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F:\Meus Documentos\Área de Trabalho\EXERCICIO 2024\1- EXERCICIO 2024 - PROCESSOS LICITATORIOS\CONCORRÊNCIA\PC 0016-2024 CONCORRENCIA 004-2024-ESCOLA MÃO DADAS\FASE PREPARATÓRIA\"/>
    </mc:Choice>
  </mc:AlternateContent>
  <bookViews>
    <workbookView xWindow="0" yWindow="0" windowWidth="28800" windowHeight="10335"/>
  </bookViews>
  <sheets>
    <sheet name="PLANILHA" sheetId="1" r:id="rId1"/>
    <sheet name="CRONOGRAMA" sheetId="2" r:id="rId2"/>
    <sheet name="PLANO DE APLICAÇÃO " sheetId="3" r:id="rId3"/>
  </sheets>
  <externalReferences>
    <externalReference r:id="rId4"/>
    <externalReference r:id="rId5"/>
  </externalReferences>
  <definedNames>
    <definedName name="_xlnm._FilterDatabase" localSheetId="0" hidden="1">PLANILHA!$A$1:$H$703</definedName>
    <definedName name="_xlnm.Print_Area" localSheetId="0">PLANILHA!$A$1:$H$604</definedName>
    <definedName name="Print_Area" localSheetId="0">PLANILHA!$A$1:$H$604</definedName>
    <definedName name="Print_Titles" localSheetId="0">PLANILHA!$1:$5</definedName>
  </definedNames>
  <calcPr calcId="152511" fullCalcOnLoad="1"/>
</workbook>
</file>

<file path=xl/calcChain.xml><?xml version="1.0" encoding="utf-8"?>
<calcChain xmlns="http://schemas.openxmlformats.org/spreadsheetml/2006/main">
  <c r="G254" i="1" l="1"/>
  <c r="G208" i="1"/>
  <c r="G85" i="1"/>
  <c r="G205" i="1"/>
  <c r="G324" i="1"/>
  <c r="C24" i="3"/>
  <c r="C22" i="3"/>
  <c r="C21" i="3"/>
  <c r="B21" i="3"/>
  <c r="C19" i="3"/>
  <c r="B19" i="3"/>
  <c r="C18" i="3"/>
  <c r="B18" i="3"/>
  <c r="C16" i="3"/>
  <c r="B16" i="3"/>
  <c r="C15" i="3"/>
  <c r="B15" i="3"/>
  <c r="C14" i="3"/>
  <c r="B14" i="3"/>
  <c r="C13" i="3"/>
  <c r="B13" i="3"/>
  <c r="C11" i="3"/>
  <c r="B11" i="3"/>
  <c r="C10" i="3"/>
  <c r="B10" i="3"/>
  <c r="C9" i="3"/>
  <c r="B9" i="3"/>
  <c r="C8" i="3"/>
  <c r="B8" i="3"/>
  <c r="C7" i="3"/>
  <c r="B7" i="3"/>
  <c r="C6" i="3"/>
  <c r="B6" i="3"/>
  <c r="C5" i="3"/>
  <c r="B5" i="3"/>
  <c r="C4" i="3"/>
  <c r="B4" i="3"/>
  <c r="C3" i="3"/>
  <c r="B3" i="3"/>
  <c r="B7" i="2"/>
  <c r="B8" i="2"/>
  <c r="B9" i="2"/>
  <c r="B10" i="2"/>
  <c r="B11" i="2"/>
  <c r="B12" i="2"/>
  <c r="B13" i="2"/>
  <c r="B14" i="2"/>
  <c r="B15" i="2"/>
  <c r="B16" i="2"/>
  <c r="B17" i="2"/>
  <c r="B18" i="2"/>
  <c r="B19" i="2"/>
  <c r="B20" i="2"/>
  <c r="B21" i="2"/>
  <c r="B22" i="2"/>
  <c r="B23" i="2"/>
  <c r="B24" i="2"/>
  <c r="B25" i="2"/>
  <c r="B26" i="2"/>
  <c r="B27" i="2"/>
  <c r="C598" i="1"/>
  <c r="F492" i="1"/>
  <c r="G492" i="1"/>
  <c r="C599" i="1"/>
  <c r="F442" i="1"/>
  <c r="G442" i="1"/>
  <c r="C26" i="3"/>
  <c r="F593" i="1"/>
  <c r="G593" i="1"/>
  <c r="F275" i="1"/>
  <c r="G275" i="1"/>
  <c r="F565" i="1"/>
  <c r="G565" i="1"/>
  <c r="F522" i="1"/>
  <c r="G522" i="1"/>
  <c r="F445" i="1"/>
  <c r="G445" i="1"/>
  <c r="F509" i="1"/>
  <c r="G509" i="1"/>
  <c r="F177" i="1"/>
  <c r="G177" i="1"/>
  <c r="F538" i="1"/>
  <c r="G538" i="1"/>
  <c r="F91" i="1"/>
  <c r="G91" i="1"/>
  <c r="F220" i="1"/>
  <c r="G220" i="1"/>
  <c r="F226" i="1"/>
  <c r="G226" i="1"/>
  <c r="F211" i="1"/>
  <c r="G211" i="1"/>
  <c r="F314" i="1"/>
  <c r="G314" i="1"/>
  <c r="F411" i="1"/>
  <c r="G411" i="1"/>
  <c r="F525" i="1"/>
  <c r="G525" i="1"/>
  <c r="F111" i="1"/>
  <c r="G111" i="1"/>
  <c r="F505" i="1"/>
  <c r="G505" i="1"/>
  <c r="F550" i="1"/>
  <c r="G550" i="1"/>
  <c r="F73" i="1"/>
  <c r="G73" i="1"/>
  <c r="F64" i="1"/>
  <c r="G64" i="1"/>
  <c r="F214" i="1"/>
  <c r="G214" i="1"/>
  <c r="F528" i="1"/>
  <c r="G528" i="1"/>
  <c r="F235" i="1"/>
  <c r="G235" i="1"/>
  <c r="F439" i="1"/>
  <c r="G439" i="1"/>
  <c r="F35" i="1"/>
  <c r="G35" i="1"/>
  <c r="F568" i="1"/>
  <c r="G568" i="1"/>
  <c r="F431" i="1"/>
  <c r="G431" i="1"/>
  <c r="F153" i="1"/>
  <c r="G153" i="1"/>
  <c r="F56" i="1"/>
  <c r="G56" i="1"/>
  <c r="F388" i="1"/>
  <c r="G388" i="1"/>
  <c r="F536" i="1"/>
  <c r="G536" i="1"/>
  <c r="F193" i="1"/>
  <c r="G193" i="1"/>
  <c r="F125" i="1"/>
  <c r="G125" i="1"/>
  <c r="F307" i="1"/>
  <c r="G307" i="1"/>
  <c r="F44" i="1"/>
  <c r="G44" i="1"/>
  <c r="F436" i="1"/>
  <c r="G436" i="1"/>
  <c r="F298" i="1"/>
  <c r="G298" i="1"/>
  <c r="F391" i="1"/>
  <c r="G391" i="1"/>
  <c r="F67" i="1"/>
  <c r="G67" i="1"/>
  <c r="F457" i="1"/>
  <c r="G457" i="1"/>
  <c r="F18" i="1"/>
  <c r="G18" i="1"/>
  <c r="F183" i="1"/>
  <c r="G183" i="1"/>
  <c r="F464" i="1"/>
  <c r="G464" i="1"/>
  <c r="F196" i="1"/>
  <c r="G196" i="1"/>
  <c r="F170" i="1"/>
  <c r="G170" i="1"/>
  <c r="F232" i="1"/>
  <c r="G232" i="1"/>
  <c r="F581" i="1"/>
  <c r="G581" i="1"/>
  <c r="F202" i="1"/>
  <c r="G202" i="1"/>
  <c r="F168" i="1"/>
  <c r="G168" i="1"/>
  <c r="F284" i="1"/>
  <c r="G284" i="1"/>
  <c r="F148" i="1"/>
  <c r="G148" i="1"/>
  <c r="F164" i="1"/>
  <c r="G164" i="1"/>
  <c r="F88" i="1"/>
  <c r="G88" i="1"/>
  <c r="G93" i="1"/>
  <c r="F516" i="1"/>
  <c r="G516" i="1"/>
  <c r="F480" i="1"/>
  <c r="G480" i="1"/>
  <c r="G483" i="1"/>
  <c r="C25" i="2"/>
  <c r="AB25" i="2"/>
  <c r="AC25" i="2"/>
  <c r="F290" i="1"/>
  <c r="G290" i="1"/>
  <c r="F562" i="1"/>
  <c r="G562" i="1"/>
  <c r="F139" i="1"/>
  <c r="G139" i="1"/>
  <c r="F142" i="1"/>
  <c r="G142" i="1"/>
  <c r="F106" i="1"/>
  <c r="G106" i="1"/>
  <c r="F385" i="1"/>
  <c r="G385" i="1"/>
  <c r="F331" i="1"/>
  <c r="G331" i="1"/>
  <c r="F29" i="1"/>
  <c r="G29" i="1"/>
  <c r="F260" i="1"/>
  <c r="G260" i="1"/>
  <c r="F357" i="1"/>
  <c r="G357" i="1"/>
  <c r="F309" i="1"/>
  <c r="G309" i="1"/>
  <c r="F7" i="1"/>
  <c r="G7" i="1"/>
  <c r="F224" i="1"/>
  <c r="G224" i="1"/>
  <c r="F587" i="1"/>
  <c r="G587" i="1"/>
  <c r="F448" i="1"/>
  <c r="G448" i="1"/>
  <c r="G451" i="1"/>
  <c r="F418" i="1"/>
  <c r="G418" i="1"/>
  <c r="F363" i="1"/>
  <c r="G363" i="1"/>
  <c r="F379" i="1"/>
  <c r="G379" i="1"/>
  <c r="F373" i="1"/>
  <c r="G373" i="1"/>
  <c r="F559" i="1"/>
  <c r="G559" i="1"/>
  <c r="F376" i="1"/>
  <c r="G376" i="1"/>
  <c r="F229" i="1"/>
  <c r="G229" i="1"/>
  <c r="F578" i="1"/>
  <c r="G578" i="1"/>
  <c r="F513" i="1"/>
  <c r="G513" i="1"/>
  <c r="F100" i="1"/>
  <c r="G100" i="1"/>
  <c r="F519" i="1"/>
  <c r="G519" i="1"/>
  <c r="F166" i="1"/>
  <c r="G166" i="1"/>
  <c r="F48" i="1"/>
  <c r="G48" i="1"/>
  <c r="F41" i="1"/>
  <c r="G41" i="1"/>
  <c r="F199" i="1"/>
  <c r="G199" i="1"/>
  <c r="F342" i="1"/>
  <c r="G342" i="1"/>
  <c r="F454" i="1"/>
  <c r="G454" i="1"/>
  <c r="F328" i="1"/>
  <c r="G328" i="1"/>
  <c r="F175" i="1"/>
  <c r="G175" i="1"/>
  <c r="F59" i="1"/>
  <c r="G59" i="1"/>
  <c r="F76" i="1"/>
  <c r="G76" i="1"/>
  <c r="F131" i="1"/>
  <c r="G131" i="1"/>
  <c r="F263" i="1"/>
  <c r="G263" i="1"/>
  <c r="F287" i="1"/>
  <c r="G287" i="1"/>
  <c r="F400" i="1"/>
  <c r="G400" i="1"/>
  <c r="F345" i="1"/>
  <c r="G345" i="1"/>
  <c r="F360" i="1"/>
  <c r="G360" i="1"/>
  <c r="F302" i="1"/>
  <c r="G302" i="1"/>
  <c r="F82" i="1"/>
  <c r="G82" i="1"/>
  <c r="F205" i="1"/>
  <c r="F242" i="1"/>
  <c r="G242" i="1"/>
  <c r="F248" i="1"/>
  <c r="G248" i="1"/>
  <c r="F534" i="1"/>
  <c r="G534" i="1"/>
  <c r="F15" i="1"/>
  <c r="G15" i="1"/>
  <c r="F24" i="1"/>
  <c r="G24" i="1"/>
  <c r="F245" i="1"/>
  <c r="G245" i="1"/>
  <c r="F251" i="1"/>
  <c r="G251" i="1"/>
  <c r="F494" i="1"/>
  <c r="G494" i="1"/>
  <c r="F488" i="1"/>
  <c r="G488" i="1"/>
  <c r="F490" i="1"/>
  <c r="G490" i="1"/>
  <c r="F498" i="1"/>
  <c r="G498" i="1"/>
  <c r="F496" i="1"/>
  <c r="G496" i="1"/>
  <c r="F52" i="1"/>
  <c r="G52" i="1"/>
  <c r="F180" i="1"/>
  <c r="G180" i="1"/>
  <c r="F135" i="1"/>
  <c r="G135" i="1"/>
  <c r="F408" i="1"/>
  <c r="G408" i="1"/>
  <c r="F79" i="1"/>
  <c r="G79" i="1"/>
  <c r="F317" i="1"/>
  <c r="G317" i="1"/>
  <c r="F584" i="1"/>
  <c r="G584" i="1"/>
  <c r="F300" i="1"/>
  <c r="G300" i="1"/>
  <c r="F467" i="1"/>
  <c r="G467" i="1"/>
  <c r="F311" i="1"/>
  <c r="G311" i="1"/>
  <c r="F257" i="1"/>
  <c r="G257" i="1"/>
  <c r="F575" i="1"/>
  <c r="G575" i="1"/>
  <c r="F96" i="1"/>
  <c r="G96" i="1"/>
  <c r="F32" i="1"/>
  <c r="G32" i="1"/>
  <c r="F187" i="1"/>
  <c r="G187" i="1"/>
  <c r="F552" i="1"/>
  <c r="G552" i="1"/>
  <c r="F277" i="1"/>
  <c r="G277" i="1"/>
  <c r="F348" i="1"/>
  <c r="G348" i="1"/>
  <c r="F428" i="1"/>
  <c r="G428" i="1"/>
  <c r="F10" i="1"/>
  <c r="G10" i="1"/>
  <c r="F21" i="1"/>
  <c r="G21" i="1"/>
  <c r="F190" i="1"/>
  <c r="G190" i="1"/>
  <c r="F293" i="1"/>
  <c r="G293" i="1"/>
  <c r="F279" i="1"/>
  <c r="G279" i="1"/>
  <c r="F122" i="1"/>
  <c r="G122" i="1"/>
  <c r="F157" i="1"/>
  <c r="G157" i="1"/>
  <c r="F269" i="1"/>
  <c r="G269" i="1"/>
  <c r="F475" i="1"/>
  <c r="G475" i="1"/>
  <c r="G477" i="1"/>
  <c r="F38" i="1"/>
  <c r="G38" i="1"/>
  <c r="F334" i="1"/>
  <c r="G334" i="1"/>
  <c r="F394" i="1"/>
  <c r="G394" i="1"/>
  <c r="F556" i="1"/>
  <c r="G556" i="1"/>
  <c r="F159" i="1"/>
  <c r="G159" i="1"/>
  <c r="F239" i="1"/>
  <c r="G239" i="1"/>
  <c r="F404" i="1"/>
  <c r="G404" i="1"/>
  <c r="F541" i="1"/>
  <c r="G541" i="1"/>
  <c r="F222" i="1"/>
  <c r="G222" i="1"/>
  <c r="F70" i="1"/>
  <c r="G70" i="1"/>
  <c r="F507" i="1"/>
  <c r="G507" i="1"/>
  <c r="F128" i="1"/>
  <c r="G128" i="1"/>
  <c r="F421" i="1"/>
  <c r="G421" i="1"/>
  <c r="F544" i="1"/>
  <c r="G544" i="1"/>
  <c r="F460" i="1"/>
  <c r="G460" i="1"/>
  <c r="F415" i="1"/>
  <c r="G415" i="1"/>
  <c r="F155" i="1"/>
  <c r="G155" i="1"/>
  <c r="F116" i="1"/>
  <c r="G116" i="1"/>
  <c r="F366" i="1"/>
  <c r="G366" i="1"/>
  <c r="F323" i="1"/>
  <c r="G323" i="1"/>
  <c r="F572" i="1"/>
  <c r="G572" i="1"/>
  <c r="F590" i="1"/>
  <c r="G590" i="1"/>
  <c r="F266" i="1"/>
  <c r="G266" i="1"/>
  <c r="C11" i="2"/>
  <c r="E7" i="3"/>
  <c r="G27" i="1"/>
  <c r="G397" i="1"/>
  <c r="E15" i="3"/>
  <c r="G433" i="1"/>
  <c r="G13" i="1"/>
  <c r="E3" i="3"/>
  <c r="G354" i="1"/>
  <c r="C16" i="2"/>
  <c r="G382" i="1"/>
  <c r="C18" i="2"/>
  <c r="AB18" i="2"/>
  <c r="AC18" i="2"/>
  <c r="P11" i="2"/>
  <c r="N11" i="2"/>
  <c r="E6" i="3"/>
  <c r="G370" i="1"/>
  <c r="E13" i="3"/>
  <c r="E21" i="3"/>
  <c r="E10" i="3"/>
  <c r="G570" i="1"/>
  <c r="E23" i="3"/>
  <c r="G470" i="1"/>
  <c r="E19" i="3"/>
  <c r="C14" i="2"/>
  <c r="E4" i="3"/>
  <c r="C8" i="2"/>
  <c r="G425" i="1"/>
  <c r="C21" i="2"/>
  <c r="AB21" i="2"/>
  <c r="AC21" i="2"/>
  <c r="E17" i="3"/>
  <c r="G500" i="1"/>
  <c r="G62" i="1"/>
  <c r="R11" i="2"/>
  <c r="J11" i="2"/>
  <c r="L11" i="2"/>
  <c r="E20" i="3"/>
  <c r="C24" i="2"/>
  <c r="X24" i="2"/>
  <c r="E14" i="3"/>
  <c r="G337" i="1"/>
  <c r="E18" i="3"/>
  <c r="C22" i="2"/>
  <c r="G596" i="1"/>
  <c r="G119" i="1"/>
  <c r="C19" i="2"/>
  <c r="E12" i="3"/>
  <c r="C7" i="2"/>
  <c r="C10" i="2"/>
  <c r="L10" i="2"/>
  <c r="C17" i="2"/>
  <c r="C27" i="2"/>
  <c r="Z27" i="2"/>
  <c r="C23" i="2"/>
  <c r="X23" i="2"/>
  <c r="AC11" i="2"/>
  <c r="E8" i="3"/>
  <c r="C12" i="2"/>
  <c r="AC24" i="2"/>
  <c r="E22" i="3"/>
  <c r="C26" i="2"/>
  <c r="F598" i="1"/>
  <c r="H8" i="2"/>
  <c r="F8" i="2"/>
  <c r="P19" i="2"/>
  <c r="N19" i="2"/>
  <c r="L19" i="2"/>
  <c r="V19" i="2"/>
  <c r="R19" i="2"/>
  <c r="X19" i="2"/>
  <c r="T19" i="2"/>
  <c r="J19" i="2"/>
  <c r="H7" i="2"/>
  <c r="F7" i="2"/>
  <c r="C13" i="2"/>
  <c r="E9" i="3"/>
  <c r="E11" i="3"/>
  <c r="C15" i="2"/>
  <c r="C9" i="2"/>
  <c r="E5" i="3"/>
  <c r="E24" i="3"/>
  <c r="G597" i="1"/>
  <c r="C28" i="2"/>
  <c r="P10" i="2"/>
  <c r="X16" i="2"/>
  <c r="Z16" i="2"/>
  <c r="AB16" i="2"/>
  <c r="Z17" i="2"/>
  <c r="AB17" i="2"/>
  <c r="X17" i="2"/>
  <c r="H14" i="2"/>
  <c r="Z14" i="2"/>
  <c r="AB14" i="2"/>
  <c r="F14" i="2"/>
  <c r="T27" i="2"/>
  <c r="T22" i="2"/>
  <c r="AB22" i="2"/>
  <c r="X22" i="2"/>
  <c r="Z22" i="2"/>
  <c r="V22" i="2"/>
  <c r="E16" i="3"/>
  <c r="C20" i="2"/>
  <c r="H10" i="2"/>
  <c r="AB23" i="2"/>
  <c r="X27" i="2"/>
  <c r="V27" i="2"/>
  <c r="AC27" i="2"/>
  <c r="J10" i="2"/>
  <c r="F10" i="2"/>
  <c r="R10" i="2"/>
  <c r="N10" i="2"/>
  <c r="N29" i="2"/>
  <c r="AB27" i="2"/>
  <c r="Z23" i="2"/>
  <c r="AC23" i="2"/>
  <c r="AC19" i="2"/>
  <c r="AC8" i="2"/>
  <c r="C30" i="2"/>
  <c r="D24" i="2"/>
  <c r="E26" i="3"/>
  <c r="AB15" i="2"/>
  <c r="AB29" i="2"/>
  <c r="P15" i="2"/>
  <c r="R15" i="2"/>
  <c r="X15" i="2"/>
  <c r="Z15" i="2"/>
  <c r="AC7" i="2"/>
  <c r="V20" i="2"/>
  <c r="Z20" i="2"/>
  <c r="T20" i="2"/>
  <c r="J20" i="2"/>
  <c r="X20" i="2"/>
  <c r="AC22" i="2"/>
  <c r="AC14" i="2"/>
  <c r="AC17" i="2"/>
  <c r="AC16" i="2"/>
  <c r="V28" i="2"/>
  <c r="T28" i="2"/>
  <c r="Z28" i="2"/>
  <c r="X28" i="2"/>
  <c r="F26" i="2"/>
  <c r="AC26" i="2"/>
  <c r="X12" i="2"/>
  <c r="V12" i="2"/>
  <c r="T12" i="2"/>
  <c r="R12" i="2"/>
  <c r="G600" i="1"/>
  <c r="G4" i="1"/>
  <c r="F599" i="1"/>
  <c r="J9" i="2"/>
  <c r="F9" i="2"/>
  <c r="L9" i="2"/>
  <c r="H9" i="2"/>
  <c r="X13" i="2"/>
  <c r="J13" i="2"/>
  <c r="T13" i="2"/>
  <c r="R13" i="2"/>
  <c r="V13" i="2"/>
  <c r="P13" i="2"/>
  <c r="L13" i="2"/>
  <c r="F13" i="2"/>
  <c r="AC10" i="2"/>
  <c r="AA29" i="2"/>
  <c r="D27" i="2"/>
  <c r="D14" i="2"/>
  <c r="D22" i="2"/>
  <c r="D7" i="2"/>
  <c r="D28" i="2"/>
  <c r="M29" i="2"/>
  <c r="D18" i="2"/>
  <c r="D11" i="2"/>
  <c r="D21" i="2"/>
  <c r="D23" i="2"/>
  <c r="D13" i="2"/>
  <c r="F29" i="2"/>
  <c r="F30" i="2"/>
  <c r="D12" i="2"/>
  <c r="D25" i="2"/>
  <c r="D17" i="2"/>
  <c r="D8" i="2"/>
  <c r="D9" i="2"/>
  <c r="D26" i="2"/>
  <c r="Z29" i="2"/>
  <c r="Y29" i="2"/>
  <c r="D20" i="2"/>
  <c r="D15" i="2"/>
  <c r="D16" i="2"/>
  <c r="D10" i="2"/>
  <c r="D19" i="2"/>
  <c r="R29" i="2"/>
  <c r="Q29" i="2"/>
  <c r="X29" i="2"/>
  <c r="W29" i="2"/>
  <c r="AC28" i="2"/>
  <c r="AC9" i="2"/>
  <c r="V29" i="2"/>
  <c r="U29" i="2"/>
  <c r="H29" i="2"/>
  <c r="G29" i="2"/>
  <c r="AC13" i="2"/>
  <c r="J29" i="2"/>
  <c r="I29" i="2"/>
  <c r="AC12" i="2"/>
  <c r="AC20" i="2"/>
  <c r="T29" i="2"/>
  <c r="S29" i="2"/>
  <c r="P29" i="2"/>
  <c r="O29" i="2"/>
  <c r="L29" i="2"/>
  <c r="K29" i="2"/>
  <c r="AC15" i="2"/>
  <c r="D30" i="2"/>
  <c r="E29" i="2"/>
  <c r="AC29" i="2"/>
  <c r="AC30" i="2"/>
  <c r="E30" i="2"/>
  <c r="H30" i="2"/>
  <c r="J30" i="2"/>
  <c r="G30" i="2"/>
  <c r="L30" i="2"/>
  <c r="I30" i="2"/>
  <c r="K30" i="2"/>
  <c r="N30" i="2"/>
  <c r="P30" i="2"/>
  <c r="M30" i="2"/>
  <c r="R30" i="2"/>
  <c r="O30" i="2"/>
  <c r="Q30" i="2"/>
  <c r="T30" i="2"/>
  <c r="V30" i="2"/>
  <c r="S30" i="2"/>
  <c r="U30" i="2"/>
  <c r="X30" i="2"/>
  <c r="W30" i="2"/>
  <c r="Z30" i="2"/>
  <c r="Y30" i="2"/>
  <c r="AB30" i="2"/>
  <c r="AA30" i="2"/>
</calcChain>
</file>

<file path=xl/sharedStrings.xml><?xml version="1.0" encoding="utf-8"?>
<sst xmlns="http://schemas.openxmlformats.org/spreadsheetml/2006/main" count="1109" uniqueCount="792">
  <si>
    <t xml:space="preserve">        SECRETARIA DE ESTADO DE EDUCAÇÃO - DIRETORIA DE INFRAESTRUTURA ESCOLAR E GESTÃO DA REDE FÍSICA - PLANILHA DE SERVIÇOS - SEM DESONERAÇÃO</t>
  </si>
  <si>
    <t>COD ESCOLA:</t>
  </si>
  <si>
    <t>ISS</t>
  </si>
  <si>
    <t>SERVIÇOS:</t>
  </si>
  <si>
    <t>ITEM</t>
  </si>
  <si>
    <t>DESCRIÇÃO</t>
  </si>
  <si>
    <t>UN.</t>
  </si>
  <si>
    <t>ANALISADO</t>
  </si>
  <si>
    <t>LOCAL DE INTERVENÇÃO</t>
  </si>
  <si>
    <t>QUANT.</t>
  </si>
  <si>
    <t>P. UNIT.(S/ BDI)</t>
  </si>
  <si>
    <t>P. UNIT.(C/ BDI)</t>
  </si>
  <si>
    <t>P. TOTAL (C/ BDI)</t>
  </si>
  <si>
    <t>MEMÓRIA DE CALCULO</t>
  </si>
  <si>
    <t>010000</t>
  </si>
  <si>
    <t>INSTALAÇÃO DOS SERVIÇOS DE ENGENHARIA</t>
  </si>
  <si>
    <t>010001</t>
  </si>
  <si>
    <t>Locação dos serviços de engenharia: execução de gabarito</t>
  </si>
  <si>
    <t>M²</t>
  </si>
  <si>
    <t>Será medido pela área de obra locada, aferida entre os eixos de fundação e acrescentando-se 0,50 m, a partir do eixo, para o lado externo (m²).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</si>
  <si>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M</t>
  </si>
  <si>
    <t>010003</t>
  </si>
  <si>
    <t>Fornecimento e colocação de placa dos serviços de engenharia em chapa galvanizada (3,00 X 1,50m)   -  Governo do Estado  -  (Ampliação e / ou Reforma acima de R$ 30.000,00)</t>
  </si>
  <si>
    <t>UN</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</si>
  <si>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</si>
  <si>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r>
      <t>M</t>
    </r>
    <r>
      <rPr>
        <vertAlign val="superscript"/>
        <sz val="14"/>
        <rFont val="Calibri"/>
        <family val="2"/>
      </rPr>
      <t>2</t>
    </r>
  </si>
  <si>
    <t>SUB-TOTAL =</t>
  </si>
  <si>
    <r>
      <t>M</t>
    </r>
    <r>
      <rPr>
        <vertAlign val="superscript"/>
        <sz val="14"/>
        <rFont val="Calibri"/>
        <family val="2"/>
      </rPr>
      <t>3</t>
    </r>
  </si>
  <si>
    <t>030000</t>
  </si>
  <si>
    <t>030002</t>
  </si>
  <si>
    <t>Escavação  manual de vala em solo de 1ª e 2ª categoria, profundidade em até 2,00m</t>
  </si>
  <si>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</si>
  <si>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030004</t>
  </si>
  <si>
    <t>Regularização de fundo de vala com apiloamento com maço de 30kg</t>
  </si>
  <si>
    <t>Será medido pela área de fundo da vala (m²).
O item remunera o fornecimento de equipamentos e mão-de-obra necessários para execução dos serviços de regularização do fundo de vala com maço de 30 kg.</t>
  </si>
  <si>
    <t>030005</t>
  </si>
  <si>
    <t>Reaterro manual de vala apiloado</t>
  </si>
  <si>
    <t>Será medido pelo volume de reaterro em valas, poços ou cavas executado (m³).
O item remunera o fornecimento da mão-de-obra necessária para a execução dos serviços de reaterro manual apiloado, com material existente ou importado, sem controle de compactação.</t>
  </si>
  <si>
    <t>030006</t>
  </si>
  <si>
    <t xml:space="preserve">Reaterro Compactado mecanizado empregando compactador de placa vibratória, em camadas de 20 a 40 cm. </t>
  </si>
  <si>
    <t>Será medido pelo volume de reaterro em valas, poços ou cavas executado (m³).
O item remunera o fornecimento da mão-de-obra, ferramentas e equipamentos  necessários para a execução dos serviços de reaterro com compactador de placa, com material existente ou importado, sem controle de compactação.</t>
  </si>
  <si>
    <t xml:space="preserve"> </t>
  </si>
  <si>
    <t>040000</t>
  </si>
  <si>
    <t>SONDAGEM, FUNDAÇÕES, MUROS E CONTENÇÕES</t>
  </si>
  <si>
    <t>040001</t>
  </si>
  <si>
    <t>KG</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</si>
  <si>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</si>
  <si>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040002</t>
  </si>
  <si>
    <t xml:space="preserve">Fôrma de madeira para fundação, com tábuas e sarrafos, 3 aproveitamentos e desforma </t>
  </si>
  <si>
    <t>Será medido pelo desenvolvimento das áreas em contato com o concreto, não se descontando áreas de interseção até 0,20 m² (m²).
O item remunera o fornecimento dos materiais e a mão-de-obra para execução e instalação da forma, incluindo escoras, gravatas, desmoldante e desforma.</t>
  </si>
  <si>
    <t>M³</t>
  </si>
  <si>
    <t>040005</t>
  </si>
  <si>
    <t>Lastro de concreto (contra-piso) não estrutural impermeabilizado, E=6 cm</t>
  </si>
  <si>
    <t>Será medido pela área onde será executado, na espessura mínima de 6cm (m²).
O item remunera o fornecimento de cimento, areia, pedra britada nº 1, 2, e a mão-de-obra necessária para o apiloamento do terreno e execução do lastro.</t>
  </si>
  <si>
    <t>Muros.</t>
  </si>
  <si>
    <t>Muro divisório com bloco de concreto revestido 14x19x39cm, e=15cm, altura h=2,20m, assentado  com argamassa mista de cimento, cal hidratada e areia sem peneirar traço 1:0,5:8, inclusive sapata de concreto armado, Fck = 20 Mpa, incluindo chapéu de muro</t>
  </si>
  <si>
    <t>Impermeabilizações de sapatas em concreto ou alvenaria de embasamento com aplicação de tinta betuminosa</t>
  </si>
  <si>
    <t>Será medido por área de superfície com aplicação de imprimação, nas dimensões da sapata ou alvenaria de embasamento (baldrame) (m²).
O item remunera o fornecimento de materiais e mão-de-obra necessários para a execução de pintura com tinta betuminosa em duas demãos em todo baldrame (laterais e parte superior). Remunera também a limpeza necessária para aplicação da tinta.</t>
  </si>
  <si>
    <t>Sondagem a percurssão</t>
  </si>
  <si>
    <t>Mobilização e desmobilização por equipamentos de sondagem a percussão d= 2 1/2"</t>
  </si>
  <si>
    <t>Será medido por unidade de transporte e instalação de equipamento de sondagem (un).
O item remunera o fornecimento e instalação de equipamentos necessários para execução de sondagem, a mobilização e desmobilização dos mesmos, independente da distância entre a empresa fornecedora e o local da sondagem.</t>
  </si>
  <si>
    <t>Sondagem a percurssão d=2 1/2" (profundidade mínima para medição 30m)</t>
  </si>
  <si>
    <t>Será medido pelo comprimento total dos furos de sondagem executados, sendo a quantidade mínima para medição 30 metros (m).
O item remunera o fornecimento da mão-de-obra qualificada necessária para a execução de sondagem a percussão, remunera também as peças gráficas e relatórios pertinentes.</t>
  </si>
  <si>
    <t>050000</t>
  </si>
  <si>
    <t>SUPERESTRUTURA</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</si>
  <si>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t>
  </si>
  <si>
    <t>Fornecimento, transporte, execução de Fôrma de chapa compensada plastificada, e=12mm, 3 aproveitamentos, inclusive desforma para vigas, pilares e lajes maciças.</t>
  </si>
  <si>
    <t>Será medido pelo desenvolvimento das áreas em contato do concreto, não se descontando áreas de interseção até 0,20 m² (m²).
O item remunera o fornecimento de materiais e mão-de-obra para execução e instalação de formas em chapas compensadas plastificadas de 12 mm de espessura para concreto aparente; incluindo cimbramento até 3,00 m de altura; gravatas; sarrafos de enrijecimento em Pinus  ou Cedrinho, desmoldante, desforma e descimbramento.</t>
  </si>
  <si>
    <t>Vergas ou contravergas retas em concreto armado Fck 20 Mpa</t>
  </si>
  <si>
    <t>Será medido pelo volume real calculado no projeto de formas dos diversos elementos estruturais (m³).
O item remunera o fornecimento de cimento, areia e pedra britada nº 2 para o concreto; aço CA-25 e arame cozido para armação; tábua de Pinus ou Cedrinho de 1" x 12" e acessórios para as formas e a mão-de-obra necessária para a execução das vergas ou contravergas.</t>
  </si>
  <si>
    <t>ALVENARIA</t>
  </si>
  <si>
    <t>Execução de:</t>
  </si>
  <si>
    <t>Alvenaria de vedação com tijolo cerâmico furado 14x19x39cm, espessura da parede 14cm, juntas de 10mm com argamassa mista de cimento cal hidratada e areia sem peneirar traço 1:2:8</t>
  </si>
  <si>
    <t>Será medido por área de superfície executada, descontando-se todos os vãos (m²).
O item remunera o fornecimento de materiais e mão-de-obra necessários para a execução de alvenaria de vedação revestida, confeccionada em bloco vazado cerâmico simples, com superfície áspera para garantir a aderência do revestimento, assentada com argamassa de cimento, cal hidratada e areia; dimensões padronizadas de 140 x 190 x 390 mm, e resistência mínima à compressão de acordo com a NBR 15270-1.</t>
  </si>
  <si>
    <t>COBERTURA E FORRO</t>
  </si>
  <si>
    <t xml:space="preserve">Fornecimento, transporte e colocação de telhas, tipo: </t>
  </si>
  <si>
    <t>Cerâmica tipo Plan, inclinação 35%  (m²=área de projeção do telhado x 1,08)</t>
  </si>
  <si>
    <r>
      <t xml:space="preserve">Será medido pela área de cobertura em projeção horizontal (m²) com os acréscimos:
A) 5% para coberturas de 18% a 27% de inclinação;
</t>
    </r>
    <r>
      <rPr>
        <b/>
        <sz val="12"/>
        <rFont val="Calibri"/>
        <family val="2"/>
      </rPr>
      <t>B) 8% para coberturas de 28% a 38% de inclinação;</t>
    </r>
    <r>
      <rPr>
        <sz val="12"/>
        <rFont val="Calibri"/>
        <family val="2"/>
      </rPr>
      <t xml:space="preserve">
C) 12% para coberturas de 39% a 50% de inclinação.
O item remunera o fornecimento das telhas, materiais, acessórios e a mão-de-obra necessária para a colocação, fixação e emboçamento das telhas.</t>
    </r>
  </si>
  <si>
    <t>Fornecimento, transporte e colocação de cumeeira e espigão:</t>
  </si>
  <si>
    <t>Para telha cerâmica referência 3 unidades / m</t>
  </si>
  <si>
    <t>Será medido pelo comprimento executado (m).
O item remunera o fornecimento das peças de cumeeiras e ou espigão, materiais acessórios e a mão-de-obra necessária para o assentamento e emboçamento das peças.</t>
  </si>
  <si>
    <t>Instalação de Calhas e rufos:</t>
  </si>
  <si>
    <t>Será medido por comprimento instalado (m).
Os itens remuneram o fornecimento e instalação de calhas ou rufos em chapa galvanizada nº 24, com desenvolvimento descrito no item, inclusive materiais acessórios para emendas, junção em outras peças, vedação e fixação.</t>
  </si>
  <si>
    <t>Calha de chapa galvanizada, nº 24 desenvolvimento 60 cm</t>
  </si>
  <si>
    <t>Será medido por comprimento instalado (m).
O item remunera o fornecimento de materiais e mão de obra para instalação de tubo na cor branca (condutores) verticais e executadas com PVC reforçado com  as juntas com bolsa e anel de borracha, inclusive materiais acessórios para emendas, suportes, junção em outras peças, vedação e fixação.</t>
  </si>
  <si>
    <t>Condutor de água (tubo de PVC branco, com conexões, ponta bolsa e virola, diâmetro da seção 100mm)</t>
  </si>
  <si>
    <t>Fornecimento, transporte e execução de engradamento:</t>
  </si>
  <si>
    <t>Será medido pela área de projeção horizontal da cobertura (m²).
O item remunera o fornecimento de: madeira seca maciça, referência Cupiúba, Paraju ou outra madeira classificada conforme a resistência à compressão paralela às fibras de acordo com a NBR 7190 / 97 e a Legislação Brasileira vigente,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mão-de-obra necessária para a confecção e montagem de estrutura completa em tesouras com vãos conforme abaixo, para cobertura em telhas cerâmicas ou de concreto, constituída por: armação principal em treliças paralelas ( tesouras ) e trama com com terças, caibros e ripas, nas dimensões conforme projeto e determinações da NBR 7190 / 97.</t>
  </si>
  <si>
    <t>Fornecimento, fabricação, transporte e montagem de estrutura metálica para telhado sobre laje para telhas cerâmicas, inclusive tratamento anti-corrosivo com aplicação de zarcão em duas demãos e pintura esmalte em duas demãos.</t>
  </si>
  <si>
    <t>Será medido pela projeção horizontal da cobertura (m²).
O item remunera o fornecimento de estrutura metálica em aço ASTM-A36, incluindo chapas de ligação, soldas, parafusos galvanizados, chumbadores, perdas e acessórios, beneficiamento e pré-montagem de partes da estrutura em fábrica ou canteiro, transporte e descarregamento, traslado interno à obra, montagem e instalação completa,  remunera também o preparo da superfície das peças por meio utilização de Zarcão e a execução de serviços como limpeza da superfície,  lixamento final, remoção do pó e a aplicação em duas demãos de esmalte.</t>
  </si>
  <si>
    <t>Será medido pela área onde será executado, na espessura mínima de 3 cm (m²).
O item remunera o fornecimento de cimento, areia e a mão-de-obra necessária para a regularização do contra piso acertando o contra-piso para o recebimento do piso com a utilização de régua para um perfeito acabamento.</t>
  </si>
  <si>
    <t>INSTALAÇÕES HIDRÁULICAS</t>
  </si>
  <si>
    <t>Fonecimento e instalação de:</t>
  </si>
  <si>
    <t>Torneira de pressão para uso geral, amarela, p/ jardim</t>
  </si>
  <si>
    <t>Será medido por unidade de torneira instalada (un).
O item remunera o fornecimento e instalação de torneira curta com rosca, para uso geral, em latão fundido sem acabamento de 1/2" ou 3/4"; inclusive materiais acessórios necessários à  instalação e ligação à rede de água.</t>
  </si>
  <si>
    <t>Torneira de pressão metálica com arejador, cromada, para uso em tanques.</t>
  </si>
  <si>
    <t>Será medido por unidade de torneira instalada (un).
O item remunera o fornecimento e instalação de torneira curta com rosca, para uso geral, em latão fundido cromado de 1/2" ou 3/4"; inclusive materiais acessórios necessários à instalação e ligação à rede de água.</t>
  </si>
  <si>
    <t>Torneira de pressão metálica para pia de cozinha e laboratórios, bica móvel, de mesa / parede</t>
  </si>
  <si>
    <t>Será medido por unidade de torneira instalada (un).
O item remunera o fornecimento e instalação de torneira para pia com bica móvel e arejador, para instalação em parede ou mesa, em latão fundido cromado de 3/4" ou 1/2"; inclusive materiais acessórios necessários à instalação e ligação à rede de água.</t>
  </si>
  <si>
    <t>Torneira de boia para Caixa d'água Ø 32mm.</t>
  </si>
  <si>
    <t>Será medido por unidade de torneira instalada (un).
O item remunera o fornecimento e a instalação da torneira de bóia, com diâmetro nominal de 1", inclusive material de vedação.</t>
  </si>
  <si>
    <t>Fornecimento e instalação de:</t>
  </si>
  <si>
    <t>Vaso sanitário com caixa acoplada branca.</t>
  </si>
  <si>
    <t>1) Será medido por unidade (conjunto) instalado (un).
O item remunera o fornecimento do conjunto de bacia sifonada em louça e caixa acoplada conforme as normas vigentes NBR 15097 e NBR 15099. Remunera também: bolsa de borracha; anel de borracha de expansão de 4"; tubo de ligação com canopla, parafusos niquelados; massa de vidro para fixação e assentamento da base; materiais acessórios e a mão-de-obra necessária para a instalação e ligação às redes de água e esgoto.</t>
  </si>
  <si>
    <t>Válvula para mictório com fechamento automático d = 1/2"</t>
  </si>
  <si>
    <t>Será medido por unidade de válvula instalada (un).
O item remunera o fornecimento e instalação da válvula de acionamento manual e fechamento automático em latão ou bronze, com acabamento cromado liso, diâmetro nominal de 1/2",  inclusive materiais acessórios de vedação e o tubo de descida.</t>
  </si>
  <si>
    <t>080400</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</si>
  <si>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</si>
  <si>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</si>
  <si>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080406</t>
  </si>
  <si>
    <t>Com canopla diâmetro 20mm (1/2") - (acabamento cromado)</t>
  </si>
  <si>
    <t>080407</t>
  </si>
  <si>
    <t>Com canopla diâmetro 25mm (3/4") - (acabamento cromado)</t>
  </si>
  <si>
    <t>080408</t>
  </si>
  <si>
    <t>Com canopla diâmetro 32mm (1") - (acabamento cromado)</t>
  </si>
  <si>
    <t>080410</t>
  </si>
  <si>
    <t>Com canopla diâmetro 50mm (1 1/2") - (acabamento cromado)</t>
  </si>
  <si>
    <t>080700</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</si>
  <si>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</si>
  <si>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</si>
  <si>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080704</t>
  </si>
  <si>
    <t>Tubo PVC soldável  20mm (com conexões), incluindo serviços de rasgo e enchimento de rasgo em alvenaria com argamassa para passagem de tubulação</t>
  </si>
  <si>
    <t>080705</t>
  </si>
  <si>
    <t>Tubo PVC soldável  25mm (com conexões), incluindo serviços de rasgo e enchimento de rasgo em alvenaria com argamassa para passagem de tubulação</t>
  </si>
  <si>
    <t>080706</t>
  </si>
  <si>
    <t>Tubo PVC soldável  32mm (com conexões), incluindo serviços de rasgo e enchimento de rasgo em alvenaria com argamassa para passagem de tubulação</t>
  </si>
  <si>
    <t>080708</t>
  </si>
  <si>
    <t>Tubo PVC soldável  50mm (com conexões), incluindo serviços de rasgo e enchimento de rasgo em alvenaria com argamassa para passagem de tubulação</t>
  </si>
  <si>
    <t>080800</t>
  </si>
  <si>
    <t>Fornecimento, transporte e instalação de reservatório d´água:</t>
  </si>
  <si>
    <t>Será medido por unidade de reservatório instalado (un).
O item remunera o fornecimento de reservatório com capacidade especificada destinado ao armazenamento de água, constituído por: corpo cilíndrico em polietileno ou fibra de vidro,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</si>
  <si>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080801</t>
  </si>
  <si>
    <t xml:space="preserve">De polietileno cilindrico com tampa, capacidade 1.000 litros </t>
  </si>
  <si>
    <t>080803</t>
  </si>
  <si>
    <t xml:space="preserve">De polietileno cilíndrico com tampa, capacidade 3.000 litros </t>
  </si>
  <si>
    <t>080900</t>
  </si>
  <si>
    <t>Dispenser em plástico ABS</t>
  </si>
  <si>
    <t>080901</t>
  </si>
  <si>
    <t xml:space="preserve">Saboneteira tipo dispenser, para refil de 800ml </t>
  </si>
  <si>
    <t>Será medido por unidade de saboneteira instalada (un).
O item remunera o fornecimento de saboneteira tipo dispenser, constituída por reservatório em plástico ABS, para refil de 800 ml de sabão líquido tipo gel, materiais acessórios e a mão-de-obra necessária para a instalação da saboneteira; não remunera o fornecimento do refil.</t>
  </si>
  <si>
    <t>080903</t>
  </si>
  <si>
    <t>Dispenser toalheiro em ABS para folhas de papel</t>
  </si>
  <si>
    <t>Será medido por unidade de dispenser toalheiro instalado (un).
O item remunera o fornecimento e instalação do porta-papel de parede (dispenser toalheiro), em plástico ABS branco, com fecho de segurança, para papel com duas, ou três dobras,  inclusive material de fixação.</t>
  </si>
  <si>
    <t>081100</t>
  </si>
  <si>
    <t>Outros (Fornecimento e instalação):</t>
  </si>
  <si>
    <t>081102</t>
  </si>
  <si>
    <t>Mictório de louça individual (completo)</t>
  </si>
  <si>
    <t>Será medido por unidade de mictório instalado (un).
O item remunera o fornecimento e a instalação do mictório constituído por: mictório com sifão integrado auto-aspirante em louça; jogo de acessórios para mictório com tubo flexível para interligação à rede de água; sistema de fixação por meio de parafusos; materiais acessórios necessários para sua instalação e ligação às redes de água e esgoto.</t>
  </si>
  <si>
    <t>081103</t>
  </si>
  <si>
    <t>Porta -papel de louça branca</t>
  </si>
  <si>
    <t>Será medido por unidade instalada (un).
O item remunera o fornecimento e a instalação de porta-papel de louça de 15 x 15 cm; cimento, areia, cimento branco, inclusive materiais acessórios necessários para a argamassa de assentamento e rejuntamento.</t>
  </si>
  <si>
    <t>081106</t>
  </si>
  <si>
    <t>Ralo Seco PVC quadrado 100 X 40mm com grelha branca</t>
  </si>
  <si>
    <t>Será medido por unidade de ralo instalado (un).
O item remunera o fornecimento e instalação de ralo seco em PVC rígido, de 100 x 40 mm, com grelha de PVC, inclusive materiais acessórios.</t>
  </si>
  <si>
    <t>081107</t>
  </si>
  <si>
    <t>Ducha higiênica com registro para controle do fluxo de água 1/2"</t>
  </si>
  <si>
    <t>Será medido por unidade instalada (un).
O item remunera o fornecimento e a instalação da ducha higiênica manual com registro para controle de fluxo de águas de 1/2" cromada, inclusive materiais acessórios necessários à instalação e ligação à rede de água.</t>
  </si>
  <si>
    <t>090000</t>
  </si>
  <si>
    <t>INSTALAÇÕES SANITÁRIAS</t>
  </si>
  <si>
    <t>090100</t>
  </si>
  <si>
    <t>090104</t>
  </si>
  <si>
    <t>Caixa de gordura préfabricada simples volume de 120 litros.</t>
  </si>
  <si>
    <t>Será medido por unidade de caixa executada (un).
O item remunera o fornecimento de materiais e mão-de-obra necessários para a execução do caixa de gordura com o volume descrito, prémoldada com tampa; remunera também os serviços de escavação, e limpeza.</t>
  </si>
  <si>
    <t>090105</t>
  </si>
  <si>
    <t>Canaletas   de   águas   pluviais,   em concreto  moldado in-loco, largura 30cm, com grelha em barra redonda de 3/4".</t>
  </si>
  <si>
    <t>Será medido pelo comprimento, aferido na projeção horizontal do desenvolvimento, das canaletas instaladas (m).
O item remunera o fornecimento de materiais e a mão-de-obra necessária para a construção de canaletas, compreendendo os serviços de locação, regularização do terreno, fornecimento de concreto usinado ou feito em obra com fck de 20 MPa, cimento e areia, inclusive perdas;  execução de argamassa de cimento e areia e o rejuntamento das guias. Remunera também a escavação, uma demão de fundo anticorrosivo, duas demãos de esmalte reaterro e retirada do excedente escavado.</t>
  </si>
  <si>
    <t>090300</t>
  </si>
  <si>
    <t>Fornecimento,transporte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</si>
  <si>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</si>
  <si>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090302</t>
  </si>
  <si>
    <t xml:space="preserve">Diâmetro de 50 mm </t>
  </si>
  <si>
    <t>090303</t>
  </si>
  <si>
    <t>Diâmetro de 75 mm</t>
  </si>
  <si>
    <t>090304</t>
  </si>
  <si>
    <t>Diâmetro de 100 mm</t>
  </si>
  <si>
    <t>090305</t>
  </si>
  <si>
    <t>Diâmetro de 150 mm</t>
  </si>
  <si>
    <t>090400</t>
  </si>
  <si>
    <t>Outros:</t>
  </si>
  <si>
    <t>090402</t>
  </si>
  <si>
    <t>Cuba simples de aço inoxidável, cuba simples, 465 x 330 mm.</t>
  </si>
  <si>
    <t>Será medido por unidade instalada (un).
O item remunera o fornecimento e instalação da cuba simples de 465 x 330 mm, em aço inoxidável em bancadas, com os respetivos acessórios: sifão metálico tipo “copo” de 1” x 2”, válvula americana para pia de 3 1/2”, material de vedação para sua instalação e ligação à rede de esgoto.</t>
  </si>
  <si>
    <t>090403</t>
  </si>
  <si>
    <t>Cuba de aço inox 304, dimensões 80 x 50 x 30cm, e=0,8mm, com válvula cromada, sifão cromado, torneira cromada (PARA LAVAR PANELAS).</t>
  </si>
  <si>
    <t>Será medido por unidade instalada (un).
O item remunera o fornecimento e instalação da cuba simples de 80 x 50 x 30 cm, em aço inoxidável 304 em bancadas, com os respetivos acessórios: sifões metálicos tipo “copo” de 1” x 2”, válvulas americana para pia de 3 1/2”, torneira, material de vedação para sua instalação e ligação à rede de esgoto.</t>
  </si>
  <si>
    <t>090406</t>
  </si>
  <si>
    <t>Tanque de louça com coluna</t>
  </si>
  <si>
    <t>Será medido por unidade instalada (un).
O item remunera o fornecimento e a instalação do tanque constituído por: tanque com coluna em louça com capacidade para 22 litros, inclusiva sifão plástico de 1 1/4" x 2"; tubo em PVC de 2"; válvula em latão de 1 1/4’ x 2" para ligação ao sifão; conjunto para fixação de tanque; materiais acessórios necessários para sua instalação e ligação à rede de esgoto.</t>
  </si>
  <si>
    <t>090500</t>
  </si>
  <si>
    <t>Fornecimento e instalação de caixa sifonada:</t>
  </si>
  <si>
    <t>090501</t>
  </si>
  <si>
    <t>Em PVC, com grelha quadrada/redonda,150x150x50mm</t>
  </si>
  <si>
    <t>Será medido por unidade caixa instalada (un).
O item remunera o fornecimento e instalação da caixa sifonada, em PVC rígido, de 150 x 150 x 50 mm, inclusive grelha metálica e o material necessário para sua ligação à rede de esgoto.</t>
  </si>
  <si>
    <t>INSTALAÇÃO ELÉTRICA</t>
  </si>
  <si>
    <t>100400</t>
  </si>
  <si>
    <t>Fornecimento e instalação interruptor e tomadas, inclusive placa:</t>
  </si>
  <si>
    <t>100401</t>
  </si>
  <si>
    <t>Tomada universal 2 P+T</t>
  </si>
  <si>
    <t>Será medido por unidade de tomada instalada (un).
O item remunera o fornecimento e instalação de tomada com dois pólos e um terra de 10A para 250V; com placa, haste, contatos de prata e componentes de função elétrica em liga de cobre, conforme ABNT NBR 14136. Remunera também o fornecimento e instalação de placa espelho.</t>
  </si>
  <si>
    <t>100403</t>
  </si>
  <si>
    <t xml:space="preserve">01 tecla simples 10A - 250V </t>
  </si>
  <si>
    <t>100404</t>
  </si>
  <si>
    <t>02 teclas simples 10A - 250V</t>
  </si>
  <si>
    <t>Será medido por unidade de interruptor instalado (un).
O item remunera o fornecimento e instalação de interruptor, simples de embutir, com duas teclas fosforescente, com contatos de prata, a prova de faísca, de funcionamento silencioso; remunera também o espelho correspondente.</t>
  </si>
  <si>
    <t>100500</t>
  </si>
  <si>
    <t>Fornecimento e instalação de disjuntor automático:</t>
  </si>
  <si>
    <t>Será medido por unidade de disjuntor instalado (un).
O item remunera o fornecimento de disjuntor automático, linha residencial, com proteção termomagnética, padrão ( “bolt-on” ) NEMA, polos e correntes variáveis conforme o solicitado  e tensão de 127 / 220 V, conforme norma NBR 5361 e selo de conformidade do INMETRO, remunera também materiais acessórios e a mão-de-obra necessária para a instalação do disjuntor por meio de parafusos em suporte apropriado; não remunera o fornecimento do suporte.</t>
  </si>
  <si>
    <t>100501</t>
  </si>
  <si>
    <t>Monopolar de 10  a 32 A</t>
  </si>
  <si>
    <t>100503</t>
  </si>
  <si>
    <t>Bipolar de 15 a 35 A</t>
  </si>
  <si>
    <t>100505</t>
  </si>
  <si>
    <t xml:space="preserve">Tripolar de 60A a 100A </t>
  </si>
  <si>
    <t>100600</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</si>
  <si>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</si>
  <si>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</si>
  <si>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100601</t>
  </si>
  <si>
    <t>100602</t>
  </si>
  <si>
    <t>100603</t>
  </si>
  <si>
    <t>100604</t>
  </si>
  <si>
    <t>100700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</si>
  <si>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</si>
  <si>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</si>
  <si>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100701</t>
  </si>
  <si>
    <r>
      <t>Isolado em PVC seção 10 mm</t>
    </r>
    <r>
      <rPr>
        <b/>
        <vertAlign val="superscript"/>
        <sz val="12"/>
        <rFont val="Calibri"/>
        <family val="2"/>
      </rPr>
      <t>2</t>
    </r>
  </si>
  <si>
    <t>100702</t>
  </si>
  <si>
    <r>
      <t>Isolado em PVC seção 16 mm</t>
    </r>
    <r>
      <rPr>
        <b/>
        <vertAlign val="superscript"/>
        <sz val="12"/>
        <rFont val="Calibri"/>
        <family val="2"/>
      </rPr>
      <t>2</t>
    </r>
  </si>
  <si>
    <t>100704</t>
  </si>
  <si>
    <r>
      <t>Isolado em PVC seção 35 mm</t>
    </r>
    <r>
      <rPr>
        <b/>
        <vertAlign val="superscript"/>
        <sz val="12"/>
        <rFont val="Calibri"/>
        <family val="2"/>
      </rPr>
      <t>2</t>
    </r>
  </si>
  <si>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</si>
  <si>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</si>
  <si>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</si>
  <si>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101001</t>
  </si>
  <si>
    <t>Diâmetro 20mm (1/2")</t>
  </si>
  <si>
    <t>101002</t>
  </si>
  <si>
    <t>Diâmetro 25mm (3/4")</t>
  </si>
  <si>
    <t>101003</t>
  </si>
  <si>
    <t>Diâmetro 32mm (1")</t>
  </si>
  <si>
    <t>101200</t>
  </si>
  <si>
    <t>101201</t>
  </si>
  <si>
    <t>Sirene p/ alcance até 500 m</t>
  </si>
  <si>
    <t>Será medido por unidade de sirene instalada (un).
O item remunera o fornecimento e instalação de sirene audível até 500m e acessórios necessários ao seu funcionamento.</t>
  </si>
  <si>
    <t>101205</t>
  </si>
  <si>
    <t>Luminária tipo tartaruga para lâmpada incandecente ou fluorescente compacta.</t>
  </si>
  <si>
    <t>Será medido por unidade de luminária instalada (un).
O item remunera o fornecimento de luminária do tipo tartaruga vidro leitoso, acabamento em pintura epóxi, para lâmpada compacta eletrônica ou incandescente. Remunera o fornecimento e a instalação de lâmpadas.</t>
  </si>
  <si>
    <t>101300</t>
  </si>
  <si>
    <t>Lâmpadas Led ou Fluorescentes 127V</t>
  </si>
  <si>
    <t>Será medido por unidade de lâmpada instalada (un).
O item remunera o fornecimento de lâmpada especificada compacta para base E27ou TLDRS; remunera também o fornecimento da mão-de-obra necessária para a instalação da lâmpada.</t>
  </si>
  <si>
    <t>101312</t>
  </si>
  <si>
    <t>Lânpada LED 20 W bivolt branca, formato tradicional (base E27)</t>
  </si>
  <si>
    <t>101400</t>
  </si>
  <si>
    <t>Quadro de distribuição PVC ou chapa de aço de embutir ou sobrepor</t>
  </si>
  <si>
    <t>Será medido por unidade de quadro instalado (un).
O item remunera o fornecimento do quadro em chapa de aço ou PVC completo, barramento, inclusive suporte para fixação de disjuntores padrão ( “bolt-on” ) NEMA, por meio de parafusos; ou trilho tipo DIN para a fixação de mini-disjuntores padrão DIN, por meio de trava ajustável; remunera também o fornecimento de materiais acessórios e a mão-de-obra necessária para a instalação completa do quadro; não remunera o fornecimento dos disjuntores.</t>
  </si>
  <si>
    <t>101404</t>
  </si>
  <si>
    <t>ESQUADRIAS DE MADEIRA</t>
  </si>
  <si>
    <t>110500</t>
  </si>
  <si>
    <t>Instalação de porta interna / externa, completa, inclusive marcos e alizares</t>
  </si>
  <si>
    <t xml:space="preserve">Será medido por unidade de porta instalada (un).
O item remunera o fornecimento, acessórios, ferramentas e mão de obra necessária para fornecimento e instalação de porta, marcos, alizares, acessórios e ferragens, sendo que a porta poderá ser folheada em madeira que será escolhida de acordo com o acabamento final, Ipê, Sucupira, Freijó e mógno (se for cera ou Verniz) e Imbuia, Angelim e jatobá (se Pintura), a escolha e instalação dos marcos e alizares devem adotar o mesmo procedimento. As dobradiças devem obedecer a norma específica de no mínimo três unidades por porta e com dimensões mínimas de altura 87 mm, largura 76 mm e espessura 2,4 mm, diâmetro do eixo 6,0 mm, fixada cada por seis parafusos com comprimento mínimo de 25 mm, o conjunto de fechadura deverá ser de embutir, com cubo lingüeta, trinco, contra-chapa e chapa-testa (ou falsa chapa-testa) integralmente executados em latão amarelo e com acabamento cromado em todas as partes externas aparentes do tipo gorges, com 55 mm de distância de broca, 75,5 mm de distância do cubo à entrada, também dotadas de falsa chapa-testa e de trinco reversível, e com peso mínimo de 770 g para porta interna e 1.020g para porta externa. 
</t>
  </si>
  <si>
    <t>110505</t>
  </si>
  <si>
    <t>Porta externa de madeira maciça, colocação e acabamento, de uma folha com batente, guarnição e ferragem - 0,80 x 2,10m (porta completa)</t>
  </si>
  <si>
    <t>110600</t>
  </si>
  <si>
    <t>110601</t>
  </si>
  <si>
    <t>Porta de madeira p/ sanitário 90 x 210cm, conforme norma de acessibilidade, acabamento liso à prova d'água, com puxador horizontal interno, Ø= 1”, C=45cm, a 90cm do piso, maçaneta tipo alavanca, proteção na parte inferior, interna e externa, em chapa de aço inox h=40cm.</t>
  </si>
  <si>
    <t xml:space="preserve">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três unidades por porta e com dimensões mínimas de 3” x 2 ½“, espessura de 2 mm e peso mínimo de 110 g, fixada cada por seis parafusos com comprimento mínimo de 25 mm, o conjunto de fechadura deve ser de embutir, cromada, acompanhadas de chaves, maçaneta tipo alavanca, maciça, bordas arredondadas, acabamento cromado, devem possuir roseta com acabamento cromado acompanhando as maçanetas, a porta deverá abrir para fora do ambiente da instalação sanitária acessível. Remunera também o fornecimento e instalação de chapa em aço inoxidável escovado para proteção contra choques mecânicos, nº 22 (espessura aproximada de 0,79mm) na parte interna e externa até uma altura de 40 cm da parte inferior da porta, tornando-se revestimento resistente ao impacto da cadeira de rodas e puxador horizontal em aço inox escovado Ø= 1” e c=45cm, afixado com parafusos auto-atarraxantes, Ø=4 a 6mm, com cabeça tipo panela ou chata e comprimento máximo de 25mm também na parte interna, bem como a identificação universal de acessibilidade do lado externo, remunera também a instalação e fornecimento de marco e alisar em madeira.
</t>
  </si>
  <si>
    <t>110602</t>
  </si>
  <si>
    <t xml:space="preserve">Porta de madeira, interna, colocação e acabamento liso à prova d'água, com batente metálico, para sanitário e vestiário, 0,60 x 1,65m </t>
  </si>
  <si>
    <t>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mógno (se for cera ou Verniz) e Imbuia, Angelim e jatobá (se Pintura), as dobradiças devem obedecer a norma específica de no mínimo duas unidades por porta e com dimensões mínimas de 3” x 2 ½“, espessura de 2 mm e peso mínimo de 110 g, fixada cada por seis parafusos com comprimento mínimo de 25 mm, o conjunto de fechadura deve ser de embutir, sem trinco, com lingüeta acionada por tranqueta interna e por chave externa de emergência, com 45 mm de distância de broca e peso mínimo de 280 g. Remunera também o fornecimento e instalação de batente em chapa nº 16 dobrada e zincada para a instalação em divisórias.</t>
  </si>
  <si>
    <t>120000</t>
  </si>
  <si>
    <t>ESQUADRIAS METÁLICAS</t>
  </si>
  <si>
    <t>120100</t>
  </si>
  <si>
    <t>120101</t>
  </si>
  <si>
    <t>Passa prato / Porta / portão de ferro, completo</t>
  </si>
  <si>
    <t>120104</t>
  </si>
  <si>
    <t>Grade de proteção de ferro (colocação e acabamento)</t>
  </si>
  <si>
    <t>120105</t>
  </si>
  <si>
    <t>Janela de alumínio sob encomenda, colocação e acabamento , basculante, com contramarcos.</t>
  </si>
  <si>
    <t>Será medido por área de janela instalado (m²).
O item remunera o fornecimento da janela basculante completo, sob medida, em perfis de alumínio anodizado natural L 25; cimento; areia; vidros, acessórios e a mão-de-obra necessária para a instalação completa da janela.</t>
  </si>
  <si>
    <t>120106</t>
  </si>
  <si>
    <t>Janela de alumínio sob encomenda, colocação e acabamento , de correr, com contramarcos</t>
  </si>
  <si>
    <t>Será medido por área de janela instalado (m²).
O item remunera o fornecimento de janela de correr completo, sob medida, em perfis de alumínio anodizado natural L 25; cimento; areia, vidros; acessórios e a mão-de-obra necessária para a instalação completa da janela.</t>
  </si>
  <si>
    <t>FERRAGENS</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</si>
  <si>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</si>
  <si>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</si>
  <si>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</si>
  <si>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</si>
  <si>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</si>
  <si>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130203</t>
  </si>
  <si>
    <t>Corrimão simples em tubo de aço galvanizado d = 1 1/2"- fixado em alvenaria</t>
  </si>
  <si>
    <t xml:space="preserve">Será medido pelo comprimento, aferido no desenvolvimento, de corrimão instalado (m).
O item remunera o fornecimento de corrimão tubular constituído por: tubo de aço galvanizado com diâmetro de 1 1/2", espessura de 2,25 mm; suporte em chapa de ferro galvanizado, com espessura de 1/8"; fixação por meio de chapa de ferro galvanizado, espessura de 1/8" e diâmetro de 70 mm, com parafusos auto-atarrachantes, em elementos de concreto; ou grapa tipo rabo de andorinha, para fixação em alvenarias em geral; ou solda, para a fixação em elementos metálicos; sinalização tátil por meio de anel em aço inoxidável com textura contrastante à textura do corrimão, instalado 1,00 m antes das extremidades do corrimão, conforme determina NBR 9050; materiais acessórios e a mão-de-obra necessária para o chumbamento das grapas, ou fixação das rosetas, ou soldagem do corrimão. O item remunera também o fornecimento de materiais e mão-de-obra necessários para: aplicação em uma demão de galvanização a frio, nos pontos de solda e / ou corte dos componentes metálicos, conforme recomendações do fabricante. </t>
  </si>
  <si>
    <t>130204</t>
  </si>
  <si>
    <t>Corrimão duplo em tubo de aço galvanizado d = 1 1/2"- fixado em alvenaria</t>
  </si>
  <si>
    <t>Será medido pelo comprimento, aferido no desenvolvimento, de corrimão instalado (m).
O item remunera o fornecimento de Corrimão tubular duplo constituído por: tubo de aço galvanizado com diâmetro de 1 1/2", espessura de 2,25 mm; suporte em chapa de ferro galvanizado, com espessura de 1/8"; fixação por meio montate em tubo de ferro galvanizado,de 2” de diâmetro e espessura de 2,5mm, com parafusos auto-atarrachantes,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t>
  </si>
  <si>
    <t>REVESTIMENTO</t>
  </si>
  <si>
    <t>140102</t>
  </si>
  <si>
    <t>Reboco com argamassa 1:2:8 cimento, cal e areia</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</si>
  <si>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</si>
  <si>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140103</t>
  </si>
  <si>
    <t>Revestimento camada única 1:3, cimento e areia e=20mm ( emboço desempenado)</t>
  </si>
  <si>
    <t>1) Será medido pela área revestida com emboço, não se descontando vãos de até 2,00 m² e não se considerando espaletas. Os vãos acima de 2,00 m² deverão ser deduzidos na totalidade e as espaletas desenvolvidas (m²).
O item remunera o fornecimento de areia, cimento e a mão-de-obra necessária para a execução do emboço desempenado com espuma de poliéster.</t>
  </si>
  <si>
    <t>140104</t>
  </si>
  <si>
    <t>Chapisco com argamassa 1:3 cimento e areia, a colher</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</si>
  <si>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</si>
  <si>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140109</t>
  </si>
  <si>
    <t>Revestimento com cerâmica aplicado em parede, acabamento esmaltado, ambiente interno/externo, padrão extra, cor branca, dimensão da peça até 2.025cm², PEI III, assentamento com argamassa industrializada, inclusive rejuntamento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</si>
  <si>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ou externos, com as características:
A) Dimensões: até 2.025cm²;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</si>
  <si>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PISOS E RODAPÉS</t>
  </si>
  <si>
    <t>Fornecimento e assentamento de pisos, em:</t>
  </si>
  <si>
    <t>150104</t>
  </si>
  <si>
    <t>Revestimento com cerâmica aplicado em piso, acabamento esmaltado, ambiente interno, padrão extra, cor branca, dimensão da peça até 2.025cm², PEI V, assentamento com argamassa industrializada, inclusive rejuntamento</t>
  </si>
  <si>
    <t>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freqüente,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</si>
  <si>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150200</t>
  </si>
  <si>
    <t>Fornecimento e instalação de rodapés</t>
  </si>
  <si>
    <t>150203</t>
  </si>
  <si>
    <t>Cerâmica H = 10cm</t>
  </si>
  <si>
    <t>Será medido por comprimento de rodapé colocado (m).
O item remunera o fornecimento de rodapé em placa cerâmica esmaltada de primeira qualidade ( classe A, ou classe extra ), conforme anexo A da NBR 13818, indicado para pisos internos sujeitos a lavagem freqüente, com as características:
A) Dimensões: 10 x 30 cm;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</si>
  <si>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150300</t>
  </si>
  <si>
    <t>Contra- piso e regularização:</t>
  </si>
  <si>
    <t>150301</t>
  </si>
  <si>
    <t>Será medido pela área onde será executado, na espessura mínima de 6cm (m²).
O item remunera o fornecimento de cimento, areia, pedra britada nº 1, 2 e a mão-de-obra necessária para o apiloamento do terreno e execução do lastro.</t>
  </si>
  <si>
    <t>150302</t>
  </si>
  <si>
    <t>Regularização sarrafeada de base para revestimento de piso com argamassa de cimento e areia sem peneirar traço 1:3,  e=3cm</t>
  </si>
  <si>
    <t>150400</t>
  </si>
  <si>
    <t>Outros (fornecimento e assentamento):</t>
  </si>
  <si>
    <t>150402</t>
  </si>
  <si>
    <t>Pavimentação intertravada em peças pré-moldadas de concreto sobre colchão de areia de e=8,0cm (e=8,0 cm, Fck das pçs. De concreto = 35 Mpa)</t>
  </si>
  <si>
    <t>Será medido pela área total de piso pavimentado com blocos de concreto (m²).
O item remunera o fornecimento de blocos pré-moldados, articulados, em concreto simples, altamente vibrado e prensado, com resistência média a compressão de 35 MPa, espessura de 6 cm, tipos: raquete e / ou retangular e / ou sextavado e / ou 16 faces, conforme as normas NBR 9780 e NBR 9781; areia, materiais acessórios e a mão-de-obra necessária para a execução dos serviços: apiloamento da superfície; lançamento e execução do lastro de areia média, com altura média de 5 cm, adensado por meio de placa vibratória; assentamento dos blocos a partir de um meio-fio lateral, em ângulos retos, ou a 45º, em relação ao eixo definido, garantindo o intertravamento e que as juntas entre as peças não excedam a 3 mm; execução de arremates junto ao meio-fio, ou bueiros, ou caixas de inspeção, etc., com blocos serrados, ou cortados, na dimensão mínima de um terço da peça inteira, conforme recomendações do fabricante; compactação das lajotas por meio de placa vibratória, juntamente com espalhamento de camada de areia fina, promovendo o preenchimento completo dos espaços das juntas do pavimento e o conseqüente intertravamento dos blocos. Remunera também o preenchimento com argamassa de cimento e areia no traço 1:3, dos pequenos espaços existentes entre os blocos e as bordas de acabamento. Não remunera fornecimento de lastro de brita, quando necessário.</t>
  </si>
  <si>
    <t>150404</t>
  </si>
  <si>
    <t>Grama esmeralda em placas</t>
  </si>
  <si>
    <t>Será medido pela área real de terreno onde ocorrer o plantio de grama (m²).
O item remunera o fornecimento de grama Esmeralda em placas, terra vegetal e a mão-de-obra necessária para a execução dos serviços de: preparo do solo; plantio das placas justapostas, promovendo a completa forração da superfície; irrigação; e cobertura com terra vegetal, em jardins e canteiros. Remunera também a rega e conservação para pega das mudas e a substituição de placas que não pegarem, num prazo de 30 dias.</t>
  </si>
  <si>
    <t>150405</t>
  </si>
  <si>
    <t>Passeio de concreto e= 8 cm, fck 15 Mpa, c/ preparo p/ terreno, incluindo preparo de caixa, sem revestimento com argamassa de cimento e areia</t>
  </si>
  <si>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</si>
  <si>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VIDROS</t>
  </si>
  <si>
    <t>Fornecimento, transporte e instalação de vidro, tipo:</t>
  </si>
  <si>
    <t>160104</t>
  </si>
  <si>
    <t>Espelho cristal para sanitário, e=4 mm (40 X 60cm)</t>
  </si>
  <si>
    <t>Será medido pela área de espelho instalado (m²).
O item remunera o fornecimento de espelho constituído por: espelho em vidro cristal liso lapidado, com espessura de 4 mm; materiais acessórios e a mão-de-obra necessária para a instalação do espelho aparafusado sobre parede.</t>
  </si>
  <si>
    <t>PINTURA</t>
  </si>
  <si>
    <t>Pintura:</t>
  </si>
  <si>
    <t>Látex PVA em parede interna (2 demãos), com fundo preparador / selador</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</si>
  <si>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PVA ; tinta látex ( plástica ) à base de PVA, solúvel em água, materiais acessórios e a mão-de-obra necessária para a execução dos serviços de: limpeza da superfície, lixamento, remoção do pó e aplicação do selador, conforme recomendações do fabricante; aplicação da tinta látex PVA, em duas demãos conforme especificações do fabricante, sobre superfície revestida com massa ou não. Não remunera o emassamento.</t>
  </si>
  <si>
    <t>Esmalte em esquadrias de ferro com duas demãos, sem aplicação de zarcão</t>
  </si>
  <si>
    <t>Será medido pela área da projeção vertical da estrutura (m²), com os acréscimos:
A) Estrutura metálica plana: multiplicar a área de projeção vertical por 2.
B) Estrutura metálica em arco: acrescentar em 30% a área de projeção vertical e multiplicar por 2.
C) Em caixilhos vazados ou com vidros, grades ou gradis de ferro, pela área da peça ou projeção do conjunto, no plano vertical ou horizontal, considerada uma só vez, acrescentando-se, mais uma vez, as áreas de vedação superiores a 15% da área inicial.
O item remunera o fornecimento de tinta esmalte sintético inclusive materiais acessórios e a mão-de-obra necessária para a limpeza da superfície, lixamento final, remoção do pó e aplicação da tinta.</t>
  </si>
  <si>
    <t>Emassamento de parede interna com massa corrida à base de PVA com duas demãos, para pintura látex</t>
  </si>
  <si>
    <t>Será medido pela área de superfície emassada, deduzindo-se toda e qualquer interferência (m²).
O item remunera o fornecimento de massa corrida à base de PVA, recomendada para a correção de pequenos defeitos, materiais acessórios e a mão-de-obra necessária para a execução dos serviços de: limpeza da superfície, remoção de partes soltas, irregularidades e poeira, conforme recomendações do fabricante; aplicação da massa, em duas demãos em camadas finas com lixamentos intermediários, conforme especificações do fabricante, lixamento final e remoção do pó da superfície emassada.</t>
  </si>
  <si>
    <t>BANCADAS, PRATELEIRAS E DIVISÓRIAS</t>
  </si>
  <si>
    <t>Execução  de:</t>
  </si>
  <si>
    <t>CJ</t>
  </si>
  <si>
    <t>180104</t>
  </si>
  <si>
    <t>Bancada de laboratório completa.</t>
  </si>
  <si>
    <t>Será medido por conjunto de bancada e armário de laboratório completo instalado (cj).
O item remunera o fornecimento, instalação completa do conjunto de bancada de laboratório com tampo de granito cinza andorinha l=60cm e c=265cm, testeira de 5cm, rodabanca  de granito cinza andorinha h= 10 cm, base em alvenaria h=10cm, armário em compensado 20mm com portas revestidas em laminado melamínico branco nas duas faces h=75cm, puxadores de metal cromado, prateleiras do mesmo material das portas, cuba de aço inox AISI 304 465 x 330 mm completa com torneira  e acessórios.</t>
  </si>
  <si>
    <t>180108</t>
  </si>
  <si>
    <t>Prateleira de granito cinza andorinha, e = 2 cm, apoiada em console de metalon 20 x 30 mm</t>
  </si>
  <si>
    <t>Será medido pela área de prateleira instalada (m²).
O item remunera o fornecimento e a instalação de prateleira em granito tipo andorinha, com espessura de 2 cm, bem como materiais acessórios necessários para a fixação, assentamento e rejuntamento. Remunera também o apoio confeccionado em metalon 20 x 30 mm, chapa 18, pintado e protegido quanto à degradação por corrosão, possuindo extremidade fechada.</t>
  </si>
  <si>
    <t>180110</t>
  </si>
  <si>
    <t>Soleira ou peitoril de granito cinza andorinha e=2cm</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</si>
  <si>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</si>
  <si>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180200</t>
  </si>
  <si>
    <t>Outros (fornecimento e execução):</t>
  </si>
  <si>
    <t>180202</t>
  </si>
  <si>
    <t>Bancada de granito para pia ou lavatório e=3cm, apoiada em console de metalon</t>
  </si>
  <si>
    <t xml:space="preserve">Será medido pela área de bancada instalada (m²).
O item remunera o fornecimento e a instalação da bancada em granito cinza andorinha, mauá ou corumbá com espessura de 3 cm, inclusive testeira, frontão furos (se necessários) e demais elementos de arremate, bem como console de metalon (mínimo 20 x 30cm) e materiais acessórios necessários para a fixação, assentamento e rejuntamento. </t>
  </si>
  <si>
    <t>180203</t>
  </si>
  <si>
    <t>Bancada de granito e = 3cm apoiada em alvenaria</t>
  </si>
  <si>
    <t xml:space="preserve">Será medido pela área de bancada instalada (m²).
O item remunera o fornecimento e a instalação de bancada em granito tipo andorinha, ou Mauá, ou Corumbá com espessura de 3 cm, inclusive testeira, frontão furos (se necessários) e demais elementos de arremate, bem como materiais acessórios necessários para a fixação, assentamento e rejuntamento. </t>
  </si>
  <si>
    <t>DIVERSOS</t>
  </si>
  <si>
    <t>190500</t>
  </si>
  <si>
    <t>Casa de gás em alvenaria para:</t>
  </si>
  <si>
    <t>Será medido por unidade de abrigo executado (un).
Os itens abaixo remunera o fornecimento dos materiais e mão-de-obra necessários para a execução do abrigo de gás constituído por: alvenaria de bloco de concreto, revestida com chapisco, emboço, reboco e pintura com tinta a cal; base em concreto simples; laje de cobertura em concreto armado; portão proporcional ao tamanho do abrigo, em tela de arame fio nº 10, malha 2" e tubo galvanizado 2" com acabamento em pintura óleo sobre base antioxidante; remunera também o fornecimento e instalação de tubos e conexões em aço schedule de 3/4"e 1/2", registros, válvulas, acessórios até o local de localização do fogão, o número e tamanho dos cilindros cheios para o abrigo; os serviços de pintura com tinta a base de alumínio para a tubulação, limpeza e apiloamento do terreno. Remunera também o laudo de estanqueidade de acordo com as normas vigentes e com o devido registro no CREA-MG.</t>
  </si>
  <si>
    <t>190503</t>
  </si>
  <si>
    <t>4 botijões de gás 13 Kg (EXCLUSIVE CILINDRO)</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</si>
  <si>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</si>
  <si>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</si>
  <si>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</si>
  <si>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</si>
  <si>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</si>
  <si>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</si>
  <si>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</si>
  <si>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240000</t>
  </si>
  <si>
    <t>LEVANTAMENTOS, E PROJETOS</t>
  </si>
  <si>
    <t>240200</t>
  </si>
  <si>
    <t>Projetos</t>
  </si>
  <si>
    <t>Será medido por unidade de desenho fornecido e aprovado pela fiscalização (un).
O item remunera o fornecimento de projeto, contendo todas as informações e detalhes construtivos, para a execução completa da obra de acordo com o padrão da Secretaria Estadual de Educação (SEE MG), inclusive a concessão dos direitos autorais referentes ao projeto para a Caixa Escolar. O projeto deverá ser constituído por: peças gráficas no formato A1; relatórios contendo as premissas de projeto; especificações técnicas; memoriais descritivos, listas de quantidade e memórias de cálculo pertinentes. Apresentados conforme relação abaixo:
A) Os produtos gráficos deverão ser desenvolvidos por meio do software "AUTOCAD" versão 2000 ou posterior e apresentados da seguinte forma:
- A entrega do projeto executivo de arquitetura, devidamente aprovado pela Diretoria de Rede Física das Regionais, deverá ser constituída por: duas cópias plotadas em papel sulfite; uma cópia do arquivo eletrônico com extensão "dwg" em "compact disc" (CD Rom).
B) Os relatórios, as especificações técnicas, os memoriais descritivos, lista de quantidades e as memórias de cálculo pertinentes contendo as premissas de projeto deverão ser desenvolvidas por meio dos softwares "WINWORD", ou "EXCEL" e apresentados da seguinte forma:
- Duas cópias completas no formato A4, em papel sulfite, encadernadas;
- Os arquivos eletrônicos com extensão "doc" ou "xls",em "compact disc" (CD Rom ).</t>
  </si>
  <si>
    <t>240202</t>
  </si>
  <si>
    <t>Projeto executivo de instalações hidrosanitárias em formato A1</t>
  </si>
  <si>
    <t>240203</t>
  </si>
  <si>
    <t>Projeto executivo de instalações elétricas em formato A1</t>
  </si>
  <si>
    <t>240204</t>
  </si>
  <si>
    <t xml:space="preserve">Projeto executivo de SPDA, </t>
  </si>
  <si>
    <t>240205</t>
  </si>
  <si>
    <t>Projeto de Prevenção e Combate a Incêndio e Pânico, exclusive aprovação no CBMMG</t>
  </si>
  <si>
    <t>240206</t>
  </si>
  <si>
    <t>Projeto executivo e estrutural de estrutura de concreto</t>
  </si>
  <si>
    <t>240207</t>
  </si>
  <si>
    <t>Projeto executivo e estrutural de estrutura metálica</t>
  </si>
  <si>
    <t>250000</t>
  </si>
  <si>
    <t>DETECÇÃO, COMBATE E PREVENÇÃO A INCÊNDIO</t>
  </si>
  <si>
    <t>250100</t>
  </si>
  <si>
    <t>Abrigos</t>
  </si>
  <si>
    <t>Será medido por unidade de abrigo instalado (un).
O item remunera o fornecimento e instalação de abrigo para hidrante completo, em chapa de ferro nº 14, nas dimensões indicadas, inclusive materiais acessórios para a fixação.</t>
  </si>
  <si>
    <t>250102</t>
  </si>
  <si>
    <t>Abrigo em chapa de aço carbono de sobrepor, pintado de vermelho nas dimensões (90x60x17)cm com uma porta com vidro transparente com a inscrição "incêndio", incluindo suporte basculante para mangueira, mangueira tipo 1 (1 1/2" 980 KPa) comprimento 15m, registro globo e acessórios, fornecimento e instalação</t>
  </si>
  <si>
    <t>250103</t>
  </si>
  <si>
    <t>Abrigo em chapa de aço carbono de sobrepor, pintado de vermelho nas dimensões (90x60x17)cm com uma porta com vidro transparente com a inscrição "incêndio", incluindo suporte basculante para mangueira, mangueira tipo 2 (1 1/2" 1370KPa) comprimento 15m, registro globo e acessórios, fornecimento e instalação</t>
  </si>
  <si>
    <t>250104</t>
  </si>
  <si>
    <t>Abrigo em chapa de aço carbono de sobrepor, pintado de vermelho nas dimensões (75x30x25)cm com uma porta com vidro transparente com a inscrição "incêndio", para extintor, fornecimento e instalação, exclusive extintor</t>
  </si>
  <si>
    <t>250300</t>
  </si>
  <si>
    <t>Iluminação e sinalização de emergência</t>
  </si>
  <si>
    <t>250301</t>
  </si>
  <si>
    <t>Luminária autônoma de emergencia - LED</t>
  </si>
  <si>
    <t>Será medido por luminária instalada ligada à rede elétrica (un).
O item remunera o fornecimento e instalação de luminária autônoma com no mínimo 30 LED's completa ligada à rede elétrica.</t>
  </si>
  <si>
    <t>250302</t>
  </si>
  <si>
    <t xml:space="preserve">Central de detecção e alarme de incêndio completa para 8 laços, 220 V/12 V </t>
  </si>
  <si>
    <t>Será medido por unidade de central de sinalização de incêndio instalada (un).
O item remunera o fornecimento de central de sinalização de incêndio com bateria para autonomia de 1 hora, carregador e flutuador e de bateria automático, destinada à alimentação de equipamentos para detecção e alarme de incêndio, com acionamento manual por meio de botoeiras tipo quebra-vidro, disparo automático do alarme sonoro e indicação no painel ou quadro, até 8 laços em 12 V, consumo máximo de 55 W (em carga), tensão de alimentação 220 V, inclusive acessórios e a mão-de-obra necessária para a instalação da central.</t>
  </si>
  <si>
    <t>250304</t>
  </si>
  <si>
    <t>Acionador manual quebra-vidro endereçável</t>
  </si>
  <si>
    <t>Será medido por unidade de acionador instalado (un).
O item remunera o fornecimento e instalação de acionador manual tipo quebra vidro endereçável para acionamento de alarme tipo quebra vidro, em plástico ABS antichama, com acionamento automático através de botão push-botton ou manual através de chave reed swit; sistema de supervisão de estado de rede através de leds indicadores; remunera também material acessórios para instalação.</t>
  </si>
  <si>
    <t>250305</t>
  </si>
  <si>
    <t>Luminária de emergência autônoma, tipo led com dois faróis, potência total de 8w, fornecimento e instalação</t>
  </si>
  <si>
    <t>Será medido por unidade de bloco autônomo instalado (un).
O item remunera o fornecimento e instalação de bloco autônomo de iluminação de emergência completo, em caixa plástica, para dois faróis de lâmpadas LED de 8 W com autonomia mínima de 03 horas</t>
  </si>
  <si>
    <t>250306</t>
  </si>
  <si>
    <t xml:space="preserve">Sirene de incêndio eletrônica </t>
  </si>
  <si>
    <t>Será medido por unidade de sirene eletrônica instalada (un).
O item remunera o fornecimento e instalação de sirene eletrônica pintada em epóxi, com 105db à um metro e consumo de 12 ou 24 Vcc.</t>
  </si>
  <si>
    <t>250307</t>
  </si>
  <si>
    <t>Cabo blindado para alarme e detecção de incêndio 3 x 1,5mm2</t>
  </si>
  <si>
    <t>Será medido por comprimento de cabo instalado (m).
O item remunera o fornecimento do cabo de cobre, com 2 condutores em cobre nú de têmpera mole, com diâmetro nominal de 3 x 1,5 mm², encordoamento classe 4; isolação termoplástico para têmpera mole VC / E 105°C, nível de isolamento de 600 V, para o sistema de detecção de incêndio. Remunera também materiais acessórios e a mão-de-obra necessária para a instalação do cabo. Norma técnica: NBR 17240.</t>
  </si>
  <si>
    <t>250400</t>
  </si>
  <si>
    <t>Placas fotoluminescentes</t>
  </si>
  <si>
    <t xml:space="preserve">Será medido por unidade de placa instalada de acordo com sua finalidade (un).
O item remunera o fornecimento e instalação de placas fotoluminescentes (alerta, proibição e de orientação, salvamento e equipamentos) com o respectivo pictograma com dimensões e forma definidas pela IT - 15 (SINALIZAÇÃO DE EMERGÊNCIA) do Corpo de Bombeiros Militar de Minas Gerais, fabricadas em materiais plásticos; chapas metálicas ou mesmo outros materiais semelhantes e devem atender às seguintes características:
possuir resistência mecânica; possuir espessura suficiente para que não sejam transferidas para a superfície da placa possíveis irregularidades das superfícies onde forem aplicadas; não propagar chamas; resistir a agentes químicos e limpeza; resistir à água; resistir ao intemperismo.
</t>
  </si>
  <si>
    <t>250401</t>
  </si>
  <si>
    <t>Placa fotoluminescente de Orientação, salvamento e equipamentos - 380 X 190 mm</t>
  </si>
  <si>
    <t>250402</t>
  </si>
  <si>
    <t>Placa fotoluminescente de Orientação, salvamento e equipamentos - 300 X 300 mm</t>
  </si>
  <si>
    <t>250405</t>
  </si>
  <si>
    <t>Placa de sinalizacao e orientação, fotoluminescente, retangular, 30 x 40 cm, TIPO M1</t>
  </si>
  <si>
    <t>250500</t>
  </si>
  <si>
    <t>Chuveiros (sprinkler)</t>
  </si>
  <si>
    <t>250507</t>
  </si>
  <si>
    <t>Extintor manual de pó químico seco ABC - capacidade de 6 kg</t>
  </si>
  <si>
    <t>Será medido por unidade de extintor instalado (un).
O item remunera o fornecimento e instalação de extintor manual de pó químico seco, tipo portátil, capacidade extintora equivalente = 10 B (mínimo), agente extintor fosfato monoamônico, capacidade 6 kg, destinado para a extinção de incêndios de classe "A" (madeira e papel), "B" (líquidos inflamáveis) e "C" (equipamentos elétricos). Cilindro fabricado em chapa de aço carbono, calandrada com fundo e cúpula estampados a frio, soldado pelo processo MIG, pintado com fundo primer e esmalte sintético vermelho, montado com válvula de latão forjado e gatilho de descarga intermitente, dotado de dispositivo de segurança, calibrado de 180 a 210 kgf / cm², mangueira para alta pressão e esguicho difusor indeformável, validade da carga de 5 anos. Com suporte para fixação na parede. Normas técnicas: NBR 12693, NBR 12791 e NBR 15808.</t>
  </si>
  <si>
    <t>250510</t>
  </si>
  <si>
    <t>Suporte para extintor de piso tipo tripé</t>
  </si>
  <si>
    <t>Será medido por unidade de suporte para extintor instalado (un).
O item remunera o fornecimento e instalação de suporte de piso para extintor base em tripé em ferro redondo ou chapa de aço com acabamento em esmalte na cor vermelha.</t>
  </si>
  <si>
    <t>250600</t>
  </si>
  <si>
    <t>Tubos e conexões em aço galvanizado</t>
  </si>
  <si>
    <t>Será medido por comprimento de tubulação executada (m).
O item remunera o fornecimento e instalação dos tubos em aço galvanizado com costura, diâmetro nominal especificado, inclusive conexões e materiais acessórios para pontas rosqueáveis ou lisas; abertura e fechamento de rasgos, ou escavação e reaterro apiloado de valas com profundidade média de 60 cm, ou fixação por grampos ou presilhas quando tubulação for aparente.</t>
  </si>
  <si>
    <t>250606</t>
  </si>
  <si>
    <t>Tubo aço galvanizado com costura, DN= 2 1/2´, inclusive conexões</t>
  </si>
  <si>
    <t>250612</t>
  </si>
  <si>
    <t>Registro de gaveta acabamento bruto Diâmetro 65 mm (2 1/2")</t>
  </si>
  <si>
    <t>Será medido por unidade de registro instalado (un).
O item remunera o fornecimento e instalação de registro de gaveta em latão fundido, diâmetro 2 1/2" e acabamento bruto, inclusive materiais acessórios e de vedação.</t>
  </si>
  <si>
    <t>250700</t>
  </si>
  <si>
    <t>Eletrobomba e acessórios</t>
  </si>
  <si>
    <t>250701</t>
  </si>
  <si>
    <t>Eletrobomba motor de 3,0CV, 127 ou 220V com capacidade de vazão de 24,4 m³/h a 18 Mca de pressão (ref Schineider, modelo BPI BCV ou equivalente) completa.</t>
  </si>
  <si>
    <t>Será medido por unidade de conjunto motor-bomba instalado e testado de acordo com a vazão exigida em projeto (un).
O item remunera o fornecimento e instalação de conjunto motor-bomba centrífuga 127 ou 220v, potência de 3,0 cv para vazões de até 24,4 m³ para altura manométrica de 18 m.c.a., referência Schineider, modelo BPI BCV  ou equivalente; remunera também materiais complementares com manometros e acessórios como chumbadores e a mão-de-obra necessária para a fixação, instalação completa e realização dos testes de funcionamento.</t>
  </si>
  <si>
    <t>250702</t>
  </si>
  <si>
    <t>Quadro de força para motor de 3,0 CV, 127 OU 220 V, contendo dispositivo para partida manual e automática através de pressostato e saida para alarme de bomba em funcionamento.</t>
  </si>
  <si>
    <t>Será medido por unidade de quadro de força para motor 3,0 cv instalado e testado (un).
O item remunera o fornecimento, instalação e teste de quadro de força para conjunto motor-bomba centrífuga 127 ou 220v, potência de 3,0 cv  para sistema de incendio contendo dispositivo de partida manual e automática através de pressostato ou não dependendo da forma de sucção (positiva ou negativa)  e saida para alarme de bomba em funcionamento; remunera também materiais complementares, acessórios e a mão-de-obra necessária para a fixação, instalação completa e realização dos testes de funcionamento.</t>
  </si>
  <si>
    <t>250703</t>
  </si>
  <si>
    <t xml:space="preserve">Pressostato tipo Telemecanique modelo XML B004 A2S11, com escala de 3 a 58 Psi </t>
  </si>
  <si>
    <t>Será medido por unidade de pressostato instalado e testado (un).
O item remunera o fornecimento, instalação e teste de pressostato de controle de pressões com intervalo de regulação de 3 a 58 Psi, incluindo a rede elétrica. totalmente montado, ligado e testado.</t>
  </si>
  <si>
    <t>250704</t>
  </si>
  <si>
    <t>Cilindro de pressão ou mola pneumática de diâmetro 150mm, comprimento 1,20m com garras para fixação na parede</t>
  </si>
  <si>
    <t>Será medido por unidade de cilindro de pressão ou mola pneumática instalado e testado (un).
O item remunera o fornecimento, instalação e teste do cilindro de pressão ou mola pneumática de diâmetro de 150mm e comprimento de 1,20m. totalmente montado, ligado e testado.</t>
  </si>
  <si>
    <t>250707</t>
  </si>
  <si>
    <t>Hidrante de recalque completo em caixa de alvenaria</t>
  </si>
  <si>
    <t xml:space="preserve">Será medido por unidade de caixa para hidrante de recalque executada (un).
O item remunera o fornecimento de materiais e mão-de-obra necessários para a execução do caixa para hidrante de recalque com dimensões 40 x 60 cm e profundidade que varia entre 60 e 100 cm descritas, constituído por: alvenaria de tijolo comum com revestimento em argamassa, fundo de brita 2 e tampa articulada e requadro em ferro fundido ou material similar, identificada pela palavra “incêndio”, com dimensões de 40 x 60 cm e pintada da cor vermelha, remunera também os serviços de escavação, escoramento da vala,  reaterro e disposição das sobras, remunera também Adaptador de engate rápido em latão de 2 1/2´ x 2 1/2´ ", Registro globo angular de 45° em bronze ou latão, diâmetro 63mm (2 1/2") e Tampão cego com corrente para hidrante em latão 2 1/2 "
</t>
  </si>
  <si>
    <t>260000</t>
  </si>
  <si>
    <t>TOTAL CUSTO (C/ BDI) =</t>
  </si>
  <si>
    <t>BDI PROJETO =</t>
  </si>
  <si>
    <t xml:space="preserve">BDI OBRA = </t>
  </si>
  <si>
    <t xml:space="preserve">TOTAL GERAL(C/ BDI) = </t>
  </si>
  <si>
    <t xml:space="preserve">QUANDO DA CELEBRAÇÃO DO CONTRATO ASSEGURAR QUE A EMPRESA TENHA EM SEU PODER CÓPIA DO CADERNO DE ESPECIFICAÇÕES                  </t>
  </si>
  <si>
    <t>REV00   MAI/23</t>
  </si>
  <si>
    <t>CRONOGRAMA FÍSICO-FINANCEIRO</t>
  </si>
  <si>
    <t>TOTAL GERAL (C/ BDI)</t>
  </si>
  <si>
    <t>% INC.</t>
  </si>
  <si>
    <t>1º MÊS</t>
  </si>
  <si>
    <t>2º MÊS</t>
  </si>
  <si>
    <t>3º MÊS</t>
  </si>
  <si>
    <t>4º MÊS</t>
  </si>
  <si>
    <t>5º MÊS</t>
  </si>
  <si>
    <t>6º MÊS</t>
  </si>
  <si>
    <t>TOTAL</t>
  </si>
  <si>
    <t>%</t>
  </si>
  <si>
    <t>VALOR</t>
  </si>
  <si>
    <t>TOTAL MENSAL</t>
  </si>
  <si>
    <t>TOTAL ACUMULADO</t>
  </si>
  <si>
    <t xml:space="preserve">ESCOLA ESTADUAL / MUNICIPAL: ESCOLA MUNICIPAL BRENDA GUIMARÃES DE PAULA                                                                                                                                                   </t>
  </si>
  <si>
    <t xml:space="preserve">MUNICÍPIO :  LAJINHA - MG                                                                                                        </t>
  </si>
  <si>
    <t xml:space="preserve">S.R.E.: MANHUAÇU </t>
  </si>
  <si>
    <t xml:space="preserve">CONSTRUÇÃO </t>
  </si>
  <si>
    <t>Rente ao muro de divisa da escola</t>
  </si>
  <si>
    <t>35,95 x 28,42 = 1.021,70 m2</t>
  </si>
  <si>
    <t xml:space="preserve">TRABALHOS EM TERRA - BLOCO DE COROAMENTO E VIGA BALDRAME </t>
  </si>
  <si>
    <t>CRAVAÇÃO DE ESTACA PRÉ-MOLDADA DE CONCRETO, DIMENSÃO (20X20)CM, COMPRESSÃO ADMISSÍVEL DE 50T, INCLUSIVE FORNECIMENTO DE ESTACA, EXCLUSIVE EMENDA. (SEINFRA - ED-29801)</t>
  </si>
  <si>
    <t>Será medido pelo comprimento, considerando-se a distância entre o respaldo inferior do bloco e a extremidade inferior de apoio da estaca (m).
O item remunera o fornecimento dos materiais e a mão-de-obra para a perfuração.</t>
  </si>
  <si>
    <t>EMENDA DE ESTACA PRÉ-MOLDADA, INCLUSIVE ANEL/LUVA METÁLICO E SOLDA, EXCLUSIVE FORNECIMENTO DA ESTACA. (SEINFRA - ED- 49735)</t>
  </si>
  <si>
    <t>UNID.</t>
  </si>
  <si>
    <t xml:space="preserve">Será medido por unidade (unid).
O item remunera o fornecimento de emenda de estaca pré-moldada, inclusive o anel/luva metálica e a solda.  A emenda deverá ter o concreto da extremidade da estaca  cortado no comprimento necessário à emenda das barras longitudinais da armadura, por justaposição; as superfícies de contato do concreto e a emenda da armação devem ser tratadas como uma emenda de concreto armado, com o emprego de adesivo e os demais cuidados necessários; deve ser assegurado o alinhamento entre as faces da estaca e da parte prolongada; a armadura da parte prolongada deve ser idêntica à da estaca, assim como o concreto a empregar; a concretagem, adensamento do concreto, remoção das fôrmas, cura e acabamento devem ser como especificado em norma. </t>
  </si>
  <si>
    <t xml:space="preserve">Impermeabilizações de fundações </t>
  </si>
  <si>
    <t>Mobilização</t>
  </si>
  <si>
    <t>Armadura de aço p/ vigas, pilares e laje  CA-50, corte e dobra no canteiro</t>
  </si>
  <si>
    <t xml:space="preserve">ESCORAMENTO METÁLICO PARA LAJE E VIGA EM CONCRETO ARMADO, TIPO "A", ALTURA DE (200 ATÉ 310)CM, INCLUSIVE DESCARGA, MONTAGEM, DESMONTAGEM E CARGA. (SEINFRA - ED - 19633) </t>
  </si>
  <si>
    <t>050100</t>
  </si>
  <si>
    <t>ALVENARIA DE ELEMENTO VAZADO,  COBOGÓ DE CONCRETO (20X40CM), ESP. 10CM, TIPO VENEZIANA COM ACABAMENTO APARENTE, INCLUSIVE ARGAMASSA PARA ASSENTAMENTO. (SEINFRA - ED - 48208)</t>
  </si>
  <si>
    <t xml:space="preserve">Será medido por área de superfície executada  (m²).
O item remunera o fornecimento de materiais e mão-de-obra necessários para a execução de alvenaria de elemento vazado, em concreto, assentado com argamassa de cimento, cal hidratada e areia; dimensões padronizadas de 20x40 cm com espessura de 10 cm, tipo veneziana e com acabamento aparente. Deverá ser primeira qualidade, bem curados, leves, sonoros, duros, com as faces planas, cor uniforme, conforme locais e dimensões indicadas no projeto arquitetônico.  Deve-se começar a execução das paredes pelos cantos, se assentado os blocos em amarração. Durante toda a execução, o nível e o prumo de cada fiada devem ser verificados. Os blocos devem ser assentados com argamassa de cimento, areia e cal. </t>
  </si>
  <si>
    <t>Condutor de água pluvial e buzinotes:</t>
  </si>
  <si>
    <t xml:space="preserve">160,21+32+14,97 = 207,18 m </t>
  </si>
  <si>
    <t>727,13 + 297,40 + 94,80 = 1.119,33 m²</t>
  </si>
  <si>
    <t>060000</t>
  </si>
  <si>
    <t>060102</t>
  </si>
  <si>
    <t>Reservatório superior</t>
  </si>
  <si>
    <t>Instalação Sanitária</t>
  </si>
  <si>
    <t xml:space="preserve">Fornecimento e instalação de registro de esfera: </t>
  </si>
  <si>
    <t>Será medido por unidade de registro instalado (un).
O item remunera o fornecimento e instalação de registro de esfera em latão fundido, diâmetro nominal e acabamento conforme indicado, inclusive materiais acessórios e de vedação.</t>
  </si>
  <si>
    <t>REGISTRO DE ESFERA, TIPO PVC SOLDÁVEL DN 50MM (1.1/2"), INCLUSIVE VOLANTE PARA ACIONAMENTO. (SEINFRA - ED - 50003)</t>
  </si>
  <si>
    <t>Instalação Hidraúlica</t>
  </si>
  <si>
    <t>Reservatório de água superior</t>
  </si>
  <si>
    <t xml:space="preserve">Conforme projeto </t>
  </si>
  <si>
    <t>040100</t>
  </si>
  <si>
    <t>040102</t>
  </si>
  <si>
    <t>040200</t>
  </si>
  <si>
    <t>040201</t>
  </si>
  <si>
    <t>040300</t>
  </si>
  <si>
    <t>040301</t>
  </si>
  <si>
    <t>040302</t>
  </si>
  <si>
    <t>050001</t>
  </si>
  <si>
    <t>050002</t>
  </si>
  <si>
    <t>050012</t>
  </si>
  <si>
    <t>070000</t>
  </si>
  <si>
    <t>070100</t>
  </si>
  <si>
    <t>070103</t>
  </si>
  <si>
    <t>070200</t>
  </si>
  <si>
    <t>070201</t>
  </si>
  <si>
    <t>070400</t>
  </si>
  <si>
    <t>070403</t>
  </si>
  <si>
    <t>070500</t>
  </si>
  <si>
    <t>070502</t>
  </si>
  <si>
    <t>070600</t>
  </si>
  <si>
    <t>070610</t>
  </si>
  <si>
    <t>080000</t>
  </si>
  <si>
    <t>080100</t>
  </si>
  <si>
    <t>080101</t>
  </si>
  <si>
    <t>080102</t>
  </si>
  <si>
    <t>080103</t>
  </si>
  <si>
    <t>080105</t>
  </si>
  <si>
    <t>080200</t>
  </si>
  <si>
    <t>080209</t>
  </si>
  <si>
    <t>080211</t>
  </si>
  <si>
    <t>Instalação sanitária</t>
  </si>
  <si>
    <t>ENTRADA DE ENERGIA AÉREA, TIPO C1, PADRÃO CEMIG, CARGA INSTALADA DE ATÉ 15KVA, TRIFÁSICO, COM SAÍDA SUBTERRÂNEA, INCLUSIVE POSTE, CAIXA PARA MEDIDOR, DISJUNTOR, BARRAMENTO, ATERRAMENTO E ACESSÓRIOS. (SEINFRA - ED - 20581)</t>
  </si>
  <si>
    <t>UM</t>
  </si>
  <si>
    <t>CAIXA DE PASSAGEM EM CHAPA DE AÇO COM TAMPA APARAFUSADA, SOBREPOR, 202 X 202 X 102 MM. (SEINFRA - ED - 49153)</t>
  </si>
  <si>
    <t xml:space="preserve">Será medido por unidade instalada (um).  O item remunera o fornecimento e instalação e as caixas de passagem embutidas no piso, conforme especificado no projeto, deverão estar rente ao acabamento da alvenaria e estarem perfeitamente alinhadas e aprumadas. Durante a execução dos revestimentos as caixas deverão ser vedadas para a não entrada de argamassa e outros. As caixas de passagem embutidas no piso deverão ter fundo em brita para drenagem. </t>
  </si>
  <si>
    <t>CONJUNTO DE UMA (1) TOMADA PADRÃO, TRÊS (3) POLOS, CORRENTE 20A, TENSÃO 250V, (2P+T/20A-250V), COM PLACA 4"X2" DE UM (1) POSTO, INCLUSIVE FORNECIMENTO, INSTALAÇÃO, SUPORTE, MÓDULO E PLACA. (SEINFRA - ED - 15749)</t>
  </si>
  <si>
    <t>Será medido por unidade de interruptor instalado (un). O item remunera o fornecimento e instalação de tomada com dois pólos e um terra de 10A para 250V; com placa, haste, contatos de prata e componentes de função elétrica em liga de cobre, conforme ABNT NBR 14136. Remunera também o fornecimento e instalação de placa espelho. O item remunera o fornecimento e instalação de interruptor, simples de embutir, com duas teclas fosforescente, com contatos de prata, a prova de faísca, de funcionamento silencioso; remunera também o espelho correspondente.</t>
  </si>
  <si>
    <t>LUMINÁRIA TIPO PLAFON CIRCULAR, DE SOBREPOR, COM LED DE 12/13 W - FORNECIMENTO E INSTALAÇÃO. AF_03/2022. (SINAPI - 103782)</t>
  </si>
  <si>
    <t>VIDRO TEMPERADO TRANSPARENTE INCOLOR, ESP. 10MM, INCLUSIVE FIXAÇÃO E VEDAÇÃO COM GUARNIÇÃO/GAXETA DE BORRACHA NEOPRENE, FORNECIMENTO E INSTALAÇÃO, EXCLUSIVE CAIXILHO/PERFIL. (SEINFRA - ED-51160)</t>
  </si>
  <si>
    <t>Será medido pela sua área (m²).
O item remunera o fornecimento de vidro temperado incolor com espessura de 10 mm, incluindo a fixação e vedação do mesmo, os materiais, acessórios e a mão-de-obra necessária para a instalação do vidro fixo.</t>
  </si>
  <si>
    <t>PINTURA ACRÍLICA EM TETO, DUAS (2) DEMÃOS, INCLUSIVE UMA (1) DEMÃO DE MASSA CORRIDA (PVA), EXCLUSIVE SELADOR ACRÍLICO. (SEINFRA - ED- 504456)</t>
  </si>
  <si>
    <t>Será medido pela área de superfície a ser pintada, deduzindo-se toda e qualquer interferência (m²).
O item remunera o fornecimento de tinta acrílica, recomendada para a correção de pequenos defeitos, materiais acessórios e a mão-de-obra necessária para a execução dos serviços de: limpeza da superfície, remoção de partes soltas, irregularidades e poeira, conforme recomendações do fabricante; aplicação da tinta, em duas demãos.</t>
  </si>
  <si>
    <t>(1501,17+640,51) = 2.141,68 m²</t>
  </si>
  <si>
    <t>ESCADA EM CONCRETO ARMADO MOLDADO IN LOCO, FCK 25 MPA, COM 1 LANCE E LAJE PLANA, FÔRMA EM CHAPA DE MADEIRA COMPENSADA RESINADA. AF_11/2020. (SINAPI - 102073)</t>
  </si>
  <si>
    <t xml:space="preserve">Será medido por volume de escada (m³). O item remunera o fornecimento e instalação da escada. As formas da escada deverão ser aprumadas e escoradas apropriadamente, utilizando-se madeira de qualidade, sem a presença de desvios dimensionais, fendas, arqueamento, encurvamento, perfuração por insetos ou podridão. Antes da concretagem, as formas deverão ser molhadas até a saturação. A concretagem deverá ser executada conforme os preceitos da norma pertinente. A cura deverá ser executada conforme norma pertinente para se evitar a fissuração da peça estrutural. Para a execução das vigas deverão ser tomadas as seguintes precauções: na execução das formas estas deverão estar limpas para a concretagem, e colocadas no local de forma que haja facilidade na sua remoção. Antes da concretagem, as formas deverão ser molhadas até a saturação. A concretagem deverá ser executada conforme os preceitos da norma pertinente. A cura deverá ser executada conforme norma para se evitar a fissuração da peça estrutural.
O escoramento das lajes deverá ser executado com escoras de madeira de primeira qualidade ou com escoras metálicas, sendo as últimas mais adequadas. As formas deverão ser molhadas até a saturação, antes da concretagem. Após a concretagem a cura deverá ser executada para se evitar a retração do concreto e fissuração da superfície. A desforma deverá seguir os procedimentos indicados em norma.
</t>
  </si>
  <si>
    <t>KIT CAVALETE PARA MEDIÇÃO DE ÁGUA, EMBUTIDO EM ALVENARIA, EM AÇO GALVANIZADO DN 25MM (3/4") - PADRÃO CONCESSIONÁRIA LOCAL, EXCLUSIVE HIDRÔMETRO. (SEINFRA - ED - 15205)</t>
  </si>
  <si>
    <t xml:space="preserve">Será medido por unidade instalada (un). O item remunera o fornecimento e a instalação do  medidor de água,  que deverá ser executado segundo as normas. </t>
  </si>
  <si>
    <t xml:space="preserve">CAIXA DE ESGOTO DE INSPEÇÃO/PASSAGEM EM ALVENARIA (80X80X80CM), REVESTIMENTO EM ARGAMASSA COM ADITIVO IMPERMEABILIZANTE, COM TAMPA DE CONCRETO, INCLUSIVE ESCAVAÇÃO, REATERRO E TRANSPORTE E RETIRADA DO MATERIAL ESCAVADO (EM CAÇAMBA).  (SEINFRA - ED - 49896) </t>
  </si>
  <si>
    <t>Será medido por unidade de caixa executada (un).
O item remunera o fornecimento de materiais e mão-de-obra necessários para a execução do caixa de inspenção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asfaltica em duas demãos.</t>
  </si>
  <si>
    <t xml:space="preserve">CAIXA DE DRENAGEM DE INSPEÇÃO/PASSAGEM EM ALVENARIA (80X80X100CM), REVESTIMENTO EM ARGAMASSA COM ADITIVO IMPERMEABILIZANTE, COM TAMPA EM GRELHA, INCLUSIVE ESCAVAÇÃO, REATERRO E TRANSPORTE E RETIRADA DO MATERIAL ESCAVADO (EM CAÇAMBA).  (SEINFRA - ED - 49925) </t>
  </si>
  <si>
    <t xml:space="preserve">FORNECIMENTO E ASSENTAMENTO DE TUBO PVC RÍGIDO, DRENAGEM/PLUVIAL, PBV - SÉRIE NORMAL, DN 150 MM (6"), INCLUSIVE CONEXÕES.  (SEINFRA - ED - 48670) </t>
  </si>
  <si>
    <t>Será medido por comprimento de tubulação executada (m).
Os itens a seguir remunera o fornecimento e instalação de tubos de PVC rígido, diâmetro nominal de especificado com ponta e bolsa e anel de borracha; para drenagem pluvial,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</si>
  <si>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 xml:space="preserve">CAIXA SIFONADA EM PVC COM GRELHA QUADRADA/REDONDA 150 X 185 X 75 MM.  (SEINFRA - ED - 50009) </t>
  </si>
  <si>
    <t>Será medido por unidade de caixa instalado (un).
O item remunera o fornecimento e instalação de caixa sifonada em PVC rígido, com dimensões mencionadas, com grelha de PVC, inclusive materiais acessórios.</t>
  </si>
  <si>
    <t>ASSENTO BRANCO PARA VASO. (SEINFRA - ED - 48156)</t>
  </si>
  <si>
    <t>Será medido por unidade assento instalado (un). O item remunera o fornecimento e intalação dos assentos. Para instalar o assento sanitário, faz-se necessário posicionar os parafusos no local adequado, encaixar o assento sobre o vaso sanitário e apertar as porcas.</t>
  </si>
  <si>
    <t xml:space="preserve">Projeto executivo </t>
  </si>
  <si>
    <t xml:space="preserve">REPRESENTANTE LEGAL:                                      João Rosendo Ambrósio de Medeiros - Prefeito Municipal </t>
  </si>
  <si>
    <t xml:space="preserve">Nome do técnico responsável pela elaboração da planilha:   CREA/CAU/CFT:                      Lucas Henrique da Silva Paiva - CREA MG   226.732/D           </t>
  </si>
  <si>
    <t xml:space="preserve">ESCOLA ESTADUAL / MUNICIPAL:                 ESCOLA MUNICIPAL BRENDA GUIMARÃES DE PAULA                                                                                                                                           </t>
  </si>
  <si>
    <t xml:space="preserve">MUNICÍPIO / DISTRITO:                    Distrito Prata - Lajinha/MG                                                                                                                                      </t>
  </si>
  <si>
    <t xml:space="preserve">SERVIÇOS: CONSTRUÇÃO </t>
  </si>
  <si>
    <t xml:space="preserve">SRE: Manhuaçu </t>
  </si>
  <si>
    <t xml:space="preserve">ENDEREÇO: Av. Nilo Hubner de Medeiros, s/n, Distrito Prata - Lajinha/MG </t>
  </si>
  <si>
    <t>7º MÊS</t>
  </si>
  <si>
    <t>8º MÊS</t>
  </si>
  <si>
    <t>9º MÊS</t>
  </si>
  <si>
    <t>10º MÊS</t>
  </si>
  <si>
    <t>11º MÊS</t>
  </si>
  <si>
    <t>12º MÊS</t>
  </si>
  <si>
    <t>Estimado conforme anteprojeto</t>
  </si>
  <si>
    <t>Será medido por aste instalada conforme indicação de projeto.
O item remunera forneceimento de material e mão de obra.</t>
  </si>
  <si>
    <t>HASTE DE AÇO COBREADA PARA ATERRAMENTO DIÂMETRO 3/4"X2400 MM,CONFORME PADRÕES TELEBRÁS (SEINFRA - ED-49343)</t>
  </si>
  <si>
    <t>BARRA CHATA DE ALUMÍNIO 3/4" X 1/4" X 3M (SEINFRA - ED-51018)</t>
  </si>
  <si>
    <t>Será medido por metro de bara instalada conforme indicação de projeto.
As barras deverão ser fixadas no telhado ou laje ou elementro estrutural com parafusos que garatam sua perfeita fixação. Deve-se ter especial atenção à fização em elementos do telhado garantindo que a perfuração não ocasionem goteiras ou outros problemas ao elemento de cobertura.
O item remunera forneceimento de material e mão de obra.</t>
  </si>
  <si>
    <t>CABO DE COBRE NU #35MM2 - 7 FIOSX2,50MM, PARA ELEMENTOS DE CAPTAÇÃO/ ANEL DE CINTAMENTO/ DESCIDA (SPDA), INCLUSIVE SUPORTE E ISOLADOR (SEINFRA - ED-13940)</t>
  </si>
  <si>
    <t>CABO DE COBRE NU #35MM2 - 7 FIOSX2,50MM, PARA ELEMENTOS DE CAPTAÇÃO/ANEL DE CINTAMENTO (SPDA), INCLUSIVE PRESILHA DE FIXAÇÃO (SEINFRA - ED-13934)</t>
  </si>
  <si>
    <t>Será medido por metro de cabo instalado conforme indicação de projeto.
O cabo deverá ser fixado no telhado ou laje ou elementro estrutural com parafusos que garatam sua perfeita fixação e isolamento. Deve-se ter especial atenção à fização em elementos do telhado garantindo que a perfuração não ocasionem goteiras ou outros problemas ao elemento de cobertura.
O item remunera forneceimento de material e mão de obra.</t>
  </si>
  <si>
    <t>APARELHO SINALIZADOR NOTURNO DE OBSTÁCULOS AÉREO, SIMPLES, COM CÉLULA FOTOELÉTRICA, INCLUSIVE UMA (1) LÂMPADA LED, POTÊNCIA 9W, BULBO A60, E SUPORTE DE TOPO PARA MASTRO, EXCLUSIVE MASTRO (SEINFRA - ED-51015)</t>
  </si>
  <si>
    <t>Será medido por unidade de sinalizador instalado conforme indicação de projeto.
O aparelho sinalizador deverá ser instalado em elemento estrutural com parafusos que garatam sua perfeita fixação e isolamento. O sinalizador deve estar em local visível e desimpedido. 
O item remunera forneceimento de material e mão de obra.</t>
  </si>
  <si>
    <t>ATERRAMENTO COMPLETO PARA PÁRA-RAIOS , COM HASTES DE COBRE COM ALMA DE AÇO TIPO "COPPERWELD" (SEINFRA - ED-51017)</t>
  </si>
  <si>
    <t>Será medido por unidade de aterramento instalado conforme indicação de projeto e deverá esta ligado ao mastro.
O item remunera forneceimento de material e mão de obra.</t>
  </si>
  <si>
    <t>MASTRO SIMPLES DE FERRO GALVANIZADO PARA PÁRA-RAIOS, ALTURA DE 3 M, Ø 40 MM (1 1/2") OU 50 MM (2"), COMPLETO (SEINFRA - ED-51068)</t>
  </si>
  <si>
    <t>Será medido por unidade de mastro instalado conforme indicação de projeto.
O mastro deverá ser instalado em elemento estrutural com parafusos que garatam sua perfeita fixação e isolamento. O mastro deve estar em local visível e desimpedido. 
O item remunera forneceimento de material e mão de obra.</t>
  </si>
  <si>
    <t>Será medido por unidade de para-raio instalado conforme indicação de projeto.
O para-raio deverá ser instalado no mastro com parafusos que garatam sua perfeita fixação.
O item remunera forneceimento de material e mão de obra.</t>
  </si>
  <si>
    <t>PARA-RAIO DE LATAO CROMADO, COBRE CROMADO OU ACO INOXIDAVEL, TIPO FRANKLIN (SEINFRA -ED-51073)</t>
  </si>
  <si>
    <t>15,00*6,50 = 97,50m</t>
  </si>
  <si>
    <t>BASE                                                                                           PINI, ORSE, SETOP SUDECAP, SINAPI JAN/23</t>
  </si>
  <si>
    <t xml:space="preserve">RESPONSÁVEL TÉCNICO:       Lucas Henrique da Silva Paiva - CREA MG   226.732/D    </t>
  </si>
  <si>
    <t xml:space="preserve">REPRESENTANTE LEGAL:       João Rosendo Ambrósio de Medeiros - Prefeito Municipal </t>
  </si>
  <si>
    <t>MACROETAPA</t>
  </si>
  <si>
    <t>DURAÇÃO
EM DIAS</t>
  </si>
  <si>
    <t>DESEMBOLSO
DA ATIVIDADE</t>
  </si>
  <si>
    <t xml:space="preserve">DETECÇÃO, COMBATE E PREVENÇÃO A INCÊNDIO </t>
  </si>
  <si>
    <r>
      <rPr>
        <sz val="12"/>
        <rFont val="Calibri"/>
        <family val="2"/>
      </rPr>
      <t xml:space="preserve">Blocos: (1,0x1,0x0,7)x101 + (1,30x1,30x0,7)x8 = 70,7 + 9,46 = 80,16  m³ </t>
    </r>
    <r>
      <rPr>
        <b/>
        <sz val="12"/>
        <rFont val="Calibri"/>
        <family val="2"/>
      </rPr>
      <t xml:space="preserve">                                                                                                                                                                                                                                                                                                                                                                                                                                      </t>
    </r>
    <r>
      <rPr>
        <sz val="12"/>
        <rFont val="Calibri"/>
        <family val="2"/>
      </rPr>
      <t xml:space="preserve">Vigas Baldrame: (0,16x28,42x0,30)+(0,16x3,8x0,3)x3+(0,16x26,92x0,3)+(0,16x8,85x0,3)x2+(0,16x2,1x0,3)+(0,16x25,27x0,3)x2+(0,16x1,05x0,3)+(0,16x1,5x0,3)x3+(0,16x4,55x0,3)+(0,16x10,8x0,3)x3+(0,16x11,17x0,3)+(0,16x9,22x0,3)x4+(0,16x5,55x0,3)+(0,16x5,3x0,3)+(0,16x12,55x0,3)+(0,16x7,3x0,3)x6+(0,16x4,15x0,3)+(0,16x1,6x0,3)+(0,16x5,9x0,3)x3+(0,16x3,2x0,3+(0,16x15,95x0,3)+(0,16x27,63x0,3)+(0,16x1,8x0,3)+(0,16x15,8x0,3)+(0,16x17,78x0,3)+(0,16x9,13x0,3)+(0,16x5,5x0,3)x2+(0,16x11,17x0,3)+(0,16x17,95x0,3) = 33,75 m³                                                                                                   </t>
    </r>
    <r>
      <rPr>
        <b/>
        <sz val="12"/>
        <rFont val="Calibri"/>
        <family val="2"/>
      </rPr>
      <t>TOTAL:  80,16 + 33,75 = 113,91 M³</t>
    </r>
  </si>
  <si>
    <t xml:space="preserve">Blocos: (1,0x1,0x0,7)x101 + (1,30x1,30x0,7)x8 = 70,7 + 9,46 = 80,16  m³     </t>
  </si>
  <si>
    <t>Vigas Baldrames: 33,75 - 20,25 = 13,5 m³</t>
  </si>
  <si>
    <t>040004</t>
  </si>
  <si>
    <t>Concreto estrutural virado no local,controle "A", consistência para vibração, brita 1, FCK=20 MPA e lançamento em fundação</t>
  </si>
  <si>
    <t>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</si>
  <si>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r>
      <t>Armadura de aço, CA 50, corte e dobra no canteiro</t>
    </r>
    <r>
      <rPr>
        <sz val="12"/>
        <rFont val="Calibri"/>
        <family val="2"/>
      </rPr>
      <t xml:space="preserve">                                                                                                                    </t>
    </r>
  </si>
  <si>
    <t>no local demarcado para estacas - Fundação: 109 estacas - 8 m de comprimento = 109x8 = 872 m</t>
  </si>
  <si>
    <t xml:space="preserve">Muro divisório ao redor da escola, conforme mencionado em projeto arquitetônico = (34,95+12,82+3,50+3,0+3,50+(0,15x4)+4,0+22,53+3,85+22,80) = 115,25 m </t>
  </si>
  <si>
    <t>1 mobilização para o Distrito Prata - Lajinha/MG</t>
  </si>
  <si>
    <t>Mínmo de 5 furos de sondagem a serem executados no local de implantação da escola.</t>
  </si>
  <si>
    <t xml:space="preserve">5x15 = 100 m </t>
  </si>
  <si>
    <t>050007</t>
  </si>
  <si>
    <t>Concreto estrutural virado no local, consistência para vibração, brita 1 e 2, FCK 25 MPA e lançamento em estrutura</t>
  </si>
  <si>
    <t>Será medido pelo volume calculado no projeto de formas, sendo que o volume da interseção dos diversos elementos estruturais deve ser computado uma só vez (m³).
O item remunera o fornecimento de betoneira, pedra britada número 1 e 2, cimento, areia e a mão-de-obra necessária para o preparo do concreto, com resistência mínima à compressão de 25,0 MPa. Remunera também o transporte, lançamento e adensamento.</t>
  </si>
  <si>
    <r>
      <t>M</t>
    </r>
    <r>
      <rPr>
        <vertAlign val="superscript"/>
        <sz val="14"/>
        <rFont val="Calibri"/>
        <family val="2"/>
      </rPr>
      <t>2xmês</t>
    </r>
  </si>
  <si>
    <t>no local demarcado para estacas = 109 unidades, considerando estacas com 4,00 m de comprimento</t>
  </si>
  <si>
    <t>081108</t>
  </si>
  <si>
    <t>Lavatório de louça de embutir (cuba), com torneira de pressão e acessórios.</t>
  </si>
  <si>
    <t>Será medido por unidade instalada (un).
O item remunera o fornecimento e instalação da cuba de louça de embutir para lavatório, torneira de mesa para lavatório acabamento em latão cromado de 1/2",   sifão cromado de 1" x 1 1/2"; tubo de ligação cromado com canopla; válvula metálica de 1" para ligação ao sifão, materiais acessórios necessários para sua instalação em bancadas e ligação à rede de esgoto.</t>
  </si>
  <si>
    <t>Banheiro Feminino Térreo : 3 unidades - Banheiro Masculino Térreo: 3 unidades - Banheiro Feminino Nível 1: 3 unidades - Banheiro Masculino Nível 1: 2 unidades - Banheiro Professores Nível 1 = 1 unidade</t>
  </si>
  <si>
    <t>080207</t>
  </si>
  <si>
    <t>Lavatório de louça, sem coluna completa para fixação direta.</t>
  </si>
  <si>
    <t>Será medido por unidade instalada (un).
O item remunera o fornecimento e a instalação do lavatório constituído por: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</si>
  <si>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 xml:space="preserve">1 unidade - Mesa central do Laboratório </t>
  </si>
  <si>
    <t>1 unidade - Cuba inox mesa central laboratório</t>
  </si>
  <si>
    <t xml:space="preserve">5 unidades - Área de serviço </t>
  </si>
  <si>
    <t xml:space="preserve">5 unidades para os tanques localizados na área de serviço </t>
  </si>
  <si>
    <t>1 unidade localizada no jardim do mastro das bandeiras / 1 unidade na circulação próximo ao banheiro feminino / 1 unidade na circulação próximo a horta</t>
  </si>
  <si>
    <t xml:space="preserve">Laboratório: 32 m </t>
  </si>
  <si>
    <t>Banheiro Fem. Nível 1: 6,50 m + Banheiro Masc. Nível 1: 8,75 m + Banheiro PNE Fem. Nível 1: 4,95 m + Banheiro PNE Masc. Nível 1: 2,20 m + Banheiro Prof. Nível 1: 2,50 m + Banheiro Fem. Térreo: 8,50 m + Banheiro Masc. Térreo: 11,60 m + Banheiro PNE Fem. Térreo: 4,0 m + Banheiro PNE Masc. Térreo: 4,0 m + Cozinha: 3,20 m + Área de Serviço: 3,30 m + Banheiro PNE Prof. Fem. Térreo: 2,80 m + Banheiro PNE Prof. Masc. Térreo: 2,80 m = 65,10 m</t>
  </si>
  <si>
    <t xml:space="preserve">Barrilete: 1,60 m + Banheiros Fem. e Masc. (smbos os níveis) : 12 m  + Cozinha = 20 m + Banheiro professores (ambos os níveis): 20 m  = 53,60 m </t>
  </si>
  <si>
    <t>Torneiras Jardim: 17,95 + 5,0 = 22,95 m</t>
  </si>
  <si>
    <t xml:space="preserve">Cozinha </t>
  </si>
  <si>
    <t xml:space="preserve">Corredor Nível 1 : 7 unidades </t>
  </si>
  <si>
    <t xml:space="preserve">Pátio Externo: 9,40 + 15 = 24,40  m </t>
  </si>
  <si>
    <t>Transporte de água pluvial do auditório até a rua: 49,40x3 = 148,20 m</t>
  </si>
  <si>
    <t xml:space="preserve">Laboratório até a caixa de esgoto: 6,70+3,0 = 9,70 m </t>
  </si>
  <si>
    <t xml:space="preserve">Cozinha: 0,90x3 = 2,70 m + Banheiros Térreo: 0,50x13 = 6,50 + Banheiros Nível 1: 0,50x10 = 5,00 = 14,20 m </t>
  </si>
  <si>
    <t>Cozinha - 3 unidades</t>
  </si>
  <si>
    <t>Banheiro Fem. Térreo: 2 + Banheiro Masc. Térreo: 2 + Banheiro PNE Fem. Térreo: 1  + Banheiro PNE Masc. Térreo: 1 + Cozinha: 3 + Área de Serviço: 2 + Banheiro Prof. PNE Fem. Térreo: 1 + Banheiro Prof. PNE Masc. Térreo: 1 + Banheiro Masc. Nível 1: 2 + Banheiro Fem. Nível 1 : 2 +  Banheiro PNE Fem. Nível 1: 1  + Banheiro PNE Masc. Nível 1: 1 + Banheiro Prof. Nível 1: 1 = 20 unidades</t>
  </si>
  <si>
    <t>Instalações pluviais</t>
  </si>
  <si>
    <t xml:space="preserve">Saída da Caixa de Esgoto até a rua 17,70+24,60 = 42,30 m </t>
  </si>
  <si>
    <t xml:space="preserve">Esgoto laboratório até próximo a áre de serviço: 22 m + Cozinha até a rua: 17,70 m + Banheiros PNE Prof. Térreo: 12,50 m  + Banheiros PNE térreo: 9,70 m + Banheiros Fem. e Masc. Térreo: 12,60 m + Caixa de esgoto banheiro até a rua: 24,60 m + Banheiros Nível 1 = 20,80 m + Banheiro Prof. Nível 1 = 13,35 m = 133,25 m  </t>
  </si>
  <si>
    <r>
      <t xml:space="preserve">Blocos: (0,9x2+0,9x2)x0,6x101 + (1,2x2+1,2x2)x0,6x8 = 218,16 + 23,04 = 241,20 m² 
Vigas Baldrames: (28,42x2x0,3)+ (3,8x2x0,3x3)+ (26,92x2x0,3)+ (8,85x2x0,3x2)+ (2,1x2x0,3)+ (25,27x2x0,3x2)+ (1,05x2x0,3)+ (1,5x2x0,3x3)+ (4,55x2x0,3)+ (10,8x2x0,3x3)+ (11,17x2x0,3)+ (9,22x2x0,3x4)+ (5,55x2x0,3)+ (5,3x2x0,3)+ (12,55x2x0,3)+ (7,3x2x0,3x6)+ (4,15x2x0,3)+ (1,6x2x0,3)+ (5,9x2x0,3x3)+ (3,2x2x0,3)+ (15,95x2x0,3)+ (27,63x2x0,3)+ (1,8x2x0,3)+ (15,8x2x0,3)+ (17,78x2x0,3)+ (9,13x2x0,3)+ (5,5x2x0,3x2)+ (11,17x2x0,3)+ (17,95x2x0,3) = 269,80 m²                                                                                                                    </t>
    </r>
    <r>
      <rPr>
        <b/>
        <sz val="12"/>
        <rFont val="Calibri"/>
        <family val="2"/>
      </rPr>
      <t>TOTAL: 241,20 + 269,80 = 511,00 M²</t>
    </r>
    <r>
      <rPr>
        <sz val="12"/>
        <rFont val="Calibri"/>
        <family val="2"/>
      </rPr>
      <t xml:space="preserve">
</t>
    </r>
  </si>
  <si>
    <t xml:space="preserve">Blocos: (1,0x1,0)x101 + (1,30x1,30)x8 = 101 + 13,52 = 114,52  m²  </t>
  </si>
  <si>
    <r>
      <t xml:space="preserve">Blocos: (1,0x1,0)x101 + (1,30x1,30)x8 = 101 + 13,52 = 114,52x0,05 = 5,73 m³ 
Vigas Baldrames: (0,25x28,42x0,05)+ (0,25x3,8x0,05x3)+ (0,25x26,92x0,05)+ (0,25x8,85x0,05x2)+ (0,25x2,1x0,05)+ (0,25x25,27x0,05x2)+ (0,25x1,05x0,05)+ (0,25x1,5x0,05x3)+ (0,25x4,55x0,05)+ (0,25x10,8x0,05x3)+ (0,25x11,17x0,05)+ (0,25x9,22x0,05x4)+ (0,25x5,55x0,05)+ (0,25x5,3x0,05)+ (0,25x12,55x0,05)+ (0,25x7,3x0,05x6)+ (0,25x4,15x0,05)+ (0,25x1,6x0,05)+(0,25x5,9x0,05x3)+ (0,25x3,2x0,05)+ (0,25x15,95x0,05)+ (0,25x27,63x0,05)+ (0,25x1,8x0,05)+ (0,25x15,8x0,05)+ (0,25x17,78x0,05)+ (0,25x9,13x0,05)+ (0,25x5,5x0,05x2)+ (0,25x11,17x0,05)+ (0,25x17,95x0,05) = 5,67 m³ 
</t>
    </r>
    <r>
      <rPr>
        <b/>
        <sz val="12"/>
        <rFont val="Calibri"/>
        <family val="2"/>
      </rPr>
      <t xml:space="preserve">TOTAL: 5,73 + 5,67 = 11,40 M³    </t>
    </r>
    <r>
      <rPr>
        <sz val="12"/>
        <rFont val="Calibri"/>
        <family val="2"/>
      </rPr>
      <t xml:space="preserve">                                  
</t>
    </r>
  </si>
  <si>
    <t>Vigas Baldrames: (0,3x2+0,15x28,42) + (0,3x2+0,15x3,8x3)+ (0,3x2+0,15x26,92)+ (0,3x2+0,15x8,85x2)+ (0,3x2+0,15x2,1)+ (0,3x2+0,15x25,27x2)+ (0,3x2+0,15x1,05)+ (0,3x2+0,15x1,5x3)+ (0,3x2+0,15x4,55)+ (0,3x2+0,15x10,8x3)+ (0,3x2+0,15x11,17x2)+ (0,3x2+0,15x9,22x4)+ (0,3x2+0,15x5,55)+ (0,3x2+0,15x5,3)+ (0,3x2+0,15x12,55)+ (0,3x2+0,15x7,3x6)+ (0,3x2+0,15x4,15)+ (0,3x2+0,15x1,6)+ (0,3x2+0,15x5,9x3)+ (0,3x2+0,15x3,2)+ (0,3x2+0,15x15,95)+ (0,3x2+0,15x27,63)+ (0,3x2+0,15x1,8)+ (0,3x2+0,15x15,8)+ (0,3x2+0,15x17,78)+ (0,3x2+0,15x9,13)+ (0,3x2+0,15x5,55x2)+ (0,3x2+0,15x17,95) = 337,37 m²</t>
  </si>
  <si>
    <r>
      <t xml:space="preserve">(1,3 x 9 + 1,4 x 36 + 1,7 x 1 + 2,4 x 1 + 1,2 x 7 x 2+2 x 6 x 2+2,6 x 6 x 2+2,1x40x2) x 0,15 x 0,1 = </t>
    </r>
    <r>
      <rPr>
        <b/>
        <sz val="12"/>
        <color indexed="8"/>
        <rFont val="Calibri"/>
        <family val="2"/>
      </rPr>
      <t>4,59 m3</t>
    </r>
  </si>
  <si>
    <r>
      <t xml:space="preserve">Blocos - Ø10: (0,8+(0,5x2)x20x0,617)x101  + (1,10+(0,5x2)x24x0,617)x8 = 2.243,41 + 248,77 = 2.492,01 KG                                                                                                                                                    Vigas Baldrame -  Ø5: (0,20+0,50+0,1X190X0,154)+(0,20+0,50+0,10x26x0,154x2)+( 0,20+0,50+0,10x180x0,154)+(0,20+0,50+0,10x59x0,154x2)+ (0,20+0,50+0,10x14x0,154)+( 0,20+0,50+0,10x169x0,154x2)+( 0,20+0,50+0,10x7x0,154)+( 0,20+0,50+0,10x10x0,154x3)+( 0,20+0,50+0,10x31x0,154)+( 0,20+0,50+0,10x72x0,154x2)+(0,20+0,50+0,10x75x0,154x2)+( 0,20+0,50+0,10x62x0,154x4)+(0,20+0,50+0,10x72x0,154)+(0,20+0,50+0,10x37x0,154x3)+( 0,20+0,50+0,10x36x0,154)+ (0,20+0,50+0,10x84x0,154)+(0,20+0,50+0,10x49x0,154x4)+( 0,20+0,50+0,10x28x0,154)+(0,20+0,50+0,10x11x0,154)+( 0,20+0,50+0,10x40x0,154x3)+( 0,20+0,50+0,10x22x0,154)+(0,20+0,50+0,10x26x0,154)+( 0,20+0,50+0,10x107x0,154)+( 0,20+0,50+0,10x185x0,154)+(0,20+0,50+0,10x12x0,154)+(0,20+0,50+0,10x106x0,154)+( 0,20+0,50+0,10x119x0,154)+(0,20+0,50+0,10x61x0,154)+(0,20+0,50+0,10x120x0,154)+( 0,20+0,50+0,10x49x0,154x2) = 371,60 KG 
Vigas Baldrame -  Ø10: (28,42+0,3-0,08x4x0,617)+ (3,8+0,3-0,08x4x0,617x3)+ (26,92+0,3-0,08x4x0,617)+ (8,85+0,3-0,08x4x0,617x2)+ (2,1+0,3-0,08x4x0,617)+ (25,27+0,3-0,08x4x0,617x2)+ (1,05+0,3-0,08x4x0,617)+ (1,5+0,3-0,08x4x0,617)+ (4,55+0,3-0,08x4x0,617)+ (10,8+0,3-0,08x4x0,617x3)+ (11,17+0,3-0,08x4x0,617)+ (9,22+0,3-0,08x4x0,617x4)+ (5,55+0,3-0,08x4x0,617)+ (5,3+0,3-0,08x4x0,617)+ (12,55+0,3-0,08x4x0,617)+ (7,3+0,3-0,08x4x0,617x6)+ (4,15+0,3-0,08x4x0,617)+ (1,5+0,3-0,08x4x0,617x2)+ (1,6+0,3-0,08x4x0,617)+ (5,9+0,3-0,08x4x0,617x3)+ (3,2+0,3-0,08x4x0,617)+ (15,95+0,3-0,08x4x0,617)+ (27,63+0,3-0,08x4x0,617)+ (1,8+0,3-0,08x4x0,617)+ (15,8+0,3-0,08x4x0,617)+ (17,78+0,3-0,08x4x0,617)+ (9,13+0,3-0,08x4x0,617)+ (5,5+0,3-0,08x4x0,617)+ (11,17+0,3-0,08x4x0,617)+ (17,95+0,3-0,08x4x0,617) = 1.135,88 KG                                                                                                     </t>
    </r>
    <r>
      <rPr>
        <b/>
        <sz val="12"/>
        <rFont val="Calibri"/>
        <family val="2"/>
      </rPr>
      <t xml:space="preserve"> TOTAL: 2.492,01 + 371,60 + 1.135,88 = 3.999,49 KG
</t>
    </r>
  </si>
  <si>
    <r>
      <t xml:space="preserve">Blocos: (0,9x0,9x0,6)x101 + (1,2x1,2x0,6)x8 = 49,09 + 6,91 = 56,37 m³ 
Vigas Baldrames: (0,15x28,42x0,3)+ (0,15x3,8x0,3x3)+ (0,15x26,92x0,3)+ (0,15x8,85x0,3x2)+ (0,15x2,1x0,3)+ (0,15x25,27x0,3x2)+ (0,15x1,05x0,3)+ (0,15x1,5x0,3x3)+ (0,15x4,55x0,3)+ (0,15x10,8x0,3x3)+ (0,15x11,17x0,3)+ (0,15x9,22x0,3x4)+ (0,15x5,55x0,3)+ (0,15x5,3x0,3)+ (0,15x12,55x0,3)+ (0,15x7,3x0,3x6)+ (0,15x4,15x0,3)+ (0,15x1,6x0,3)+ (0,15x5,9x0,3x3)+ (0,15x3,2x0,3)+ (0,15x15,95x0,3)+ (0,15x27,63x0,3)+ (0,15x1,8x0,3)+ (0,15x15,8x0,3)+ (0,15x17,78x0,3)+ (0,15x9,13x0,3)+ (0,15x5,5x0,3x2)+ (0,15x11,17x0,3)+ (0,15x17,95x0,3) = 20,25 m³
</t>
    </r>
    <r>
      <rPr>
        <b/>
        <sz val="12"/>
        <rFont val="Calibri"/>
        <family val="2"/>
      </rPr>
      <t>TOTAL: 56,37 + 20,25 = 76,62 M³</t>
    </r>
    <r>
      <rPr>
        <sz val="12"/>
        <rFont val="Calibri"/>
        <family val="2"/>
      </rPr>
      <t xml:space="preserve">
</t>
    </r>
  </si>
  <si>
    <r>
      <rPr>
        <sz val="12"/>
        <rFont val="Calibri"/>
        <family val="2"/>
      </rPr>
      <t>Térreo: 1,35x3,0 = 4,05 m² 
Nível 1: (4,80x1,50) + (2,70x1,50) + (3,0x1,50) + (2,10x1,50) + (3,60x1,50) + (4,20x1,50) = 30,60 m²</t>
    </r>
    <r>
      <rPr>
        <b/>
        <sz val="12"/>
        <rFont val="Calibri"/>
        <family val="2"/>
      </rPr>
      <t xml:space="preserve">
TOTAL: 34,65  m²  
</t>
    </r>
  </si>
  <si>
    <r>
      <rPr>
        <sz val="12"/>
        <rFont val="Calibri"/>
        <family val="2"/>
      </rPr>
      <t xml:space="preserve">TÉRREO (Laboratório, Auditório, Depósito, Palco, Camarim) : (27,93x8,31) + (4,50x11,81) = 232,10 + 53,15 = 285,25x1,08 = 308,06 m² 
PÁTIO COBERTO: 14,97x6,30 = 94,31 x1,08 = 101,86 m²
NÍVEL 1: (10,65x12,10) + (26,28x19,25) + (5,40x1,80) + (12,10x4,07) = 128,87 + 505,89 + 9,72 + 49,25 = 693,73x1,08 = 749,23 m² </t>
    </r>
    <r>
      <rPr>
        <b/>
        <sz val="12"/>
        <rFont val="Calibri"/>
        <family val="2"/>
      </rPr>
      <t xml:space="preserve">
TOTAL: 308,06 + 101,86 + 749,23 = 1.159,15 m²
</t>
    </r>
  </si>
  <si>
    <r>
      <t xml:space="preserve">TÉRREO (Laboratório, Auditório, Depósito, Palco, Camarim) : (5,87+5,87+16,10+2,47+6,25) = 36,56 m
NÍVEL 1: (8,35+8,35+10,50+8,35+5,05+7,33+13,40+13,40+1,23+1,65+12,16+12,16+3,80+3,92+8,35+8,35) = 126,35 m 
</t>
    </r>
    <r>
      <rPr>
        <b/>
        <sz val="12"/>
        <rFont val="Calibri"/>
        <family val="2"/>
      </rPr>
      <t xml:space="preserve">TOTAL: 36,56 + 126,35 = 162,91 m </t>
    </r>
    <r>
      <rPr>
        <sz val="12"/>
        <rFont val="Calibri"/>
        <family val="2"/>
      </rPr>
      <t xml:space="preserve">
 </t>
    </r>
  </si>
  <si>
    <t xml:space="preserve">Na saida das calhas do telhado: 22x7 = 154 m </t>
  </si>
  <si>
    <r>
      <t xml:space="preserve">Banheiro PNE Feminino Térreo – 1 unidade 
Banheiro PNE Masculino Térreo – 1 unidade 
Banheiro PNE Prof. Feminino Térreo – 1 unidade 
Banheiro PNE Prof. Masculino Térreo – 1 unidade 
Banheiro PNE Feminino Nível 1 – 1 unidade 
Banheiro PNE Masculino Nível 1 – 1 unidade 
</t>
    </r>
    <r>
      <rPr>
        <b/>
        <sz val="12"/>
        <rFont val="Calibri"/>
        <family val="2"/>
      </rPr>
      <t>Total: 1+1+1+1+1+1 = 6 unidades</t>
    </r>
    <r>
      <rPr>
        <sz val="12"/>
        <rFont val="Calibri"/>
        <family val="2"/>
      </rPr>
      <t xml:space="preserve"> 
</t>
    </r>
  </si>
  <si>
    <r>
      <t xml:space="preserve">Banheiro PNE Feminino Térreo – 1 unidade 
Banheiro PNE Masculino Térreo – 1 unidade 
Banheiro PNE Prof. Feminino Térreo – 1 unidade 
Banheiro PNE Prof. Masculino Térreo – 1 unidade 
Banheiro PNE Feminino Nível 1 – 1 unidade 
Banheiro PNE Masculino Nível 1 – 1 unidade 
Banheiro Feminino Térreo: 3 unidades 
Banheiro Masculino Térreo: 2 unidades 
Banheiro Feminino Nível 1: 2 unidades 
Banheiro Masculino Nível 1: 2 unidades
Banheiro Professores Nível 1: 1 unidade 
</t>
    </r>
    <r>
      <rPr>
        <b/>
        <sz val="12"/>
        <rFont val="Calibri"/>
        <family val="2"/>
      </rPr>
      <t xml:space="preserve">Total: 1+1+1+1+1+1+3+2+2+2+1 = 16 unidades </t>
    </r>
    <r>
      <rPr>
        <sz val="12"/>
        <rFont val="Calibri"/>
        <family val="2"/>
      </rPr>
      <t xml:space="preserve">
</t>
    </r>
  </si>
  <si>
    <r>
      <rPr>
        <sz val="12"/>
        <rFont val="Calibri"/>
        <family val="2"/>
      </rPr>
      <t xml:space="preserve">Banheiro Masculino Térreo: 3 unidades 
Banheiro Masculino Nível 1: 2 unidades
</t>
    </r>
    <r>
      <rPr>
        <b/>
        <sz val="12"/>
        <rFont val="Calibri"/>
        <family val="2"/>
      </rPr>
      <t xml:space="preserve">TOTAL: 3+2 = 5 unidades
</t>
    </r>
  </si>
  <si>
    <t xml:space="preserve">saídas das caixas d' água = 4 unidades </t>
  </si>
  <si>
    <r>
      <t xml:space="preserve">1 unidade localizada no jardim do mastro das bandeiras / 1 unidade na circulação próximo ao banheiro feminino / 1 unidade na circulação próximo a horta                      </t>
    </r>
    <r>
      <rPr>
        <b/>
        <sz val="12"/>
        <rFont val="Calibri"/>
        <family val="2"/>
      </rPr>
      <t xml:space="preserve"> TOTAL: 1+1+1 = 3 unidades</t>
    </r>
  </si>
  <si>
    <r>
      <t xml:space="preserve">Cozinha: 2 unidades 
Laboratório: 1 unidade 
Área de Serviço: 2 unidades 
</t>
    </r>
    <r>
      <rPr>
        <b/>
        <sz val="12"/>
        <rFont val="Calibri"/>
        <family val="2"/>
      </rPr>
      <t xml:space="preserve">TOTAL: 2 + 1 + 2 = 5 unidades 
</t>
    </r>
  </si>
  <si>
    <r>
      <t xml:space="preserve">Banheiro Masculino Térreo: 3 unidades 
Banheiro Feminino Térreo: 2 unidades 
Banheiro PNE Feminino Térreo – 1 unidade 
Banheiro PNE Masculino Térreo – 1 unidade 
Banheiro PNE Prof. Feminino Térreo – 1 unidade 
Banheiro PNE Prof. Masculino Térreo – 1 unidade 
</t>
    </r>
    <r>
      <rPr>
        <b/>
        <sz val="12"/>
        <rFont val="Calibri"/>
        <family val="2"/>
      </rPr>
      <t>TOTAL: 3 + 2 + 1 + 1 + 1 +1 = 9 unidades</t>
    </r>
    <r>
      <rPr>
        <sz val="12"/>
        <rFont val="Calibri"/>
        <family val="2"/>
      </rPr>
      <t xml:space="preserve"> 
</t>
    </r>
  </si>
  <si>
    <r>
      <t xml:space="preserve">Banheiro Feminino Nível 1: 2 unidades 
Banheiro Masculino Nível 1: 3 unidades
Banheiro Professores Nível 1: 1 unidade 
Banheiro PNE Feminino Nível 1 – 1 unidade 
Banheiro PNE Masculino Nível 1 – 1 unidade 
</t>
    </r>
    <r>
      <rPr>
        <b/>
        <sz val="12"/>
        <rFont val="Calibri"/>
        <family val="2"/>
      </rPr>
      <t xml:space="preserve">TOTAL: 2 + 3 + 1 + 1 + 1 = 8 unidades </t>
    </r>
    <r>
      <rPr>
        <sz val="12"/>
        <rFont val="Calibri"/>
        <family val="2"/>
      </rPr>
      <t xml:space="preserve">
</t>
    </r>
  </si>
  <si>
    <t xml:space="preserve">Acessório </t>
  </si>
  <si>
    <r>
      <t xml:space="preserve">Banheiro PNE Feminino Térreo – 1 unidade 
Banheiro PNE Masculino Térreo – 1 unidade 
Banheiro PNE Prof. Feminino Térreo – 1 unidade 
Banheiro PNE Prof. Masculino Térreo – 1 unidade 
Banheiro PNE Feminino Nível 1 – 1 unidade 
Banheiro PNE Masculino Nível 1 – 1 unidade 
Banheiro Feminino Térreo: 2 unidades 
Banheiro Masculino Térreo: 2 unidades 
Banheiro Feminino Nível 1: 2 unidades 
Banheiro Masculino Nível 1: 2 unidades
Banheiro Professores Nível 1: 1 unidade  
</t>
    </r>
    <r>
      <rPr>
        <b/>
        <sz val="12"/>
        <rFont val="Calibri"/>
        <family val="2"/>
      </rPr>
      <t>TOTAL: 1+1+1+1+1+1+2+2+2+2+1 = 15 unidades</t>
    </r>
    <r>
      <rPr>
        <sz val="12"/>
        <rFont val="Calibri"/>
        <family val="2"/>
      </rPr>
      <t xml:space="preserve">
</t>
    </r>
  </si>
  <si>
    <r>
      <rPr>
        <sz val="12"/>
        <rFont val="Calibri"/>
        <family val="2"/>
      </rPr>
      <t xml:space="preserve">
TÉRREO: 20 unidades
Nível 1: 10 unidades 
</t>
    </r>
    <r>
      <rPr>
        <b/>
        <sz val="12"/>
        <rFont val="Calibri"/>
        <family val="2"/>
      </rPr>
      <t>TOTAL: 20 + 10 = 30 unidades</t>
    </r>
    <r>
      <rPr>
        <sz val="12"/>
        <rFont val="Calibri"/>
        <family val="2"/>
      </rPr>
      <t xml:space="preserve">
</t>
    </r>
    <r>
      <rPr>
        <b/>
        <sz val="12"/>
        <rFont val="Calibri"/>
        <family val="2"/>
      </rPr>
      <t xml:space="preserve">
</t>
    </r>
  </si>
  <si>
    <r>
      <rPr>
        <sz val="12"/>
        <rFont val="Calibri"/>
        <family val="2"/>
      </rPr>
      <t xml:space="preserve">TÉRREO: 4 unidades
Nível 1: 2 unidades </t>
    </r>
    <r>
      <rPr>
        <b/>
        <sz val="12"/>
        <rFont val="Calibri"/>
        <family val="2"/>
      </rPr>
      <t xml:space="preserve">
TOTAL: 4+ 2 = 6 unidades
</t>
    </r>
  </si>
  <si>
    <r>
      <t xml:space="preserve">
</t>
    </r>
    <r>
      <rPr>
        <sz val="12"/>
        <rFont val="Calibri"/>
        <family val="2"/>
      </rPr>
      <t xml:space="preserve">BANHEIROS FEMININO E MASCULINO - TÉRREO: 5 unidades
BANHEIROS FEMININO E MASCULINO - Nível 1: 4 unidades </t>
    </r>
    <r>
      <rPr>
        <b/>
        <sz val="12"/>
        <rFont val="Calibri"/>
        <family val="2"/>
      </rPr>
      <t xml:space="preserve">
TOTAL: 5 + 4 = 9 unidades
</t>
    </r>
  </si>
  <si>
    <r>
      <rPr>
        <sz val="12"/>
        <rFont val="Calibri"/>
        <family val="2"/>
      </rPr>
      <t xml:space="preserve">PORTÃO DE ENTRADA – Térreo: (1,40x2,40x4) = 13,44 m²
PORTÃO GARAGEM – Térreo: (2,80x2,50) = 7,0 m² 
PORTÃO DE ACESSO AOS FUNCIONÁRIOS – Térreo: (1,10x2,20) = 2,42 m² </t>
    </r>
    <r>
      <rPr>
        <b/>
        <sz val="12"/>
        <rFont val="Calibri"/>
        <family val="2"/>
      </rPr>
      <t xml:space="preserve">
TOTAL: 13,44 + 7,0 + 2,42 = 22,86 m²
</t>
    </r>
  </si>
  <si>
    <r>
      <rPr>
        <sz val="12"/>
        <rFont val="Calibri"/>
        <family val="2"/>
      </rPr>
      <t xml:space="preserve">JANELA DE CORRER TÉRREO: 1,50x1,30x22 = 42,90 m²
JANELA DE CORRER NÍVEL 1: 1,50x1,30x18 = 35,10 m²
</t>
    </r>
    <r>
      <rPr>
        <b/>
        <sz val="12"/>
        <rFont val="Calibri"/>
        <family val="2"/>
      </rPr>
      <t>TOTAL: 42,90 + 35,10 = 78,0 m²</t>
    </r>
    <r>
      <rPr>
        <sz val="12"/>
        <rFont val="Calibri"/>
        <family val="2"/>
      </rPr>
      <t xml:space="preserve">
</t>
    </r>
    <r>
      <rPr>
        <b/>
        <sz val="12"/>
        <rFont val="Calibri"/>
        <family val="2"/>
      </rPr>
      <t xml:space="preserve">
</t>
    </r>
  </si>
  <si>
    <r>
      <rPr>
        <sz val="12"/>
        <rFont val="Calibri"/>
        <family val="2"/>
      </rPr>
      <t>JANELA DE CORRER TÉRREO: 1,50x1,30x22 = 42,90 m²
JANELA DE CORRER NÍVEL 1: 1,50x1,30x18 = 35,10 m²</t>
    </r>
    <r>
      <rPr>
        <b/>
        <sz val="12"/>
        <rFont val="Calibri"/>
        <family val="2"/>
      </rPr>
      <t xml:space="preserve">
TOTAL: 42,90 + 35,10 = 78,0 m²</t>
    </r>
  </si>
  <si>
    <r>
      <rPr>
        <sz val="12"/>
        <rFont val="Calibri"/>
        <family val="2"/>
      </rPr>
      <t>JANELA BASCULANTE (60x60x180 cm) – TÉRREO: (0,60x0,60x3) = 1,08 m² 
JANELA BASCULANTE (200x60x180 cm) – TÉRREO: (2,0x0,60x5) = 6,0 m²
JANELA BASCULANTE (100x60x180 cm) – TÉRREO: (1,0x0,60) = 0,60 m²
JANELA BASCULANTE (140x60x180 cm) – TÉRREO: (1,40x0,60x5) = 4,20 m²
JANELA BASCULANTE (140x60x180 cm) – NÍVEL 1: (1,40x0,60) = 0,84 m²
JANELA BASCULANTE (60x60x180 cm) – NÍVEL 1: (0,60x0,60x4) = 1,44 m² 
JANELA BASCULANTE (200x60x180 cm) – NÍVEL 1: (2,0x0,60) = 1,20 m²</t>
    </r>
    <r>
      <rPr>
        <b/>
        <sz val="12"/>
        <rFont val="Calibri"/>
        <family val="2"/>
      </rPr>
      <t xml:space="preserve">
TOTAL: 1,08 + 6,0 + 0,60 + 4,20 + 0,84 + 1,44 + 1,20 = 15,36 m² 
</t>
    </r>
  </si>
  <si>
    <r>
      <t xml:space="preserve">Banheiro PNE Feminino Térreo – 2 unidades 
Banheiro PNE Masculino Térreo – 2 unidades 
Banheiro PNE Prof. Feminino Térreo – 2 unidades 
Banheiro PNE Prof. Masculino Térreo – 2 unidades 
Banheiro PNE Feminino Nível 1 – 2 unidades 
Banheiro PNE Masculino Nível 1 – 2 unidades 
</t>
    </r>
    <r>
      <rPr>
        <b/>
        <sz val="12"/>
        <rFont val="Calibri"/>
        <family val="2"/>
      </rPr>
      <t>TOTAL: 2 + 2 + 2 + 2 + 2 + 2 = 12 unidades</t>
    </r>
  </si>
  <si>
    <t xml:space="preserve">Escada de acesso ao Nível 1: (4,40x2x3,30x2) + 2,55 = 17,95 m </t>
  </si>
  <si>
    <t xml:space="preserve">Rampa de acesso ao Nível 1: (9,07x6) + (10,87x2) + (1,50x3) = 80,66 m </t>
  </si>
  <si>
    <r>
      <rPr>
        <b/>
        <sz val="12"/>
        <rFont val="Calibri"/>
        <family val="2"/>
      </rPr>
      <t xml:space="preserve">BLOCO A: </t>
    </r>
    <r>
      <rPr>
        <sz val="12"/>
        <rFont val="Calibri"/>
        <family val="2"/>
      </rPr>
      <t xml:space="preserve">34,03+8,85+6,40+1,95+3,95+8,85+10,80+23,53+5,60+3,65+3,65+10,50+3,70+4,80+3,70+1,50+5,15+8,83+5,0+3,85+11,03+3,70+3,0+5,20+10,80+5,40+3,80+5,25+3,30+17,95+11,02+9,22+9,07+10,87+5,10+4,55+3,0+11,15+2,90+5,60+5,60 = 302x3,0 = 906 m² + 1,35+1,45+3,57+0,90+2,75+1,35 =   11,37x2,0 = 22,74 m² + 3,0x1,0 = 3,0 m²  = 931,74 m²  / </t>
    </r>
    <r>
      <rPr>
        <b/>
        <sz val="12"/>
        <rFont val="Calibri"/>
        <family val="2"/>
      </rPr>
      <t xml:space="preserve">BLOCO B: </t>
    </r>
    <r>
      <rPr>
        <sz val="12"/>
        <rFont val="Calibri"/>
        <family val="2"/>
      </rPr>
      <t xml:space="preserve">
10,80+34,03+10,80+10,35+14,62+18,25+9,07+1,65+5,40+3,93+17,30+10,50+8,10+10,50+10,50+3,15+3,70+10,50+1,95+10,55+1,50+3,0+1,85+11,02+1,55+4,25 = 228,82x3,0 = 686,46 m² + 0,90+2,75+1,35+3,57+1,20 = 9,77x2,0 = 19,54 m² = 706,00 m² /                                                       </t>
    </r>
    <r>
      <rPr>
        <b/>
        <sz val="12"/>
        <rFont val="Calibri"/>
        <family val="2"/>
      </rPr>
      <t>BLOCO C:</t>
    </r>
    <r>
      <rPr>
        <sz val="12"/>
        <rFont val="Calibri"/>
        <family val="2"/>
      </rPr>
      <t xml:space="preserve"> 7,30+26,92+17,92+5,0+12,30+8,55+12,55= 90,54x3,30 = 298,78 m² + 7,0+3,50+3,85+5,05+3,50 = 22,90x2,65 = 60,69 m² = 359,47 m²  / TOTAL: 931,74 + 706,00 + 359,47 = 1.997,21 m²   - Descontos (aberturas): 208,11 m² / </t>
    </r>
    <r>
      <rPr>
        <b/>
        <sz val="12"/>
        <rFont val="Calibri"/>
        <family val="2"/>
      </rPr>
      <t xml:space="preserve">TOTAL GERAL: 1.997,21 - 208,11 = 1.789,10x2 = 3.578,20 m² </t>
    </r>
    <r>
      <rPr>
        <sz val="12"/>
        <rFont val="Calibri"/>
        <family val="2"/>
      </rPr>
      <t xml:space="preserve">
</t>
    </r>
  </si>
  <si>
    <r>
      <rPr>
        <b/>
        <sz val="11"/>
        <rFont val="Calibri"/>
        <family val="2"/>
      </rPr>
      <t xml:space="preserve">TÉRREO: </t>
    </r>
    <r>
      <rPr>
        <sz val="11"/>
        <rFont val="Calibri"/>
        <family val="2"/>
      </rPr>
      <t xml:space="preserve">COZINHA: (5,60x2+6,85x2) = 24,90x3,0 - ((1,50x1,30) + (0,80x2,10x4) + (1,40x0,60x2)) = 74,70 – 10,35 = 64,35 m² / PANELEIRO: (3,50x2+2,0x2) = 11,0x3,0 – ((0,80x2,10) + (1,40x0,60)) = 33,0 – 2,52 = 30,48 m² / DESPENSA: (3,45x2 + 3,50x2) = 13,90x3,0 – ((0,80x2,10) + (2,0x0,60)) = 41,70 - 2,88 = 38,82 m² / DML: (3,30x2+3,70x2) = 14,0x3,0 – ((0,80x2,10) + (1,50x1,30)) = 42,00 – 3,63 = 38,37 m²  / BANHEIRO PROF. FEMININO: (1,50x2+1,80x2) = 6,60x3,0 – ((0,90x2,10) + (0,60x0,60)) = 19,80 – 2,25 = 17,55 m² / BANHEIRO PROF. MASCULINO: (1,50x2+1,75x2) = 6,50x3,0 – ((0,90x2,10) + (0,60x0,60)) = 19,50 – 2,25 = 17,25 m² / ÁREA DE SERVIÇO: (3,65x1,60) + (5,15x1,60) + (0,65x1,60) + (0,70x1,60) = 16,24 m² / BANHEIRO PNE FEMININO: (2,05x2+2,90x2) = 9,90x3,0 – ((0,90x2,10) + (1,40x0,60)) = 29,70 – 2,73 = 26,97 m² 
BANHEIRO PNE MASCULINO: (2,05x2+2,90x2) = 9,90x3,0 – ((0,90x2,10) + (0,60x0,60)) = 29,70 – 2,25 = 27,45 m² / BANHEIRO MASCULINO: (2,75x2+5,60x2) + (2,75x2+1,20x2+0,90x2) = 16,70x3 + 9,70x2 = 50,10 + 19,40 – ((0,80x2,10) + (1,40x0,60)) = 69,50 – 2,52 = 66,98 m² / BANHEIRO FEMININO: (3,57x2+5,60x2) + (3,57x2+1,20x4+1,45x2) = 18,34x3 + 14,84x2 = 55,02 + 29,68 – ((0,80x2,10) + ((2,0x0,60x2)) = 84,70 – 4,08 = 80,62 m² / BUFFET: 3,95x1,60 = 6,32 m² / LABORATÓRIO: (5,0x2 + 8,85x2) = 27,70x3 – ((0,80x2,10) + (1,50x1,30x2)) = 83,10 – 5,58 = 77,52 m²  / </t>
    </r>
    <r>
      <rPr>
        <b/>
        <sz val="11"/>
        <rFont val="Calibri"/>
        <family val="2"/>
      </rPr>
      <t xml:space="preserve">NÍVEL 1: </t>
    </r>
    <r>
      <rPr>
        <sz val="11"/>
        <rFont val="Calibri"/>
        <family val="2"/>
      </rPr>
      <t xml:space="preserve">BANHEIRO PROFESSORES: (3,70x2 + 1,50x2) = 10,40x3,0 – ((0,80x2,10) + (0,60x0,60)) = 31,20 – 2,04 = 29,16 m² / BANHEIRO PNE FEMININO: (1,55x2 + 2,05x2) = 7,20x3,0 – ((0,90x2,10) + (0,60x0,60)) = 21,60 – 2,25 = 19,35 m² / BANHEIRO PNE MASCULINO: (1,55x2 + 2,05x2) = 7,20x3,0 – ((0,90x2,10) + (0,60x0,60)) = 21,60 – 2,25 = 19,35 m² / BANHEIRO MASCULINO: (4,25x2 + 2,75x2) + (2,75x2 + 1,20x2 + 0,90x2) = 14,0x3,0 + 9,70x2,0 – ((0,80x2,10) + (1,40x0,60)) = 61,40 – 2,52 = 58,88 m² / BANHEIRO FEMININO: (4,25x2 + 3,57x2) + (3,57x2+1,20x2) = 15,64x3,0 + 9,54x2 - ((0,80x2,10) + (2,0x0,60)) = 66,00 - 2,88 = 63,12 m² /                                                                                                                                                                               </t>
    </r>
    <r>
      <rPr>
        <b/>
        <sz val="11"/>
        <rFont val="Calibri"/>
        <family val="2"/>
      </rPr>
      <t xml:space="preserve">TOTAL: 64,35 + 30,48 + 38,82 + 38,37 + 17,55 + 17,25 + 16,24 + 26,97 + 27,45 + 66,98 + 80,62 + 6,32 + 77,52 + 29,16 + 19,35 + 19,35 + 58,88 + 63,12 = 698,78 m²
</t>
    </r>
  </si>
  <si>
    <t>ÁREA DE CHAPISCO - ÁREA DE EMBOÇO: 3,578,20 - 698,78 = 2.879,42 m²</t>
  </si>
  <si>
    <r>
      <rPr>
        <b/>
        <sz val="11"/>
        <rFont val="Calibri"/>
        <family val="2"/>
      </rPr>
      <t>TÉRREO:</t>
    </r>
    <r>
      <rPr>
        <sz val="11"/>
        <rFont val="Calibri"/>
        <family val="2"/>
      </rPr>
      <t xml:space="preserve"> COZINHA: (5,60x2+6,85x2) = 24,90x3,0 - ((1,50x1,30) + (0,80x2,10x4) + (1,40x0,60x2)) = 74,70 – 10,35 = 64,35 m² / PANELEIRO: (3,50x2+2,0x2) = 11,0x3,0 – ((0,80x2,10) + (1,40x0,60)) = 33,0 – 2,52 = 30,48 m² / DESPENSA: (3,45x2 + 3,50x2) = 13,90x3,0 – ((0,80x2,10) + (2,0x0,60)) = 41,70 - 2,88 = 38,82 m² / DML: (3,30x2+3,70x2) = 14,0x3,0 – ((0,80x2,10) + (1,50x1,30)) = 42,00 – 3,63 = 38,37 m²  / BANHEIRO PROF. FEMININO: (1,50x2+1,80x2) = 6,60x3,0 – ((0,90x2,10) + (0,60x0,60)) = 19,80 – 2,25 = 17,55 m² / BANHEIRO PROF. MASCULINO: (1,50x2+1,75x2) = 6,50x3,0 – ((0,90x2,10) + (0,60x0,60)) = 19,50 – 2,25 = 17,25 m² / ÁREA DE SERVIÇO: (3,65x1,60) + (5,15x1,60) + (0,65x1,60) + (0,70x1,60) = 16,24 m² / BANHEIRO PNE FEMININO: (2,05x2+2,90x2) = 9,90x3,0 – ((0,90x2,10) + (1,40x0,60)) = 29,70 – 2,73 = 26,97 m² 
BANHEIRO PNE MASCULINO: (2,05x2+2,90x2) = 9,90x3,0 – ((0,90x2,10) + (0,60x0,60)) = 29,70 – 2,25 = 27,45 m² / BANHEIRO MASCULINO: (2,75x2+5,60x2) + (2,75x2+1,20x2+0,90x2) = 16,70x3 + 9,70x2 = 50,10 + 19,40 – ((0,80x2,10) + (1,40x0,60)) = 69,50 – 2,52 = 66,98 m² / BANHEIRO FEMININO: (3,57x2+5,60x2) + (3,57x2+1,20x4+1,45x2) = 18,34x3 + 14,84x2 = 55,02 + 29,68 – ((0,80x2,10) + ((2,0x0,60x2)) = 84,70 – 4,08 = 80,62 m² / BUFFET: 3,95x1,60 = 6,32 m² / LABORATÓRIO: (5,0x2 + 8,85x2) = 27,70x3 – ((0,80x2,10) + (1,50x1,30x2)) = 83,10 – 5,58 = 77,52 m²  / </t>
    </r>
    <r>
      <rPr>
        <b/>
        <sz val="11"/>
        <rFont val="Calibri"/>
        <family val="2"/>
      </rPr>
      <t>NÍVEL 1:</t>
    </r>
    <r>
      <rPr>
        <sz val="11"/>
        <rFont val="Calibri"/>
        <family val="2"/>
      </rPr>
      <t xml:space="preserve"> BANHEIRO PROFESSORES: (3,70x2 + 1,50x2) = 10,40x3,0 – ((0,80x2,10) + (0,60x0,60)) = 31,20 – 2,04 = 29,16 m² / BANHEIRO PNE FEMININO: (1,55x2 + 2,05x2) = 7,20x3,0 – ((0,90x2,10) + (0,60x0,60)) = 21,60 – 2,25 = 19,35 m² / BANHEIRO PNE MASCULINO: (1,55x2 + 2,05x2) = 7,20x3,0 – ((0,90x2,10) + (0,60x0,60)) = 21,60 – 2,25 = 19,35 m² / BANHEIRO MASCULINO: (4,25x2 + 2,75x2) + (2,75x2 + 1,20x2 + 0,90x2) = 14,0x3,0 + 9,70x2,0 – ((0,80x2,10) + (1,40x0,60)) = 61,40 – 2,52 = 58,88 m² / BANHEIRO FEMININO: (4,25x2 + 3,57x2) + (3,57x2+1,20x2) = 15,64x3,0 + 9,54x2 - ((0,80x2,10) + (2,0x0,60)) = 66,00 - 2,88 = 63,12 m² /                                                                                                                                                                             </t>
    </r>
    <r>
      <rPr>
        <b/>
        <sz val="11"/>
        <rFont val="Calibri"/>
        <family val="2"/>
      </rPr>
      <t xml:space="preserve">  TOTAL: 64,35 + 30,48 + 38,82 + 38,37 + 17,55 + 17,25 + 16,24 + 26,97 + 27,45 + 66,98 + 80,62 + 6,32 + 77,52 + 29,16 + 19,35 + 19,35 + 58,88 + 63,12 = 698,78 m²</t>
    </r>
  </si>
  <si>
    <r>
      <rPr>
        <b/>
        <sz val="12"/>
        <rFont val="Calibri"/>
        <family val="2"/>
      </rPr>
      <t xml:space="preserve">TÉRREO: </t>
    </r>
    <r>
      <rPr>
        <sz val="12"/>
        <rFont val="Calibri"/>
        <family val="2"/>
      </rPr>
      <t xml:space="preserve">ARQUIVO: 13,97 m² / SECRETARIA: 25,72 m² / DIRETORIA: 18,20 m² / SUPERVISÃO: 11,33 m² / SALA DOS PROFESSORES: 27,63 m² / CIRCULAÇÃO: 20,78 m² / ALMOXARIFADO: 15,75 m² / BANHEIRO PROF. FEMININO: 2,70 m²  / BANHEIRO PROF. MASCULINO: 2,63 m² / HALL: 18,38 m² / CIRCULAÇÃO: 53,45 m² / ÁREA DE SERVIÇO: 23,69 m² / DML: 11,66 m² / COZINHA: 38,36 m² / PANELEIRO: 7,0 m² / DESPENSA: 12,08 m² / BIBLIOTECA: 53,73 m² / RAMPA DE ACESSO: 66,05 m² / ESCADA: 9,51 m² / BANHEIRO PNE MASCULINO: 5,95 m² 
BANHEIRO PNE FEMININO: 5,95 m² / BANHEIRO MASCULINO: 14,67 m² / BANHEIRO FEMININO: 18,90 m² / REFEITÓRIO: 88,10 m²  / BUFFET: 7,26 m² / CIRCULAÇÃO: 22,11 m² / SALA MULTIMÍDEA: 50,87 m² / INFORMÁTICA: 36,34 m² / LABORATÓRIO: 42,75 m² / AUDITÓRIO: 106,91 m² / PALCO: 34,30 m² / CORREDOR: 3,85 m²  / CAMARIM 1: 9,05 m² / CAMARIM 2: 10,5 m² / DEPÓSITO: 17,50 m² 
</t>
    </r>
    <r>
      <rPr>
        <b/>
        <sz val="12"/>
        <rFont val="Calibri"/>
        <family val="2"/>
      </rPr>
      <t xml:space="preserve"> NÍVEL 1: </t>
    </r>
    <r>
      <rPr>
        <sz val="12"/>
        <rFont val="Calibri"/>
        <family val="2"/>
      </rPr>
      <t xml:space="preserve">SALA DE AULA 1: 57,57 m² / SALA DE AULA 2: 54,42 m² / SALA DE AULA 3: 57,87 m² / SALA DE AULA 4: 70,78 m² / SALA DE AULA 5: 69,20 m² / SALA DE AULA 6: 44,61  m² / CIRCULAÇÃO: 5,75 m² / BANHEIRO PROFESSORES: 5,55 m² / SALA DOS PROFESSORES: 20,93 m² / CIRCULAÇÃO: 99,05 m² / BANHEIRO FEMININO: 14,47 m² / BANHEIRO MASCULINO: 10,96 m² / BANHEIRO PNE FEMININO: 3,18 m² / BANHEIRO PNE MASCULINO: 3,18 m² 
</t>
    </r>
    <r>
      <rPr>
        <b/>
        <sz val="12"/>
        <rFont val="Calibri"/>
        <family val="2"/>
      </rPr>
      <t>TOTAL: 13,97 + 25,72 + 18,20 + 11,33 + 27,63 + 20,78 + 15,75 + 2,70 + 2,63 + 18,38 + 53,45 + 23,69 + 11,66 + 38,36 + 7,0 + 12,08 + 53,73 + 66,05 + 9,51 + 5,95 + 5,95 + 14,67 + 18,90 + 88,10 + 7,26 + 22,11 + 50,87 + 36,34 + 42,75 + 106,91 + 34,30 + 3,85 + 9,05 + 10,50 + 17,50 + 57,57 + 54,42 + 57,87 + 70,78 + 69,20 + 44,61 + 5,75 + 5,55 + 20,93 + 99,05 + 14,47 + 10,96 + 3,18 + 3,18 = 1.419,40 m²</t>
    </r>
    <r>
      <rPr>
        <sz val="12"/>
        <rFont val="Calibri"/>
        <family val="2"/>
      </rPr>
      <t xml:space="preserve">
</t>
    </r>
  </si>
  <si>
    <r>
      <rPr>
        <b/>
        <sz val="12"/>
        <rFont val="Calibri"/>
        <family val="2"/>
      </rPr>
      <t>TÉRREO:</t>
    </r>
    <r>
      <rPr>
        <sz val="12"/>
        <rFont val="Calibri"/>
        <family val="2"/>
      </rPr>
      <t xml:space="preserve"> ARQUIVO: 13,97 m² / SECRETARIA: 25,72 m² / DIRETORIA: 18,20 m² / SUPERVISÃO: 11,33 m² / SALA DOS PROFESSORES: 27,63 m² / CIRCULAÇÃO: 20,78 m² / ALMOXARIFADO: 15,75 m² / BANHEIRO PROF. FEMININO: 2,70 m²  / BANHEIRO PROF. MASCULINO: 2,63 m² / HALL: 18,38 m² / CIRCULAÇÃO: 53,45 m² / ÁREA DE SERVIÇO: 23,69 m² / DML: 11,66 m² / COZINHA: 38,36 m² / PANELEIRO: 7,0 m² / DESPENSA: 12,08 m² / BIBLIOTECA: 53,73 m² / RAMPA DE ACESSO: 66,05 m² / ESCADA: 9,51 m² / BANHEIRO PNE MASCULINO: 5,95 m² 
BANHEIRO PNE FEMININO: 5,95 m² / BANHEIRO MASCULINO: 14,67 m² / BANHEIRO FEMININO: 18,90 m² / REFEITÓRIO: 88,10 m²  / BUFFET: 7,26 m² / CIRCULAÇÃO: 22,11 m² / SALA MULTIMÍDEA: 50,87 m² / INFORMÁTICA: 36,34 m² / LABORATÓRIO: 42,75 m² / AUDITÓRIO: 106,91 m² / PALCO: 34,30 m² / CORREDOR: 3,85 m²  / CAMARIM 1: 9,05 m² / CAMARIM 2: 10,5 m² / DEPÓSITO: 17,50 m² 
 </t>
    </r>
    <r>
      <rPr>
        <b/>
        <sz val="12"/>
        <rFont val="Calibri"/>
        <family val="2"/>
      </rPr>
      <t xml:space="preserve">NÍVEL 1: </t>
    </r>
    <r>
      <rPr>
        <sz val="12"/>
        <rFont val="Calibri"/>
        <family val="2"/>
      </rPr>
      <t xml:space="preserve">SALA DE AULA 1: 57,57 m² / SALA DE AULA 2: 54,42 m² / SALA DE AULA 3: 57,87 m² / SALA DE AULA 4: 70,78 m² / SALA DE AULA 5: 69,20 m² / SALA DE AULA 6: 44,61  m² / CIRCULAÇÃO: 5,75 m² / BANHEIRO PROFESSORES: 5,55 m² / SALA DOS PROFESSORES: 20,93 m² / CIRCULAÇÃO: 99,05 m² / BANHEIRO FEMININO: 14,47 m² / BANHEIRO MASCULINO: 10,96 m² / BANHEIRO PNE FEMININO: 3,18 m² / BANHEIRO PNE MASCULINO: 3,18 m² 
</t>
    </r>
    <r>
      <rPr>
        <b/>
        <sz val="12"/>
        <rFont val="Calibri"/>
        <family val="2"/>
      </rPr>
      <t>TOTAL: 13,97 + 25,72 + 18,20 + 11,33 + 27,63 + 20,78 + 15,75 + 2,70 + 2,63 + 18,38 + 53,45 + 23,69 + 11,66 + 38,36 + 7,0 + 12,08 + 53,73 + 66,05 + 9,51 + 5,95 + 5,95 + 14,67 + 18,90 + 88,10 + 7,26 + 22,11 + 50,87 + 36,34 + 42,75 + 106,91 + 34,30 + 3,85 + 9,05 + 10,50 + 17,50 + 57,57 + 54,42 + 57,87 + 70,78 + 69,20 + 44,61 + 5,75 + 5,55 + 20,93 + 99,05 + 14,47 + 10,96 + 3,18 + 3,18 = 1.419,40 m²</t>
    </r>
  </si>
  <si>
    <r>
      <rPr>
        <sz val="12"/>
        <rFont val="Calibri"/>
        <family val="2"/>
      </rPr>
      <t>ESTACIONAMENTO PRIVADO: 72,38 m² 
ESTACIONAMENTO PÚBLICO: 69,42 m²</t>
    </r>
    <r>
      <rPr>
        <b/>
        <sz val="12"/>
        <rFont val="Calibri"/>
        <family val="2"/>
      </rPr>
      <t xml:space="preserve">
TOTAL: 69,42 + 72,38 = 141,80 m²
</t>
    </r>
  </si>
  <si>
    <r>
      <rPr>
        <sz val="12"/>
        <rFont val="Calibri"/>
        <family val="2"/>
      </rPr>
      <t>JARDIM FRONTAL: 14,51 m² 
JARDIM INTERNO: 15,88 m²</t>
    </r>
    <r>
      <rPr>
        <b/>
        <sz val="12"/>
        <rFont val="Calibri"/>
        <family val="2"/>
      </rPr>
      <t xml:space="preserve">
TOTAL: 14,51 + 15,88 = 30,39 m²
</t>
    </r>
  </si>
  <si>
    <r>
      <rPr>
        <sz val="12"/>
        <rFont val="Calibri"/>
        <family val="2"/>
      </rPr>
      <t xml:space="preserve">CIRCULAÇÃO: 36,08 m² 
PÁTIO DESCOBERTO: 150,14 m²
CIRCULAÇÃO: 11,91 m² 
VENTILAÇÃO: 30,68 m² 
CALÇADA: 77,98 m² </t>
    </r>
    <r>
      <rPr>
        <b/>
        <sz val="12"/>
        <rFont val="Calibri"/>
        <family val="2"/>
      </rPr>
      <t xml:space="preserve">
TOTAL: 36,08 + 150,14 + 11,91 + 30,68 + 77,98 = 306,79 m²
</t>
    </r>
  </si>
  <si>
    <r>
      <t>TÉRREO:</t>
    </r>
    <r>
      <rPr>
        <sz val="12"/>
        <rFont val="Calibri"/>
        <family val="2"/>
      </rPr>
      <t xml:space="preserve"> ARQUIVO: 13,97 m² / SECRETARIA: 25,72 m² / DIRETORIA: 18,20 m² / SUPERVISÃO: 11,33 m² / SALA DOS PROFESSORES: 27,63 m² / CIRCULAÇÃO: 20,78 m² / ALMOXARIFADO: 15,75 m² / BANHEIRO PROF. FEMININO: 2,70 m²  / BANHEIRO PROF. MASCULINO: 2,63 m² / HALL: 18,38 m² / CIRCULAÇÃO: 53,45 m² / ÁREA DE SERVIÇO: 23,69 m² / DML: 11,66 m² / COZINHA: 38,36 m² / PANELEIRO: 7,0 m² / DESPENSA: 12,08 m² / BIBLIOTECA: 53,73 m² / RAMPA DE ACESSO: 66,05 m² / ESCADA: 9,51 m² / BANHEIRO PNE MASCULINO: 5,95 m² 
BANHEIRO PNE FEMININO: 5,95 m² / BANHEIRO MASCULINO: 14,67 m² / BANHEIRO FEMININO: 18,90 m² / REFEITÓRIO: 88,10 m²  / BUFFET: 7,26 m² / CIRCULAÇÃO: 22,11 m² / SALA MULTIMÍDEA: 50,87 m² / INFORMÁTICA: 36,34 m² / LABORATÓRIO: 42,75 m² / AUDITÓRIO: 106,91 m² / PALCO: 34,30 m² / CORREDOR: 3,85 m²  / CAMARIM 1: 9,05 m² / CAMARIM 2: 10,5 m² / DEPÓSITO: 17,50 m²                                                                                                                          </t>
    </r>
    <r>
      <rPr>
        <b/>
        <sz val="12"/>
        <rFont val="Calibri"/>
        <family val="2"/>
      </rPr>
      <t xml:space="preserve">TOTAL: 13,97 + 25,72 + 18,20 + 11,33 + 27,63 + 20,78 + 15,75 + 2,70 + 2,63 + 18,38 + 53,45 + 23,69 + 11,66 + 38,36 + 7,0 + 12,08 + 53,73 + 66,05 + 9,51 + 5,95 + 5,95 + 14,67 + 18,90 + 88,10 + 7,26 + 22,11 + 50,87 + 36,34 + 42,75 + 106,91 + 34,30 + 3,85 + 9,05 + 10,50 + 17,50 = 907,63 m² 
</t>
    </r>
  </si>
  <si>
    <t>PORTA DE ABRIR COM MOLA HIDRÁULICA, EM VIDRO TEMPERADO, 2 FOLHAS DE 90X210 CM, ESPESSURA DD 10MM, INCLUSIVE ACESSÓRIOS. AF_01/2021. (SINAPI - 102185)</t>
  </si>
  <si>
    <t xml:space="preserve">Será medido pela área da grade instalada (m²).
O item remunera o fornecimento e instalação da porta de abrir,  o portão de acesso à escola tem dimensão de 0,90x2,10 cm (largura x altura) deverá ser fixado e executado em Metalon de acordo com o detalhamento da arquitetura. E pintado com tinta esmalte sintético na cor branca.   </t>
  </si>
  <si>
    <t xml:space="preserve">Porta de Entrada Auditório: 2 unidades </t>
  </si>
  <si>
    <r>
      <rPr>
        <sz val="11"/>
        <rFont val="Calibri"/>
        <family val="2"/>
      </rPr>
      <t xml:space="preserve">ARQUIVO: (3,70x2 + 3,78x2) = 14,96 m / SECRETARIA: (3,70x2 + 6,95x2) = 21,30 m  / DIRETORIA: (3,50x2 + 5,20x2) = 17,40 m  / SUPERVISÃO: (3,0x2 + 3,78x2) = 13,56 m / SALA DOS PROFESSORES: (5,53x2 + 5,0x2) = 21,06 m / CIRCULAÇÃO: (3,0+7,10+1,28+1,50+7,33+5,35+3,85+0,20) = 29,61 m  / ALMOXARIFADO: (5,0x2 + 3,15x2) = 16,30 m / HALL: (5,25x2 + 3,50x2) = 17,50 m / BIBLIOTECA: (5,30+10,87+3,30+1,95+2,0+8,92) = 32,34 m  / RAMPA: (11,02+3,15+9,07+9,22+9,07+3,15+9,07+9,07+3,15+10,87+9,07) = 85,91 m  / ESCADA: (4,40+2,55+3,0+2,85+4,25) = 17,05 m / CIRCULAÇÃO: (3,30+3,45+5,10+4,55+10,95+3,55) = 30,90 m  / REFEITÓRIO: (11,17+3,0) = 14,17 m / CIRCULAÇÃO: (1,95+11,40) = 13,35 m / SALA MULTIMIDEA: (5,95x2 + 8,55x2) = 29,0 m / SALA DE INFORMÁTICA: (4,25x2 + 8,55x2) = 25,60 m / DEPÓSITO: (2,50x2 + 7,0x2) = 19,0 m / AUDITÓRIO: (15,27x2 + 7,0x2) = 44,54 m / PALCO: (5,05x2 + 7,0) = 17,10 m / CORREDOR: (1,0x2 + 3,85x2) = 9,70 m / CAMARIM 1: (3,85x2 + 2,85x2) = 13,40 m / CAMARIM 2: (3,0x2 + 3,50x2) = 13,0 m / SALA DE AULA 1: (5,30x2 + 10,87x2) = 32,34 m / SALA DE AULA 2: (5,20x2 + 10,50x2) = 31,40 m / SALA DE AULA 3: (10,50x2 + 5,53x2) = 32,06 m / SALA DE AULA 4: (10,50x2 + 6,50x2) = 34,0 m / SALA DE AULA 5: (8,55x2 + 8,10x2) = 33,30 m  / SALA DE AULA 6: (10,50x2 + 4,25x2) = 29,50 m 
SALA DOS PROFESSORES: (3,15x2 + 6,65x2) = 19,60 m / CIRCULAÇÃO: (3,70x2 + 1,50) = 8,90 m / CIRCULAÇÃO:(1,50+5,25+7,20+8,80+1,95+8,10+1,80+5,80+14,32+1,50+11,02+1,85+1,50+10,55+1,95) = 83,09 m / ÁREA DE SERVIÇO: (1,50 + 4,80 + 3,0 + 1,65) = 10,95 m 
Descontos: (0,80x26) = 20,8 m + (0,90x8) = 7,20 m + (2,80x4) = 11,20 m + 1,80 m + 1,10 m = 53,30 m </t>
    </r>
    <r>
      <rPr>
        <b/>
        <sz val="11"/>
        <rFont val="Calibri"/>
        <family val="2"/>
      </rPr>
      <t xml:space="preserve">
TOTAL: 14,96 + 21,30 + 17,40 + 13,56 + 21,06 + 29,61 + 16,30 + 17,50 + 32,34 + 85,91 + 17,05 + 30,90 + 14,17 + 13,35 + 29 + 25,60 + 19,0 + 44,54 + 17,10 + 9,70 + 13,40 + 13,0 + 32,34 + 31,40 + 32,06 + 34,0 + 33,30 + 29,50 + 19,60 + 8,90 + 83,09 + 10,95 = 831,89 – 53,30 = 778,59 m 
</t>
    </r>
  </si>
  <si>
    <r>
      <rPr>
        <sz val="12"/>
        <rFont val="Calibri"/>
        <family val="2"/>
      </rPr>
      <t>BANHEIRO FEMININO - TÉRREO: 3 unidades 
BANHEIRO MASCULINO - TÉRREO: 3 unidades 
BANHEIRO FEMININO - NÍVEL 1: 3 unidades 
BANHEIRO MASCULINO - NÍVEL 1: 2 unidades</t>
    </r>
    <r>
      <rPr>
        <b/>
        <sz val="12"/>
        <rFont val="Calibri"/>
        <family val="2"/>
      </rPr>
      <t xml:space="preserve">
TOTAL: 3 + 3 + 3 + 2 = 11 unidades 
</t>
    </r>
  </si>
  <si>
    <r>
      <rPr>
        <sz val="12"/>
        <rFont val="Calibri"/>
        <family val="2"/>
      </rPr>
      <t>FACHADA DA ESCOLA MUNICIPAL: 1,30x9,07 =11,79 m² 
PERGOLADO: 3,50x3,95 = 13,86 m²</t>
    </r>
    <r>
      <rPr>
        <b/>
        <sz val="12"/>
        <rFont val="Calibri"/>
        <family val="2"/>
      </rPr>
      <t xml:space="preserve">
TOTAL: 26,65 m² 
</t>
    </r>
  </si>
  <si>
    <r>
      <rPr>
        <b/>
        <sz val="11"/>
        <rFont val="Calibri"/>
        <family val="2"/>
      </rPr>
      <t xml:space="preserve">TÉRREO: </t>
    </r>
    <r>
      <rPr>
        <sz val="11"/>
        <rFont val="Calibri"/>
        <family val="2"/>
      </rPr>
      <t xml:space="preserve">ARQUIVO: 13,97 m² / SECRETARIA: 25,72 m² / DIRETORIA: 18,20 m² / SUPERVISÃO: 11,33 m² / SALA DOS PROFESSORES: 27,63 m² / CIRCULAÇÃO: 20,78 m² / ALMOXARIFADO: 15,75 m² / BANHEIRO PROF. FEMININO: 2,70 m²  / BANHEIRO PROF. MASCULINO: 2,63 m² / HALL: 18,38 m² / CIRCULAÇÃO: 53,45 m² / ÁREA DE SERVIÇO: 23,69 m² / DML: 11,66 m² / COZINHA: 38,36 m² / PANELEIRO: 7,0 m² / DESPENSA: 12,08 m² / BIBLIOTECA: 53,73 m² / RAMPA DE ACESSO: 66,05 m² / ESCADA: 9,51 m² / BANHEIRO PNE MASCULINO: 5,95 m² 
BANHEIRO PNE FEMININO: 5,95 m² / BANHEIRO MASCULINO: 14,67 m² / BANHEIRO FEMININO: 18,90 m² / REFEITÓRIO: 88,10 m²  / BUFFET: 7,26 m² / CIRCULAÇÃO: 22,11 m² / SALA MULTIMÍDEA: 50,87 m² / INFORMÁTICA: 36,34 m² / LABORATÓRIO: 42,75 m² / AUDITÓRIO: 106,91 m² / PALCO: 34,30 m² / CORREDOR: 3,85 m²  / CAMARIM 1: 9,05 m² / CAMARIM 2: 10,5 m² / DEPÓSITO: 17,50 m² 
</t>
    </r>
    <r>
      <rPr>
        <b/>
        <sz val="11"/>
        <rFont val="Calibri"/>
        <family val="2"/>
      </rPr>
      <t xml:space="preserve"> NÍVEL 1: </t>
    </r>
    <r>
      <rPr>
        <sz val="11"/>
        <rFont val="Calibri"/>
        <family val="2"/>
      </rPr>
      <t xml:space="preserve">SALA DE AULA 1: 57,57 m² / SALA DE AULA 2: 54,42 m² / SALA DE AULA 3: 57,87 m² / SALA DE AULA 4: 70,78 m² / SALA DE AULA 5: 69,20 m² / SALA DE AULA 6: 44,61  m² / CIRCULAÇÃO: 5,75 m² / BANHEIRO PROFESSORES: 5,55 m² / SALA DOS PROFESSORES: 20,93 m² / CIRCULAÇÃO: 99,05 m² / BANHEIRO FEMININO: 14,47 m² / BANHEIRO MASCULINO: 10,96 m² / BANHEIRO PNE FEMININO: 3,18 m² / BANHEIRO PNE MASCULINO: 3,18 m² 
</t>
    </r>
    <r>
      <rPr>
        <b/>
        <sz val="11"/>
        <rFont val="Calibri"/>
        <family val="2"/>
      </rPr>
      <t>TOTAL: 13,97 + 25,72 + 18,20 + 11,33 + 27,63 + 20,78 + 15,75 + 2,70 + 2,63 + 18,38 + 53,45 + 23,69 + 11,66 + 38,36 + 7,0 + 12,08 + 53,73 + 66,05 + 9,51 + 5,95 + 5,95 + 14,67 + 18,90 + 88,10 + 7,26 + 22,11 + 50,87 + 36,34 + 42,75 + 106,91 + 34,30 + 3,85 + 9,05 + 10,50 + 17,50 + 57,57 + 54,42 + 57,87 + 70,78 + 69,20 + 44,61 + 5,75 + 5,55 + 20,93 + 99,05 + 14,47 + 10,96 + 3,18 + 3,18 = 1.419,40 m²</t>
    </r>
    <r>
      <rPr>
        <sz val="11"/>
        <rFont val="Calibri"/>
        <family val="2"/>
      </rPr>
      <t xml:space="preserve">
</t>
    </r>
  </si>
  <si>
    <t xml:space="preserve">1 UNIDADE - LABORATÓRIO NO TÉRREO </t>
  </si>
  <si>
    <r>
      <rPr>
        <sz val="12"/>
        <rFont val="Calibri"/>
        <family val="2"/>
      </rPr>
      <t xml:space="preserve">PANELEIRO: (3,50+1,40x0,50)x4 = 9,8 m² 
DESPENSA: (2,90+1,80+3,45x0,50)x4 = 16,30 m²
DML: (2,0+3,15x0,50x4) = 22,60 m² 
ALMOXARIFADO = (1,40+5,0x0,50)x4 = 12,80 m² </t>
    </r>
    <r>
      <rPr>
        <b/>
        <sz val="12"/>
        <rFont val="Calibri"/>
        <family val="2"/>
      </rPr>
      <t xml:space="preserve">
TOTAL: 9,8 + 16,30 + 22,60 + 12,80 = 61,50 m² 
</t>
    </r>
  </si>
  <si>
    <r>
      <rPr>
        <sz val="12"/>
        <rFont val="Calibri"/>
        <family val="2"/>
      </rPr>
      <t xml:space="preserve">SOLEIRA (PORTAS, PORTÕES E ABERTURAS): (30x0,80x0,15) + (2,80x0,15) + (1,80x0,15x3) + (0,60x0,15x9) + (0,90x0,15x6) + (1,10x0,15) + (1,30x0,15x2) + (0,95x0,15) = 7,15 m² 
 PEITORIL (JANELAS): (1,50x0,15x40) + (0,60x0,15x7) + (1,40x0,15x6) + (1,0x0,15) + (2,0x0,15x6) = 12,84 m² </t>
    </r>
    <r>
      <rPr>
        <b/>
        <sz val="12"/>
        <rFont val="Calibri"/>
        <family val="2"/>
      </rPr>
      <t xml:space="preserve">
TOTAL: 7,15 + 12,84 = 19,99 m²
</t>
    </r>
  </si>
  <si>
    <r>
      <rPr>
        <sz val="12"/>
        <rFont val="Calibri"/>
        <family val="2"/>
      </rPr>
      <t xml:space="preserve">COZINHA: (5,65+1,45x0,60) = 4,26 m² 
BANHEIRO MASCULINO – TÉRREO: (2,90x0,60) = 1,74 m² 
BANHEIRO FEMININO – TÉRREO: (2,80x0,60) = 1,68 m²
LABORATÓRIO: (4,80x1,40) = 6,72 m² 
BANHEIRO MASCULINO – NÍVEL 1: (2,15x0,60) = 1,29 m²
BANHEIRO FEMININO – NÍVEL 1: (2,90x0,60) = 1,74 m²
BANHEIRO PROFESSORES – NÍVEL 1: (1,80x0,60) = 1,08 m²
</t>
    </r>
    <r>
      <rPr>
        <b/>
        <sz val="12"/>
        <rFont val="Calibri"/>
        <family val="2"/>
      </rPr>
      <t xml:space="preserve">TOTAL: 4,26 + 1,74 + 1,68 + 6,72 + 1,29 + 1,74 + 1,08 = 18,51 m² </t>
    </r>
    <r>
      <rPr>
        <sz val="12"/>
        <rFont val="Calibri"/>
        <family val="2"/>
      </rPr>
      <t xml:space="preserve">
</t>
    </r>
    <r>
      <rPr>
        <b/>
        <sz val="12"/>
        <rFont val="Calibri"/>
        <family val="2"/>
      </rPr>
      <t xml:space="preserve">
</t>
    </r>
  </si>
  <si>
    <r>
      <t xml:space="preserve">ÁREA DE SERVIÇO: (5,0x0,60) = 3,0 m² 
BUFFET: (3,95x0,50) = 1,98 m²
COZINHA: (2,75x1,20) = 3,30 m²
BUFFET: (3,0x0,85) = 2,55 m² 
SALA DOS PROFESSORES: (2,20x0,50) = 1,10 m² 
SECRETARIA: (3,65x0,50) = 1,83 m²
SECRETARIA: (1,20x0,70) = 0,84 m²
SECRETARIA: (1,80x0,35) = 0,63 m² 
</t>
    </r>
    <r>
      <rPr>
        <b/>
        <sz val="11"/>
        <rFont val="Calibri"/>
        <family val="2"/>
      </rPr>
      <t xml:space="preserve">TOTAL: 3,0 + 1,98 + 3,30 + 2,55 + 1,10 + 1,83 + 0,84 +0,63 = 15,23 m² </t>
    </r>
    <r>
      <rPr>
        <sz val="11"/>
        <rFont val="Calibri"/>
        <family val="2"/>
      </rPr>
      <t xml:space="preserve">
</t>
    </r>
  </si>
  <si>
    <t>Térreo = 4,00 + Nível 1 = 3,00 = 7,00 unid.</t>
  </si>
  <si>
    <t>Térreo = 2,00 unid.</t>
  </si>
  <si>
    <t>Estacionamento privativo = 1,00 + Pátio descoberto = 2,00 + área externa = 1,00 = 4,00 unid.</t>
  </si>
  <si>
    <t>Salas + auditório Térreo = 30,00 + Corredores e área externa térreo = 15,00 +  Salas Nível 1 = 7,00 + Corredores, rampa e escada nível 1 = 8,00 =  60,00 unid.</t>
  </si>
  <si>
    <t>Térreo = 1,00 + Nível 1 = 1,00 = 2,00</t>
  </si>
  <si>
    <t>Térreo = 2,00 + Nível 1 = 2,00 = 4,00 unid.</t>
  </si>
  <si>
    <t>Térreo = 180,00 m + Nível 1 =100,00 = 280,00 m</t>
  </si>
  <si>
    <t>Salas + auditório Térreo = 30,00 + Corredores e área externa térreo = 17,00 +  Salas Nível 1 = 7,00 + Corredores, rampa e escada nível 1 = 12,00 =  66,00 unid.</t>
  </si>
  <si>
    <t>Extintores + caixas de hidrantes = 18,00 + 2,00 + 7,00 = 27,00 unid.</t>
  </si>
  <si>
    <t>Entrada da escola = 2,00 + Auditório = 1,00 + Nível 1 = 1,00 = 4,00 unid.</t>
  </si>
  <si>
    <t>Auditório = 8,00 + corredores térreo = 6,00 + Corredores nível 1 = 4,00 = 18,00 unid.</t>
  </si>
  <si>
    <t>Térreo = 7,00 + Nível 1 = 3,00 = 10,00 unid.</t>
  </si>
  <si>
    <t>Barrilete e descida do tubo = 18,00 + Tubos para hidrantes Térreo=36,50 + Tubos para hidrantes nível 1 = 18,00 m + tubo de recalque na rua = 17,00 m = 89,50 m</t>
  </si>
  <si>
    <t>Fechamento para mutenção da rede saída da caixa d'água, nível 1 e térreo = 3,00 unid.</t>
  </si>
  <si>
    <t>para rede de hidrantes, saída da caixa d'água = 1,00 unid.</t>
  </si>
  <si>
    <t>para rede de hidrantes, para bomba = 1,00 unid.</t>
  </si>
  <si>
    <t>para rede de hidrantes, calçada = 1,00 unid.</t>
  </si>
  <si>
    <t>Aterramento da rede de SPDA no térreo: 15,00 unid.</t>
  </si>
  <si>
    <t>Rede de ligação sobre o telhado: 25,00 + 18,00 + 15,00 + 5,00 x 4 = 78,00 m</t>
  </si>
  <si>
    <t>Ligação ao aterramento 15,0 x 6,50 = 65,00 m</t>
  </si>
  <si>
    <t>Ligação entre os aterramentos 3,00 x 20 = 60,00 m</t>
  </si>
  <si>
    <t>Sinalização sobre o telhado = 1,00 unid.</t>
  </si>
  <si>
    <t>Entrada de água para escola 1,00 unid.</t>
  </si>
  <si>
    <t>Escada de acesso do térreo ao nível 1 4,55x 1,20 x 0,10 x 2 + 0,165 x 0,30 / 2 x 18 x 1,20 = 1,63 m3</t>
  </si>
  <si>
    <t>Rede de esgoto: recebimento banheiros térreo e rede até à rua: 4,00 unid. + recebimento esgoto cozinha e área de serviço e rede até à rua: 4,00 = 8,00 unid.</t>
  </si>
  <si>
    <t>Rede de drenagem de água pluvia com ligação das descidas de água até à rua: (3,00 + 3,00) x 2 = 12,00 unid.</t>
  </si>
  <si>
    <t>Instalações elétricas</t>
  </si>
  <si>
    <t>Salas Térreo: Depósito: 1,00 Sala Mutimídea: 2,00 Cozinha/dispensa: 4,00 DML/área de serviço: 2,00 Sala dos Professores: 2,00 Secretaria: 1,00 Diretoria/supervisão/Arquivo: 3,00 Biblioteca: 2,00 Banheiros: 6,00 Circulação externa: 7,00
Salas nível 1: Salas de Aula: 1,00 x 6 = 24,00 Banheiros: 6,00 Circulação Externa: 5,00 
TOTAL = 1 + 2 + 4 + 2 + 2 + 1 + 3 + 2 + 6 + 7 + 6 + 5= 41,00 unid.</t>
  </si>
  <si>
    <t xml:space="preserve">Salas Térreo: Auditório com camarim: 6,00 Laboratório: 2,00 Informática: 1,00 Sala Mutimídea: 1,00 Biblioteca: 2,00 Banheiros: 6,00 Circulação externa: 5,00
Salas nível 1: Circulação Externa: 3,00 
TOTAL =6,00 + 2,00 + 1,00 + 1,00 + 2,00 + 6,00 + 5,00 + 3,00 = </t>
  </si>
  <si>
    <t>Salas Térreo: Depósito: 2,00  Auditório com camarim: 18,00 Laboratório: 12,00 Informática: 18,00 Sala Mutimídea: 15,00 Cozinha/dispensa: 10,00 DML/área de serviço: 8,00 Sala dos Professores: 8,00 Secretaria: 10,00 Diretoria/supervisão/Arquivo: 20,00 Biblioteca: 8,00 Banheiros: 6,00 Circulação externa: 25,00
Salas nível 1: Salas de Aula: 4,00 x 6 = 24,00 Banheiros: 6,00 Circulação Externa: 8,00 
TOTAL = 2,00 + 18,00 + 12,00 + 18,00 + 15,00 + 10,00 + 8,00 + 8,00 + 10,00 + 20,00 + 8,00 + 6,00 + 25,00 + 24,00 + 6,00 + 8,00 = 198,00 unid.</t>
  </si>
  <si>
    <t>Salas Térreo: Auditório com camarim: 4,00 Laboratório: 6,00 Informática: 3,00 Sala Mutimídea: 2,00 Cozinha/dispensa: 5,00 DML/área de serviço: 1,00 Sala dos Professores: 1,00 Secretaria: 1,00 Diretoria/supervisão/Arquivo: 2,00 Biblioteca: 2,00 Circulação externa: 5,00
Salas nível 1: Salas de Aula: 1 x 6 = 6,00 Circulação Externa: 3,00 
TOTAL = 4,00 + 6,00 + 3,00 + 2,00 + 5,00 + 1,00 + 1,00 + 1,00 + 2,00 + 2,00 + 5,00 + 6,00 + 3,00 = 41,00 unid.</t>
  </si>
  <si>
    <t>Diretoria: 1,00 Sala de informática: 1,00 Auditório: 1,00 Circulação externa térreo: 1,00 Cicurlação nível 1: 1,00
1,00 + 1,00 + 1,00 + 1,00 + 1,00 = 5,00 unid.</t>
  </si>
  <si>
    <t>Diretoria: 12,00 Sala de informática: 7,00 Auditório: 8,00 Sala Nível 01 = 11,00
TOTAL = 12,00 + 7,00 + 8,00 + 11,00 = 38,00 unid.</t>
  </si>
  <si>
    <t>Diretoria: 8,00 Sala de informática: 3,00 Auditório: 3,00 Sala Nível 01 = 5,00
TOTAL = 8,00 + 3,00 + 3,00 + 5,00 = 19,00 unid.</t>
  </si>
  <si>
    <t>Diretoria: 1,00 Sala de informática: 1,00 Auditório: 1,00 Sala Nível 01 = 1,00
TOTAL = 1,00 + 1,00 + 1,00 + 1,00 = 4,00 unid.</t>
  </si>
  <si>
    <t>Instalações Salas Térreo: Depósito: 30,00  Auditório com camarim: 320,00 Laboratório: 200,00 Informática: 230,00 Sala Mutimídea: 240,00 Cozinha/dispensa: 200,00 DML/área de serviço: 50,00 Sala dos Professores: 40,00 Secretaria: 70,00 Diretoria/supervisão/Arquivo: 130,00 Biblioteca: 150,00 Banheiros: 20 x 6 = 120,00 Circulação externa: 420,00
Salas nível 1: Salas de Aula: 30,00 x 6 = 180,00 Banheiros: 20 x 6,00 = 120,00 Circulação Externa: 250,00 
TOTAL = 30,00 + 320,00 + 200,00 + 230,00 + 240,00 + 200,00 + 50,00 + 40,00 + 70,00 + 130,00 + 150,00 + 120,00 + 420,00 + 180,00 + 120,00 + 250,00 = 2.750,00 m</t>
  </si>
  <si>
    <t>Instalações Salas Térreo: Auditório com camarim: 280,00 Laboratório: 150,00 Informática: 150,00 Sala Mutimídea: 100,00 Cozinha/dispensa: 200,00 DML/área de serviço: 50,00 Sala dos Professores: 30,00 Secretaria: 30,00 Diretoria/supervisão/Arquivo: 100,00 Biblioteca: 100,00 Circulação externa: 300,00
Salas nível 1: Salas de Aula: 20,00 x 6 = 120,00 = 120,00 Circulação Externa: 200,00 
TOTAL = 280,00 + 150,00 + 150,00 + 100,00 + 200,00 + 50,00 + 30,00 + 30,00 + 100,00 + 100,00 + 200,00 = 1.060,00 m</t>
  </si>
  <si>
    <t>Instalações Salas Térreo: Auditório com camarim: 150,00 Laboratório: 50,00 Informática: 40,00 Sala Mutimídea: 100,00 Cozinha/dispensa: 20,00
TOTAL = 150,00 + 50,00 + 40,00 + 100,00 + 20,00 = 1.060,00 m</t>
  </si>
  <si>
    <t>Instalações Salas Térreo: Auditório com camarim: 280,00 Laboratório: 150,00 Informática: 150,00 Sala Mutimídea: 100,00 Cozinha/dispensa: 200,00 DML/área de serviço: 50,00 Sala dos Professores: 30,00 Secretaria: 30,00 Diretoria/supervisão/Arquivo: 100,00 Biblioteca: 100,00 Circulação externa: 300,00
Salas nível 1: Salas de Aula: 20,00 x 6 = 120,00 = 120,00 Circulação Externa: 200,00, Bomba de recalque: 100,00
TOTAL = 280,00 + 150,00 + 150,00 + 100,00 + 200,00 + 50,00 + 30,00 + 30,00 + 100,00 + 100,00 + 200,00 + 100,00 = 1.490,00 m</t>
  </si>
  <si>
    <t>Lligação entre padrão e caixa de disjuntor principal = 90,00 m</t>
  </si>
  <si>
    <t>Lligação entre as caixas de passagem/distribuição = 215,00 m</t>
  </si>
  <si>
    <t>Lligação entre as caixas de passagem/distribuição = 180,00 m</t>
  </si>
  <si>
    <t>Instalações Salas Térreo: 100,00 m
Salas nível 1: 70,00 m
TOTAL = 100,00 + 70,00 = 170,00 m</t>
  </si>
  <si>
    <t>Instalações Salas Térreo: 350 m
Salas nível 1: 280 m
TOTAL = 350,00 + 280,00 = 330,00 m</t>
  </si>
  <si>
    <t>Instalações Salas Térreo: 150,00 m
Salas nível 1: 70,00 m
TOTAL = 150,00 + 70,00 = 220,00 m</t>
  </si>
  <si>
    <t>Cantina 1,00 unid.</t>
  </si>
  <si>
    <t>Área externa térreo: 25,00 + corredor externo nível 1: 15,00
TOTAL = 25,00 + 15,00 = 40,00 unid.</t>
  </si>
  <si>
    <t>Instalações Salas Térreo: Depósito: 1,00  Auditório com camarim: 20,00 Laboratório: 6,00 Informática: 6,00 Sala Mutimídea: 6,00 Cozinha/dispensa: 7,00 DML/área de serviço: 3,00 Sala dos Professores: 4,00 Secretaria: 4,00 Diretoria/supervisão/Arquivo: 8,00 Biblioteca: 6,00 Banheiros: 6,00 Circulação externa: 25,00
Salas nível 1: Salas de Aula: 6,00 x 6 = 36,00 Banheiros: 6,00 Circulação Externa: 15,00 
TOTAL = =1 + 20 + 6 + 6 + 6 + 7 + 3 + 4 + 4 + 8 + 6 + 6 + 25 + 6 + 6 + 15 = 129,00 unid.</t>
  </si>
  <si>
    <t>050009</t>
  </si>
  <si>
    <t>Laje pré-fabricada treliçada para piso, intereixo 50 cm e=25cm (capeamento 5 cm e elemento cerâmico 20 cm) sobrecarga mínima 300 Kgf / m²</t>
  </si>
  <si>
    <r>
      <rPr>
        <b/>
        <sz val="12"/>
        <rFont val="Calibri"/>
        <family val="2"/>
      </rPr>
      <t>BLOCO A:</t>
    </r>
    <r>
      <rPr>
        <sz val="12"/>
        <rFont val="Calibri"/>
        <family val="2"/>
      </rPr>
      <t xml:space="preserve"> 34,03+8,85+6,40+1,95+3,95+8,85+10,80+23,53+5,60+3,65+3,65+10,50+3,70+4,80+3,70+1,50+5,15+8,83+5,0+3,85+11,03+3,70+3,0+5,20+10,80+5,40+3,80+5,25+3,30+17,95+11,02+9,22+9,07+10,87+5,10+4,55+3,0+11,15+2,90+5,60+5,60 = 302x3,0 = 906 m² + 1,35+1,45+3,57+0,90+2,75+1,35 =   11,37x2,0 = 22,74 m² + 3,0x1,0 = 3,0 m²  = </t>
    </r>
    <r>
      <rPr>
        <b/>
        <sz val="12"/>
        <rFont val="Calibri"/>
        <family val="2"/>
      </rPr>
      <t xml:space="preserve">931,74 m²  / BLOCO B: 
</t>
    </r>
    <r>
      <rPr>
        <sz val="12"/>
        <rFont val="Calibri"/>
        <family val="2"/>
      </rPr>
      <t xml:space="preserve">10,80+34,03+10,80+10,35+14,62+18,25+9,07+1,65+5,40+3,93+17,30+10,50+8,10+10,50+10,50+3,15+3,70+10,50+1,95+10,55+1,50+3,0+1,85+11,02+1,55+4,25 = 228,82x3,0 = 686,46 m² + 0,90+2,75+1,35+3,57+1,20 = 9,77x2,0 = 19,54 m² = </t>
    </r>
    <r>
      <rPr>
        <b/>
        <sz val="12"/>
        <rFont val="Calibri"/>
        <family val="2"/>
      </rPr>
      <t xml:space="preserve">706,00 m² /                                                                                                                     BLOCO C: </t>
    </r>
    <r>
      <rPr>
        <sz val="12"/>
        <rFont val="Calibri"/>
        <family val="2"/>
      </rPr>
      <t xml:space="preserve">7,30+26,92+17,92+5,0+12,30+8,55+12,55= 90,54x3,30 = 298,78 m² + 7,0+3,50+3,85+5,05+3,50 = 22,90x2,65 = 60,69 m² = </t>
    </r>
    <r>
      <rPr>
        <b/>
        <sz val="12"/>
        <rFont val="Calibri"/>
        <family val="2"/>
      </rPr>
      <t xml:space="preserve">359,47 m²  / TOTAL: 931,74 + 706,00 + 359,47 = 1.997,21 m²   - Descontos (aberturas): 208,11 m² / TOTAL GERAL: 1.997,21 - 208,11 = 1.789,10 m² 
</t>
    </r>
  </si>
  <si>
    <r>
      <t>Será medido por unidade de interruptor instalado (un).
O item remunera o fornecimento e instalação de interruptor, simples de embutir, com uma tecla fosforescente, com contatos de prata, a prova de faísca, de funcionamento silencioso; remunera também o</t>
    </r>
    <r>
      <rPr>
        <sz val="12"/>
        <rFont val="Calibri"/>
        <family val="2"/>
      </rPr>
      <t xml:space="preserve"> espelho correspondente.</t>
    </r>
  </si>
  <si>
    <r>
      <t>Isolado de PVC seção 1,5 mm</t>
    </r>
    <r>
      <rPr>
        <b/>
        <vertAlign val="superscript"/>
        <sz val="12"/>
        <rFont val="Calibri"/>
        <family val="2"/>
      </rPr>
      <t>2</t>
    </r>
  </si>
  <si>
    <r>
      <t>Isolado de PVC seção 2,5 mm</t>
    </r>
    <r>
      <rPr>
        <b/>
        <vertAlign val="superscript"/>
        <sz val="12"/>
        <rFont val="Calibri"/>
        <family val="2"/>
      </rPr>
      <t xml:space="preserve">2 </t>
    </r>
  </si>
  <si>
    <r>
      <t>Isolado de PVC seção 4,0 mm</t>
    </r>
    <r>
      <rPr>
        <b/>
        <vertAlign val="superscript"/>
        <sz val="12"/>
        <rFont val="Calibri"/>
        <family val="2"/>
      </rPr>
      <t>2</t>
    </r>
  </si>
  <si>
    <r>
      <t>Isolado de PVC seção 6,0 mm</t>
    </r>
    <r>
      <rPr>
        <b/>
        <vertAlign val="superscript"/>
        <sz val="12"/>
        <rFont val="Calibri"/>
        <family val="2"/>
      </rPr>
      <t>2</t>
    </r>
  </si>
  <si>
    <r>
      <t>Quadro de distribuição de luz em</t>
    </r>
    <r>
      <rPr>
        <b/>
        <u/>
        <sz val="12"/>
        <rFont val="Calibri"/>
        <family val="2"/>
      </rPr>
      <t xml:space="preserve"> </t>
    </r>
    <r>
      <rPr>
        <b/>
        <sz val="12"/>
        <rFont val="Calibri"/>
        <family val="2"/>
      </rPr>
      <t>chapa de aço de sobrepor ou embutir, até 20 divisões modulares</t>
    </r>
  </si>
  <si>
    <t xml:space="preserve">COZINHA = 3 unidades </t>
  </si>
  <si>
    <r>
      <rPr>
        <sz val="12"/>
        <rFont val="Calibri"/>
        <family val="2"/>
      </rPr>
      <t xml:space="preserve">Pilares – Térreo: 13,44 m³
Vigas – Térreo: 34,39 m³
Pilares – Nível 1: 19,68 m³
Vigas – Nível 1: 23,90 m³ </t>
    </r>
    <r>
      <rPr>
        <b/>
        <sz val="12"/>
        <rFont val="Calibri"/>
        <family val="2"/>
      </rPr>
      <t xml:space="preserve">
TOTAL: 91,41 m³  
</t>
    </r>
  </si>
  <si>
    <r>
      <t xml:space="preserve">Pilares – Térreo: 339,41 m²
Vigas – Térreo: 501,72 m²
Pilares – Nível 1: 249,48 m²
Vigas – Nível 1: 366,15 m² 
</t>
    </r>
    <r>
      <rPr>
        <b/>
        <sz val="12"/>
        <rFont val="Calibri"/>
        <family val="2"/>
      </rPr>
      <t xml:space="preserve">TOTAL: 1.456,76 m²
</t>
    </r>
  </si>
  <si>
    <r>
      <t xml:space="preserve">Pilar Térreo Ø5: 461,81 + Pilar Térreo Ø10: 739,93 + Pilar Térreo Ø12.5: 1.983,64 +Pilar Térreo Ø16: 401,44 = 3.586,82 KG   
Vigas Térreo Ø5: 617,03 + Vigas Térreo Ø6.3: 95,64 + Vigas Térreo Ø10: 1.303,33 + Vigas Térreo Ø12.5: 906,4 + Vigas Térreo Ø16.0: 237,32 = 3.159,72 KG 
Pilares Nível 1 Ø5: 258,72 + Pilares Nível 1 Ø10: 362,88 + Pilares Nível 1 Ø12.5: 1.132,32 = 1.753,92 KG 
Vigas Nível 1 Ø5: 491,93 + Vigas Nível 1 Ø10: 1.040 + Vigas Nível 1 Ø12.5: 649,31 = 2.181,24 KG 
</t>
    </r>
    <r>
      <rPr>
        <b/>
        <sz val="12"/>
        <rFont val="Calibri"/>
        <family val="2"/>
      </rPr>
      <t xml:space="preserve">TOTAL: 3.586,82 + 3.159,72 + 1.753,92 + 2.181,24 = 10.681,70 KG                      </t>
    </r>
  </si>
  <si>
    <t>Será medido pelo comprimento executado, descontando-se todos os vãos (m).
O item remunera o fornecimento de materiais e mão-de-obra necessários para a execução de sapata corrida com dimensão mínima de 40 x 20 cm com escavação manual de 50 x 55cm, apiolamento de fundo de vala, reaterro, forma de fundação e concreto armado com fck mínimo de 20MPA suas respectivas especificações,  impermeabilização da sapata,  alvenaria de vedação revestida, confeccionada em bloco vazado de concreto simples,  assentada com argamassa de cimento, cal hidratada e areia, chapiscado e rebocado em ambos os lados, dimensões padronizadas de 14 x 19 x 39 cm, e resistência mínima à compressão de acordo com a NBR 6136. Remunera também a construção de pilares armados a cada 2,50m com fck mínimo de 20MPA com dimensões de 14 x 20 cm e o fornecimento e colocação de chapéu de muro.</t>
  </si>
  <si>
    <r>
      <t>Será medido pela área delimitada pelos eixos das paredes e/ou vigas (m²).
O item remunera o fornecimento de vigota pré-fabricada treliçada; lajota cerâmica; concreto com fck maior ou igual a 25MPa, para o capeamento; aço para armadura de distribuição; materiais  acessórios e a mão-de-obra necessária para a execução dos serviços: a estocagem das vigotas e lajotas cerâmicas conforme exigências e recomendações do fabricante; o transporte interno à obra; o içamento das vigotas e das lajotas cerâmicas; a montagem completa das vigotas treliçadas e das lajotas cerâmicas; resultando laje para piso; a execução e instalação da armadura de distribuição posicionada na capa, para o controle da fissuração,</t>
    </r>
    <r>
      <rPr>
        <sz val="12"/>
        <color indexed="10"/>
        <rFont val="Calibri"/>
        <family val="2"/>
      </rPr>
      <t xml:space="preserve"> </t>
    </r>
    <r>
      <rPr>
        <sz val="12"/>
        <rFont val="Calibri"/>
        <family val="2"/>
      </rPr>
      <t>o escoramento até 3,00 m de altura e a retirada do mesmo.</t>
    </r>
  </si>
  <si>
    <r>
      <t>Será medido por área de passa prato / porta / portão instalado (m²).
O item remunera o fornecimento da passa pratro, porta ou portão de abrir ou correr, sob medida, com uma ou duas folhas, constituído por: folha da porta em chapa de ferro nº 14 ( MSG ), numa face, com ou sem abertura; requadro para a estrutura da folha da porta, em perfil de chapa de ferro nº 14 MSG, tipo tubular; batentes em perfil de chapa dobrada em chapa de ferro nº 12 ( MSG ); jogo completo de ferragens, incluindo dobradiças, fechaduras, maçanetas, puxadores e trincos, compatíveis com as dimensões da porta; inclusive cimento, areia, materiais acessórios e a mão-de-obra necessária para a instalação e fixação da porta e do batente. Remunera também materiais acessórios e mão de obra para a execução de duas demãos de</t>
    </r>
    <r>
      <rPr>
        <sz val="12"/>
        <rFont val="Calibri"/>
        <family val="2"/>
      </rPr>
      <t xml:space="preserve"> zarcão e duas demãos de esmalte.</t>
    </r>
  </si>
  <si>
    <r>
      <t xml:space="preserve">Será medido pela área da grade instalada (m²).
O item remunera o fornecimento de grade de proteção, para janelas e basculantes, constituída por: grade confeccionada com barras chatas de 1 1/4" x 1/4", dispostas horizontalmente, verticalmente e no requadro externo da peça, em aço SAE 1010 / 1020; grapas em chapa de aço de 1” x 1/8”, ou parafuso galvanizado e bucha de nylon nº 8, para a fixação do conjunto; materiais acessórios e a mão-de- obra necessária para a instalação e fixação da grade, por meio de grapas, ou chumbadores nas paredes de blocos estruturais, ou de concreto, ou vigas, ou pilares, etc.; remunera também o fornecimento de solda nas porcas com os parafusos, após a fixação. Remunera também materiais acessórios e mão de obra para a execução de </t>
    </r>
    <r>
      <rPr>
        <sz val="12"/>
        <rFont val="Calibri"/>
        <family val="2"/>
      </rPr>
      <t>duas demãos de zarcão e duas demãos de esmalte.</t>
    </r>
  </si>
  <si>
    <r>
      <t xml:space="preserve">BLOCO A – NÍVEL 1: 640,51 m² 
BLOCO C – NÍVEL 1: 250,54 m²
BLOCO B – NÍVEL 2: 640,51 m² 
</t>
    </r>
    <r>
      <rPr>
        <b/>
        <sz val="12"/>
        <rFont val="Calibri"/>
        <family val="2"/>
      </rPr>
      <t xml:space="preserve">TOTAL: 640,51 + 250,54 + 640,51 = 1.531,56 m² </t>
    </r>
    <r>
      <rPr>
        <sz val="12"/>
        <rFont val="Calibri"/>
        <family val="2"/>
      </rPr>
      <t xml:space="preserve">
</t>
    </r>
  </si>
  <si>
    <t xml:space="preserve">Será medido: de acordo com o andamento das etapas que necessitam de escoramento, no caso as vigas. Será considerado que os elementos estruturais devem permanecer escorados o tempo de cura do concreto (28 dias). Sendo assim, será pago para cada 1,00 m2 de estrutura executada, 1,00 m2/mês de escoramento metálico, conforme anteprojeto estrutural.
</t>
  </si>
  <si>
    <t xml:space="preserve"> (67,21x2 = 134,42) +  (17,76x2 = 35,52) = 169,94 m²xmês</t>
  </si>
  <si>
    <t xml:space="preserve">Será medido por unidade instalada (un). A rede de média tensão em até15 kV está prevista para ser derivada a partir da rede já existente localizada na Avenida Nilo Hubner de Medeiros, Lajinha. A rede de derivação deverá fazer travessia aérea sobre esta avenida em um vão de aproximadamente 12 metros até o limite do terreno municipal. </t>
  </si>
  <si>
    <t>Será medido por unidade instalada (un). As luminárias deverão ser do tipo spot / plafon, de sobrepor, com soquete próprio para lâmpadas LED DE 20W.</t>
  </si>
  <si>
    <r>
      <t xml:space="preserve">
CORRIMÃO: (17,95x(3,14x0,0381)) + (80,66x(3,14x0,0381x2)) = 2,15 + 19,30 = 21,45 m² 
</t>
    </r>
    <r>
      <rPr>
        <b/>
        <sz val="12"/>
        <rFont val="Calibri"/>
        <family val="2"/>
      </rPr>
      <t>TOTAL:  21,45 m²</t>
    </r>
    <r>
      <rPr>
        <sz val="12"/>
        <rFont val="Calibri"/>
        <family val="2"/>
      </rPr>
      <t xml:space="preserve">
</t>
    </r>
  </si>
  <si>
    <t>Verniz em esquadrias de madeira com duas demãos</t>
  </si>
  <si>
    <t>Será medido por área (m²):
A) Em portas, portões, guichês com batente, pela área da peça multiplicada por 3 ( três ). Não havendo batente, medição pela área da peça multiplicado por 2 ( dois ); 
B) Em janelas e portas com batentes de madeira, com venezianas ou persianas de enrolar, pela área da peça multiplicada por 5 ( cinco ); 
C) Em cercas e gradis, pela área de projeção do conjunto no plano vertical, considerada apenas uma vez.
2) O item remunera o fornecimento de verniz sintético, resistente a intempéries e raios solares, indicado para uso interno ou externo, diluente aguarrás; materiais acessórios e a mão-de-obra necessária para a execução dos serviços de: limpeza e preparo da superfície, conforme recomendações do fabricante; aplicação do verniz, em três demãos, sendo a primeira demão aplicada como fundo selante, conforme especificações do fabricante.</t>
  </si>
  <si>
    <r>
      <rPr>
        <sz val="12"/>
        <rFont val="Calibri"/>
        <family val="2"/>
      </rPr>
      <t xml:space="preserve">PORTAS 80x210 = 0,80x2,10x30 = 50,40 m² 
PORTAS 90x210 = 0,90x2,10x6 = 11,34 m² 
PORTAS 60x165 = 0,60x1,65x9 = 8,91 m² </t>
    </r>
    <r>
      <rPr>
        <b/>
        <sz val="12"/>
        <rFont val="Calibri"/>
        <family val="2"/>
      </rPr>
      <t xml:space="preserve">
TOTAL = 50,40 + 11,34 + 8,91 = 70,65 m² 
</t>
    </r>
  </si>
  <si>
    <r>
      <t xml:space="preserve">Banheiro PNE Feminino Térreo – 1 unidade 
Banheiro PNE Masculino Térreo – 1 unidade 
Banheiro PNE Prof. Feminino Térreo – 1 unidade 
Banheiro PNE Prof. Masculino Térreo – 1 unidade 
Banheiro PNE Feminino Nível 1 – 1 unidade 
Banheiro PNE Masculino Nível 1 – 1 unidade 
Banheiro Feminino Térreo: 3 unidades 
Banheiro Masculino Térreo: 2 unidades 
Banheiro Feminino Nível 1: 2 unidades 
Banheiro Masculino Nível 1: 2 unidades
Banheiro Professores Nível 1: 1 unidade 
</t>
    </r>
    <r>
      <rPr>
        <b/>
        <sz val="12"/>
        <rFont val="Calibri"/>
        <family val="2"/>
      </rPr>
      <t xml:space="preserve">Total: 1+1+1+1+1+1+3+2+2+2+1 = 16 unidades </t>
    </r>
    <r>
      <rPr>
        <sz val="12"/>
        <rFont val="Calibri"/>
        <family val="2"/>
      </rPr>
      <t xml:space="preserve">
</t>
    </r>
  </si>
  <si>
    <t xml:space="preserve">LOCAL / DATA: LAJINHA - MG, 20 de maio de 2024 </t>
  </si>
  <si>
    <t xml:space="preserve">LOCAL / DATA:     LAJINHA - MG, 20 de maio de 2024 </t>
  </si>
  <si>
    <t xml:space="preserve">OUTROS (SPDA - SISTEMA DE PROTEÇÃO CONTRA DESCARGAS ATMOSFÉRICAS) </t>
  </si>
  <si>
    <t>OUTROS (SPDA - SITEMA DE PROTEÇÃO CONTRA DESCARGAS ATMOSFÉRICAS)</t>
  </si>
  <si>
    <t>OUTROS (SPDA - SISTEMA DE PROTEÇÃO CONTRA DESCARGAS ATMOSFÉRICAS)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</si>
</sst>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70" formatCode="_(* #,##0.00_);_(* \(#,##0.00\);_(* &quot;-&quot;??_);_(@_)"/>
    <numFmt numFmtId="174" formatCode="#,##0.00\ ;&quot; (&quot;#,##0.00\);&quot; -&quot;#\ ;@\ "/>
    <numFmt numFmtId="175" formatCode="0.00_);\(0.00\)"/>
    <numFmt numFmtId="178" formatCode="_(* #,##0.00_);_(* \(#,##0.00\);_(* \-??_);_(@_)"/>
    <numFmt numFmtId="179" formatCode="&quot;R$&quot;\ #,##0.00"/>
  </numFmts>
  <fonts count="55" x14ac:knownFonts="1">
    <font>
      <sz val="11"/>
      <color theme="1"/>
      <name val="Calibri"/>
      <family val="2"/>
      <scheme val="minor"/>
    </font>
    <font>
      <sz val="11"/>
      <color indexed="8"/>
      <name val="Calibri"/>
      <family val="2"/>
    </font>
    <font>
      <b/>
      <sz val="14"/>
      <name val="Arial"/>
      <family val="2"/>
    </font>
    <font>
      <b/>
      <sz val="9"/>
      <name val="Arial"/>
      <family val="2"/>
    </font>
    <font>
      <b/>
      <sz val="10"/>
      <name val="Arial"/>
      <family val="2"/>
    </font>
    <font>
      <sz val="10"/>
      <name val="Arial"/>
      <family val="2"/>
    </font>
    <font>
      <b/>
      <sz val="12"/>
      <name val="Arial"/>
      <family val="2"/>
    </font>
    <font>
      <b/>
      <sz val="10"/>
      <color indexed="8"/>
      <name val="Arial"/>
      <family val="2"/>
    </font>
    <font>
      <sz val="14"/>
      <name val="Arial"/>
      <family val="2"/>
    </font>
    <font>
      <b/>
      <sz val="14"/>
      <name val="Calibri"/>
      <family val="2"/>
    </font>
    <font>
      <b/>
      <sz val="12"/>
      <name val="Calibri"/>
      <family val="2"/>
    </font>
    <font>
      <sz val="14"/>
      <name val="Calibri"/>
      <family val="2"/>
    </font>
    <font>
      <sz val="12"/>
      <name val="Calibri"/>
      <family val="2"/>
    </font>
    <font>
      <b/>
      <u/>
      <sz val="12"/>
      <name val="Calibri"/>
      <family val="2"/>
    </font>
    <font>
      <b/>
      <sz val="8"/>
      <name val="Comic Sans MS"/>
      <family val="4"/>
    </font>
    <font>
      <sz val="11"/>
      <name val="Comic Sans MS"/>
      <family val="4"/>
    </font>
    <font>
      <vertAlign val="superscript"/>
      <sz val="14"/>
      <name val="Calibri"/>
      <family val="2"/>
    </font>
    <font>
      <b/>
      <vertAlign val="superscript"/>
      <sz val="12"/>
      <name val="Calibri"/>
      <family val="2"/>
    </font>
    <font>
      <sz val="12"/>
      <name val="Arial"/>
      <family val="2"/>
    </font>
    <font>
      <sz val="11"/>
      <name val="Calibri"/>
      <family val="2"/>
    </font>
    <font>
      <b/>
      <sz val="11"/>
      <name val="Calibri"/>
      <family val="2"/>
    </font>
    <font>
      <b/>
      <sz val="12"/>
      <name val="Calibri"/>
      <family val="2"/>
    </font>
    <font>
      <sz val="12"/>
      <name val="Calibri"/>
      <family val="2"/>
    </font>
    <font>
      <b/>
      <sz val="12"/>
      <color indexed="8"/>
      <name val="Calibri"/>
      <family val="2"/>
    </font>
    <font>
      <b/>
      <sz val="12"/>
      <name val="Calibri"/>
      <family val="2"/>
    </font>
    <font>
      <sz val="12"/>
      <name val="Calibri"/>
      <family val="2"/>
    </font>
    <font>
      <b/>
      <sz val="12"/>
      <name val="Calibri"/>
      <family val="2"/>
    </font>
    <font>
      <sz val="12"/>
      <name val="Calibri"/>
      <family val="2"/>
    </font>
    <font>
      <b/>
      <sz val="12"/>
      <name val="Calibri"/>
      <family val="2"/>
    </font>
    <font>
      <sz val="12"/>
      <name val="Calibri"/>
      <family val="2"/>
    </font>
    <font>
      <b/>
      <sz val="12"/>
      <name val="Calibri"/>
      <family val="2"/>
    </font>
    <font>
      <sz val="11"/>
      <name val="Calibri"/>
      <family val="2"/>
    </font>
    <font>
      <sz val="12"/>
      <name val="Calibri"/>
      <family val="2"/>
    </font>
    <font>
      <b/>
      <sz val="11"/>
      <name val="Calibri"/>
      <family val="2"/>
    </font>
    <font>
      <sz val="12"/>
      <color indexed="10"/>
      <name val="Calibri"/>
      <family val="2"/>
    </font>
    <font>
      <b/>
      <sz val="12"/>
      <name val="Calibri"/>
      <family val="2"/>
    </font>
    <font>
      <sz val="12"/>
      <name val="Calibri"/>
      <family val="2"/>
    </font>
    <font>
      <sz val="11"/>
      <color theme="1"/>
      <name val="Calibri"/>
      <family val="2"/>
      <scheme val="minor"/>
    </font>
    <font>
      <b/>
      <sz val="11"/>
      <color theme="1"/>
      <name val="Calibri"/>
      <family val="2"/>
      <scheme val="minor"/>
    </font>
    <font>
      <b/>
      <sz val="12"/>
      <name val="Calibri"/>
      <family val="2"/>
      <scheme val="minor"/>
    </font>
    <font>
      <sz val="11"/>
      <name val="Calibri"/>
      <family val="2"/>
      <scheme val="minor"/>
    </font>
    <font>
      <sz val="14"/>
      <name val="Calibri"/>
      <family val="2"/>
      <scheme val="minor"/>
    </font>
    <font>
      <b/>
      <sz val="10"/>
      <color rgb="FFFF0000"/>
      <name val="Arial"/>
      <family val="2"/>
    </font>
    <font>
      <b/>
      <sz val="14"/>
      <name val="Calibri"/>
      <family val="2"/>
      <scheme val="minor"/>
    </font>
    <font>
      <sz val="12"/>
      <name val="Calibri"/>
      <family val="2"/>
      <scheme val="minor"/>
    </font>
    <font>
      <b/>
      <u/>
      <sz val="12"/>
      <name val="Calibri"/>
      <family val="2"/>
      <scheme val="minor"/>
    </font>
    <font>
      <b/>
      <sz val="10"/>
      <name val="Calibri"/>
      <family val="2"/>
      <scheme val="minor"/>
    </font>
    <font>
      <sz val="10"/>
      <name val="Calibri"/>
      <family val="2"/>
      <scheme val="minor"/>
    </font>
    <font>
      <sz val="14"/>
      <color rgb="FFFF0000"/>
      <name val="Calibri"/>
      <family val="2"/>
      <scheme val="minor"/>
    </font>
    <font>
      <b/>
      <sz val="12"/>
      <color rgb="FFFF0000"/>
      <name val="Calibri"/>
      <family val="2"/>
      <scheme val="minor"/>
    </font>
    <font>
      <sz val="12"/>
      <color rgb="FFFF0000"/>
      <name val="Calibri"/>
      <family val="2"/>
      <scheme val="minor"/>
    </font>
    <font>
      <sz val="12"/>
      <color theme="1"/>
      <name val="Calibri"/>
      <family val="2"/>
      <scheme val="minor"/>
    </font>
    <font>
      <b/>
      <u/>
      <sz val="12"/>
      <color rgb="FFFF0000"/>
      <name val="Calibri"/>
      <family val="2"/>
      <scheme val="minor"/>
    </font>
    <font>
      <b/>
      <sz val="11"/>
      <name val="Calibri"/>
      <family val="2"/>
      <scheme val="minor"/>
    </font>
    <font>
      <b/>
      <sz val="12"/>
      <color theme="1"/>
      <name val="Calibri"/>
      <family val="2"/>
      <scheme val="minor"/>
    </font>
  </fonts>
  <fills count="8">
    <fill>
      <patternFill patternType="none"/>
    </fill>
    <fill>
      <patternFill patternType="gray125"/>
    </fill>
    <fill>
      <patternFill patternType="solid">
        <fgColor indexed="9"/>
        <bgColor indexed="26"/>
      </patternFill>
    </fill>
    <fill>
      <patternFill patternType="solid">
        <fgColor indexed="22"/>
        <bgColor indexed="55"/>
      </patternFill>
    </fill>
    <fill>
      <patternFill patternType="solid">
        <fgColor indexed="55"/>
        <bgColor indexed="22"/>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4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right style="thin">
        <color indexed="64"/>
      </right>
      <top/>
      <bottom/>
      <diagonal/>
    </border>
    <border>
      <left style="medium">
        <color indexed="64"/>
      </left>
      <right/>
      <top/>
      <bottom/>
      <diagonal/>
    </border>
    <border>
      <left style="medium">
        <color indexed="64"/>
      </left>
      <right style="thin">
        <color indexed="8"/>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8"/>
      </left>
      <right style="thin">
        <color indexed="64"/>
      </right>
      <top/>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s>
  <cellStyleXfs count="8">
    <xf numFmtId="0" fontId="0" fillId="0" borderId="0"/>
    <xf numFmtId="0" fontId="1" fillId="0" borderId="0"/>
    <xf numFmtId="9" fontId="37" fillId="0" borderId="0" applyFont="0" applyFill="0" applyBorder="0" applyAlignment="0" applyProtection="0"/>
    <xf numFmtId="9" fontId="1" fillId="0" borderId="0" applyFill="0" applyBorder="0" applyAlignment="0" applyProtection="0"/>
    <xf numFmtId="170" fontId="37" fillId="0" borderId="0" applyFont="0" applyFill="0" applyBorder="0" applyAlignment="0" applyProtection="0"/>
    <xf numFmtId="178" fontId="1" fillId="0" borderId="0" applyFill="0" applyBorder="0" applyAlignment="0" applyProtection="0"/>
    <xf numFmtId="43" fontId="37" fillId="0" borderId="0" applyFont="0" applyFill="0" applyBorder="0" applyAlignment="0" applyProtection="0"/>
    <xf numFmtId="43" fontId="37" fillId="0" borderId="0" applyFont="0" applyFill="0" applyBorder="0" applyAlignment="0" applyProtection="0"/>
  </cellStyleXfs>
  <cellXfs count="345">
    <xf numFmtId="0" fontId="0" fillId="0" borderId="0" xfId="0"/>
    <xf numFmtId="49" fontId="39" fillId="5" borderId="1" xfId="0" applyNumberFormat="1" applyFont="1" applyFill="1" applyBorder="1" applyAlignment="1">
      <alignment horizontal="center" vertical="center"/>
    </xf>
    <xf numFmtId="49" fontId="39" fillId="5" borderId="1" xfId="0" applyNumberFormat="1" applyFont="1" applyFill="1" applyBorder="1" applyAlignment="1">
      <alignment horizontal="left" vertical="center"/>
    </xf>
    <xf numFmtId="10" fontId="4" fillId="0" borderId="2" xfId="2" applyNumberFormat="1" applyFont="1" applyBorder="1" applyAlignment="1">
      <alignment horizontal="center" vertical="center"/>
    </xf>
    <xf numFmtId="4" fontId="4" fillId="0" borderId="2" xfId="0" applyNumberFormat="1" applyFont="1" applyBorder="1" applyAlignment="1">
      <alignment horizontal="center" vertical="center"/>
    </xf>
    <xf numFmtId="0" fontId="0" fillId="0" borderId="3" xfId="0" applyBorder="1" applyAlignment="1">
      <alignment horizontal="center" vertical="center"/>
    </xf>
    <xf numFmtId="0" fontId="5" fillId="0" borderId="3" xfId="0" applyFont="1" applyBorder="1" applyAlignment="1">
      <alignment vertical="center"/>
    </xf>
    <xf numFmtId="4" fontId="37" fillId="0" borderId="3" xfId="4" applyNumberFormat="1" applyFont="1" applyBorder="1" applyAlignment="1">
      <alignment horizontal="center" vertical="center"/>
    </xf>
    <xf numFmtId="10" fontId="37" fillId="0" borderId="3" xfId="2" applyNumberFormat="1" applyFont="1" applyBorder="1" applyAlignment="1">
      <alignment horizontal="center" vertical="center"/>
    </xf>
    <xf numFmtId="4" fontId="37" fillId="0" borderId="3" xfId="4" applyNumberFormat="1" applyFont="1" applyBorder="1" applyAlignment="1">
      <alignment horizontal="center" vertical="center"/>
    </xf>
    <xf numFmtId="0" fontId="0" fillId="0" borderId="2" xfId="0" applyBorder="1" applyAlignment="1">
      <alignment horizontal="center" vertical="center"/>
    </xf>
    <xf numFmtId="0" fontId="0" fillId="0" borderId="2" xfId="0" applyBorder="1" applyAlignment="1">
      <alignment vertical="center"/>
    </xf>
    <xf numFmtId="0" fontId="0" fillId="0" borderId="0" xfId="0" applyBorder="1" applyAlignment="1">
      <alignment vertical="center"/>
    </xf>
    <xf numFmtId="0" fontId="0" fillId="0" borderId="3" xfId="0" applyBorder="1" applyAlignment="1">
      <alignment horizontal="center" vertical="center"/>
    </xf>
    <xf numFmtId="4" fontId="37" fillId="0" borderId="2" xfId="4" applyNumberFormat="1" applyFont="1" applyBorder="1" applyAlignment="1">
      <alignment horizontal="center" vertical="center"/>
    </xf>
    <xf numFmtId="10" fontId="37" fillId="0" borderId="2" xfId="2" applyNumberFormat="1" applyFont="1" applyBorder="1" applyAlignment="1">
      <alignment horizontal="center" vertical="center"/>
    </xf>
    <xf numFmtId="4" fontId="38" fillId="0" borderId="2" xfId="4" applyNumberFormat="1" applyFont="1" applyBorder="1" applyAlignment="1">
      <alignment horizontal="center" vertical="center"/>
    </xf>
    <xf numFmtId="10" fontId="38" fillId="0" borderId="2" xfId="2" applyNumberFormat="1" applyFont="1" applyBorder="1" applyAlignment="1">
      <alignment horizontal="center" vertical="center"/>
    </xf>
    <xf numFmtId="0" fontId="40" fillId="5" borderId="0" xfId="0" applyFont="1" applyFill="1"/>
    <xf numFmtId="0" fontId="41" fillId="5" borderId="0" xfId="0" applyFont="1" applyFill="1"/>
    <xf numFmtId="0" fontId="4" fillId="5" borderId="0" xfId="0" applyFont="1" applyFill="1" applyBorder="1"/>
    <xf numFmtId="0" fontId="4" fillId="5" borderId="0" xfId="0" applyFont="1" applyFill="1" applyBorder="1" applyAlignment="1">
      <alignment vertical="center" wrapText="1"/>
    </xf>
    <xf numFmtId="0" fontId="5" fillId="5" borderId="0" xfId="0" applyFont="1" applyFill="1" applyBorder="1" applyAlignment="1">
      <alignment vertical="center" wrapText="1"/>
    </xf>
    <xf numFmtId="0" fontId="42" fillId="5" borderId="0" xfId="0" applyFont="1" applyFill="1" applyBorder="1" applyAlignment="1">
      <alignment vertical="center" wrapText="1"/>
    </xf>
    <xf numFmtId="0" fontId="4" fillId="5" borderId="0" xfId="0" applyFont="1" applyFill="1" applyBorder="1" applyAlignment="1">
      <alignment horizontal="center" vertical="center" wrapText="1"/>
    </xf>
    <xf numFmtId="0" fontId="4" fillId="5" borderId="0" xfId="0" applyFont="1" applyFill="1" applyBorder="1" applyAlignment="1">
      <alignment horizontal="left" vertical="center" wrapText="1"/>
    </xf>
    <xf numFmtId="0" fontId="7" fillId="5" borderId="0" xfId="0" applyFont="1" applyFill="1" applyBorder="1"/>
    <xf numFmtId="49" fontId="40" fillId="0" borderId="0" xfId="0" applyNumberFormat="1" applyFont="1" applyFill="1"/>
    <xf numFmtId="0" fontId="40" fillId="0" borderId="0" xfId="0" applyFont="1" applyFill="1" applyAlignment="1">
      <alignment horizontal="justify" wrapText="1"/>
    </xf>
    <xf numFmtId="0" fontId="8" fillId="0" borderId="0" xfId="0" applyFont="1" applyFill="1" applyAlignment="1">
      <alignment vertical="center"/>
    </xf>
    <xf numFmtId="4" fontId="8" fillId="0" borderId="0" xfId="0" applyNumberFormat="1" applyFont="1" applyFill="1" applyAlignment="1">
      <alignment horizontal="center" vertical="center"/>
    </xf>
    <xf numFmtId="4" fontId="8" fillId="0" borderId="0" xfId="4" applyNumberFormat="1" applyFont="1" applyFill="1" applyAlignment="1">
      <alignment horizontal="center" vertical="center"/>
    </xf>
    <xf numFmtId="0" fontId="39" fillId="0" borderId="0" xfId="0" applyFont="1" applyFill="1" applyBorder="1" applyAlignment="1">
      <alignment horizontal="center"/>
    </xf>
    <xf numFmtId="0" fontId="0" fillId="5" borderId="0" xfId="0" applyFont="1" applyFill="1"/>
    <xf numFmtId="0" fontId="43" fillId="0" borderId="4" xfId="0" applyFont="1" applyFill="1" applyBorder="1" applyAlignment="1" applyProtection="1">
      <alignment horizontal="center" vertical="center"/>
      <protection locked="0"/>
    </xf>
    <xf numFmtId="0" fontId="43" fillId="0" borderId="5" xfId="0" applyFont="1" applyFill="1" applyBorder="1" applyAlignment="1" applyProtection="1">
      <alignment vertical="center"/>
      <protection locked="0"/>
    </xf>
    <xf numFmtId="0" fontId="43" fillId="0" borderId="6" xfId="0" applyFont="1" applyFill="1" applyBorder="1" applyAlignment="1" applyProtection="1">
      <alignment vertical="center"/>
      <protection locked="0"/>
    </xf>
    <xf numFmtId="4" fontId="43" fillId="0" borderId="6" xfId="0" applyNumberFormat="1" applyFont="1" applyFill="1" applyBorder="1" applyAlignment="1" applyProtection="1">
      <alignment vertical="center"/>
      <protection locked="0"/>
    </xf>
    <xf numFmtId="0" fontId="43" fillId="0" borderId="7" xfId="0" applyFont="1" applyFill="1" applyBorder="1" applyAlignment="1" applyProtection="1">
      <alignment vertical="center"/>
      <protection locked="0"/>
    </xf>
    <xf numFmtId="4" fontId="43" fillId="0" borderId="3" xfId="0" applyNumberFormat="1" applyFont="1" applyFill="1" applyBorder="1" applyAlignment="1" applyProtection="1">
      <alignment horizontal="left" vertical="center"/>
      <protection locked="0"/>
    </xf>
    <xf numFmtId="49" fontId="43" fillId="0" borderId="1" xfId="0" applyNumberFormat="1" applyFont="1" applyFill="1" applyBorder="1" applyAlignment="1" applyProtection="1">
      <alignment horizontal="center" vertical="center"/>
      <protection locked="0"/>
    </xf>
    <xf numFmtId="9" fontId="9" fillId="0" borderId="8" xfId="0" applyNumberFormat="1" applyFont="1" applyFill="1" applyBorder="1" applyAlignment="1" applyProtection="1">
      <alignment horizontal="center" vertical="center"/>
      <protection locked="0"/>
    </xf>
    <xf numFmtId="4" fontId="43" fillId="0" borderId="2" xfId="0" applyNumberFormat="1" applyFont="1" applyFill="1" applyBorder="1" applyAlignment="1" applyProtection="1">
      <alignment vertical="center"/>
      <protection locked="0"/>
    </xf>
    <xf numFmtId="4" fontId="43" fillId="0" borderId="9" xfId="4" applyNumberFormat="1" applyFont="1" applyFill="1" applyBorder="1" applyAlignment="1" applyProtection="1">
      <alignment horizontal="center" vertical="center"/>
      <protection locked="0"/>
    </xf>
    <xf numFmtId="0" fontId="43" fillId="0" borderId="10" xfId="0" applyFont="1" applyFill="1" applyBorder="1" applyAlignment="1" applyProtection="1">
      <alignment horizontal="center" vertical="center" wrapText="1"/>
      <protection locked="0"/>
    </xf>
    <xf numFmtId="4" fontId="43" fillId="0" borderId="2" xfId="0" applyNumberFormat="1" applyFont="1" applyFill="1" applyBorder="1" applyAlignment="1" applyProtection="1">
      <alignment horizontal="center" vertical="center" wrapText="1"/>
      <protection locked="0"/>
    </xf>
    <xf numFmtId="4" fontId="43" fillId="0" borderId="2" xfId="4" applyNumberFormat="1" applyFont="1" applyFill="1" applyBorder="1" applyAlignment="1" applyProtection="1">
      <alignment horizontal="center" vertical="center" wrapText="1"/>
      <protection locked="0"/>
    </xf>
    <xf numFmtId="0" fontId="43" fillId="0" borderId="11" xfId="0" applyFont="1" applyFill="1" applyBorder="1" applyAlignment="1" applyProtection="1">
      <alignment horizontal="center" vertical="center" wrapText="1"/>
      <protection locked="0"/>
    </xf>
    <xf numFmtId="49" fontId="39" fillId="0" borderId="12" xfId="0" applyNumberFormat="1" applyFont="1" applyFill="1" applyBorder="1" applyAlignment="1" applyProtection="1">
      <alignment horizontal="center" vertical="center" wrapText="1"/>
      <protection locked="0"/>
    </xf>
    <xf numFmtId="0" fontId="43" fillId="0" borderId="2" xfId="0" applyFont="1" applyFill="1" applyBorder="1" applyAlignment="1" applyProtection="1">
      <alignment horizontal="justify" vertical="center" wrapText="1"/>
      <protection locked="0"/>
    </xf>
    <xf numFmtId="0" fontId="41" fillId="0" borderId="13" xfId="0" applyNumberFormat="1" applyFont="1" applyFill="1" applyBorder="1" applyAlignment="1" applyProtection="1">
      <alignment horizontal="center" vertical="center" wrapText="1"/>
      <protection locked="0"/>
    </xf>
    <xf numFmtId="4" fontId="41" fillId="0" borderId="13" xfId="0" applyNumberFormat="1" applyFont="1" applyFill="1" applyBorder="1" applyAlignment="1" applyProtection="1">
      <alignment horizontal="center" vertical="center" wrapText="1"/>
      <protection locked="0"/>
    </xf>
    <xf numFmtId="4" fontId="41" fillId="0" borderId="13" xfId="4" applyNumberFormat="1" applyFont="1" applyFill="1" applyBorder="1" applyAlignment="1" applyProtection="1">
      <alignment horizontal="center" vertical="center" wrapText="1"/>
      <protection locked="0"/>
    </xf>
    <xf numFmtId="174" fontId="41" fillId="0" borderId="13" xfId="0" applyNumberFormat="1" applyFont="1" applyFill="1" applyBorder="1" applyAlignment="1" applyProtection="1">
      <alignment horizontal="center" vertical="center" wrapText="1"/>
      <protection locked="0"/>
    </xf>
    <xf numFmtId="0" fontId="39" fillId="0" borderId="14" xfId="0" applyFont="1" applyFill="1" applyBorder="1" applyAlignment="1" applyProtection="1">
      <alignment horizontal="center" vertical="center" wrapText="1"/>
      <protection locked="0"/>
    </xf>
    <xf numFmtId="49" fontId="39" fillId="0" borderId="15" xfId="0" applyNumberFormat="1" applyFont="1" applyFill="1" applyBorder="1" applyAlignment="1" applyProtection="1">
      <alignment horizontal="center" vertical="center" wrapText="1"/>
      <protection locked="0"/>
    </xf>
    <xf numFmtId="0" fontId="39" fillId="0" borderId="13" xfId="0" applyFont="1" applyFill="1" applyBorder="1" applyAlignment="1" applyProtection="1">
      <alignment horizontal="justify" vertical="center" wrapText="1"/>
      <protection locked="0"/>
    </xf>
    <xf numFmtId="0" fontId="41" fillId="0" borderId="16" xfId="0" applyFont="1" applyFill="1" applyBorder="1" applyAlignment="1" applyProtection="1">
      <alignment horizontal="center" vertical="center" wrapText="1"/>
      <protection locked="0"/>
    </xf>
    <xf numFmtId="4" fontId="41" fillId="0" borderId="16" xfId="0" applyNumberFormat="1" applyFont="1" applyFill="1" applyBorder="1" applyAlignment="1" applyProtection="1">
      <alignment horizontal="center" vertical="center" wrapText="1"/>
      <protection locked="0"/>
    </xf>
    <xf numFmtId="49" fontId="39" fillId="0" borderId="17" xfId="0" applyNumberFormat="1" applyFont="1" applyFill="1" applyBorder="1" applyAlignment="1" applyProtection="1">
      <alignment horizontal="center" vertical="center" wrapText="1"/>
      <protection locked="0"/>
    </xf>
    <xf numFmtId="0" fontId="44" fillId="0" borderId="16" xfId="0" applyFont="1" applyFill="1" applyBorder="1" applyAlignment="1" applyProtection="1">
      <alignment horizontal="justify" vertical="center" wrapText="1"/>
      <protection locked="0"/>
    </xf>
    <xf numFmtId="174" fontId="41" fillId="0" borderId="16" xfId="0" applyNumberFormat="1" applyFont="1" applyFill="1" applyBorder="1" applyAlignment="1" applyProtection="1">
      <alignment horizontal="center" vertical="center" wrapText="1"/>
      <protection locked="0"/>
    </xf>
    <xf numFmtId="0" fontId="44" fillId="0" borderId="18" xfId="0" applyFont="1" applyFill="1" applyBorder="1" applyAlignment="1" applyProtection="1">
      <alignment vertical="center" wrapText="1"/>
      <protection locked="0"/>
    </xf>
    <xf numFmtId="0" fontId="39" fillId="0" borderId="16" xfId="0" applyFont="1" applyFill="1" applyBorder="1" applyAlignment="1" applyProtection="1">
      <alignment horizontal="justify" vertical="center" wrapText="1"/>
      <protection locked="0"/>
    </xf>
    <xf numFmtId="0" fontId="39" fillId="0" borderId="16" xfId="0" applyFont="1" applyFill="1" applyBorder="1" applyAlignment="1">
      <alignment horizontal="justify" vertical="center" wrapText="1"/>
    </xf>
    <xf numFmtId="0" fontId="44" fillId="0" borderId="0" xfId="0" applyFont="1" applyFill="1" applyBorder="1" applyAlignment="1" applyProtection="1">
      <alignment horizontal="justify" vertical="center" wrapText="1"/>
      <protection locked="0"/>
    </xf>
    <xf numFmtId="2" fontId="39" fillId="0" borderId="18" xfId="0" applyNumberFormat="1" applyFont="1" applyFill="1" applyBorder="1" applyAlignment="1" applyProtection="1">
      <alignment vertical="center" wrapText="1"/>
      <protection locked="0"/>
    </xf>
    <xf numFmtId="49" fontId="10" fillId="0" borderId="17" xfId="0" applyNumberFormat="1" applyFont="1" applyFill="1" applyBorder="1" applyAlignment="1">
      <alignment horizontal="center" vertical="center" wrapText="1"/>
    </xf>
    <xf numFmtId="0" fontId="10" fillId="0" borderId="16" xfId="0" applyFont="1" applyFill="1" applyBorder="1" applyAlignment="1">
      <alignment horizontal="justify" vertical="center" wrapText="1"/>
    </xf>
    <xf numFmtId="0" fontId="11" fillId="0" borderId="16" xfId="0" applyFont="1" applyFill="1" applyBorder="1" applyAlignment="1">
      <alignment horizontal="center" vertical="center" wrapText="1"/>
    </xf>
    <xf numFmtId="0" fontId="12" fillId="0" borderId="16" xfId="0" applyFont="1" applyFill="1" applyBorder="1" applyAlignment="1">
      <alignment horizontal="justify" vertical="center" wrapText="1"/>
    </xf>
    <xf numFmtId="4" fontId="11" fillId="0" borderId="16" xfId="0" applyNumberFormat="1" applyFont="1" applyFill="1" applyBorder="1" applyAlignment="1" applyProtection="1">
      <alignment horizontal="center" vertical="center" wrapText="1"/>
      <protection locked="0"/>
    </xf>
    <xf numFmtId="174" fontId="11" fillId="0" borderId="16" xfId="0" applyNumberFormat="1" applyFont="1" applyFill="1" applyBorder="1" applyAlignment="1" applyProtection="1">
      <alignment horizontal="center" vertical="center" wrapText="1"/>
      <protection locked="0"/>
    </xf>
    <xf numFmtId="0" fontId="45" fillId="0" borderId="16" xfId="0" applyFont="1" applyFill="1" applyBorder="1" applyAlignment="1" applyProtection="1">
      <alignment horizontal="justify" vertical="center" wrapText="1"/>
      <protection locked="0"/>
    </xf>
    <xf numFmtId="2" fontId="41" fillId="0" borderId="16" xfId="0" applyNumberFormat="1" applyFont="1" applyFill="1" applyBorder="1" applyAlignment="1" applyProtection="1">
      <alignment horizontal="center" vertical="center" wrapText="1"/>
      <protection locked="0"/>
    </xf>
    <xf numFmtId="0" fontId="41" fillId="0" borderId="19" xfId="0" applyFont="1" applyFill="1" applyBorder="1" applyAlignment="1" applyProtection="1">
      <alignment horizontal="center" vertical="center" wrapText="1"/>
      <protection locked="0"/>
    </xf>
    <xf numFmtId="2" fontId="41" fillId="0" borderId="19" xfId="0" applyNumberFormat="1" applyFont="1" applyFill="1" applyBorder="1" applyAlignment="1" applyProtection="1">
      <alignment horizontal="center" vertical="center" wrapText="1"/>
      <protection locked="0"/>
    </xf>
    <xf numFmtId="174" fontId="41" fillId="0" borderId="3" xfId="0" applyNumberFormat="1" applyFont="1" applyFill="1" applyBorder="1" applyAlignment="1" applyProtection="1">
      <alignment horizontal="center" vertical="center" wrapText="1"/>
      <protection locked="0"/>
    </xf>
    <xf numFmtId="0" fontId="43" fillId="0" borderId="1" xfId="0" applyNumberFormat="1" applyFont="1" applyFill="1" applyBorder="1" applyAlignment="1" applyProtection="1">
      <alignment vertical="center" wrapText="1"/>
      <protection locked="0"/>
    </xf>
    <xf numFmtId="4" fontId="43" fillId="0" borderId="9" xfId="0" applyNumberFormat="1" applyFont="1" applyFill="1" applyBorder="1" applyAlignment="1" applyProtection="1">
      <alignment horizontal="center" vertical="center" wrapText="1"/>
      <protection locked="0"/>
    </xf>
    <xf numFmtId="2" fontId="41" fillId="0" borderId="13" xfId="0" applyNumberFormat="1" applyFont="1" applyFill="1" applyBorder="1" applyAlignment="1" applyProtection="1">
      <alignment horizontal="center" vertical="center" wrapText="1"/>
      <protection locked="0"/>
    </xf>
    <xf numFmtId="0" fontId="41" fillId="0" borderId="20" xfId="0" applyFont="1" applyFill="1" applyBorder="1" applyAlignment="1" applyProtection="1">
      <alignment horizontal="center" vertical="center" wrapText="1"/>
      <protection locked="0"/>
    </xf>
    <xf numFmtId="0" fontId="41" fillId="0" borderId="16" xfId="0" applyNumberFormat="1" applyFont="1" applyFill="1" applyBorder="1" applyAlignment="1" applyProtection="1">
      <alignment horizontal="center" vertical="center" wrapText="1"/>
      <protection locked="0"/>
    </xf>
    <xf numFmtId="4" fontId="41" fillId="0" borderId="16" xfId="4" applyNumberFormat="1" applyFont="1" applyFill="1" applyBorder="1" applyAlignment="1" applyProtection="1">
      <alignment horizontal="center" vertical="center" wrapText="1"/>
      <protection locked="0"/>
    </xf>
    <xf numFmtId="2" fontId="39" fillId="0" borderId="14" xfId="0" applyNumberFormat="1" applyFont="1" applyFill="1" applyBorder="1" applyAlignment="1" applyProtection="1">
      <alignment horizontal="center" vertical="center" wrapText="1"/>
      <protection locked="0"/>
    </xf>
    <xf numFmtId="2" fontId="39" fillId="0" borderId="16" xfId="0" applyNumberFormat="1" applyFont="1" applyFill="1" applyBorder="1" applyAlignment="1" applyProtection="1">
      <alignment horizontal="justify" vertical="center" wrapText="1"/>
      <protection locked="0"/>
    </xf>
    <xf numFmtId="49" fontId="39" fillId="0" borderId="21" xfId="0" applyNumberFormat="1" applyFont="1" applyFill="1" applyBorder="1" applyAlignment="1" applyProtection="1">
      <alignment horizontal="center" vertical="center" wrapText="1"/>
      <protection locked="0"/>
    </xf>
    <xf numFmtId="4" fontId="41" fillId="0" borderId="20" xfId="0" applyNumberFormat="1" applyFont="1" applyFill="1" applyBorder="1" applyAlignment="1" applyProtection="1">
      <alignment horizontal="center" vertical="center" wrapText="1"/>
      <protection locked="0"/>
    </xf>
    <xf numFmtId="174" fontId="41" fillId="0" borderId="20" xfId="0" applyNumberFormat="1" applyFont="1" applyFill="1" applyBorder="1" applyAlignment="1" applyProtection="1">
      <alignment horizontal="center" vertical="center" wrapText="1"/>
      <protection locked="0"/>
    </xf>
    <xf numFmtId="4" fontId="10" fillId="0" borderId="16" xfId="0" applyNumberFormat="1" applyFont="1" applyFill="1" applyBorder="1" applyAlignment="1">
      <alignment horizontal="center" vertical="center" wrapText="1"/>
    </xf>
    <xf numFmtId="0" fontId="41" fillId="0" borderId="20" xfId="0" applyNumberFormat="1" applyFont="1" applyFill="1" applyBorder="1" applyAlignment="1" applyProtection="1">
      <alignment horizontal="center" vertical="center" wrapText="1"/>
      <protection locked="0"/>
    </xf>
    <xf numFmtId="49" fontId="46" fillId="0" borderId="17" xfId="0" applyNumberFormat="1" applyFont="1" applyFill="1" applyBorder="1" applyAlignment="1" applyProtection="1">
      <alignment horizontal="center" vertical="center" wrapText="1"/>
      <protection locked="0"/>
    </xf>
    <xf numFmtId="0" fontId="46" fillId="0" borderId="3" xfId="0" applyFont="1" applyFill="1" applyBorder="1" applyAlignment="1" applyProtection="1">
      <alignment horizontal="justify" vertical="center" wrapText="1"/>
      <protection locked="0"/>
    </xf>
    <xf numFmtId="4" fontId="41" fillId="0" borderId="16" xfId="4" applyNumberFormat="1" applyFont="1" applyFill="1" applyBorder="1" applyAlignment="1" applyProtection="1">
      <alignment horizontal="center" vertical="center" wrapText="1"/>
      <protection locked="0"/>
    </xf>
    <xf numFmtId="49" fontId="39" fillId="0" borderId="22" xfId="0" applyNumberFormat="1" applyFont="1" applyFill="1" applyBorder="1" applyAlignment="1" applyProtection="1">
      <alignment horizontal="center" vertical="center" wrapText="1"/>
      <protection locked="0"/>
    </xf>
    <xf numFmtId="0" fontId="39" fillId="0" borderId="0" xfId="0" applyFont="1" applyFill="1" applyBorder="1" applyAlignment="1" applyProtection="1">
      <alignment horizontal="justify" vertical="center" wrapText="1"/>
      <protection locked="0"/>
    </xf>
    <xf numFmtId="49" fontId="39" fillId="0" borderId="23" xfId="0" applyNumberFormat="1" applyFont="1" applyFill="1" applyBorder="1" applyAlignment="1" applyProtection="1">
      <alignment horizontal="center" vertical="center" wrapText="1"/>
      <protection locked="0"/>
    </xf>
    <xf numFmtId="0" fontId="39" fillId="0" borderId="24" xfId="0" applyFont="1" applyFill="1" applyBorder="1" applyAlignment="1" applyProtection="1">
      <alignment horizontal="justify" vertical="center" wrapText="1"/>
      <protection locked="0"/>
    </xf>
    <xf numFmtId="0" fontId="12" fillId="0" borderId="16" xfId="0" applyFont="1" applyFill="1" applyBorder="1" applyAlignment="1" applyProtection="1">
      <alignment horizontal="justify" vertical="center" wrapText="1"/>
      <protection locked="0"/>
    </xf>
    <xf numFmtId="0" fontId="10" fillId="0" borderId="16" xfId="0" applyFont="1" applyFill="1" applyBorder="1" applyAlignment="1" applyProtection="1">
      <alignment horizontal="justify" vertical="center" wrapText="1"/>
      <protection locked="0"/>
    </xf>
    <xf numFmtId="0" fontId="39" fillId="0" borderId="3" xfId="0" applyFont="1" applyFill="1" applyBorder="1" applyAlignment="1" applyProtection="1">
      <alignment horizontal="justify" vertical="center" wrapText="1"/>
      <protection locked="0"/>
    </xf>
    <xf numFmtId="0" fontId="43" fillId="0" borderId="13" xfId="0" applyNumberFormat="1" applyFont="1" applyFill="1" applyBorder="1" applyAlignment="1" applyProtection="1">
      <alignment horizontal="center" vertical="center" wrapText="1"/>
      <protection locked="0"/>
    </xf>
    <xf numFmtId="0" fontId="45" fillId="0" borderId="13" xfId="0" applyFont="1" applyFill="1" applyBorder="1" applyAlignment="1" applyProtection="1">
      <alignment horizontal="justify" vertical="center" wrapText="1"/>
      <protection locked="0"/>
    </xf>
    <xf numFmtId="49" fontId="46" fillId="0" borderId="23" xfId="0" applyNumberFormat="1" applyFont="1" applyFill="1" applyBorder="1" applyAlignment="1" applyProtection="1">
      <alignment horizontal="center" vertical="center" wrapText="1"/>
      <protection locked="0"/>
    </xf>
    <xf numFmtId="49" fontId="45" fillId="0" borderId="16" xfId="0" applyNumberFormat="1" applyFont="1" applyFill="1" applyBorder="1" applyAlignment="1" applyProtection="1">
      <alignment horizontal="justify" vertical="center" wrapText="1"/>
      <protection locked="0"/>
    </xf>
    <xf numFmtId="49" fontId="39" fillId="0" borderId="16" xfId="0" applyNumberFormat="1" applyFont="1" applyFill="1" applyBorder="1" applyAlignment="1" applyProtection="1">
      <alignment horizontal="center" vertical="center" wrapText="1"/>
      <protection locked="0"/>
    </xf>
    <xf numFmtId="4" fontId="39" fillId="0" borderId="16" xfId="0" applyNumberFormat="1" applyFont="1" applyFill="1" applyBorder="1" applyAlignment="1" applyProtection="1">
      <alignment horizontal="center" vertical="center" wrapText="1"/>
      <protection locked="0"/>
    </xf>
    <xf numFmtId="49" fontId="39" fillId="0" borderId="14" xfId="0" applyNumberFormat="1" applyFont="1" applyFill="1" applyBorder="1" applyAlignment="1" applyProtection="1">
      <alignment horizontal="center" vertical="center" wrapText="1"/>
      <protection locked="0"/>
    </xf>
    <xf numFmtId="4" fontId="12" fillId="0" borderId="16" xfId="0" applyNumberFormat="1" applyFont="1" applyFill="1" applyBorder="1" applyAlignment="1">
      <alignment horizontal="center" vertical="center" wrapText="1"/>
    </xf>
    <xf numFmtId="174" fontId="39" fillId="0" borderId="14" xfId="0" applyNumberFormat="1" applyFont="1" applyFill="1" applyBorder="1" applyAlignment="1" applyProtection="1">
      <alignment horizontal="center" vertical="center" wrapText="1"/>
      <protection locked="0"/>
    </xf>
    <xf numFmtId="0" fontId="44" fillId="0" borderId="16" xfId="0" applyFont="1" applyFill="1" applyBorder="1" applyAlignment="1">
      <alignment horizontal="justify" vertical="center" wrapText="1"/>
    </xf>
    <xf numFmtId="0" fontId="40" fillId="0" borderId="0" xfId="0" applyFont="1" applyFill="1" applyBorder="1" applyAlignment="1" applyProtection="1">
      <alignment horizontal="justify" vertical="center" wrapText="1"/>
      <protection locked="0"/>
    </xf>
    <xf numFmtId="0" fontId="10" fillId="0" borderId="0" xfId="0" applyFont="1" applyFill="1" applyBorder="1" applyAlignment="1">
      <alignment horizontal="justify" vertical="center" wrapText="1"/>
    </xf>
    <xf numFmtId="0" fontId="12" fillId="0" borderId="0" xfId="0" applyFont="1" applyFill="1" applyBorder="1" applyAlignment="1">
      <alignment horizontal="justify" vertical="center" wrapText="1"/>
    </xf>
    <xf numFmtId="2" fontId="11" fillId="0" borderId="16" xfId="0" applyNumberFormat="1" applyFont="1" applyFill="1" applyBorder="1" applyAlignment="1" applyProtection="1">
      <alignment horizontal="center" vertical="center" wrapText="1"/>
      <protection locked="0"/>
    </xf>
    <xf numFmtId="0" fontId="46" fillId="0" borderId="17" xfId="0" applyFont="1" applyFill="1" applyBorder="1" applyAlignment="1" applyProtection="1">
      <alignment vertical="center" wrapText="1"/>
      <protection locked="0"/>
    </xf>
    <xf numFmtId="0" fontId="46" fillId="0" borderId="16" xfId="0" applyFont="1" applyFill="1" applyBorder="1" applyAlignment="1" applyProtection="1">
      <alignment horizontal="center" vertical="center" wrapText="1"/>
      <protection locked="0"/>
    </xf>
    <xf numFmtId="4" fontId="41" fillId="0" borderId="20" xfId="0" applyNumberFormat="1" applyFont="1" applyFill="1" applyBorder="1" applyAlignment="1" applyProtection="1">
      <alignment horizontal="center" vertical="center" wrapText="1"/>
      <protection locked="0"/>
    </xf>
    <xf numFmtId="1" fontId="39" fillId="0" borderId="12" xfId="0" applyNumberFormat="1" applyFont="1" applyFill="1" applyBorder="1" applyAlignment="1" applyProtection="1">
      <alignment horizontal="center" vertical="center" wrapText="1"/>
      <protection locked="0"/>
    </xf>
    <xf numFmtId="0" fontId="39" fillId="0" borderId="16" xfId="0" applyFont="1" applyFill="1" applyBorder="1" applyAlignment="1" applyProtection="1">
      <alignment horizontal="center" vertical="center" wrapText="1"/>
      <protection locked="0"/>
    </xf>
    <xf numFmtId="1" fontId="39" fillId="0" borderId="15" xfId="0" applyNumberFormat="1" applyFont="1" applyFill="1" applyBorder="1" applyAlignment="1" applyProtection="1">
      <alignment horizontal="center" vertical="center" wrapText="1"/>
      <protection locked="0"/>
    </xf>
    <xf numFmtId="1" fontId="39" fillId="0" borderId="17" xfId="0" applyNumberFormat="1" applyFont="1" applyFill="1" applyBorder="1" applyAlignment="1" applyProtection="1">
      <alignment horizontal="center" vertical="center" wrapText="1"/>
      <protection locked="0"/>
    </xf>
    <xf numFmtId="1" fontId="39" fillId="0" borderId="23" xfId="0" applyNumberFormat="1" applyFont="1" applyFill="1" applyBorder="1" applyAlignment="1" applyProtection="1">
      <alignment horizontal="center" vertical="center" wrapText="1"/>
      <protection locked="0"/>
    </xf>
    <xf numFmtId="0" fontId="39" fillId="0" borderId="3" xfId="0" applyFont="1" applyFill="1" applyBorder="1" applyAlignment="1" applyProtection="1">
      <alignment horizontal="justify" vertical="center" wrapText="1" shrinkToFit="1"/>
      <protection locked="0"/>
    </xf>
    <xf numFmtId="49" fontId="47" fillId="0" borderId="23" xfId="0" applyNumberFormat="1" applyFont="1" applyFill="1" applyBorder="1" applyAlignment="1" applyProtection="1">
      <alignment vertical="center" wrapText="1"/>
      <protection locked="0"/>
    </xf>
    <xf numFmtId="0" fontId="47" fillId="0" borderId="3" xfId="0" applyFont="1" applyFill="1" applyBorder="1" applyAlignment="1" applyProtection="1">
      <alignment horizontal="justify" vertical="center" wrapText="1"/>
      <protection locked="0"/>
    </xf>
    <xf numFmtId="0" fontId="39" fillId="0" borderId="0" xfId="0" applyFont="1" applyFill="1" applyBorder="1" applyAlignment="1" applyProtection="1">
      <alignment horizontal="justify"/>
      <protection locked="0"/>
    </xf>
    <xf numFmtId="0" fontId="11" fillId="0" borderId="16" xfId="0" applyNumberFormat="1" applyFont="1" applyFill="1" applyBorder="1" applyAlignment="1">
      <alignment horizontal="center" vertical="center" wrapText="1"/>
    </xf>
    <xf numFmtId="2" fontId="41" fillId="0" borderId="3" xfId="0" applyNumberFormat="1" applyFont="1" applyFill="1" applyBorder="1" applyAlignment="1" applyProtection="1">
      <alignment horizontal="center" vertical="center" wrapText="1"/>
      <protection locked="0"/>
    </xf>
    <xf numFmtId="4" fontId="43" fillId="0" borderId="25" xfId="0" applyNumberFormat="1" applyFont="1" applyFill="1" applyBorder="1" applyAlignment="1" applyProtection="1">
      <alignment horizontal="right" vertical="center" wrapText="1"/>
      <protection locked="0"/>
    </xf>
    <xf numFmtId="49" fontId="47" fillId="0" borderId="21" xfId="0" applyNumberFormat="1" applyFont="1" applyFill="1" applyBorder="1" applyAlignment="1" applyProtection="1">
      <alignment horizontal="center" vertical="center" wrapText="1"/>
      <protection locked="0"/>
    </xf>
    <xf numFmtId="0" fontId="43" fillId="0" borderId="26" xfId="0" applyFont="1" applyFill="1" applyBorder="1" applyAlignment="1" applyProtection="1">
      <alignment horizontal="justify" vertical="center" wrapText="1"/>
      <protection locked="0"/>
    </xf>
    <xf numFmtId="0" fontId="43" fillId="0" borderId="0" xfId="0" applyFont="1" applyFill="1" applyBorder="1" applyAlignment="1" applyProtection="1">
      <alignment horizontal="justify" vertical="center" wrapText="1"/>
      <protection locked="0"/>
    </xf>
    <xf numFmtId="10" fontId="43" fillId="0" borderId="2" xfId="0" applyNumberFormat="1" applyFont="1" applyFill="1" applyBorder="1" applyAlignment="1" applyProtection="1">
      <alignment horizontal="right" vertical="center" wrapText="1"/>
      <protection locked="0"/>
    </xf>
    <xf numFmtId="4" fontId="43" fillId="0" borderId="25" xfId="0" applyNumberFormat="1" applyFont="1" applyFill="1" applyBorder="1" applyAlignment="1" applyProtection="1">
      <alignment horizontal="center" vertical="center" wrapText="1"/>
      <protection locked="0"/>
    </xf>
    <xf numFmtId="0" fontId="39" fillId="0" borderId="18" xfId="0" applyFont="1" applyFill="1" applyBorder="1" applyAlignment="1" applyProtection="1">
      <alignment horizontal="center" vertical="center" wrapText="1"/>
      <protection locked="0"/>
    </xf>
    <xf numFmtId="0" fontId="43" fillId="0" borderId="27" xfId="0" applyNumberFormat="1" applyFont="1" applyFill="1" applyBorder="1" applyAlignment="1" applyProtection="1">
      <alignment vertical="center" wrapText="1"/>
      <protection locked="0"/>
    </xf>
    <xf numFmtId="4" fontId="43" fillId="0" borderId="0" xfId="0" applyNumberFormat="1" applyFont="1" applyFill="1" applyBorder="1" applyAlignment="1" applyProtection="1">
      <alignment horizontal="center" vertical="center" wrapText="1"/>
      <protection locked="0"/>
    </xf>
    <xf numFmtId="0" fontId="39" fillId="0" borderId="18" xfId="0" applyFont="1" applyFill="1" applyBorder="1" applyAlignment="1" applyProtection="1">
      <alignment horizontal="center" vertical="center" wrapText="1"/>
      <protection locked="0"/>
    </xf>
    <xf numFmtId="0" fontId="15" fillId="0" borderId="28" xfId="0" applyFont="1" applyFill="1" applyBorder="1" applyAlignment="1" applyProtection="1">
      <alignment horizontal="center" vertical="center" wrapText="1"/>
      <protection locked="0"/>
    </xf>
    <xf numFmtId="0" fontId="43" fillId="0" borderId="0" xfId="0" applyFont="1" applyFill="1" applyAlignment="1" applyProtection="1">
      <alignment horizontal="left" vertical="center" wrapText="1"/>
      <protection locked="0"/>
    </xf>
    <xf numFmtId="0" fontId="43" fillId="0" borderId="0" xfId="0" applyFont="1" applyFill="1" applyAlignment="1" applyProtection="1">
      <alignment horizontal="center" vertical="center" wrapText="1"/>
      <protection locked="0"/>
    </xf>
    <xf numFmtId="49" fontId="40" fillId="0" borderId="0" xfId="0" applyNumberFormat="1" applyFont="1" applyFill="1" applyBorder="1"/>
    <xf numFmtId="0" fontId="6" fillId="0" borderId="0" xfId="0" applyFont="1" applyFill="1" applyBorder="1" applyAlignment="1">
      <alignment horizontal="justify" vertical="top" wrapText="1"/>
    </xf>
    <xf numFmtId="0" fontId="8" fillId="0" borderId="0" xfId="0" applyFont="1" applyFill="1" applyBorder="1" applyAlignment="1">
      <alignment vertical="center"/>
    </xf>
    <xf numFmtId="0" fontId="8" fillId="0" borderId="0" xfId="0" applyFont="1" applyFill="1" applyAlignment="1">
      <alignment horizontal="center" vertical="center"/>
    </xf>
    <xf numFmtId="0" fontId="6" fillId="0" borderId="0" xfId="0" applyFont="1" applyFill="1" applyBorder="1" applyAlignment="1">
      <alignment horizontal="center"/>
    </xf>
    <xf numFmtId="0" fontId="40" fillId="0" borderId="0" xfId="0" applyFont="1" applyFill="1" applyBorder="1" applyAlignment="1">
      <alignment horizontal="justify" wrapText="1"/>
    </xf>
    <xf numFmtId="0" fontId="0" fillId="5" borderId="0" xfId="0" applyFont="1" applyFill="1" applyBorder="1" applyAlignment="1">
      <alignment horizontal="center"/>
    </xf>
    <xf numFmtId="0" fontId="40" fillId="0" borderId="0" xfId="0" applyFont="1" applyFill="1"/>
    <xf numFmtId="0" fontId="40" fillId="0" borderId="0" xfId="0" applyFont="1" applyFill="1" applyAlignment="1">
      <alignment vertical="center"/>
    </xf>
    <xf numFmtId="4" fontId="40" fillId="0" borderId="0" xfId="0" applyNumberFormat="1" applyFont="1" applyFill="1" applyAlignment="1">
      <alignment vertical="center"/>
    </xf>
    <xf numFmtId="0" fontId="43" fillId="0" borderId="3" xfId="0" applyNumberFormat="1" applyFont="1" applyFill="1" applyBorder="1" applyAlignment="1" applyProtection="1">
      <alignment horizontal="center" vertical="center"/>
      <protection locked="0"/>
    </xf>
    <xf numFmtId="174" fontId="10" fillId="2" borderId="0" xfId="1" applyNumberFormat="1" applyFont="1" applyFill="1" applyBorder="1" applyAlignment="1" applyProtection="1">
      <alignment horizontal="center" vertical="center" wrapText="1"/>
      <protection locked="0"/>
    </xf>
    <xf numFmtId="0" fontId="11" fillId="0" borderId="20" xfId="0" applyFont="1" applyFill="1" applyBorder="1" applyAlignment="1">
      <alignment horizontal="center" vertical="center" wrapText="1"/>
    </xf>
    <xf numFmtId="49" fontId="10" fillId="0" borderId="20" xfId="0" applyNumberFormat="1" applyFont="1" applyFill="1" applyBorder="1" applyAlignment="1">
      <alignment horizontal="center" vertical="center" wrapText="1"/>
    </xf>
    <xf numFmtId="0" fontId="39" fillId="0" borderId="2" xfId="0" applyFont="1" applyFill="1" applyBorder="1" applyAlignment="1" applyProtection="1">
      <alignment horizontal="justify" vertical="center" wrapText="1"/>
      <protection locked="0"/>
    </xf>
    <xf numFmtId="0" fontId="39" fillId="0" borderId="16" xfId="0" applyFont="1" applyFill="1" applyBorder="1" applyAlignment="1">
      <alignment horizontal="left" vertical="center" wrapText="1"/>
    </xf>
    <xf numFmtId="0" fontId="0" fillId="0" borderId="0" xfId="0"/>
    <xf numFmtId="0" fontId="4" fillId="5" borderId="0" xfId="0" applyFont="1" applyFill="1" applyBorder="1" applyAlignment="1">
      <alignment vertical="center" wrapText="1"/>
    </xf>
    <xf numFmtId="0" fontId="41" fillId="0" borderId="16" xfId="0" applyFont="1" applyFill="1" applyBorder="1" applyAlignment="1" applyProtection="1">
      <alignment horizontal="center" vertical="center" wrapText="1"/>
      <protection locked="0"/>
    </xf>
    <xf numFmtId="4" fontId="41" fillId="0" borderId="16" xfId="0" applyNumberFormat="1" applyFont="1" applyFill="1" applyBorder="1" applyAlignment="1" applyProtection="1">
      <alignment horizontal="center" vertical="center" wrapText="1"/>
      <protection locked="0"/>
    </xf>
    <xf numFmtId="0" fontId="44" fillId="0" borderId="16" xfId="0" applyFont="1" applyFill="1" applyBorder="1" applyAlignment="1" applyProtection="1">
      <alignment horizontal="justify" vertical="center" wrapText="1"/>
      <protection locked="0"/>
    </xf>
    <xf numFmtId="174" fontId="41" fillId="0" borderId="16" xfId="0" applyNumberFormat="1" applyFont="1" applyFill="1" applyBorder="1" applyAlignment="1" applyProtection="1">
      <alignment horizontal="center" vertical="center" wrapText="1"/>
      <protection locked="0"/>
    </xf>
    <xf numFmtId="2" fontId="41" fillId="0" borderId="16" xfId="0" applyNumberFormat="1" applyFont="1" applyFill="1" applyBorder="1" applyAlignment="1" applyProtection="1">
      <alignment horizontal="center" vertical="center" wrapText="1"/>
      <protection locked="0"/>
    </xf>
    <xf numFmtId="0" fontId="18" fillId="5" borderId="16" xfId="0" applyFont="1" applyFill="1" applyBorder="1" applyAlignment="1">
      <alignment horizontal="justify" vertical="center" wrapText="1"/>
    </xf>
    <xf numFmtId="0" fontId="0" fillId="0" borderId="20" xfId="0" applyBorder="1" applyAlignment="1">
      <alignment horizontal="center" vertical="center" wrapText="1"/>
    </xf>
    <xf numFmtId="0" fontId="10" fillId="0" borderId="2" xfId="0" applyFont="1" applyBorder="1" applyAlignment="1">
      <alignment horizontal="justify" vertical="center" wrapText="1"/>
    </xf>
    <xf numFmtId="0" fontId="39" fillId="0" borderId="16" xfId="0" applyFont="1" applyBorder="1" applyAlignment="1" applyProtection="1">
      <alignment horizontal="justify" vertical="center" wrapText="1"/>
      <protection locked="0"/>
    </xf>
    <xf numFmtId="0" fontId="44" fillId="0" borderId="16" xfId="0" applyFont="1" applyBorder="1" applyAlignment="1" applyProtection="1">
      <alignment horizontal="justify" vertical="top" wrapText="1"/>
      <protection locked="0"/>
    </xf>
    <xf numFmtId="0" fontId="39" fillId="0" borderId="0" xfId="0" applyFont="1" applyFill="1" applyBorder="1" applyAlignment="1" applyProtection="1">
      <alignment horizontal="left" vertical="center" wrapText="1"/>
      <protection locked="0"/>
    </xf>
    <xf numFmtId="0" fontId="44" fillId="0" borderId="0" xfId="0" applyFont="1" applyFill="1" applyBorder="1" applyAlignment="1" applyProtection="1">
      <alignment horizontal="left" vertical="center" wrapText="1"/>
      <protection locked="0"/>
    </xf>
    <xf numFmtId="0" fontId="45" fillId="0" borderId="16" xfId="0" applyFont="1" applyFill="1" applyBorder="1" applyAlignment="1" applyProtection="1">
      <alignment horizontal="left" vertical="center" wrapText="1"/>
      <protection locked="0"/>
    </xf>
    <xf numFmtId="0" fontId="44" fillId="0" borderId="16" xfId="0" applyFont="1" applyFill="1" applyBorder="1" applyAlignment="1" applyProtection="1">
      <alignment horizontal="left" vertical="center" wrapText="1"/>
      <protection locked="0"/>
    </xf>
    <xf numFmtId="0" fontId="10" fillId="0" borderId="16" xfId="0" applyFont="1" applyFill="1" applyBorder="1" applyAlignment="1">
      <alignment horizontal="left" vertical="center" wrapText="1"/>
    </xf>
    <xf numFmtId="0" fontId="11" fillId="0" borderId="16" xfId="0" applyNumberFormat="1" applyFont="1" applyFill="1" applyBorder="1" applyAlignment="1" applyProtection="1">
      <alignment horizontal="center" vertical="center" wrapText="1"/>
      <protection locked="0"/>
    </xf>
    <xf numFmtId="0" fontId="12" fillId="0" borderId="0" xfId="0" applyFont="1" applyFill="1" applyBorder="1" applyAlignment="1" applyProtection="1">
      <alignment horizontal="left" vertical="center" wrapText="1"/>
      <protection locked="0"/>
    </xf>
    <xf numFmtId="4" fontId="11" fillId="0" borderId="16" xfId="4" applyNumberFormat="1" applyFont="1" applyFill="1" applyBorder="1" applyAlignment="1" applyProtection="1">
      <alignment horizontal="center" vertical="center" wrapText="1"/>
      <protection locked="0"/>
    </xf>
    <xf numFmtId="0" fontId="10" fillId="0" borderId="0" xfId="0" applyFont="1" applyFill="1" applyBorder="1" applyAlignment="1" applyProtection="1">
      <alignment horizontal="left" vertical="center" wrapText="1"/>
      <protection locked="0"/>
    </xf>
    <xf numFmtId="0" fontId="10"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45" fillId="0" borderId="0" xfId="0" applyFont="1" applyFill="1" applyBorder="1" applyAlignment="1" applyProtection="1">
      <alignment horizontal="left" vertical="center" wrapText="1"/>
      <protection locked="0"/>
    </xf>
    <xf numFmtId="0" fontId="10" fillId="0" borderId="0" xfId="0" applyFont="1" applyFill="1" applyAlignment="1">
      <alignment wrapText="1"/>
    </xf>
    <xf numFmtId="0" fontId="41" fillId="0" borderId="16" xfId="0" applyNumberFormat="1" applyFont="1" applyFill="1" applyBorder="1" applyAlignment="1" applyProtection="1">
      <alignment horizontal="center" vertical="top" wrapText="1"/>
      <protection locked="0"/>
    </xf>
    <xf numFmtId="4" fontId="11" fillId="0" borderId="16" xfId="0" applyNumberFormat="1" applyFont="1" applyFill="1" applyBorder="1" applyAlignment="1">
      <alignment horizontal="center" vertical="center" wrapText="1"/>
    </xf>
    <xf numFmtId="9" fontId="37" fillId="0" borderId="3" xfId="2" applyFont="1" applyBorder="1" applyAlignment="1">
      <alignment horizontal="center" vertical="center"/>
    </xf>
    <xf numFmtId="10" fontId="40" fillId="0" borderId="2" xfId="2" applyNumberFormat="1" applyFont="1" applyBorder="1" applyAlignment="1">
      <alignment horizontal="center" vertical="center"/>
    </xf>
    <xf numFmtId="0" fontId="0" fillId="0" borderId="2" xfId="0" applyBorder="1" applyAlignment="1">
      <alignment vertical="center" wrapText="1"/>
    </xf>
    <xf numFmtId="1" fontId="19" fillId="0" borderId="8" xfId="3" applyNumberFormat="1" applyFont="1" applyFill="1" applyBorder="1" applyAlignment="1" applyProtection="1">
      <alignment horizontal="center" vertical="center"/>
    </xf>
    <xf numFmtId="10" fontId="19" fillId="0" borderId="8" xfId="3" applyNumberFormat="1" applyFont="1" applyFill="1" applyBorder="1" applyAlignment="1" applyProtection="1">
      <alignment vertical="center" wrapText="1"/>
    </xf>
    <xf numFmtId="4" fontId="19" fillId="0" borderId="8" xfId="3" applyNumberFormat="1" applyFont="1" applyFill="1" applyBorder="1" applyAlignment="1" applyProtection="1">
      <alignment horizontal="center" vertical="center"/>
    </xf>
    <xf numFmtId="4" fontId="20" fillId="0" borderId="8" xfId="3" applyNumberFormat="1" applyFont="1" applyFill="1" applyBorder="1" applyAlignment="1" applyProtection="1">
      <alignment horizontal="center" vertical="center"/>
    </xf>
    <xf numFmtId="0" fontId="42" fillId="6" borderId="0" xfId="0" applyFont="1" applyFill="1" applyBorder="1" applyAlignment="1">
      <alignment vertical="center" wrapText="1"/>
    </xf>
    <xf numFmtId="4" fontId="48" fillId="0" borderId="16" xfId="0" applyNumberFormat="1" applyFont="1" applyFill="1" applyBorder="1" applyAlignment="1" applyProtection="1">
      <alignment horizontal="center" vertical="center" wrapText="1"/>
      <protection locked="0"/>
    </xf>
    <xf numFmtId="0" fontId="49" fillId="0" borderId="14" xfId="0" applyFont="1" applyFill="1" applyBorder="1" applyAlignment="1" applyProtection="1">
      <alignment horizontal="center" vertical="center" wrapText="1"/>
      <protection locked="0"/>
    </xf>
    <xf numFmtId="49" fontId="49" fillId="0" borderId="17" xfId="0" applyNumberFormat="1" applyFont="1" applyFill="1" applyBorder="1" applyAlignment="1" applyProtection="1">
      <alignment horizontal="center" vertical="center" wrapText="1"/>
      <protection locked="0"/>
    </xf>
    <xf numFmtId="0" fontId="50" fillId="0" borderId="16" xfId="0" applyFont="1" applyFill="1" applyBorder="1" applyAlignment="1" applyProtection="1">
      <alignment horizontal="justify" vertical="center" wrapText="1"/>
      <protection locked="0"/>
    </xf>
    <xf numFmtId="2" fontId="48" fillId="0" borderId="16" xfId="0" applyNumberFormat="1" applyFont="1" applyFill="1" applyBorder="1" applyAlignment="1" applyProtection="1">
      <alignment horizontal="center" vertical="center" wrapText="1"/>
      <protection locked="0"/>
    </xf>
    <xf numFmtId="174" fontId="48" fillId="0" borderId="16" xfId="0" applyNumberFormat="1" applyFont="1" applyFill="1" applyBorder="1" applyAlignment="1" applyProtection="1">
      <alignment horizontal="center" vertical="center" wrapText="1"/>
      <protection locked="0"/>
    </xf>
    <xf numFmtId="174" fontId="10" fillId="2" borderId="16" xfId="1" applyNumberFormat="1" applyFont="1" applyFill="1" applyBorder="1" applyAlignment="1" applyProtection="1">
      <alignment horizontal="center" vertical="center" wrapText="1"/>
      <protection locked="0"/>
    </xf>
    <xf numFmtId="0" fontId="39" fillId="0" borderId="11" xfId="0" applyFont="1" applyFill="1" applyBorder="1" applyAlignment="1" applyProtection="1">
      <alignment horizontal="center" vertical="center" wrapText="1"/>
      <protection locked="0"/>
    </xf>
    <xf numFmtId="0" fontId="39" fillId="0" borderId="18" xfId="0" applyFont="1" applyFill="1" applyBorder="1" applyAlignment="1" applyProtection="1">
      <alignment vertical="center" wrapText="1"/>
      <protection locked="0"/>
    </xf>
    <xf numFmtId="49" fontId="39" fillId="0" borderId="17" xfId="0" applyNumberFormat="1" applyFont="1" applyFill="1" applyBorder="1" applyAlignment="1" applyProtection="1">
      <alignment horizontal="center" vertical="center" wrapText="1"/>
      <protection locked="0"/>
    </xf>
    <xf numFmtId="0" fontId="39" fillId="0" borderId="16" xfId="0" applyFont="1" applyFill="1" applyBorder="1" applyAlignment="1" applyProtection="1">
      <alignment horizontal="justify" vertical="center" wrapText="1"/>
      <protection locked="0"/>
    </xf>
    <xf numFmtId="0" fontId="39" fillId="0" borderId="14" xfId="0" applyFont="1" applyFill="1" applyBorder="1" applyAlignment="1" applyProtection="1">
      <alignment horizontal="center" vertical="center" wrapText="1"/>
      <protection locked="0"/>
    </xf>
    <xf numFmtId="0" fontId="39" fillId="0" borderId="13" xfId="0" applyFont="1" applyFill="1" applyBorder="1" applyAlignment="1" applyProtection="1">
      <alignment horizontal="justify" vertical="center" wrapText="1"/>
      <protection locked="0"/>
    </xf>
    <xf numFmtId="0" fontId="41" fillId="0" borderId="16" xfId="0" applyFont="1" applyFill="1" applyBorder="1" applyAlignment="1" applyProtection="1">
      <alignment horizontal="center" vertical="center" wrapText="1"/>
      <protection locked="0"/>
    </xf>
    <xf numFmtId="4" fontId="41" fillId="0" borderId="16" xfId="0" applyNumberFormat="1" applyFont="1" applyFill="1" applyBorder="1" applyAlignment="1" applyProtection="1">
      <alignment horizontal="center" vertical="center" wrapText="1"/>
      <protection locked="0"/>
    </xf>
    <xf numFmtId="49" fontId="39" fillId="0" borderId="17" xfId="0" applyNumberFormat="1" applyFont="1" applyFill="1" applyBorder="1" applyAlignment="1" applyProtection="1">
      <alignment horizontal="center" vertical="center" wrapText="1"/>
      <protection locked="0"/>
    </xf>
    <xf numFmtId="0" fontId="44" fillId="0" borderId="16" xfId="0" applyFont="1" applyFill="1" applyBorder="1" applyAlignment="1" applyProtection="1">
      <alignment horizontal="justify" vertical="center" wrapText="1"/>
      <protection locked="0"/>
    </xf>
    <xf numFmtId="174" fontId="41" fillId="0" borderId="16" xfId="0" applyNumberFormat="1" applyFont="1" applyFill="1" applyBorder="1" applyAlignment="1" applyProtection="1">
      <alignment horizontal="center" vertical="center" wrapText="1"/>
      <protection locked="0"/>
    </xf>
    <xf numFmtId="0" fontId="39" fillId="0" borderId="16" xfId="0" applyFont="1" applyFill="1" applyBorder="1" applyAlignment="1" applyProtection="1">
      <alignment horizontal="justify" vertical="center" wrapText="1"/>
      <protection locked="0"/>
    </xf>
    <xf numFmtId="4" fontId="41" fillId="0" borderId="20" xfId="0" applyNumberFormat="1" applyFont="1" applyFill="1" applyBorder="1" applyAlignment="1" applyProtection="1">
      <alignment horizontal="center" vertical="center" wrapText="1"/>
      <protection locked="0"/>
    </xf>
    <xf numFmtId="174" fontId="41" fillId="0" borderId="20" xfId="0" applyNumberFormat="1" applyFont="1" applyFill="1" applyBorder="1" applyAlignment="1" applyProtection="1">
      <alignment horizontal="center" vertical="center" wrapText="1"/>
      <protection locked="0"/>
    </xf>
    <xf numFmtId="175" fontId="41" fillId="0" borderId="16" xfId="0" applyNumberFormat="1" applyFont="1" applyFill="1" applyBorder="1" applyAlignment="1" applyProtection="1">
      <alignment horizontal="center" vertical="center" wrapText="1"/>
      <protection locked="0"/>
    </xf>
    <xf numFmtId="0" fontId="4" fillId="5" borderId="0" xfId="0" applyFont="1" applyFill="1" applyBorder="1" applyAlignment="1">
      <alignment vertical="center" wrapText="1"/>
    </xf>
    <xf numFmtId="0" fontId="39" fillId="0" borderId="14" xfId="0" applyFont="1" applyFill="1" applyBorder="1" applyAlignment="1" applyProtection="1">
      <alignment horizontal="center" vertical="center" wrapText="1"/>
      <protection locked="0"/>
    </xf>
    <xf numFmtId="49" fontId="39" fillId="0" borderId="15" xfId="0" applyNumberFormat="1" applyFont="1" applyFill="1" applyBorder="1" applyAlignment="1" applyProtection="1">
      <alignment horizontal="center" vertical="center" wrapText="1"/>
      <protection locked="0"/>
    </xf>
    <xf numFmtId="0" fontId="39" fillId="0" borderId="13" xfId="0" applyFont="1" applyFill="1" applyBorder="1" applyAlignment="1" applyProtection="1">
      <alignment horizontal="justify" vertical="center" wrapText="1"/>
      <protection locked="0"/>
    </xf>
    <xf numFmtId="0" fontId="41" fillId="0" borderId="16" xfId="0" applyFont="1" applyFill="1" applyBorder="1" applyAlignment="1" applyProtection="1">
      <alignment horizontal="center" vertical="center" wrapText="1"/>
      <protection locked="0"/>
    </xf>
    <xf numFmtId="4" fontId="41" fillId="0" borderId="16" xfId="0" applyNumberFormat="1" applyFont="1" applyFill="1" applyBorder="1" applyAlignment="1" applyProtection="1">
      <alignment horizontal="center" vertical="center" wrapText="1"/>
      <protection locked="0"/>
    </xf>
    <xf numFmtId="49" fontId="39" fillId="0" borderId="17" xfId="0" applyNumberFormat="1" applyFont="1" applyFill="1" applyBorder="1" applyAlignment="1" applyProtection="1">
      <alignment horizontal="center" vertical="center" wrapText="1"/>
      <protection locked="0"/>
    </xf>
    <xf numFmtId="0" fontId="44" fillId="0" borderId="16" xfId="0" applyFont="1" applyFill="1" applyBorder="1" applyAlignment="1" applyProtection="1">
      <alignment horizontal="justify" vertical="center" wrapText="1"/>
      <protection locked="0"/>
    </xf>
    <xf numFmtId="174" fontId="41" fillId="0" borderId="16" xfId="0" applyNumberFormat="1" applyFont="1" applyFill="1" applyBorder="1" applyAlignment="1" applyProtection="1">
      <alignment horizontal="center" vertical="center" wrapText="1"/>
      <protection locked="0"/>
    </xf>
    <xf numFmtId="0" fontId="39" fillId="0" borderId="16" xfId="0" applyFont="1" applyFill="1" applyBorder="1" applyAlignment="1" applyProtection="1">
      <alignment horizontal="justify" vertical="center" wrapText="1"/>
      <protection locked="0"/>
    </xf>
    <xf numFmtId="2" fontId="41" fillId="0" borderId="16" xfId="0" applyNumberFormat="1" applyFont="1" applyFill="1" applyBorder="1" applyAlignment="1" applyProtection="1">
      <alignment horizontal="center" vertical="center" wrapText="1"/>
      <protection locked="0"/>
    </xf>
    <xf numFmtId="0" fontId="44" fillId="0" borderId="14" xfId="0" applyFont="1" applyFill="1" applyBorder="1" applyAlignment="1" applyProtection="1">
      <alignment horizontal="center" vertical="center" wrapText="1"/>
      <protection locked="0"/>
    </xf>
    <xf numFmtId="0" fontId="10" fillId="0" borderId="29" xfId="0" applyFont="1" applyFill="1" applyBorder="1" applyAlignment="1" applyProtection="1">
      <alignment horizontal="justify" vertical="center" wrapText="1"/>
      <protection locked="0"/>
    </xf>
    <xf numFmtId="0" fontId="0" fillId="0" borderId="0" xfId="0" applyAlignment="1">
      <alignment vertical="center"/>
    </xf>
    <xf numFmtId="0" fontId="0" fillId="0" borderId="0" xfId="0" applyAlignment="1">
      <alignment horizontal="center" vertical="center" wrapText="1"/>
    </xf>
    <xf numFmtId="0" fontId="44" fillId="0" borderId="14" xfId="0" applyFont="1" applyFill="1" applyBorder="1" applyAlignment="1" applyProtection="1">
      <alignment horizontal="left" vertical="center" wrapText="1"/>
      <protection locked="0"/>
    </xf>
    <xf numFmtId="0" fontId="41" fillId="0" borderId="2" xfId="0" applyNumberFormat="1" applyFont="1" applyFill="1" applyBorder="1" applyAlignment="1" applyProtection="1">
      <alignment horizontal="center" vertical="center" wrapText="1"/>
      <protection locked="0"/>
    </xf>
    <xf numFmtId="4" fontId="41" fillId="0" borderId="3" xfId="0" applyNumberFormat="1" applyFont="1" applyFill="1" applyBorder="1" applyAlignment="1" applyProtection="1">
      <alignment horizontal="center" vertical="center" wrapText="1"/>
      <protection locked="0"/>
    </xf>
    <xf numFmtId="0" fontId="39" fillId="0" borderId="30" xfId="0" applyFont="1" applyFill="1" applyBorder="1" applyAlignment="1" applyProtection="1">
      <alignment horizontal="center" vertical="center" wrapText="1"/>
      <protection locked="0"/>
    </xf>
    <xf numFmtId="0" fontId="39" fillId="0" borderId="31" xfId="0" applyFont="1" applyFill="1" applyBorder="1" applyAlignment="1" applyProtection="1">
      <alignment horizontal="center" vertical="center" wrapText="1"/>
      <protection locked="0"/>
    </xf>
    <xf numFmtId="0" fontId="51" fillId="0" borderId="20" xfId="0" applyFont="1" applyBorder="1" applyAlignment="1">
      <alignment horizontal="center" vertical="center" wrapText="1"/>
    </xf>
    <xf numFmtId="0" fontId="4" fillId="5" borderId="0" xfId="0" applyFont="1" applyFill="1" applyBorder="1" applyAlignment="1">
      <alignment vertical="center" wrapText="1"/>
    </xf>
    <xf numFmtId="0" fontId="39" fillId="0" borderId="14" xfId="0" applyFont="1" applyFill="1" applyBorder="1" applyAlignment="1" applyProtection="1">
      <alignment horizontal="center" vertical="center" wrapText="1"/>
      <protection locked="0"/>
    </xf>
    <xf numFmtId="0" fontId="41" fillId="0" borderId="16" xfId="0" applyFont="1" applyFill="1" applyBorder="1" applyAlignment="1" applyProtection="1">
      <alignment horizontal="center" vertical="center" wrapText="1"/>
      <protection locked="0"/>
    </xf>
    <xf numFmtId="4" fontId="41" fillId="0" borderId="16" xfId="0" applyNumberFormat="1" applyFont="1" applyFill="1" applyBorder="1" applyAlignment="1" applyProtection="1">
      <alignment horizontal="center" vertical="center" wrapText="1"/>
      <protection locked="0"/>
    </xf>
    <xf numFmtId="49" fontId="39" fillId="0" borderId="17" xfId="0" applyNumberFormat="1" applyFont="1" applyFill="1" applyBorder="1" applyAlignment="1" applyProtection="1">
      <alignment horizontal="center" vertical="center" wrapText="1"/>
      <protection locked="0"/>
    </xf>
    <xf numFmtId="174" fontId="41" fillId="0" borderId="16" xfId="0" applyNumberFormat="1" applyFont="1" applyFill="1" applyBorder="1" applyAlignment="1" applyProtection="1">
      <alignment horizontal="center" vertical="center" wrapText="1"/>
      <protection locked="0"/>
    </xf>
    <xf numFmtId="2" fontId="41" fillId="0" borderId="16" xfId="0" applyNumberFormat="1" applyFont="1" applyFill="1" applyBorder="1" applyAlignment="1" applyProtection="1">
      <alignment horizontal="center" vertical="center" wrapText="1"/>
      <protection locked="0"/>
    </xf>
    <xf numFmtId="0" fontId="41" fillId="0" borderId="16" xfId="0" applyFont="1" applyFill="1" applyBorder="1" applyAlignment="1" applyProtection="1">
      <alignment horizontal="center" vertical="center" wrapText="1"/>
      <protection locked="0"/>
    </xf>
    <xf numFmtId="4" fontId="41" fillId="0" borderId="16" xfId="0" applyNumberFormat="1" applyFont="1" applyFill="1" applyBorder="1" applyAlignment="1" applyProtection="1">
      <alignment horizontal="center" vertical="center" wrapText="1"/>
      <protection locked="0"/>
    </xf>
    <xf numFmtId="0" fontId="44" fillId="0" borderId="16" xfId="0" applyFont="1" applyFill="1" applyBorder="1" applyAlignment="1" applyProtection="1">
      <alignment horizontal="justify" vertical="center" wrapText="1"/>
      <protection locked="0"/>
    </xf>
    <xf numFmtId="174" fontId="41" fillId="0" borderId="16" xfId="0" applyNumberFormat="1" applyFont="1" applyFill="1" applyBorder="1" applyAlignment="1" applyProtection="1">
      <alignment horizontal="center" vertical="center" wrapText="1"/>
      <protection locked="0"/>
    </xf>
    <xf numFmtId="0" fontId="39" fillId="0" borderId="16" xfId="0" applyFont="1" applyFill="1" applyBorder="1" applyAlignment="1" applyProtection="1">
      <alignment horizontal="justify" vertical="center" wrapText="1"/>
      <protection locked="0"/>
    </xf>
    <xf numFmtId="2" fontId="41" fillId="0" borderId="16" xfId="0" applyNumberFormat="1" applyFont="1" applyFill="1" applyBorder="1" applyAlignment="1" applyProtection="1">
      <alignment horizontal="center" vertical="center" wrapText="1"/>
      <protection locked="0"/>
    </xf>
    <xf numFmtId="4" fontId="41" fillId="0" borderId="20" xfId="0" applyNumberFormat="1" applyFont="1" applyFill="1" applyBorder="1" applyAlignment="1" applyProtection="1">
      <alignment horizontal="center" vertical="center" wrapText="1"/>
      <protection locked="0"/>
    </xf>
    <xf numFmtId="4" fontId="41" fillId="0" borderId="19" xfId="0" applyNumberFormat="1" applyFont="1" applyFill="1" applyBorder="1" applyAlignment="1" applyProtection="1">
      <alignment horizontal="center" vertical="center" wrapText="1"/>
      <protection locked="0"/>
    </xf>
    <xf numFmtId="179" fontId="41" fillId="0" borderId="16" xfId="0" applyNumberFormat="1" applyFont="1" applyBorder="1" applyAlignment="1" applyProtection="1">
      <alignment horizontal="center" vertical="center" wrapText="1"/>
      <protection locked="0"/>
    </xf>
    <xf numFmtId="0" fontId="4" fillId="0" borderId="0" xfId="0" applyFont="1" applyFill="1" applyBorder="1" applyAlignment="1">
      <alignment vertical="center" wrapText="1"/>
    </xf>
    <xf numFmtId="0" fontId="39" fillId="5" borderId="14" xfId="0" applyFont="1" applyFill="1" applyBorder="1" applyAlignment="1" applyProtection="1">
      <alignment horizontal="center" vertical="center" wrapText="1"/>
      <protection locked="0"/>
    </xf>
    <xf numFmtId="0" fontId="4" fillId="6" borderId="0" xfId="0" applyFont="1" applyFill="1" applyBorder="1" applyAlignment="1">
      <alignment vertical="center" wrapText="1"/>
    </xf>
    <xf numFmtId="49" fontId="39" fillId="5" borderId="17" xfId="0" applyNumberFormat="1" applyFont="1" applyFill="1" applyBorder="1" applyAlignment="1" applyProtection="1">
      <alignment horizontal="center" vertical="center" wrapText="1"/>
      <protection locked="0"/>
    </xf>
    <xf numFmtId="0" fontId="44" fillId="5" borderId="16" xfId="0" applyFont="1" applyFill="1" applyBorder="1" applyAlignment="1" applyProtection="1">
      <alignment horizontal="justify" vertical="center" wrapText="1"/>
      <protection locked="0"/>
    </xf>
    <xf numFmtId="0" fontId="41" fillId="5" borderId="16" xfId="0" applyFont="1" applyFill="1" applyBorder="1" applyAlignment="1" applyProtection="1">
      <alignment horizontal="center" vertical="center" wrapText="1"/>
      <protection locked="0"/>
    </xf>
    <xf numFmtId="2" fontId="41" fillId="5" borderId="16" xfId="0" applyNumberFormat="1" applyFont="1" applyFill="1" applyBorder="1" applyAlignment="1" applyProtection="1">
      <alignment horizontal="center" vertical="center" wrapText="1"/>
      <protection locked="0"/>
    </xf>
    <xf numFmtId="4" fontId="41" fillId="5" borderId="16" xfId="0" applyNumberFormat="1" applyFont="1" applyFill="1" applyBorder="1" applyAlignment="1" applyProtection="1">
      <alignment horizontal="center" vertical="center" wrapText="1"/>
      <protection locked="0"/>
    </xf>
    <xf numFmtId="174" fontId="41" fillId="5" borderId="16" xfId="0" applyNumberFormat="1" applyFont="1" applyFill="1" applyBorder="1" applyAlignment="1" applyProtection="1">
      <alignment horizontal="center" vertical="center" wrapText="1"/>
      <protection locked="0"/>
    </xf>
    <xf numFmtId="0" fontId="49" fillId="5" borderId="14" xfId="0" applyFont="1" applyFill="1" applyBorder="1" applyAlignment="1" applyProtection="1">
      <alignment horizontal="center" vertical="center" wrapText="1"/>
      <protection locked="0"/>
    </xf>
    <xf numFmtId="49" fontId="49" fillId="5" borderId="17" xfId="0" applyNumberFormat="1" applyFont="1" applyFill="1" applyBorder="1" applyAlignment="1" applyProtection="1">
      <alignment horizontal="center" vertical="center" wrapText="1"/>
      <protection locked="0"/>
    </xf>
    <xf numFmtId="0" fontId="52" fillId="5" borderId="16" xfId="0" applyFont="1" applyFill="1" applyBorder="1" applyAlignment="1" applyProtection="1">
      <alignment horizontal="justify" vertical="center" wrapText="1"/>
      <protection locked="0"/>
    </xf>
    <xf numFmtId="0" fontId="48" fillId="5" borderId="16" xfId="0" applyFont="1" applyFill="1" applyBorder="1" applyAlignment="1" applyProtection="1">
      <alignment horizontal="center" vertical="center" wrapText="1"/>
      <protection locked="0"/>
    </xf>
    <xf numFmtId="2" fontId="48" fillId="5" borderId="16" xfId="0" applyNumberFormat="1" applyFont="1" applyFill="1" applyBorder="1" applyAlignment="1" applyProtection="1">
      <alignment horizontal="center" vertical="center" wrapText="1"/>
      <protection locked="0"/>
    </xf>
    <xf numFmtId="4" fontId="48" fillId="5" borderId="16" xfId="0" applyNumberFormat="1" applyFont="1" applyFill="1" applyBorder="1" applyAlignment="1" applyProtection="1">
      <alignment horizontal="center" vertical="center" wrapText="1"/>
      <protection locked="0"/>
    </xf>
    <xf numFmtId="174" fontId="48" fillId="5" borderId="16" xfId="0" applyNumberFormat="1" applyFont="1" applyFill="1" applyBorder="1" applyAlignment="1" applyProtection="1">
      <alignment horizontal="center" vertical="center" wrapText="1"/>
      <protection locked="0"/>
    </xf>
    <xf numFmtId="0" fontId="39" fillId="5" borderId="16" xfId="0" applyFont="1" applyFill="1" applyBorder="1" applyAlignment="1" applyProtection="1">
      <alignment horizontal="justify" vertical="center" wrapText="1"/>
      <protection locked="0"/>
    </xf>
    <xf numFmtId="0" fontId="12" fillId="0" borderId="16" xfId="0" applyFont="1" applyFill="1" applyBorder="1" applyAlignment="1" applyProtection="1">
      <alignment horizontal="justify" vertical="top" wrapText="1"/>
      <protection locked="0"/>
    </xf>
    <xf numFmtId="4" fontId="41" fillId="0" borderId="0" xfId="0" applyNumberFormat="1" applyFont="1" applyFill="1" applyBorder="1" applyAlignment="1" applyProtection="1">
      <alignment horizontal="center" vertical="center" wrapText="1"/>
      <protection locked="0"/>
    </xf>
    <xf numFmtId="0" fontId="41" fillId="0" borderId="19" xfId="0" applyNumberFormat="1" applyFont="1" applyFill="1" applyBorder="1" applyAlignment="1" applyProtection="1">
      <alignment horizontal="center" vertical="center" wrapText="1"/>
      <protection locked="0"/>
    </xf>
    <xf numFmtId="4" fontId="41" fillId="0" borderId="0" xfId="4" applyNumberFormat="1" applyFont="1" applyFill="1" applyBorder="1" applyAlignment="1" applyProtection="1">
      <alignment horizontal="center" vertical="center" wrapText="1"/>
      <protection locked="0"/>
    </xf>
    <xf numFmtId="0" fontId="18" fillId="5" borderId="3" xfId="0" applyFont="1" applyFill="1" applyBorder="1" applyAlignment="1">
      <alignment horizontal="justify" vertical="center" wrapText="1"/>
    </xf>
    <xf numFmtId="0" fontId="44" fillId="0" borderId="20" xfId="0" applyFont="1" applyFill="1" applyBorder="1" applyAlignment="1" applyProtection="1">
      <alignment horizontal="justify" vertical="center" wrapText="1"/>
      <protection locked="0"/>
    </xf>
    <xf numFmtId="0" fontId="39" fillId="0" borderId="18" xfId="0" applyFont="1" applyFill="1" applyBorder="1" applyAlignment="1" applyProtection="1">
      <alignment horizontal="center" vertical="center" wrapText="1"/>
      <protection locked="0"/>
    </xf>
    <xf numFmtId="0" fontId="44" fillId="0" borderId="18" xfId="0" applyFont="1" applyFill="1" applyBorder="1" applyAlignment="1" applyProtection="1">
      <alignment horizontal="center" vertical="center" wrapText="1"/>
      <protection locked="0"/>
    </xf>
    <xf numFmtId="49" fontId="43" fillId="0" borderId="34" xfId="0" applyNumberFormat="1" applyFont="1" applyFill="1" applyBorder="1" applyAlignment="1" applyProtection="1">
      <alignment horizontal="left" vertical="center" wrapText="1"/>
      <protection locked="0"/>
    </xf>
    <xf numFmtId="49" fontId="43" fillId="0" borderId="35" xfId="0" applyNumberFormat="1" applyFont="1" applyFill="1" applyBorder="1" applyAlignment="1" applyProtection="1">
      <alignment horizontal="left" vertical="center" wrapText="1"/>
      <protection locked="0"/>
    </xf>
    <xf numFmtId="0" fontId="43" fillId="0" borderId="39" xfId="0" applyFont="1" applyFill="1" applyBorder="1" applyAlignment="1" applyProtection="1">
      <alignment horizontal="center" vertical="center"/>
      <protection locked="0"/>
    </xf>
    <xf numFmtId="4" fontId="43" fillId="0" borderId="24" xfId="0" applyNumberFormat="1" applyFont="1" applyFill="1" applyBorder="1" applyAlignment="1" applyProtection="1">
      <alignment horizontal="center" vertical="center"/>
      <protection locked="0"/>
    </xf>
    <xf numFmtId="4" fontId="43" fillId="0" borderId="39" xfId="0" applyNumberFormat="1" applyFont="1" applyFill="1" applyBorder="1" applyAlignment="1" applyProtection="1">
      <alignment horizontal="center" vertical="center"/>
      <protection locked="0"/>
    </xf>
    <xf numFmtId="4" fontId="43" fillId="0" borderId="30" xfId="0" applyNumberFormat="1" applyFont="1" applyFill="1" applyBorder="1" applyAlignment="1" applyProtection="1">
      <alignment horizontal="center" vertical="center"/>
      <protection locked="0"/>
    </xf>
    <xf numFmtId="49" fontId="43" fillId="0" borderId="32" xfId="0" applyNumberFormat="1" applyFont="1" applyFill="1" applyBorder="1" applyAlignment="1" applyProtection="1">
      <alignment horizontal="left" vertical="center"/>
      <protection locked="0"/>
    </xf>
    <xf numFmtId="49" fontId="43" fillId="0" borderId="25" xfId="0" applyNumberFormat="1" applyFont="1" applyFill="1" applyBorder="1" applyAlignment="1" applyProtection="1">
      <alignment horizontal="left" vertical="center"/>
      <protection locked="0"/>
    </xf>
    <xf numFmtId="4" fontId="43" fillId="0" borderId="25" xfId="0" applyNumberFormat="1" applyFont="1" applyFill="1" applyBorder="1" applyAlignment="1" applyProtection="1">
      <alignment horizontal="left" vertical="center"/>
      <protection locked="0"/>
    </xf>
    <xf numFmtId="4" fontId="43" fillId="0" borderId="10" xfId="0" applyNumberFormat="1" applyFont="1" applyFill="1" applyBorder="1" applyAlignment="1" applyProtection="1">
      <alignment horizontal="left" vertical="center"/>
      <protection locked="0"/>
    </xf>
    <xf numFmtId="0" fontId="10" fillId="0" borderId="18" xfId="0" applyFont="1" applyFill="1" applyBorder="1" applyAlignment="1" applyProtection="1">
      <alignment horizontal="center" vertical="center" wrapText="1"/>
      <protection locked="0"/>
    </xf>
    <xf numFmtId="0" fontId="5" fillId="5" borderId="0" xfId="0" applyFont="1" applyFill="1" applyBorder="1" applyAlignment="1">
      <alignment horizontal="left" vertical="center" wrapText="1"/>
    </xf>
    <xf numFmtId="0" fontId="43" fillId="0" borderId="1" xfId="0" applyNumberFormat="1" applyFont="1" applyFill="1" applyBorder="1" applyAlignment="1" applyProtection="1">
      <alignment horizontal="center" vertical="center" wrapText="1"/>
      <protection locked="0"/>
    </xf>
    <xf numFmtId="0" fontId="43" fillId="0" borderId="25" xfId="0" applyNumberFormat="1" applyFont="1" applyFill="1" applyBorder="1" applyAlignment="1" applyProtection="1">
      <alignment horizontal="center" vertical="center" wrapText="1"/>
      <protection locked="0"/>
    </xf>
    <xf numFmtId="0" fontId="12" fillId="0" borderId="18" xfId="0" applyFont="1" applyFill="1" applyBorder="1" applyAlignment="1" applyProtection="1">
      <alignment horizontal="center" vertical="center" wrapText="1"/>
      <protection locked="0"/>
    </xf>
    <xf numFmtId="49" fontId="43" fillId="0" borderId="15" xfId="0" applyNumberFormat="1" applyFont="1" applyFill="1" applyBorder="1" applyAlignment="1" applyProtection="1">
      <alignment horizontal="center" vertical="center"/>
      <protection locked="0"/>
    </xf>
    <xf numFmtId="49" fontId="43" fillId="0" borderId="23" xfId="0" applyNumberFormat="1" applyFont="1" applyFill="1" applyBorder="1" applyAlignment="1" applyProtection="1">
      <alignment horizontal="center" vertical="center"/>
      <protection locked="0"/>
    </xf>
    <xf numFmtId="0" fontId="43" fillId="0" borderId="13" xfId="0" applyFont="1" applyFill="1" applyBorder="1" applyAlignment="1" applyProtection="1">
      <alignment horizontal="center" vertical="center" wrapText="1"/>
      <protection locked="0"/>
    </xf>
    <xf numFmtId="0" fontId="43" fillId="0" borderId="3" xfId="0" applyFont="1" applyFill="1" applyBorder="1" applyAlignment="1" applyProtection="1">
      <alignment horizontal="center" vertical="center" wrapText="1"/>
      <protection locked="0"/>
    </xf>
    <xf numFmtId="4" fontId="43" fillId="0" borderId="1" xfId="4" applyNumberFormat="1" applyFont="1" applyFill="1" applyBorder="1" applyAlignment="1" applyProtection="1">
      <alignment horizontal="center" vertical="center"/>
      <protection locked="0"/>
    </xf>
    <xf numFmtId="4" fontId="43" fillId="0" borderId="9" xfId="4" applyNumberFormat="1" applyFont="1" applyFill="1" applyBorder="1" applyAlignment="1" applyProtection="1">
      <alignment horizontal="center" vertical="center"/>
      <protection locked="0"/>
    </xf>
    <xf numFmtId="0" fontId="43" fillId="0" borderId="34" xfId="0" applyFont="1" applyFill="1" applyBorder="1" applyAlignment="1" applyProtection="1">
      <alignment horizontal="left" vertical="center" wrapText="1"/>
      <protection locked="0"/>
    </xf>
    <xf numFmtId="0" fontId="43" fillId="0" borderId="35" xfId="0" applyFont="1" applyFill="1" applyBorder="1" applyAlignment="1" applyProtection="1">
      <alignment horizontal="left" vertical="center" wrapText="1"/>
      <protection locked="0"/>
    </xf>
    <xf numFmtId="0" fontId="43" fillId="0" borderId="30" xfId="0" applyFont="1" applyFill="1" applyBorder="1" applyAlignment="1" applyProtection="1">
      <alignment horizontal="left" vertical="center" wrapText="1"/>
      <protection locked="0"/>
    </xf>
    <xf numFmtId="0" fontId="4" fillId="5" borderId="0" xfId="0" applyFont="1" applyFill="1" applyBorder="1" applyAlignment="1">
      <alignment horizontal="center" vertical="center" wrapText="1"/>
    </xf>
    <xf numFmtId="0" fontId="43" fillId="0" borderId="36" xfId="0" applyFont="1" applyFill="1" applyBorder="1" applyAlignment="1" applyProtection="1">
      <alignment horizontal="left" vertical="center" wrapText="1"/>
      <protection locked="0"/>
    </xf>
    <xf numFmtId="0" fontId="43" fillId="0" borderId="37" xfId="0" applyFont="1" applyFill="1" applyBorder="1" applyAlignment="1" applyProtection="1">
      <alignment horizontal="left" vertical="center" wrapText="1"/>
      <protection locked="0"/>
    </xf>
    <xf numFmtId="0" fontId="43" fillId="0" borderId="38" xfId="0" applyFont="1" applyFill="1" applyBorder="1" applyAlignment="1" applyProtection="1">
      <alignment horizontal="left" vertical="center" wrapText="1"/>
      <protection locked="0"/>
    </xf>
    <xf numFmtId="0" fontId="43" fillId="0" borderId="1" xfId="0" applyNumberFormat="1" applyFont="1" applyFill="1" applyBorder="1" applyAlignment="1" applyProtection="1">
      <alignment horizontal="right" vertical="center" wrapText="1"/>
      <protection locked="0"/>
    </xf>
    <xf numFmtId="4" fontId="43" fillId="0" borderId="25" xfId="0" applyNumberFormat="1" applyFont="1" applyFill="1" applyBorder="1" applyAlignment="1" applyProtection="1">
      <alignment horizontal="right" vertical="center" wrapText="1"/>
      <protection locked="0"/>
    </xf>
    <xf numFmtId="0" fontId="43" fillId="0" borderId="25" xfId="0" applyNumberFormat="1" applyFont="1" applyFill="1" applyBorder="1" applyAlignment="1" applyProtection="1">
      <alignment horizontal="right" vertical="center" wrapText="1"/>
      <protection locked="0"/>
    </xf>
    <xf numFmtId="0" fontId="43" fillId="0" borderId="32" xfId="0" applyFont="1" applyFill="1" applyBorder="1" applyAlignment="1" applyProtection="1">
      <alignment horizontal="left" vertical="center" wrapText="1"/>
      <protection locked="0"/>
    </xf>
    <xf numFmtId="0" fontId="43" fillId="0" borderId="25" xfId="0" applyFont="1" applyFill="1" applyBorder="1" applyAlignment="1" applyProtection="1">
      <alignment horizontal="left" vertical="center" wrapText="1"/>
      <protection locked="0"/>
    </xf>
    <xf numFmtId="0" fontId="43" fillId="0" borderId="10" xfId="0" applyFont="1" applyFill="1" applyBorder="1" applyAlignment="1" applyProtection="1">
      <alignment horizontal="left" vertical="center" wrapText="1"/>
      <protection locked="0"/>
    </xf>
    <xf numFmtId="4" fontId="43" fillId="0" borderId="1" xfId="0" applyNumberFormat="1" applyFont="1" applyFill="1" applyBorder="1" applyAlignment="1" applyProtection="1">
      <alignment horizontal="right" vertical="center" wrapText="1"/>
      <protection locked="0"/>
    </xf>
    <xf numFmtId="0" fontId="43" fillId="0" borderId="27" xfId="0" applyNumberFormat="1" applyFont="1" applyFill="1" applyBorder="1" applyAlignment="1" applyProtection="1">
      <alignment horizontal="right" vertical="center" wrapText="1"/>
      <protection locked="0"/>
    </xf>
    <xf numFmtId="0" fontId="43" fillId="0" borderId="33" xfId="0" applyNumberFormat="1" applyFont="1" applyFill="1" applyBorder="1" applyAlignment="1" applyProtection="1">
      <alignment horizontal="right" vertical="center" wrapText="1"/>
      <protection locked="0"/>
    </xf>
    <xf numFmtId="0" fontId="40" fillId="0" borderId="18" xfId="0" applyFont="1" applyFill="1" applyBorder="1" applyAlignment="1" applyProtection="1">
      <alignment horizontal="center" vertical="center" wrapText="1"/>
      <protection locked="0"/>
    </xf>
    <xf numFmtId="0" fontId="53" fillId="0" borderId="18" xfId="0" applyFont="1" applyFill="1" applyBorder="1" applyAlignment="1" applyProtection="1">
      <alignment horizontal="center" vertical="top" wrapText="1"/>
      <protection locked="0"/>
    </xf>
    <xf numFmtId="0" fontId="41" fillId="0" borderId="16" xfId="0" applyNumberFormat="1" applyFont="1" applyFill="1" applyBorder="1" applyAlignment="1" applyProtection="1">
      <alignment horizontal="center" vertical="top" wrapText="1"/>
      <protection locked="0"/>
    </xf>
    <xf numFmtId="0" fontId="2" fillId="5" borderId="0" xfId="0" applyFont="1" applyFill="1" applyBorder="1" applyAlignment="1">
      <alignment horizontal="center" vertical="center" wrapText="1"/>
    </xf>
    <xf numFmtId="0" fontId="43" fillId="0" borderId="32" xfId="0" applyFont="1" applyFill="1" applyBorder="1" applyAlignment="1" applyProtection="1">
      <alignment horizontal="center" vertical="center" wrapText="1"/>
      <protection locked="0"/>
    </xf>
    <xf numFmtId="0" fontId="43" fillId="0" borderId="25" xfId="0" applyFont="1" applyFill="1" applyBorder="1" applyAlignment="1" applyProtection="1">
      <alignment horizontal="center" vertical="center" wrapText="1"/>
      <protection locked="0"/>
    </xf>
    <xf numFmtId="0" fontId="43" fillId="0" borderId="9" xfId="0" applyFont="1" applyFill="1" applyBorder="1" applyAlignment="1" applyProtection="1">
      <alignment horizontal="center" vertical="center" wrapText="1"/>
      <protection locked="0"/>
    </xf>
    <xf numFmtId="0" fontId="14" fillId="0" borderId="27" xfId="0" applyFont="1" applyFill="1" applyBorder="1" applyAlignment="1" applyProtection="1">
      <alignment horizontal="center" vertical="center" wrapText="1"/>
      <protection locked="0"/>
    </xf>
    <xf numFmtId="0" fontId="14" fillId="0" borderId="26" xfId="0" applyFont="1" applyFill="1" applyBorder="1" applyAlignment="1" applyProtection="1">
      <alignment horizontal="center" vertical="center" wrapText="1"/>
      <protection locked="0"/>
    </xf>
    <xf numFmtId="0" fontId="4" fillId="0" borderId="2" xfId="0" applyFont="1" applyBorder="1" applyAlignment="1">
      <alignment horizontal="center" vertical="center"/>
    </xf>
    <xf numFmtId="10" fontId="2" fillId="0" borderId="1" xfId="2" applyNumberFormat="1" applyFont="1" applyBorder="1" applyAlignment="1">
      <alignment horizontal="center" vertical="center"/>
    </xf>
    <xf numFmtId="10" fontId="2" fillId="0" borderId="25" xfId="2" applyNumberFormat="1" applyFont="1" applyBorder="1" applyAlignment="1">
      <alignment horizontal="center" vertical="center"/>
    </xf>
    <xf numFmtId="0" fontId="0" fillId="0" borderId="9" xfId="0" applyBorder="1" applyAlignment="1">
      <alignment vertical="center"/>
    </xf>
    <xf numFmtId="49" fontId="39" fillId="5" borderId="1" xfId="0" applyNumberFormat="1" applyFont="1" applyFill="1" applyBorder="1" applyAlignment="1">
      <alignment horizontal="left" vertical="center"/>
    </xf>
    <xf numFmtId="49" fontId="39" fillId="5" borderId="25" xfId="0" applyNumberFormat="1" applyFont="1" applyFill="1" applyBorder="1" applyAlignment="1">
      <alignment horizontal="left" vertical="center"/>
    </xf>
    <xf numFmtId="49" fontId="39" fillId="5" borderId="9" xfId="0" applyNumberFormat="1" applyFont="1" applyFill="1" applyBorder="1" applyAlignment="1">
      <alignment horizontal="left" vertical="center"/>
    </xf>
    <xf numFmtId="0" fontId="38" fillId="0" borderId="1" xfId="0" applyFont="1" applyBorder="1" applyAlignment="1">
      <alignment horizontal="left" vertical="center"/>
    </xf>
    <xf numFmtId="0" fontId="38" fillId="0" borderId="25" xfId="0" applyFont="1" applyBorder="1" applyAlignment="1">
      <alignment horizontal="left" vertical="center"/>
    </xf>
    <xf numFmtId="0" fontId="38" fillId="0" borderId="9" xfId="0" applyFont="1" applyBorder="1" applyAlignment="1">
      <alignment horizontal="left" vertical="center"/>
    </xf>
    <xf numFmtId="0" fontId="3" fillId="0" borderId="2" xfId="0" applyFont="1" applyBorder="1" applyAlignment="1">
      <alignment horizontal="center" vertical="center"/>
    </xf>
    <xf numFmtId="4" fontId="4" fillId="7" borderId="13" xfId="0" applyNumberFormat="1" applyFont="1" applyFill="1" applyBorder="1" applyAlignment="1">
      <alignment horizontal="center" vertical="center" wrapText="1"/>
    </xf>
    <xf numFmtId="4" fontId="4" fillId="7" borderId="3" xfId="0" applyNumberFormat="1" applyFont="1" applyFill="1" applyBorder="1" applyAlignment="1">
      <alignment horizontal="center" vertical="center" wrapText="1"/>
    </xf>
    <xf numFmtId="10" fontId="4" fillId="0" borderId="2" xfId="2" applyNumberFormat="1" applyFont="1" applyBorder="1" applyAlignment="1">
      <alignment horizontal="center" vertical="center"/>
    </xf>
    <xf numFmtId="4" fontId="6" fillId="0" borderId="2" xfId="0" applyNumberFormat="1" applyFont="1" applyBorder="1" applyAlignment="1">
      <alignment horizontal="center" vertical="center"/>
    </xf>
    <xf numFmtId="0" fontId="54" fillId="0" borderId="2" xfId="0" applyFont="1" applyBorder="1" applyAlignment="1">
      <alignment horizontal="center" vertical="center"/>
    </xf>
    <xf numFmtId="4" fontId="4" fillId="3" borderId="8" xfId="0" applyNumberFormat="1" applyFont="1" applyFill="1" applyBorder="1" applyAlignment="1">
      <alignment horizontal="center" vertical="center" wrapText="1"/>
    </xf>
    <xf numFmtId="1" fontId="20" fillId="0" borderId="8" xfId="3" applyNumberFormat="1" applyFont="1" applyFill="1" applyBorder="1" applyAlignment="1" applyProtection="1">
      <alignment horizontal="center" vertical="center"/>
    </xf>
    <xf numFmtId="1" fontId="3" fillId="4" borderId="8" xfId="0" applyNumberFormat="1" applyFont="1" applyFill="1" applyBorder="1" applyAlignment="1">
      <alignment horizontal="center" vertical="center"/>
    </xf>
    <xf numFmtId="0" fontId="4" fillId="4" borderId="8" xfId="0" applyFont="1" applyFill="1" applyBorder="1" applyAlignment="1">
      <alignment horizontal="center" vertical="center" wrapText="1"/>
    </xf>
    <xf numFmtId="4" fontId="4" fillId="4" borderId="8" xfId="0" applyNumberFormat="1" applyFont="1" applyFill="1" applyBorder="1" applyAlignment="1">
      <alignment horizontal="center" vertical="center"/>
    </xf>
    <xf numFmtId="1" fontId="4" fillId="4" borderId="8" xfId="0" applyNumberFormat="1" applyFont="1" applyFill="1" applyBorder="1" applyAlignment="1">
      <alignment horizontal="center" vertical="center" wrapText="1"/>
    </xf>
  </cellXfs>
  <cellStyles count="8">
    <cellStyle name="Normal" xfId="0" builtinId="0"/>
    <cellStyle name="Normal 2" xfId="1"/>
    <cellStyle name="Porcentagem" xfId="2" builtinId="5"/>
    <cellStyle name="Porcentagem 2" xfId="3"/>
    <cellStyle name="Vírgula" xfId="4" builtinId="3"/>
    <cellStyle name="Vírgula 2" xfId="5"/>
    <cellStyle name="Vírgula 3" xfId="6"/>
    <cellStyle name="Vírgula 3 2"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0</xdr:colOff>
      <xdr:row>1</xdr:row>
      <xdr:rowOff>0</xdr:rowOff>
    </xdr:to>
    <xdr:grpSp>
      <xdr:nvGrpSpPr>
        <xdr:cNvPr id="44656" name="Group 1"/>
        <xdr:cNvGrpSpPr>
          <a:grpSpLocks/>
        </xdr:cNvGrpSpPr>
      </xdr:nvGrpSpPr>
      <xdr:grpSpPr bwMode="auto">
        <a:xfrm>
          <a:off x="0" y="0"/>
          <a:ext cx="744141" cy="506016"/>
          <a:chOff x="0" y="0"/>
          <a:chExt cx="879" cy="701"/>
        </a:xfrm>
      </xdr:grpSpPr>
      <xdr:sp macro="" textlink="">
        <xdr:nvSpPr>
          <xdr:cNvPr id="44661" name="Rectangle 2"/>
          <xdr:cNvSpPr>
            <a:spLocks noChangeArrowheads="1"/>
          </xdr:cNvSpPr>
        </xdr:nvSpPr>
        <xdr:spPr bwMode="auto">
          <a:xfrm>
            <a:off x="0" y="0"/>
            <a:ext cx="879" cy="701"/>
          </a:xfrm>
          <a:prstGeom prst="rect">
            <a:avLst/>
          </a:prstGeom>
          <a:blipFill dpi="0" rotWithShape="0">
            <a:blip xmlns:r="http://schemas.openxmlformats.org/officeDocument/2006/relationships"/>
            <a:srcRect/>
            <a:tile tx="0" ty="0" sx="100000" sy="100000" flip="none" algn="tl"/>
          </a:blipFill>
          <a:ln w="9360">
            <a:solidFill>
              <a:srgbClr val="000000"/>
            </a:solidFill>
            <a:miter lim="800000"/>
            <a:headEnd/>
            <a:tailEnd/>
          </a:ln>
        </xdr:spPr>
      </xdr:sp>
      <xdr:pic>
        <xdr:nvPicPr>
          <xdr:cNvPr id="44662" name="Pictur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9" cy="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44663" name="Rectangle 4"/>
          <xdr:cNvSpPr>
            <a:spLocks noChangeArrowheads="1"/>
          </xdr:cNvSpPr>
        </xdr:nvSpPr>
        <xdr:spPr bwMode="auto">
          <a:xfrm>
            <a:off x="0" y="0"/>
            <a:ext cx="879" cy="701"/>
          </a:xfrm>
          <a:prstGeom prst="rect">
            <a:avLst/>
          </a:prstGeom>
          <a:noFill/>
          <a:ln w="936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0</xdr:colOff>
      <xdr:row>0</xdr:row>
      <xdr:rowOff>0</xdr:rowOff>
    </xdr:from>
    <xdr:to>
      <xdr:col>1</xdr:col>
      <xdr:colOff>0</xdr:colOff>
      <xdr:row>1</xdr:row>
      <xdr:rowOff>0</xdr:rowOff>
    </xdr:to>
    <xdr:grpSp>
      <xdr:nvGrpSpPr>
        <xdr:cNvPr id="44657" name="Group 1"/>
        <xdr:cNvGrpSpPr>
          <a:grpSpLocks/>
        </xdr:cNvGrpSpPr>
      </xdr:nvGrpSpPr>
      <xdr:grpSpPr bwMode="auto">
        <a:xfrm>
          <a:off x="0" y="0"/>
          <a:ext cx="744141" cy="506016"/>
          <a:chOff x="0" y="0"/>
          <a:chExt cx="879" cy="701"/>
        </a:xfrm>
      </xdr:grpSpPr>
      <xdr:sp macro="" textlink="">
        <xdr:nvSpPr>
          <xdr:cNvPr id="44658" name="Rectangle 2"/>
          <xdr:cNvSpPr>
            <a:spLocks noChangeArrowheads="1"/>
          </xdr:cNvSpPr>
        </xdr:nvSpPr>
        <xdr:spPr bwMode="auto">
          <a:xfrm>
            <a:off x="0" y="0"/>
            <a:ext cx="879" cy="701"/>
          </a:xfrm>
          <a:prstGeom prst="rect">
            <a:avLst/>
          </a:prstGeom>
          <a:blipFill dpi="0" rotWithShape="0">
            <a:blip xmlns:r="http://schemas.openxmlformats.org/officeDocument/2006/relationships"/>
            <a:srcRect/>
            <a:tile tx="0" ty="0" sx="100000" sy="100000" flip="none" algn="tl"/>
          </a:blipFill>
          <a:ln w="9360">
            <a:solidFill>
              <a:srgbClr val="000000"/>
            </a:solidFill>
            <a:miter lim="800000"/>
            <a:headEnd/>
            <a:tailEnd/>
          </a:ln>
        </xdr:spPr>
      </xdr:sp>
      <xdr:pic>
        <xdr:nvPicPr>
          <xdr:cNvPr id="44659" name="Pictur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9" cy="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44660" name="Rectangle 4"/>
          <xdr:cNvSpPr>
            <a:spLocks noChangeArrowheads="1"/>
          </xdr:cNvSpPr>
        </xdr:nvSpPr>
        <xdr:spPr bwMode="auto">
          <a:xfrm>
            <a:off x="0" y="0"/>
            <a:ext cx="879" cy="701"/>
          </a:xfrm>
          <a:prstGeom prst="rect">
            <a:avLst/>
          </a:prstGeom>
          <a:noFill/>
          <a:ln w="936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EMG/Desktop/PLANILHAS%20-SEE/-%20PLANILHA%20-%202022/-%20PLANILHA%202022%20-%20CONV&#202;NIOS/-%20PLANILHA%20DE%20SERVI&#199;OS%20-%20SEEMG%20REVISAO%2000%202022%20-%20CONV&#202;NIO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eus%20Documentos/Downloads/PLANILHA%20OR&#199;AMENT&#193;RIA%20QUADRA%20POLIESPORTIVA%20DA%20E.M.BRENDA%20GUIMAR&#195;ES%20DE%20PAUL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CRONOGRAMA"/>
    </sheetNames>
    <sheetDataSet>
      <sheetData sheetId="0" refreshError="1">
        <row r="6">
          <cell r="B6" t="str">
            <v>INSTALAÇÃO DOS SERVIÇOS DE ENGENHARIA</v>
          </cell>
        </row>
        <row r="176">
          <cell r="B176" t="str">
            <v>TRABALHOS EM TERRA</v>
          </cell>
        </row>
        <row r="204">
          <cell r="B204" t="str">
            <v>SONDAGEM, FUNDAÇÕES, MUROS E CONTENÇÕES</v>
          </cell>
        </row>
        <row r="268">
          <cell r="B268" t="str">
            <v>SUPERESTRUTURA</v>
          </cell>
        </row>
        <row r="305">
          <cell r="B305" t="str">
            <v>ALVENARIA</v>
          </cell>
        </row>
        <row r="334">
          <cell r="B334" t="str">
            <v>COBERTURA E FORRO</v>
          </cell>
        </row>
        <row r="473">
          <cell r="B473" t="str">
            <v>INSTALAÇÕES HIDRÁULICAS</v>
          </cell>
        </row>
        <row r="645">
          <cell r="B645" t="str">
            <v>INSTALAÇÕES SANITÁRIAS</v>
          </cell>
        </row>
        <row r="707">
          <cell r="B707" t="str">
            <v>INSTALAÇÃO ELÉTRICA</v>
          </cell>
        </row>
        <row r="979">
          <cell r="B979" t="str">
            <v>ESQUADRIAS DE MADEIRA</v>
          </cell>
        </row>
        <row r="1046">
          <cell r="B1046" t="str">
            <v>ESQUADRIAS METÁLICAS</v>
          </cell>
        </row>
        <row r="1086">
          <cell r="B1086" t="str">
            <v>FERRAGENS</v>
          </cell>
        </row>
        <row r="1128">
          <cell r="B1128" t="str">
            <v>REVESTIMENTO</v>
          </cell>
        </row>
        <row r="1164">
          <cell r="B1164" t="str">
            <v>PISOS E RODAPÉS</v>
          </cell>
        </row>
        <row r="1265">
          <cell r="B1265" t="str">
            <v>VIDROS</v>
          </cell>
        </row>
        <row r="1282">
          <cell r="B1282" t="str">
            <v>PINTURA</v>
          </cell>
        </row>
        <row r="1330">
          <cell r="B1330" t="str">
            <v>BANCADAS, PRATELEIRAS E DIVISÓRIAS</v>
          </cell>
        </row>
        <row r="1378">
          <cell r="B1378" t="str">
            <v>DIVERSOS</v>
          </cell>
        </row>
        <row r="1541">
          <cell r="B1541" t="str">
            <v>LIMPEZA</v>
          </cell>
        </row>
        <row r="1559">
          <cell r="B1559" t="str">
            <v>LEVANTAMENTOS, E PROJETOS</v>
          </cell>
        </row>
        <row r="1626">
          <cell r="B1626" t="str">
            <v>DETECÇÃO, COMBATE E PREVENÇÃO A INCÊNDIO</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QUADRA - MODELO 1"/>
      <sheetName val="CRONOGRAMA - QUADRA - MODELO 1"/>
      <sheetName val="PLANO DE APLICAÇÃO"/>
    </sheetNames>
    <sheetDataSet>
      <sheetData sheetId="0">
        <row r="470">
          <cell r="G470">
            <v>20809.579233000004</v>
          </cell>
        </row>
      </sheetData>
      <sheetData sheetId="1">
        <row r="7">
          <cell r="B7" t="str">
            <v>INSTALAÇÃO DOS SERVIÇOS DE ENGENHARIA</v>
          </cell>
        </row>
        <row r="8">
          <cell r="B8" t="str">
            <v>TRABALHOS EM TERRA</v>
          </cell>
        </row>
        <row r="9">
          <cell r="B9" t="str">
            <v>SONDAGEM, FUNDAÇÕES, MUROS E CONTENÇÕES</v>
          </cell>
        </row>
        <row r="10">
          <cell r="B10" t="str">
            <v>SUPERESTRUTURA</v>
          </cell>
        </row>
        <row r="11">
          <cell r="B11" t="str">
            <v>ALVENARIA</v>
          </cell>
        </row>
        <row r="12">
          <cell r="B12" t="str">
            <v>COBERTURA E FORRO</v>
          </cell>
        </row>
        <row r="13">
          <cell r="B13" t="str">
            <v>INSTALAÇÕES HIDRÁULICAS</v>
          </cell>
        </row>
        <row r="14">
          <cell r="B14" t="str">
            <v>INSTALAÇÕES SANITÁRIAS</v>
          </cell>
        </row>
        <row r="15">
          <cell r="B15" t="str">
            <v>INSTALAÇÃO ELÉTRICA</v>
          </cell>
        </row>
        <row r="16">
          <cell r="B16" t="str">
            <v>ESQUADRIAS METÁLICAS</v>
          </cell>
        </row>
        <row r="17">
          <cell r="B17" t="str">
            <v>FERRAGENS</v>
          </cell>
        </row>
        <row r="18">
          <cell r="B18" t="str">
            <v>REVESTIMENTO</v>
          </cell>
        </row>
        <row r="19">
          <cell r="B19" t="str">
            <v>PISOS E RODAPÉS</v>
          </cell>
        </row>
        <row r="20">
          <cell r="B20" t="str">
            <v>PINTURA</v>
          </cell>
        </row>
        <row r="21">
          <cell r="B21" t="str">
            <v>BANCADAS, PRATELEIRAS E DIVISÓRIAS</v>
          </cell>
        </row>
        <row r="23">
          <cell r="B23" t="str">
            <v>LIMPEZA</v>
          </cell>
        </row>
      </sheetData>
      <sheetData sheetId="2" refreshError="1"/>
    </sheetDataSet>
  </externalBook>
</externalLink>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03"/>
  <sheetViews>
    <sheetView tabSelected="1" view="pageBreakPreview" topLeftCell="A563" zoomScale="64" zoomScaleNormal="93" zoomScaleSheetLayoutView="64" workbookViewId="0">
      <selection activeCell="B571" sqref="B571"/>
    </sheetView>
  </sheetViews>
  <sheetFormatPr defaultColWidth="8.42578125" defaultRowHeight="18" x14ac:dyDescent="0.25"/>
  <cols>
    <col min="1" max="1" width="11.140625" style="27" customWidth="1"/>
    <col min="2" max="2" width="93.5703125" style="28" customWidth="1"/>
    <col min="3" max="3" width="9.7109375" style="29" customWidth="1"/>
    <col min="4" max="4" width="13.140625" style="30" customWidth="1"/>
    <col min="5" max="5" width="21.140625" style="31" customWidth="1"/>
    <col min="6" max="6" width="23.28515625" style="31" customWidth="1"/>
    <col min="7" max="7" width="21.28515625" style="30" customWidth="1"/>
    <col min="8" max="8" width="92.85546875" style="32" customWidth="1"/>
    <col min="9" max="16384" width="8.42578125" style="33"/>
  </cols>
  <sheetData>
    <row r="1" spans="1:12" s="18" customFormat="1" ht="39.950000000000003" customHeight="1" x14ac:dyDescent="0.25">
      <c r="A1" s="34"/>
      <c r="B1" s="35" t="s">
        <v>0</v>
      </c>
      <c r="C1" s="36"/>
      <c r="D1" s="37"/>
      <c r="E1" s="37"/>
      <c r="F1" s="37"/>
      <c r="G1" s="37"/>
      <c r="H1" s="38"/>
    </row>
    <row r="2" spans="1:12" s="19" customFormat="1" ht="39" customHeight="1" x14ac:dyDescent="0.3">
      <c r="A2" s="277" t="s">
        <v>489</v>
      </c>
      <c r="B2" s="278"/>
      <c r="C2" s="279" t="s">
        <v>1</v>
      </c>
      <c r="D2" s="280"/>
      <c r="E2" s="152">
        <v>31368792</v>
      </c>
      <c r="F2" s="39" t="s">
        <v>491</v>
      </c>
      <c r="G2" s="281"/>
      <c r="H2" s="282"/>
    </row>
    <row r="3" spans="1:12" s="19" customFormat="1" ht="24.95" customHeight="1" x14ac:dyDescent="0.3">
      <c r="A3" s="283" t="s">
        <v>490</v>
      </c>
      <c r="B3" s="284"/>
      <c r="C3" s="40" t="s">
        <v>2</v>
      </c>
      <c r="D3" s="41">
        <v>0.05</v>
      </c>
      <c r="E3" s="42" t="s">
        <v>3</v>
      </c>
      <c r="F3" s="285" t="s">
        <v>492</v>
      </c>
      <c r="G3" s="285"/>
      <c r="H3" s="286"/>
    </row>
    <row r="4" spans="1:12" s="18" customFormat="1" ht="21" customHeight="1" x14ac:dyDescent="0.25">
      <c r="A4" s="292" t="s">
        <v>4</v>
      </c>
      <c r="B4" s="294" t="s">
        <v>5</v>
      </c>
      <c r="C4" s="294" t="s">
        <v>6</v>
      </c>
      <c r="D4" s="296" t="s">
        <v>7</v>
      </c>
      <c r="E4" s="297"/>
      <c r="F4" s="297"/>
      <c r="G4" s="43">
        <f>G600</f>
        <v>5207234.1152058803</v>
      </c>
      <c r="H4" s="44" t="s">
        <v>8</v>
      </c>
    </row>
    <row r="5" spans="1:12" s="20" customFormat="1" ht="30" customHeight="1" x14ac:dyDescent="0.2">
      <c r="A5" s="293"/>
      <c r="B5" s="295"/>
      <c r="C5" s="295"/>
      <c r="D5" s="45" t="s">
        <v>9</v>
      </c>
      <c r="E5" s="46" t="s">
        <v>10</v>
      </c>
      <c r="F5" s="46" t="s">
        <v>11</v>
      </c>
      <c r="G5" s="45" t="s">
        <v>12</v>
      </c>
      <c r="H5" s="47" t="s">
        <v>13</v>
      </c>
    </row>
    <row r="6" spans="1:12" s="21" customFormat="1" ht="18.75" x14ac:dyDescent="0.25">
      <c r="A6" s="48" t="s">
        <v>14</v>
      </c>
      <c r="B6" s="49" t="s">
        <v>15</v>
      </c>
      <c r="C6" s="50"/>
      <c r="D6" s="51"/>
      <c r="E6" s="52"/>
      <c r="F6" s="52"/>
      <c r="G6" s="53"/>
      <c r="H6" s="54"/>
    </row>
    <row r="7" spans="1:12" s="21" customFormat="1" ht="18.75" x14ac:dyDescent="0.25">
      <c r="A7" s="55" t="s">
        <v>16</v>
      </c>
      <c r="B7" s="56" t="s">
        <v>17</v>
      </c>
      <c r="C7" s="57" t="s">
        <v>18</v>
      </c>
      <c r="D7" s="58">
        <v>1021.7</v>
      </c>
      <c r="E7" s="58">
        <v>9.5399999999999991</v>
      </c>
      <c r="F7" s="58">
        <f>E7*(1+C$599)</f>
        <v>11.890655999999998</v>
      </c>
      <c r="G7" s="58">
        <f>D7*F7</f>
        <v>12148.683235199998</v>
      </c>
      <c r="H7" s="54" t="s">
        <v>494</v>
      </c>
    </row>
    <row r="8" spans="1:12" s="21" customFormat="1" ht="93.75" customHeight="1" x14ac:dyDescent="0.25">
      <c r="A8" s="59"/>
      <c r="B8" s="60" t="s">
        <v>19</v>
      </c>
      <c r="C8" s="57"/>
      <c r="D8" s="58"/>
      <c r="E8" s="58"/>
      <c r="F8" s="58"/>
      <c r="G8" s="61"/>
      <c r="H8" s="62"/>
      <c r="I8" s="288"/>
      <c r="J8" s="288"/>
      <c r="K8" s="288"/>
      <c r="L8" s="288"/>
    </row>
    <row r="9" spans="1:12" s="21" customFormat="1" ht="18.75" x14ac:dyDescent="0.25">
      <c r="A9" s="59"/>
      <c r="B9" s="60"/>
      <c r="C9" s="57"/>
      <c r="D9" s="58"/>
      <c r="E9" s="58"/>
      <c r="F9" s="58"/>
      <c r="G9" s="61"/>
      <c r="H9" s="54"/>
    </row>
    <row r="10" spans="1:12" s="21" customFormat="1" ht="31.5" x14ac:dyDescent="0.25">
      <c r="A10" s="59" t="s">
        <v>21</v>
      </c>
      <c r="B10" s="64" t="s">
        <v>22</v>
      </c>
      <c r="C10" s="57" t="s">
        <v>23</v>
      </c>
      <c r="D10" s="58">
        <v>1</v>
      </c>
      <c r="E10" s="58">
        <v>1419.25</v>
      </c>
      <c r="F10" s="58">
        <f>E10*(1+C$599)</f>
        <v>1768.9531999999999</v>
      </c>
      <c r="G10" s="58">
        <f>D10*F10</f>
        <v>1768.9531999999999</v>
      </c>
      <c r="H10" s="199" t="s">
        <v>493</v>
      </c>
    </row>
    <row r="11" spans="1:12" s="21" customFormat="1" ht="126" x14ac:dyDescent="0.25">
      <c r="A11" s="59"/>
      <c r="B11" s="65" t="s">
        <v>24</v>
      </c>
      <c r="C11" s="57"/>
      <c r="D11" s="58"/>
      <c r="E11" s="58"/>
      <c r="F11" s="58"/>
      <c r="G11" s="61"/>
      <c r="H11" s="66"/>
    </row>
    <row r="12" spans="1:12" s="21" customFormat="1" ht="18.75" x14ac:dyDescent="0.25">
      <c r="A12" s="59"/>
      <c r="B12" s="63"/>
      <c r="C12" s="57"/>
      <c r="D12" s="58"/>
      <c r="E12" s="58"/>
      <c r="F12" s="58"/>
      <c r="G12" s="61"/>
      <c r="H12" s="54"/>
    </row>
    <row r="13" spans="1:12" s="21" customFormat="1" ht="18" customHeight="1" x14ac:dyDescent="0.25">
      <c r="A13" s="59"/>
      <c r="B13" s="63"/>
      <c r="C13" s="78"/>
      <c r="D13" s="289" t="s">
        <v>26</v>
      </c>
      <c r="E13" s="290"/>
      <c r="F13" s="290"/>
      <c r="G13" s="79">
        <f>SUM(G7:G12)</f>
        <v>13917.636435199998</v>
      </c>
      <c r="H13" s="200"/>
    </row>
    <row r="14" spans="1:12" s="21" customFormat="1" ht="18.75" x14ac:dyDescent="0.25">
      <c r="A14" s="48" t="s">
        <v>28</v>
      </c>
      <c r="B14" s="49" t="s">
        <v>495</v>
      </c>
      <c r="C14" s="50"/>
      <c r="D14" s="50"/>
      <c r="E14" s="58"/>
      <c r="F14" s="58"/>
      <c r="G14" s="61"/>
      <c r="H14" s="54"/>
    </row>
    <row r="15" spans="1:12" s="21" customFormat="1" ht="36.75" customHeight="1" x14ac:dyDescent="0.25">
      <c r="A15" s="59" t="s">
        <v>29</v>
      </c>
      <c r="B15" s="63" t="s">
        <v>30</v>
      </c>
      <c r="C15" s="57" t="s">
        <v>27</v>
      </c>
      <c r="D15" s="58">
        <v>113.91</v>
      </c>
      <c r="E15" s="58">
        <v>67.39</v>
      </c>
      <c r="F15" s="58">
        <f>E15*(1+C$599)</f>
        <v>83.994895999999997</v>
      </c>
      <c r="G15" s="58">
        <f>D15*F15</f>
        <v>9567.8586033599986</v>
      </c>
      <c r="H15" s="275" t="s">
        <v>615</v>
      </c>
    </row>
    <row r="16" spans="1:12" s="21" customFormat="1" ht="294.75" customHeight="1" x14ac:dyDescent="0.25">
      <c r="A16" s="59"/>
      <c r="B16" s="60" t="s">
        <v>31</v>
      </c>
      <c r="C16" s="57"/>
      <c r="D16" s="58"/>
      <c r="E16" s="58"/>
      <c r="F16" s="58"/>
      <c r="G16" s="61"/>
      <c r="H16" s="275"/>
    </row>
    <row r="17" spans="1:8" s="21" customFormat="1" ht="18.75" x14ac:dyDescent="0.25">
      <c r="A17" s="59"/>
      <c r="B17" s="63"/>
      <c r="C17" s="57"/>
      <c r="D17" s="58"/>
      <c r="E17" s="58"/>
      <c r="F17" s="58"/>
      <c r="G17" s="61"/>
      <c r="H17" s="54"/>
    </row>
    <row r="18" spans="1:8" s="21" customFormat="1" ht="34.5" customHeight="1" x14ac:dyDescent="0.25">
      <c r="A18" s="59" t="s">
        <v>32</v>
      </c>
      <c r="B18" s="63" t="s">
        <v>33</v>
      </c>
      <c r="C18" s="57" t="s">
        <v>25</v>
      </c>
      <c r="D18" s="58">
        <v>114.52</v>
      </c>
      <c r="E18" s="58">
        <v>22.72</v>
      </c>
      <c r="F18" s="58">
        <f>E18*(1+C$599)</f>
        <v>28.318207999999998</v>
      </c>
      <c r="G18" s="58">
        <f>D18*F18</f>
        <v>3243.0011801599999</v>
      </c>
      <c r="H18" s="138" t="s">
        <v>660</v>
      </c>
    </row>
    <row r="19" spans="1:8" s="21" customFormat="1" ht="47.25" x14ac:dyDescent="0.25">
      <c r="A19" s="59"/>
      <c r="B19" s="60" t="s">
        <v>34</v>
      </c>
      <c r="C19" s="57"/>
      <c r="D19" s="58"/>
      <c r="E19" s="58"/>
      <c r="F19" s="58"/>
      <c r="G19" s="61"/>
      <c r="H19" s="201"/>
    </row>
    <row r="20" spans="1:8" s="21" customFormat="1" ht="18.75" x14ac:dyDescent="0.25">
      <c r="A20" s="59"/>
      <c r="B20" s="63"/>
      <c r="C20" s="57"/>
      <c r="D20" s="58"/>
      <c r="E20" s="58"/>
      <c r="F20" s="58"/>
      <c r="G20" s="61"/>
      <c r="H20" s="54"/>
    </row>
    <row r="21" spans="1:8" s="21" customFormat="1" ht="31.5" customHeight="1" x14ac:dyDescent="0.25">
      <c r="A21" s="59" t="s">
        <v>35</v>
      </c>
      <c r="B21" s="63" t="s">
        <v>36</v>
      </c>
      <c r="C21" s="57" t="s">
        <v>27</v>
      </c>
      <c r="D21" s="58">
        <v>80.16</v>
      </c>
      <c r="E21" s="58">
        <v>67.39</v>
      </c>
      <c r="F21" s="58">
        <f>E21*(1+C$599)</f>
        <v>83.994895999999997</v>
      </c>
      <c r="G21" s="58">
        <f>D21*F21</f>
        <v>6733.0308633599998</v>
      </c>
      <c r="H21" s="54" t="s">
        <v>616</v>
      </c>
    </row>
    <row r="22" spans="1:8" s="21" customFormat="1" ht="81" customHeight="1" x14ac:dyDescent="0.25">
      <c r="A22" s="59"/>
      <c r="B22" s="60" t="s">
        <v>37</v>
      </c>
      <c r="C22" s="57"/>
      <c r="D22" s="58"/>
      <c r="E22" s="58"/>
      <c r="F22" s="58"/>
      <c r="G22" s="61"/>
      <c r="H22" s="54"/>
    </row>
    <row r="23" spans="1:8" s="21" customFormat="1" ht="18.75" x14ac:dyDescent="0.25">
      <c r="A23" s="59"/>
      <c r="B23" s="63"/>
      <c r="C23" s="57"/>
      <c r="D23" s="58"/>
      <c r="E23" s="58"/>
      <c r="F23" s="58"/>
      <c r="G23" s="61"/>
      <c r="H23" s="54"/>
    </row>
    <row r="24" spans="1:8" s="21" customFormat="1" ht="31.5" x14ac:dyDescent="0.25">
      <c r="A24" s="59" t="s">
        <v>38</v>
      </c>
      <c r="B24" s="63" t="s">
        <v>39</v>
      </c>
      <c r="C24" s="57" t="s">
        <v>27</v>
      </c>
      <c r="D24" s="58">
        <v>13.5</v>
      </c>
      <c r="E24" s="58">
        <v>44.81</v>
      </c>
      <c r="F24" s="58">
        <f>E24*(1+C$599)</f>
        <v>55.851184000000003</v>
      </c>
      <c r="G24" s="58">
        <f>D24*F24</f>
        <v>753.99098400000003</v>
      </c>
      <c r="H24" s="275" t="s">
        <v>617</v>
      </c>
    </row>
    <row r="25" spans="1:8" s="21" customFormat="1" ht="80.25" customHeight="1" x14ac:dyDescent="0.25">
      <c r="A25" s="59"/>
      <c r="B25" s="60" t="s">
        <v>40</v>
      </c>
      <c r="C25" s="57"/>
      <c r="D25" s="74"/>
      <c r="E25" s="58"/>
      <c r="F25" s="58"/>
      <c r="G25" s="61"/>
      <c r="H25" s="275"/>
    </row>
    <row r="26" spans="1:8" s="21" customFormat="1" ht="18.75" x14ac:dyDescent="0.25">
      <c r="A26" s="59"/>
      <c r="B26" s="60"/>
      <c r="C26" s="57"/>
      <c r="D26" s="74"/>
      <c r="E26" s="58"/>
      <c r="F26" s="58"/>
      <c r="G26" s="61"/>
      <c r="H26" s="54"/>
    </row>
    <row r="27" spans="1:8" s="21" customFormat="1" ht="18" customHeight="1" x14ac:dyDescent="0.25">
      <c r="A27" s="59"/>
      <c r="B27" s="92" t="s">
        <v>41</v>
      </c>
      <c r="C27" s="78"/>
      <c r="D27" s="289" t="s">
        <v>26</v>
      </c>
      <c r="E27" s="290"/>
      <c r="F27" s="290"/>
      <c r="G27" s="79">
        <f>SUM(G15:G26)</f>
        <v>20297.881630879998</v>
      </c>
      <c r="H27" s="200"/>
    </row>
    <row r="28" spans="1:8" s="21" customFormat="1" ht="18.75" x14ac:dyDescent="0.25">
      <c r="A28" s="48" t="s">
        <v>42</v>
      </c>
      <c r="B28" s="49" t="s">
        <v>43</v>
      </c>
      <c r="C28" s="50"/>
      <c r="D28" s="51"/>
      <c r="E28" s="52"/>
      <c r="F28" s="93"/>
      <c r="G28" s="61"/>
      <c r="H28" s="54"/>
    </row>
    <row r="29" spans="1:8" s="192" customFormat="1" ht="29.25" customHeight="1" x14ac:dyDescent="0.25">
      <c r="A29" s="208" t="s">
        <v>44</v>
      </c>
      <c r="B29" s="205" t="s">
        <v>621</v>
      </c>
      <c r="C29" s="206" t="s">
        <v>45</v>
      </c>
      <c r="D29" s="207">
        <v>3999.49</v>
      </c>
      <c r="E29" s="207">
        <v>13.88</v>
      </c>
      <c r="F29" s="207">
        <f>E29*(1+C$599)</f>
        <v>17.300032000000002</v>
      </c>
      <c r="G29" s="207">
        <f>D29*F29</f>
        <v>69191.304983680006</v>
      </c>
      <c r="H29" s="276" t="s">
        <v>664</v>
      </c>
    </row>
    <row r="30" spans="1:8" s="192" customFormat="1" ht="409.5" customHeight="1" x14ac:dyDescent="0.25">
      <c r="A30" s="208"/>
      <c r="B30" s="209" t="s">
        <v>46</v>
      </c>
      <c r="C30" s="206"/>
      <c r="D30" s="214"/>
      <c r="E30" s="207"/>
      <c r="F30" s="207"/>
      <c r="G30" s="210"/>
      <c r="H30" s="276"/>
    </row>
    <row r="31" spans="1:8" s="192" customFormat="1" ht="18.75" x14ac:dyDescent="0.25">
      <c r="A31" s="208"/>
      <c r="B31" s="209"/>
      <c r="C31" s="206"/>
      <c r="D31" s="214"/>
      <c r="E31" s="207"/>
      <c r="F31" s="207"/>
      <c r="G31" s="210"/>
      <c r="H31" s="204"/>
    </row>
    <row r="32" spans="1:8" s="192" customFormat="1" ht="36" customHeight="1" x14ac:dyDescent="0.25">
      <c r="A32" s="208" t="s">
        <v>47</v>
      </c>
      <c r="B32" s="211" t="s">
        <v>48</v>
      </c>
      <c r="C32" s="206" t="s">
        <v>25</v>
      </c>
      <c r="D32" s="207">
        <v>511</v>
      </c>
      <c r="E32" s="207">
        <v>60.61</v>
      </c>
      <c r="F32" s="207">
        <f>E32*(1+C$599)</f>
        <v>75.544303999999997</v>
      </c>
      <c r="G32" s="207">
        <f>D32*F32</f>
        <v>38603.139343999996</v>
      </c>
      <c r="H32" s="276" t="s">
        <v>659</v>
      </c>
    </row>
    <row r="33" spans="1:8" s="192" customFormat="1" ht="109.5" customHeight="1" x14ac:dyDescent="0.25">
      <c r="A33" s="208"/>
      <c r="B33" s="209" t="s">
        <v>49</v>
      </c>
      <c r="C33" s="206"/>
      <c r="D33" s="207"/>
      <c r="E33" s="207"/>
      <c r="F33" s="207"/>
      <c r="G33" s="210"/>
      <c r="H33" s="276"/>
    </row>
    <row r="34" spans="1:8" s="192" customFormat="1" ht="18.75" x14ac:dyDescent="0.25">
      <c r="A34" s="195"/>
      <c r="B34" s="196"/>
      <c r="C34" s="206"/>
      <c r="D34" s="207"/>
      <c r="E34" s="207"/>
      <c r="F34" s="207"/>
      <c r="G34" s="210"/>
      <c r="H34" s="204"/>
    </row>
    <row r="35" spans="1:8" s="192" customFormat="1" ht="38.25" customHeight="1" x14ac:dyDescent="0.25">
      <c r="A35" s="202" t="s">
        <v>618</v>
      </c>
      <c r="B35" s="203" t="s">
        <v>619</v>
      </c>
      <c r="C35" s="206" t="s">
        <v>27</v>
      </c>
      <c r="D35" s="207">
        <v>76.25</v>
      </c>
      <c r="E35" s="207">
        <v>2147.9</v>
      </c>
      <c r="F35" s="207">
        <f>E35*(1+C$599)</f>
        <v>2677.1425600000002</v>
      </c>
      <c r="G35" s="207">
        <f>D35*F35</f>
        <v>204132.1202</v>
      </c>
      <c r="H35" s="276" t="s">
        <v>665</v>
      </c>
    </row>
    <row r="36" spans="1:8" s="192" customFormat="1" ht="174.75" customHeight="1" x14ac:dyDescent="0.25">
      <c r="A36" s="195"/>
      <c r="B36" s="209" t="s">
        <v>620</v>
      </c>
      <c r="C36" s="206"/>
      <c r="D36" s="207"/>
      <c r="E36" s="207"/>
      <c r="F36" s="212"/>
      <c r="G36" s="213"/>
      <c r="H36" s="276"/>
    </row>
    <row r="37" spans="1:8" s="21" customFormat="1" ht="18.75" x14ac:dyDescent="0.25">
      <c r="A37" s="59"/>
      <c r="B37" s="95"/>
      <c r="C37" s="57"/>
      <c r="D37" s="58"/>
      <c r="E37" s="58"/>
      <c r="F37" s="87"/>
      <c r="G37" s="88"/>
      <c r="H37" s="54"/>
    </row>
    <row r="38" spans="1:8" s="21" customFormat="1" ht="30.75" customHeight="1" x14ac:dyDescent="0.25">
      <c r="A38" s="59" t="s">
        <v>51</v>
      </c>
      <c r="B38" s="63" t="s">
        <v>52</v>
      </c>
      <c r="C38" s="57" t="s">
        <v>25</v>
      </c>
      <c r="D38" s="58">
        <v>11.4</v>
      </c>
      <c r="E38" s="58">
        <v>58.52</v>
      </c>
      <c r="F38" s="58">
        <f>E38*(1+C$599)</f>
        <v>72.939328000000003</v>
      </c>
      <c r="G38" s="58">
        <f>D38*F38</f>
        <v>831.50833920000002</v>
      </c>
      <c r="H38" s="276" t="s">
        <v>661</v>
      </c>
    </row>
    <row r="39" spans="1:8" s="21" customFormat="1" ht="145.5" customHeight="1" x14ac:dyDescent="0.25">
      <c r="A39" s="59"/>
      <c r="B39" s="60" t="s">
        <v>53</v>
      </c>
      <c r="C39" s="57"/>
      <c r="D39" s="58"/>
      <c r="E39" s="58"/>
      <c r="F39" s="58"/>
      <c r="G39" s="61"/>
      <c r="H39" s="275"/>
    </row>
    <row r="40" spans="1:8" s="21" customFormat="1" ht="18.75" x14ac:dyDescent="0.25">
      <c r="A40" s="59"/>
      <c r="B40" s="60"/>
      <c r="C40" s="57"/>
      <c r="D40" s="58"/>
      <c r="E40" s="58"/>
      <c r="F40" s="58"/>
      <c r="G40" s="61"/>
      <c r="H40" s="226"/>
    </row>
    <row r="41" spans="1:8" s="21" customFormat="1" ht="47.25" x14ac:dyDescent="0.25">
      <c r="A41" s="86"/>
      <c r="B41" s="85" t="s">
        <v>496</v>
      </c>
      <c r="C41" s="81" t="s">
        <v>20</v>
      </c>
      <c r="D41" s="58">
        <v>872</v>
      </c>
      <c r="E41" s="58">
        <v>164.85</v>
      </c>
      <c r="F41" s="58">
        <f>E41*(1+C$599)</f>
        <v>205.46903999999998</v>
      </c>
      <c r="G41" s="58">
        <f>D41*F41</f>
        <v>179169.00287999999</v>
      </c>
      <c r="H41" s="204" t="s">
        <v>622</v>
      </c>
    </row>
    <row r="42" spans="1:8" s="21" customFormat="1" ht="63.75" customHeight="1" x14ac:dyDescent="0.25">
      <c r="A42" s="59"/>
      <c r="B42" s="60" t="s">
        <v>497</v>
      </c>
      <c r="C42" s="57"/>
      <c r="D42" s="58"/>
      <c r="E42" s="58"/>
      <c r="F42" s="58"/>
      <c r="G42" s="61"/>
      <c r="H42" s="204"/>
    </row>
    <row r="43" spans="1:8" s="21" customFormat="1" ht="18.75" x14ac:dyDescent="0.25">
      <c r="A43" s="59"/>
      <c r="B43" s="63"/>
      <c r="C43" s="57"/>
      <c r="D43" s="58"/>
      <c r="E43" s="58"/>
      <c r="F43" s="58"/>
      <c r="G43" s="61"/>
      <c r="H43" s="54"/>
    </row>
    <row r="44" spans="1:8" s="21" customFormat="1" ht="31.5" x14ac:dyDescent="0.25">
      <c r="A44" s="155"/>
      <c r="B44" s="157" t="s">
        <v>498</v>
      </c>
      <c r="C44" s="154" t="s">
        <v>499</v>
      </c>
      <c r="D44" s="58">
        <v>109</v>
      </c>
      <c r="E44" s="58">
        <v>70.33</v>
      </c>
      <c r="F44" s="58">
        <f>E44*(1+C$599)</f>
        <v>87.659312</v>
      </c>
      <c r="G44" s="58">
        <f>D44*F44</f>
        <v>9554.8650080000007</v>
      </c>
      <c r="H44" s="54" t="s">
        <v>631</v>
      </c>
    </row>
    <row r="45" spans="1:8" s="21" customFormat="1" ht="191.25" customHeight="1" x14ac:dyDescent="0.25">
      <c r="A45" s="67"/>
      <c r="B45" s="70" t="s">
        <v>500</v>
      </c>
      <c r="C45" s="69"/>
      <c r="D45" s="58"/>
      <c r="E45" s="58"/>
      <c r="F45" s="58"/>
      <c r="G45" s="61"/>
      <c r="H45" s="204"/>
    </row>
    <row r="46" spans="1:8" s="21" customFormat="1" ht="18.75" x14ac:dyDescent="0.25">
      <c r="A46" s="67"/>
      <c r="B46" s="70"/>
      <c r="C46" s="69"/>
      <c r="D46" s="58"/>
      <c r="E46" s="58"/>
      <c r="F46" s="58"/>
      <c r="G46" s="61"/>
      <c r="H46" s="54"/>
    </row>
    <row r="47" spans="1:8" s="21" customFormat="1" ht="18.75" x14ac:dyDescent="0.25">
      <c r="A47" s="59" t="s">
        <v>521</v>
      </c>
      <c r="B47" s="73" t="s">
        <v>54</v>
      </c>
      <c r="C47" s="57"/>
      <c r="D47" s="58"/>
      <c r="E47" s="58"/>
      <c r="F47" s="58"/>
      <c r="G47" s="61"/>
      <c r="H47" s="54"/>
    </row>
    <row r="48" spans="1:8" s="22" customFormat="1" ht="74.25" customHeight="1" x14ac:dyDescent="0.25">
      <c r="A48" s="59" t="s">
        <v>522</v>
      </c>
      <c r="B48" s="68" t="s">
        <v>55</v>
      </c>
      <c r="C48" s="57" t="s">
        <v>20</v>
      </c>
      <c r="D48" s="58">
        <v>115.25</v>
      </c>
      <c r="E48" s="58">
        <v>752.04</v>
      </c>
      <c r="F48" s="58">
        <f>E48*(1+C$599)</f>
        <v>937.34265599999992</v>
      </c>
      <c r="G48" s="58">
        <f>D48*F48</f>
        <v>108028.74110399999</v>
      </c>
      <c r="H48" s="54" t="s">
        <v>623</v>
      </c>
    </row>
    <row r="49" spans="1:8" s="22" customFormat="1" ht="178.5" customHeight="1" x14ac:dyDescent="0.25">
      <c r="A49" s="59"/>
      <c r="B49" s="70" t="s">
        <v>773</v>
      </c>
      <c r="C49" s="57"/>
      <c r="D49" s="74"/>
      <c r="E49" s="58"/>
      <c r="F49" s="58"/>
      <c r="G49" s="61"/>
      <c r="H49" s="204"/>
    </row>
    <row r="50" spans="1:8" s="21" customFormat="1" ht="18.75" x14ac:dyDescent="0.25">
      <c r="A50" s="91"/>
      <c r="B50" s="60"/>
      <c r="C50" s="57"/>
      <c r="D50" s="74"/>
      <c r="E50" s="58"/>
      <c r="F50" s="58"/>
      <c r="G50" s="61"/>
      <c r="H50" s="54"/>
    </row>
    <row r="51" spans="1:8" s="21" customFormat="1" ht="18.75" x14ac:dyDescent="0.25">
      <c r="A51" s="59" t="s">
        <v>523</v>
      </c>
      <c r="B51" s="73" t="s">
        <v>501</v>
      </c>
      <c r="C51" s="57"/>
      <c r="D51" s="58"/>
      <c r="E51" s="58"/>
      <c r="F51" s="87"/>
      <c r="G51" s="88"/>
      <c r="H51" s="54"/>
    </row>
    <row r="52" spans="1:8" s="21" customFormat="1" ht="31.5" x14ac:dyDescent="0.25">
      <c r="A52" s="94" t="s">
        <v>524</v>
      </c>
      <c r="B52" s="95" t="s">
        <v>56</v>
      </c>
      <c r="C52" s="57" t="s">
        <v>18</v>
      </c>
      <c r="D52" s="58">
        <v>337.37</v>
      </c>
      <c r="E52" s="58">
        <v>14.38</v>
      </c>
      <c r="F52" s="58">
        <f>E52*(1+C$599)</f>
        <v>17.923231999999999</v>
      </c>
      <c r="G52" s="58">
        <f>D52*F52</f>
        <v>6046.7607798399995</v>
      </c>
      <c r="H52" s="275" t="s">
        <v>662</v>
      </c>
    </row>
    <row r="53" spans="1:8" s="21" customFormat="1" ht="129.75" customHeight="1" x14ac:dyDescent="0.25">
      <c r="A53" s="94"/>
      <c r="B53" s="65" t="s">
        <v>57</v>
      </c>
      <c r="C53" s="57"/>
      <c r="D53" s="57"/>
      <c r="E53" s="58"/>
      <c r="F53" s="87"/>
      <c r="G53" s="88"/>
      <c r="H53" s="275"/>
    </row>
    <row r="54" spans="1:8" s="21" customFormat="1" ht="18.75" x14ac:dyDescent="0.25">
      <c r="A54" s="94"/>
      <c r="B54" s="65"/>
      <c r="C54" s="57"/>
      <c r="D54" s="57"/>
      <c r="E54" s="58"/>
      <c r="F54" s="87"/>
      <c r="G54" s="88"/>
      <c r="H54" s="54"/>
    </row>
    <row r="55" spans="1:8" s="21" customFormat="1" ht="18.75" x14ac:dyDescent="0.25">
      <c r="A55" s="59" t="s">
        <v>525</v>
      </c>
      <c r="B55" s="73" t="s">
        <v>58</v>
      </c>
      <c r="C55" s="82"/>
      <c r="D55" s="74"/>
      <c r="E55" s="58"/>
      <c r="F55" s="58"/>
      <c r="G55" s="61"/>
      <c r="H55" s="84"/>
    </row>
    <row r="56" spans="1:8" s="21" customFormat="1" ht="30" customHeight="1" x14ac:dyDescent="0.25">
      <c r="A56" s="59" t="s">
        <v>526</v>
      </c>
      <c r="B56" s="63" t="s">
        <v>59</v>
      </c>
      <c r="C56" s="82" t="s">
        <v>23</v>
      </c>
      <c r="D56" s="58">
        <v>1</v>
      </c>
      <c r="E56" s="58">
        <v>693.08</v>
      </c>
      <c r="F56" s="58">
        <f>E56*(1+C$599)</f>
        <v>863.85491200000001</v>
      </c>
      <c r="G56" s="58">
        <f>D56*F56</f>
        <v>863.85491200000001</v>
      </c>
      <c r="H56" s="153" t="s">
        <v>502</v>
      </c>
    </row>
    <row r="57" spans="1:8" s="21" customFormat="1" ht="63" x14ac:dyDescent="0.25">
      <c r="A57" s="59"/>
      <c r="B57" s="60" t="s">
        <v>60</v>
      </c>
      <c r="C57" s="82"/>
      <c r="D57" s="74"/>
      <c r="E57" s="58"/>
      <c r="F57" s="58"/>
      <c r="G57" s="61"/>
      <c r="H57" s="204" t="s">
        <v>624</v>
      </c>
    </row>
    <row r="58" spans="1:8" s="21" customFormat="1" ht="18.75" x14ac:dyDescent="0.25">
      <c r="A58" s="59"/>
      <c r="B58" s="60"/>
      <c r="C58" s="82"/>
      <c r="D58" s="74"/>
      <c r="E58" s="58"/>
      <c r="F58" s="58"/>
      <c r="G58" s="61"/>
      <c r="H58" s="84"/>
    </row>
    <row r="59" spans="1:8" s="21" customFormat="1" ht="44.25" customHeight="1" x14ac:dyDescent="0.25">
      <c r="A59" s="59" t="s">
        <v>527</v>
      </c>
      <c r="B59" s="63" t="s">
        <v>61</v>
      </c>
      <c r="C59" s="82" t="s">
        <v>20</v>
      </c>
      <c r="D59" s="58">
        <v>75</v>
      </c>
      <c r="E59" s="58">
        <v>72.5</v>
      </c>
      <c r="F59" s="58">
        <f>E59*(1+C$599)</f>
        <v>90.36399999999999</v>
      </c>
      <c r="G59" s="58">
        <f>D59*F59</f>
        <v>6777.2999999999993</v>
      </c>
      <c r="H59" s="153" t="s">
        <v>625</v>
      </c>
    </row>
    <row r="60" spans="1:8" s="21" customFormat="1" ht="63" x14ac:dyDescent="0.25">
      <c r="A60" s="59"/>
      <c r="B60" s="60" t="s">
        <v>62</v>
      </c>
      <c r="C60" s="82"/>
      <c r="D60" s="74"/>
      <c r="E60" s="58"/>
      <c r="F60" s="58"/>
      <c r="G60" s="61"/>
      <c r="H60" s="234" t="s">
        <v>626</v>
      </c>
    </row>
    <row r="61" spans="1:8" s="236" customFormat="1" ht="18.75" x14ac:dyDescent="0.25">
      <c r="A61" s="240"/>
      <c r="B61" s="274"/>
      <c r="C61" s="271"/>
      <c r="D61" s="76"/>
      <c r="E61" s="270"/>
      <c r="F61" s="270"/>
      <c r="G61" s="213"/>
      <c r="H61" s="234"/>
    </row>
    <row r="62" spans="1:8" s="21" customFormat="1" ht="18" customHeight="1" x14ac:dyDescent="0.25">
      <c r="A62" s="96"/>
      <c r="B62" s="97"/>
      <c r="C62" s="78"/>
      <c r="D62" s="289" t="s">
        <v>26</v>
      </c>
      <c r="E62" s="290"/>
      <c r="F62" s="290"/>
      <c r="G62" s="79">
        <f>SUM(G29:G60)</f>
        <v>623198.59755072009</v>
      </c>
      <c r="H62" s="234"/>
    </row>
    <row r="63" spans="1:8" s="21" customFormat="1" ht="18.75" x14ac:dyDescent="0.25">
      <c r="A63" s="48" t="s">
        <v>63</v>
      </c>
      <c r="B63" s="49" t="s">
        <v>64</v>
      </c>
      <c r="C63" s="231"/>
      <c r="D63" s="231"/>
      <c r="E63" s="232"/>
      <c r="F63" s="232"/>
      <c r="G63" s="77"/>
      <c r="H63" s="233"/>
    </row>
    <row r="64" spans="1:8" s="192" customFormat="1" ht="30.75" customHeight="1" x14ac:dyDescent="0.25">
      <c r="A64" s="217" t="s">
        <v>528</v>
      </c>
      <c r="B64" s="218" t="s">
        <v>503</v>
      </c>
      <c r="C64" s="219" t="s">
        <v>45</v>
      </c>
      <c r="D64" s="220">
        <v>25905.78</v>
      </c>
      <c r="E64" s="220">
        <v>13.88</v>
      </c>
      <c r="F64" s="220">
        <f>E64*(1+C$599)</f>
        <v>17.300032000000002</v>
      </c>
      <c r="G64" s="220">
        <f>D64*F64</f>
        <v>448170.82298496005</v>
      </c>
      <c r="H64" s="276" t="s">
        <v>772</v>
      </c>
    </row>
    <row r="65" spans="1:8" s="192" customFormat="1" ht="171" customHeight="1" x14ac:dyDescent="0.25">
      <c r="A65" s="221"/>
      <c r="B65" s="222" t="s">
        <v>65</v>
      </c>
      <c r="C65" s="219"/>
      <c r="D65" s="225"/>
      <c r="E65" s="220"/>
      <c r="F65" s="220"/>
      <c r="G65" s="223"/>
      <c r="H65" s="276"/>
    </row>
    <row r="66" spans="1:8" s="192" customFormat="1" ht="18.75" x14ac:dyDescent="0.25">
      <c r="A66" s="221"/>
      <c r="B66" s="224"/>
      <c r="C66" s="219"/>
      <c r="D66" s="225"/>
      <c r="E66" s="220"/>
      <c r="F66" s="220"/>
      <c r="G66" s="223"/>
      <c r="H66" s="216"/>
    </row>
    <row r="67" spans="1:8" s="192" customFormat="1" ht="63" customHeight="1" x14ac:dyDescent="0.25">
      <c r="A67" s="221" t="s">
        <v>529</v>
      </c>
      <c r="B67" s="247" t="s">
        <v>66</v>
      </c>
      <c r="C67" s="219" t="s">
        <v>25</v>
      </c>
      <c r="D67" s="220">
        <v>2882.75</v>
      </c>
      <c r="E67" s="220">
        <v>78.02</v>
      </c>
      <c r="F67" s="220">
        <f>E67*(1+C$599)</f>
        <v>97.244127999999989</v>
      </c>
      <c r="G67" s="220">
        <f>D67*F67</f>
        <v>280330.50999199995</v>
      </c>
      <c r="H67" s="276" t="s">
        <v>771</v>
      </c>
    </row>
    <row r="68" spans="1:8" s="192" customFormat="1" ht="93" customHeight="1" x14ac:dyDescent="0.25">
      <c r="A68" s="221"/>
      <c r="B68" s="222" t="s">
        <v>67</v>
      </c>
      <c r="C68" s="219"/>
      <c r="D68" s="225"/>
      <c r="E68" s="220"/>
      <c r="F68" s="220"/>
      <c r="G68" s="223"/>
      <c r="H68" s="276"/>
    </row>
    <row r="69" spans="1:8" s="192" customFormat="1" ht="18.75" x14ac:dyDescent="0.25">
      <c r="A69" s="221"/>
      <c r="B69" s="222"/>
      <c r="C69" s="219"/>
      <c r="D69" s="225"/>
      <c r="E69" s="220"/>
      <c r="F69" s="220"/>
      <c r="G69" s="223"/>
      <c r="H69" s="216"/>
    </row>
    <row r="70" spans="1:8" s="192" customFormat="1" ht="33.75" customHeight="1" x14ac:dyDescent="0.25">
      <c r="A70" s="221" t="s">
        <v>627</v>
      </c>
      <c r="B70" s="227" t="s">
        <v>628</v>
      </c>
      <c r="C70" s="219" t="s">
        <v>27</v>
      </c>
      <c r="D70" s="220">
        <v>234.01</v>
      </c>
      <c r="E70" s="220">
        <v>3009.71</v>
      </c>
      <c r="F70" s="220">
        <f>E70*(1+C$599)</f>
        <v>3751.3025440000001</v>
      </c>
      <c r="G70" s="220">
        <f>D70*F70</f>
        <v>877842.30832144001</v>
      </c>
      <c r="H70" s="287" t="s">
        <v>770</v>
      </c>
    </row>
    <row r="71" spans="1:8" s="192" customFormat="1" ht="120" customHeight="1" x14ac:dyDescent="0.25">
      <c r="A71" s="221"/>
      <c r="B71" s="98" t="s">
        <v>629</v>
      </c>
      <c r="C71" s="219"/>
      <c r="D71" s="220"/>
      <c r="E71" s="220"/>
      <c r="F71" s="220"/>
      <c r="G71" s="223"/>
      <c r="H71" s="275"/>
    </row>
    <row r="72" spans="1:8" s="192" customFormat="1" ht="16.5" customHeight="1" x14ac:dyDescent="0.25">
      <c r="A72" s="240"/>
      <c r="B72" s="98"/>
      <c r="C72" s="243"/>
      <c r="D72" s="244"/>
      <c r="E72" s="244"/>
      <c r="F72" s="244"/>
      <c r="G72" s="246"/>
      <c r="H72" s="237"/>
    </row>
    <row r="73" spans="1:8" s="192" customFormat="1" ht="52.5" customHeight="1" x14ac:dyDescent="0.25">
      <c r="A73" s="240" t="s">
        <v>760</v>
      </c>
      <c r="B73" s="99" t="s">
        <v>761</v>
      </c>
      <c r="C73" s="243" t="s">
        <v>18</v>
      </c>
      <c r="D73" s="244">
        <v>1531.56</v>
      </c>
      <c r="E73" s="244">
        <v>295.43</v>
      </c>
      <c r="F73" s="244">
        <f>E73*(1+C$599)</f>
        <v>368.223952</v>
      </c>
      <c r="G73" s="246">
        <f>F73*D73</f>
        <v>563957.07592511992</v>
      </c>
      <c r="H73" s="291" t="s">
        <v>777</v>
      </c>
    </row>
    <row r="74" spans="1:8" s="192" customFormat="1" ht="180.75" customHeight="1" x14ac:dyDescent="0.25">
      <c r="A74" s="240"/>
      <c r="B74" s="98" t="s">
        <v>774</v>
      </c>
      <c r="C74" s="243"/>
      <c r="D74" s="193"/>
      <c r="E74" s="193"/>
      <c r="F74" s="244"/>
      <c r="G74" s="198"/>
      <c r="H74" s="275"/>
    </row>
    <row r="75" spans="1:8" s="192" customFormat="1" ht="17.25" customHeight="1" x14ac:dyDescent="0.25">
      <c r="A75" s="86"/>
      <c r="B75" s="98"/>
      <c r="C75" s="81"/>
      <c r="D75" s="193"/>
      <c r="E75" s="193"/>
      <c r="F75" s="244"/>
      <c r="G75" s="198"/>
      <c r="H75" s="237"/>
    </row>
    <row r="76" spans="1:8" s="192" customFormat="1" ht="48.75" customHeight="1" x14ac:dyDescent="0.25">
      <c r="A76" s="240"/>
      <c r="B76" s="100" t="s">
        <v>504</v>
      </c>
      <c r="C76" s="243" t="s">
        <v>630</v>
      </c>
      <c r="D76" s="244">
        <v>169.94</v>
      </c>
      <c r="E76" s="244">
        <v>13.76</v>
      </c>
      <c r="F76" s="244">
        <f>E76*(1+C$599)</f>
        <v>17.150463999999999</v>
      </c>
      <c r="G76" s="246">
        <f>F76*D76</f>
        <v>2914.5498521599998</v>
      </c>
      <c r="H76" s="237" t="s">
        <v>779</v>
      </c>
    </row>
    <row r="77" spans="1:8" s="192" customFormat="1" ht="84" customHeight="1" x14ac:dyDescent="0.25">
      <c r="A77" s="240"/>
      <c r="B77" s="269" t="s">
        <v>778</v>
      </c>
      <c r="C77" s="243"/>
      <c r="D77" s="193"/>
      <c r="E77" s="193"/>
      <c r="F77" s="193"/>
      <c r="G77" s="198"/>
      <c r="H77" s="237"/>
    </row>
    <row r="78" spans="1:8" s="192" customFormat="1" ht="18.75" x14ac:dyDescent="0.25">
      <c r="A78" s="221"/>
      <c r="B78" s="224"/>
      <c r="C78" s="219"/>
      <c r="D78" s="220"/>
      <c r="E78" s="220"/>
      <c r="F78" s="220"/>
      <c r="G78" s="223"/>
      <c r="H78" s="216"/>
    </row>
    <row r="79" spans="1:8" s="21" customFormat="1" ht="31.5" x14ac:dyDescent="0.25">
      <c r="A79" s="59" t="s">
        <v>530</v>
      </c>
      <c r="B79" s="63" t="s">
        <v>68</v>
      </c>
      <c r="C79" s="57" t="s">
        <v>50</v>
      </c>
      <c r="D79" s="58">
        <v>4.59</v>
      </c>
      <c r="E79" s="58">
        <v>2958.93</v>
      </c>
      <c r="F79" s="58">
        <f>E79*(1+C$599)</f>
        <v>3688.0103519999998</v>
      </c>
      <c r="G79" s="58">
        <f>D79*F79</f>
        <v>16927.967515679997</v>
      </c>
      <c r="H79" s="235" t="s">
        <v>663</v>
      </c>
    </row>
    <row r="80" spans="1:8" s="21" customFormat="1" ht="115.5" customHeight="1" x14ac:dyDescent="0.25">
      <c r="A80" s="59"/>
      <c r="B80" s="60" t="s">
        <v>69</v>
      </c>
      <c r="C80" s="57"/>
      <c r="D80" s="74"/>
      <c r="E80" s="58"/>
      <c r="F80" s="58"/>
      <c r="G80" s="61"/>
      <c r="H80" s="54"/>
    </row>
    <row r="81" spans="1:8" s="236" customFormat="1" ht="23.25" customHeight="1" x14ac:dyDescent="0.25">
      <c r="A81" s="240"/>
      <c r="B81" s="245"/>
      <c r="C81" s="75"/>
      <c r="D81" s="248"/>
      <c r="E81" s="244"/>
      <c r="F81" s="244"/>
      <c r="G81" s="213"/>
      <c r="H81" s="237"/>
    </row>
    <row r="82" spans="1:8" s="236" customFormat="1" ht="84.75" customHeight="1" x14ac:dyDescent="0.25">
      <c r="A82" s="240"/>
      <c r="B82" s="168" t="s">
        <v>564</v>
      </c>
      <c r="C82" s="90" t="s">
        <v>50</v>
      </c>
      <c r="D82" s="244">
        <v>1.63</v>
      </c>
      <c r="E82" s="244">
        <v>3487.65</v>
      </c>
      <c r="F82" s="244">
        <f>E82*(1+C599)</f>
        <v>4347.0069599999997</v>
      </c>
      <c r="G82" s="244">
        <f>D82*F82</f>
        <v>7085.621344799999</v>
      </c>
      <c r="H82" s="166"/>
    </row>
    <row r="83" spans="1:8" s="236" customFormat="1" ht="261" customHeight="1" x14ac:dyDescent="0.25">
      <c r="A83" s="240"/>
      <c r="B83" s="169" t="s">
        <v>565</v>
      </c>
      <c r="C83" s="90"/>
      <c r="D83" s="248"/>
      <c r="E83" s="93"/>
      <c r="F83" s="244"/>
      <c r="G83" s="246"/>
      <c r="H83" s="237" t="s">
        <v>735</v>
      </c>
    </row>
    <row r="84" spans="1:8" s="236" customFormat="1" ht="23.25" customHeight="1" x14ac:dyDescent="0.25">
      <c r="A84" s="240"/>
      <c r="B84" s="245"/>
      <c r="C84" s="75"/>
      <c r="D84" s="128"/>
      <c r="E84" s="232"/>
      <c r="F84" s="232"/>
      <c r="G84" s="213"/>
      <c r="H84" s="237"/>
    </row>
    <row r="85" spans="1:8" s="21" customFormat="1" ht="18" customHeight="1" x14ac:dyDescent="0.25">
      <c r="A85" s="96"/>
      <c r="B85" s="100"/>
      <c r="C85" s="78"/>
      <c r="D85" s="289" t="s">
        <v>26</v>
      </c>
      <c r="E85" s="290"/>
      <c r="F85" s="290"/>
      <c r="G85" s="79">
        <f>SUM(G64:G83)</f>
        <v>2197228.8559361598</v>
      </c>
      <c r="H85" s="54"/>
    </row>
    <row r="86" spans="1:8" s="21" customFormat="1" ht="18.75" x14ac:dyDescent="0.25">
      <c r="A86" s="48" t="s">
        <v>511</v>
      </c>
      <c r="B86" s="49" t="s">
        <v>70</v>
      </c>
      <c r="C86" s="101"/>
      <c r="D86" s="80"/>
      <c r="E86" s="52"/>
      <c r="F86" s="93"/>
      <c r="G86" s="61"/>
      <c r="H86" s="54"/>
    </row>
    <row r="87" spans="1:8" s="21" customFormat="1" ht="18.75" x14ac:dyDescent="0.25">
      <c r="A87" s="55" t="s">
        <v>505</v>
      </c>
      <c r="B87" s="102" t="s">
        <v>71</v>
      </c>
      <c r="C87" s="57"/>
      <c r="D87" s="74"/>
      <c r="E87" s="83"/>
      <c r="F87" s="83"/>
      <c r="G87" s="61"/>
      <c r="H87" s="54"/>
    </row>
    <row r="88" spans="1:8" s="21" customFormat="1" ht="80.25" customHeight="1" x14ac:dyDescent="0.25">
      <c r="A88" s="59" t="s">
        <v>512</v>
      </c>
      <c r="B88" s="68" t="s">
        <v>72</v>
      </c>
      <c r="C88" s="57" t="s">
        <v>25</v>
      </c>
      <c r="D88" s="58">
        <v>1789.1</v>
      </c>
      <c r="E88" s="58">
        <v>63.9</v>
      </c>
      <c r="F88" s="58">
        <f>E88*(1+C$599)</f>
        <v>79.644959999999998</v>
      </c>
      <c r="G88" s="58">
        <f>D88*F88</f>
        <v>142492.79793599999</v>
      </c>
      <c r="H88" s="291" t="s">
        <v>762</v>
      </c>
    </row>
    <row r="89" spans="1:8" s="21" customFormat="1" ht="151.5" customHeight="1" x14ac:dyDescent="0.25">
      <c r="A89" s="59"/>
      <c r="B89" s="70" t="s">
        <v>73</v>
      </c>
      <c r="C89" s="57"/>
      <c r="D89" s="74"/>
      <c r="E89" s="58"/>
      <c r="F89" s="58"/>
      <c r="G89" s="61"/>
      <c r="H89" s="276"/>
    </row>
    <row r="90" spans="1:8" s="21" customFormat="1" ht="18.75" x14ac:dyDescent="0.25">
      <c r="A90" s="59"/>
      <c r="B90" s="60"/>
      <c r="C90" s="57"/>
      <c r="D90" s="74"/>
      <c r="E90" s="58"/>
      <c r="F90" s="58"/>
      <c r="G90" s="61"/>
      <c r="H90" s="54"/>
    </row>
    <row r="91" spans="1:8" s="21" customFormat="1" ht="54" customHeight="1" x14ac:dyDescent="0.25">
      <c r="A91" s="59"/>
      <c r="B91" s="156" t="s">
        <v>506</v>
      </c>
      <c r="C91" s="57" t="s">
        <v>18</v>
      </c>
      <c r="D91" s="58">
        <v>34.65</v>
      </c>
      <c r="E91" s="58">
        <v>96.62</v>
      </c>
      <c r="F91" s="58">
        <f>E91*(1+C$599)</f>
        <v>120.42716799999999</v>
      </c>
      <c r="G91" s="58">
        <f>D91*F91</f>
        <v>4172.8013711999993</v>
      </c>
      <c r="H91" s="275" t="s">
        <v>666</v>
      </c>
    </row>
    <row r="92" spans="1:8" s="21" customFormat="1" ht="155.25" customHeight="1" x14ac:dyDescent="0.25">
      <c r="A92" s="59"/>
      <c r="B92" s="60" t="s">
        <v>507</v>
      </c>
      <c r="C92" s="57"/>
      <c r="D92" s="82"/>
      <c r="E92" s="58"/>
      <c r="F92" s="58"/>
      <c r="G92" s="61"/>
      <c r="H92" s="275"/>
    </row>
    <row r="93" spans="1:8" s="21" customFormat="1" ht="18" customHeight="1" x14ac:dyDescent="0.25">
      <c r="A93" s="103"/>
      <c r="B93" s="100"/>
      <c r="C93" s="78"/>
      <c r="D93" s="289" t="s">
        <v>26</v>
      </c>
      <c r="E93" s="290"/>
      <c r="F93" s="290"/>
      <c r="G93" s="79">
        <f>SUM(G88:G92)</f>
        <v>146665.5993072</v>
      </c>
      <c r="H93" s="54"/>
    </row>
    <row r="94" spans="1:8" s="21" customFormat="1" ht="18.75" x14ac:dyDescent="0.25">
      <c r="A94" s="48" t="s">
        <v>531</v>
      </c>
      <c r="B94" s="49" t="s">
        <v>74</v>
      </c>
      <c r="C94" s="50"/>
      <c r="D94" s="80"/>
      <c r="E94" s="58"/>
      <c r="F94" s="58"/>
      <c r="G94" s="61"/>
      <c r="H94" s="54"/>
    </row>
    <row r="95" spans="1:8" s="21" customFormat="1" ht="18.75" x14ac:dyDescent="0.25">
      <c r="A95" s="55" t="s">
        <v>532</v>
      </c>
      <c r="B95" s="102" t="s">
        <v>75</v>
      </c>
      <c r="C95" s="82"/>
      <c r="D95" s="74"/>
      <c r="E95" s="58"/>
      <c r="F95" s="58"/>
      <c r="G95" s="61"/>
      <c r="H95" s="54"/>
    </row>
    <row r="96" spans="1:8" s="21" customFormat="1" ht="18.75" x14ac:dyDescent="0.25">
      <c r="A96" s="59" t="s">
        <v>533</v>
      </c>
      <c r="B96" s="63" t="s">
        <v>76</v>
      </c>
      <c r="C96" s="57" t="s">
        <v>18</v>
      </c>
      <c r="D96" s="58">
        <v>1159.1500000000001</v>
      </c>
      <c r="E96" s="58">
        <v>96.68</v>
      </c>
      <c r="F96" s="58">
        <f>E96*(1+C$599)</f>
        <v>120.501952</v>
      </c>
      <c r="G96" s="58">
        <f>D96*F96</f>
        <v>139679.83766080003</v>
      </c>
      <c r="H96" s="275" t="s">
        <v>667</v>
      </c>
    </row>
    <row r="97" spans="1:9" s="21" customFormat="1" ht="94.5" x14ac:dyDescent="0.25">
      <c r="A97" s="59"/>
      <c r="B97" s="60" t="s">
        <v>77</v>
      </c>
      <c r="C97" s="57"/>
      <c r="D97" s="74"/>
      <c r="E97" s="58"/>
      <c r="F97" s="58"/>
      <c r="G97" s="61"/>
      <c r="H97" s="275"/>
    </row>
    <row r="98" spans="1:9" s="21" customFormat="1" ht="18.75" x14ac:dyDescent="0.25">
      <c r="A98" s="59"/>
      <c r="B98" s="60"/>
      <c r="C98" s="57"/>
      <c r="D98" s="74"/>
      <c r="E98" s="58"/>
      <c r="F98" s="58"/>
      <c r="G98" s="61"/>
      <c r="H98" s="54"/>
    </row>
    <row r="99" spans="1:9" s="21" customFormat="1" ht="18.75" x14ac:dyDescent="0.25">
      <c r="A99" s="59" t="s">
        <v>534</v>
      </c>
      <c r="B99" s="104" t="s">
        <v>78</v>
      </c>
      <c r="C99" s="57"/>
      <c r="D99" s="74"/>
      <c r="E99" s="58"/>
      <c r="F99" s="58"/>
      <c r="G99" s="61"/>
      <c r="H99" s="54"/>
    </row>
    <row r="100" spans="1:9" s="21" customFormat="1" ht="31.5" customHeight="1" x14ac:dyDescent="0.25">
      <c r="A100" s="59" t="s">
        <v>535</v>
      </c>
      <c r="B100" s="63" t="s">
        <v>79</v>
      </c>
      <c r="C100" s="57" t="s">
        <v>20</v>
      </c>
      <c r="D100" s="58">
        <v>162.91</v>
      </c>
      <c r="E100" s="58">
        <v>33.11</v>
      </c>
      <c r="F100" s="58">
        <f>E100*(1+C$599)</f>
        <v>41.268304000000001</v>
      </c>
      <c r="G100" s="58">
        <f>D100*F100</f>
        <v>6723.0194046400002</v>
      </c>
      <c r="H100" s="276" t="s">
        <v>668</v>
      </c>
      <c r="I100" s="317"/>
    </row>
    <row r="101" spans="1:9" s="21" customFormat="1" ht="84.75" customHeight="1" x14ac:dyDescent="0.25">
      <c r="A101" s="59"/>
      <c r="B101" s="60" t="s">
        <v>80</v>
      </c>
      <c r="C101" s="57"/>
      <c r="D101" s="74"/>
      <c r="E101" s="58"/>
      <c r="F101" s="58"/>
      <c r="G101" s="61"/>
      <c r="H101" s="276"/>
      <c r="I101" s="317"/>
    </row>
    <row r="102" spans="1:9" s="21" customFormat="1" ht="18.75" x14ac:dyDescent="0.25">
      <c r="A102" s="59"/>
      <c r="B102" s="63"/>
      <c r="C102" s="57"/>
      <c r="D102" s="74"/>
      <c r="E102" s="58"/>
      <c r="F102" s="58"/>
      <c r="G102" s="61"/>
      <c r="H102" s="54"/>
    </row>
    <row r="103" spans="1:9" s="21" customFormat="1" ht="18.75" x14ac:dyDescent="0.25">
      <c r="A103" s="59" t="s">
        <v>536</v>
      </c>
      <c r="B103" s="73" t="s">
        <v>81</v>
      </c>
      <c r="C103" s="57"/>
      <c r="D103" s="74"/>
      <c r="E103" s="58"/>
      <c r="F103" s="58"/>
      <c r="G103" s="61"/>
      <c r="H103" s="54"/>
    </row>
    <row r="104" spans="1:9" s="21" customFormat="1" ht="67.5" customHeight="1" x14ac:dyDescent="0.25">
      <c r="A104" s="59"/>
      <c r="B104" s="60" t="s">
        <v>82</v>
      </c>
      <c r="C104" s="57"/>
      <c r="D104" s="74"/>
      <c r="E104" s="58"/>
      <c r="F104" s="58"/>
      <c r="G104" s="61"/>
      <c r="H104" s="54"/>
    </row>
    <row r="105" spans="1:9" s="21" customFormat="1" ht="18.75" x14ac:dyDescent="0.25">
      <c r="A105" s="59"/>
      <c r="B105" s="60"/>
      <c r="C105" s="57"/>
      <c r="D105" s="74"/>
      <c r="E105" s="58"/>
      <c r="F105" s="58"/>
      <c r="G105" s="61"/>
      <c r="H105" s="54"/>
    </row>
    <row r="106" spans="1:9" s="21" customFormat="1" ht="18.75" x14ac:dyDescent="0.25">
      <c r="A106" s="59" t="s">
        <v>537</v>
      </c>
      <c r="B106" s="63" t="s">
        <v>83</v>
      </c>
      <c r="C106" s="57" t="s">
        <v>20</v>
      </c>
      <c r="D106" s="58">
        <v>207.18</v>
      </c>
      <c r="E106" s="58">
        <v>93.63</v>
      </c>
      <c r="F106" s="58">
        <f>E106*(1+C$599)</f>
        <v>116.70043199999999</v>
      </c>
      <c r="G106" s="58">
        <f>D106*F106</f>
        <v>24177.99550176</v>
      </c>
      <c r="H106" s="54" t="s">
        <v>509</v>
      </c>
    </row>
    <row r="107" spans="1:9" s="21" customFormat="1" ht="18.75" x14ac:dyDescent="0.25">
      <c r="A107" s="59"/>
      <c r="B107" s="60"/>
      <c r="C107" s="57"/>
      <c r="D107" s="74"/>
      <c r="E107" s="58"/>
      <c r="F107" s="58"/>
      <c r="G107" s="61"/>
      <c r="H107" s="54"/>
    </row>
    <row r="108" spans="1:9" s="21" customFormat="1" ht="18.75" x14ac:dyDescent="0.25">
      <c r="A108" s="59" t="s">
        <v>538</v>
      </c>
      <c r="B108" s="73" t="s">
        <v>508</v>
      </c>
      <c r="C108" s="57"/>
      <c r="D108" s="74"/>
      <c r="E108" s="58"/>
      <c r="F108" s="58"/>
      <c r="G108" s="61"/>
      <c r="H108" s="54"/>
    </row>
    <row r="109" spans="1:9" s="21" customFormat="1" ht="84.75" customHeight="1" x14ac:dyDescent="0.25">
      <c r="A109" s="59"/>
      <c r="B109" s="60" t="s">
        <v>84</v>
      </c>
      <c r="C109" s="57"/>
      <c r="D109" s="74"/>
      <c r="E109" s="58"/>
      <c r="F109" s="58"/>
      <c r="G109" s="61"/>
      <c r="H109" s="216"/>
    </row>
    <row r="110" spans="1:9" s="21" customFormat="1" ht="18.75" x14ac:dyDescent="0.25">
      <c r="A110" s="59"/>
      <c r="B110" s="60"/>
      <c r="C110" s="57"/>
      <c r="D110" s="74"/>
      <c r="E110" s="58"/>
      <c r="F110" s="58"/>
      <c r="G110" s="61"/>
      <c r="H110" s="54"/>
    </row>
    <row r="111" spans="1:9" s="21" customFormat="1" ht="31.5" x14ac:dyDescent="0.25">
      <c r="A111" s="59" t="s">
        <v>539</v>
      </c>
      <c r="B111" s="63" t="s">
        <v>85</v>
      </c>
      <c r="C111" s="57" t="s">
        <v>20</v>
      </c>
      <c r="D111" s="58">
        <v>154</v>
      </c>
      <c r="E111" s="58">
        <v>100.03</v>
      </c>
      <c r="F111" s="58">
        <f>E111*(1+C$599)</f>
        <v>124.677392</v>
      </c>
      <c r="G111" s="58">
        <f>D111*F111</f>
        <v>19200.318368</v>
      </c>
      <c r="H111" s="54" t="s">
        <v>669</v>
      </c>
    </row>
    <row r="112" spans="1:9" s="22" customFormat="1" ht="18.75" x14ac:dyDescent="0.25">
      <c r="A112" s="59"/>
      <c r="B112" s="60"/>
      <c r="C112" s="57"/>
      <c r="D112" s="74"/>
      <c r="E112" s="58"/>
      <c r="F112" s="58"/>
      <c r="G112" s="61"/>
      <c r="H112" s="54"/>
    </row>
    <row r="113" spans="1:8" s="21" customFormat="1" ht="18.75" x14ac:dyDescent="0.25">
      <c r="A113" s="59" t="s">
        <v>540</v>
      </c>
      <c r="B113" s="63" t="s">
        <v>86</v>
      </c>
      <c r="C113" s="57"/>
      <c r="D113" s="74"/>
      <c r="E113" s="58"/>
      <c r="F113" s="58"/>
      <c r="G113" s="61"/>
      <c r="H113" s="54"/>
    </row>
    <row r="114" spans="1:8" s="21" customFormat="1" ht="228" customHeight="1" x14ac:dyDescent="0.25">
      <c r="A114" s="59"/>
      <c r="B114" s="60" t="s">
        <v>87</v>
      </c>
      <c r="C114" s="57"/>
      <c r="D114" s="74"/>
      <c r="E114" s="58"/>
      <c r="F114" s="58"/>
      <c r="G114" s="61"/>
      <c r="H114" s="216"/>
    </row>
    <row r="115" spans="1:8" s="21" customFormat="1" ht="18.75" x14ac:dyDescent="0.25">
      <c r="A115" s="59"/>
      <c r="B115" s="63"/>
      <c r="C115" s="57"/>
      <c r="D115" s="74"/>
      <c r="E115" s="58"/>
      <c r="F115" s="58"/>
      <c r="G115" s="61"/>
      <c r="H115" s="54"/>
    </row>
    <row r="116" spans="1:8" s="21" customFormat="1" ht="74.25" customHeight="1" x14ac:dyDescent="0.25">
      <c r="A116" s="59" t="s">
        <v>541</v>
      </c>
      <c r="B116" s="63" t="s">
        <v>88</v>
      </c>
      <c r="C116" s="57" t="s">
        <v>25</v>
      </c>
      <c r="D116" s="58">
        <v>1119.33</v>
      </c>
      <c r="E116" s="58">
        <v>383.79</v>
      </c>
      <c r="F116" s="58">
        <f>E116*(1+C$599)</f>
        <v>478.35585600000002</v>
      </c>
      <c r="G116" s="58">
        <f>D116*F116</f>
        <v>535438.06029647996</v>
      </c>
      <c r="H116" s="54" t="s">
        <v>510</v>
      </c>
    </row>
    <row r="117" spans="1:8" s="21" customFormat="1" ht="130.5" customHeight="1" x14ac:dyDescent="0.25">
      <c r="A117" s="59"/>
      <c r="B117" s="60" t="s">
        <v>89</v>
      </c>
      <c r="C117" s="105"/>
      <c r="D117" s="105"/>
      <c r="E117" s="106"/>
      <c r="F117" s="106"/>
      <c r="G117" s="105"/>
      <c r="H117" s="107"/>
    </row>
    <row r="118" spans="1:8" s="21" customFormat="1" ht="18.75" x14ac:dyDescent="0.25">
      <c r="A118" s="59"/>
      <c r="B118" s="60"/>
      <c r="C118" s="57"/>
      <c r="D118" s="74"/>
      <c r="E118" s="58"/>
      <c r="F118" s="58"/>
      <c r="G118" s="61"/>
      <c r="H118" s="54"/>
    </row>
    <row r="119" spans="1:8" s="21" customFormat="1" ht="18" customHeight="1" x14ac:dyDescent="0.25">
      <c r="A119" s="103"/>
      <c r="B119" s="100"/>
      <c r="C119" s="78"/>
      <c r="D119" s="289" t="s">
        <v>26</v>
      </c>
      <c r="E119" s="290"/>
      <c r="F119" s="290"/>
      <c r="G119" s="79">
        <f>SUM(G96:G118)</f>
        <v>725219.23123168002</v>
      </c>
      <c r="H119" s="54"/>
    </row>
    <row r="120" spans="1:8" s="21" customFormat="1" ht="18" customHeight="1" x14ac:dyDescent="0.25">
      <c r="A120" s="48" t="s">
        <v>542</v>
      </c>
      <c r="B120" s="49" t="s">
        <v>91</v>
      </c>
      <c r="C120" s="50"/>
      <c r="D120" s="74"/>
      <c r="E120" s="58"/>
      <c r="F120" s="58"/>
      <c r="G120" s="246"/>
      <c r="H120" s="54"/>
    </row>
    <row r="121" spans="1:8" s="21" customFormat="1" ht="18.75" x14ac:dyDescent="0.25">
      <c r="A121" s="55" t="s">
        <v>543</v>
      </c>
      <c r="B121" s="102" t="s">
        <v>92</v>
      </c>
      <c r="C121" s="82"/>
      <c r="D121" s="74"/>
      <c r="E121" s="58"/>
      <c r="F121" s="58"/>
      <c r="G121" s="246"/>
      <c r="H121" s="54"/>
    </row>
    <row r="122" spans="1:8" s="21" customFormat="1" ht="18.75" x14ac:dyDescent="0.25">
      <c r="A122" s="59" t="s">
        <v>544</v>
      </c>
      <c r="B122" s="63" t="s">
        <v>93</v>
      </c>
      <c r="C122" s="57" t="s">
        <v>23</v>
      </c>
      <c r="D122" s="58">
        <v>3</v>
      </c>
      <c r="E122" s="58">
        <v>45</v>
      </c>
      <c r="F122" s="58">
        <f>E122*(1+C$599)</f>
        <v>56.088000000000001</v>
      </c>
      <c r="G122" s="244">
        <f>D122*F122</f>
        <v>168.26400000000001</v>
      </c>
      <c r="H122" s="54" t="s">
        <v>518</v>
      </c>
    </row>
    <row r="123" spans="1:8" s="21" customFormat="1" ht="63" x14ac:dyDescent="0.25">
      <c r="A123" s="59"/>
      <c r="B123" s="60" t="s">
        <v>94</v>
      </c>
      <c r="C123" s="57"/>
      <c r="D123" s="74"/>
      <c r="E123" s="58"/>
      <c r="F123" s="58"/>
      <c r="G123" s="246"/>
      <c r="H123" s="216" t="s">
        <v>643</v>
      </c>
    </row>
    <row r="124" spans="1:8" s="21" customFormat="1" ht="18.75" x14ac:dyDescent="0.25">
      <c r="A124" s="59"/>
      <c r="B124" s="63"/>
      <c r="C124" s="57"/>
      <c r="D124" s="74"/>
      <c r="E124" s="58"/>
      <c r="F124" s="58"/>
      <c r="G124" s="246"/>
      <c r="H124" s="54"/>
    </row>
    <row r="125" spans="1:8" s="21" customFormat="1" ht="36" customHeight="1" x14ac:dyDescent="0.25">
      <c r="A125" s="59" t="s">
        <v>545</v>
      </c>
      <c r="B125" s="63" t="s">
        <v>95</v>
      </c>
      <c r="C125" s="57" t="s">
        <v>23</v>
      </c>
      <c r="D125" s="58">
        <v>5</v>
      </c>
      <c r="E125" s="58">
        <v>76.819999999999993</v>
      </c>
      <c r="F125" s="58">
        <f>E125*(1+C$599)</f>
        <v>95.748447999999982</v>
      </c>
      <c r="G125" s="244">
        <f>D125*F125</f>
        <v>478.74223999999992</v>
      </c>
      <c r="H125" s="54" t="s">
        <v>518</v>
      </c>
    </row>
    <row r="126" spans="1:8" s="21" customFormat="1" ht="63" x14ac:dyDescent="0.25">
      <c r="A126" s="59"/>
      <c r="B126" s="60" t="s">
        <v>96</v>
      </c>
      <c r="C126" s="57"/>
      <c r="D126" s="74"/>
      <c r="E126" s="58"/>
      <c r="F126" s="58"/>
      <c r="G126" s="246"/>
      <c r="H126" s="216" t="s">
        <v>642</v>
      </c>
    </row>
    <row r="127" spans="1:8" s="21" customFormat="1" ht="18.75" x14ac:dyDescent="0.25">
      <c r="A127" s="59"/>
      <c r="B127" s="60"/>
      <c r="C127" s="57"/>
      <c r="D127" s="74"/>
      <c r="E127" s="58"/>
      <c r="F127" s="58"/>
      <c r="G127" s="246"/>
      <c r="H127" s="54"/>
    </row>
    <row r="128" spans="1:8" s="23" customFormat="1" ht="31.5" x14ac:dyDescent="0.25">
      <c r="A128" s="221" t="s">
        <v>546</v>
      </c>
      <c r="B128" s="224" t="s">
        <v>97</v>
      </c>
      <c r="C128" s="219" t="s">
        <v>23</v>
      </c>
      <c r="D128" s="220">
        <v>1</v>
      </c>
      <c r="E128" s="220">
        <v>125.56</v>
      </c>
      <c r="F128" s="220">
        <f>E128*(1+C$599)</f>
        <v>156.497984</v>
      </c>
      <c r="G128" s="244">
        <f>D128*F128</f>
        <v>156.497984</v>
      </c>
      <c r="H128" s="216" t="s">
        <v>518</v>
      </c>
    </row>
    <row r="129" spans="1:8" s="23" customFormat="1" ht="63" x14ac:dyDescent="0.25">
      <c r="A129" s="221"/>
      <c r="B129" s="222" t="s">
        <v>98</v>
      </c>
      <c r="C129" s="219"/>
      <c r="D129" s="225"/>
      <c r="E129" s="220"/>
      <c r="F129" s="220"/>
      <c r="G129" s="246"/>
      <c r="H129" s="216" t="s">
        <v>640</v>
      </c>
    </row>
    <row r="130" spans="1:8" s="21" customFormat="1" ht="18.75" x14ac:dyDescent="0.25">
      <c r="A130" s="59"/>
      <c r="B130" s="60"/>
      <c r="C130" s="57"/>
      <c r="D130" s="74"/>
      <c r="E130" s="58"/>
      <c r="F130" s="58"/>
      <c r="G130" s="246"/>
      <c r="H130" s="54"/>
    </row>
    <row r="131" spans="1:8" s="21" customFormat="1" ht="18.75" x14ac:dyDescent="0.25">
      <c r="A131" s="59" t="s">
        <v>547</v>
      </c>
      <c r="B131" s="63" t="s">
        <v>99</v>
      </c>
      <c r="C131" s="57" t="s">
        <v>23</v>
      </c>
      <c r="D131" s="58">
        <v>5</v>
      </c>
      <c r="E131" s="58">
        <v>188.31</v>
      </c>
      <c r="F131" s="58">
        <f>E131*(1+C$599)</f>
        <v>234.70958400000001</v>
      </c>
      <c r="G131" s="244">
        <f>D131*F131</f>
        <v>1173.54792</v>
      </c>
      <c r="H131" s="153" t="s">
        <v>513</v>
      </c>
    </row>
    <row r="132" spans="1:8" s="21" customFormat="1" ht="47.25" x14ac:dyDescent="0.25">
      <c r="A132" s="59"/>
      <c r="B132" s="60" t="s">
        <v>100</v>
      </c>
      <c r="C132" s="57"/>
      <c r="D132" s="74"/>
      <c r="E132" s="58"/>
      <c r="F132" s="58"/>
      <c r="G132" s="246"/>
      <c r="H132" s="54"/>
    </row>
    <row r="133" spans="1:8" s="21" customFormat="1" ht="18.75" x14ac:dyDescent="0.25">
      <c r="A133" s="59"/>
      <c r="B133" s="60"/>
      <c r="C133" s="57"/>
      <c r="D133" s="74"/>
      <c r="E133" s="58"/>
      <c r="F133" s="58"/>
      <c r="G133" s="246"/>
      <c r="H133" s="54"/>
    </row>
    <row r="134" spans="1:8" s="21" customFormat="1" ht="18.75" x14ac:dyDescent="0.25">
      <c r="A134" s="59" t="s">
        <v>548</v>
      </c>
      <c r="B134" s="73" t="s">
        <v>101</v>
      </c>
      <c r="C134" s="57"/>
      <c r="D134" s="74"/>
      <c r="E134" s="58"/>
      <c r="F134" s="58"/>
      <c r="G134" s="246"/>
      <c r="H134" s="54"/>
    </row>
    <row r="135" spans="1:8" s="21" customFormat="1" ht="18.75" x14ac:dyDescent="0.25">
      <c r="A135" s="221" t="s">
        <v>636</v>
      </c>
      <c r="B135" s="224" t="s">
        <v>637</v>
      </c>
      <c r="C135" s="57" t="s">
        <v>23</v>
      </c>
      <c r="D135" s="58">
        <v>6</v>
      </c>
      <c r="E135" s="220">
        <v>499.76</v>
      </c>
      <c r="F135" s="58">
        <f>E135*(1+C$599)</f>
        <v>622.90086399999996</v>
      </c>
      <c r="G135" s="244">
        <f>D135*F135</f>
        <v>3737.4051839999997</v>
      </c>
      <c r="H135" s="54" t="s">
        <v>514</v>
      </c>
    </row>
    <row r="136" spans="1:8" s="21" customFormat="1" ht="108.75" customHeight="1" x14ac:dyDescent="0.25">
      <c r="A136" s="59"/>
      <c r="B136" s="222" t="s">
        <v>638</v>
      </c>
      <c r="C136" s="57"/>
      <c r="D136" s="74"/>
      <c r="E136" s="58"/>
      <c r="F136" s="58"/>
      <c r="G136" s="246"/>
      <c r="H136" s="226" t="s">
        <v>670</v>
      </c>
    </row>
    <row r="137" spans="1:8" s="21" customFormat="1" ht="18.75" x14ac:dyDescent="0.25">
      <c r="A137" s="59"/>
      <c r="B137" s="63"/>
      <c r="C137" s="57"/>
      <c r="D137" s="74"/>
      <c r="E137" s="58"/>
      <c r="F137" s="58"/>
      <c r="G137" s="246"/>
      <c r="H137" s="216"/>
    </row>
    <row r="138" spans="1:8" s="21" customFormat="1" ht="18.75" x14ac:dyDescent="0.25">
      <c r="A138" s="59"/>
      <c r="B138" s="60"/>
      <c r="C138" s="57"/>
      <c r="D138" s="74"/>
      <c r="E138" s="58"/>
      <c r="F138" s="58"/>
      <c r="G138" s="246"/>
      <c r="H138" s="216"/>
    </row>
    <row r="139" spans="1:8" s="23" customFormat="1" ht="18.75" x14ac:dyDescent="0.25">
      <c r="A139" s="221" t="s">
        <v>549</v>
      </c>
      <c r="B139" s="224" t="s">
        <v>102</v>
      </c>
      <c r="C139" s="219" t="s">
        <v>23</v>
      </c>
      <c r="D139" s="220">
        <v>16</v>
      </c>
      <c r="E139" s="220">
        <v>543.89</v>
      </c>
      <c r="F139" s="220">
        <f>E139*(1+C$599)</f>
        <v>677.90449599999999</v>
      </c>
      <c r="G139" s="244">
        <f>D139*F139</f>
        <v>10846.471936</v>
      </c>
      <c r="H139" s="216" t="s">
        <v>514</v>
      </c>
    </row>
    <row r="140" spans="1:8" s="23" customFormat="1" ht="202.5" customHeight="1" x14ac:dyDescent="0.25">
      <c r="A140" s="221"/>
      <c r="B140" s="222" t="s">
        <v>103</v>
      </c>
      <c r="C140" s="219"/>
      <c r="D140" s="225"/>
      <c r="E140" s="220"/>
      <c r="F140" s="220"/>
      <c r="G140" s="246"/>
      <c r="H140" s="226" t="s">
        <v>671</v>
      </c>
    </row>
    <row r="141" spans="1:8" s="21" customFormat="1" ht="18.75" x14ac:dyDescent="0.25">
      <c r="A141" s="221"/>
      <c r="B141" s="222"/>
      <c r="C141" s="219"/>
      <c r="D141" s="225"/>
      <c r="E141" s="58"/>
      <c r="F141" s="58"/>
      <c r="G141" s="246"/>
      <c r="H141" s="216"/>
    </row>
    <row r="142" spans="1:8" s="21" customFormat="1" ht="18.75" x14ac:dyDescent="0.25">
      <c r="A142" s="67" t="s">
        <v>550</v>
      </c>
      <c r="B142" s="68" t="s">
        <v>104</v>
      </c>
      <c r="C142" s="69" t="s">
        <v>23</v>
      </c>
      <c r="D142" s="58">
        <v>5</v>
      </c>
      <c r="E142" s="108">
        <v>91.44</v>
      </c>
      <c r="F142" s="58">
        <f>E142*(1+C$599)</f>
        <v>113.970816</v>
      </c>
      <c r="G142" s="244">
        <f>D142*F142</f>
        <v>569.85407999999995</v>
      </c>
      <c r="H142" s="216" t="s">
        <v>514</v>
      </c>
    </row>
    <row r="143" spans="1:8" s="21" customFormat="1" ht="63" x14ac:dyDescent="0.25">
      <c r="A143" s="67"/>
      <c r="B143" s="70" t="s">
        <v>105</v>
      </c>
      <c r="C143" s="69"/>
      <c r="D143" s="89"/>
      <c r="E143" s="89"/>
      <c r="F143" s="89"/>
      <c r="G143" s="89"/>
      <c r="H143" s="216" t="s">
        <v>672</v>
      </c>
    </row>
    <row r="144" spans="1:8" s="21" customFormat="1" ht="18.75" x14ac:dyDescent="0.25">
      <c r="A144" s="59"/>
      <c r="B144" s="60"/>
      <c r="C144" s="57"/>
      <c r="D144" s="74"/>
      <c r="E144" s="58"/>
      <c r="F144" s="58"/>
      <c r="G144" s="246"/>
      <c r="H144" s="54"/>
    </row>
    <row r="145" spans="1:8" s="21" customFormat="1" ht="18.75" x14ac:dyDescent="0.25">
      <c r="A145" s="59"/>
      <c r="B145" s="73" t="s">
        <v>515</v>
      </c>
      <c r="C145" s="57"/>
      <c r="D145" s="74"/>
      <c r="E145" s="58"/>
      <c r="F145" s="58"/>
      <c r="G145" s="246"/>
      <c r="H145" s="54"/>
    </row>
    <row r="146" spans="1:8" s="21" customFormat="1" ht="72.75" customHeight="1" x14ac:dyDescent="0.25">
      <c r="A146" s="59"/>
      <c r="B146" s="60" t="s">
        <v>516</v>
      </c>
      <c r="C146" s="57"/>
      <c r="D146" s="74"/>
      <c r="E146" s="58"/>
      <c r="F146" s="58"/>
      <c r="G146" s="246"/>
      <c r="H146" s="54"/>
    </row>
    <row r="147" spans="1:8" s="21" customFormat="1" ht="18.75" x14ac:dyDescent="0.25">
      <c r="A147" s="59"/>
      <c r="B147" s="73"/>
      <c r="C147" s="57"/>
      <c r="D147" s="74"/>
      <c r="E147" s="58"/>
      <c r="F147" s="58"/>
      <c r="G147" s="246"/>
      <c r="H147" s="54"/>
    </row>
    <row r="148" spans="1:8" s="21" customFormat="1" ht="31.5" x14ac:dyDescent="0.25">
      <c r="A148" s="86"/>
      <c r="B148" s="63" t="s">
        <v>517</v>
      </c>
      <c r="C148" s="81" t="s">
        <v>23</v>
      </c>
      <c r="D148" s="58">
        <v>4</v>
      </c>
      <c r="E148" s="58">
        <v>48.63</v>
      </c>
      <c r="F148" s="58">
        <f>E148*(1+C$599)</f>
        <v>60.612431999999998</v>
      </c>
      <c r="G148" s="244">
        <f>D148*F148</f>
        <v>242.44972799999999</v>
      </c>
      <c r="H148" s="275" t="s">
        <v>673</v>
      </c>
    </row>
    <row r="149" spans="1:8" s="21" customFormat="1" ht="18.75" x14ac:dyDescent="0.25">
      <c r="A149" s="59"/>
      <c r="B149" s="99"/>
      <c r="C149" s="57"/>
      <c r="D149" s="74"/>
      <c r="E149" s="58"/>
      <c r="F149" s="58"/>
      <c r="G149" s="246"/>
      <c r="H149" s="275"/>
    </row>
    <row r="150" spans="1:8" s="21" customFormat="1" ht="18.75" x14ac:dyDescent="0.25">
      <c r="A150" s="59" t="s">
        <v>106</v>
      </c>
      <c r="B150" s="73" t="s">
        <v>107</v>
      </c>
      <c r="C150" s="57"/>
      <c r="D150" s="74"/>
      <c r="E150" s="58"/>
      <c r="F150" s="58"/>
      <c r="G150" s="246"/>
      <c r="H150" s="54"/>
    </row>
    <row r="151" spans="1:8" s="21" customFormat="1" ht="47.25" x14ac:dyDescent="0.25">
      <c r="A151" s="59"/>
      <c r="B151" s="60" t="s">
        <v>108</v>
      </c>
      <c r="C151" s="57"/>
      <c r="D151" s="74"/>
      <c r="E151" s="58"/>
      <c r="F151" s="58"/>
      <c r="G151" s="246"/>
      <c r="H151" s="54"/>
    </row>
    <row r="152" spans="1:8" s="21" customFormat="1" ht="18.75" x14ac:dyDescent="0.25">
      <c r="A152" s="59"/>
      <c r="B152" s="73"/>
      <c r="C152" s="57"/>
      <c r="D152" s="74"/>
      <c r="E152" s="58"/>
      <c r="F152" s="58"/>
      <c r="G152" s="246"/>
      <c r="H152" s="54"/>
    </row>
    <row r="153" spans="1:8" s="21" customFormat="1" ht="18.75" x14ac:dyDescent="0.25">
      <c r="A153" s="59" t="s">
        <v>109</v>
      </c>
      <c r="B153" s="63" t="s">
        <v>110</v>
      </c>
      <c r="C153" s="57" t="s">
        <v>23</v>
      </c>
      <c r="D153" s="58">
        <v>3</v>
      </c>
      <c r="E153" s="58">
        <v>89.03</v>
      </c>
      <c r="F153" s="58">
        <f>E153*(1+C$599)</f>
        <v>110.96699199999999</v>
      </c>
      <c r="G153" s="244">
        <f>D153*F153</f>
        <v>332.90097599999996</v>
      </c>
      <c r="H153" s="54" t="s">
        <v>518</v>
      </c>
    </row>
    <row r="154" spans="1:8" s="21" customFormat="1" ht="47.25" x14ac:dyDescent="0.25">
      <c r="A154" s="59"/>
      <c r="B154" s="60"/>
      <c r="C154" s="57"/>
      <c r="D154" s="74"/>
      <c r="E154" s="58"/>
      <c r="F154" s="58"/>
      <c r="G154" s="246"/>
      <c r="H154" s="226" t="s">
        <v>674</v>
      </c>
    </row>
    <row r="155" spans="1:8" s="21" customFormat="1" ht="18.75" x14ac:dyDescent="0.25">
      <c r="A155" s="59" t="s">
        <v>111</v>
      </c>
      <c r="B155" s="63" t="s">
        <v>112</v>
      </c>
      <c r="C155" s="57" t="s">
        <v>23</v>
      </c>
      <c r="D155" s="58">
        <v>5</v>
      </c>
      <c r="E155" s="58">
        <v>83.02</v>
      </c>
      <c r="F155" s="58">
        <f>E155*(1+C$599)</f>
        <v>103.47612799999999</v>
      </c>
      <c r="G155" s="244">
        <f>D155*F155</f>
        <v>517.38063999999997</v>
      </c>
      <c r="H155" s="54" t="s">
        <v>518</v>
      </c>
    </row>
    <row r="156" spans="1:8" s="21" customFormat="1" ht="81" customHeight="1" x14ac:dyDescent="0.25">
      <c r="A156" s="59"/>
      <c r="B156" s="60"/>
      <c r="C156" s="57"/>
      <c r="D156" s="74"/>
      <c r="E156" s="58"/>
      <c r="F156" s="58"/>
      <c r="G156" s="246"/>
      <c r="H156" s="226" t="s">
        <v>675</v>
      </c>
    </row>
    <row r="157" spans="1:8" s="21" customFormat="1" ht="18.75" x14ac:dyDescent="0.25">
      <c r="A157" s="59" t="s">
        <v>113</v>
      </c>
      <c r="B157" s="63" t="s">
        <v>114</v>
      </c>
      <c r="C157" s="57" t="s">
        <v>23</v>
      </c>
      <c r="D157" s="58">
        <v>8</v>
      </c>
      <c r="E157" s="58">
        <v>122.55</v>
      </c>
      <c r="F157" s="58">
        <f>E157*(1+C$599)</f>
        <v>152.74632</v>
      </c>
      <c r="G157" s="244">
        <f>D157*F157</f>
        <v>1221.97056</v>
      </c>
      <c r="H157" s="54" t="s">
        <v>518</v>
      </c>
    </row>
    <row r="158" spans="1:8" s="21" customFormat="1" ht="126" x14ac:dyDescent="0.25">
      <c r="A158" s="59"/>
      <c r="B158" s="60"/>
      <c r="C158" s="57"/>
      <c r="D158" s="74"/>
      <c r="E158" s="58"/>
      <c r="F158" s="58"/>
      <c r="G158" s="246"/>
      <c r="H158" s="226" t="s">
        <v>676</v>
      </c>
    </row>
    <row r="159" spans="1:8" s="21" customFormat="1" ht="18.75" x14ac:dyDescent="0.25">
      <c r="A159" s="59" t="s">
        <v>115</v>
      </c>
      <c r="B159" s="63" t="s">
        <v>116</v>
      </c>
      <c r="C159" s="57" t="s">
        <v>23</v>
      </c>
      <c r="D159" s="58">
        <v>8</v>
      </c>
      <c r="E159" s="58">
        <v>192.67</v>
      </c>
      <c r="F159" s="58">
        <f>E159*(1+C$599)</f>
        <v>240.14388799999998</v>
      </c>
      <c r="G159" s="244">
        <f>D159*F159</f>
        <v>1921.1511039999998</v>
      </c>
      <c r="H159" s="54" t="s">
        <v>518</v>
      </c>
    </row>
    <row r="160" spans="1:8" s="21" customFormat="1" ht="110.25" x14ac:dyDescent="0.25">
      <c r="A160" s="59"/>
      <c r="B160" s="60"/>
      <c r="C160" s="57"/>
      <c r="D160" s="74"/>
      <c r="E160" s="58"/>
      <c r="F160" s="58"/>
      <c r="G160" s="246"/>
      <c r="H160" s="226" t="s">
        <v>677</v>
      </c>
    </row>
    <row r="161" spans="1:8" s="21" customFormat="1" ht="33" customHeight="1" x14ac:dyDescent="0.25">
      <c r="A161" s="59" t="s">
        <v>117</v>
      </c>
      <c r="B161" s="73" t="s">
        <v>118</v>
      </c>
      <c r="C161" s="57"/>
      <c r="D161" s="74"/>
      <c r="E161" s="58"/>
      <c r="F161" s="58"/>
      <c r="G161" s="246"/>
      <c r="H161" s="54"/>
    </row>
    <row r="162" spans="1:8" s="21" customFormat="1" ht="94.5" x14ac:dyDescent="0.25">
      <c r="A162" s="59"/>
      <c r="B162" s="60" t="s">
        <v>119</v>
      </c>
      <c r="C162" s="57"/>
      <c r="D162" s="74"/>
      <c r="E162" s="58"/>
      <c r="F162" s="58"/>
      <c r="G162" s="246"/>
      <c r="H162" s="54"/>
    </row>
    <row r="163" spans="1:8" s="21" customFormat="1" ht="18.75" x14ac:dyDescent="0.25">
      <c r="A163" s="59"/>
      <c r="B163" s="73"/>
      <c r="C163" s="57"/>
      <c r="D163" s="74"/>
      <c r="E163" s="58"/>
      <c r="F163" s="58"/>
      <c r="G163" s="246"/>
      <c r="H163" s="54"/>
    </row>
    <row r="164" spans="1:8" s="21" customFormat="1" ht="54" customHeight="1" x14ac:dyDescent="0.25">
      <c r="A164" s="59" t="s">
        <v>120</v>
      </c>
      <c r="B164" s="63" t="s">
        <v>121</v>
      </c>
      <c r="C164" s="57" t="s">
        <v>20</v>
      </c>
      <c r="D164" s="58">
        <v>22.95</v>
      </c>
      <c r="E164" s="58">
        <v>27.22</v>
      </c>
      <c r="F164" s="58">
        <f>E164*(1+C$599)</f>
        <v>33.927008000000001</v>
      </c>
      <c r="G164" s="244">
        <f>D164*F164</f>
        <v>778.62483359999999</v>
      </c>
      <c r="H164" s="109" t="s">
        <v>518</v>
      </c>
    </row>
    <row r="165" spans="1:8" s="21" customFormat="1" ht="18.75" x14ac:dyDescent="0.25">
      <c r="A165" s="59"/>
      <c r="B165" s="60"/>
      <c r="C165" s="57"/>
      <c r="D165" s="74"/>
      <c r="E165" s="58"/>
      <c r="F165" s="58"/>
      <c r="G165" s="246"/>
      <c r="H165" s="228" t="s">
        <v>647</v>
      </c>
    </row>
    <row r="166" spans="1:8" s="21" customFormat="1" ht="58.5" customHeight="1" x14ac:dyDescent="0.25">
      <c r="A166" s="221" t="s">
        <v>122</v>
      </c>
      <c r="B166" s="224" t="s">
        <v>123</v>
      </c>
      <c r="C166" s="219" t="s">
        <v>20</v>
      </c>
      <c r="D166" s="220">
        <v>65.099999999999994</v>
      </c>
      <c r="E166" s="220">
        <v>30.53</v>
      </c>
      <c r="F166" s="220">
        <f>E166*(1+C$599)</f>
        <v>38.052591999999997</v>
      </c>
      <c r="G166" s="244">
        <f>D166*F166</f>
        <v>2477.2237391999997</v>
      </c>
      <c r="H166" s="109" t="s">
        <v>518</v>
      </c>
    </row>
    <row r="167" spans="1:8" s="21" customFormat="1" ht="75" x14ac:dyDescent="0.25">
      <c r="A167" s="59"/>
      <c r="B167" s="60"/>
      <c r="C167" s="57"/>
      <c r="D167" s="74"/>
      <c r="E167" s="58"/>
      <c r="F167" s="58"/>
      <c r="G167" s="246"/>
      <c r="H167" s="229" t="s">
        <v>645</v>
      </c>
    </row>
    <row r="168" spans="1:8" s="21" customFormat="1" ht="48" customHeight="1" x14ac:dyDescent="0.25">
      <c r="A168" s="59" t="s">
        <v>124</v>
      </c>
      <c r="B168" s="63" t="s">
        <v>125</v>
      </c>
      <c r="C168" s="57" t="s">
        <v>20</v>
      </c>
      <c r="D168" s="58">
        <v>32</v>
      </c>
      <c r="E168" s="58">
        <v>43.06</v>
      </c>
      <c r="F168" s="58">
        <f>E168*(1+C$599)</f>
        <v>53.669983999999999</v>
      </c>
      <c r="G168" s="244">
        <f>D168*F168</f>
        <v>1717.439488</v>
      </c>
      <c r="H168" s="109" t="s">
        <v>518</v>
      </c>
    </row>
    <row r="169" spans="1:8" s="21" customFormat="1" ht="18.75" x14ac:dyDescent="0.25">
      <c r="A169" s="59"/>
      <c r="B169" s="60"/>
      <c r="C169" s="57"/>
      <c r="D169" s="74"/>
      <c r="E169" s="58"/>
      <c r="F169" s="58"/>
      <c r="G169" s="246"/>
      <c r="H169" s="230" t="s">
        <v>644</v>
      </c>
    </row>
    <row r="170" spans="1:8" s="21" customFormat="1" ht="54" customHeight="1" x14ac:dyDescent="0.25">
      <c r="A170" s="59" t="s">
        <v>126</v>
      </c>
      <c r="B170" s="63" t="s">
        <v>127</v>
      </c>
      <c r="C170" s="57" t="s">
        <v>20</v>
      </c>
      <c r="D170" s="58">
        <v>53.6</v>
      </c>
      <c r="E170" s="58">
        <v>53.81</v>
      </c>
      <c r="F170" s="58">
        <f>E170*(1+C$599)</f>
        <v>67.068783999999994</v>
      </c>
      <c r="G170" s="244">
        <f>D170*F170</f>
        <v>3594.8868223999998</v>
      </c>
      <c r="H170" s="109" t="s">
        <v>518</v>
      </c>
    </row>
    <row r="171" spans="1:8" s="21" customFormat="1" ht="31.5" x14ac:dyDescent="0.25">
      <c r="A171" s="59"/>
      <c r="B171" s="60"/>
      <c r="C171" s="57"/>
      <c r="D171" s="74"/>
      <c r="E171" s="58"/>
      <c r="F171" s="58"/>
      <c r="G171" s="246"/>
      <c r="H171" s="226" t="s">
        <v>646</v>
      </c>
    </row>
    <row r="172" spans="1:8" s="21" customFormat="1" ht="18.75" x14ac:dyDescent="0.25">
      <c r="A172" s="59" t="s">
        <v>128</v>
      </c>
      <c r="B172" s="73" t="s">
        <v>129</v>
      </c>
      <c r="C172" s="57"/>
      <c r="D172" s="74"/>
      <c r="E172" s="58"/>
      <c r="F172" s="58"/>
      <c r="G172" s="246"/>
      <c r="H172" s="54"/>
    </row>
    <row r="173" spans="1:8" s="21" customFormat="1" ht="110.25" x14ac:dyDescent="0.25">
      <c r="A173" s="59"/>
      <c r="B173" s="60" t="s">
        <v>130</v>
      </c>
      <c r="C173" s="57"/>
      <c r="D173" s="74"/>
      <c r="E173" s="58"/>
      <c r="F173" s="58"/>
      <c r="G173" s="246"/>
      <c r="H173" s="54"/>
    </row>
    <row r="174" spans="1:8" s="21" customFormat="1" ht="18.75" x14ac:dyDescent="0.25">
      <c r="A174" s="59"/>
      <c r="B174" s="73"/>
      <c r="C174" s="57"/>
      <c r="D174" s="74"/>
      <c r="E174" s="58"/>
      <c r="F174" s="58"/>
      <c r="G174" s="246"/>
      <c r="H174" s="54"/>
    </row>
    <row r="175" spans="1:8" s="21" customFormat="1" ht="18.75" x14ac:dyDescent="0.25">
      <c r="A175" s="59" t="s">
        <v>131</v>
      </c>
      <c r="B175" s="63" t="s">
        <v>132</v>
      </c>
      <c r="C175" s="57" t="s">
        <v>23</v>
      </c>
      <c r="D175" s="58">
        <v>2</v>
      </c>
      <c r="E175" s="58">
        <v>883.28</v>
      </c>
      <c r="F175" s="58">
        <f>E175*(1+C$599)</f>
        <v>1100.9201919999998</v>
      </c>
      <c r="G175" s="244">
        <f>D175*F175</f>
        <v>2201.8403839999996</v>
      </c>
      <c r="H175" s="54" t="s">
        <v>519</v>
      </c>
    </row>
    <row r="176" spans="1:8" s="21" customFormat="1" ht="18.75" x14ac:dyDescent="0.25">
      <c r="A176" s="59"/>
      <c r="B176" s="60"/>
      <c r="C176" s="57"/>
      <c r="D176" s="74"/>
      <c r="E176" s="58"/>
      <c r="F176" s="58"/>
      <c r="G176" s="246"/>
      <c r="H176" s="54"/>
    </row>
    <row r="177" spans="1:8" s="21" customFormat="1" ht="18.75" x14ac:dyDescent="0.25">
      <c r="A177" s="59" t="s">
        <v>133</v>
      </c>
      <c r="B177" s="63" t="s">
        <v>134</v>
      </c>
      <c r="C177" s="57" t="s">
        <v>23</v>
      </c>
      <c r="D177" s="58">
        <v>2</v>
      </c>
      <c r="E177" s="58">
        <v>2763.43</v>
      </c>
      <c r="F177" s="58">
        <f>E177*(1+C$599)</f>
        <v>3444.3391519999996</v>
      </c>
      <c r="G177" s="244">
        <f>D177*F177</f>
        <v>6888.6783039999991</v>
      </c>
      <c r="H177" s="54" t="s">
        <v>519</v>
      </c>
    </row>
    <row r="178" spans="1:8" s="21" customFormat="1" ht="18.75" x14ac:dyDescent="0.25">
      <c r="A178" s="59"/>
      <c r="B178" s="63"/>
      <c r="C178" s="57"/>
      <c r="D178" s="74"/>
      <c r="E178" s="58"/>
      <c r="F178" s="58"/>
      <c r="G178" s="246"/>
      <c r="H178" s="54"/>
    </row>
    <row r="179" spans="1:8" s="21" customFormat="1" ht="18.75" x14ac:dyDescent="0.25">
      <c r="A179" s="59" t="s">
        <v>135</v>
      </c>
      <c r="B179" s="73" t="s">
        <v>136</v>
      </c>
      <c r="C179" s="57"/>
      <c r="D179" s="74"/>
      <c r="E179" s="58"/>
      <c r="F179" s="58"/>
      <c r="G179" s="246"/>
      <c r="H179" s="54"/>
    </row>
    <row r="180" spans="1:8" s="21" customFormat="1" ht="18.75" x14ac:dyDescent="0.25">
      <c r="A180" s="59" t="s">
        <v>137</v>
      </c>
      <c r="B180" s="63" t="s">
        <v>138</v>
      </c>
      <c r="C180" s="57" t="s">
        <v>23</v>
      </c>
      <c r="D180" s="58">
        <v>15</v>
      </c>
      <c r="E180" s="58">
        <v>65.42</v>
      </c>
      <c r="F180" s="58">
        <f>E180*(1+C$599)</f>
        <v>81.539488000000006</v>
      </c>
      <c r="G180" s="244">
        <f>D180*F180</f>
        <v>1223.0923200000002</v>
      </c>
      <c r="H180" s="54" t="s">
        <v>678</v>
      </c>
    </row>
    <row r="181" spans="1:8" s="21" customFormat="1" ht="204.75" x14ac:dyDescent="0.25">
      <c r="A181" s="59"/>
      <c r="B181" s="60" t="s">
        <v>139</v>
      </c>
      <c r="C181" s="57"/>
      <c r="D181" s="74"/>
      <c r="E181" s="58"/>
      <c r="F181" s="58"/>
      <c r="G181" s="246"/>
      <c r="H181" s="226" t="s">
        <v>679</v>
      </c>
    </row>
    <row r="182" spans="1:8" s="21" customFormat="1" ht="18.75" x14ac:dyDescent="0.25">
      <c r="A182" s="59"/>
      <c r="B182" s="60"/>
      <c r="C182" s="57"/>
      <c r="D182" s="74"/>
      <c r="E182" s="58"/>
      <c r="F182" s="58"/>
      <c r="G182" s="246"/>
      <c r="H182" s="216"/>
    </row>
    <row r="183" spans="1:8" s="21" customFormat="1" ht="18.75" x14ac:dyDescent="0.25">
      <c r="A183" s="59" t="s">
        <v>140</v>
      </c>
      <c r="B183" s="63" t="s">
        <v>141</v>
      </c>
      <c r="C183" s="57" t="s">
        <v>23</v>
      </c>
      <c r="D183" s="58">
        <v>15</v>
      </c>
      <c r="E183" s="58">
        <v>67.489999999999995</v>
      </c>
      <c r="F183" s="58">
        <f>E183*(1+C$599)</f>
        <v>84.119535999999997</v>
      </c>
      <c r="G183" s="244">
        <f>D183*F183</f>
        <v>1261.79304</v>
      </c>
      <c r="H183" s="216" t="s">
        <v>678</v>
      </c>
    </row>
    <row r="184" spans="1:8" s="21" customFormat="1" ht="204.75" x14ac:dyDescent="0.25">
      <c r="A184" s="59"/>
      <c r="B184" s="60" t="s">
        <v>142</v>
      </c>
      <c r="C184" s="57"/>
      <c r="D184" s="74"/>
      <c r="E184" s="58"/>
      <c r="F184" s="58"/>
      <c r="G184" s="246"/>
      <c r="H184" s="226" t="s">
        <v>679</v>
      </c>
    </row>
    <row r="185" spans="1:8" s="21" customFormat="1" ht="18.75" x14ac:dyDescent="0.25">
      <c r="A185" s="59"/>
      <c r="B185" s="60"/>
      <c r="C185" s="57"/>
      <c r="D185" s="74"/>
      <c r="E185" s="58"/>
      <c r="F185" s="58"/>
      <c r="G185" s="246"/>
      <c r="H185" s="216"/>
    </row>
    <row r="186" spans="1:8" s="21" customFormat="1" ht="18.75" x14ac:dyDescent="0.25">
      <c r="A186" s="59" t="s">
        <v>143</v>
      </c>
      <c r="B186" s="73" t="s">
        <v>144</v>
      </c>
      <c r="C186" s="57"/>
      <c r="D186" s="74"/>
      <c r="E186" s="58"/>
      <c r="F186" s="58"/>
      <c r="G186" s="246"/>
      <c r="H186" s="216"/>
    </row>
    <row r="187" spans="1:8" s="21" customFormat="1" ht="18.75" x14ac:dyDescent="0.25">
      <c r="A187" s="59" t="s">
        <v>145</v>
      </c>
      <c r="B187" s="63" t="s">
        <v>146</v>
      </c>
      <c r="C187" s="57" t="s">
        <v>23</v>
      </c>
      <c r="D187" s="58">
        <v>5</v>
      </c>
      <c r="E187" s="58">
        <v>482.64</v>
      </c>
      <c r="F187" s="58">
        <f>E187*(1+C$599)</f>
        <v>601.56249600000001</v>
      </c>
      <c r="G187" s="244">
        <f>D187*F187</f>
        <v>3007.8124800000001</v>
      </c>
      <c r="H187" s="216" t="s">
        <v>514</v>
      </c>
    </row>
    <row r="188" spans="1:8" s="21" customFormat="1" ht="78.75" customHeight="1" x14ac:dyDescent="0.25">
      <c r="A188" s="59"/>
      <c r="B188" s="60" t="s">
        <v>147</v>
      </c>
      <c r="C188" s="57"/>
      <c r="D188" s="74"/>
      <c r="E188" s="58"/>
      <c r="F188" s="58"/>
      <c r="G188" s="246"/>
      <c r="H188" s="216" t="s">
        <v>672</v>
      </c>
    </row>
    <row r="189" spans="1:8" s="21" customFormat="1" ht="18.75" x14ac:dyDescent="0.25">
      <c r="A189" s="59"/>
      <c r="B189" s="60"/>
      <c r="C189" s="57"/>
      <c r="D189" s="74"/>
      <c r="E189" s="58"/>
      <c r="F189" s="58"/>
      <c r="G189" s="246"/>
      <c r="H189" s="216"/>
    </row>
    <row r="190" spans="1:8" s="21" customFormat="1" ht="18.75" x14ac:dyDescent="0.25">
      <c r="A190" s="59" t="s">
        <v>148</v>
      </c>
      <c r="B190" s="63" t="s">
        <v>149</v>
      </c>
      <c r="C190" s="57" t="s">
        <v>23</v>
      </c>
      <c r="D190" s="58">
        <v>16</v>
      </c>
      <c r="E190" s="58">
        <v>96.08</v>
      </c>
      <c r="F190" s="58">
        <f>E190*(1+C$599)</f>
        <v>119.75411199999999</v>
      </c>
      <c r="G190" s="244">
        <f>D190*F190</f>
        <v>1916.0657919999999</v>
      </c>
      <c r="H190" s="216" t="s">
        <v>678</v>
      </c>
    </row>
    <row r="191" spans="1:8" s="21" customFormat="1" ht="191.25" customHeight="1" x14ac:dyDescent="0.25">
      <c r="A191" s="59"/>
      <c r="B191" s="60" t="s">
        <v>150</v>
      </c>
      <c r="C191" s="57"/>
      <c r="D191" s="74"/>
      <c r="E191" s="58"/>
      <c r="F191" s="58"/>
      <c r="G191" s="246"/>
      <c r="H191" s="226" t="s">
        <v>671</v>
      </c>
    </row>
    <row r="192" spans="1:8" s="21" customFormat="1" ht="18.75" x14ac:dyDescent="0.25">
      <c r="A192" s="59"/>
      <c r="B192" s="60"/>
      <c r="C192" s="57"/>
      <c r="D192" s="74"/>
      <c r="E192" s="58"/>
      <c r="F192" s="58"/>
      <c r="G192" s="246"/>
      <c r="H192" s="216"/>
    </row>
    <row r="193" spans="1:8" s="21" customFormat="1" ht="18.75" x14ac:dyDescent="0.25">
      <c r="A193" s="59" t="s">
        <v>151</v>
      </c>
      <c r="B193" s="63" t="s">
        <v>152</v>
      </c>
      <c r="C193" s="57" t="s">
        <v>23</v>
      </c>
      <c r="D193" s="58">
        <v>7</v>
      </c>
      <c r="E193" s="58">
        <v>25.91</v>
      </c>
      <c r="F193" s="58">
        <f>E193*(1+C$599)</f>
        <v>32.294224</v>
      </c>
      <c r="G193" s="244">
        <f>D193*F193</f>
        <v>226.05956800000001</v>
      </c>
      <c r="H193" s="54" t="s">
        <v>514</v>
      </c>
    </row>
    <row r="194" spans="1:8" s="21" customFormat="1" ht="47.25" x14ac:dyDescent="0.25">
      <c r="A194" s="59"/>
      <c r="B194" s="60" t="s">
        <v>153</v>
      </c>
      <c r="C194" s="57"/>
      <c r="D194" s="74"/>
      <c r="E194" s="58"/>
      <c r="F194" s="58"/>
      <c r="G194" s="246"/>
      <c r="H194" s="226" t="s">
        <v>649</v>
      </c>
    </row>
    <row r="195" spans="1:8" s="21" customFormat="1" ht="18.75" x14ac:dyDescent="0.25">
      <c r="A195" s="59"/>
      <c r="B195" s="60"/>
      <c r="C195" s="57"/>
      <c r="D195" s="74"/>
      <c r="E195" s="58"/>
      <c r="F195" s="58"/>
      <c r="G195" s="246"/>
      <c r="H195" s="54"/>
    </row>
    <row r="196" spans="1:8" s="21" customFormat="1" ht="18.75" x14ac:dyDescent="0.25">
      <c r="A196" s="59" t="s">
        <v>154</v>
      </c>
      <c r="B196" s="63" t="s">
        <v>155</v>
      </c>
      <c r="C196" s="57" t="s">
        <v>23</v>
      </c>
      <c r="D196" s="58">
        <v>16</v>
      </c>
      <c r="E196" s="58">
        <v>152.96</v>
      </c>
      <c r="F196" s="58">
        <f>E196*(1+C$599)</f>
        <v>190.64934400000001</v>
      </c>
      <c r="G196" s="244">
        <f>D196*F196</f>
        <v>3050.3895040000002</v>
      </c>
      <c r="H196" s="54" t="s">
        <v>514</v>
      </c>
    </row>
    <row r="197" spans="1:8" s="21" customFormat="1" ht="190.5" customHeight="1" x14ac:dyDescent="0.25">
      <c r="A197" s="59"/>
      <c r="B197" s="60" t="s">
        <v>156</v>
      </c>
      <c r="C197" s="57"/>
      <c r="D197" s="74"/>
      <c r="E197" s="58"/>
      <c r="F197" s="58"/>
      <c r="G197" s="246"/>
      <c r="H197" s="226" t="s">
        <v>671</v>
      </c>
    </row>
    <row r="198" spans="1:8" s="21" customFormat="1" ht="18.75" x14ac:dyDescent="0.25">
      <c r="A198" s="59"/>
      <c r="B198" s="63"/>
      <c r="C198" s="57"/>
      <c r="D198" s="74"/>
      <c r="E198" s="58"/>
      <c r="F198" s="58"/>
      <c r="G198" s="246"/>
      <c r="H198" s="54"/>
    </row>
    <row r="199" spans="1:8" s="215" customFormat="1" ht="33.75" customHeight="1" x14ac:dyDescent="0.25">
      <c r="A199" s="221" t="s">
        <v>632</v>
      </c>
      <c r="B199" s="224" t="s">
        <v>633</v>
      </c>
      <c r="C199" s="219" t="s">
        <v>23</v>
      </c>
      <c r="D199" s="220">
        <v>12</v>
      </c>
      <c r="E199" s="220">
        <v>391.11</v>
      </c>
      <c r="F199" s="220">
        <f>E199*(1+C$599)</f>
        <v>487.47950400000002</v>
      </c>
      <c r="G199" s="244">
        <f>D199*F199</f>
        <v>5849.7540480000007</v>
      </c>
      <c r="H199" s="216" t="s">
        <v>514</v>
      </c>
    </row>
    <row r="200" spans="1:8" s="215" customFormat="1" ht="102" customHeight="1" x14ac:dyDescent="0.25">
      <c r="A200" s="221"/>
      <c r="B200" s="222" t="s">
        <v>634</v>
      </c>
      <c r="C200" s="219"/>
      <c r="D200" s="225"/>
      <c r="E200" s="220"/>
      <c r="F200" s="220"/>
      <c r="G200" s="246"/>
      <c r="H200" s="216" t="s">
        <v>635</v>
      </c>
    </row>
    <row r="201" spans="1:8" s="236" customFormat="1" ht="18.75" customHeight="1" x14ac:dyDescent="0.25">
      <c r="A201" s="240"/>
      <c r="B201" s="245"/>
      <c r="C201" s="243"/>
      <c r="D201" s="248"/>
      <c r="E201" s="244"/>
      <c r="F201" s="244"/>
      <c r="G201" s="246"/>
      <c r="H201" s="237"/>
    </row>
    <row r="202" spans="1:8" s="236" customFormat="1" ht="78.75" customHeight="1" x14ac:dyDescent="0.25">
      <c r="A202" s="240"/>
      <c r="B202" s="247" t="s">
        <v>566</v>
      </c>
      <c r="C202" s="127" t="s">
        <v>23</v>
      </c>
      <c r="D202" s="244">
        <v>1</v>
      </c>
      <c r="E202" s="244">
        <v>388.22</v>
      </c>
      <c r="F202" s="244">
        <f>E202*(1+C$599)</f>
        <v>483.877408</v>
      </c>
      <c r="G202" s="244">
        <f>D202*F202</f>
        <v>483.877408</v>
      </c>
      <c r="H202" s="237" t="s">
        <v>518</v>
      </c>
    </row>
    <row r="203" spans="1:8" s="236" customFormat="1" ht="102" customHeight="1" x14ac:dyDescent="0.25">
      <c r="A203" s="240"/>
      <c r="B203" s="65" t="s">
        <v>567</v>
      </c>
      <c r="C203" s="82"/>
      <c r="D203" s="248"/>
      <c r="E203" s="93"/>
      <c r="F203" s="244"/>
      <c r="G203" s="246"/>
      <c r="H203" s="237" t="s">
        <v>734</v>
      </c>
    </row>
    <row r="204" spans="1:8" s="236" customFormat="1" ht="19.5" customHeight="1" x14ac:dyDescent="0.25">
      <c r="A204" s="240"/>
      <c r="B204" s="245"/>
      <c r="C204" s="243"/>
      <c r="D204" s="248"/>
      <c r="E204" s="244"/>
      <c r="F204" s="244"/>
      <c r="G204" s="246"/>
      <c r="H204" s="237"/>
    </row>
    <row r="205" spans="1:8" s="236" customFormat="1" ht="102" customHeight="1" x14ac:dyDescent="0.25">
      <c r="A205" s="240"/>
      <c r="B205" s="247" t="s">
        <v>575</v>
      </c>
      <c r="C205" s="127" t="s">
        <v>23</v>
      </c>
      <c r="D205" s="244">
        <v>16</v>
      </c>
      <c r="E205" s="244">
        <v>44.76</v>
      </c>
      <c r="F205" s="244">
        <f>E205*(1+C$599)</f>
        <v>55.788863999999997</v>
      </c>
      <c r="G205" s="244">
        <f>D205*E205</f>
        <v>716.16</v>
      </c>
      <c r="H205" s="276" t="s">
        <v>786</v>
      </c>
    </row>
    <row r="206" spans="1:8" s="236" customFormat="1" ht="102" customHeight="1" x14ac:dyDescent="0.25">
      <c r="A206" s="240"/>
      <c r="B206" s="245" t="s">
        <v>576</v>
      </c>
      <c r="C206" s="82"/>
      <c r="D206" s="244"/>
      <c r="E206" s="244"/>
      <c r="F206" s="244"/>
      <c r="G206" s="244"/>
      <c r="H206" s="276"/>
    </row>
    <row r="207" spans="1:8" s="215" customFormat="1" ht="18.75" x14ac:dyDescent="0.25">
      <c r="A207" s="221"/>
      <c r="B207" s="224"/>
      <c r="C207" s="219"/>
      <c r="D207" s="225"/>
      <c r="E207" s="220"/>
      <c r="F207" s="220"/>
      <c r="G207" s="246"/>
      <c r="H207" s="216"/>
    </row>
    <row r="208" spans="1:8" s="21" customFormat="1" ht="18" customHeight="1" x14ac:dyDescent="0.25">
      <c r="A208" s="103"/>
      <c r="B208" s="92"/>
      <c r="C208" s="78"/>
      <c r="D208" s="289" t="s">
        <v>26</v>
      </c>
      <c r="E208" s="290"/>
      <c r="F208" s="290"/>
      <c r="G208" s="79">
        <f>SUM(G122:G206)</f>
        <v>56760.334083200003</v>
      </c>
      <c r="H208" s="237"/>
    </row>
    <row r="209" spans="1:8" s="21" customFormat="1" ht="18.75" x14ac:dyDescent="0.25">
      <c r="A209" s="48" t="s">
        <v>157</v>
      </c>
      <c r="B209" s="49" t="s">
        <v>158</v>
      </c>
      <c r="C209" s="50"/>
      <c r="D209" s="80"/>
      <c r="E209" s="58"/>
      <c r="F209" s="58"/>
      <c r="G209" s="61"/>
      <c r="H209" s="54"/>
    </row>
    <row r="210" spans="1:8" s="21" customFormat="1" ht="18.75" x14ac:dyDescent="0.25">
      <c r="A210" s="59" t="s">
        <v>159</v>
      </c>
      <c r="B210" s="73" t="s">
        <v>71</v>
      </c>
      <c r="C210" s="57"/>
      <c r="D210" s="74"/>
      <c r="E210" s="58"/>
      <c r="F210" s="58"/>
      <c r="G210" s="61"/>
      <c r="H210" s="194"/>
    </row>
    <row r="211" spans="1:8" s="21" customFormat="1" ht="18.75" x14ac:dyDescent="0.25">
      <c r="A211" s="59" t="s">
        <v>160</v>
      </c>
      <c r="B211" s="99" t="s">
        <v>161</v>
      </c>
      <c r="C211" s="57" t="s">
        <v>23</v>
      </c>
      <c r="D211" s="58">
        <v>1</v>
      </c>
      <c r="E211" s="58">
        <v>121.6</v>
      </c>
      <c r="F211" s="58">
        <f>E211*(1+C$599)</f>
        <v>151.56223999999997</v>
      </c>
      <c r="G211" s="58">
        <f>D211*F211</f>
        <v>151.56223999999997</v>
      </c>
      <c r="H211" s="54" t="s">
        <v>551</v>
      </c>
    </row>
    <row r="212" spans="1:8" s="21" customFormat="1" ht="63" x14ac:dyDescent="0.25">
      <c r="A212" s="59"/>
      <c r="B212" s="98" t="s">
        <v>162</v>
      </c>
      <c r="C212" s="57"/>
      <c r="D212" s="74"/>
      <c r="E212" s="58"/>
      <c r="F212" s="58"/>
      <c r="G212" s="61"/>
      <c r="H212" s="216" t="s">
        <v>648</v>
      </c>
    </row>
    <row r="213" spans="1:8" s="21" customFormat="1" ht="18.75" x14ac:dyDescent="0.25">
      <c r="A213" s="59"/>
      <c r="B213" s="60"/>
      <c r="C213" s="57"/>
      <c r="D213" s="74"/>
      <c r="E213" s="58"/>
      <c r="F213" s="58"/>
      <c r="G213" s="61"/>
      <c r="H213" s="54"/>
    </row>
    <row r="214" spans="1:8" s="21" customFormat="1" ht="31.5" x14ac:dyDescent="0.25">
      <c r="A214" s="59" t="s">
        <v>163</v>
      </c>
      <c r="B214" s="68" t="s">
        <v>164</v>
      </c>
      <c r="C214" s="57" t="s">
        <v>20</v>
      </c>
      <c r="D214" s="58">
        <v>24.4</v>
      </c>
      <c r="E214" s="58">
        <v>313.16000000000003</v>
      </c>
      <c r="F214" s="58">
        <f>E214*(1+C$599)</f>
        <v>390.32262400000002</v>
      </c>
      <c r="G214" s="58">
        <f>D214*F214</f>
        <v>9523.8720255999997</v>
      </c>
      <c r="H214" s="54" t="s">
        <v>514</v>
      </c>
    </row>
    <row r="215" spans="1:8" s="21" customFormat="1" ht="126" x14ac:dyDescent="0.25">
      <c r="A215" s="59"/>
      <c r="B215" s="70" t="s">
        <v>165</v>
      </c>
      <c r="C215" s="57"/>
      <c r="D215" s="74"/>
      <c r="E215" s="58"/>
      <c r="F215" s="58"/>
      <c r="G215" s="61"/>
      <c r="H215" s="226" t="s">
        <v>650</v>
      </c>
    </row>
    <row r="216" spans="1:8" s="21" customFormat="1" ht="18.75" x14ac:dyDescent="0.25">
      <c r="A216" s="59"/>
      <c r="B216" s="60"/>
      <c r="C216" s="57"/>
      <c r="D216" s="74"/>
      <c r="E216" s="58"/>
      <c r="F216" s="58"/>
      <c r="G216" s="61"/>
      <c r="H216" s="54"/>
    </row>
    <row r="217" spans="1:8" s="21" customFormat="1" ht="37.5" customHeight="1" x14ac:dyDescent="0.25">
      <c r="A217" s="59" t="s">
        <v>166</v>
      </c>
      <c r="B217" s="73" t="s">
        <v>167</v>
      </c>
      <c r="C217" s="57"/>
      <c r="D217" s="74"/>
      <c r="E217" s="58"/>
      <c r="F217" s="58"/>
      <c r="G217" s="61"/>
      <c r="H217" s="54"/>
    </row>
    <row r="218" spans="1:8" s="21" customFormat="1" ht="109.5" customHeight="1" x14ac:dyDescent="0.25">
      <c r="A218" s="59"/>
      <c r="B218" s="60" t="s">
        <v>168</v>
      </c>
      <c r="C218" s="57"/>
      <c r="D218" s="74"/>
      <c r="E218" s="58"/>
      <c r="F218" s="58"/>
      <c r="G218" s="61"/>
      <c r="H218" s="54"/>
    </row>
    <row r="219" spans="1:8" s="21" customFormat="1" ht="18.75" x14ac:dyDescent="0.25">
      <c r="A219" s="59"/>
      <c r="B219" s="73"/>
      <c r="C219" s="57"/>
      <c r="D219" s="225"/>
      <c r="E219" s="220"/>
      <c r="F219" s="220"/>
      <c r="G219" s="223"/>
      <c r="H219" s="216"/>
    </row>
    <row r="220" spans="1:8" s="21" customFormat="1" ht="18.75" x14ac:dyDescent="0.25">
      <c r="A220" s="59" t="s">
        <v>169</v>
      </c>
      <c r="B220" s="63" t="s">
        <v>170</v>
      </c>
      <c r="C220" s="57" t="s">
        <v>20</v>
      </c>
      <c r="D220" s="220">
        <v>14.2</v>
      </c>
      <c r="E220" s="220">
        <v>32</v>
      </c>
      <c r="F220" s="220">
        <f>E220*(1+C$599)</f>
        <v>39.884799999999998</v>
      </c>
      <c r="G220" s="220">
        <f>D220*F220</f>
        <v>566.36415999999997</v>
      </c>
      <c r="H220" s="216" t="s">
        <v>551</v>
      </c>
    </row>
    <row r="221" spans="1:8" s="21" customFormat="1" ht="31.5" x14ac:dyDescent="0.25">
      <c r="A221" s="59"/>
      <c r="B221" s="60"/>
      <c r="C221" s="57"/>
      <c r="D221" s="225"/>
      <c r="E221" s="220"/>
      <c r="F221" s="220"/>
      <c r="G221" s="223"/>
      <c r="H221" s="226" t="s">
        <v>653</v>
      </c>
    </row>
    <row r="222" spans="1:8" s="21" customFormat="1" ht="18.75" x14ac:dyDescent="0.25">
      <c r="A222" s="59" t="s">
        <v>171</v>
      </c>
      <c r="B222" s="63" t="s">
        <v>172</v>
      </c>
      <c r="C222" s="57" t="s">
        <v>20</v>
      </c>
      <c r="D222" s="220">
        <v>9.6999999999999993</v>
      </c>
      <c r="E222" s="220">
        <v>43.28</v>
      </c>
      <c r="F222" s="220">
        <f>E222*(1+C$599)</f>
        <v>53.944192000000001</v>
      </c>
      <c r="G222" s="220">
        <f>D222*F222</f>
        <v>523.25866239999993</v>
      </c>
      <c r="H222" s="54" t="s">
        <v>551</v>
      </c>
    </row>
    <row r="223" spans="1:8" s="21" customFormat="1" ht="18.75" x14ac:dyDescent="0.25">
      <c r="A223" s="59"/>
      <c r="B223" s="60"/>
      <c r="C223" s="57"/>
      <c r="D223" s="197"/>
      <c r="E223" s="193"/>
      <c r="F223" s="193"/>
      <c r="G223" s="198"/>
      <c r="H223" s="226" t="s">
        <v>652</v>
      </c>
    </row>
    <row r="224" spans="1:8" s="21" customFormat="1" ht="18.75" x14ac:dyDescent="0.25">
      <c r="A224" s="59" t="s">
        <v>173</v>
      </c>
      <c r="B224" s="63" t="s">
        <v>174</v>
      </c>
      <c r="C224" s="57" t="s">
        <v>20</v>
      </c>
      <c r="D224" s="220">
        <v>133.25</v>
      </c>
      <c r="E224" s="220">
        <v>47.55</v>
      </c>
      <c r="F224" s="220">
        <f>E224*(1+C$599)</f>
        <v>59.266319999999993</v>
      </c>
      <c r="G224" s="220">
        <f>D224*F224</f>
        <v>7897.2371399999993</v>
      </c>
      <c r="H224" s="54" t="s">
        <v>551</v>
      </c>
    </row>
    <row r="225" spans="1:8" s="21" customFormat="1" ht="63" x14ac:dyDescent="0.25">
      <c r="A225" s="59"/>
      <c r="B225" s="63"/>
      <c r="C225" s="57"/>
      <c r="D225" s="197"/>
      <c r="E225" s="193"/>
      <c r="F225" s="193"/>
      <c r="G225" s="198"/>
      <c r="H225" s="226" t="s">
        <v>658</v>
      </c>
    </row>
    <row r="226" spans="1:8" s="21" customFormat="1" ht="18.75" x14ac:dyDescent="0.25">
      <c r="A226" s="59" t="s">
        <v>175</v>
      </c>
      <c r="B226" s="63" t="s">
        <v>176</v>
      </c>
      <c r="C226" s="57" t="s">
        <v>20</v>
      </c>
      <c r="D226" s="220">
        <v>42.3</v>
      </c>
      <c r="E226" s="220">
        <v>77.48</v>
      </c>
      <c r="F226" s="220">
        <f>E226*(1+C$599)</f>
        <v>96.571072000000001</v>
      </c>
      <c r="G226" s="220">
        <f>D226*F226</f>
        <v>4084.9563455999996</v>
      </c>
      <c r="H226" s="216" t="s">
        <v>551</v>
      </c>
    </row>
    <row r="227" spans="1:8" s="21" customFormat="1" ht="18.75" x14ac:dyDescent="0.25">
      <c r="A227" s="59"/>
      <c r="B227" s="60"/>
      <c r="C227" s="57"/>
      <c r="D227" s="74"/>
      <c r="E227" s="58"/>
      <c r="F227" s="58"/>
      <c r="G227" s="61"/>
      <c r="H227" s="226" t="s">
        <v>657</v>
      </c>
    </row>
    <row r="228" spans="1:8" s="21" customFormat="1" ht="18.75" x14ac:dyDescent="0.25">
      <c r="A228" s="59" t="s">
        <v>177</v>
      </c>
      <c r="B228" s="73" t="s">
        <v>178</v>
      </c>
      <c r="C228" s="57"/>
      <c r="D228" s="74"/>
      <c r="E228" s="58"/>
      <c r="F228" s="58"/>
      <c r="G228" s="61"/>
      <c r="H228" s="194"/>
    </row>
    <row r="229" spans="1:8" s="21" customFormat="1" ht="18.75" x14ac:dyDescent="0.25">
      <c r="A229" s="59" t="s">
        <v>179</v>
      </c>
      <c r="B229" s="63" t="s">
        <v>180</v>
      </c>
      <c r="C229" s="57" t="s">
        <v>23</v>
      </c>
      <c r="D229" s="58">
        <v>1</v>
      </c>
      <c r="E229" s="58">
        <v>458.37</v>
      </c>
      <c r="F229" s="58">
        <f>E229*(1+C$599)</f>
        <v>571.31236799999999</v>
      </c>
      <c r="G229" s="58">
        <f>D229*F229</f>
        <v>571.31236799999999</v>
      </c>
      <c r="H229" s="216" t="s">
        <v>551</v>
      </c>
    </row>
    <row r="230" spans="1:8" s="21" customFormat="1" ht="74.25" customHeight="1" x14ac:dyDescent="0.25">
      <c r="A230" s="59"/>
      <c r="B230" s="60" t="s">
        <v>181</v>
      </c>
      <c r="C230" s="57"/>
      <c r="D230" s="74"/>
      <c r="E230" s="58"/>
      <c r="F230" s="58"/>
      <c r="G230" s="61"/>
      <c r="H230" s="216" t="s">
        <v>639</v>
      </c>
    </row>
    <row r="231" spans="1:8" s="21" customFormat="1" ht="18.75" x14ac:dyDescent="0.25">
      <c r="A231" s="59"/>
      <c r="B231" s="60"/>
      <c r="C231" s="57"/>
      <c r="D231" s="74"/>
      <c r="E231" s="58"/>
      <c r="F231" s="58"/>
      <c r="G231" s="61"/>
      <c r="H231" s="54"/>
    </row>
    <row r="232" spans="1:8" s="21" customFormat="1" ht="31.5" x14ac:dyDescent="0.25">
      <c r="A232" s="59" t="s">
        <v>182</v>
      </c>
      <c r="B232" s="68" t="s">
        <v>183</v>
      </c>
      <c r="C232" s="57" t="s">
        <v>23</v>
      </c>
      <c r="D232" s="58">
        <v>3</v>
      </c>
      <c r="E232" s="58">
        <v>2112.9899999999998</v>
      </c>
      <c r="F232" s="58">
        <f>E232*(1+C$599)</f>
        <v>2633.6307359999996</v>
      </c>
      <c r="G232" s="58">
        <f>D232*F232</f>
        <v>7900.8922079999993</v>
      </c>
      <c r="H232" s="216" t="s">
        <v>551</v>
      </c>
    </row>
    <row r="233" spans="1:8" s="21" customFormat="1" ht="83.25" customHeight="1" x14ac:dyDescent="0.25">
      <c r="A233" s="59"/>
      <c r="B233" s="70" t="s">
        <v>184</v>
      </c>
      <c r="C233" s="57"/>
      <c r="D233" s="74"/>
      <c r="E233" s="58"/>
      <c r="F233" s="58"/>
      <c r="G233" s="61"/>
      <c r="H233" s="226" t="s">
        <v>654</v>
      </c>
    </row>
    <row r="234" spans="1:8" s="21" customFormat="1" ht="18.75" x14ac:dyDescent="0.25">
      <c r="A234" s="59"/>
      <c r="B234" s="60"/>
      <c r="C234" s="57"/>
      <c r="D234" s="74"/>
      <c r="E234" s="58"/>
      <c r="F234" s="58"/>
      <c r="G234" s="61"/>
      <c r="H234" s="54"/>
    </row>
    <row r="235" spans="1:8" s="21" customFormat="1" ht="18.75" x14ac:dyDescent="0.25">
      <c r="A235" s="59" t="s">
        <v>185</v>
      </c>
      <c r="B235" s="63" t="s">
        <v>186</v>
      </c>
      <c r="C235" s="57" t="s">
        <v>23</v>
      </c>
      <c r="D235" s="58">
        <v>5</v>
      </c>
      <c r="E235" s="58">
        <v>412.75</v>
      </c>
      <c r="F235" s="58">
        <f>E235*(1+C$599)</f>
        <v>514.45159999999998</v>
      </c>
      <c r="G235" s="58">
        <f>D235*F235</f>
        <v>2572.2579999999998</v>
      </c>
      <c r="H235" s="216" t="s">
        <v>551</v>
      </c>
    </row>
    <row r="236" spans="1:8" s="21" customFormat="1" ht="79.5" customHeight="1" x14ac:dyDescent="0.25">
      <c r="A236" s="59"/>
      <c r="B236" s="60" t="s">
        <v>187</v>
      </c>
      <c r="C236" s="57"/>
      <c r="D236" s="74"/>
      <c r="E236" s="58"/>
      <c r="F236" s="58"/>
      <c r="G236" s="61"/>
      <c r="H236" s="226" t="s">
        <v>641</v>
      </c>
    </row>
    <row r="237" spans="1:8" s="21" customFormat="1" ht="18.75" x14ac:dyDescent="0.25">
      <c r="A237" s="59"/>
      <c r="B237" s="60"/>
      <c r="C237" s="57"/>
      <c r="D237" s="74"/>
      <c r="E237" s="58"/>
      <c r="F237" s="87"/>
      <c r="G237" s="88"/>
      <c r="H237" s="54"/>
    </row>
    <row r="238" spans="1:8" s="21" customFormat="1" ht="18.75" x14ac:dyDescent="0.25">
      <c r="A238" s="59" t="s">
        <v>188</v>
      </c>
      <c r="B238" s="73" t="s">
        <v>189</v>
      </c>
      <c r="C238" s="57"/>
      <c r="D238" s="74"/>
      <c r="E238" s="58"/>
      <c r="F238" s="58"/>
      <c r="G238" s="61"/>
      <c r="H238" s="54"/>
    </row>
    <row r="239" spans="1:8" s="21" customFormat="1" ht="18.75" x14ac:dyDescent="0.25">
      <c r="A239" s="59" t="s">
        <v>190</v>
      </c>
      <c r="B239" s="68" t="s">
        <v>191</v>
      </c>
      <c r="C239" s="57" t="s">
        <v>23</v>
      </c>
      <c r="D239" s="58">
        <v>20</v>
      </c>
      <c r="E239" s="58">
        <v>70.55</v>
      </c>
      <c r="F239" s="58">
        <f>E239*(1+C$599)</f>
        <v>87.933519999999987</v>
      </c>
      <c r="G239" s="58">
        <f>D239*F239</f>
        <v>1758.6703999999997</v>
      </c>
      <c r="H239" s="54" t="s">
        <v>514</v>
      </c>
    </row>
    <row r="240" spans="1:8" s="21" customFormat="1" ht="142.5" customHeight="1" x14ac:dyDescent="0.25">
      <c r="A240" s="59"/>
      <c r="B240" s="70" t="s">
        <v>192</v>
      </c>
      <c r="C240" s="57"/>
      <c r="D240" s="74"/>
      <c r="E240" s="58"/>
      <c r="F240" s="244"/>
      <c r="G240" s="61"/>
      <c r="H240" s="226" t="s">
        <v>655</v>
      </c>
    </row>
    <row r="241" spans="1:8" s="236" customFormat="1" ht="15.75" customHeight="1" x14ac:dyDescent="0.25">
      <c r="A241" s="240"/>
      <c r="B241" s="70"/>
      <c r="C241" s="75"/>
      <c r="D241" s="248"/>
      <c r="E241" s="244"/>
      <c r="F241" s="244"/>
      <c r="G241" s="213"/>
      <c r="H241" s="226"/>
    </row>
    <row r="242" spans="1:8" s="236" customFormat="1" ht="39" customHeight="1" x14ac:dyDescent="0.25">
      <c r="A242" s="240"/>
      <c r="B242" s="247" t="s">
        <v>573</v>
      </c>
      <c r="C242" s="127" t="s">
        <v>23</v>
      </c>
      <c r="D242" s="248">
        <v>3</v>
      </c>
      <c r="E242" s="93">
        <v>75.47</v>
      </c>
      <c r="F242" s="244">
        <f>E242*(1+C$599)</f>
        <v>94.06580799999999</v>
      </c>
      <c r="G242" s="244">
        <f>D242*F242</f>
        <v>282.19742399999996</v>
      </c>
      <c r="H242" s="237" t="s">
        <v>514</v>
      </c>
    </row>
    <row r="243" spans="1:8" s="236" customFormat="1" ht="95.25" customHeight="1" x14ac:dyDescent="0.25">
      <c r="A243" s="240"/>
      <c r="B243" s="165" t="s">
        <v>574</v>
      </c>
      <c r="C243" s="82"/>
      <c r="D243" s="248"/>
      <c r="E243" s="93"/>
      <c r="F243" s="244"/>
      <c r="G243" s="244"/>
      <c r="H243" s="226" t="s">
        <v>769</v>
      </c>
    </row>
    <row r="244" spans="1:8" s="236" customFormat="1" ht="30" customHeight="1" x14ac:dyDescent="0.25">
      <c r="A244" s="240"/>
      <c r="B244" s="70"/>
      <c r="C244" s="75"/>
      <c r="D244" s="248"/>
      <c r="E244" s="244"/>
      <c r="F244" s="244"/>
      <c r="G244" s="213"/>
      <c r="H244" s="226"/>
    </row>
    <row r="245" spans="1:8" s="236" customFormat="1" ht="87.75" customHeight="1" x14ac:dyDescent="0.25">
      <c r="A245" s="240"/>
      <c r="B245" s="247" t="s">
        <v>570</v>
      </c>
      <c r="C245" s="127" t="s">
        <v>23</v>
      </c>
      <c r="D245" s="244">
        <v>12</v>
      </c>
      <c r="E245" s="244">
        <v>1369.22</v>
      </c>
      <c r="F245" s="244">
        <f>E245*(1+C$599)</f>
        <v>1706.595808</v>
      </c>
      <c r="G245" s="244">
        <f>D245*F245</f>
        <v>20479.149696</v>
      </c>
      <c r="H245" s="237" t="s">
        <v>514</v>
      </c>
    </row>
    <row r="246" spans="1:8" s="236" customFormat="1" ht="142.5" customHeight="1" x14ac:dyDescent="0.25">
      <c r="A246" s="240"/>
      <c r="B246" s="165" t="s">
        <v>569</v>
      </c>
      <c r="C246" s="82"/>
      <c r="D246" s="248"/>
      <c r="E246" s="93"/>
      <c r="F246" s="244"/>
      <c r="G246" s="244"/>
      <c r="H246" s="237" t="s">
        <v>737</v>
      </c>
    </row>
    <row r="247" spans="1:8" s="236" customFormat="1" ht="23.25" customHeight="1" x14ac:dyDescent="0.25">
      <c r="A247" s="240"/>
      <c r="B247" s="165"/>
      <c r="C247" s="271"/>
      <c r="D247" s="76"/>
      <c r="E247" s="272"/>
      <c r="F247" s="270"/>
      <c r="G247" s="249"/>
      <c r="H247" s="237"/>
    </row>
    <row r="248" spans="1:8" s="236" customFormat="1" ht="111.75" customHeight="1" x14ac:dyDescent="0.25">
      <c r="A248" s="240"/>
      <c r="B248" s="247" t="s">
        <v>568</v>
      </c>
      <c r="C248" s="127" t="s">
        <v>23</v>
      </c>
      <c r="D248" s="244">
        <v>8</v>
      </c>
      <c r="E248" s="244">
        <v>756.11</v>
      </c>
      <c r="F248" s="244">
        <f>E248*(1+C599)</f>
        <v>942.41550399999994</v>
      </c>
      <c r="G248" s="244">
        <f>D248*F248</f>
        <v>7539.3240319999995</v>
      </c>
      <c r="H248" s="237" t="s">
        <v>514</v>
      </c>
    </row>
    <row r="249" spans="1:8" s="236" customFormat="1" ht="142.5" customHeight="1" x14ac:dyDescent="0.25">
      <c r="A249" s="240"/>
      <c r="B249" s="65" t="s">
        <v>569</v>
      </c>
      <c r="C249" s="82"/>
      <c r="D249" s="248"/>
      <c r="E249" s="93"/>
      <c r="F249" s="244"/>
      <c r="G249" s="246"/>
      <c r="H249" s="237" t="s">
        <v>736</v>
      </c>
    </row>
    <row r="250" spans="1:8" s="236" customFormat="1" ht="19.5" customHeight="1" x14ac:dyDescent="0.25">
      <c r="A250" s="240"/>
      <c r="B250" s="65"/>
      <c r="C250" s="271"/>
      <c r="D250" s="76"/>
      <c r="E250" s="272"/>
      <c r="F250" s="270"/>
      <c r="G250" s="213"/>
      <c r="H250" s="237"/>
    </row>
    <row r="251" spans="1:8" s="236" customFormat="1" ht="69.75" customHeight="1" x14ac:dyDescent="0.25">
      <c r="A251" s="240"/>
      <c r="B251" s="247" t="s">
        <v>571</v>
      </c>
      <c r="C251" s="82" t="s">
        <v>20</v>
      </c>
      <c r="D251" s="248">
        <v>148.19999999999999</v>
      </c>
      <c r="E251" s="93">
        <v>74.98</v>
      </c>
      <c r="F251" s="244">
        <f>E251*(1+C$599)</f>
        <v>93.455072000000001</v>
      </c>
      <c r="G251" s="244">
        <f>D251*F251</f>
        <v>13850.0416704</v>
      </c>
      <c r="H251" s="237" t="s">
        <v>656</v>
      </c>
    </row>
    <row r="252" spans="1:8" s="236" customFormat="1" ht="123.75" customHeight="1" x14ac:dyDescent="0.25">
      <c r="A252" s="240"/>
      <c r="B252" s="165" t="s">
        <v>572</v>
      </c>
      <c r="C252" s="82"/>
      <c r="D252" s="248"/>
      <c r="E252" s="93"/>
      <c r="F252" s="244"/>
      <c r="G252" s="244"/>
      <c r="H252" s="226" t="s">
        <v>651</v>
      </c>
    </row>
    <row r="253" spans="1:8" s="236" customFormat="1" ht="22.5" customHeight="1" x14ac:dyDescent="0.25">
      <c r="A253" s="96"/>
      <c r="B253" s="273"/>
      <c r="C253" s="271"/>
      <c r="D253" s="76"/>
      <c r="E253" s="272"/>
      <c r="F253" s="270"/>
      <c r="G253" s="249"/>
      <c r="H253" s="237"/>
    </row>
    <row r="254" spans="1:8" s="21" customFormat="1" ht="18" customHeight="1" x14ac:dyDescent="0.25">
      <c r="A254" s="96"/>
      <c r="B254" s="100"/>
      <c r="C254" s="78"/>
      <c r="D254" s="289" t="s">
        <v>26</v>
      </c>
      <c r="E254" s="290"/>
      <c r="F254" s="290"/>
      <c r="G254" s="79">
        <f>SUM(G210:G252)</f>
        <v>77701.096372</v>
      </c>
      <c r="H254" s="54"/>
    </row>
    <row r="255" spans="1:8" s="252" customFormat="1" ht="18.75" x14ac:dyDescent="0.25">
      <c r="A255" s="48">
        <v>100000</v>
      </c>
      <c r="B255" s="49" t="s">
        <v>193</v>
      </c>
      <c r="C255" s="50"/>
      <c r="D255" s="80"/>
      <c r="E255" s="244"/>
      <c r="F255" s="244"/>
      <c r="G255" s="246"/>
      <c r="H255" s="237"/>
    </row>
    <row r="256" spans="1:8" s="21" customFormat="1" ht="35.25" customHeight="1" x14ac:dyDescent="0.25">
      <c r="A256" s="59" t="s">
        <v>194</v>
      </c>
      <c r="B256" s="73" t="s">
        <v>195</v>
      </c>
      <c r="C256" s="57"/>
      <c r="D256" s="74"/>
      <c r="E256" s="58"/>
      <c r="F256" s="58"/>
      <c r="G256" s="61"/>
      <c r="H256" s="54"/>
    </row>
    <row r="257" spans="1:8" s="21" customFormat="1" ht="18.75" x14ac:dyDescent="0.25">
      <c r="A257" s="59" t="s">
        <v>196</v>
      </c>
      <c r="B257" s="63" t="s">
        <v>197</v>
      </c>
      <c r="C257" s="57" t="s">
        <v>23</v>
      </c>
      <c r="D257" s="58">
        <v>198</v>
      </c>
      <c r="E257" s="58">
        <v>25.58</v>
      </c>
      <c r="F257" s="58">
        <f>E257*(1+C$599)</f>
        <v>31.882911999999997</v>
      </c>
      <c r="G257" s="58">
        <f>D257*F257</f>
        <v>6312.8165759999993</v>
      </c>
      <c r="H257" s="54" t="s">
        <v>738</v>
      </c>
    </row>
    <row r="258" spans="1:8" s="21" customFormat="1" ht="164.25" customHeight="1" x14ac:dyDescent="0.25">
      <c r="A258" s="59"/>
      <c r="B258" s="60" t="s">
        <v>198</v>
      </c>
      <c r="C258" s="57"/>
      <c r="D258" s="74"/>
      <c r="E258" s="58"/>
      <c r="F258" s="58"/>
      <c r="G258" s="61"/>
      <c r="H258" s="237" t="s">
        <v>741</v>
      </c>
    </row>
    <row r="259" spans="1:8" s="21" customFormat="1" ht="18.75" x14ac:dyDescent="0.25">
      <c r="A259" s="59"/>
      <c r="B259" s="60"/>
      <c r="C259" s="57"/>
      <c r="D259" s="74"/>
      <c r="E259" s="58"/>
      <c r="F259" s="58"/>
      <c r="G259" s="61"/>
      <c r="H259" s="54"/>
    </row>
    <row r="260" spans="1:8" s="21" customFormat="1" ht="18.75" x14ac:dyDescent="0.25">
      <c r="A260" s="59" t="s">
        <v>199</v>
      </c>
      <c r="B260" s="63" t="s">
        <v>200</v>
      </c>
      <c r="C260" s="57" t="s">
        <v>23</v>
      </c>
      <c r="D260" s="58">
        <v>41</v>
      </c>
      <c r="E260" s="58">
        <v>26.84</v>
      </c>
      <c r="F260" s="58">
        <f>E260*(1+C$599)</f>
        <v>33.453375999999999</v>
      </c>
      <c r="G260" s="58">
        <f>D260*F260</f>
        <v>1371.5884160000001</v>
      </c>
      <c r="H260" s="237" t="s">
        <v>738</v>
      </c>
    </row>
    <row r="261" spans="1:8" s="21" customFormat="1" ht="133.5" customHeight="1" x14ac:dyDescent="0.25">
      <c r="A261" s="59"/>
      <c r="B261" s="245" t="s">
        <v>763</v>
      </c>
      <c r="C261" s="57"/>
      <c r="D261" s="74"/>
      <c r="E261" s="58"/>
      <c r="F261" s="58"/>
      <c r="G261" s="61"/>
      <c r="H261" s="237" t="s">
        <v>739</v>
      </c>
    </row>
    <row r="262" spans="1:8" s="21" customFormat="1" ht="18.75" x14ac:dyDescent="0.25">
      <c r="A262" s="59"/>
      <c r="B262" s="60"/>
      <c r="C262" s="57"/>
      <c r="D262" s="74"/>
      <c r="E262" s="58"/>
      <c r="F262" s="58"/>
      <c r="G262" s="61"/>
      <c r="H262" s="54"/>
    </row>
    <row r="263" spans="1:8" s="21" customFormat="1" ht="18.75" x14ac:dyDescent="0.25">
      <c r="A263" s="59" t="s">
        <v>201</v>
      </c>
      <c r="B263" s="63" t="s">
        <v>202</v>
      </c>
      <c r="C263" s="57" t="s">
        <v>23</v>
      </c>
      <c r="D263" s="58">
        <v>26</v>
      </c>
      <c r="E263" s="58">
        <v>43.33</v>
      </c>
      <c r="F263" s="58">
        <f>E263*(1+C$599)</f>
        <v>54.006511999999994</v>
      </c>
      <c r="G263" s="58">
        <f>D263*F263</f>
        <v>1404.1693119999998</v>
      </c>
      <c r="H263" s="237" t="s">
        <v>738</v>
      </c>
    </row>
    <row r="264" spans="1:8" s="21" customFormat="1" ht="96.75" customHeight="1" x14ac:dyDescent="0.25">
      <c r="A264" s="59"/>
      <c r="B264" s="60" t="s">
        <v>203</v>
      </c>
      <c r="C264" s="57"/>
      <c r="D264" s="74"/>
      <c r="E264" s="58"/>
      <c r="F264" s="244"/>
      <c r="G264" s="58"/>
      <c r="H264" s="237" t="s">
        <v>740</v>
      </c>
    </row>
    <row r="265" spans="1:8" s="21" customFormat="1" ht="18.75" x14ac:dyDescent="0.25">
      <c r="A265" s="59"/>
      <c r="B265" s="60"/>
      <c r="C265" s="57"/>
      <c r="D265" s="74"/>
      <c r="E265" s="58"/>
      <c r="F265" s="58"/>
      <c r="G265" s="58"/>
      <c r="H265" s="54"/>
    </row>
    <row r="266" spans="1:8" s="21" customFormat="1" ht="62.25" customHeight="1" x14ac:dyDescent="0.25">
      <c r="A266" s="86"/>
      <c r="B266" s="63" t="s">
        <v>556</v>
      </c>
      <c r="C266" s="57" t="s">
        <v>23</v>
      </c>
      <c r="D266" s="74">
        <v>41</v>
      </c>
      <c r="E266" s="58">
        <v>26.47</v>
      </c>
      <c r="F266" s="58">
        <f>E266*(1+C$599)</f>
        <v>32.992207999999998</v>
      </c>
      <c r="G266" s="58">
        <f>D266*F266</f>
        <v>1352.6805279999999</v>
      </c>
      <c r="H266" s="237" t="s">
        <v>738</v>
      </c>
    </row>
    <row r="267" spans="1:8" s="21" customFormat="1" ht="135" customHeight="1" x14ac:dyDescent="0.25">
      <c r="A267" s="59"/>
      <c r="B267" s="60" t="s">
        <v>557</v>
      </c>
      <c r="C267" s="57"/>
      <c r="D267" s="74"/>
      <c r="E267" s="58"/>
      <c r="F267" s="244"/>
      <c r="G267" s="61"/>
      <c r="H267" s="237" t="s">
        <v>742</v>
      </c>
    </row>
    <row r="268" spans="1:8" s="21" customFormat="1" ht="18.75" x14ac:dyDescent="0.25">
      <c r="A268" s="59"/>
      <c r="B268" s="60"/>
      <c r="C268" s="57"/>
      <c r="D268" s="74"/>
      <c r="E268" s="58"/>
      <c r="F268" s="58"/>
      <c r="G268" s="61"/>
      <c r="H268" s="54"/>
    </row>
    <row r="269" spans="1:8" s="21" customFormat="1" ht="31.5" x14ac:dyDescent="0.25">
      <c r="A269" s="86"/>
      <c r="B269" s="63" t="s">
        <v>554</v>
      </c>
      <c r="C269" s="81" t="s">
        <v>553</v>
      </c>
      <c r="D269" s="74">
        <v>5</v>
      </c>
      <c r="E269" s="58">
        <v>90.71</v>
      </c>
      <c r="F269" s="58">
        <f>E269*(1+C$599)</f>
        <v>113.06094399999999</v>
      </c>
      <c r="G269" s="61">
        <f>F269*D269</f>
        <v>565.30471999999997</v>
      </c>
      <c r="H269" s="237" t="s">
        <v>738</v>
      </c>
    </row>
    <row r="270" spans="1:8" s="21" customFormat="1" ht="86.25" customHeight="1" x14ac:dyDescent="0.25">
      <c r="A270" s="59"/>
      <c r="B270" s="60" t="s">
        <v>555</v>
      </c>
      <c r="C270" s="57"/>
      <c r="D270" s="74"/>
      <c r="E270" s="58"/>
      <c r="F270" s="58"/>
      <c r="G270" s="61"/>
      <c r="H270" s="237" t="s">
        <v>743</v>
      </c>
    </row>
    <row r="271" spans="1:8" s="21" customFormat="1" ht="18.75" x14ac:dyDescent="0.25">
      <c r="A271" s="59"/>
      <c r="B271" s="60"/>
      <c r="C271" s="57"/>
      <c r="D271" s="74"/>
      <c r="E271" s="58"/>
      <c r="F271" s="58"/>
      <c r="G271" s="61"/>
      <c r="H271" s="54"/>
    </row>
    <row r="272" spans="1:8" s="21" customFormat="1" ht="18.75" x14ac:dyDescent="0.25">
      <c r="A272" s="59" t="s">
        <v>204</v>
      </c>
      <c r="B272" s="73" t="s">
        <v>205</v>
      </c>
      <c r="C272" s="57"/>
      <c r="D272" s="74"/>
      <c r="E272" s="58"/>
      <c r="F272" s="58"/>
      <c r="G272" s="61"/>
      <c r="H272" s="54"/>
    </row>
    <row r="273" spans="1:8" s="21" customFormat="1" ht="110.25" x14ac:dyDescent="0.25">
      <c r="A273" s="59"/>
      <c r="B273" s="60" t="s">
        <v>206</v>
      </c>
      <c r="C273" s="57"/>
      <c r="D273" s="74"/>
      <c r="E273" s="58"/>
      <c r="F273" s="58"/>
      <c r="G273" s="61"/>
      <c r="H273" s="54"/>
    </row>
    <row r="274" spans="1:8" s="21" customFormat="1" ht="18.75" x14ac:dyDescent="0.25">
      <c r="A274" s="59"/>
      <c r="B274" s="73"/>
      <c r="C274" s="57"/>
      <c r="D274" s="74"/>
      <c r="E274" s="58"/>
      <c r="F274" s="58"/>
      <c r="G274" s="61"/>
      <c r="H274" s="54"/>
    </row>
    <row r="275" spans="1:8" s="21" customFormat="1" ht="18.75" x14ac:dyDescent="0.25">
      <c r="A275" s="59" t="s">
        <v>207</v>
      </c>
      <c r="B275" s="63" t="s">
        <v>208</v>
      </c>
      <c r="C275" s="57" t="s">
        <v>23</v>
      </c>
      <c r="D275" s="58">
        <v>38</v>
      </c>
      <c r="E275" s="58">
        <v>23.35</v>
      </c>
      <c r="F275" s="58">
        <f>E275*(1+C$599)</f>
        <v>29.103439999999999</v>
      </c>
      <c r="G275" s="58">
        <f>D275*F275</f>
        <v>1105.9307200000001</v>
      </c>
      <c r="H275" s="237" t="s">
        <v>738</v>
      </c>
    </row>
    <row r="276" spans="1:8" s="21" customFormat="1" ht="57" customHeight="1" x14ac:dyDescent="0.25">
      <c r="A276" s="59"/>
      <c r="B276" s="60"/>
      <c r="C276" s="57"/>
      <c r="D276" s="74"/>
      <c r="E276" s="58"/>
      <c r="F276" s="58"/>
      <c r="G276" s="61"/>
      <c r="H276" s="237" t="s">
        <v>744</v>
      </c>
    </row>
    <row r="277" spans="1:8" s="21" customFormat="1" ht="18.75" x14ac:dyDescent="0.25">
      <c r="A277" s="59" t="s">
        <v>209</v>
      </c>
      <c r="B277" s="63" t="s">
        <v>210</v>
      </c>
      <c r="C277" s="57" t="s">
        <v>23</v>
      </c>
      <c r="D277" s="58">
        <v>19</v>
      </c>
      <c r="E277" s="58">
        <v>51.95</v>
      </c>
      <c r="F277" s="58">
        <f>E277*(1+C$599)</f>
        <v>64.750479999999996</v>
      </c>
      <c r="G277" s="58">
        <f>D277*F277</f>
        <v>1230.2591199999999</v>
      </c>
      <c r="H277" s="237" t="s">
        <v>738</v>
      </c>
    </row>
    <row r="278" spans="1:8" s="21" customFormat="1" ht="64.5" customHeight="1" x14ac:dyDescent="0.25">
      <c r="A278" s="59"/>
      <c r="B278" s="60"/>
      <c r="C278" s="57"/>
      <c r="D278" s="74"/>
      <c r="E278" s="58"/>
      <c r="F278" s="58"/>
      <c r="G278" s="61"/>
      <c r="H278" s="237" t="s">
        <v>745</v>
      </c>
    </row>
    <row r="279" spans="1:8" s="21" customFormat="1" ht="18.75" x14ac:dyDescent="0.25">
      <c r="A279" s="59" t="s">
        <v>211</v>
      </c>
      <c r="B279" s="63" t="s">
        <v>212</v>
      </c>
      <c r="C279" s="57" t="s">
        <v>23</v>
      </c>
      <c r="D279" s="58">
        <v>4</v>
      </c>
      <c r="E279" s="58">
        <v>123.82</v>
      </c>
      <c r="F279" s="58">
        <f>E279*(1+C$599)</f>
        <v>154.32924799999998</v>
      </c>
      <c r="G279" s="58">
        <f>D279*F279</f>
        <v>617.31699199999991</v>
      </c>
      <c r="H279" s="237" t="s">
        <v>738</v>
      </c>
    </row>
    <row r="280" spans="1:8" s="21" customFormat="1" ht="54" customHeight="1" x14ac:dyDescent="0.25">
      <c r="A280" s="59"/>
      <c r="B280" s="60"/>
      <c r="C280" s="57"/>
      <c r="D280" s="74"/>
      <c r="E280" s="58"/>
      <c r="F280" s="58"/>
      <c r="G280" s="61"/>
      <c r="H280" s="237" t="s">
        <v>746</v>
      </c>
    </row>
    <row r="281" spans="1:8" s="21" customFormat="1" ht="18.75" x14ac:dyDescent="0.25">
      <c r="A281" s="59" t="s">
        <v>213</v>
      </c>
      <c r="B281" s="73" t="s">
        <v>214</v>
      </c>
      <c r="C281" s="57"/>
      <c r="D281" s="74"/>
      <c r="E281" s="58"/>
      <c r="F281" s="58"/>
      <c r="G281" s="61"/>
      <c r="H281" s="253"/>
    </row>
    <row r="282" spans="1:8" s="23" customFormat="1" ht="78.75" x14ac:dyDescent="0.25">
      <c r="A282" s="255"/>
      <c r="B282" s="256" t="s">
        <v>215</v>
      </c>
      <c r="C282" s="257"/>
      <c r="D282" s="258"/>
      <c r="E282" s="259"/>
      <c r="F282" s="259"/>
      <c r="G282" s="260"/>
      <c r="H282" s="261"/>
    </row>
    <row r="283" spans="1:8" s="23" customFormat="1" ht="19.5" customHeight="1" x14ac:dyDescent="0.25">
      <c r="A283" s="262"/>
      <c r="B283" s="263"/>
      <c r="C283" s="264"/>
      <c r="D283" s="265"/>
      <c r="E283" s="266"/>
      <c r="F283" s="266"/>
      <c r="G283" s="267"/>
      <c r="H283" s="261"/>
    </row>
    <row r="284" spans="1:8" s="236" customFormat="1" ht="18.75" x14ac:dyDescent="0.25">
      <c r="A284" s="255" t="s">
        <v>216</v>
      </c>
      <c r="B284" s="268" t="s">
        <v>764</v>
      </c>
      <c r="C284" s="257" t="s">
        <v>20</v>
      </c>
      <c r="D284" s="259">
        <v>2750</v>
      </c>
      <c r="E284" s="259">
        <v>5.71</v>
      </c>
      <c r="F284" s="259">
        <f>E284*(1+C$599)</f>
        <v>7.1169439999999993</v>
      </c>
      <c r="G284" s="259">
        <f>D284*F284</f>
        <v>19571.595999999998</v>
      </c>
      <c r="H284" s="253" t="s">
        <v>738</v>
      </c>
    </row>
    <row r="285" spans="1:8" s="236" customFormat="1" ht="179.25" customHeight="1" x14ac:dyDescent="0.25">
      <c r="A285" s="255"/>
      <c r="B285" s="256"/>
      <c r="C285" s="257"/>
      <c r="D285" s="258"/>
      <c r="E285" s="259"/>
      <c r="F285" s="259"/>
      <c r="G285" s="260"/>
      <c r="H285" s="253" t="s">
        <v>747</v>
      </c>
    </row>
    <row r="286" spans="1:8" s="236" customFormat="1" ht="18.75" x14ac:dyDescent="0.25">
      <c r="A286" s="255"/>
      <c r="B286" s="256"/>
      <c r="C286" s="257"/>
      <c r="D286" s="258"/>
      <c r="E286" s="259"/>
      <c r="F286" s="259"/>
      <c r="G286" s="260"/>
      <c r="H286" s="253"/>
    </row>
    <row r="287" spans="1:8" s="236" customFormat="1" ht="18.75" x14ac:dyDescent="0.25">
      <c r="A287" s="255" t="s">
        <v>217</v>
      </c>
      <c r="B287" s="268" t="s">
        <v>765</v>
      </c>
      <c r="C287" s="257" t="s">
        <v>20</v>
      </c>
      <c r="D287" s="259">
        <v>1490</v>
      </c>
      <c r="E287" s="259">
        <v>6.57</v>
      </c>
      <c r="F287" s="259">
        <f>E287*(1+C$599)</f>
        <v>8.1888480000000001</v>
      </c>
      <c r="G287" s="259">
        <f>D287*F287</f>
        <v>12201.383519999999</v>
      </c>
      <c r="H287" s="253" t="s">
        <v>738</v>
      </c>
    </row>
    <row r="288" spans="1:8" s="236" customFormat="1" ht="144.75" customHeight="1" x14ac:dyDescent="0.25">
      <c r="A288" s="255"/>
      <c r="B288" s="256"/>
      <c r="C288" s="257"/>
      <c r="D288" s="258"/>
      <c r="E288" s="259"/>
      <c r="F288" s="259"/>
      <c r="G288" s="260"/>
      <c r="H288" s="253" t="s">
        <v>750</v>
      </c>
    </row>
    <row r="289" spans="1:8" s="192" customFormat="1" ht="18.75" x14ac:dyDescent="0.25">
      <c r="A289" s="240"/>
      <c r="B289" s="245"/>
      <c r="C289" s="243"/>
      <c r="D289" s="248"/>
      <c r="E289" s="244"/>
      <c r="F289" s="244"/>
      <c r="G289" s="246"/>
      <c r="H289" s="237"/>
    </row>
    <row r="290" spans="1:8" s="192" customFormat="1" ht="18.75" x14ac:dyDescent="0.25">
      <c r="A290" s="240" t="s">
        <v>218</v>
      </c>
      <c r="B290" s="247" t="s">
        <v>766</v>
      </c>
      <c r="C290" s="243" t="s">
        <v>20</v>
      </c>
      <c r="D290" s="244">
        <v>1060</v>
      </c>
      <c r="E290" s="244">
        <v>7.75</v>
      </c>
      <c r="F290" s="244">
        <f>E290*(1+C$599)</f>
        <v>9.6595999999999993</v>
      </c>
      <c r="G290" s="244">
        <f>D290*F290</f>
        <v>10239.175999999999</v>
      </c>
      <c r="H290" s="237" t="s">
        <v>738</v>
      </c>
    </row>
    <row r="291" spans="1:8" s="192" customFormat="1" ht="162" customHeight="1" x14ac:dyDescent="0.25">
      <c r="A291" s="240"/>
      <c r="B291" s="245"/>
      <c r="C291" s="243"/>
      <c r="D291" s="248"/>
      <c r="E291" s="244"/>
      <c r="F291" s="244"/>
      <c r="G291" s="246"/>
      <c r="H291" s="237" t="s">
        <v>748</v>
      </c>
    </row>
    <row r="292" spans="1:8" s="192" customFormat="1" ht="18.75" x14ac:dyDescent="0.25">
      <c r="A292" s="240"/>
      <c r="B292" s="245"/>
      <c r="C292" s="243"/>
      <c r="D292" s="248"/>
      <c r="E292" s="244"/>
      <c r="F292" s="244"/>
      <c r="G292" s="246"/>
      <c r="H292" s="237"/>
    </row>
    <row r="293" spans="1:8" s="192" customFormat="1" ht="18.75" x14ac:dyDescent="0.25">
      <c r="A293" s="240" t="s">
        <v>219</v>
      </c>
      <c r="B293" s="247" t="s">
        <v>767</v>
      </c>
      <c r="C293" s="243" t="s">
        <v>20</v>
      </c>
      <c r="D293" s="244">
        <v>360</v>
      </c>
      <c r="E293" s="244">
        <v>9.0299999999999994</v>
      </c>
      <c r="F293" s="244">
        <f>E293*(1+C$599)</f>
        <v>11.254991999999998</v>
      </c>
      <c r="G293" s="244">
        <f>D293*F293</f>
        <v>4051.7971199999993</v>
      </c>
      <c r="H293" s="237" t="s">
        <v>738</v>
      </c>
    </row>
    <row r="294" spans="1:8" s="21" customFormat="1" ht="47.25" x14ac:dyDescent="0.25">
      <c r="A294" s="59"/>
      <c r="B294" s="60"/>
      <c r="C294" s="57"/>
      <c r="D294" s="74"/>
      <c r="E294" s="58"/>
      <c r="F294" s="58"/>
      <c r="G294" s="61"/>
      <c r="H294" s="237" t="s">
        <v>749</v>
      </c>
    </row>
    <row r="295" spans="1:8" s="21" customFormat="1" ht="18.75" x14ac:dyDescent="0.25">
      <c r="A295" s="59" t="s">
        <v>220</v>
      </c>
      <c r="B295" s="73" t="s">
        <v>221</v>
      </c>
      <c r="C295" s="57"/>
      <c r="D295" s="74"/>
      <c r="E295" s="58"/>
      <c r="F295" s="58"/>
      <c r="G295" s="61"/>
      <c r="H295" s="54"/>
    </row>
    <row r="296" spans="1:8" s="21" customFormat="1" ht="78.75" x14ac:dyDescent="0.25">
      <c r="A296" s="59"/>
      <c r="B296" s="60" t="s">
        <v>222</v>
      </c>
      <c r="C296" s="57"/>
      <c r="D296" s="74"/>
      <c r="E296" s="58"/>
      <c r="F296" s="58"/>
      <c r="G296" s="61"/>
      <c r="H296" s="54"/>
    </row>
    <row r="297" spans="1:8" s="21" customFormat="1" ht="18.75" x14ac:dyDescent="0.25">
      <c r="A297" s="59"/>
      <c r="B297" s="60"/>
      <c r="C297" s="57"/>
      <c r="D297" s="74"/>
      <c r="E297" s="58"/>
      <c r="F297" s="58"/>
      <c r="G297" s="61"/>
      <c r="H297" s="54"/>
    </row>
    <row r="298" spans="1:8" s="21" customFormat="1" ht="18.75" x14ac:dyDescent="0.25">
      <c r="A298" s="59" t="s">
        <v>223</v>
      </c>
      <c r="B298" s="63" t="s">
        <v>224</v>
      </c>
      <c r="C298" s="57" t="s">
        <v>20</v>
      </c>
      <c r="D298" s="58">
        <v>215</v>
      </c>
      <c r="E298" s="58">
        <v>11.33</v>
      </c>
      <c r="F298" s="58">
        <f>E298*(1+C$599)</f>
        <v>14.121711999999999</v>
      </c>
      <c r="G298" s="58">
        <f>D298*F298</f>
        <v>3036.1680799999999</v>
      </c>
      <c r="H298" s="237" t="s">
        <v>738</v>
      </c>
    </row>
    <row r="299" spans="1:8" s="21" customFormat="1" ht="18.75" x14ac:dyDescent="0.25">
      <c r="A299" s="59"/>
      <c r="B299" s="60"/>
      <c r="C299" s="57"/>
      <c r="D299" s="74"/>
      <c r="E299" s="58"/>
      <c r="F299" s="58"/>
      <c r="G299" s="61"/>
      <c r="H299" s="237" t="s">
        <v>752</v>
      </c>
    </row>
    <row r="300" spans="1:8" s="21" customFormat="1" ht="18.75" x14ac:dyDescent="0.25">
      <c r="A300" s="59" t="s">
        <v>225</v>
      </c>
      <c r="B300" s="63" t="s">
        <v>226</v>
      </c>
      <c r="C300" s="57" t="s">
        <v>20</v>
      </c>
      <c r="D300" s="58">
        <v>180</v>
      </c>
      <c r="E300" s="58">
        <v>20.76</v>
      </c>
      <c r="F300" s="58">
        <f>E300*(1+C$599)</f>
        <v>25.875264000000001</v>
      </c>
      <c r="G300" s="58">
        <f>D300*F300</f>
        <v>4657.5475200000001</v>
      </c>
      <c r="H300" s="237" t="s">
        <v>738</v>
      </c>
    </row>
    <row r="301" spans="1:8" s="21" customFormat="1" ht="18.75" x14ac:dyDescent="0.25">
      <c r="A301" s="59"/>
      <c r="B301" s="60"/>
      <c r="C301" s="57"/>
      <c r="D301" s="74"/>
      <c r="E301" s="58"/>
      <c r="F301" s="58"/>
      <c r="G301" s="61"/>
      <c r="H301" s="237" t="s">
        <v>753</v>
      </c>
    </row>
    <row r="302" spans="1:8" s="21" customFormat="1" ht="18.75" x14ac:dyDescent="0.25">
      <c r="A302" s="59" t="s">
        <v>227</v>
      </c>
      <c r="B302" s="63" t="s">
        <v>228</v>
      </c>
      <c r="C302" s="57" t="s">
        <v>20</v>
      </c>
      <c r="D302" s="58">
        <v>90</v>
      </c>
      <c r="E302" s="58">
        <v>42.36</v>
      </c>
      <c r="F302" s="58">
        <f>E302*(1+C$599)</f>
        <v>52.797503999999996</v>
      </c>
      <c r="G302" s="58">
        <f>D302*F302</f>
        <v>4751.7753599999996</v>
      </c>
      <c r="H302" s="237" t="s">
        <v>738</v>
      </c>
    </row>
    <row r="303" spans="1:8" s="21" customFormat="1" ht="18.75" x14ac:dyDescent="0.25">
      <c r="A303" s="59"/>
      <c r="B303" s="60"/>
      <c r="C303" s="57"/>
      <c r="D303" s="74"/>
      <c r="E303" s="58"/>
      <c r="F303" s="58"/>
      <c r="G303" s="61"/>
      <c r="H303" s="237" t="s">
        <v>751</v>
      </c>
    </row>
    <row r="304" spans="1:8" s="21" customFormat="1" ht="18.75" x14ac:dyDescent="0.25">
      <c r="A304" s="59" t="s">
        <v>229</v>
      </c>
      <c r="B304" s="73" t="s">
        <v>230</v>
      </c>
      <c r="C304" s="57"/>
      <c r="D304" s="74"/>
      <c r="E304" s="58"/>
      <c r="F304" s="58"/>
      <c r="G304" s="61"/>
      <c r="H304" s="54"/>
    </row>
    <row r="305" spans="1:8" s="21" customFormat="1" ht="133.5" customHeight="1" x14ac:dyDescent="0.25">
      <c r="A305" s="59"/>
      <c r="B305" s="60" t="s">
        <v>231</v>
      </c>
      <c r="C305" s="57"/>
      <c r="D305" s="74"/>
      <c r="E305" s="58"/>
      <c r="F305" s="58"/>
      <c r="G305" s="61"/>
      <c r="H305" s="54"/>
    </row>
    <row r="306" spans="1:8" s="21" customFormat="1" ht="18.75" x14ac:dyDescent="0.25">
      <c r="A306" s="59"/>
      <c r="B306" s="73"/>
      <c r="C306" s="57"/>
      <c r="D306" s="74"/>
      <c r="E306" s="58"/>
      <c r="F306" s="58"/>
      <c r="G306" s="61"/>
      <c r="H306" s="54"/>
    </row>
    <row r="307" spans="1:8" s="21" customFormat="1" ht="18.75" x14ac:dyDescent="0.25">
      <c r="A307" s="59" t="s">
        <v>232</v>
      </c>
      <c r="B307" s="64" t="s">
        <v>233</v>
      </c>
      <c r="C307" s="57" t="s">
        <v>20</v>
      </c>
      <c r="D307" s="58">
        <v>170</v>
      </c>
      <c r="E307" s="58">
        <v>11.46</v>
      </c>
      <c r="F307" s="58">
        <f>E307*(1+C$599)</f>
        <v>14.283744</v>
      </c>
      <c r="G307" s="58">
        <f>D307*F307</f>
        <v>2428.23648</v>
      </c>
      <c r="H307" s="237" t="s">
        <v>738</v>
      </c>
    </row>
    <row r="308" spans="1:8" s="21" customFormat="1" ht="47.25" x14ac:dyDescent="0.25">
      <c r="A308" s="59"/>
      <c r="B308" s="110"/>
      <c r="C308" s="57"/>
      <c r="D308" s="74"/>
      <c r="E308" s="58"/>
      <c r="F308" s="58"/>
      <c r="G308" s="61"/>
      <c r="H308" s="237" t="s">
        <v>754</v>
      </c>
    </row>
    <row r="309" spans="1:8" s="21" customFormat="1" ht="18.75" x14ac:dyDescent="0.25">
      <c r="A309" s="59" t="s">
        <v>234</v>
      </c>
      <c r="B309" s="64" t="s">
        <v>235</v>
      </c>
      <c r="C309" s="57" t="s">
        <v>20</v>
      </c>
      <c r="D309" s="58">
        <v>330</v>
      </c>
      <c r="E309" s="58">
        <v>12.29</v>
      </c>
      <c r="F309" s="58">
        <f>E309*(1+C$599)</f>
        <v>15.318255999999998</v>
      </c>
      <c r="G309" s="58">
        <f>D309*F309</f>
        <v>5055.0244799999991</v>
      </c>
      <c r="H309" s="237" t="s">
        <v>738</v>
      </c>
    </row>
    <row r="310" spans="1:8" s="21" customFormat="1" ht="47.25" x14ac:dyDescent="0.25">
      <c r="A310" s="59"/>
      <c r="B310" s="110"/>
      <c r="C310" s="57"/>
      <c r="D310" s="74"/>
      <c r="E310" s="58"/>
      <c r="F310" s="58"/>
      <c r="G310" s="61"/>
      <c r="H310" s="237" t="s">
        <v>755</v>
      </c>
    </row>
    <row r="311" spans="1:8" s="21" customFormat="1" ht="18.75" x14ac:dyDescent="0.25">
      <c r="A311" s="59" t="s">
        <v>236</v>
      </c>
      <c r="B311" s="64" t="s">
        <v>237</v>
      </c>
      <c r="C311" s="57" t="s">
        <v>20</v>
      </c>
      <c r="D311" s="58">
        <v>220</v>
      </c>
      <c r="E311" s="58">
        <v>16.809999999999999</v>
      </c>
      <c r="F311" s="58">
        <f>E311*(1+C$599)</f>
        <v>20.951983999999996</v>
      </c>
      <c r="G311" s="58">
        <f>D311*F311</f>
        <v>4609.4364799999994</v>
      </c>
      <c r="H311" s="237" t="s">
        <v>738</v>
      </c>
    </row>
    <row r="312" spans="1:8" s="21" customFormat="1" ht="47.25" x14ac:dyDescent="0.25">
      <c r="A312" s="59"/>
      <c r="B312" s="98"/>
      <c r="C312" s="57"/>
      <c r="D312" s="74"/>
      <c r="E312" s="58"/>
      <c r="F312" s="58"/>
      <c r="G312" s="61"/>
      <c r="H312" s="237" t="s">
        <v>756</v>
      </c>
    </row>
    <row r="313" spans="1:8" s="21" customFormat="1" ht="18.75" x14ac:dyDescent="0.25">
      <c r="A313" s="59" t="s">
        <v>238</v>
      </c>
      <c r="B313" s="73" t="s">
        <v>178</v>
      </c>
      <c r="C313" s="57"/>
      <c r="D313" s="74"/>
      <c r="E313" s="58"/>
      <c r="F313" s="58"/>
      <c r="G313" s="61"/>
      <c r="H313" s="54"/>
    </row>
    <row r="314" spans="1:8" s="21" customFormat="1" ht="18.75" x14ac:dyDescent="0.25">
      <c r="A314" s="59" t="s">
        <v>239</v>
      </c>
      <c r="B314" s="63" t="s">
        <v>240</v>
      </c>
      <c r="C314" s="57" t="s">
        <v>23</v>
      </c>
      <c r="D314" s="58">
        <v>1</v>
      </c>
      <c r="E314" s="58">
        <v>527.62</v>
      </c>
      <c r="F314" s="58">
        <f>E314*(1+C$599)</f>
        <v>657.62556799999993</v>
      </c>
      <c r="G314" s="58">
        <f>D314*F314</f>
        <v>657.62556799999993</v>
      </c>
      <c r="H314" s="237" t="s">
        <v>738</v>
      </c>
    </row>
    <row r="315" spans="1:8" s="21" customFormat="1" ht="47.25" x14ac:dyDescent="0.25">
      <c r="A315" s="59"/>
      <c r="B315" s="60" t="s">
        <v>241</v>
      </c>
      <c r="C315" s="57"/>
      <c r="D315" s="74"/>
      <c r="E315" s="58"/>
      <c r="F315" s="58"/>
      <c r="G315" s="61"/>
      <c r="H315" s="237" t="s">
        <v>757</v>
      </c>
    </row>
    <row r="316" spans="1:8" s="21" customFormat="1" ht="18.75" x14ac:dyDescent="0.25">
      <c r="A316" s="59"/>
      <c r="B316" s="63"/>
      <c r="C316" s="57"/>
      <c r="D316" s="74"/>
      <c r="E316" s="58"/>
      <c r="F316" s="58"/>
      <c r="G316" s="61"/>
      <c r="H316" s="54"/>
    </row>
    <row r="317" spans="1:8" s="21" customFormat="1" ht="39" customHeight="1" x14ac:dyDescent="0.25">
      <c r="A317" s="59" t="s">
        <v>242</v>
      </c>
      <c r="B317" s="63" t="s">
        <v>243</v>
      </c>
      <c r="C317" s="57" t="s">
        <v>23</v>
      </c>
      <c r="D317" s="58">
        <v>40</v>
      </c>
      <c r="E317" s="58">
        <v>40.28</v>
      </c>
      <c r="F317" s="58">
        <f>E317*(1+C$599)</f>
        <v>50.204991999999997</v>
      </c>
      <c r="G317" s="58">
        <f>D317*F317</f>
        <v>2008.1996799999999</v>
      </c>
      <c r="H317" s="237" t="s">
        <v>738</v>
      </c>
    </row>
    <row r="318" spans="1:8" s="21" customFormat="1" ht="63" x14ac:dyDescent="0.25">
      <c r="A318" s="59"/>
      <c r="B318" s="60" t="s">
        <v>244</v>
      </c>
      <c r="C318" s="57"/>
      <c r="D318" s="74"/>
      <c r="E318" s="58"/>
      <c r="F318" s="58"/>
      <c r="G318" s="61"/>
      <c r="H318" s="237" t="s">
        <v>758</v>
      </c>
    </row>
    <row r="319" spans="1:8" s="21" customFormat="1" ht="18.75" x14ac:dyDescent="0.25">
      <c r="A319" s="59"/>
      <c r="B319" s="63"/>
      <c r="C319" s="57"/>
      <c r="D319" s="74"/>
      <c r="E319" s="58"/>
      <c r="F319" s="58"/>
      <c r="G319" s="61"/>
      <c r="H319" s="54"/>
    </row>
    <row r="320" spans="1:8" s="21" customFormat="1" ht="18.75" x14ac:dyDescent="0.25">
      <c r="A320" s="59" t="s">
        <v>245</v>
      </c>
      <c r="B320" s="73" t="s">
        <v>246</v>
      </c>
      <c r="C320" s="57"/>
      <c r="D320" s="74"/>
      <c r="E320" s="58"/>
      <c r="F320" s="58"/>
      <c r="G320" s="61"/>
      <c r="H320" s="54"/>
    </row>
    <row r="321" spans="1:8" s="21" customFormat="1" ht="64.5" customHeight="1" x14ac:dyDescent="0.25">
      <c r="A321" s="59"/>
      <c r="B321" s="60" t="s">
        <v>247</v>
      </c>
      <c r="C321" s="57"/>
      <c r="D321" s="74"/>
      <c r="E321" s="58"/>
      <c r="F321" s="58"/>
      <c r="G321" s="61"/>
      <c r="H321" s="54"/>
    </row>
    <row r="322" spans="1:8" s="21" customFormat="1" ht="18.75" x14ac:dyDescent="0.25">
      <c r="A322" s="59"/>
      <c r="B322" s="60"/>
      <c r="C322" s="57"/>
      <c r="D322" s="74"/>
      <c r="E322" s="58"/>
      <c r="F322" s="58"/>
      <c r="G322" s="61"/>
      <c r="H322" s="54"/>
    </row>
    <row r="323" spans="1:8" s="21" customFormat="1" ht="18.75" x14ac:dyDescent="0.25">
      <c r="A323" s="59" t="s">
        <v>248</v>
      </c>
      <c r="B323" s="99" t="s">
        <v>249</v>
      </c>
      <c r="C323" s="57" t="s">
        <v>23</v>
      </c>
      <c r="D323" s="58">
        <v>129</v>
      </c>
      <c r="E323" s="58">
        <v>29.19</v>
      </c>
      <c r="F323" s="58">
        <f>E323*(1+C$599)</f>
        <v>36.382415999999999</v>
      </c>
      <c r="G323" s="58">
        <f>D323*F323</f>
        <v>4693.3316640000003</v>
      </c>
      <c r="H323" s="237" t="s">
        <v>738</v>
      </c>
    </row>
    <row r="324" spans="1:8" s="21" customFormat="1" ht="139.5" customHeight="1" x14ac:dyDescent="0.25">
      <c r="A324" s="59"/>
      <c r="B324" s="99"/>
      <c r="C324" s="57"/>
      <c r="D324" s="74"/>
      <c r="E324" s="58"/>
      <c r="F324" s="58"/>
      <c r="G324" s="61">
        <f>1 + 20 + 6 + 6 + 6 + 7 + 3 + 4 + 4 + 8 + 6 + 6 + 25 + 6 + 6 + 15</f>
        <v>129</v>
      </c>
      <c r="H324" s="237" t="s">
        <v>759</v>
      </c>
    </row>
    <row r="325" spans="1:8" s="21" customFormat="1" ht="18.75" x14ac:dyDescent="0.25">
      <c r="A325" s="59" t="s">
        <v>250</v>
      </c>
      <c r="B325" s="73" t="s">
        <v>251</v>
      </c>
      <c r="C325" s="57"/>
      <c r="D325" s="74"/>
      <c r="E325" s="58"/>
      <c r="F325" s="58"/>
      <c r="G325" s="61"/>
      <c r="H325" s="54"/>
    </row>
    <row r="326" spans="1:8" s="21" customFormat="1" ht="107.25" customHeight="1" x14ac:dyDescent="0.25">
      <c r="A326" s="59"/>
      <c r="B326" s="60" t="s">
        <v>252</v>
      </c>
      <c r="C326" s="57"/>
      <c r="D326" s="74"/>
      <c r="E326" s="58"/>
      <c r="F326" s="58"/>
      <c r="G326" s="61"/>
      <c r="H326" s="54"/>
    </row>
    <row r="327" spans="1:8" s="21" customFormat="1" ht="18.75" x14ac:dyDescent="0.25">
      <c r="A327" s="59"/>
      <c r="B327" s="60"/>
      <c r="C327" s="57"/>
      <c r="D327" s="74"/>
      <c r="E327" s="58"/>
      <c r="F327" s="58"/>
      <c r="G327" s="61"/>
      <c r="H327" s="54"/>
    </row>
    <row r="328" spans="1:8" s="21" customFormat="1" ht="31.5" x14ac:dyDescent="0.25">
      <c r="A328" s="59" t="s">
        <v>253</v>
      </c>
      <c r="B328" s="99" t="s">
        <v>768</v>
      </c>
      <c r="C328" s="57" t="s">
        <v>23</v>
      </c>
      <c r="D328" s="58">
        <v>4</v>
      </c>
      <c r="E328" s="58">
        <v>286.64999999999998</v>
      </c>
      <c r="F328" s="58">
        <f>E328*(1+C$599)</f>
        <v>357.28055999999998</v>
      </c>
      <c r="G328" s="58">
        <f>D328*F328</f>
        <v>1429.1222399999999</v>
      </c>
      <c r="H328" s="237" t="s">
        <v>738</v>
      </c>
    </row>
    <row r="329" spans="1:8" s="21" customFormat="1" ht="31.5" x14ac:dyDescent="0.25">
      <c r="A329" s="59"/>
      <c r="B329" s="99"/>
      <c r="C329" s="57"/>
      <c r="D329" s="58"/>
      <c r="E329" s="58"/>
      <c r="F329" s="58"/>
      <c r="G329" s="58"/>
      <c r="H329" s="237" t="s">
        <v>746</v>
      </c>
    </row>
    <row r="330" spans="1:8" s="236" customFormat="1" ht="18.75" x14ac:dyDescent="0.25">
      <c r="A330" s="86"/>
      <c r="B330" s="99"/>
      <c r="C330" s="243"/>
      <c r="D330" s="244"/>
      <c r="E330" s="244"/>
      <c r="F330" s="244"/>
      <c r="G330" s="244"/>
      <c r="H330" s="237"/>
    </row>
    <row r="331" spans="1:8" s="21" customFormat="1" ht="84" customHeight="1" x14ac:dyDescent="0.25">
      <c r="A331" s="86"/>
      <c r="B331" s="63" t="s">
        <v>552</v>
      </c>
      <c r="C331" s="57" t="s">
        <v>23</v>
      </c>
      <c r="D331" s="58">
        <v>1</v>
      </c>
      <c r="E331" s="58">
        <v>3454.39</v>
      </c>
      <c r="F331" s="58">
        <f>E331*(1+C$599)</f>
        <v>4305.5516959999995</v>
      </c>
      <c r="G331" s="58">
        <f>D331*F331</f>
        <v>4305.5516959999995</v>
      </c>
      <c r="H331" s="237" t="s">
        <v>738</v>
      </c>
    </row>
    <row r="332" spans="1:8" s="21" customFormat="1" ht="63" x14ac:dyDescent="0.25">
      <c r="A332" s="59"/>
      <c r="B332" s="98" t="s">
        <v>780</v>
      </c>
      <c r="C332" s="57"/>
      <c r="D332" s="58"/>
      <c r="E332" s="58"/>
      <c r="F332" s="58"/>
      <c r="G332" s="58"/>
      <c r="H332" s="54"/>
    </row>
    <row r="333" spans="1:8" s="21" customFormat="1" ht="18.75" x14ac:dyDescent="0.25">
      <c r="A333" s="59"/>
      <c r="B333" s="99"/>
      <c r="C333" s="57"/>
      <c r="D333" s="58"/>
      <c r="E333" s="58"/>
      <c r="F333" s="58"/>
      <c r="G333" s="58"/>
      <c r="H333" s="54"/>
    </row>
    <row r="334" spans="1:8" s="21" customFormat="1" ht="56.25" customHeight="1" x14ac:dyDescent="0.25">
      <c r="A334" s="86"/>
      <c r="B334" s="63" t="s">
        <v>558</v>
      </c>
      <c r="C334" s="57" t="s">
        <v>23</v>
      </c>
      <c r="D334" s="74">
        <v>129</v>
      </c>
      <c r="E334" s="58">
        <v>39.299999999999997</v>
      </c>
      <c r="F334" s="58">
        <f>E334*(1+C$599)</f>
        <v>48.983519999999992</v>
      </c>
      <c r="G334" s="61">
        <f>F334*D334</f>
        <v>6318.8740799999987</v>
      </c>
      <c r="H334" s="237" t="s">
        <v>738</v>
      </c>
    </row>
    <row r="335" spans="1:8" s="21" customFormat="1" ht="135" customHeight="1" x14ac:dyDescent="0.25">
      <c r="A335" s="59"/>
      <c r="B335" s="98" t="s">
        <v>781</v>
      </c>
      <c r="C335" s="57"/>
      <c r="D335" s="58"/>
      <c r="E335" s="58"/>
      <c r="F335" s="58"/>
      <c r="G335" s="58"/>
      <c r="H335" s="237" t="s">
        <v>759</v>
      </c>
    </row>
    <row r="336" spans="1:8" s="21" customFormat="1" ht="18.75" x14ac:dyDescent="0.25">
      <c r="A336" s="59"/>
      <c r="B336" s="60"/>
      <c r="C336" s="57"/>
      <c r="D336" s="74"/>
      <c r="E336" s="58"/>
      <c r="F336" s="58"/>
      <c r="G336" s="61"/>
      <c r="H336" s="54"/>
    </row>
    <row r="337" spans="1:8" s="21" customFormat="1" ht="18.75" x14ac:dyDescent="0.25">
      <c r="A337" s="103"/>
      <c r="B337" s="100"/>
      <c r="C337" s="78"/>
      <c r="D337" s="289" t="s">
        <v>26</v>
      </c>
      <c r="E337" s="290"/>
      <c r="F337" s="290"/>
      <c r="G337" s="79">
        <f>SUM(G256:G336)</f>
        <v>104103.912352</v>
      </c>
      <c r="H337" s="54"/>
    </row>
    <row r="338" spans="1:8" s="21" customFormat="1" ht="18.75" x14ac:dyDescent="0.25">
      <c r="A338" s="48">
        <v>110000</v>
      </c>
      <c r="B338" s="49" t="s">
        <v>254</v>
      </c>
      <c r="C338" s="50"/>
      <c r="D338" s="80"/>
      <c r="E338" s="58"/>
      <c r="F338" s="58"/>
      <c r="G338" s="61"/>
      <c r="H338" s="54"/>
    </row>
    <row r="339" spans="1:8" s="21" customFormat="1" ht="42" customHeight="1" x14ac:dyDescent="0.25">
      <c r="A339" s="59" t="s">
        <v>255</v>
      </c>
      <c r="B339" s="73" t="s">
        <v>256</v>
      </c>
      <c r="C339" s="57"/>
      <c r="D339" s="74"/>
      <c r="E339" s="58"/>
      <c r="F339" s="58"/>
      <c r="G339" s="61"/>
      <c r="H339" s="54"/>
    </row>
    <row r="340" spans="1:8" s="21" customFormat="1" ht="242.25" customHeight="1" x14ac:dyDescent="0.25">
      <c r="A340" s="59"/>
      <c r="B340" s="60" t="s">
        <v>257</v>
      </c>
      <c r="C340" s="57"/>
      <c r="D340" s="74"/>
      <c r="E340" s="58"/>
      <c r="F340" s="58"/>
      <c r="G340" s="61"/>
      <c r="H340" s="54"/>
    </row>
    <row r="341" spans="1:8" s="21" customFormat="1" ht="18.75" x14ac:dyDescent="0.25">
      <c r="A341" s="59"/>
      <c r="B341" s="60"/>
      <c r="C341" s="57"/>
      <c r="D341" s="74"/>
      <c r="E341" s="58"/>
      <c r="F341" s="58"/>
      <c r="G341" s="61"/>
      <c r="H341" s="54"/>
    </row>
    <row r="342" spans="1:8" s="21" customFormat="1" ht="48.75" customHeight="1" x14ac:dyDescent="0.25">
      <c r="A342" s="59" t="s">
        <v>258</v>
      </c>
      <c r="B342" s="63" t="s">
        <v>259</v>
      </c>
      <c r="C342" s="57" t="s">
        <v>23</v>
      </c>
      <c r="D342" s="58">
        <v>30</v>
      </c>
      <c r="E342" s="58">
        <v>2441.44</v>
      </c>
      <c r="F342" s="58">
        <f>E342*(1+C$599)</f>
        <v>3043.010816</v>
      </c>
      <c r="G342" s="58">
        <f>D342*F342</f>
        <v>91290.324479999996</v>
      </c>
      <c r="H342" s="275" t="s">
        <v>680</v>
      </c>
    </row>
    <row r="343" spans="1:8" s="21" customFormat="1" ht="18.75" x14ac:dyDescent="0.25">
      <c r="A343" s="59"/>
      <c r="B343" s="60"/>
      <c r="C343" s="57"/>
      <c r="D343" s="74"/>
      <c r="E343" s="58"/>
      <c r="F343" s="58"/>
      <c r="G343" s="61"/>
      <c r="H343" s="275"/>
    </row>
    <row r="344" spans="1:8" s="21" customFormat="1" ht="18.75" x14ac:dyDescent="0.25">
      <c r="A344" s="59" t="s">
        <v>260</v>
      </c>
      <c r="B344" s="63" t="s">
        <v>41</v>
      </c>
      <c r="C344" s="57"/>
      <c r="D344" s="61"/>
      <c r="E344" s="58"/>
      <c r="F344" s="58"/>
      <c r="G344" s="61"/>
      <c r="H344" s="54"/>
    </row>
    <row r="345" spans="1:8" s="21" customFormat="1" ht="93.75" customHeight="1" x14ac:dyDescent="0.25">
      <c r="A345" s="59" t="s">
        <v>261</v>
      </c>
      <c r="B345" s="63" t="s">
        <v>262</v>
      </c>
      <c r="C345" s="57" t="s">
        <v>23</v>
      </c>
      <c r="D345" s="58">
        <v>6</v>
      </c>
      <c r="E345" s="58">
        <v>1357.36</v>
      </c>
      <c r="F345" s="58">
        <f>E345*(1+C$599)</f>
        <v>1691.8135039999997</v>
      </c>
      <c r="G345" s="58">
        <f>D345*F345</f>
        <v>10150.881023999998</v>
      </c>
      <c r="H345" s="275" t="s">
        <v>681</v>
      </c>
    </row>
    <row r="346" spans="1:8" s="21" customFormat="1" ht="323.25" customHeight="1" x14ac:dyDescent="0.25">
      <c r="A346" s="59"/>
      <c r="B346" s="60" t="s">
        <v>263</v>
      </c>
      <c r="C346" s="57"/>
      <c r="D346" s="74"/>
      <c r="E346" s="58"/>
      <c r="F346" s="58"/>
      <c r="G346" s="61"/>
      <c r="H346" s="275"/>
    </row>
    <row r="347" spans="1:8" s="21" customFormat="1" ht="18.75" x14ac:dyDescent="0.25">
      <c r="A347" s="59"/>
      <c r="B347" s="60"/>
      <c r="C347" s="57"/>
      <c r="D347" s="61"/>
      <c r="E347" s="58"/>
      <c r="F347" s="58"/>
      <c r="G347" s="61"/>
      <c r="H347" s="54"/>
    </row>
    <row r="348" spans="1:8" s="21" customFormat="1" ht="31.5" x14ac:dyDescent="0.25">
      <c r="A348" s="59" t="s">
        <v>264</v>
      </c>
      <c r="B348" s="99" t="s">
        <v>265</v>
      </c>
      <c r="C348" s="57" t="s">
        <v>23</v>
      </c>
      <c r="D348" s="58">
        <v>9</v>
      </c>
      <c r="E348" s="58">
        <v>884.19</v>
      </c>
      <c r="F348" s="58">
        <f>E348*(1+C$599)</f>
        <v>1102.0544159999999</v>
      </c>
      <c r="G348" s="58">
        <f>D348*F348</f>
        <v>9918.4897439999986</v>
      </c>
      <c r="H348" s="275" t="s">
        <v>682</v>
      </c>
    </row>
    <row r="349" spans="1:8" s="21" customFormat="1" ht="183.75" customHeight="1" x14ac:dyDescent="0.25">
      <c r="A349" s="59"/>
      <c r="B349" s="98" t="s">
        <v>266</v>
      </c>
      <c r="C349" s="57"/>
      <c r="D349" s="74"/>
      <c r="E349" s="58"/>
      <c r="F349" s="58"/>
      <c r="G349" s="61"/>
      <c r="H349" s="275"/>
    </row>
    <row r="350" spans="1:8" s="236" customFormat="1" ht="18.75" x14ac:dyDescent="0.25">
      <c r="A350" s="240"/>
      <c r="B350" s="98"/>
      <c r="C350" s="238"/>
      <c r="D350" s="242"/>
      <c r="E350" s="239"/>
      <c r="F350" s="239"/>
      <c r="G350" s="241"/>
      <c r="H350" s="237"/>
    </row>
    <row r="351" spans="1:8" s="236" customFormat="1" ht="52.5" customHeight="1" x14ac:dyDescent="0.25">
      <c r="A351" s="240"/>
      <c r="B351" s="247" t="s">
        <v>700</v>
      </c>
      <c r="C351" s="243" t="s">
        <v>23</v>
      </c>
      <c r="D351" s="250">
        <v>2</v>
      </c>
      <c r="E351" s="251">
        <v>3836.99</v>
      </c>
      <c r="F351" s="249">
        <v>4782.4243359999991</v>
      </c>
      <c r="G351" s="244">
        <v>9564.8486719999983</v>
      </c>
      <c r="H351" s="275" t="s">
        <v>702</v>
      </c>
    </row>
    <row r="352" spans="1:8" s="236" customFormat="1" ht="85.5" customHeight="1" x14ac:dyDescent="0.25">
      <c r="A352" s="240"/>
      <c r="B352" s="245" t="s">
        <v>701</v>
      </c>
      <c r="C352" s="243"/>
      <c r="D352" s="248"/>
      <c r="E352" s="244"/>
      <c r="F352" s="244"/>
      <c r="G352" s="246"/>
      <c r="H352" s="275"/>
    </row>
    <row r="353" spans="1:8" s="21" customFormat="1" ht="18.75" x14ac:dyDescent="0.25">
      <c r="A353" s="59"/>
      <c r="B353" s="222"/>
      <c r="C353" s="219"/>
      <c r="D353" s="225"/>
      <c r="E353" s="220"/>
      <c r="F353" s="220"/>
      <c r="G353" s="223"/>
      <c r="H353" s="54"/>
    </row>
    <row r="354" spans="1:8" s="21" customFormat="1" ht="18" customHeight="1" x14ac:dyDescent="0.25">
      <c r="A354" s="96"/>
      <c r="B354" s="92"/>
      <c r="C354" s="78"/>
      <c r="D354" s="289" t="s">
        <v>26</v>
      </c>
      <c r="E354" s="290"/>
      <c r="F354" s="290"/>
      <c r="G354" s="79">
        <f>SUM(G339:G353)</f>
        <v>120924.54392</v>
      </c>
      <c r="H354" s="54"/>
    </row>
    <row r="355" spans="1:8" s="21" customFormat="1" ht="18.75" x14ac:dyDescent="0.25">
      <c r="A355" s="48" t="s">
        <v>267</v>
      </c>
      <c r="B355" s="49" t="s">
        <v>268</v>
      </c>
      <c r="C355" s="101"/>
      <c r="D355" s="80"/>
      <c r="E355" s="52"/>
      <c r="F355" s="93"/>
      <c r="G355" s="61"/>
      <c r="H355" s="54"/>
    </row>
    <row r="356" spans="1:8" s="21" customFormat="1" ht="18.75" x14ac:dyDescent="0.25">
      <c r="A356" s="55" t="s">
        <v>269</v>
      </c>
      <c r="B356" s="102" t="s">
        <v>101</v>
      </c>
      <c r="C356" s="57"/>
      <c r="D356" s="74"/>
      <c r="E356" s="58"/>
      <c r="F356" s="58"/>
      <c r="G356" s="61"/>
      <c r="H356" s="54"/>
    </row>
    <row r="357" spans="1:8" s="21" customFormat="1" ht="21" x14ac:dyDescent="0.25">
      <c r="A357" s="59" t="s">
        <v>270</v>
      </c>
      <c r="B357" s="63" t="s">
        <v>271</v>
      </c>
      <c r="C357" s="57" t="s">
        <v>25</v>
      </c>
      <c r="D357" s="58">
        <v>22.86</v>
      </c>
      <c r="E357" s="58">
        <v>489.7</v>
      </c>
      <c r="F357" s="58">
        <f>E357*(1+C$599)</f>
        <v>610.36207999999999</v>
      </c>
      <c r="G357" s="58">
        <f>D357*F357</f>
        <v>13952.8771488</v>
      </c>
      <c r="H357" s="275" t="s">
        <v>683</v>
      </c>
    </row>
    <row r="358" spans="1:8" s="21" customFormat="1" ht="157.5" x14ac:dyDescent="0.25">
      <c r="A358" s="59"/>
      <c r="B358" s="60" t="s">
        <v>775</v>
      </c>
      <c r="C358" s="57"/>
      <c r="D358" s="74"/>
      <c r="E358" s="58"/>
      <c r="F358" s="58"/>
      <c r="G358" s="61"/>
      <c r="H358" s="275"/>
    </row>
    <row r="359" spans="1:8" s="21" customFormat="1" ht="18.75" x14ac:dyDescent="0.25">
      <c r="A359" s="59"/>
      <c r="B359" s="60"/>
      <c r="C359" s="57"/>
      <c r="D359" s="74"/>
      <c r="E359" s="58"/>
      <c r="F359" s="58"/>
      <c r="G359" s="61"/>
      <c r="H359" s="54"/>
    </row>
    <row r="360" spans="1:8" s="21" customFormat="1" ht="21" x14ac:dyDescent="0.25">
      <c r="A360" s="59" t="s">
        <v>272</v>
      </c>
      <c r="B360" s="63" t="s">
        <v>273</v>
      </c>
      <c r="C360" s="57" t="s">
        <v>25</v>
      </c>
      <c r="D360" s="58">
        <v>78</v>
      </c>
      <c r="E360" s="58">
        <v>447.03</v>
      </c>
      <c r="F360" s="58">
        <f>E360*(1+C$599)</f>
        <v>557.17819199999997</v>
      </c>
      <c r="G360" s="58">
        <f>D360*F360</f>
        <v>43459.898975999997</v>
      </c>
      <c r="H360" s="275" t="s">
        <v>684</v>
      </c>
    </row>
    <row r="361" spans="1:8" s="21" customFormat="1" ht="169.5" customHeight="1" x14ac:dyDescent="0.25">
      <c r="A361" s="59"/>
      <c r="B361" s="60" t="s">
        <v>776</v>
      </c>
      <c r="C361" s="57"/>
      <c r="D361" s="74"/>
      <c r="E361" s="58"/>
      <c r="F361" s="58"/>
      <c r="G361" s="61"/>
      <c r="H361" s="275"/>
    </row>
    <row r="362" spans="1:8" s="21" customFormat="1" ht="18.75" x14ac:dyDescent="0.25">
      <c r="A362" s="59"/>
      <c r="B362" s="60"/>
      <c r="C362" s="57"/>
      <c r="D362" s="74"/>
      <c r="E362" s="58"/>
      <c r="F362" s="58"/>
      <c r="G362" s="61"/>
      <c r="H362" s="54"/>
    </row>
    <row r="363" spans="1:8" s="21" customFormat="1" ht="31.5" x14ac:dyDescent="0.25">
      <c r="A363" s="59" t="s">
        <v>274</v>
      </c>
      <c r="B363" s="63" t="s">
        <v>275</v>
      </c>
      <c r="C363" s="57" t="s">
        <v>18</v>
      </c>
      <c r="D363" s="58">
        <v>15.36</v>
      </c>
      <c r="E363" s="58">
        <v>682.57</v>
      </c>
      <c r="F363" s="58">
        <f>E363*(1+C$599)</f>
        <v>850.75524800000005</v>
      </c>
      <c r="G363" s="58">
        <f>D363*F363</f>
        <v>13067.60060928</v>
      </c>
      <c r="H363" s="275" t="s">
        <v>686</v>
      </c>
    </row>
    <row r="364" spans="1:8" s="21" customFormat="1" ht="108" customHeight="1" x14ac:dyDescent="0.25">
      <c r="A364" s="59"/>
      <c r="B364" s="60" t="s">
        <v>276</v>
      </c>
      <c r="C364" s="57"/>
      <c r="D364" s="74"/>
      <c r="E364" s="58"/>
      <c r="F364" s="58"/>
      <c r="G364" s="61"/>
      <c r="H364" s="275"/>
    </row>
    <row r="365" spans="1:8" s="21" customFormat="1" ht="18.75" x14ac:dyDescent="0.25">
      <c r="A365" s="59"/>
      <c r="B365" s="60"/>
      <c r="C365" s="57"/>
      <c r="D365" s="74"/>
      <c r="E365" s="58"/>
      <c r="F365" s="58"/>
      <c r="G365" s="61"/>
      <c r="H365" s="54"/>
    </row>
    <row r="366" spans="1:8" s="21" customFormat="1" ht="39" customHeight="1" x14ac:dyDescent="0.25">
      <c r="A366" s="59" t="s">
        <v>277</v>
      </c>
      <c r="B366" s="63" t="s">
        <v>278</v>
      </c>
      <c r="C366" s="57" t="s">
        <v>18</v>
      </c>
      <c r="D366" s="58">
        <v>78</v>
      </c>
      <c r="E366" s="58">
        <v>535.95000000000005</v>
      </c>
      <c r="F366" s="58">
        <f>E366*(1+C$599)</f>
        <v>668.00808000000006</v>
      </c>
      <c r="G366" s="58">
        <f>D366*F366</f>
        <v>52104.630240000006</v>
      </c>
      <c r="H366" s="275" t="s">
        <v>685</v>
      </c>
    </row>
    <row r="367" spans="1:8" s="21" customFormat="1" ht="63" x14ac:dyDescent="0.25">
      <c r="A367" s="59"/>
      <c r="B367" s="60" t="s">
        <v>279</v>
      </c>
      <c r="C367" s="57"/>
      <c r="D367" s="74"/>
      <c r="E367" s="58"/>
      <c r="F367" s="58"/>
      <c r="G367" s="61"/>
      <c r="H367" s="275"/>
    </row>
    <row r="368" spans="1:8" s="21" customFormat="1" ht="18.75" x14ac:dyDescent="0.25">
      <c r="A368" s="59"/>
      <c r="B368" s="63"/>
      <c r="C368" s="57"/>
      <c r="D368" s="74"/>
      <c r="E368" s="58"/>
      <c r="F368" s="58"/>
      <c r="G368" s="61"/>
      <c r="H368" s="54"/>
    </row>
    <row r="369" spans="1:8" s="21" customFormat="1" ht="18.75" x14ac:dyDescent="0.25">
      <c r="A369" s="59"/>
      <c r="B369" s="60"/>
      <c r="C369" s="57"/>
      <c r="D369" s="74"/>
      <c r="E369" s="58"/>
      <c r="F369" s="58"/>
      <c r="G369" s="61"/>
      <c r="H369" s="54"/>
    </row>
    <row r="370" spans="1:8" s="21" customFormat="1" ht="18" customHeight="1" x14ac:dyDescent="0.25">
      <c r="A370" s="96"/>
      <c r="B370" s="100"/>
      <c r="C370" s="78"/>
      <c r="D370" s="289" t="s">
        <v>26</v>
      </c>
      <c r="E370" s="290"/>
      <c r="F370" s="290"/>
      <c r="G370" s="79">
        <f>SUM(G357:G369)</f>
        <v>122585.00697408</v>
      </c>
      <c r="H370" s="54"/>
    </row>
    <row r="371" spans="1:8" s="21" customFormat="1" ht="18.75" x14ac:dyDescent="0.25">
      <c r="A371" s="48">
        <v>130000</v>
      </c>
      <c r="B371" s="49" t="s">
        <v>280</v>
      </c>
      <c r="C371" s="50"/>
      <c r="D371" s="80"/>
      <c r="E371" s="52"/>
      <c r="F371" s="93"/>
      <c r="G371" s="61"/>
      <c r="H371" s="54"/>
    </row>
    <row r="372" spans="1:8" s="21" customFormat="1" ht="18.75" x14ac:dyDescent="0.25">
      <c r="A372" s="59" t="s">
        <v>281</v>
      </c>
      <c r="B372" s="73" t="s">
        <v>282</v>
      </c>
      <c r="C372" s="57"/>
      <c r="D372" s="74"/>
      <c r="E372" s="58"/>
      <c r="F372" s="58"/>
      <c r="G372" s="61"/>
      <c r="H372" s="54"/>
    </row>
    <row r="373" spans="1:8" s="21" customFormat="1" ht="27" customHeight="1" x14ac:dyDescent="0.25">
      <c r="A373" s="59" t="s">
        <v>283</v>
      </c>
      <c r="B373" s="63" t="s">
        <v>284</v>
      </c>
      <c r="C373" s="57" t="s">
        <v>23</v>
      </c>
      <c r="D373" s="58">
        <v>12</v>
      </c>
      <c r="E373" s="58">
        <v>236.08</v>
      </c>
      <c r="F373" s="58">
        <f>E373*(1+C$599)</f>
        <v>294.250112</v>
      </c>
      <c r="G373" s="58">
        <f>D373*F373</f>
        <v>3531.0013440000002</v>
      </c>
      <c r="H373" s="276" t="s">
        <v>687</v>
      </c>
    </row>
    <row r="374" spans="1:8" s="21" customFormat="1" ht="111.75" customHeight="1" x14ac:dyDescent="0.25">
      <c r="A374" s="59"/>
      <c r="B374" s="60" t="s">
        <v>285</v>
      </c>
      <c r="C374" s="57"/>
      <c r="D374" s="74"/>
      <c r="E374" s="58"/>
      <c r="F374" s="58"/>
      <c r="G374" s="61"/>
      <c r="H374" s="276"/>
    </row>
    <row r="375" spans="1:8" s="21" customFormat="1" ht="18.75" x14ac:dyDescent="0.25">
      <c r="A375" s="59"/>
      <c r="B375" s="63"/>
      <c r="C375" s="57"/>
      <c r="D375" s="74"/>
      <c r="E375" s="58"/>
      <c r="F375" s="58"/>
      <c r="G375" s="61"/>
      <c r="H375" s="54"/>
    </row>
    <row r="376" spans="1:8" s="21" customFormat="1" ht="43.5" customHeight="1" x14ac:dyDescent="0.25">
      <c r="A376" s="59" t="s">
        <v>286</v>
      </c>
      <c r="B376" s="63" t="s">
        <v>287</v>
      </c>
      <c r="C376" s="57" t="s">
        <v>20</v>
      </c>
      <c r="D376" s="58">
        <v>17.95</v>
      </c>
      <c r="E376" s="58">
        <v>124.46</v>
      </c>
      <c r="F376" s="58">
        <f>E376*(1+C$599)</f>
        <v>155.12694399999998</v>
      </c>
      <c r="G376" s="58">
        <f>D376*F376</f>
        <v>2784.5286447999997</v>
      </c>
      <c r="H376" s="275" t="s">
        <v>688</v>
      </c>
    </row>
    <row r="377" spans="1:8" s="21" customFormat="1" ht="204.75" x14ac:dyDescent="0.25">
      <c r="A377" s="59"/>
      <c r="B377" s="60" t="s">
        <v>288</v>
      </c>
      <c r="C377" s="57"/>
      <c r="D377" s="74"/>
      <c r="E377" s="58"/>
      <c r="F377" s="58"/>
      <c r="G377" s="61"/>
      <c r="H377" s="275"/>
    </row>
    <row r="378" spans="1:8" s="21" customFormat="1" ht="18.75" x14ac:dyDescent="0.25">
      <c r="A378" s="59"/>
      <c r="B378" s="60"/>
      <c r="C378" s="57"/>
      <c r="D378" s="74"/>
      <c r="E378" s="58"/>
      <c r="F378" s="58"/>
      <c r="G378" s="61"/>
      <c r="H378" s="54"/>
    </row>
    <row r="379" spans="1:8" s="21" customFormat="1" ht="18.75" x14ac:dyDescent="0.25">
      <c r="A379" s="59" t="s">
        <v>289</v>
      </c>
      <c r="B379" s="63" t="s">
        <v>290</v>
      </c>
      <c r="C379" s="57" t="s">
        <v>20</v>
      </c>
      <c r="D379" s="58">
        <v>80.66</v>
      </c>
      <c r="E379" s="58">
        <v>148.11000000000001</v>
      </c>
      <c r="F379" s="58">
        <f>E379*(1+C$599)</f>
        <v>184.60430400000001</v>
      </c>
      <c r="G379" s="58">
        <f>D379*F379</f>
        <v>14890.183160640001</v>
      </c>
      <c r="H379" s="275" t="s">
        <v>689</v>
      </c>
    </row>
    <row r="380" spans="1:8" s="21" customFormat="1" ht="204.75" x14ac:dyDescent="0.25">
      <c r="A380" s="59"/>
      <c r="B380" s="60" t="s">
        <v>291</v>
      </c>
      <c r="C380" s="57"/>
      <c r="D380" s="74"/>
      <c r="E380" s="58"/>
      <c r="F380" s="58"/>
      <c r="G380" s="61"/>
      <c r="H380" s="275"/>
    </row>
    <row r="381" spans="1:8" s="21" customFormat="1" ht="18.75" x14ac:dyDescent="0.25">
      <c r="A381" s="59"/>
      <c r="B381" s="60"/>
      <c r="C381" s="57"/>
      <c r="D381" s="74"/>
      <c r="E381" s="58"/>
      <c r="F381" s="58"/>
      <c r="G381" s="61"/>
      <c r="H381" s="54"/>
    </row>
    <row r="382" spans="1:8" s="21" customFormat="1" ht="18" customHeight="1" x14ac:dyDescent="0.25">
      <c r="A382" s="96"/>
      <c r="B382" s="100"/>
      <c r="C382" s="78"/>
      <c r="D382" s="289" t="s">
        <v>26</v>
      </c>
      <c r="E382" s="290"/>
      <c r="F382" s="290"/>
      <c r="G382" s="79">
        <f>SUM(G372:G381)</f>
        <v>21205.713149440002</v>
      </c>
      <c r="H382" s="54"/>
    </row>
    <row r="383" spans="1:8" s="21" customFormat="1" ht="18.75" x14ac:dyDescent="0.25">
      <c r="A383" s="48">
        <v>140000</v>
      </c>
      <c r="B383" s="49" t="s">
        <v>292</v>
      </c>
      <c r="C383" s="50"/>
      <c r="D383" s="80"/>
      <c r="E383" s="52"/>
      <c r="F383" s="93"/>
      <c r="G383" s="61"/>
      <c r="H383" s="54"/>
    </row>
    <row r="384" spans="1:8" s="21" customFormat="1" ht="18.75" x14ac:dyDescent="0.25">
      <c r="A384" s="55">
        <v>140100</v>
      </c>
      <c r="B384" s="102" t="s">
        <v>71</v>
      </c>
      <c r="C384" s="82"/>
      <c r="D384" s="74"/>
      <c r="E384" s="58"/>
      <c r="F384" s="58"/>
      <c r="G384" s="61"/>
      <c r="H384" s="54"/>
    </row>
    <row r="385" spans="1:8" s="21" customFormat="1" ht="18.75" x14ac:dyDescent="0.25">
      <c r="A385" s="59" t="s">
        <v>293</v>
      </c>
      <c r="B385" s="63" t="s">
        <v>294</v>
      </c>
      <c r="C385" s="57" t="s">
        <v>18</v>
      </c>
      <c r="D385" s="58">
        <v>2879.42</v>
      </c>
      <c r="E385" s="58">
        <v>34.19</v>
      </c>
      <c r="F385" s="58">
        <f>E385*(1+C$599)</f>
        <v>42.614415999999999</v>
      </c>
      <c r="G385" s="58">
        <f>D385*F385</f>
        <v>122704.80171872</v>
      </c>
      <c r="H385" s="275" t="s">
        <v>692</v>
      </c>
    </row>
    <row r="386" spans="1:8" s="21" customFormat="1" ht="81" customHeight="1" x14ac:dyDescent="0.25">
      <c r="A386" s="59"/>
      <c r="B386" s="60" t="s">
        <v>295</v>
      </c>
      <c r="C386" s="57"/>
      <c r="D386" s="74"/>
      <c r="E386" s="58"/>
      <c r="F386" s="58"/>
      <c r="G386" s="61"/>
      <c r="H386" s="275"/>
    </row>
    <row r="387" spans="1:8" s="21" customFormat="1" ht="18.75" x14ac:dyDescent="0.25">
      <c r="A387" s="59"/>
      <c r="B387" s="60"/>
      <c r="C387" s="57"/>
      <c r="D387" s="74"/>
      <c r="E387" s="58"/>
      <c r="F387" s="58"/>
      <c r="G387" s="61"/>
      <c r="H387" s="54"/>
    </row>
    <row r="388" spans="1:8" s="21" customFormat="1" ht="33.75" customHeight="1" x14ac:dyDescent="0.25">
      <c r="A388" s="59" t="s">
        <v>296</v>
      </c>
      <c r="B388" s="63" t="s">
        <v>297</v>
      </c>
      <c r="C388" s="57" t="s">
        <v>18</v>
      </c>
      <c r="D388" s="58">
        <v>698.78</v>
      </c>
      <c r="E388" s="58">
        <v>30.98</v>
      </c>
      <c r="F388" s="58">
        <f>E388*(1+C$599)</f>
        <v>38.613472000000002</v>
      </c>
      <c r="G388" s="58">
        <f>D388*F388</f>
        <v>26982.321964160001</v>
      </c>
      <c r="H388" s="314" t="s">
        <v>691</v>
      </c>
    </row>
    <row r="389" spans="1:8" s="21" customFormat="1" ht="347.25" customHeight="1" x14ac:dyDescent="0.25">
      <c r="A389" s="59"/>
      <c r="B389" s="60" t="s">
        <v>298</v>
      </c>
      <c r="C389" s="57"/>
      <c r="D389" s="74"/>
      <c r="E389" s="58"/>
      <c r="F389" s="58"/>
      <c r="G389" s="61"/>
      <c r="H389" s="314"/>
    </row>
    <row r="390" spans="1:8" s="21" customFormat="1" ht="18.75" x14ac:dyDescent="0.25">
      <c r="A390" s="59"/>
      <c r="B390" s="60"/>
      <c r="C390" s="57"/>
      <c r="D390" s="74"/>
      <c r="E390" s="58"/>
      <c r="F390" s="58"/>
      <c r="G390" s="61"/>
      <c r="H390" s="54"/>
    </row>
    <row r="391" spans="1:8" s="21" customFormat="1" ht="32.25" customHeight="1" x14ac:dyDescent="0.25">
      <c r="A391" s="59" t="s">
        <v>299</v>
      </c>
      <c r="B391" s="63" t="s">
        <v>300</v>
      </c>
      <c r="C391" s="57" t="s">
        <v>18</v>
      </c>
      <c r="D391" s="58">
        <v>3578.2</v>
      </c>
      <c r="E391" s="58">
        <v>9.0500000000000007</v>
      </c>
      <c r="F391" s="58">
        <f>E391*(1+C$599)</f>
        <v>11.279920000000001</v>
      </c>
      <c r="G391" s="58">
        <f>D391*F391</f>
        <v>40361.809743999998</v>
      </c>
      <c r="H391" s="276" t="s">
        <v>690</v>
      </c>
    </row>
    <row r="392" spans="1:8" s="21" customFormat="1" ht="192" customHeight="1" x14ac:dyDescent="0.25">
      <c r="A392" s="59"/>
      <c r="B392" s="60" t="s">
        <v>301</v>
      </c>
      <c r="C392" s="57"/>
      <c r="D392" s="74"/>
      <c r="E392" s="58"/>
      <c r="F392" s="58"/>
      <c r="G392" s="61"/>
      <c r="H392" s="276"/>
    </row>
    <row r="393" spans="1:8" s="21" customFormat="1" ht="18.75" x14ac:dyDescent="0.25">
      <c r="A393" s="59"/>
      <c r="B393" s="63"/>
      <c r="C393" s="57"/>
      <c r="D393" s="74"/>
      <c r="E393" s="58"/>
      <c r="F393" s="58"/>
      <c r="G393" s="61"/>
      <c r="H393" s="54"/>
    </row>
    <row r="394" spans="1:8" s="21" customFormat="1" ht="63" customHeight="1" x14ac:dyDescent="0.25">
      <c r="A394" s="67" t="s">
        <v>302</v>
      </c>
      <c r="B394" s="112" t="s">
        <v>303</v>
      </c>
      <c r="C394" s="69" t="s">
        <v>18</v>
      </c>
      <c r="D394" s="58">
        <v>698.78</v>
      </c>
      <c r="E394" s="58">
        <v>72.81</v>
      </c>
      <c r="F394" s="58">
        <f>E394*(1+C$599)</f>
        <v>90.750383999999997</v>
      </c>
      <c r="G394" s="58">
        <f>D394*F394</f>
        <v>63414.553331519994</v>
      </c>
      <c r="H394" s="314" t="s">
        <v>693</v>
      </c>
    </row>
    <row r="395" spans="1:8" s="21" customFormat="1" ht="336.75" customHeight="1" x14ac:dyDescent="0.25">
      <c r="A395" s="67"/>
      <c r="B395" s="113" t="s">
        <v>304</v>
      </c>
      <c r="C395" s="69"/>
      <c r="D395" s="114"/>
      <c r="E395" s="71"/>
      <c r="F395" s="71"/>
      <c r="G395" s="72"/>
      <c r="H395" s="314"/>
    </row>
    <row r="396" spans="1:8" s="21" customFormat="1" ht="18.75" x14ac:dyDescent="0.25">
      <c r="A396" s="59"/>
      <c r="B396" s="111"/>
      <c r="C396" s="57"/>
      <c r="D396" s="74"/>
      <c r="E396" s="58"/>
      <c r="F396" s="58"/>
      <c r="G396" s="61"/>
      <c r="H396" s="54"/>
    </row>
    <row r="397" spans="1:8" s="21" customFormat="1" ht="18" customHeight="1" x14ac:dyDescent="0.25">
      <c r="A397" s="103"/>
      <c r="B397" s="92"/>
      <c r="C397" s="78"/>
      <c r="D397" s="289" t="s">
        <v>26</v>
      </c>
      <c r="E397" s="290"/>
      <c r="F397" s="290"/>
      <c r="G397" s="79">
        <f>SUM(G385:G396)</f>
        <v>253463.48675840002</v>
      </c>
      <c r="H397" s="54"/>
    </row>
    <row r="398" spans="1:8" s="21" customFormat="1" ht="18.75" x14ac:dyDescent="0.25">
      <c r="A398" s="48">
        <v>150000</v>
      </c>
      <c r="B398" s="49" t="s">
        <v>305</v>
      </c>
      <c r="C398" s="50"/>
      <c r="D398" s="80"/>
      <c r="E398" s="58"/>
      <c r="F398" s="58"/>
      <c r="G398" s="61"/>
      <c r="H398" s="54"/>
    </row>
    <row r="399" spans="1:8" s="21" customFormat="1" ht="18.75" x14ac:dyDescent="0.25">
      <c r="A399" s="55">
        <v>150100</v>
      </c>
      <c r="B399" s="102" t="s">
        <v>306</v>
      </c>
      <c r="C399" s="82"/>
      <c r="D399" s="74"/>
      <c r="E399" s="58"/>
      <c r="F399" s="58"/>
      <c r="G399" s="61"/>
      <c r="H399" s="54"/>
    </row>
    <row r="400" spans="1:8" s="21" customFormat="1" ht="62.25" customHeight="1" x14ac:dyDescent="0.25">
      <c r="A400" s="59" t="s">
        <v>307</v>
      </c>
      <c r="B400" s="68" t="s">
        <v>308</v>
      </c>
      <c r="C400" s="57" t="s">
        <v>25</v>
      </c>
      <c r="D400" s="58">
        <v>1419.4</v>
      </c>
      <c r="E400" s="58">
        <v>89.96</v>
      </c>
      <c r="F400" s="58">
        <f>E400*(1+C$599)</f>
        <v>112.12614399999998</v>
      </c>
      <c r="G400" s="58">
        <f>D400*F400</f>
        <v>159151.84879359999</v>
      </c>
      <c r="H400" s="276" t="s">
        <v>694</v>
      </c>
    </row>
    <row r="401" spans="1:8" s="21" customFormat="1" ht="390.75" customHeight="1" x14ac:dyDescent="0.25">
      <c r="A401" s="59"/>
      <c r="B401" s="60" t="s">
        <v>309</v>
      </c>
      <c r="C401" s="57"/>
      <c r="D401" s="74"/>
      <c r="E401" s="58"/>
      <c r="F401" s="58"/>
      <c r="G401" s="61"/>
      <c r="H401" s="276"/>
    </row>
    <row r="402" spans="1:8" s="21" customFormat="1" ht="18.75" x14ac:dyDescent="0.25">
      <c r="A402" s="59"/>
      <c r="B402" s="60"/>
      <c r="C402" s="57"/>
      <c r="D402" s="74"/>
      <c r="E402" s="58"/>
      <c r="F402" s="58"/>
      <c r="G402" s="61"/>
      <c r="H402" s="54"/>
    </row>
    <row r="403" spans="1:8" s="21" customFormat="1" ht="18.75" x14ac:dyDescent="0.25">
      <c r="A403" s="59" t="s">
        <v>310</v>
      </c>
      <c r="B403" s="73" t="s">
        <v>311</v>
      </c>
      <c r="C403" s="82"/>
      <c r="D403" s="74"/>
      <c r="E403" s="58"/>
      <c r="F403" s="58"/>
      <c r="G403" s="61"/>
      <c r="H403" s="54"/>
    </row>
    <row r="404" spans="1:8" s="21" customFormat="1" ht="18.75" x14ac:dyDescent="0.25">
      <c r="A404" s="59" t="s">
        <v>312</v>
      </c>
      <c r="B404" s="63" t="s">
        <v>313</v>
      </c>
      <c r="C404" s="57" t="s">
        <v>20</v>
      </c>
      <c r="D404" s="58">
        <v>778.59</v>
      </c>
      <c r="E404" s="58">
        <v>12.27</v>
      </c>
      <c r="F404" s="58">
        <f>E404*(1+C$599)</f>
        <v>15.293327999999999</v>
      </c>
      <c r="G404" s="58">
        <f>D404*F404</f>
        <v>11907.23224752</v>
      </c>
      <c r="H404" s="315" t="s">
        <v>703</v>
      </c>
    </row>
    <row r="405" spans="1:8" s="21" customFormat="1" ht="373.5" customHeight="1" x14ac:dyDescent="0.25">
      <c r="A405" s="59"/>
      <c r="B405" s="60" t="s">
        <v>314</v>
      </c>
      <c r="C405" s="57"/>
      <c r="D405" s="74"/>
      <c r="E405" s="58"/>
      <c r="F405" s="58"/>
      <c r="G405" s="61"/>
      <c r="H405" s="315"/>
    </row>
    <row r="406" spans="1:8" s="21" customFormat="1" ht="18.75" x14ac:dyDescent="0.25">
      <c r="A406" s="59"/>
      <c r="B406" s="60"/>
      <c r="C406" s="57"/>
      <c r="D406" s="74"/>
      <c r="E406" s="58"/>
      <c r="F406" s="58"/>
      <c r="G406" s="61"/>
      <c r="H406" s="54"/>
    </row>
    <row r="407" spans="1:8" s="21" customFormat="1" ht="18.75" x14ac:dyDescent="0.25">
      <c r="A407" s="59" t="s">
        <v>315</v>
      </c>
      <c r="B407" s="73" t="s">
        <v>316</v>
      </c>
      <c r="C407" s="57"/>
      <c r="D407" s="74"/>
      <c r="E407" s="58"/>
      <c r="F407" s="58"/>
      <c r="G407" s="61"/>
      <c r="H407" s="194"/>
    </row>
    <row r="408" spans="1:8" s="21" customFormat="1" ht="33" customHeight="1" x14ac:dyDescent="0.25">
      <c r="A408" s="59" t="s">
        <v>317</v>
      </c>
      <c r="B408" s="63" t="s">
        <v>52</v>
      </c>
      <c r="C408" s="57" t="s">
        <v>25</v>
      </c>
      <c r="D408" s="58">
        <v>907.63</v>
      </c>
      <c r="E408" s="58">
        <v>58.52</v>
      </c>
      <c r="F408" s="58">
        <f>E408*(1+C$599)</f>
        <v>72.939328000000003</v>
      </c>
      <c r="G408" s="58">
        <f>D408*F408</f>
        <v>66201.922272640004</v>
      </c>
      <c r="H408" s="275" t="s">
        <v>699</v>
      </c>
    </row>
    <row r="409" spans="1:8" s="21" customFormat="1" ht="227.25" customHeight="1" x14ac:dyDescent="0.25">
      <c r="A409" s="59"/>
      <c r="B409" s="60" t="s">
        <v>318</v>
      </c>
      <c r="C409" s="57"/>
      <c r="D409" s="74"/>
      <c r="E409" s="58"/>
      <c r="F409" s="58"/>
      <c r="G409" s="61"/>
      <c r="H409" s="275"/>
    </row>
    <row r="410" spans="1:8" s="21" customFormat="1" ht="18.75" x14ac:dyDescent="0.25">
      <c r="A410" s="59"/>
      <c r="B410" s="60"/>
      <c r="C410" s="57"/>
      <c r="D410" s="74"/>
      <c r="E410" s="58"/>
      <c r="F410" s="58"/>
      <c r="G410" s="61"/>
      <c r="H410" s="54"/>
    </row>
    <row r="411" spans="1:8" s="21" customFormat="1" ht="49.5" customHeight="1" x14ac:dyDescent="0.25">
      <c r="A411" s="59" t="s">
        <v>319</v>
      </c>
      <c r="B411" s="63" t="s">
        <v>320</v>
      </c>
      <c r="C411" s="57" t="s">
        <v>18</v>
      </c>
      <c r="D411" s="58">
        <v>1419.4</v>
      </c>
      <c r="E411" s="58">
        <v>42.75</v>
      </c>
      <c r="F411" s="58">
        <f>E411*(1+C$599)</f>
        <v>53.2836</v>
      </c>
      <c r="G411" s="58">
        <f>D411*F411</f>
        <v>75630.741840000002</v>
      </c>
      <c r="H411" s="276" t="s">
        <v>695</v>
      </c>
    </row>
    <row r="412" spans="1:8" s="21" customFormat="1" ht="330.75" customHeight="1" x14ac:dyDescent="0.25">
      <c r="A412" s="59"/>
      <c r="B412" s="60" t="s">
        <v>90</v>
      </c>
      <c r="C412" s="57"/>
      <c r="D412" s="74"/>
      <c r="E412" s="58"/>
      <c r="F412" s="58"/>
      <c r="G412" s="61"/>
      <c r="H412" s="276"/>
    </row>
    <row r="413" spans="1:8" s="21" customFormat="1" ht="18.75" x14ac:dyDescent="0.25">
      <c r="A413" s="115"/>
      <c r="B413" s="60"/>
      <c r="C413" s="57"/>
      <c r="D413" s="116"/>
      <c r="E413" s="58"/>
      <c r="F413" s="58"/>
      <c r="G413" s="61"/>
      <c r="H413" s="54"/>
    </row>
    <row r="414" spans="1:8" s="21" customFormat="1" ht="18.75" x14ac:dyDescent="0.25">
      <c r="A414" s="59" t="s">
        <v>321</v>
      </c>
      <c r="B414" s="73" t="s">
        <v>322</v>
      </c>
      <c r="C414" s="57"/>
      <c r="D414" s="74"/>
      <c r="E414" s="58"/>
      <c r="F414" s="58"/>
      <c r="G414" s="61"/>
      <c r="H414" s="54"/>
    </row>
    <row r="415" spans="1:8" s="21" customFormat="1" ht="56.25" customHeight="1" x14ac:dyDescent="0.25">
      <c r="A415" s="59" t="s">
        <v>323</v>
      </c>
      <c r="B415" s="63" t="s">
        <v>324</v>
      </c>
      <c r="C415" s="57" t="s">
        <v>25</v>
      </c>
      <c r="D415" s="58">
        <v>141.80000000000001</v>
      </c>
      <c r="E415" s="58">
        <v>88</v>
      </c>
      <c r="F415" s="58">
        <f>E415*(1+C$599)</f>
        <v>109.6832</v>
      </c>
      <c r="G415" s="58">
        <f>D415*F415</f>
        <v>15553.077760000002</v>
      </c>
      <c r="H415" s="275" t="s">
        <v>696</v>
      </c>
    </row>
    <row r="416" spans="1:8" s="21" customFormat="1" ht="267.75" x14ac:dyDescent="0.25">
      <c r="A416" s="59"/>
      <c r="B416" s="60" t="s">
        <v>325</v>
      </c>
      <c r="C416" s="57"/>
      <c r="D416" s="74"/>
      <c r="E416" s="58"/>
      <c r="F416" s="58"/>
      <c r="G416" s="61"/>
      <c r="H416" s="275"/>
    </row>
    <row r="417" spans="1:8" s="21" customFormat="1" ht="18.75" x14ac:dyDescent="0.25">
      <c r="A417" s="59"/>
      <c r="B417" s="60"/>
      <c r="C417" s="57"/>
      <c r="D417" s="74"/>
      <c r="E417" s="58"/>
      <c r="F417" s="58"/>
      <c r="G417" s="61"/>
      <c r="H417" s="54"/>
    </row>
    <row r="418" spans="1:8" s="21" customFormat="1" ht="21" x14ac:dyDescent="0.25">
      <c r="A418" s="59" t="s">
        <v>326</v>
      </c>
      <c r="B418" s="63" t="s">
        <v>327</v>
      </c>
      <c r="C418" s="57" t="s">
        <v>25</v>
      </c>
      <c r="D418" s="58">
        <v>30.39</v>
      </c>
      <c r="E418" s="58">
        <v>30.66</v>
      </c>
      <c r="F418" s="58">
        <f>E418*(1+C$599)</f>
        <v>38.214624000000001</v>
      </c>
      <c r="G418" s="58">
        <f>D418*F418</f>
        <v>1161.3424233600001</v>
      </c>
      <c r="H418" s="275" t="s">
        <v>697</v>
      </c>
    </row>
    <row r="419" spans="1:8" s="21" customFormat="1" ht="94.5" customHeight="1" x14ac:dyDescent="0.25">
      <c r="A419" s="59"/>
      <c r="B419" s="60" t="s">
        <v>328</v>
      </c>
      <c r="C419" s="57"/>
      <c r="D419" s="74"/>
      <c r="E419" s="58"/>
      <c r="F419" s="58"/>
      <c r="G419" s="61"/>
      <c r="H419" s="275"/>
    </row>
    <row r="420" spans="1:8" s="21" customFormat="1" ht="18.75" x14ac:dyDescent="0.25">
      <c r="A420" s="59"/>
      <c r="B420" s="60"/>
      <c r="C420" s="57"/>
      <c r="D420" s="74"/>
      <c r="E420" s="58"/>
      <c r="F420" s="58"/>
      <c r="G420" s="61"/>
      <c r="H420" s="54"/>
    </row>
    <row r="421" spans="1:8" s="21" customFormat="1" ht="31.5" x14ac:dyDescent="0.25">
      <c r="A421" s="59" t="s">
        <v>329</v>
      </c>
      <c r="B421" s="63" t="s">
        <v>330</v>
      </c>
      <c r="C421" s="57" t="s">
        <v>25</v>
      </c>
      <c r="D421" s="58">
        <v>306.79000000000002</v>
      </c>
      <c r="E421" s="58">
        <v>70.08</v>
      </c>
      <c r="F421" s="58">
        <f>E421*(1+C$599)</f>
        <v>87.347712000000001</v>
      </c>
      <c r="G421" s="58">
        <f>D421*F421</f>
        <v>26797.404564480003</v>
      </c>
      <c r="H421" s="275" t="s">
        <v>698</v>
      </c>
    </row>
    <row r="422" spans="1:8" s="21" customFormat="1" ht="78.75" x14ac:dyDescent="0.25">
      <c r="A422" s="59"/>
      <c r="B422" s="60" t="s">
        <v>331</v>
      </c>
      <c r="C422" s="57"/>
      <c r="D422" s="74"/>
      <c r="E422" s="58"/>
      <c r="F422" s="58"/>
      <c r="G422" s="61"/>
      <c r="H422" s="275"/>
    </row>
    <row r="423" spans="1:8" s="21" customFormat="1" ht="18.75" x14ac:dyDescent="0.25">
      <c r="A423" s="59"/>
      <c r="B423" s="60"/>
      <c r="C423" s="75"/>
      <c r="D423" s="74"/>
      <c r="E423" s="117"/>
      <c r="F423" s="87"/>
      <c r="G423" s="61"/>
      <c r="H423" s="54"/>
    </row>
    <row r="424" spans="1:8" s="21" customFormat="1" ht="20.25" customHeight="1" x14ac:dyDescent="0.25">
      <c r="A424" s="59"/>
      <c r="B424" s="99"/>
      <c r="C424" s="75"/>
      <c r="D424" s="74"/>
      <c r="E424" s="117"/>
      <c r="F424" s="87"/>
      <c r="G424" s="61"/>
      <c r="H424" s="54"/>
    </row>
    <row r="425" spans="1:8" s="21" customFormat="1" ht="18" customHeight="1" x14ac:dyDescent="0.25">
      <c r="A425" s="103"/>
      <c r="B425" s="92"/>
      <c r="C425" s="78"/>
      <c r="D425" s="289" t="s">
        <v>26</v>
      </c>
      <c r="E425" s="290"/>
      <c r="F425" s="290"/>
      <c r="G425" s="79">
        <f>SUM(G398:G424)</f>
        <v>356403.56990159996</v>
      </c>
      <c r="H425" s="54"/>
    </row>
    <row r="426" spans="1:8" s="21" customFormat="1" ht="18.75" x14ac:dyDescent="0.25">
      <c r="A426" s="48">
        <v>160000</v>
      </c>
      <c r="B426" s="49" t="s">
        <v>332</v>
      </c>
      <c r="C426" s="101"/>
      <c r="D426" s="80"/>
      <c r="E426" s="58"/>
      <c r="F426" s="58"/>
      <c r="G426" s="61"/>
      <c r="H426" s="54"/>
    </row>
    <row r="427" spans="1:8" s="21" customFormat="1" ht="18.75" x14ac:dyDescent="0.25">
      <c r="A427" s="55">
        <v>160100</v>
      </c>
      <c r="B427" s="102" t="s">
        <v>333</v>
      </c>
      <c r="C427" s="82"/>
      <c r="D427" s="74"/>
      <c r="E427" s="58"/>
      <c r="F427" s="58"/>
      <c r="G427" s="61"/>
      <c r="H427" s="54"/>
    </row>
    <row r="428" spans="1:8" s="21" customFormat="1" ht="18.75" x14ac:dyDescent="0.25">
      <c r="A428" s="59" t="s">
        <v>334</v>
      </c>
      <c r="B428" s="99" t="s">
        <v>335</v>
      </c>
      <c r="C428" s="57" t="s">
        <v>23</v>
      </c>
      <c r="D428" s="58">
        <v>11</v>
      </c>
      <c r="E428" s="58">
        <v>127.8</v>
      </c>
      <c r="F428" s="58">
        <f>E428*(1+C$599)</f>
        <v>159.28992</v>
      </c>
      <c r="G428" s="58">
        <f>D428*F428</f>
        <v>1752.18912</v>
      </c>
      <c r="H428" s="275" t="s">
        <v>704</v>
      </c>
    </row>
    <row r="429" spans="1:8" s="21" customFormat="1" ht="78" customHeight="1" x14ac:dyDescent="0.25">
      <c r="A429" s="59"/>
      <c r="B429" s="98" t="s">
        <v>336</v>
      </c>
      <c r="C429" s="57"/>
      <c r="D429" s="74"/>
      <c r="E429" s="58"/>
      <c r="F429" s="58"/>
      <c r="G429" s="61"/>
      <c r="H429" s="275"/>
    </row>
    <row r="430" spans="1:8" s="21" customFormat="1" ht="18.75" x14ac:dyDescent="0.25">
      <c r="A430" s="59"/>
      <c r="B430" s="65"/>
      <c r="C430" s="57"/>
      <c r="D430" s="76"/>
      <c r="E430" s="58"/>
      <c r="F430" s="58"/>
      <c r="G430" s="61"/>
      <c r="H430" s="54"/>
    </row>
    <row r="431" spans="1:8" s="21" customFormat="1" ht="67.5" customHeight="1" x14ac:dyDescent="0.25">
      <c r="A431" s="59"/>
      <c r="B431" s="95" t="s">
        <v>559</v>
      </c>
      <c r="C431" s="57" t="s">
        <v>18</v>
      </c>
      <c r="D431" s="58">
        <v>26.65</v>
      </c>
      <c r="E431" s="58">
        <v>311.85000000000002</v>
      </c>
      <c r="F431" s="58">
        <f>E431*(1+C$599)</f>
        <v>388.68984</v>
      </c>
      <c r="G431" s="58">
        <f>D431*F431</f>
        <v>10358.584235999999</v>
      </c>
      <c r="H431" s="275" t="s">
        <v>705</v>
      </c>
    </row>
    <row r="432" spans="1:8" s="21" customFormat="1" ht="63" x14ac:dyDescent="0.25">
      <c r="A432" s="59"/>
      <c r="B432" s="65" t="s">
        <v>560</v>
      </c>
      <c r="C432" s="57"/>
      <c r="D432" s="76"/>
      <c r="E432" s="58"/>
      <c r="F432" s="58"/>
      <c r="G432" s="61"/>
      <c r="H432" s="275"/>
    </row>
    <row r="433" spans="1:8" s="21" customFormat="1" ht="18" customHeight="1" x14ac:dyDescent="0.25">
      <c r="A433" s="103"/>
      <c r="B433" s="95"/>
      <c r="C433" s="78"/>
      <c r="D433" s="289" t="s">
        <v>26</v>
      </c>
      <c r="E433" s="290"/>
      <c r="F433" s="290"/>
      <c r="G433" s="79">
        <f>SUM(G428:G432)</f>
        <v>12110.773355999998</v>
      </c>
      <c r="H433" s="54"/>
    </row>
    <row r="434" spans="1:8" s="21" customFormat="1" ht="18.75" x14ac:dyDescent="0.25">
      <c r="A434" s="118">
        <v>170000</v>
      </c>
      <c r="B434" s="49" t="s">
        <v>337</v>
      </c>
      <c r="C434" s="119"/>
      <c r="D434" s="80"/>
      <c r="E434" s="52"/>
      <c r="F434" s="93"/>
      <c r="G434" s="61"/>
      <c r="H434" s="54"/>
    </row>
    <row r="435" spans="1:8" s="21" customFormat="1" ht="18.75" x14ac:dyDescent="0.25">
      <c r="A435" s="120">
        <v>170100</v>
      </c>
      <c r="B435" s="102" t="s">
        <v>338</v>
      </c>
      <c r="C435" s="82"/>
      <c r="D435" s="74"/>
      <c r="E435" s="58"/>
      <c r="F435" s="58"/>
      <c r="G435" s="61"/>
      <c r="H435" s="54"/>
    </row>
    <row r="436" spans="1:8" s="21" customFormat="1" ht="21" x14ac:dyDescent="0.25">
      <c r="A436" s="121">
        <v>170102</v>
      </c>
      <c r="B436" s="63" t="s">
        <v>339</v>
      </c>
      <c r="C436" s="57" t="s">
        <v>25</v>
      </c>
      <c r="D436" s="58">
        <v>2879.42</v>
      </c>
      <c r="E436" s="58">
        <v>19.47</v>
      </c>
      <c r="F436" s="58">
        <f>E436*(1+C$599)</f>
        <v>24.267407999999996</v>
      </c>
      <c r="G436" s="58">
        <f>D436*F436</f>
        <v>69876.059943359985</v>
      </c>
      <c r="H436" s="275" t="s">
        <v>692</v>
      </c>
    </row>
    <row r="437" spans="1:8" s="21" customFormat="1" ht="162" customHeight="1" x14ac:dyDescent="0.25">
      <c r="A437" s="121"/>
      <c r="B437" s="60" t="s">
        <v>340</v>
      </c>
      <c r="C437" s="57"/>
      <c r="D437" s="74"/>
      <c r="E437" s="58"/>
      <c r="F437" s="58"/>
      <c r="G437" s="61"/>
      <c r="H437" s="275"/>
    </row>
    <row r="438" spans="1:8" s="21" customFormat="1" ht="18.75" x14ac:dyDescent="0.25">
      <c r="A438" s="121"/>
      <c r="B438" s="63"/>
      <c r="C438" s="57"/>
      <c r="D438" s="74"/>
      <c r="E438" s="58"/>
      <c r="F438" s="58"/>
      <c r="G438" s="61"/>
      <c r="H438" s="194"/>
    </row>
    <row r="439" spans="1:8" s="254" customFormat="1" ht="36" customHeight="1" x14ac:dyDescent="0.25">
      <c r="A439" s="121">
        <v>170105</v>
      </c>
      <c r="B439" s="247" t="s">
        <v>341</v>
      </c>
      <c r="C439" s="243" t="s">
        <v>25</v>
      </c>
      <c r="D439" s="244">
        <v>21.45</v>
      </c>
      <c r="E439" s="244">
        <v>34.35</v>
      </c>
      <c r="F439" s="244">
        <f>E439*(1+C$599)</f>
        <v>42.813839999999999</v>
      </c>
      <c r="G439" s="244">
        <f>D439*F439</f>
        <v>918.35686799999996</v>
      </c>
      <c r="H439" s="291" t="s">
        <v>782</v>
      </c>
    </row>
    <row r="440" spans="1:8" s="254" customFormat="1" ht="157.5" x14ac:dyDescent="0.25">
      <c r="A440" s="121"/>
      <c r="B440" s="245" t="s">
        <v>342</v>
      </c>
      <c r="C440" s="243"/>
      <c r="D440" s="248"/>
      <c r="E440" s="244"/>
      <c r="F440" s="244"/>
      <c r="G440" s="246"/>
      <c r="H440" s="275"/>
    </row>
    <row r="441" spans="1:8" s="254" customFormat="1" ht="18.75" x14ac:dyDescent="0.25">
      <c r="A441" s="121"/>
      <c r="B441" s="245"/>
      <c r="C441" s="243"/>
      <c r="D441" s="248"/>
      <c r="E441" s="244"/>
      <c r="F441" s="244"/>
      <c r="G441" s="246"/>
      <c r="H441" s="237"/>
    </row>
    <row r="442" spans="1:8" s="254" customFormat="1" ht="39" customHeight="1" x14ac:dyDescent="0.25">
      <c r="A442" s="121">
        <v>170108</v>
      </c>
      <c r="B442" s="99" t="s">
        <v>783</v>
      </c>
      <c r="C442" s="243" t="s">
        <v>18</v>
      </c>
      <c r="D442" s="248">
        <v>70.650000000000006</v>
      </c>
      <c r="E442" s="244">
        <v>23.33</v>
      </c>
      <c r="F442" s="244">
        <f>E442*(1+C$599)</f>
        <v>29.078511999999996</v>
      </c>
      <c r="G442" s="246">
        <f>F442*D442</f>
        <v>2054.3968728</v>
      </c>
      <c r="H442" s="275" t="s">
        <v>785</v>
      </c>
    </row>
    <row r="443" spans="1:8" s="254" customFormat="1" ht="207" customHeight="1" x14ac:dyDescent="0.25">
      <c r="A443" s="121"/>
      <c r="B443" s="98" t="s">
        <v>784</v>
      </c>
      <c r="C443" s="243"/>
      <c r="D443" s="248"/>
      <c r="E443" s="244"/>
      <c r="F443" s="244"/>
      <c r="G443" s="246"/>
      <c r="H443" s="275"/>
    </row>
    <row r="444" spans="1:8" s="21" customFormat="1" ht="18.75" x14ac:dyDescent="0.25">
      <c r="A444" s="121"/>
      <c r="B444" s="60"/>
      <c r="C444" s="57"/>
      <c r="D444" s="74"/>
      <c r="E444" s="58"/>
      <c r="F444" s="58"/>
      <c r="G444" s="61"/>
      <c r="H444" s="54"/>
    </row>
    <row r="445" spans="1:8" s="21" customFormat="1" ht="31.5" x14ac:dyDescent="0.25">
      <c r="A445" s="121">
        <v>170110</v>
      </c>
      <c r="B445" s="63" t="s">
        <v>343</v>
      </c>
      <c r="C445" s="57" t="s">
        <v>25</v>
      </c>
      <c r="D445" s="58">
        <v>2879.42</v>
      </c>
      <c r="E445" s="58">
        <v>17.149999999999999</v>
      </c>
      <c r="F445" s="58">
        <f>E445*(1+C$599)</f>
        <v>21.375759999999996</v>
      </c>
      <c r="G445" s="58">
        <f>D445*F445</f>
        <v>61549.790859199988</v>
      </c>
      <c r="H445" s="275" t="s">
        <v>692</v>
      </c>
    </row>
    <row r="446" spans="1:8" s="21" customFormat="1" ht="159.75" customHeight="1" x14ac:dyDescent="0.25">
      <c r="A446" s="121"/>
      <c r="B446" s="60" t="s">
        <v>344</v>
      </c>
      <c r="C446" s="57"/>
      <c r="D446" s="74"/>
      <c r="E446" s="58"/>
      <c r="F446" s="58"/>
      <c r="G446" s="61"/>
      <c r="H446" s="275"/>
    </row>
    <row r="447" spans="1:8" s="21" customFormat="1" ht="18.75" x14ac:dyDescent="0.25">
      <c r="A447" s="121"/>
      <c r="B447" s="60"/>
      <c r="C447" s="57"/>
      <c r="D447" s="74"/>
      <c r="E447" s="58"/>
      <c r="F447" s="58"/>
      <c r="G447" s="61"/>
      <c r="H447" s="54"/>
    </row>
    <row r="448" spans="1:8" s="21" customFormat="1" ht="54" customHeight="1" x14ac:dyDescent="0.25">
      <c r="A448" s="121"/>
      <c r="B448" s="167" t="s">
        <v>561</v>
      </c>
      <c r="C448" s="57" t="s">
        <v>25</v>
      </c>
      <c r="D448" s="58">
        <v>1419.4</v>
      </c>
      <c r="E448" s="58">
        <v>19.809999999999999</v>
      </c>
      <c r="F448" s="58">
        <f>E448*(1+C$599)</f>
        <v>24.691183999999996</v>
      </c>
      <c r="G448" s="58">
        <f>D448*F448</f>
        <v>35046.666569599998</v>
      </c>
      <c r="H448" s="314" t="s">
        <v>706</v>
      </c>
    </row>
    <row r="449" spans="1:8" s="21" customFormat="1" ht="285" customHeight="1" x14ac:dyDescent="0.25">
      <c r="A449" s="121"/>
      <c r="B449" s="162" t="s">
        <v>562</v>
      </c>
      <c r="C449" s="57"/>
      <c r="D449" s="74"/>
      <c r="E449" s="58"/>
      <c r="F449" s="58"/>
      <c r="G449" s="61"/>
      <c r="H449" s="314"/>
    </row>
    <row r="450" spans="1:8" s="21" customFormat="1" ht="18.75" x14ac:dyDescent="0.25">
      <c r="A450" s="121"/>
      <c r="B450" s="63"/>
      <c r="C450" s="57"/>
      <c r="D450" s="74"/>
      <c r="E450" s="58"/>
      <c r="F450" s="58"/>
      <c r="G450" s="61"/>
      <c r="H450" s="54"/>
    </row>
    <row r="451" spans="1:8" s="21" customFormat="1" ht="18" customHeight="1" x14ac:dyDescent="0.25">
      <c r="A451" s="122"/>
      <c r="B451" s="123"/>
      <c r="C451" s="78"/>
      <c r="D451" s="289" t="s">
        <v>26</v>
      </c>
      <c r="E451" s="290"/>
      <c r="F451" s="290"/>
      <c r="G451" s="79">
        <f>SUM(G436:G450)</f>
        <v>169445.27111295998</v>
      </c>
      <c r="H451" s="54"/>
    </row>
    <row r="452" spans="1:8" s="21" customFormat="1" ht="18.75" x14ac:dyDescent="0.25">
      <c r="A452" s="48">
        <v>180000</v>
      </c>
      <c r="B452" s="49" t="s">
        <v>345</v>
      </c>
      <c r="C452" s="101"/>
      <c r="D452" s="80"/>
      <c r="E452" s="52"/>
      <c r="F452" s="93"/>
      <c r="G452" s="61"/>
      <c r="H452" s="54"/>
    </row>
    <row r="453" spans="1:8" s="21" customFormat="1" ht="18.75" x14ac:dyDescent="0.25">
      <c r="A453" s="55">
        <v>180100</v>
      </c>
      <c r="B453" s="102" t="s">
        <v>346</v>
      </c>
      <c r="C453" s="82"/>
      <c r="D453" s="74"/>
      <c r="E453" s="58"/>
      <c r="F453" s="58"/>
      <c r="G453" s="61"/>
      <c r="H453" s="54"/>
    </row>
    <row r="454" spans="1:8" s="21" customFormat="1" ht="18.75" x14ac:dyDescent="0.25">
      <c r="A454" s="59" t="s">
        <v>348</v>
      </c>
      <c r="B454" s="63" t="s">
        <v>349</v>
      </c>
      <c r="C454" s="57" t="s">
        <v>347</v>
      </c>
      <c r="D454" s="58">
        <v>1</v>
      </c>
      <c r="E454" s="83">
        <v>5681.75</v>
      </c>
      <c r="F454" s="58">
        <f>E454*(1+C$599)</f>
        <v>7081.7331999999997</v>
      </c>
      <c r="G454" s="58">
        <f>D454*F454</f>
        <v>7081.7331999999997</v>
      </c>
      <c r="H454" s="275" t="s">
        <v>707</v>
      </c>
    </row>
    <row r="455" spans="1:8" s="21" customFormat="1" ht="110.25" x14ac:dyDescent="0.25">
      <c r="A455" s="59"/>
      <c r="B455" s="60" t="s">
        <v>350</v>
      </c>
      <c r="C455" s="57"/>
      <c r="D455" s="74"/>
      <c r="E455" s="58"/>
      <c r="F455" s="58"/>
      <c r="G455" s="61"/>
      <c r="H455" s="275"/>
    </row>
    <row r="456" spans="1:8" s="21" customFormat="1" ht="18.75" x14ac:dyDescent="0.25">
      <c r="A456" s="59"/>
      <c r="B456" s="60"/>
      <c r="C456" s="57"/>
      <c r="D456" s="74"/>
      <c r="E456" s="58"/>
      <c r="F456" s="58"/>
      <c r="G456" s="61"/>
      <c r="H456" s="54"/>
    </row>
    <row r="457" spans="1:8" s="21" customFormat="1" ht="30.75" customHeight="1" x14ac:dyDescent="0.25">
      <c r="A457" s="59" t="s">
        <v>351</v>
      </c>
      <c r="B457" s="63" t="s">
        <v>352</v>
      </c>
      <c r="C457" s="57" t="s">
        <v>18</v>
      </c>
      <c r="D457" s="58">
        <v>61.5</v>
      </c>
      <c r="E457" s="58">
        <v>251.3</v>
      </c>
      <c r="F457" s="58">
        <f>E457*(1+C$599)</f>
        <v>313.22032000000002</v>
      </c>
      <c r="G457" s="58">
        <f>D457*F457</f>
        <v>19263.04968</v>
      </c>
      <c r="H457" s="275" t="s">
        <v>708</v>
      </c>
    </row>
    <row r="458" spans="1:8" s="21" customFormat="1" ht="107.25" customHeight="1" x14ac:dyDescent="0.25">
      <c r="A458" s="59"/>
      <c r="B458" s="60" t="s">
        <v>353</v>
      </c>
      <c r="C458" s="57"/>
      <c r="D458" s="74"/>
      <c r="E458" s="58"/>
      <c r="F458" s="58"/>
      <c r="G458" s="61"/>
      <c r="H458" s="275"/>
    </row>
    <row r="459" spans="1:8" s="21" customFormat="1" ht="18.75" x14ac:dyDescent="0.25">
      <c r="A459" s="59"/>
      <c r="B459" s="60"/>
      <c r="C459" s="57"/>
      <c r="D459" s="74"/>
      <c r="E459" s="58"/>
      <c r="F459" s="58"/>
      <c r="G459" s="61"/>
      <c r="H459" s="54"/>
    </row>
    <row r="460" spans="1:8" s="21" customFormat="1" ht="18.75" x14ac:dyDescent="0.25">
      <c r="A460" s="59" t="s">
        <v>354</v>
      </c>
      <c r="B460" s="63" t="s">
        <v>355</v>
      </c>
      <c r="C460" s="57" t="s">
        <v>18</v>
      </c>
      <c r="D460" s="58">
        <v>19.989999999999998</v>
      </c>
      <c r="E460" s="58">
        <v>301.01</v>
      </c>
      <c r="F460" s="58">
        <f>E460*(1+C$599)</f>
        <v>375.17886399999998</v>
      </c>
      <c r="G460" s="58">
        <f>D460*F460</f>
        <v>7499.8254913599985</v>
      </c>
      <c r="H460" s="275" t="s">
        <v>709</v>
      </c>
    </row>
    <row r="461" spans="1:8" s="21" customFormat="1" ht="99" customHeight="1" x14ac:dyDescent="0.25">
      <c r="A461" s="59"/>
      <c r="B461" s="60" t="s">
        <v>356</v>
      </c>
      <c r="C461" s="57"/>
      <c r="D461" s="74"/>
      <c r="E461" s="58"/>
      <c r="F461" s="58"/>
      <c r="G461" s="61"/>
      <c r="H461" s="275"/>
    </row>
    <row r="462" spans="1:8" s="21" customFormat="1" ht="18.75" x14ac:dyDescent="0.25">
      <c r="A462" s="59"/>
      <c r="B462" s="60"/>
      <c r="C462" s="57"/>
      <c r="D462" s="74"/>
      <c r="E462" s="58"/>
      <c r="F462" s="58"/>
      <c r="G462" s="61"/>
      <c r="H462" s="54"/>
    </row>
    <row r="463" spans="1:8" s="21" customFormat="1" ht="18.75" x14ac:dyDescent="0.25">
      <c r="A463" s="59" t="s">
        <v>357</v>
      </c>
      <c r="B463" s="73" t="s">
        <v>358</v>
      </c>
      <c r="C463" s="57"/>
      <c r="D463" s="74"/>
      <c r="E463" s="58"/>
      <c r="F463" s="58"/>
      <c r="G463" s="61"/>
      <c r="H463" s="54"/>
    </row>
    <row r="464" spans="1:8" s="21" customFormat="1" ht="47.25" customHeight="1" x14ac:dyDescent="0.25">
      <c r="A464" s="59" t="s">
        <v>359</v>
      </c>
      <c r="B464" s="63" t="s">
        <v>360</v>
      </c>
      <c r="C464" s="57" t="s">
        <v>18</v>
      </c>
      <c r="D464" s="58">
        <v>18.510000000000002</v>
      </c>
      <c r="E464" s="58">
        <v>367.28</v>
      </c>
      <c r="F464" s="58">
        <f>E464*(1+C$599)</f>
        <v>457.77779199999998</v>
      </c>
      <c r="G464" s="58">
        <f>D464*F464</f>
        <v>8473.4669299199995</v>
      </c>
      <c r="H464" s="275" t="s">
        <v>710</v>
      </c>
    </row>
    <row r="465" spans="1:8" s="21" customFormat="1" ht="111.75" customHeight="1" x14ac:dyDescent="0.25">
      <c r="A465" s="59"/>
      <c r="B465" s="60" t="s">
        <v>361</v>
      </c>
      <c r="C465" s="57"/>
      <c r="D465" s="74"/>
      <c r="E465" s="58"/>
      <c r="F465" s="58"/>
      <c r="G465" s="61"/>
      <c r="H465" s="275"/>
    </row>
    <row r="466" spans="1:8" s="21" customFormat="1" ht="18.75" x14ac:dyDescent="0.25">
      <c r="A466" s="59"/>
      <c r="B466" s="60"/>
      <c r="C466" s="57"/>
      <c r="D466" s="74"/>
      <c r="E466" s="58"/>
      <c r="F466" s="58"/>
      <c r="G466" s="61"/>
      <c r="H466" s="54"/>
    </row>
    <row r="467" spans="1:8" s="21" customFormat="1" ht="18.75" x14ac:dyDescent="0.25">
      <c r="A467" s="59" t="s">
        <v>362</v>
      </c>
      <c r="B467" s="63" t="s">
        <v>363</v>
      </c>
      <c r="C467" s="57" t="s">
        <v>18</v>
      </c>
      <c r="D467" s="58">
        <v>15.23</v>
      </c>
      <c r="E467" s="58">
        <v>343.61</v>
      </c>
      <c r="F467" s="58">
        <f>E467*(1+C$599)</f>
        <v>428.27550400000001</v>
      </c>
      <c r="G467" s="58">
        <f>D467*F467</f>
        <v>6522.6359259200008</v>
      </c>
      <c r="H467" s="314" t="s">
        <v>711</v>
      </c>
    </row>
    <row r="468" spans="1:8" s="21" customFormat="1" ht="143.25" customHeight="1" x14ac:dyDescent="0.25">
      <c r="A468" s="59"/>
      <c r="B468" s="60" t="s">
        <v>364</v>
      </c>
      <c r="C468" s="57"/>
      <c r="D468" s="74"/>
      <c r="E468" s="58"/>
      <c r="F468" s="58"/>
      <c r="G468" s="61"/>
      <c r="H468" s="314"/>
    </row>
    <row r="469" spans="1:8" s="21" customFormat="1" ht="18.75" x14ac:dyDescent="0.25">
      <c r="A469" s="59"/>
      <c r="B469" s="60"/>
      <c r="C469" s="57"/>
      <c r="D469" s="74"/>
      <c r="E469" s="58"/>
      <c r="F469" s="58"/>
      <c r="G469" s="61"/>
      <c r="H469" s="54"/>
    </row>
    <row r="470" spans="1:8" s="21" customFormat="1" ht="18.75" x14ac:dyDescent="0.25">
      <c r="A470" s="103"/>
      <c r="B470" s="92"/>
      <c r="C470" s="78"/>
      <c r="D470" s="289" t="s">
        <v>26</v>
      </c>
      <c r="E470" s="290"/>
      <c r="F470" s="290"/>
      <c r="G470" s="79">
        <f>SUM(G454:G469)</f>
        <v>48840.711227200001</v>
      </c>
      <c r="H470" s="54"/>
    </row>
    <row r="471" spans="1:8" s="21" customFormat="1" ht="18.75" x14ac:dyDescent="0.25">
      <c r="A471" s="48">
        <v>190000</v>
      </c>
      <c r="B471" s="49" t="s">
        <v>365</v>
      </c>
      <c r="C471" s="101"/>
      <c r="D471" s="80"/>
      <c r="E471" s="58"/>
      <c r="F471" s="58"/>
      <c r="G471" s="61"/>
      <c r="H471" s="54"/>
    </row>
    <row r="472" spans="1:8" s="21" customFormat="1" ht="18.75" x14ac:dyDescent="0.25">
      <c r="A472" s="59" t="s">
        <v>366</v>
      </c>
      <c r="B472" s="73" t="s">
        <v>367</v>
      </c>
      <c r="C472" s="57"/>
      <c r="D472" s="74"/>
      <c r="E472" s="58"/>
      <c r="F472" s="58"/>
      <c r="G472" s="61"/>
      <c r="H472" s="54"/>
    </row>
    <row r="473" spans="1:8" s="21" customFormat="1" ht="192" customHeight="1" x14ac:dyDescent="0.25">
      <c r="A473" s="59"/>
      <c r="B473" s="60" t="s">
        <v>368</v>
      </c>
      <c r="C473" s="57"/>
      <c r="D473" s="74"/>
      <c r="E473" s="58"/>
      <c r="F473" s="58"/>
      <c r="G473" s="61"/>
      <c r="H473" s="54"/>
    </row>
    <row r="474" spans="1:8" s="21" customFormat="1" ht="18.75" x14ac:dyDescent="0.25">
      <c r="A474" s="59"/>
      <c r="B474" s="60"/>
      <c r="C474" s="57"/>
      <c r="D474" s="74"/>
      <c r="E474" s="58"/>
      <c r="F474" s="58"/>
      <c r="G474" s="61"/>
      <c r="H474" s="54"/>
    </row>
    <row r="475" spans="1:8" s="21" customFormat="1" ht="18.75" x14ac:dyDescent="0.25">
      <c r="A475" s="59" t="s">
        <v>369</v>
      </c>
      <c r="B475" s="63" t="s">
        <v>370</v>
      </c>
      <c r="C475" s="57" t="s">
        <v>23</v>
      </c>
      <c r="D475" s="58">
        <v>1</v>
      </c>
      <c r="E475" s="83">
        <v>3258.56</v>
      </c>
      <c r="F475" s="58">
        <f>E475*(1+C$599)</f>
        <v>4061.4691839999996</v>
      </c>
      <c r="G475" s="58">
        <f>D475*F475</f>
        <v>4061.4691839999996</v>
      </c>
      <c r="H475" s="84" t="s">
        <v>520</v>
      </c>
    </row>
    <row r="476" spans="1:8" s="21" customFormat="1" ht="18.75" x14ac:dyDescent="0.25">
      <c r="A476" s="59"/>
      <c r="B476" s="63"/>
      <c r="C476" s="57"/>
      <c r="D476" s="74"/>
      <c r="E476" s="83"/>
      <c r="F476" s="83"/>
      <c r="G476" s="61"/>
      <c r="H476" s="54"/>
    </row>
    <row r="477" spans="1:8" s="21" customFormat="1" ht="18" customHeight="1" x14ac:dyDescent="0.25">
      <c r="A477" s="59"/>
      <c r="B477" s="63"/>
      <c r="C477" s="78"/>
      <c r="D477" s="289" t="s">
        <v>26</v>
      </c>
      <c r="E477" s="290"/>
      <c r="F477" s="290"/>
      <c r="G477" s="79">
        <f>SUM(G472:G476)</f>
        <v>4061.4691839999996</v>
      </c>
      <c r="H477" s="54"/>
    </row>
    <row r="478" spans="1:8" s="21" customFormat="1" ht="18.75" x14ac:dyDescent="0.25">
      <c r="A478" s="48" t="s">
        <v>371</v>
      </c>
      <c r="B478" s="49" t="s">
        <v>372</v>
      </c>
      <c r="C478" s="50"/>
      <c r="D478" s="80"/>
      <c r="E478" s="52"/>
      <c r="F478" s="93"/>
      <c r="G478" s="61"/>
      <c r="H478" s="54"/>
    </row>
    <row r="479" spans="1:8" s="21" customFormat="1" ht="18.75" x14ac:dyDescent="0.25">
      <c r="A479" s="55" t="s">
        <v>373</v>
      </c>
      <c r="B479" s="102" t="s">
        <v>374</v>
      </c>
      <c r="C479" s="82"/>
      <c r="D479" s="74"/>
      <c r="E479" s="58"/>
      <c r="F479" s="58"/>
      <c r="G479" s="61"/>
      <c r="H479" s="54"/>
    </row>
    <row r="480" spans="1:8" s="21" customFormat="1" ht="18.75" x14ac:dyDescent="0.25">
      <c r="A480" s="59" t="s">
        <v>375</v>
      </c>
      <c r="B480" s="63" t="s">
        <v>376</v>
      </c>
      <c r="C480" s="57" t="s">
        <v>18</v>
      </c>
      <c r="D480" s="58">
        <v>2141.6799999999998</v>
      </c>
      <c r="E480" s="58">
        <v>7.08</v>
      </c>
      <c r="F480" s="58">
        <f>E480*(1+C$599)</f>
        <v>8.8245120000000004</v>
      </c>
      <c r="G480" s="58">
        <f>D480*F480</f>
        <v>18899.280860160001</v>
      </c>
      <c r="H480" s="54" t="s">
        <v>563</v>
      </c>
    </row>
    <row r="481" spans="1:8" s="21" customFormat="1" ht="63" x14ac:dyDescent="0.25">
      <c r="A481" s="59"/>
      <c r="B481" s="60" t="s">
        <v>377</v>
      </c>
      <c r="C481" s="57"/>
      <c r="D481" s="74"/>
      <c r="E481" s="58"/>
      <c r="F481" s="58"/>
      <c r="G481" s="61"/>
      <c r="H481" s="54"/>
    </row>
    <row r="482" spans="1:8" s="21" customFormat="1" ht="18.75" x14ac:dyDescent="0.25">
      <c r="A482" s="59"/>
      <c r="B482" s="60"/>
      <c r="C482" s="57"/>
      <c r="D482" s="74"/>
      <c r="E482" s="58"/>
      <c r="F482" s="58"/>
      <c r="G482" s="61"/>
      <c r="H482" s="54"/>
    </row>
    <row r="483" spans="1:8" s="21" customFormat="1" ht="18" customHeight="1" x14ac:dyDescent="0.25">
      <c r="A483" s="124"/>
      <c r="B483" s="125"/>
      <c r="C483" s="78"/>
      <c r="D483" s="289" t="s">
        <v>26</v>
      </c>
      <c r="E483" s="289"/>
      <c r="F483" s="289"/>
      <c r="G483" s="79">
        <f>SUM(G479:G482)</f>
        <v>18899.280860160001</v>
      </c>
      <c r="H483" s="54"/>
    </row>
    <row r="484" spans="1:8" s="23" customFormat="1" ht="18.75" x14ac:dyDescent="0.25">
      <c r="A484" s="48" t="s">
        <v>378</v>
      </c>
      <c r="B484" s="49" t="s">
        <v>379</v>
      </c>
      <c r="C484" s="50"/>
      <c r="D484" s="80"/>
      <c r="E484" s="52"/>
      <c r="F484" s="93"/>
      <c r="G484" s="61"/>
      <c r="H484" s="54"/>
    </row>
    <row r="485" spans="1:8" s="23" customFormat="1" ht="18.75" x14ac:dyDescent="0.25">
      <c r="A485" s="59" t="s">
        <v>380</v>
      </c>
      <c r="B485" s="73" t="s">
        <v>381</v>
      </c>
      <c r="C485" s="82"/>
      <c r="D485" s="74"/>
      <c r="E485" s="83"/>
      <c r="F485" s="83"/>
      <c r="G485" s="61"/>
      <c r="H485" s="54"/>
    </row>
    <row r="486" spans="1:8" s="23" customFormat="1" ht="407.25" customHeight="1" x14ac:dyDescent="0.25">
      <c r="A486" s="59"/>
      <c r="B486" s="60" t="s">
        <v>382</v>
      </c>
      <c r="C486" s="82"/>
      <c r="D486" s="74"/>
      <c r="E486" s="83"/>
      <c r="F486" s="83"/>
      <c r="G486" s="61"/>
      <c r="H486" s="54"/>
    </row>
    <row r="487" spans="1:8" s="23" customFormat="1" ht="18.75" x14ac:dyDescent="0.25">
      <c r="A487" s="59"/>
      <c r="B487" s="60"/>
      <c r="C487" s="82"/>
      <c r="D487" s="74"/>
      <c r="E487" s="83"/>
      <c r="F487" s="83"/>
      <c r="G487" s="61"/>
      <c r="H487" s="54"/>
    </row>
    <row r="488" spans="1:8" s="23" customFormat="1" ht="18.75" x14ac:dyDescent="0.25">
      <c r="A488" s="59" t="s">
        <v>383</v>
      </c>
      <c r="B488" s="95" t="s">
        <v>384</v>
      </c>
      <c r="C488" s="82" t="s">
        <v>23</v>
      </c>
      <c r="D488" s="58">
        <v>2</v>
      </c>
      <c r="E488" s="58">
        <v>1985.29</v>
      </c>
      <c r="F488" s="58">
        <f>E488*(1+C$598)</f>
        <v>2499.2815810000002</v>
      </c>
      <c r="G488" s="58">
        <f>D488*F488</f>
        <v>4998.5631620000004</v>
      </c>
      <c r="H488" s="54" t="s">
        <v>577</v>
      </c>
    </row>
    <row r="489" spans="1:8" s="23" customFormat="1" ht="18.75" x14ac:dyDescent="0.25">
      <c r="A489" s="59"/>
      <c r="B489" s="65"/>
      <c r="C489" s="82"/>
      <c r="D489" s="74"/>
      <c r="E489" s="83"/>
      <c r="F489" s="83"/>
      <c r="G489" s="61"/>
      <c r="H489" s="54"/>
    </row>
    <row r="490" spans="1:8" s="23" customFormat="1" ht="18.75" x14ac:dyDescent="0.25">
      <c r="A490" s="59" t="s">
        <v>385</v>
      </c>
      <c r="B490" s="95" t="s">
        <v>386</v>
      </c>
      <c r="C490" s="82" t="s">
        <v>23</v>
      </c>
      <c r="D490" s="58">
        <v>2</v>
      </c>
      <c r="E490" s="58">
        <v>2040.69</v>
      </c>
      <c r="F490" s="58">
        <f>E490*(1+C$598)</f>
        <v>2569.0246410000004</v>
      </c>
      <c r="G490" s="58">
        <f>D490*F490</f>
        <v>5138.0492820000009</v>
      </c>
      <c r="H490" s="54" t="s">
        <v>577</v>
      </c>
    </row>
    <row r="491" spans="1:8" s="23" customFormat="1" ht="18.75" x14ac:dyDescent="0.25">
      <c r="A491" s="59"/>
      <c r="B491" s="65"/>
      <c r="C491" s="82"/>
      <c r="D491" s="74"/>
      <c r="E491" s="83"/>
      <c r="F491" s="83"/>
      <c r="G491" s="61"/>
      <c r="H491" s="54"/>
    </row>
    <row r="492" spans="1:8" s="23" customFormat="1" ht="18.75" x14ac:dyDescent="0.25">
      <c r="A492" s="59" t="s">
        <v>387</v>
      </c>
      <c r="B492" s="126" t="s">
        <v>388</v>
      </c>
      <c r="C492" s="82" t="s">
        <v>23</v>
      </c>
      <c r="D492" s="58">
        <v>2</v>
      </c>
      <c r="E492" s="58">
        <v>1630.85</v>
      </c>
      <c r="F492" s="58">
        <f>E492*(1+C$598)</f>
        <v>2053.0770649999999</v>
      </c>
      <c r="G492" s="58">
        <f>D492*F492</f>
        <v>4106.1541299999999</v>
      </c>
      <c r="H492" s="54" t="s">
        <v>577</v>
      </c>
    </row>
    <row r="493" spans="1:8" s="23" customFormat="1" ht="18.75" x14ac:dyDescent="0.25">
      <c r="A493" s="59"/>
      <c r="B493" s="65"/>
      <c r="C493" s="82"/>
      <c r="D493" s="74"/>
      <c r="E493" s="83"/>
      <c r="F493" s="83"/>
      <c r="G493" s="61"/>
      <c r="H493" s="54"/>
    </row>
    <row r="494" spans="1:8" s="23" customFormat="1" ht="33.75" customHeight="1" x14ac:dyDescent="0.25">
      <c r="A494" s="59" t="s">
        <v>389</v>
      </c>
      <c r="B494" s="112" t="s">
        <v>390</v>
      </c>
      <c r="C494" s="82" t="s">
        <v>23</v>
      </c>
      <c r="D494" s="58">
        <v>3</v>
      </c>
      <c r="E494" s="58">
        <v>1814.97</v>
      </c>
      <c r="F494" s="58">
        <f>E494*(1+C$598)</f>
        <v>2284.8657330000001</v>
      </c>
      <c r="G494" s="58">
        <f>D494*F494</f>
        <v>6854.5971989999998</v>
      </c>
      <c r="H494" s="54" t="s">
        <v>577</v>
      </c>
    </row>
    <row r="495" spans="1:8" s="23" customFormat="1" ht="18.75" x14ac:dyDescent="0.25">
      <c r="A495" s="59"/>
      <c r="B495" s="65"/>
      <c r="C495" s="82"/>
      <c r="D495" s="74"/>
      <c r="E495" s="83"/>
      <c r="F495" s="83"/>
      <c r="G495" s="61"/>
      <c r="H495" s="54"/>
    </row>
    <row r="496" spans="1:8" s="23" customFormat="1" ht="18.75" x14ac:dyDescent="0.25">
      <c r="A496" s="59" t="s">
        <v>391</v>
      </c>
      <c r="B496" s="95" t="s">
        <v>392</v>
      </c>
      <c r="C496" s="82" t="s">
        <v>23</v>
      </c>
      <c r="D496" s="58">
        <v>2</v>
      </c>
      <c r="E496" s="58">
        <v>1807.42</v>
      </c>
      <c r="F496" s="58">
        <f>E496*(1+C$598)</f>
        <v>2275.3610380000005</v>
      </c>
      <c r="G496" s="58">
        <f>D496*F496</f>
        <v>4550.7220760000009</v>
      </c>
      <c r="H496" s="54" t="s">
        <v>577</v>
      </c>
    </row>
    <row r="497" spans="1:8" s="23" customFormat="1" ht="18.75" x14ac:dyDescent="0.25">
      <c r="A497" s="59"/>
      <c r="B497" s="65"/>
      <c r="C497" s="82"/>
      <c r="D497" s="74"/>
      <c r="E497" s="83"/>
      <c r="F497" s="83"/>
      <c r="G497" s="61"/>
      <c r="H497" s="54"/>
    </row>
    <row r="498" spans="1:8" s="23" customFormat="1" ht="18.75" x14ac:dyDescent="0.25">
      <c r="A498" s="59" t="s">
        <v>393</v>
      </c>
      <c r="B498" s="95" t="s">
        <v>394</v>
      </c>
      <c r="C498" s="82" t="s">
        <v>23</v>
      </c>
      <c r="D498" s="58">
        <v>2</v>
      </c>
      <c r="E498" s="58">
        <v>2401.91</v>
      </c>
      <c r="F498" s="58">
        <f>E498*(1+C$598)</f>
        <v>3023.7644990000003</v>
      </c>
      <c r="G498" s="58">
        <f>D498*F498</f>
        <v>6047.5289980000007</v>
      </c>
      <c r="H498" s="54" t="s">
        <v>577</v>
      </c>
    </row>
    <row r="499" spans="1:8" s="23" customFormat="1" ht="18.75" x14ac:dyDescent="0.25">
      <c r="A499" s="59"/>
      <c r="B499" s="95"/>
      <c r="C499" s="82"/>
      <c r="D499" s="74"/>
      <c r="E499" s="58"/>
      <c r="F499" s="58"/>
      <c r="G499" s="61"/>
      <c r="H499" s="54"/>
    </row>
    <row r="500" spans="1:8" s="23" customFormat="1" ht="18" customHeight="1" x14ac:dyDescent="0.25">
      <c r="A500" s="124"/>
      <c r="B500" s="125"/>
      <c r="C500" s="78"/>
      <c r="D500" s="289" t="s">
        <v>26</v>
      </c>
      <c r="E500" s="289"/>
      <c r="F500" s="289"/>
      <c r="G500" s="79">
        <f>SUM(G484:G499)</f>
        <v>31695.614847000004</v>
      </c>
      <c r="H500" s="54"/>
    </row>
    <row r="501" spans="1:8" s="252" customFormat="1" ht="18.75" x14ac:dyDescent="0.25">
      <c r="A501" s="48" t="s">
        <v>395</v>
      </c>
      <c r="B501" s="49" t="s">
        <v>396</v>
      </c>
      <c r="C501" s="50"/>
      <c r="D501" s="80"/>
      <c r="E501" s="52"/>
      <c r="F501" s="93"/>
      <c r="G501" s="246"/>
      <c r="H501" s="237"/>
    </row>
    <row r="502" spans="1:8" s="21" customFormat="1" ht="18.75" x14ac:dyDescent="0.25">
      <c r="A502" s="59" t="s">
        <v>397</v>
      </c>
      <c r="B502" s="172" t="s">
        <v>398</v>
      </c>
      <c r="C502" s="82"/>
      <c r="D502" s="164"/>
      <c r="E502" s="161"/>
      <c r="F502" s="161"/>
      <c r="G502" s="163"/>
      <c r="H502" s="54"/>
    </row>
    <row r="503" spans="1:8" s="21" customFormat="1" ht="47.25" x14ac:dyDescent="0.25">
      <c r="A503" s="59"/>
      <c r="B503" s="173" t="s">
        <v>399</v>
      </c>
      <c r="C503" s="82"/>
      <c r="D503" s="164"/>
      <c r="E503" s="161"/>
      <c r="F503" s="161"/>
      <c r="G503" s="163"/>
      <c r="H503" s="54"/>
    </row>
    <row r="504" spans="1:8" s="21" customFormat="1" ht="18.75" x14ac:dyDescent="0.25">
      <c r="A504" s="59"/>
      <c r="B504" s="173"/>
      <c r="C504" s="82"/>
      <c r="D504" s="164"/>
      <c r="E504" s="161"/>
      <c r="F504" s="161"/>
      <c r="G504" s="163"/>
      <c r="H504" s="54"/>
    </row>
    <row r="505" spans="1:8" s="21" customFormat="1" ht="84" customHeight="1" x14ac:dyDescent="0.25">
      <c r="A505" s="59" t="s">
        <v>400</v>
      </c>
      <c r="B505" s="174" t="s">
        <v>401</v>
      </c>
      <c r="C505" s="175" t="s">
        <v>23</v>
      </c>
      <c r="D505" s="161">
        <v>7</v>
      </c>
      <c r="E505" s="71">
        <v>1093.2</v>
      </c>
      <c r="F505" s="161">
        <f>E505*(1+C$599)</f>
        <v>1362.56448</v>
      </c>
      <c r="G505" s="161">
        <f>D505*F505</f>
        <v>9537.9513599999991</v>
      </c>
      <c r="H505" s="54" t="s">
        <v>591</v>
      </c>
    </row>
    <row r="506" spans="1:8" s="21" customFormat="1" ht="18.75" x14ac:dyDescent="0.25">
      <c r="A506" s="59"/>
      <c r="B506" s="176"/>
      <c r="C506" s="175"/>
      <c r="D506" s="114"/>
      <c r="E506" s="177"/>
      <c r="F506" s="177"/>
      <c r="G506" s="72"/>
      <c r="H506" s="237" t="s">
        <v>712</v>
      </c>
    </row>
    <row r="507" spans="1:8" s="21" customFormat="1" ht="84" customHeight="1" x14ac:dyDescent="0.25">
      <c r="A507" s="59" t="s">
        <v>402</v>
      </c>
      <c r="B507" s="174" t="s">
        <v>403</v>
      </c>
      <c r="C507" s="175" t="s">
        <v>23</v>
      </c>
      <c r="D507" s="161">
        <v>2</v>
      </c>
      <c r="E507" s="71">
        <v>1217.1099999999999</v>
      </c>
      <c r="F507" s="161">
        <f>E507*(1+C$599)</f>
        <v>1517.0059039999999</v>
      </c>
      <c r="G507" s="161">
        <f>D507*F507</f>
        <v>3034.0118079999997</v>
      </c>
      <c r="H507" s="54" t="s">
        <v>591</v>
      </c>
    </row>
    <row r="508" spans="1:8" s="21" customFormat="1" ht="18.75" x14ac:dyDescent="0.25">
      <c r="A508" s="59"/>
      <c r="B508" s="178"/>
      <c r="C508" s="175"/>
      <c r="D508" s="114"/>
      <c r="E508" s="71"/>
      <c r="F508" s="71"/>
      <c r="G508" s="72"/>
      <c r="H508" s="237" t="s">
        <v>713</v>
      </c>
    </row>
    <row r="509" spans="1:8" s="21" customFormat="1" ht="68.25" customHeight="1" x14ac:dyDescent="0.25">
      <c r="A509" s="67" t="s">
        <v>404</v>
      </c>
      <c r="B509" s="179" t="s">
        <v>405</v>
      </c>
      <c r="C509" s="127" t="s">
        <v>23</v>
      </c>
      <c r="D509" s="161">
        <v>4</v>
      </c>
      <c r="E509" s="184">
        <v>278.31</v>
      </c>
      <c r="F509" s="161">
        <f>E509*(1+C$599)</f>
        <v>346.88558399999999</v>
      </c>
      <c r="G509" s="161">
        <f>D509*F509</f>
        <v>1387.542336</v>
      </c>
      <c r="H509" s="54" t="s">
        <v>591</v>
      </c>
    </row>
    <row r="510" spans="1:8" s="21" customFormat="1" ht="31.5" x14ac:dyDescent="0.25">
      <c r="A510" s="59"/>
      <c r="B510" s="170"/>
      <c r="C510" s="82"/>
      <c r="D510" s="164"/>
      <c r="E510" s="161"/>
      <c r="F510" s="161"/>
      <c r="G510" s="163"/>
      <c r="H510" s="237" t="s">
        <v>714</v>
      </c>
    </row>
    <row r="511" spans="1:8" s="21" customFormat="1" ht="18.75" x14ac:dyDescent="0.25">
      <c r="A511" s="67"/>
      <c r="B511" s="180"/>
      <c r="C511" s="127"/>
      <c r="D511" s="164"/>
      <c r="E511" s="161"/>
      <c r="F511" s="161"/>
      <c r="G511" s="163"/>
      <c r="H511" s="54"/>
    </row>
    <row r="512" spans="1:8" s="21" customFormat="1" ht="18.75" x14ac:dyDescent="0.25">
      <c r="A512" s="59" t="s">
        <v>406</v>
      </c>
      <c r="B512" s="181" t="s">
        <v>407</v>
      </c>
      <c r="C512" s="82"/>
      <c r="D512" s="164"/>
      <c r="E512" s="161"/>
      <c r="F512" s="161"/>
      <c r="G512" s="163"/>
      <c r="H512" s="54"/>
    </row>
    <row r="513" spans="1:8" s="21" customFormat="1" ht="18.75" x14ac:dyDescent="0.25">
      <c r="A513" s="59" t="s">
        <v>408</v>
      </c>
      <c r="B513" s="170" t="s">
        <v>409</v>
      </c>
      <c r="C513" s="82" t="s">
        <v>23</v>
      </c>
      <c r="D513" s="161">
        <v>60</v>
      </c>
      <c r="E513" s="161">
        <v>27.59</v>
      </c>
      <c r="F513" s="161">
        <f>E513*(1+C$599)</f>
        <v>34.388176000000001</v>
      </c>
      <c r="G513" s="161">
        <f>D513*F513</f>
        <v>2063.2905599999999</v>
      </c>
      <c r="H513" s="54" t="s">
        <v>591</v>
      </c>
    </row>
    <row r="514" spans="1:8" s="21" customFormat="1" ht="47.25" x14ac:dyDescent="0.25">
      <c r="A514" s="59"/>
      <c r="B514" s="171" t="s">
        <v>410</v>
      </c>
      <c r="C514" s="82"/>
      <c r="D514" s="164"/>
      <c r="E514" s="161"/>
      <c r="F514" s="161"/>
      <c r="G514" s="163"/>
      <c r="H514" s="237" t="s">
        <v>715</v>
      </c>
    </row>
    <row r="515" spans="1:8" s="21" customFormat="1" ht="18.75" x14ac:dyDescent="0.25">
      <c r="A515" s="59"/>
      <c r="B515" s="170"/>
      <c r="C515" s="82"/>
      <c r="D515" s="164"/>
      <c r="E515" s="161"/>
      <c r="F515" s="161"/>
      <c r="G515" s="163"/>
      <c r="H515" s="54"/>
    </row>
    <row r="516" spans="1:8" s="21" customFormat="1" ht="33.75" customHeight="1" x14ac:dyDescent="0.25">
      <c r="A516" s="59" t="s">
        <v>411</v>
      </c>
      <c r="B516" s="170" t="s">
        <v>412</v>
      </c>
      <c r="C516" s="82" t="s">
        <v>23</v>
      </c>
      <c r="D516" s="161">
        <v>2</v>
      </c>
      <c r="E516" s="161">
        <v>419.34</v>
      </c>
      <c r="F516" s="161">
        <f>E516*(1+C$599)</f>
        <v>522.66537599999992</v>
      </c>
      <c r="G516" s="161">
        <f>D516*F516</f>
        <v>1045.3307519999998</v>
      </c>
      <c r="H516" s="54" t="s">
        <v>591</v>
      </c>
    </row>
    <row r="517" spans="1:8" s="21" customFormat="1" ht="110.25" x14ac:dyDescent="0.25">
      <c r="A517" s="59"/>
      <c r="B517" s="171" t="s">
        <v>413</v>
      </c>
      <c r="C517" s="82"/>
      <c r="D517" s="164"/>
      <c r="E517" s="161"/>
      <c r="F517" s="161"/>
      <c r="G517" s="163"/>
      <c r="H517" s="237" t="s">
        <v>716</v>
      </c>
    </row>
    <row r="518" spans="1:8" s="21" customFormat="1" ht="18.75" x14ac:dyDescent="0.25">
      <c r="A518" s="59"/>
      <c r="B518" s="170"/>
      <c r="C518" s="82"/>
      <c r="D518" s="164"/>
      <c r="E518" s="161"/>
      <c r="F518" s="161"/>
      <c r="G518" s="163"/>
      <c r="H518" s="54"/>
    </row>
    <row r="519" spans="1:8" s="21" customFormat="1" ht="18.75" x14ac:dyDescent="0.25">
      <c r="A519" s="59" t="s">
        <v>414</v>
      </c>
      <c r="B519" s="170" t="s">
        <v>415</v>
      </c>
      <c r="C519" s="82" t="s">
        <v>23</v>
      </c>
      <c r="D519" s="161">
        <v>7</v>
      </c>
      <c r="E519" s="161">
        <v>122.34</v>
      </c>
      <c r="F519" s="161">
        <f>E519*(1+C$599)</f>
        <v>152.484576</v>
      </c>
      <c r="G519" s="161">
        <f>D519*F519</f>
        <v>1067.392032</v>
      </c>
      <c r="H519" s="54" t="s">
        <v>591</v>
      </c>
    </row>
    <row r="520" spans="1:8" s="21" customFormat="1" ht="87.75" customHeight="1" x14ac:dyDescent="0.25">
      <c r="A520" s="59"/>
      <c r="B520" s="171" t="s">
        <v>416</v>
      </c>
      <c r="C520" s="82"/>
      <c r="D520" s="164"/>
      <c r="E520" s="161"/>
      <c r="F520" s="161"/>
      <c r="G520" s="163"/>
      <c r="H520" s="237" t="s">
        <v>712</v>
      </c>
    </row>
    <row r="521" spans="1:8" s="21" customFormat="1" ht="18.75" x14ac:dyDescent="0.25">
      <c r="A521" s="59"/>
      <c r="B521" s="170"/>
      <c r="C521" s="82"/>
      <c r="D521" s="164"/>
      <c r="E521" s="161"/>
      <c r="F521" s="161"/>
      <c r="G521" s="163"/>
      <c r="H521" s="54"/>
    </row>
    <row r="522" spans="1:8" s="21" customFormat="1" ht="31.5" x14ac:dyDescent="0.25">
      <c r="A522" s="67" t="s">
        <v>417</v>
      </c>
      <c r="B522" s="182" t="s">
        <v>418</v>
      </c>
      <c r="C522" s="127" t="s">
        <v>23</v>
      </c>
      <c r="D522" s="161">
        <v>4</v>
      </c>
      <c r="E522" s="161">
        <v>229.36</v>
      </c>
      <c r="F522" s="161">
        <f>E522*(1+C$599)</f>
        <v>285.874304</v>
      </c>
      <c r="G522" s="161">
        <f>D522*F522</f>
        <v>1143.497216</v>
      </c>
      <c r="H522" s="54" t="s">
        <v>591</v>
      </c>
    </row>
    <row r="523" spans="1:8" s="21" customFormat="1" ht="63" x14ac:dyDescent="0.25">
      <c r="A523" s="67"/>
      <c r="B523" s="180" t="s">
        <v>419</v>
      </c>
      <c r="C523" s="127"/>
      <c r="D523" s="164"/>
      <c r="E523" s="161"/>
      <c r="F523" s="161"/>
      <c r="G523" s="163"/>
      <c r="H523" s="237" t="s">
        <v>717</v>
      </c>
    </row>
    <row r="524" spans="1:8" s="21" customFormat="1" ht="18.75" x14ac:dyDescent="0.25">
      <c r="A524" s="59"/>
      <c r="B524" s="170"/>
      <c r="C524" s="82"/>
      <c r="D524" s="164"/>
      <c r="E524" s="161"/>
      <c r="F524" s="161"/>
      <c r="G524" s="163"/>
      <c r="H524" s="54"/>
    </row>
    <row r="525" spans="1:8" s="21" customFormat="1" ht="18.75" x14ac:dyDescent="0.25">
      <c r="A525" s="59" t="s">
        <v>420</v>
      </c>
      <c r="B525" s="170" t="s">
        <v>421</v>
      </c>
      <c r="C525" s="316" t="s">
        <v>23</v>
      </c>
      <c r="D525" s="161">
        <v>7</v>
      </c>
      <c r="E525" s="161">
        <v>200.99</v>
      </c>
      <c r="F525" s="161">
        <f>E525*(1+C$599)</f>
        <v>250.513936</v>
      </c>
      <c r="G525" s="161">
        <f>D525*F525</f>
        <v>1753.597552</v>
      </c>
      <c r="H525" s="54" t="s">
        <v>591</v>
      </c>
    </row>
    <row r="526" spans="1:8" s="21" customFormat="1" ht="47.25" x14ac:dyDescent="0.25">
      <c r="A526" s="59"/>
      <c r="B526" s="171" t="s">
        <v>422</v>
      </c>
      <c r="C526" s="316"/>
      <c r="D526" s="164"/>
      <c r="E526" s="161"/>
      <c r="F526" s="161"/>
      <c r="G526" s="163"/>
      <c r="H526" s="237" t="s">
        <v>712</v>
      </c>
    </row>
    <row r="527" spans="1:8" s="21" customFormat="1" ht="18.75" x14ac:dyDescent="0.25">
      <c r="A527" s="59"/>
      <c r="B527" s="171"/>
      <c r="C527" s="183"/>
      <c r="D527" s="164"/>
      <c r="E527" s="161"/>
      <c r="F527" s="161"/>
      <c r="G527" s="163"/>
      <c r="H527" s="54"/>
    </row>
    <row r="528" spans="1:8" s="21" customFormat="1" ht="18.75" x14ac:dyDescent="0.25">
      <c r="A528" s="67" t="s">
        <v>423</v>
      </c>
      <c r="B528" s="179" t="s">
        <v>424</v>
      </c>
      <c r="C528" s="127" t="s">
        <v>20</v>
      </c>
      <c r="D528" s="161">
        <v>280</v>
      </c>
      <c r="E528" s="161">
        <v>20.95</v>
      </c>
      <c r="F528" s="161">
        <f>E528*(1+C$599)</f>
        <v>26.112079999999999</v>
      </c>
      <c r="G528" s="161">
        <f>D528*F528</f>
        <v>7311.3823999999995</v>
      </c>
      <c r="H528" s="54" t="s">
        <v>591</v>
      </c>
    </row>
    <row r="529" spans="1:8" s="21" customFormat="1" ht="94.5" x14ac:dyDescent="0.25">
      <c r="A529" s="67"/>
      <c r="B529" s="180" t="s">
        <v>425</v>
      </c>
      <c r="C529" s="127"/>
      <c r="D529" s="164"/>
      <c r="E529" s="161"/>
      <c r="F529" s="161"/>
      <c r="G529" s="163"/>
      <c r="H529" s="237" t="s">
        <v>718</v>
      </c>
    </row>
    <row r="530" spans="1:8" s="21" customFormat="1" ht="18.75" x14ac:dyDescent="0.25">
      <c r="A530" s="67"/>
      <c r="B530" s="179"/>
      <c r="C530" s="127"/>
      <c r="D530" s="164"/>
      <c r="E530" s="161"/>
      <c r="F530" s="161"/>
      <c r="G530" s="163"/>
      <c r="H530" s="54"/>
    </row>
    <row r="531" spans="1:8" s="21" customFormat="1" ht="18.75" x14ac:dyDescent="0.25">
      <c r="A531" s="59" t="s">
        <v>426</v>
      </c>
      <c r="B531" s="181" t="s">
        <v>427</v>
      </c>
      <c r="C531" s="82"/>
      <c r="D531" s="164"/>
      <c r="E531" s="161"/>
      <c r="F531" s="161"/>
      <c r="G531" s="163"/>
      <c r="H531" s="54"/>
    </row>
    <row r="532" spans="1:8" s="21" customFormat="1" ht="173.25" x14ac:dyDescent="0.25">
      <c r="A532" s="59"/>
      <c r="B532" s="171" t="s">
        <v>428</v>
      </c>
      <c r="C532" s="82"/>
      <c r="D532" s="164"/>
      <c r="E532" s="161"/>
      <c r="F532" s="161"/>
      <c r="G532" s="163"/>
      <c r="H532" s="54"/>
    </row>
    <row r="533" spans="1:8" s="21" customFormat="1" ht="18.75" x14ac:dyDescent="0.25">
      <c r="A533" s="59"/>
      <c r="B533" s="170"/>
      <c r="C533" s="82"/>
      <c r="D533" s="164"/>
      <c r="E533" s="161"/>
      <c r="F533" s="161"/>
      <c r="G533" s="163"/>
      <c r="H533" s="54"/>
    </row>
    <row r="534" spans="1:8" s="21" customFormat="1" ht="29.25" customHeight="1" x14ac:dyDescent="0.25">
      <c r="A534" s="59" t="s">
        <v>429</v>
      </c>
      <c r="B534" s="170" t="s">
        <v>430</v>
      </c>
      <c r="C534" s="82" t="s">
        <v>23</v>
      </c>
      <c r="D534" s="161">
        <v>66</v>
      </c>
      <c r="E534" s="161">
        <v>24.55</v>
      </c>
      <c r="F534" s="161">
        <f>E534*(1+C$599)</f>
        <v>30.599119999999999</v>
      </c>
      <c r="G534" s="161">
        <f>D534*F534</f>
        <v>2019.5419199999999</v>
      </c>
      <c r="H534" s="54" t="s">
        <v>591</v>
      </c>
    </row>
    <row r="535" spans="1:8" s="21" customFormat="1" ht="45.75" customHeight="1" x14ac:dyDescent="0.25">
      <c r="A535" s="59"/>
      <c r="B535" s="170"/>
      <c r="C535" s="82"/>
      <c r="D535" s="164"/>
      <c r="E535" s="161"/>
      <c r="F535" s="161"/>
      <c r="G535" s="163"/>
      <c r="H535" s="237" t="s">
        <v>719</v>
      </c>
    </row>
    <row r="536" spans="1:8" s="21" customFormat="1" ht="39" customHeight="1" x14ac:dyDescent="0.25">
      <c r="A536" s="59" t="s">
        <v>431</v>
      </c>
      <c r="B536" s="170" t="s">
        <v>432</v>
      </c>
      <c r="C536" s="82" t="s">
        <v>23</v>
      </c>
      <c r="D536" s="161">
        <v>27</v>
      </c>
      <c r="E536" s="161">
        <v>22.29</v>
      </c>
      <c r="F536" s="161">
        <f>E536*(1+C$599)</f>
        <v>27.782255999999997</v>
      </c>
      <c r="G536" s="161">
        <f>D536*F536</f>
        <v>750.12091199999986</v>
      </c>
      <c r="H536" s="237" t="s">
        <v>591</v>
      </c>
    </row>
    <row r="537" spans="1:8" s="21" customFormat="1" ht="18.75" x14ac:dyDescent="0.25">
      <c r="A537" s="59"/>
      <c r="B537" s="170"/>
      <c r="C537" s="82"/>
      <c r="D537" s="164"/>
      <c r="E537" s="161"/>
      <c r="F537" s="161"/>
      <c r="G537" s="163"/>
      <c r="H537" s="237" t="s">
        <v>720</v>
      </c>
    </row>
    <row r="538" spans="1:8" s="21" customFormat="1" ht="36" customHeight="1" x14ac:dyDescent="0.25">
      <c r="A538" s="67" t="s">
        <v>433</v>
      </c>
      <c r="B538" s="179" t="s">
        <v>434</v>
      </c>
      <c r="C538" s="127" t="s">
        <v>23</v>
      </c>
      <c r="D538" s="161">
        <v>4</v>
      </c>
      <c r="E538" s="184">
        <v>48.29</v>
      </c>
      <c r="F538" s="161">
        <f>E538*(1+C$599)</f>
        <v>60.188655999999995</v>
      </c>
      <c r="G538" s="161">
        <f>D538*F538</f>
        <v>240.75462399999998</v>
      </c>
      <c r="H538" s="54" t="s">
        <v>591</v>
      </c>
    </row>
    <row r="539" spans="1:8" s="21" customFormat="1" ht="18.75" x14ac:dyDescent="0.25">
      <c r="A539" s="59"/>
      <c r="B539" s="170"/>
      <c r="C539" s="82"/>
      <c r="D539" s="164"/>
      <c r="E539" s="161"/>
      <c r="F539" s="161"/>
      <c r="G539" s="163"/>
      <c r="H539" s="237" t="s">
        <v>721</v>
      </c>
    </row>
    <row r="540" spans="1:8" s="21" customFormat="1" ht="18.75" x14ac:dyDescent="0.25">
      <c r="A540" s="59" t="s">
        <v>435</v>
      </c>
      <c r="B540" s="181" t="s">
        <v>436</v>
      </c>
      <c r="C540" s="82"/>
      <c r="D540" s="164"/>
      <c r="E540" s="161"/>
      <c r="F540" s="161"/>
      <c r="G540" s="163"/>
      <c r="H540" s="54"/>
    </row>
    <row r="541" spans="1:8" s="21" customFormat="1" ht="18.75" x14ac:dyDescent="0.25">
      <c r="A541" s="59" t="s">
        <v>437</v>
      </c>
      <c r="B541" s="178" t="s">
        <v>438</v>
      </c>
      <c r="C541" s="82" t="s">
        <v>23</v>
      </c>
      <c r="D541" s="161">
        <v>18</v>
      </c>
      <c r="E541" s="161">
        <v>230.85</v>
      </c>
      <c r="F541" s="161">
        <f>E541*(1+C$599)</f>
        <v>287.73143999999996</v>
      </c>
      <c r="G541" s="161">
        <f>D541*F541</f>
        <v>5179.1659199999995</v>
      </c>
      <c r="H541" s="54" t="s">
        <v>591</v>
      </c>
    </row>
    <row r="542" spans="1:8" s="21" customFormat="1" ht="173.25" x14ac:dyDescent="0.25">
      <c r="A542" s="59"/>
      <c r="B542" s="180" t="s">
        <v>439</v>
      </c>
      <c r="C542" s="82"/>
      <c r="D542" s="164"/>
      <c r="E542" s="161"/>
      <c r="F542" s="161"/>
      <c r="G542" s="163"/>
      <c r="H542" s="237" t="s">
        <v>722</v>
      </c>
    </row>
    <row r="543" spans="1:8" s="21" customFormat="1" ht="18.75" x14ac:dyDescent="0.25">
      <c r="A543" s="59"/>
      <c r="B543" s="171"/>
      <c r="C543" s="82"/>
      <c r="D543" s="164"/>
      <c r="E543" s="161"/>
      <c r="F543" s="161"/>
      <c r="G543" s="163"/>
      <c r="H543" s="54"/>
    </row>
    <row r="544" spans="1:8" s="21" customFormat="1" ht="18.75" x14ac:dyDescent="0.25">
      <c r="A544" s="59" t="s">
        <v>440</v>
      </c>
      <c r="B544" s="170" t="s">
        <v>441</v>
      </c>
      <c r="C544" s="82" t="s">
        <v>23</v>
      </c>
      <c r="D544" s="161">
        <v>10</v>
      </c>
      <c r="E544" s="161">
        <v>32.44</v>
      </c>
      <c r="F544" s="161">
        <f>E544*(1+C$599)</f>
        <v>40.433215999999994</v>
      </c>
      <c r="G544" s="161">
        <f>D544*F544</f>
        <v>404.33215999999993</v>
      </c>
      <c r="H544" s="54" t="s">
        <v>591</v>
      </c>
    </row>
    <row r="545" spans="1:10" s="21" customFormat="1" ht="47.25" x14ac:dyDescent="0.25">
      <c r="A545" s="59"/>
      <c r="B545" s="171" t="s">
        <v>442</v>
      </c>
      <c r="C545" s="82"/>
      <c r="D545" s="164"/>
      <c r="E545" s="161"/>
      <c r="F545" s="161"/>
      <c r="G545" s="163"/>
      <c r="H545" s="237" t="s">
        <v>723</v>
      </c>
    </row>
    <row r="546" spans="1:10" s="21" customFormat="1" ht="18.75" x14ac:dyDescent="0.25">
      <c r="A546" s="59"/>
      <c r="B546" s="171"/>
      <c r="C546" s="82"/>
      <c r="D546" s="164"/>
      <c r="E546" s="161"/>
      <c r="F546" s="161"/>
      <c r="G546" s="163"/>
      <c r="H546" s="54"/>
    </row>
    <row r="547" spans="1:10" s="21" customFormat="1" ht="18.75" x14ac:dyDescent="0.25">
      <c r="A547" s="59" t="s">
        <v>443</v>
      </c>
      <c r="B547" s="181" t="s">
        <v>444</v>
      </c>
      <c r="C547" s="82"/>
      <c r="D547" s="164"/>
      <c r="E547" s="161"/>
      <c r="F547" s="161"/>
      <c r="G547" s="163"/>
      <c r="H547" s="54"/>
    </row>
    <row r="548" spans="1:10" s="21" customFormat="1" ht="94.5" x14ac:dyDescent="0.25">
      <c r="A548" s="59"/>
      <c r="B548" s="171" t="s">
        <v>445</v>
      </c>
      <c r="C548" s="82"/>
      <c r="D548" s="164"/>
      <c r="E548" s="161"/>
      <c r="F548" s="161"/>
      <c r="G548" s="163"/>
      <c r="H548" s="54"/>
    </row>
    <row r="549" spans="1:10" s="21" customFormat="1" ht="18.75" x14ac:dyDescent="0.25">
      <c r="A549" s="59"/>
      <c r="B549" s="181"/>
      <c r="C549" s="82"/>
      <c r="D549" s="164"/>
      <c r="E549" s="161"/>
      <c r="F549" s="161"/>
      <c r="G549" s="163"/>
      <c r="H549" s="54"/>
    </row>
    <row r="550" spans="1:10" s="21" customFormat="1" ht="18.75" x14ac:dyDescent="0.25">
      <c r="A550" s="59" t="s">
        <v>446</v>
      </c>
      <c r="B550" s="179" t="s">
        <v>447</v>
      </c>
      <c r="C550" s="82" t="s">
        <v>20</v>
      </c>
      <c r="D550" s="161">
        <v>89.5</v>
      </c>
      <c r="E550" s="161">
        <v>190.15</v>
      </c>
      <c r="F550" s="161">
        <f>E550*(1+C$599)</f>
        <v>237.00296</v>
      </c>
      <c r="G550" s="161">
        <f>D550*F550</f>
        <v>21211.764920000001</v>
      </c>
      <c r="H550" s="54" t="s">
        <v>591</v>
      </c>
    </row>
    <row r="551" spans="1:10" s="21" customFormat="1" ht="56.25" customHeight="1" x14ac:dyDescent="0.25">
      <c r="A551" s="59"/>
      <c r="B551" s="162"/>
      <c r="C551" s="160"/>
      <c r="D551" s="164"/>
      <c r="E551" s="161"/>
      <c r="F551" s="161"/>
      <c r="G551" s="163"/>
      <c r="H551" s="237" t="s">
        <v>724</v>
      </c>
    </row>
    <row r="552" spans="1:10" s="21" customFormat="1" ht="18.75" x14ac:dyDescent="0.25">
      <c r="A552" s="59" t="s">
        <v>448</v>
      </c>
      <c r="B552" s="170" t="s">
        <v>449</v>
      </c>
      <c r="C552" s="82" t="s">
        <v>23</v>
      </c>
      <c r="D552" s="161">
        <v>3</v>
      </c>
      <c r="E552" s="161">
        <v>363.96</v>
      </c>
      <c r="F552" s="161">
        <f>E552*(1+C$599)</f>
        <v>453.63974399999995</v>
      </c>
      <c r="G552" s="161">
        <f>D552*F552</f>
        <v>1360.9192319999997</v>
      </c>
      <c r="H552" s="54" t="s">
        <v>591</v>
      </c>
    </row>
    <row r="553" spans="1:10" s="21" customFormat="1" ht="47.25" x14ac:dyDescent="0.25">
      <c r="A553" s="59"/>
      <c r="B553" s="162" t="s">
        <v>450</v>
      </c>
      <c r="C553" s="82"/>
      <c r="D553" s="164"/>
      <c r="E553" s="161"/>
      <c r="F553" s="161"/>
      <c r="G553" s="163"/>
      <c r="H553" s="237" t="s">
        <v>725</v>
      </c>
    </row>
    <row r="554" spans="1:10" s="21" customFormat="1" ht="18.75" x14ac:dyDescent="0.25">
      <c r="A554" s="59"/>
      <c r="B554" s="170"/>
      <c r="C554" s="82"/>
      <c r="D554" s="164"/>
      <c r="E554" s="161"/>
      <c r="F554" s="161"/>
      <c r="G554" s="163"/>
      <c r="H554" s="54"/>
    </row>
    <row r="555" spans="1:10" s="21" customFormat="1" ht="18.75" x14ac:dyDescent="0.25">
      <c r="A555" s="59" t="s">
        <v>451</v>
      </c>
      <c r="B555" s="181" t="s">
        <v>452</v>
      </c>
      <c r="C555" s="82"/>
      <c r="D555" s="164"/>
      <c r="E555" s="161"/>
      <c r="F555" s="161"/>
      <c r="G555" s="163"/>
      <c r="H555" s="54"/>
    </row>
    <row r="556" spans="1:10" s="21" customFormat="1" ht="50.25" customHeight="1" x14ac:dyDescent="0.25">
      <c r="A556" s="59" t="s">
        <v>453</v>
      </c>
      <c r="B556" s="170" t="s">
        <v>454</v>
      </c>
      <c r="C556" s="82" t="s">
        <v>23</v>
      </c>
      <c r="D556" s="161">
        <v>1</v>
      </c>
      <c r="E556" s="161">
        <v>1279.71</v>
      </c>
      <c r="F556" s="161">
        <f>E556*(1+C$599)</f>
        <v>1595.030544</v>
      </c>
      <c r="G556" s="161">
        <f>D556*F556</f>
        <v>1595.030544</v>
      </c>
      <c r="H556" s="54" t="s">
        <v>591</v>
      </c>
      <c r="I556" s="301"/>
      <c r="J556" s="301"/>
    </row>
    <row r="557" spans="1:10" s="21" customFormat="1" ht="110.25" x14ac:dyDescent="0.25">
      <c r="A557" s="59"/>
      <c r="B557" s="180" t="s">
        <v>455</v>
      </c>
      <c r="C557" s="82"/>
      <c r="D557" s="164"/>
      <c r="E557" s="161"/>
      <c r="F557" s="161"/>
      <c r="G557" s="163"/>
      <c r="H557" s="237" t="s">
        <v>726</v>
      </c>
      <c r="I557" s="24"/>
      <c r="J557" s="24"/>
    </row>
    <row r="558" spans="1:10" s="21" customFormat="1" ht="18.75" x14ac:dyDescent="0.25">
      <c r="A558" s="59"/>
      <c r="B558" s="170"/>
      <c r="C558" s="82"/>
      <c r="D558" s="164"/>
      <c r="E558" s="161"/>
      <c r="F558" s="161"/>
      <c r="G558" s="163"/>
      <c r="H558" s="54"/>
    </row>
    <row r="559" spans="1:10" s="21" customFormat="1" ht="47.25" x14ac:dyDescent="0.25">
      <c r="A559" s="59" t="s">
        <v>456</v>
      </c>
      <c r="B559" s="170" t="s">
        <v>457</v>
      </c>
      <c r="C559" s="82" t="s">
        <v>23</v>
      </c>
      <c r="D559" s="161">
        <v>1</v>
      </c>
      <c r="E559" s="161">
        <v>516.9</v>
      </c>
      <c r="F559" s="161">
        <f>E559*(1+C$599)</f>
        <v>644.26415999999995</v>
      </c>
      <c r="G559" s="161">
        <f>D559*F559</f>
        <v>644.26415999999995</v>
      </c>
      <c r="H559" s="54" t="s">
        <v>591</v>
      </c>
    </row>
    <row r="560" spans="1:10" s="21" customFormat="1" ht="110.25" x14ac:dyDescent="0.25">
      <c r="A560" s="59"/>
      <c r="B560" s="171" t="s">
        <v>458</v>
      </c>
      <c r="C560" s="82"/>
      <c r="D560" s="164"/>
      <c r="E560" s="161"/>
      <c r="F560" s="161"/>
      <c r="G560" s="163"/>
      <c r="H560" s="237" t="s">
        <v>727</v>
      </c>
    </row>
    <row r="561" spans="1:8" s="21" customFormat="1" ht="18.75" x14ac:dyDescent="0.25">
      <c r="A561" s="59"/>
      <c r="B561" s="171"/>
      <c r="C561" s="82"/>
      <c r="D561" s="164"/>
      <c r="E561" s="161"/>
      <c r="F561" s="161"/>
      <c r="G561" s="163"/>
      <c r="H561" s="54"/>
    </row>
    <row r="562" spans="1:8" s="21" customFormat="1" ht="42" customHeight="1" x14ac:dyDescent="0.25">
      <c r="A562" s="59" t="s">
        <v>459</v>
      </c>
      <c r="B562" s="170" t="s">
        <v>460</v>
      </c>
      <c r="C562" s="82" t="s">
        <v>23</v>
      </c>
      <c r="D562" s="161">
        <v>1</v>
      </c>
      <c r="E562" s="161">
        <v>1020.33</v>
      </c>
      <c r="F562" s="161">
        <f>E562*(1+C$599)</f>
        <v>1271.7393119999999</v>
      </c>
      <c r="G562" s="161">
        <f>D562*F562</f>
        <v>1271.7393119999999</v>
      </c>
      <c r="H562" s="54" t="s">
        <v>591</v>
      </c>
    </row>
    <row r="563" spans="1:8" s="21" customFormat="1" ht="62.25" customHeight="1" x14ac:dyDescent="0.25">
      <c r="A563" s="59"/>
      <c r="B563" s="171" t="s">
        <v>461</v>
      </c>
      <c r="C563" s="82"/>
      <c r="D563" s="164"/>
      <c r="E563" s="161"/>
      <c r="F563" s="161"/>
      <c r="G563" s="163"/>
      <c r="H563" s="237" t="s">
        <v>727</v>
      </c>
    </row>
    <row r="564" spans="1:8" s="21" customFormat="1" ht="18.75" x14ac:dyDescent="0.25">
      <c r="A564" s="59"/>
      <c r="B564" s="171"/>
      <c r="C564" s="82"/>
      <c r="D564" s="164"/>
      <c r="E564" s="161"/>
      <c r="F564" s="161"/>
      <c r="G564" s="163"/>
      <c r="H564" s="54"/>
    </row>
    <row r="565" spans="1:8" s="21" customFormat="1" ht="31.5" x14ac:dyDescent="0.25">
      <c r="A565" s="59" t="s">
        <v>462</v>
      </c>
      <c r="B565" s="170" t="s">
        <v>463</v>
      </c>
      <c r="C565" s="82" t="s">
        <v>23</v>
      </c>
      <c r="D565" s="161">
        <v>1</v>
      </c>
      <c r="E565" s="161">
        <v>428.57</v>
      </c>
      <c r="F565" s="161">
        <f>E565*(1+C$599)</f>
        <v>534.16964799999994</v>
      </c>
      <c r="G565" s="161">
        <f>D565*F565</f>
        <v>534.16964799999994</v>
      </c>
      <c r="H565" s="54" t="s">
        <v>591</v>
      </c>
    </row>
    <row r="566" spans="1:8" s="21" customFormat="1" ht="90.75" customHeight="1" x14ac:dyDescent="0.25">
      <c r="A566" s="59"/>
      <c r="B566" s="171" t="s">
        <v>464</v>
      </c>
      <c r="C566" s="82"/>
      <c r="D566" s="164"/>
      <c r="E566" s="161"/>
      <c r="F566" s="161"/>
      <c r="G566" s="163"/>
      <c r="H566" s="237" t="s">
        <v>726</v>
      </c>
    </row>
    <row r="567" spans="1:8" s="21" customFormat="1" ht="18.75" x14ac:dyDescent="0.25">
      <c r="A567" s="59"/>
      <c r="B567" s="171"/>
      <c r="C567" s="82"/>
      <c r="D567" s="164"/>
      <c r="E567" s="161"/>
      <c r="F567" s="161"/>
      <c r="G567" s="163"/>
      <c r="H567" s="54"/>
    </row>
    <row r="568" spans="1:8" s="21" customFormat="1" ht="18.75" x14ac:dyDescent="0.25">
      <c r="A568" s="67" t="s">
        <v>465</v>
      </c>
      <c r="B568" s="179" t="s">
        <v>466</v>
      </c>
      <c r="C568" s="127" t="s">
        <v>23</v>
      </c>
      <c r="D568" s="161">
        <v>1</v>
      </c>
      <c r="E568" s="161">
        <v>796.24</v>
      </c>
      <c r="F568" s="161">
        <f>E568*(1+C$599)</f>
        <v>992.433536</v>
      </c>
      <c r="G568" s="161">
        <f>D568*F568</f>
        <v>992.433536</v>
      </c>
      <c r="H568" s="54" t="s">
        <v>591</v>
      </c>
    </row>
    <row r="569" spans="1:8" s="21" customFormat="1" ht="195.75" customHeight="1" x14ac:dyDescent="0.25">
      <c r="A569" s="59"/>
      <c r="B569" s="180" t="s">
        <v>467</v>
      </c>
      <c r="C569" s="82"/>
      <c r="D569" s="164"/>
      <c r="E569" s="161"/>
      <c r="F569" s="161"/>
      <c r="G569" s="163"/>
      <c r="H569" s="237" t="s">
        <v>728</v>
      </c>
    </row>
    <row r="570" spans="1:8" s="21" customFormat="1" ht="18" customHeight="1" x14ac:dyDescent="0.25">
      <c r="A570" s="124"/>
      <c r="B570" s="125"/>
      <c r="C570" s="78"/>
      <c r="D570" s="289" t="s">
        <v>26</v>
      </c>
      <c r="E570" s="290"/>
      <c r="F570" s="290"/>
      <c r="G570" s="79">
        <f>SUM(G501:G569)</f>
        <v>64548.23290399999</v>
      </c>
      <c r="H570" s="54"/>
    </row>
    <row r="571" spans="1:8" s="252" customFormat="1" ht="16.149999999999999" customHeight="1" x14ac:dyDescent="0.25">
      <c r="A571" s="48" t="s">
        <v>468</v>
      </c>
      <c r="B571" s="49" t="s">
        <v>789</v>
      </c>
      <c r="C571" s="82"/>
      <c r="D571" s="248"/>
      <c r="E571" s="93"/>
      <c r="F571" s="93"/>
      <c r="G571" s="246"/>
      <c r="H571" s="237"/>
    </row>
    <row r="572" spans="1:8" s="159" customFormat="1" ht="50.25" customHeight="1" x14ac:dyDescent="0.25">
      <c r="A572" s="59"/>
      <c r="B572" s="170" t="s">
        <v>593</v>
      </c>
      <c r="C572" s="82" t="s">
        <v>23</v>
      </c>
      <c r="D572" s="161">
        <v>15</v>
      </c>
      <c r="E572" s="161">
        <v>190.72</v>
      </c>
      <c r="F572" s="161">
        <f>E572*(1+C$599)</f>
        <v>237.71340799999999</v>
      </c>
      <c r="G572" s="161">
        <f>D572*F572</f>
        <v>3565.7011199999997</v>
      </c>
      <c r="H572" s="54" t="s">
        <v>591</v>
      </c>
    </row>
    <row r="573" spans="1:8" s="159" customFormat="1" ht="31.5" x14ac:dyDescent="0.25">
      <c r="A573" s="59"/>
      <c r="B573" s="171" t="s">
        <v>592</v>
      </c>
      <c r="C573" s="82"/>
      <c r="D573" s="164"/>
      <c r="E573" s="161"/>
      <c r="F573" s="161"/>
      <c r="G573" s="163"/>
      <c r="H573" s="237" t="s">
        <v>729</v>
      </c>
    </row>
    <row r="574" spans="1:8" s="159" customFormat="1" ht="18.75" x14ac:dyDescent="0.25">
      <c r="A574" s="59"/>
      <c r="B574" s="171"/>
      <c r="C574" s="82"/>
      <c r="D574" s="164"/>
      <c r="E574" s="161"/>
      <c r="F574" s="161"/>
      <c r="G574" s="163"/>
      <c r="H574" s="54"/>
    </row>
    <row r="575" spans="1:8" s="159" customFormat="1" ht="39" customHeight="1" x14ac:dyDescent="0.25">
      <c r="A575" s="59"/>
      <c r="B575" s="170" t="s">
        <v>594</v>
      </c>
      <c r="C575" s="82" t="s">
        <v>23</v>
      </c>
      <c r="D575" s="161">
        <v>78</v>
      </c>
      <c r="E575" s="161">
        <v>20.8</v>
      </c>
      <c r="F575" s="161">
        <f>E575*(1+C$599)</f>
        <v>25.92512</v>
      </c>
      <c r="G575" s="161">
        <f>D575*F575</f>
        <v>2022.1593599999999</v>
      </c>
      <c r="H575" s="54" t="s">
        <v>591</v>
      </c>
    </row>
    <row r="576" spans="1:8" s="159" customFormat="1" ht="94.5" x14ac:dyDescent="0.25">
      <c r="A576" s="59"/>
      <c r="B576" s="171" t="s">
        <v>595</v>
      </c>
      <c r="C576" s="82"/>
      <c r="D576" s="164"/>
      <c r="E576" s="161"/>
      <c r="F576" s="161"/>
      <c r="G576" s="163"/>
      <c r="H576" s="237" t="s">
        <v>730</v>
      </c>
    </row>
    <row r="577" spans="1:8" s="159" customFormat="1" ht="18.75" x14ac:dyDescent="0.25">
      <c r="A577" s="59"/>
      <c r="B577" s="171"/>
      <c r="C577" s="82"/>
      <c r="D577" s="164"/>
      <c r="E577" s="161"/>
      <c r="F577" s="161"/>
      <c r="G577" s="163"/>
      <c r="H577" s="54"/>
    </row>
    <row r="578" spans="1:8" s="159" customFormat="1" ht="52.5" customHeight="1" x14ac:dyDescent="0.25">
      <c r="A578" s="59"/>
      <c r="B578" s="170" t="s">
        <v>596</v>
      </c>
      <c r="C578" s="82" t="s">
        <v>20</v>
      </c>
      <c r="D578" s="161">
        <v>60</v>
      </c>
      <c r="E578" s="161">
        <v>49.37</v>
      </c>
      <c r="F578" s="161">
        <f>E578*(1+C$599)</f>
        <v>61.534767999999993</v>
      </c>
      <c r="G578" s="161">
        <f>D578*F578</f>
        <v>3692.0860799999996</v>
      </c>
      <c r="H578" s="54" t="s">
        <v>591</v>
      </c>
    </row>
    <row r="579" spans="1:8" s="159" customFormat="1" ht="94.5" x14ac:dyDescent="0.25">
      <c r="A579" s="59"/>
      <c r="B579" s="171" t="s">
        <v>598</v>
      </c>
      <c r="C579" s="82"/>
      <c r="D579" s="164"/>
      <c r="E579" s="161"/>
      <c r="F579" s="161"/>
      <c r="G579" s="163"/>
      <c r="H579" s="237" t="s">
        <v>732</v>
      </c>
    </row>
    <row r="580" spans="1:8" s="159" customFormat="1" ht="18.75" x14ac:dyDescent="0.25">
      <c r="A580" s="59"/>
      <c r="B580" s="171"/>
      <c r="C580" s="82"/>
      <c r="D580" s="164"/>
      <c r="E580" s="161"/>
      <c r="F580" s="161"/>
      <c r="G580" s="163"/>
      <c r="H580" s="54"/>
    </row>
    <row r="581" spans="1:8" s="159" customFormat="1" ht="54" customHeight="1" x14ac:dyDescent="0.25">
      <c r="A581" s="59"/>
      <c r="B581" s="170" t="s">
        <v>597</v>
      </c>
      <c r="C581" s="82" t="s">
        <v>20</v>
      </c>
      <c r="D581" s="161">
        <v>97.5</v>
      </c>
      <c r="E581" s="161">
        <v>43.62</v>
      </c>
      <c r="F581" s="161">
        <f>E581*(1+C$599)</f>
        <v>54.367967999999998</v>
      </c>
      <c r="G581" s="161">
        <f>D581*F581</f>
        <v>5300.8768799999998</v>
      </c>
      <c r="H581" s="54" t="s">
        <v>607</v>
      </c>
    </row>
    <row r="582" spans="1:8" s="159" customFormat="1" ht="94.5" x14ac:dyDescent="0.25">
      <c r="A582" s="59"/>
      <c r="B582" s="171" t="s">
        <v>598</v>
      </c>
      <c r="C582" s="82"/>
      <c r="D582" s="164"/>
      <c r="E582" s="161"/>
      <c r="F582" s="161"/>
      <c r="G582" s="163"/>
      <c r="H582" s="237" t="s">
        <v>731</v>
      </c>
    </row>
    <row r="583" spans="1:8" s="159" customFormat="1" ht="18.75" x14ac:dyDescent="0.25">
      <c r="A583" s="59"/>
      <c r="B583" s="171"/>
      <c r="C583" s="82"/>
      <c r="D583" s="164"/>
      <c r="E583" s="161"/>
      <c r="F583" s="161"/>
      <c r="G583" s="163"/>
      <c r="H583" s="54"/>
    </row>
    <row r="584" spans="1:8" s="159" customFormat="1" ht="67.5" customHeight="1" x14ac:dyDescent="0.25">
      <c r="A584" s="59"/>
      <c r="B584" s="170" t="s">
        <v>599</v>
      </c>
      <c r="C584" s="82" t="s">
        <v>23</v>
      </c>
      <c r="D584" s="161">
        <v>1</v>
      </c>
      <c r="E584" s="161">
        <v>139.30000000000001</v>
      </c>
      <c r="F584" s="161">
        <f>E584*(1+C$599)</f>
        <v>173.62352000000001</v>
      </c>
      <c r="G584" s="161">
        <f>D584*F584</f>
        <v>173.62352000000001</v>
      </c>
      <c r="H584" s="54" t="s">
        <v>591</v>
      </c>
    </row>
    <row r="585" spans="1:8" s="159" customFormat="1" ht="91.5" customHeight="1" x14ac:dyDescent="0.25">
      <c r="A585" s="59"/>
      <c r="B585" s="171" t="s">
        <v>600</v>
      </c>
      <c r="C585" s="82"/>
      <c r="D585" s="164"/>
      <c r="E585" s="161"/>
      <c r="F585" s="161"/>
      <c r="G585" s="163"/>
      <c r="H585" s="237" t="s">
        <v>733</v>
      </c>
    </row>
    <row r="586" spans="1:8" s="159" customFormat="1" ht="18.75" x14ac:dyDescent="0.25">
      <c r="A586" s="59"/>
      <c r="B586" s="171"/>
      <c r="C586" s="82"/>
      <c r="D586" s="164"/>
      <c r="E586" s="161"/>
      <c r="F586" s="161"/>
      <c r="G586" s="163"/>
      <c r="H586" s="54"/>
    </row>
    <row r="587" spans="1:8" s="159" customFormat="1" ht="31.5" x14ac:dyDescent="0.25">
      <c r="A587" s="59"/>
      <c r="B587" s="170" t="s">
        <v>601</v>
      </c>
      <c r="C587" s="82" t="s">
        <v>23</v>
      </c>
      <c r="D587" s="161">
        <v>1</v>
      </c>
      <c r="E587" s="161">
        <v>1237.3399999999999</v>
      </c>
      <c r="F587" s="161">
        <f>E587*(1+C$599)</f>
        <v>1542.2205759999999</v>
      </c>
      <c r="G587" s="161">
        <f>D587*F587</f>
        <v>1542.2205759999999</v>
      </c>
      <c r="H587" s="54" t="s">
        <v>591</v>
      </c>
    </row>
    <row r="588" spans="1:8" s="159" customFormat="1" ht="47.25" x14ac:dyDescent="0.25">
      <c r="A588" s="59"/>
      <c r="B588" s="171" t="s">
        <v>602</v>
      </c>
      <c r="C588" s="82"/>
      <c r="D588" s="164"/>
      <c r="E588" s="161"/>
      <c r="F588" s="161"/>
      <c r="G588" s="163"/>
      <c r="H588" s="237" t="s">
        <v>733</v>
      </c>
    </row>
    <row r="589" spans="1:8" s="159" customFormat="1" ht="18.75" x14ac:dyDescent="0.25">
      <c r="A589" s="59"/>
      <c r="B589" s="171"/>
      <c r="C589" s="82"/>
      <c r="D589" s="164"/>
      <c r="E589" s="161"/>
      <c r="F589" s="161"/>
      <c r="G589" s="163"/>
      <c r="H589" s="54"/>
    </row>
    <row r="590" spans="1:8" s="159" customFormat="1" ht="31.5" x14ac:dyDescent="0.25">
      <c r="A590" s="59"/>
      <c r="B590" s="170" t="s">
        <v>603</v>
      </c>
      <c r="C590" s="82" t="s">
        <v>23</v>
      </c>
      <c r="D590" s="161">
        <v>1</v>
      </c>
      <c r="E590" s="161">
        <v>1148.28</v>
      </c>
      <c r="F590" s="161">
        <f>E590*(1+C$599)</f>
        <v>1431.2161919999999</v>
      </c>
      <c r="G590" s="161">
        <f>D590*F590</f>
        <v>1431.2161919999999</v>
      </c>
      <c r="H590" s="54" t="s">
        <v>591</v>
      </c>
    </row>
    <row r="591" spans="1:8" s="159" customFormat="1" ht="63" x14ac:dyDescent="0.25">
      <c r="A591" s="59"/>
      <c r="B591" s="171" t="s">
        <v>604</v>
      </c>
      <c r="C591" s="82"/>
      <c r="D591" s="164"/>
      <c r="E591" s="161"/>
      <c r="F591" s="161"/>
      <c r="G591" s="163"/>
      <c r="H591" s="237" t="s">
        <v>733</v>
      </c>
    </row>
    <row r="592" spans="1:8" s="159" customFormat="1" ht="18.75" x14ac:dyDescent="0.25">
      <c r="A592" s="59"/>
      <c r="B592" s="171"/>
      <c r="C592" s="82"/>
      <c r="D592" s="164"/>
      <c r="E592" s="161"/>
      <c r="F592" s="161"/>
      <c r="G592" s="163"/>
      <c r="H592" s="54"/>
    </row>
    <row r="593" spans="1:9" s="159" customFormat="1" ht="31.5" x14ac:dyDescent="0.25">
      <c r="A593" s="59"/>
      <c r="B593" s="170" t="s">
        <v>606</v>
      </c>
      <c r="C593" s="82" t="s">
        <v>23</v>
      </c>
      <c r="D593" s="161">
        <v>1</v>
      </c>
      <c r="E593" s="161">
        <v>184.06</v>
      </c>
      <c r="F593" s="161">
        <f>E593*(1+C$599)</f>
        <v>229.412384</v>
      </c>
      <c r="G593" s="161">
        <f>D593*F593</f>
        <v>229.412384</v>
      </c>
      <c r="H593" s="54" t="s">
        <v>591</v>
      </c>
    </row>
    <row r="594" spans="1:9" s="159" customFormat="1" ht="80.25" customHeight="1" x14ac:dyDescent="0.25">
      <c r="A594" s="59"/>
      <c r="B594" s="171" t="s">
        <v>605</v>
      </c>
      <c r="C594" s="82"/>
      <c r="D594" s="164"/>
      <c r="E594" s="161"/>
      <c r="F594" s="161"/>
      <c r="G594" s="163"/>
      <c r="H594" s="237" t="s">
        <v>733</v>
      </c>
    </row>
    <row r="595" spans="1:9" s="159" customFormat="1" ht="15.95" customHeight="1" x14ac:dyDescent="0.25">
      <c r="A595" s="59"/>
      <c r="B595" s="65"/>
      <c r="C595" s="82"/>
      <c r="D595" s="164"/>
      <c r="E595" s="93"/>
      <c r="F595" s="161"/>
      <c r="G595" s="163"/>
      <c r="H595" s="54"/>
    </row>
    <row r="596" spans="1:9" s="20" customFormat="1" ht="18" customHeight="1" x14ac:dyDescent="0.2">
      <c r="A596" s="124"/>
      <c r="B596" s="125"/>
      <c r="C596" s="305" t="s">
        <v>26</v>
      </c>
      <c r="D596" s="306"/>
      <c r="E596" s="306"/>
      <c r="F596" s="129"/>
      <c r="G596" s="79">
        <f>SUM(G571:G595)</f>
        <v>17957.296111999996</v>
      </c>
      <c r="H596" s="54"/>
    </row>
    <row r="597" spans="1:9" s="20" customFormat="1" ht="18.75" customHeight="1" x14ac:dyDescent="0.2">
      <c r="A597" s="130"/>
      <c r="B597" s="131"/>
      <c r="C597" s="78"/>
      <c r="D597" s="305" t="s">
        <v>469</v>
      </c>
      <c r="E597" s="307"/>
      <c r="F597" s="307"/>
      <c r="G597" s="79">
        <f>+G596+G500+G483+G477+G470+G451+G433+G425+G397+G382+G370+G354+G337+G254+G208+G119+G93+G85+G62+G27+G13+G570</f>
        <v>5207234.1152058803</v>
      </c>
      <c r="H597" s="54"/>
    </row>
    <row r="598" spans="1:9" s="20" customFormat="1" ht="18.75" customHeight="1" x14ac:dyDescent="0.2">
      <c r="A598" s="130"/>
      <c r="B598" s="132"/>
      <c r="C598" s="133">
        <f>IF(+D3=2%,25.89%,IF(D3=3%,25.89%,IF(D3=4%,25.89%,IF(D3=5%,25.89%,0))))</f>
        <v>0.25890000000000002</v>
      </c>
      <c r="D598" s="306" t="s">
        <v>470</v>
      </c>
      <c r="E598" s="306"/>
      <c r="F598" s="134">
        <f>G500-(G500/(1+C598))</f>
        <v>6518.3848470000048</v>
      </c>
      <c r="G598" s="134"/>
      <c r="H598" s="135"/>
    </row>
    <row r="599" spans="1:9" s="20" customFormat="1" ht="18.75" customHeight="1" x14ac:dyDescent="0.2">
      <c r="A599" s="130"/>
      <c r="B599" s="132"/>
      <c r="C599" s="133">
        <f>IF(+D3=2%,22.67%,IF(D3=3%,23.32%,IF(D3=4%,23.97%,IF(D3=5%,24.64%,0))))</f>
        <v>0.24640000000000001</v>
      </c>
      <c r="D599" s="311" t="s">
        <v>471</v>
      </c>
      <c r="E599" s="306"/>
      <c r="F599" s="134">
        <f>(G597-G500) - ((G597-G500)/(1+C599))</f>
        <v>1023148.8177859657</v>
      </c>
      <c r="G599" s="134"/>
      <c r="H599" s="135"/>
    </row>
    <row r="600" spans="1:9" s="20" customFormat="1" ht="30" customHeight="1" x14ac:dyDescent="0.2">
      <c r="A600" s="130"/>
      <c r="B600" s="132"/>
      <c r="C600" s="136"/>
      <c r="D600" s="312" t="s">
        <v>472</v>
      </c>
      <c r="E600" s="313"/>
      <c r="F600" s="313"/>
      <c r="G600" s="137">
        <f>G597</f>
        <v>5207234.1152058803</v>
      </c>
      <c r="H600" s="138"/>
    </row>
    <row r="601" spans="1:9" ht="37.5" customHeight="1" x14ac:dyDescent="0.25">
      <c r="A601" s="318" t="s">
        <v>473</v>
      </c>
      <c r="B601" s="319"/>
      <c r="C601" s="319"/>
      <c r="D601" s="319"/>
      <c r="E601" s="320"/>
      <c r="F601" s="321" t="s">
        <v>608</v>
      </c>
      <c r="G601" s="322"/>
      <c r="H601" s="139" t="s">
        <v>474</v>
      </c>
      <c r="I601" s="148"/>
    </row>
    <row r="602" spans="1:9" customFormat="1" ht="24.95" customHeight="1" x14ac:dyDescent="0.25">
      <c r="A602" s="308" t="s">
        <v>787</v>
      </c>
      <c r="B602" s="309"/>
      <c r="C602" s="309"/>
      <c r="D602" s="309"/>
      <c r="E602" s="309"/>
      <c r="F602" s="309"/>
      <c r="G602" s="309"/>
      <c r="H602" s="310"/>
      <c r="I602" s="148"/>
    </row>
    <row r="603" spans="1:9" customFormat="1" ht="24.95" customHeight="1" x14ac:dyDescent="0.25">
      <c r="A603" s="298" t="s">
        <v>579</v>
      </c>
      <c r="B603" s="299"/>
      <c r="C603" s="299"/>
      <c r="D603" s="299"/>
      <c r="E603" s="299"/>
      <c r="F603" s="299"/>
      <c r="G603" s="299"/>
      <c r="H603" s="300"/>
      <c r="I603" s="148"/>
    </row>
    <row r="604" spans="1:9" s="25" customFormat="1" ht="24.95" customHeight="1" x14ac:dyDescent="0.25">
      <c r="A604" s="302" t="s">
        <v>578</v>
      </c>
      <c r="B604" s="303"/>
      <c r="C604" s="303"/>
      <c r="D604" s="303"/>
      <c r="E604" s="303"/>
      <c r="F604" s="303"/>
      <c r="G604" s="303"/>
      <c r="H604" s="304"/>
    </row>
    <row r="605" spans="1:9" s="25" customFormat="1" ht="39" customHeight="1" x14ac:dyDescent="0.25">
      <c r="A605" s="140"/>
      <c r="B605" s="140"/>
      <c r="C605" s="141"/>
      <c r="D605" s="141"/>
      <c r="E605" s="141"/>
      <c r="F605" s="141"/>
      <c r="G605" s="141"/>
      <c r="H605" s="141"/>
    </row>
    <row r="606" spans="1:9" s="26" customFormat="1" x14ac:dyDescent="0.25">
      <c r="A606" s="142"/>
      <c r="B606" s="143"/>
      <c r="C606" s="144"/>
      <c r="D606" s="145"/>
      <c r="E606" s="31"/>
      <c r="F606" s="31"/>
      <c r="G606" s="145"/>
      <c r="H606" s="146"/>
    </row>
    <row r="607" spans="1:9" s="26" customFormat="1" x14ac:dyDescent="0.25">
      <c r="A607" s="142"/>
      <c r="B607" s="143"/>
      <c r="C607" s="144"/>
      <c r="D607" s="145"/>
      <c r="E607" s="31"/>
      <c r="F607" s="31"/>
      <c r="G607" s="145"/>
      <c r="H607" s="146"/>
    </row>
    <row r="608" spans="1:9" s="26" customFormat="1" x14ac:dyDescent="0.25">
      <c r="A608" s="142"/>
      <c r="B608" s="143"/>
      <c r="C608" s="144"/>
      <c r="D608" s="145"/>
      <c r="E608" s="31"/>
      <c r="F608" s="31"/>
      <c r="G608" s="145"/>
      <c r="H608" s="146"/>
    </row>
    <row r="609" spans="1:8" s="26" customFormat="1" x14ac:dyDescent="0.25">
      <c r="A609" s="142"/>
      <c r="B609" s="143"/>
      <c r="C609" s="144"/>
      <c r="D609" s="145"/>
      <c r="E609" s="31"/>
      <c r="F609" s="31"/>
      <c r="G609" s="145"/>
      <c r="H609" s="146"/>
    </row>
    <row r="610" spans="1:8" s="26" customFormat="1" x14ac:dyDescent="0.25">
      <c r="A610" s="142"/>
      <c r="B610" s="147"/>
      <c r="C610" s="144"/>
      <c r="D610" s="145"/>
      <c r="E610" s="31"/>
      <c r="F610" s="31"/>
      <c r="G610" s="145"/>
      <c r="H610" s="146"/>
    </row>
    <row r="611" spans="1:8" s="26" customFormat="1" x14ac:dyDescent="0.25">
      <c r="A611" s="27"/>
      <c r="B611" s="28"/>
      <c r="C611" s="29"/>
      <c r="D611" s="145"/>
      <c r="E611" s="31"/>
      <c r="F611" s="31"/>
      <c r="G611" s="145"/>
      <c r="H611" s="146"/>
    </row>
    <row r="612" spans="1:8" s="26" customFormat="1" x14ac:dyDescent="0.25">
      <c r="A612" s="27"/>
      <c r="B612" s="28"/>
      <c r="C612" s="29"/>
      <c r="D612" s="145"/>
      <c r="E612" s="31"/>
      <c r="F612" s="31"/>
      <c r="G612" s="145"/>
      <c r="H612" s="146"/>
    </row>
    <row r="613" spans="1:8" s="26" customFormat="1" x14ac:dyDescent="0.25">
      <c r="A613" s="27"/>
      <c r="B613" s="28"/>
      <c r="C613" s="29"/>
      <c r="D613" s="145"/>
      <c r="E613" s="31"/>
      <c r="F613" s="31"/>
      <c r="G613" s="145"/>
      <c r="H613" s="146"/>
    </row>
    <row r="614" spans="1:8" s="26" customFormat="1" x14ac:dyDescent="0.25">
      <c r="A614" s="27"/>
      <c r="B614" s="28"/>
      <c r="C614" s="29"/>
      <c r="D614" s="145"/>
      <c r="E614" s="31"/>
      <c r="F614" s="31"/>
      <c r="G614" s="145"/>
      <c r="H614" s="146"/>
    </row>
    <row r="615" spans="1:8" s="26" customFormat="1" x14ac:dyDescent="0.25">
      <c r="A615" s="27"/>
      <c r="B615" s="28"/>
      <c r="C615" s="29"/>
      <c r="D615" s="145"/>
      <c r="E615" s="31"/>
      <c r="F615" s="31"/>
      <c r="G615" s="145"/>
      <c r="H615" s="146"/>
    </row>
    <row r="616" spans="1:8" s="26" customFormat="1" x14ac:dyDescent="0.25">
      <c r="A616" s="27"/>
      <c r="B616" s="28"/>
      <c r="C616" s="29"/>
      <c r="D616" s="145"/>
      <c r="E616" s="31"/>
      <c r="F616" s="31"/>
      <c r="G616" s="145"/>
      <c r="H616" s="146"/>
    </row>
    <row r="617" spans="1:8" s="26" customFormat="1" x14ac:dyDescent="0.25">
      <c r="A617" s="27"/>
      <c r="B617" s="28"/>
      <c r="C617" s="29"/>
      <c r="D617" s="145"/>
      <c r="E617" s="31"/>
      <c r="F617" s="31"/>
      <c r="G617" s="145"/>
      <c r="H617" s="146"/>
    </row>
    <row r="618" spans="1:8" s="26" customFormat="1" x14ac:dyDescent="0.25">
      <c r="A618" s="27"/>
      <c r="B618" s="28"/>
      <c r="C618" s="29"/>
      <c r="D618" s="145"/>
      <c r="E618" s="31"/>
      <c r="F618" s="31"/>
      <c r="G618" s="145"/>
      <c r="H618" s="146"/>
    </row>
    <row r="619" spans="1:8" s="26" customFormat="1" x14ac:dyDescent="0.25">
      <c r="A619" s="27"/>
      <c r="B619" s="28"/>
      <c r="C619" s="29"/>
      <c r="D619" s="145"/>
      <c r="E619" s="31"/>
      <c r="F619" s="31"/>
      <c r="G619" s="145"/>
      <c r="H619" s="146"/>
    </row>
    <row r="620" spans="1:8" s="26" customFormat="1" x14ac:dyDescent="0.25">
      <c r="A620" s="27"/>
      <c r="B620" s="28"/>
      <c r="C620" s="29"/>
      <c r="D620" s="145"/>
      <c r="E620" s="31"/>
      <c r="F620" s="31"/>
      <c r="G620" s="145"/>
      <c r="H620" s="146"/>
    </row>
    <row r="621" spans="1:8" s="26" customFormat="1" x14ac:dyDescent="0.25">
      <c r="A621" s="27"/>
      <c r="B621" s="28"/>
      <c r="C621" s="29"/>
      <c r="D621" s="145"/>
      <c r="E621" s="31"/>
      <c r="F621" s="31"/>
      <c r="G621" s="145"/>
      <c r="H621" s="146"/>
    </row>
    <row r="622" spans="1:8" s="26" customFormat="1" x14ac:dyDescent="0.25">
      <c r="A622" s="27"/>
      <c r="B622" s="28"/>
      <c r="C622" s="29"/>
      <c r="D622" s="145"/>
      <c r="E622" s="31"/>
      <c r="F622" s="31"/>
      <c r="G622" s="145"/>
      <c r="H622" s="146"/>
    </row>
    <row r="623" spans="1:8" s="26" customFormat="1" x14ac:dyDescent="0.25">
      <c r="A623" s="27"/>
      <c r="B623" s="28"/>
      <c r="C623" s="29"/>
      <c r="D623" s="145"/>
      <c r="E623" s="31"/>
      <c r="F623" s="31"/>
      <c r="G623" s="145"/>
      <c r="H623" s="146"/>
    </row>
    <row r="624" spans="1:8" s="26" customFormat="1" x14ac:dyDescent="0.25">
      <c r="A624" s="27"/>
      <c r="B624" s="28"/>
      <c r="C624" s="29"/>
      <c r="D624" s="145"/>
      <c r="E624" s="31"/>
      <c r="F624" s="31"/>
      <c r="G624" s="145"/>
      <c r="H624" s="146"/>
    </row>
    <row r="625" spans="1:8" s="26" customFormat="1" x14ac:dyDescent="0.25">
      <c r="A625" s="27"/>
      <c r="B625" s="28"/>
      <c r="C625" s="29"/>
      <c r="D625" s="145"/>
      <c r="E625" s="31"/>
      <c r="F625" s="31"/>
      <c r="G625" s="145"/>
      <c r="H625" s="146"/>
    </row>
    <row r="626" spans="1:8" s="26" customFormat="1" x14ac:dyDescent="0.25">
      <c r="A626" s="27"/>
      <c r="B626" s="28"/>
      <c r="C626" s="29"/>
      <c r="D626" s="145"/>
      <c r="E626" s="31"/>
      <c r="F626" s="31"/>
      <c r="G626" s="145"/>
      <c r="H626" s="146"/>
    </row>
    <row r="627" spans="1:8" s="26" customFormat="1" x14ac:dyDescent="0.25">
      <c r="A627" s="27"/>
      <c r="B627" s="28"/>
      <c r="C627" s="29"/>
      <c r="D627" s="145"/>
      <c r="E627" s="31"/>
      <c r="F627" s="31"/>
      <c r="G627" s="145"/>
      <c r="H627" s="146"/>
    </row>
    <row r="628" spans="1:8" s="26" customFormat="1" x14ac:dyDescent="0.25">
      <c r="A628" s="27"/>
      <c r="B628" s="28"/>
      <c r="C628" s="29"/>
      <c r="D628" s="145"/>
      <c r="E628" s="31"/>
      <c r="F628" s="31"/>
      <c r="G628" s="145"/>
      <c r="H628" s="146"/>
    </row>
    <row r="629" spans="1:8" s="26" customFormat="1" x14ac:dyDescent="0.25">
      <c r="A629" s="27"/>
      <c r="B629" s="28"/>
      <c r="C629" s="29"/>
      <c r="D629" s="145"/>
      <c r="E629" s="31"/>
      <c r="F629" s="31"/>
      <c r="G629" s="145"/>
      <c r="H629" s="146"/>
    </row>
    <row r="630" spans="1:8" s="26" customFormat="1" x14ac:dyDescent="0.25">
      <c r="A630" s="27"/>
      <c r="B630" s="28"/>
      <c r="C630" s="29"/>
      <c r="D630" s="145"/>
      <c r="E630" s="31"/>
      <c r="F630" s="31"/>
      <c r="G630" s="145"/>
      <c r="H630" s="146"/>
    </row>
    <row r="631" spans="1:8" s="26" customFormat="1" x14ac:dyDescent="0.25">
      <c r="A631" s="27"/>
      <c r="B631" s="28"/>
      <c r="C631" s="29"/>
      <c r="D631" s="145"/>
      <c r="E631" s="31"/>
      <c r="F631" s="31"/>
      <c r="G631" s="145"/>
      <c r="H631" s="146"/>
    </row>
    <row r="632" spans="1:8" s="26" customFormat="1" x14ac:dyDescent="0.25">
      <c r="A632" s="27"/>
      <c r="B632" s="28"/>
      <c r="C632" s="29"/>
      <c r="D632" s="145"/>
      <c r="E632" s="31"/>
      <c r="F632" s="31"/>
      <c r="G632" s="145"/>
      <c r="H632" s="146"/>
    </row>
    <row r="633" spans="1:8" s="26" customFormat="1" x14ac:dyDescent="0.25">
      <c r="A633" s="27"/>
      <c r="B633" s="28"/>
      <c r="C633" s="29"/>
      <c r="D633" s="145"/>
      <c r="E633" s="31"/>
      <c r="F633" s="31"/>
      <c r="G633" s="145"/>
      <c r="H633" s="146"/>
    </row>
    <row r="634" spans="1:8" s="26" customFormat="1" x14ac:dyDescent="0.25">
      <c r="A634" s="27"/>
      <c r="B634" s="28"/>
      <c r="C634" s="29"/>
      <c r="D634" s="145"/>
      <c r="E634" s="31"/>
      <c r="F634" s="31"/>
      <c r="G634" s="145"/>
      <c r="H634" s="146"/>
    </row>
    <row r="635" spans="1:8" s="26" customFormat="1" x14ac:dyDescent="0.25">
      <c r="A635" s="27"/>
      <c r="B635" s="28"/>
      <c r="C635" s="29"/>
      <c r="D635" s="145"/>
      <c r="E635" s="31"/>
      <c r="F635" s="31"/>
      <c r="G635" s="145"/>
      <c r="H635" s="146"/>
    </row>
    <row r="636" spans="1:8" s="26" customFormat="1" x14ac:dyDescent="0.25">
      <c r="A636" s="27"/>
      <c r="B636" s="28"/>
      <c r="C636" s="29"/>
      <c r="D636" s="145"/>
      <c r="E636" s="31"/>
      <c r="F636" s="31"/>
      <c r="G636" s="145"/>
      <c r="H636" s="146"/>
    </row>
    <row r="637" spans="1:8" s="26" customFormat="1" x14ac:dyDescent="0.25">
      <c r="A637" s="27"/>
      <c r="B637" s="28"/>
      <c r="C637" s="29"/>
      <c r="D637" s="145"/>
      <c r="E637" s="31"/>
      <c r="F637" s="31"/>
      <c r="G637" s="145"/>
      <c r="H637" s="146"/>
    </row>
    <row r="638" spans="1:8" s="26" customFormat="1" x14ac:dyDescent="0.25">
      <c r="A638" s="27"/>
      <c r="B638" s="28"/>
      <c r="C638" s="29"/>
      <c r="D638" s="145"/>
      <c r="E638" s="31"/>
      <c r="F638" s="31"/>
      <c r="G638" s="145"/>
      <c r="H638" s="146"/>
    </row>
    <row r="639" spans="1:8" s="26" customFormat="1" x14ac:dyDescent="0.25">
      <c r="A639" s="27"/>
      <c r="B639" s="28"/>
      <c r="C639" s="29"/>
      <c r="D639" s="145"/>
      <c r="E639" s="31"/>
      <c r="F639" s="31"/>
      <c r="G639" s="145"/>
      <c r="H639" s="146"/>
    </row>
    <row r="640" spans="1:8" s="26" customFormat="1" x14ac:dyDescent="0.25">
      <c r="A640" s="27"/>
      <c r="B640" s="28"/>
      <c r="C640" s="29"/>
      <c r="D640" s="145"/>
      <c r="E640" s="31"/>
      <c r="F640" s="31"/>
      <c r="G640" s="145"/>
      <c r="H640" s="146"/>
    </row>
    <row r="641" spans="1:8" s="26" customFormat="1" x14ac:dyDescent="0.25">
      <c r="A641" s="27"/>
      <c r="B641" s="28"/>
      <c r="C641" s="29"/>
      <c r="D641" s="145"/>
      <c r="E641" s="31"/>
      <c r="F641" s="31"/>
      <c r="G641" s="145"/>
      <c r="H641" s="146"/>
    </row>
    <row r="642" spans="1:8" s="26" customFormat="1" x14ac:dyDescent="0.25">
      <c r="A642" s="27"/>
      <c r="B642" s="28"/>
      <c r="C642" s="29"/>
      <c r="D642" s="145"/>
      <c r="E642" s="31"/>
      <c r="F642" s="31"/>
      <c r="G642" s="145"/>
      <c r="H642" s="146"/>
    </row>
    <row r="643" spans="1:8" s="26" customFormat="1" x14ac:dyDescent="0.25">
      <c r="A643" s="27"/>
      <c r="B643" s="28"/>
      <c r="C643" s="29"/>
      <c r="D643" s="145"/>
      <c r="E643" s="31"/>
      <c r="F643" s="31"/>
      <c r="G643" s="145"/>
      <c r="H643" s="146"/>
    </row>
    <row r="644" spans="1:8" s="26" customFormat="1" x14ac:dyDescent="0.25">
      <c r="A644" s="27"/>
      <c r="B644" s="28"/>
      <c r="C644" s="29"/>
      <c r="D644" s="145"/>
      <c r="E644" s="31"/>
      <c r="F644" s="31"/>
      <c r="G644" s="145"/>
      <c r="H644" s="146"/>
    </row>
    <row r="645" spans="1:8" s="26" customFormat="1" x14ac:dyDescent="0.25">
      <c r="A645" s="27"/>
      <c r="B645" s="28"/>
      <c r="C645" s="29"/>
      <c r="D645" s="145"/>
      <c r="E645" s="31"/>
      <c r="F645" s="31"/>
      <c r="G645" s="145"/>
      <c r="H645" s="146"/>
    </row>
    <row r="646" spans="1:8" s="26" customFormat="1" x14ac:dyDescent="0.25">
      <c r="A646" s="27"/>
      <c r="B646" s="28"/>
      <c r="C646" s="29"/>
      <c r="D646" s="145"/>
      <c r="E646" s="31"/>
      <c r="F646" s="31"/>
      <c r="G646" s="145"/>
      <c r="H646" s="146"/>
    </row>
    <row r="647" spans="1:8" s="26" customFormat="1" x14ac:dyDescent="0.25">
      <c r="A647" s="27"/>
      <c r="B647" s="28"/>
      <c r="C647" s="29"/>
      <c r="D647" s="145"/>
      <c r="E647" s="31"/>
      <c r="F647" s="31"/>
      <c r="G647" s="145"/>
      <c r="H647" s="146"/>
    </row>
    <row r="648" spans="1:8" s="26" customFormat="1" x14ac:dyDescent="0.25">
      <c r="A648" s="27"/>
      <c r="B648" s="28"/>
      <c r="C648" s="29"/>
      <c r="D648" s="145"/>
      <c r="E648" s="31"/>
      <c r="F648" s="31"/>
      <c r="G648" s="145"/>
      <c r="H648" s="146"/>
    </row>
    <row r="649" spans="1:8" s="26" customFormat="1" x14ac:dyDescent="0.25">
      <c r="A649" s="27"/>
      <c r="B649" s="28"/>
      <c r="C649" s="29"/>
      <c r="D649" s="145"/>
      <c r="E649" s="31"/>
      <c r="F649" s="31"/>
      <c r="G649" s="145"/>
      <c r="H649" s="146"/>
    </row>
    <row r="650" spans="1:8" s="26" customFormat="1" x14ac:dyDescent="0.25">
      <c r="A650" s="27"/>
      <c r="B650" s="28"/>
      <c r="C650" s="29"/>
      <c r="D650" s="145"/>
      <c r="E650" s="31"/>
      <c r="F650" s="31"/>
      <c r="G650" s="145"/>
      <c r="H650" s="146"/>
    </row>
    <row r="651" spans="1:8" s="26" customFormat="1" x14ac:dyDescent="0.25">
      <c r="A651" s="27"/>
      <c r="B651" s="28"/>
      <c r="C651" s="29"/>
      <c r="D651" s="145"/>
      <c r="E651" s="31"/>
      <c r="F651" s="31"/>
      <c r="G651" s="145"/>
      <c r="H651" s="146"/>
    </row>
    <row r="652" spans="1:8" s="26" customFormat="1" x14ac:dyDescent="0.25">
      <c r="A652" s="27"/>
      <c r="B652" s="28"/>
      <c r="C652" s="29"/>
      <c r="D652" s="145"/>
      <c r="E652" s="31"/>
      <c r="F652" s="31"/>
      <c r="G652" s="145"/>
      <c r="H652" s="146"/>
    </row>
    <row r="653" spans="1:8" s="26" customFormat="1" x14ac:dyDescent="0.25">
      <c r="A653" s="27"/>
      <c r="B653" s="28"/>
      <c r="C653" s="29"/>
      <c r="D653" s="145"/>
      <c r="E653" s="31"/>
      <c r="F653" s="31"/>
      <c r="G653" s="145"/>
      <c r="H653" s="146"/>
    </row>
    <row r="654" spans="1:8" s="26" customFormat="1" x14ac:dyDescent="0.25">
      <c r="A654" s="27"/>
      <c r="B654" s="28"/>
      <c r="C654" s="29"/>
      <c r="D654" s="145"/>
      <c r="E654" s="31"/>
      <c r="F654" s="31"/>
      <c r="G654" s="145"/>
      <c r="H654" s="146"/>
    </row>
    <row r="655" spans="1:8" s="26" customFormat="1" x14ac:dyDescent="0.25">
      <c r="A655" s="27"/>
      <c r="B655" s="28"/>
      <c r="C655" s="29"/>
      <c r="D655" s="145"/>
      <c r="E655" s="31"/>
      <c r="F655" s="31"/>
      <c r="G655" s="145"/>
      <c r="H655" s="146"/>
    </row>
    <row r="656" spans="1:8" s="26" customFormat="1" x14ac:dyDescent="0.25">
      <c r="A656" s="27"/>
      <c r="B656" s="28"/>
      <c r="C656" s="29"/>
      <c r="D656" s="145"/>
      <c r="E656" s="31"/>
      <c r="F656" s="31"/>
      <c r="G656" s="145"/>
      <c r="H656" s="146"/>
    </row>
    <row r="657" spans="1:8" s="26" customFormat="1" x14ac:dyDescent="0.25">
      <c r="A657" s="27"/>
      <c r="B657" s="28"/>
      <c r="C657" s="29"/>
      <c r="D657" s="145"/>
      <c r="E657" s="31"/>
      <c r="F657" s="31"/>
      <c r="G657" s="145"/>
      <c r="H657" s="146"/>
    </row>
    <row r="658" spans="1:8" s="26" customFormat="1" x14ac:dyDescent="0.25">
      <c r="A658" s="27"/>
      <c r="B658" s="28"/>
      <c r="C658" s="29"/>
      <c r="D658" s="145"/>
      <c r="E658" s="31"/>
      <c r="F658" s="31"/>
      <c r="G658" s="145"/>
      <c r="H658" s="146"/>
    </row>
    <row r="659" spans="1:8" s="26" customFormat="1" x14ac:dyDescent="0.25">
      <c r="A659" s="27"/>
      <c r="B659" s="28"/>
      <c r="C659" s="29"/>
      <c r="D659" s="145"/>
      <c r="E659" s="31"/>
      <c r="F659" s="31"/>
      <c r="G659" s="145"/>
      <c r="H659" s="146"/>
    </row>
    <row r="660" spans="1:8" s="26" customFormat="1" x14ac:dyDescent="0.25">
      <c r="A660" s="27"/>
      <c r="B660" s="28"/>
      <c r="C660" s="29"/>
      <c r="D660" s="145"/>
      <c r="E660" s="31"/>
      <c r="F660" s="31"/>
      <c r="G660" s="145"/>
      <c r="H660" s="146"/>
    </row>
    <row r="661" spans="1:8" s="26" customFormat="1" x14ac:dyDescent="0.25">
      <c r="A661" s="27"/>
      <c r="B661" s="28"/>
      <c r="C661" s="29"/>
      <c r="D661" s="145"/>
      <c r="E661" s="31"/>
      <c r="F661" s="31"/>
      <c r="G661" s="145"/>
      <c r="H661" s="146"/>
    </row>
    <row r="662" spans="1:8" s="26" customFormat="1" x14ac:dyDescent="0.25">
      <c r="A662" s="27"/>
      <c r="B662" s="28"/>
      <c r="C662" s="29"/>
      <c r="D662" s="145"/>
      <c r="E662" s="31"/>
      <c r="F662" s="31"/>
      <c r="G662" s="145"/>
      <c r="H662" s="146"/>
    </row>
    <row r="663" spans="1:8" s="26" customFormat="1" x14ac:dyDescent="0.25">
      <c r="A663" s="27"/>
      <c r="B663" s="28"/>
      <c r="C663" s="29"/>
      <c r="D663" s="145"/>
      <c r="E663" s="31"/>
      <c r="F663" s="31"/>
      <c r="G663" s="145"/>
      <c r="H663" s="146"/>
    </row>
    <row r="664" spans="1:8" s="26" customFormat="1" x14ac:dyDescent="0.25">
      <c r="A664" s="27"/>
      <c r="B664" s="28"/>
      <c r="C664" s="29"/>
      <c r="D664" s="145"/>
      <c r="E664" s="31"/>
      <c r="F664" s="31"/>
      <c r="G664" s="145"/>
      <c r="H664" s="146"/>
    </row>
    <row r="665" spans="1:8" x14ac:dyDescent="0.25">
      <c r="D665" s="145"/>
      <c r="G665" s="145"/>
      <c r="H665" s="146"/>
    </row>
    <row r="666" spans="1:8" x14ac:dyDescent="0.25">
      <c r="D666" s="145"/>
      <c r="G666" s="145"/>
      <c r="H666" s="146"/>
    </row>
    <row r="667" spans="1:8" x14ac:dyDescent="0.25">
      <c r="D667" s="145"/>
      <c r="G667" s="145"/>
      <c r="H667" s="146"/>
    </row>
    <row r="668" spans="1:8" x14ac:dyDescent="0.25">
      <c r="D668" s="145"/>
      <c r="G668" s="145"/>
      <c r="H668" s="146"/>
    </row>
    <row r="669" spans="1:8" ht="15.75" x14ac:dyDescent="0.25">
      <c r="A669" s="149"/>
      <c r="C669" s="150"/>
      <c r="D669" s="150"/>
      <c r="E669" s="151"/>
      <c r="F669" s="151"/>
      <c r="G669" s="150"/>
    </row>
    <row r="670" spans="1:8" ht="15.75" x14ac:dyDescent="0.25">
      <c r="A670" s="149"/>
      <c r="C670" s="150"/>
      <c r="D670" s="150"/>
      <c r="E670" s="151"/>
      <c r="F670" s="151"/>
      <c r="G670" s="150"/>
    </row>
    <row r="671" spans="1:8" ht="15.75" x14ac:dyDescent="0.25">
      <c r="A671" s="149"/>
      <c r="C671" s="150"/>
      <c r="D671" s="150"/>
      <c r="E671" s="151"/>
      <c r="F671" s="151"/>
      <c r="G671" s="150"/>
    </row>
    <row r="672" spans="1:8" ht="18.75" x14ac:dyDescent="0.25">
      <c r="D672" s="58"/>
      <c r="G672" s="58"/>
    </row>
    <row r="673" spans="4:7" ht="18.75" x14ac:dyDescent="0.25">
      <c r="D673" s="58"/>
      <c r="G673" s="58"/>
    </row>
    <row r="674" spans="4:7" ht="18.75" x14ac:dyDescent="0.25">
      <c r="D674" s="58"/>
      <c r="G674" s="58"/>
    </row>
    <row r="675" spans="4:7" ht="18.75" x14ac:dyDescent="0.25">
      <c r="D675" s="58"/>
      <c r="G675" s="58"/>
    </row>
    <row r="676" spans="4:7" ht="18.75" x14ac:dyDescent="0.25">
      <c r="D676" s="58"/>
      <c r="G676" s="58"/>
    </row>
    <row r="677" spans="4:7" ht="18.75" x14ac:dyDescent="0.25">
      <c r="D677" s="58"/>
      <c r="G677" s="58"/>
    </row>
    <row r="678" spans="4:7" ht="18.75" x14ac:dyDescent="0.25">
      <c r="D678" s="58"/>
      <c r="G678" s="58"/>
    </row>
    <row r="679" spans="4:7" ht="18.75" x14ac:dyDescent="0.25">
      <c r="D679" s="58"/>
      <c r="G679" s="58"/>
    </row>
    <row r="680" spans="4:7" ht="18.75" x14ac:dyDescent="0.25">
      <c r="D680" s="58"/>
      <c r="G680" s="58"/>
    </row>
    <row r="681" spans="4:7" ht="18.75" x14ac:dyDescent="0.25">
      <c r="D681" s="58"/>
      <c r="G681" s="58"/>
    </row>
    <row r="682" spans="4:7" ht="18.75" x14ac:dyDescent="0.25">
      <c r="D682" s="58"/>
      <c r="G682" s="58"/>
    </row>
    <row r="683" spans="4:7" ht="18.75" x14ac:dyDescent="0.25">
      <c r="D683" s="58"/>
      <c r="G683" s="58"/>
    </row>
    <row r="684" spans="4:7" ht="18.75" x14ac:dyDescent="0.25">
      <c r="D684" s="58"/>
      <c r="G684" s="58"/>
    </row>
    <row r="685" spans="4:7" ht="18.75" x14ac:dyDescent="0.25">
      <c r="D685" s="58"/>
      <c r="G685" s="58"/>
    </row>
    <row r="686" spans="4:7" ht="18.75" x14ac:dyDescent="0.25">
      <c r="D686" s="58"/>
      <c r="G686" s="58"/>
    </row>
    <row r="687" spans="4:7" ht="18.75" x14ac:dyDescent="0.25">
      <c r="D687" s="58"/>
      <c r="G687" s="58"/>
    </row>
    <row r="688" spans="4:7" ht="18.75" x14ac:dyDescent="0.25">
      <c r="D688" s="58"/>
      <c r="G688" s="58"/>
    </row>
    <row r="689" spans="4:7" ht="18.75" x14ac:dyDescent="0.25">
      <c r="D689" s="58"/>
      <c r="G689" s="58"/>
    </row>
    <row r="690" spans="4:7" ht="18.75" x14ac:dyDescent="0.25">
      <c r="D690" s="58"/>
      <c r="G690" s="58"/>
    </row>
    <row r="691" spans="4:7" ht="18.75" x14ac:dyDescent="0.25">
      <c r="D691" s="58"/>
      <c r="G691" s="58"/>
    </row>
    <row r="692" spans="4:7" ht="18.75" x14ac:dyDescent="0.25">
      <c r="D692" s="58"/>
      <c r="G692" s="58"/>
    </row>
    <row r="693" spans="4:7" ht="18.75" x14ac:dyDescent="0.25">
      <c r="D693" s="58"/>
      <c r="G693" s="58"/>
    </row>
    <row r="694" spans="4:7" ht="18.75" x14ac:dyDescent="0.25">
      <c r="D694" s="58"/>
      <c r="G694" s="58"/>
    </row>
    <row r="695" spans="4:7" ht="18.75" x14ac:dyDescent="0.25">
      <c r="D695" s="58"/>
      <c r="G695" s="58"/>
    </row>
    <row r="696" spans="4:7" ht="18.75" x14ac:dyDescent="0.25">
      <c r="D696" s="58"/>
      <c r="G696" s="58"/>
    </row>
    <row r="697" spans="4:7" ht="18.75" x14ac:dyDescent="0.25">
      <c r="D697" s="58"/>
      <c r="G697" s="58"/>
    </row>
    <row r="698" spans="4:7" ht="18.75" x14ac:dyDescent="0.25">
      <c r="G698" s="58"/>
    </row>
    <row r="699" spans="4:7" ht="18.75" x14ac:dyDescent="0.25">
      <c r="G699" s="58"/>
    </row>
    <row r="700" spans="4:7" ht="18.75" x14ac:dyDescent="0.25">
      <c r="G700" s="58"/>
    </row>
    <row r="701" spans="4:7" ht="18.75" x14ac:dyDescent="0.25">
      <c r="G701" s="58"/>
    </row>
    <row r="702" spans="4:7" ht="18.75" x14ac:dyDescent="0.25">
      <c r="G702" s="58"/>
    </row>
    <row r="703" spans="4:7" ht="18.75" x14ac:dyDescent="0.25">
      <c r="G703" s="58"/>
    </row>
  </sheetData>
  <mergeCells count="95">
    <mergeCell ref="H418:H419"/>
    <mergeCell ref="H421:H422"/>
    <mergeCell ref="H351:H352"/>
    <mergeCell ref="H388:H389"/>
    <mergeCell ref="H385:H386"/>
    <mergeCell ref="H394:H395"/>
    <mergeCell ref="H400:H401"/>
    <mergeCell ref="C525:C526"/>
    <mergeCell ref="I100:I101"/>
    <mergeCell ref="A601:E601"/>
    <mergeCell ref="F601:G601"/>
    <mergeCell ref="H460:H461"/>
    <mergeCell ref="H442:H443"/>
    <mergeCell ref="H464:H465"/>
    <mergeCell ref="H467:H468"/>
    <mergeCell ref="H205:H206"/>
    <mergeCell ref="H411:H412"/>
    <mergeCell ref="A602:H602"/>
    <mergeCell ref="D599:E599"/>
    <mergeCell ref="D600:F600"/>
    <mergeCell ref="D433:F433"/>
    <mergeCell ref="D451:F451"/>
    <mergeCell ref="H439:H440"/>
    <mergeCell ref="H445:H446"/>
    <mergeCell ref="H448:H449"/>
    <mergeCell ref="H454:H455"/>
    <mergeCell ref="H457:H458"/>
    <mergeCell ref="A603:H603"/>
    <mergeCell ref="D483:F483"/>
    <mergeCell ref="D500:F500"/>
    <mergeCell ref="I556:J556"/>
    <mergeCell ref="D425:F425"/>
    <mergeCell ref="A604:H604"/>
    <mergeCell ref="D570:F570"/>
    <mergeCell ref="C596:E596"/>
    <mergeCell ref="D597:F597"/>
    <mergeCell ref="D598:E598"/>
    <mergeCell ref="D477:F477"/>
    <mergeCell ref="D382:F382"/>
    <mergeCell ref="D397:F397"/>
    <mergeCell ref="D470:F470"/>
    <mergeCell ref="H428:H429"/>
    <mergeCell ref="H431:H432"/>
    <mergeCell ref="H436:H437"/>
    <mergeCell ref="H404:H405"/>
    <mergeCell ref="H408:H409"/>
    <mergeCell ref="H415:H416"/>
    <mergeCell ref="D370:F370"/>
    <mergeCell ref="C4:C5"/>
    <mergeCell ref="D85:F85"/>
    <mergeCell ref="D93:F93"/>
    <mergeCell ref="D119:F119"/>
    <mergeCell ref="D208:F208"/>
    <mergeCell ref="D254:F254"/>
    <mergeCell ref="D4:F4"/>
    <mergeCell ref="D354:F354"/>
    <mergeCell ref="A4:A5"/>
    <mergeCell ref="B4:B5"/>
    <mergeCell ref="H15:H16"/>
    <mergeCell ref="H24:H25"/>
    <mergeCell ref="H29:H30"/>
    <mergeCell ref="D337:F337"/>
    <mergeCell ref="H32:H33"/>
    <mergeCell ref="H35:H36"/>
    <mergeCell ref="H38:H39"/>
    <mergeCell ref="H52:H53"/>
    <mergeCell ref="H67:H68"/>
    <mergeCell ref="I8:L8"/>
    <mergeCell ref="D13:F13"/>
    <mergeCell ref="D27:F27"/>
    <mergeCell ref="D62:F62"/>
    <mergeCell ref="H96:H97"/>
    <mergeCell ref="H88:H89"/>
    <mergeCell ref="H91:H92"/>
    <mergeCell ref="H73:H74"/>
    <mergeCell ref="H100:H101"/>
    <mergeCell ref="H64:H65"/>
    <mergeCell ref="H363:H364"/>
    <mergeCell ref="A2:B2"/>
    <mergeCell ref="C2:D2"/>
    <mergeCell ref="G2:H2"/>
    <mergeCell ref="A3:B3"/>
    <mergeCell ref="F3:H3"/>
    <mergeCell ref="H148:H149"/>
    <mergeCell ref="H70:H71"/>
    <mergeCell ref="H366:H367"/>
    <mergeCell ref="H373:H374"/>
    <mergeCell ref="H376:H377"/>
    <mergeCell ref="H379:H380"/>
    <mergeCell ref="H391:H392"/>
    <mergeCell ref="H342:H343"/>
    <mergeCell ref="H345:H346"/>
    <mergeCell ref="H348:H349"/>
    <mergeCell ref="H357:H358"/>
    <mergeCell ref="H360:H361"/>
  </mergeCells>
  <dataValidations disablePrompts="1" count="1">
    <dataValidation type="list" allowBlank="1" showErrorMessage="1" sqref="D3">
      <formula1>"0%,2%,3%,4%,5%"</formula1>
      <formula2>0</formula2>
    </dataValidation>
  </dataValidations>
  <printOptions horizontalCentered="1"/>
  <pageMargins left="0.39" right="0.2" top="0.2" bottom="0.2" header="0.31" footer="0.31"/>
  <pageSetup paperSize="9" scale="49" fitToHeight="0" orientation="landscape" r:id="rId1"/>
  <headerFooter>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33"/>
  <sheetViews>
    <sheetView zoomScaleSheetLayoutView="100" workbookViewId="0">
      <selection activeCell="B28" sqref="B28"/>
    </sheetView>
  </sheetViews>
  <sheetFormatPr defaultRowHeight="15" x14ac:dyDescent="0.25"/>
  <cols>
    <col min="1" max="1" width="7.28515625" customWidth="1"/>
    <col min="2" max="2" width="43.140625" customWidth="1"/>
    <col min="3" max="3" width="12.7109375" customWidth="1"/>
    <col min="5" max="5" width="7.85546875" customWidth="1"/>
    <col min="6" max="6" width="10.42578125" customWidth="1"/>
    <col min="7" max="7" width="8.140625" customWidth="1"/>
    <col min="8" max="8" width="11.85546875" customWidth="1"/>
    <col min="9" max="9" width="7.28515625" customWidth="1"/>
    <col min="10" max="10" width="11.5703125" customWidth="1"/>
    <col min="11" max="11" width="7.5703125" customWidth="1"/>
    <col min="12" max="12" width="12" customWidth="1"/>
    <col min="13" max="13" width="7.7109375" customWidth="1"/>
    <col min="14" max="14" width="12.5703125" customWidth="1"/>
    <col min="15" max="15" width="7" style="158" customWidth="1"/>
    <col min="16" max="16" width="12.5703125" style="158" customWidth="1"/>
    <col min="17" max="17" width="7.28515625" style="158" customWidth="1"/>
    <col min="18" max="18" width="11.7109375" style="158" bestFit="1" customWidth="1"/>
    <col min="19" max="19" width="7.85546875" style="158" customWidth="1"/>
    <col min="20" max="20" width="11.7109375" style="158" bestFit="1" customWidth="1"/>
    <col min="21" max="21" width="6.85546875" style="158" customWidth="1"/>
    <col min="22" max="22" width="11.7109375" style="158" bestFit="1" customWidth="1"/>
    <col min="23" max="23" width="7.140625" style="158" customWidth="1"/>
    <col min="24" max="24" width="12.28515625" style="158" customWidth="1"/>
    <col min="25" max="25" width="7.140625" style="158" customWidth="1"/>
    <col min="26" max="26" width="12.140625" style="158" customWidth="1"/>
    <col min="27" max="27" width="7.85546875" customWidth="1"/>
    <col min="28" max="28" width="11.85546875" customWidth="1"/>
    <col min="29" max="29" width="12.7109375" customWidth="1"/>
    <col min="31" max="31" width="14" bestFit="1" customWidth="1"/>
  </cols>
  <sheetData>
    <row r="1" spans="1:29" ht="18" x14ac:dyDescent="0.25">
      <c r="A1" s="324" t="s">
        <v>475</v>
      </c>
      <c r="B1" s="325"/>
      <c r="C1" s="325"/>
      <c r="D1" s="325"/>
      <c r="E1" s="325"/>
      <c r="F1" s="325"/>
      <c r="G1" s="325"/>
      <c r="H1" s="325"/>
      <c r="I1" s="325"/>
      <c r="J1" s="325"/>
      <c r="K1" s="325"/>
      <c r="L1" s="325"/>
      <c r="M1" s="325"/>
      <c r="N1" s="325"/>
      <c r="O1" s="325"/>
      <c r="P1" s="325"/>
      <c r="Q1" s="325"/>
      <c r="R1" s="325"/>
      <c r="S1" s="325"/>
      <c r="T1" s="325"/>
      <c r="U1" s="325"/>
      <c r="V1" s="325"/>
      <c r="W1" s="325"/>
      <c r="X1" s="325"/>
      <c r="Y1" s="325"/>
      <c r="Z1" s="325"/>
      <c r="AA1" s="325"/>
      <c r="AB1" s="325"/>
      <c r="AC1" s="326"/>
    </row>
    <row r="2" spans="1:29" ht="15.75" x14ac:dyDescent="0.25">
      <c r="A2" s="1"/>
      <c r="B2" s="327" t="s">
        <v>580</v>
      </c>
      <c r="C2" s="328"/>
      <c r="D2" s="328"/>
      <c r="E2" s="328"/>
      <c r="F2" s="328"/>
      <c r="G2" s="328"/>
      <c r="H2" s="329"/>
      <c r="I2" s="327" t="s">
        <v>583</v>
      </c>
      <c r="J2" s="328"/>
      <c r="K2" s="328"/>
      <c r="L2" s="328"/>
      <c r="M2" s="328"/>
      <c r="N2" s="328"/>
      <c r="O2" s="328"/>
      <c r="P2" s="328"/>
      <c r="Q2" s="328"/>
      <c r="R2" s="328"/>
      <c r="S2" s="328"/>
      <c r="T2" s="328"/>
      <c r="U2" s="328"/>
      <c r="V2" s="328"/>
      <c r="W2" s="328"/>
      <c r="X2" s="328"/>
      <c r="Y2" s="328"/>
      <c r="Z2" s="328"/>
      <c r="AA2" s="328"/>
      <c r="AB2" s="328"/>
      <c r="AC2" s="329"/>
    </row>
    <row r="3" spans="1:29" ht="15.75" x14ac:dyDescent="0.25">
      <c r="A3" s="1"/>
      <c r="B3" s="327" t="s">
        <v>581</v>
      </c>
      <c r="C3" s="328"/>
      <c r="D3" s="328"/>
      <c r="E3" s="328"/>
      <c r="F3" s="328"/>
      <c r="G3" s="328"/>
      <c r="H3" s="329"/>
      <c r="I3" s="327" t="s">
        <v>584</v>
      </c>
      <c r="J3" s="328"/>
      <c r="K3" s="328"/>
      <c r="L3" s="328"/>
      <c r="M3" s="328"/>
      <c r="N3" s="328"/>
      <c r="O3" s="328"/>
      <c r="P3" s="328"/>
      <c r="Q3" s="328"/>
      <c r="R3" s="328"/>
      <c r="S3" s="328"/>
      <c r="T3" s="328"/>
      <c r="U3" s="328"/>
      <c r="V3" s="328"/>
      <c r="W3" s="328"/>
      <c r="X3" s="328"/>
      <c r="Y3" s="328"/>
      <c r="Z3" s="328"/>
      <c r="AA3" s="328"/>
      <c r="AB3" s="328"/>
      <c r="AC3" s="329"/>
    </row>
    <row r="4" spans="1:29" ht="15.75" x14ac:dyDescent="0.25">
      <c r="A4" s="2"/>
      <c r="B4" s="327" t="s">
        <v>582</v>
      </c>
      <c r="C4" s="328"/>
      <c r="D4" s="328"/>
      <c r="E4" s="328"/>
      <c r="F4" s="328"/>
      <c r="G4" s="328"/>
      <c r="H4" s="328"/>
      <c r="I4" s="328"/>
      <c r="J4" s="328"/>
      <c r="K4" s="328"/>
      <c r="L4" s="328"/>
      <c r="M4" s="328"/>
      <c r="N4" s="328"/>
      <c r="O4" s="328"/>
      <c r="P4" s="328"/>
      <c r="Q4" s="328"/>
      <c r="R4" s="328"/>
      <c r="S4" s="328"/>
      <c r="T4" s="328"/>
      <c r="U4" s="328"/>
      <c r="V4" s="328"/>
      <c r="W4" s="328"/>
      <c r="X4" s="328"/>
      <c r="Y4" s="328"/>
      <c r="Z4" s="328"/>
      <c r="AA4" s="328"/>
      <c r="AB4" s="328"/>
      <c r="AC4" s="329"/>
    </row>
    <row r="5" spans="1:29" x14ac:dyDescent="0.25">
      <c r="A5" s="333" t="s">
        <v>4</v>
      </c>
      <c r="B5" s="323" t="s">
        <v>5</v>
      </c>
      <c r="C5" s="334" t="s">
        <v>476</v>
      </c>
      <c r="D5" s="336" t="s">
        <v>477</v>
      </c>
      <c r="E5" s="323" t="s">
        <v>478</v>
      </c>
      <c r="F5" s="323"/>
      <c r="G5" s="323" t="s">
        <v>479</v>
      </c>
      <c r="H5" s="323"/>
      <c r="I5" s="323" t="s">
        <v>480</v>
      </c>
      <c r="J5" s="323"/>
      <c r="K5" s="323" t="s">
        <v>481</v>
      </c>
      <c r="L5" s="323"/>
      <c r="M5" s="323" t="s">
        <v>482</v>
      </c>
      <c r="N5" s="323"/>
      <c r="O5" s="323" t="s">
        <v>483</v>
      </c>
      <c r="P5" s="323"/>
      <c r="Q5" s="323" t="s">
        <v>585</v>
      </c>
      <c r="R5" s="323"/>
      <c r="S5" s="323" t="s">
        <v>586</v>
      </c>
      <c r="T5" s="323"/>
      <c r="U5" s="323" t="s">
        <v>587</v>
      </c>
      <c r="V5" s="323"/>
      <c r="W5" s="323" t="s">
        <v>588</v>
      </c>
      <c r="X5" s="323"/>
      <c r="Y5" s="323" t="s">
        <v>589</v>
      </c>
      <c r="Z5" s="323"/>
      <c r="AA5" s="323" t="s">
        <v>590</v>
      </c>
      <c r="AB5" s="323"/>
      <c r="AC5" s="337" t="s">
        <v>484</v>
      </c>
    </row>
    <row r="6" spans="1:29" ht="26.1" customHeight="1" x14ac:dyDescent="0.25">
      <c r="A6" s="333"/>
      <c r="B6" s="323"/>
      <c r="C6" s="335"/>
      <c r="D6" s="336"/>
      <c r="E6" s="3" t="s">
        <v>485</v>
      </c>
      <c r="F6" s="4" t="s">
        <v>486</v>
      </c>
      <c r="G6" s="3" t="s">
        <v>485</v>
      </c>
      <c r="H6" s="4" t="s">
        <v>486</v>
      </c>
      <c r="I6" s="3" t="s">
        <v>485</v>
      </c>
      <c r="J6" s="4" t="s">
        <v>486</v>
      </c>
      <c r="K6" s="3" t="s">
        <v>485</v>
      </c>
      <c r="L6" s="4" t="s">
        <v>486</v>
      </c>
      <c r="M6" s="3" t="s">
        <v>485</v>
      </c>
      <c r="N6" s="4" t="s">
        <v>486</v>
      </c>
      <c r="O6" s="3" t="s">
        <v>485</v>
      </c>
      <c r="P6" s="4" t="s">
        <v>486</v>
      </c>
      <c r="Q6" s="3" t="s">
        <v>485</v>
      </c>
      <c r="R6" s="4" t="s">
        <v>486</v>
      </c>
      <c r="S6" s="3" t="s">
        <v>485</v>
      </c>
      <c r="T6" s="4" t="s">
        <v>486</v>
      </c>
      <c r="U6" s="3" t="s">
        <v>485</v>
      </c>
      <c r="V6" s="4" t="s">
        <v>486</v>
      </c>
      <c r="W6" s="3" t="s">
        <v>485</v>
      </c>
      <c r="X6" s="4" t="s">
        <v>486</v>
      </c>
      <c r="Y6" s="3" t="s">
        <v>485</v>
      </c>
      <c r="Z6" s="4" t="s">
        <v>486</v>
      </c>
      <c r="AA6" s="3" t="s">
        <v>485</v>
      </c>
      <c r="AB6" s="4" t="s">
        <v>486</v>
      </c>
      <c r="AC6" s="337"/>
    </row>
    <row r="7" spans="1:29" x14ac:dyDescent="0.25">
      <c r="A7" s="5">
        <v>1</v>
      </c>
      <c r="B7" s="6" t="str">
        <f>[1]PLANILHA!B6</f>
        <v>INSTALAÇÃO DOS SERVIÇOS DE ENGENHARIA</v>
      </c>
      <c r="C7" s="7">
        <f>PLANILHA!G13</f>
        <v>13917.636435199998</v>
      </c>
      <c r="D7" s="8">
        <f>C7/C30</f>
        <v>2.6727502791853521E-3</v>
      </c>
      <c r="E7" s="8">
        <v>0.7</v>
      </c>
      <c r="F7" s="9">
        <f>C7*E7</f>
        <v>9742.3455046399977</v>
      </c>
      <c r="G7" s="8">
        <v>0.3</v>
      </c>
      <c r="H7" s="9">
        <f t="shared" ref="H7:H14" si="0">C7*G7</f>
        <v>4175.2909305599997</v>
      </c>
      <c r="I7" s="8"/>
      <c r="J7" s="9"/>
      <c r="K7" s="8"/>
      <c r="L7" s="9"/>
      <c r="M7" s="8"/>
      <c r="N7" s="9"/>
      <c r="O7" s="9"/>
      <c r="P7" s="9"/>
      <c r="Q7" s="9"/>
      <c r="R7" s="9"/>
      <c r="S7" s="9"/>
      <c r="T7" s="9"/>
      <c r="U7" s="9"/>
      <c r="V7" s="9"/>
      <c r="W7" s="9"/>
      <c r="X7" s="9"/>
      <c r="Y7" s="9"/>
      <c r="Z7" s="9"/>
      <c r="AA7" s="8"/>
      <c r="AB7" s="9"/>
      <c r="AC7" s="9">
        <f>F7+H7+J7</f>
        <v>13917.636435199998</v>
      </c>
    </row>
    <row r="8" spans="1:29" x14ac:dyDescent="0.25">
      <c r="A8" s="5">
        <v>3</v>
      </c>
      <c r="B8" s="11" t="str">
        <f>[1]PLANILHA!B176</f>
        <v>TRABALHOS EM TERRA</v>
      </c>
      <c r="C8" s="7">
        <f>PLANILHA!G27</f>
        <v>20297.881630879998</v>
      </c>
      <c r="D8" s="8">
        <f>C8/C30</f>
        <v>3.8980159489290572E-3</v>
      </c>
      <c r="E8" s="15">
        <v>0.8</v>
      </c>
      <c r="F8" s="9">
        <f>C8*E8</f>
        <v>16238.305304703999</v>
      </c>
      <c r="G8" s="15">
        <v>0.2</v>
      </c>
      <c r="H8" s="9">
        <f t="shared" si="0"/>
        <v>4059.5763261759998</v>
      </c>
      <c r="I8" s="15"/>
      <c r="J8" s="9"/>
      <c r="K8" s="15"/>
      <c r="L8" s="9"/>
      <c r="M8" s="15"/>
      <c r="N8" s="9"/>
      <c r="O8" s="9"/>
      <c r="P8" s="9"/>
      <c r="Q8" s="9"/>
      <c r="R8" s="9"/>
      <c r="S8" s="9"/>
      <c r="T8" s="9"/>
      <c r="U8" s="9"/>
      <c r="V8" s="9"/>
      <c r="W8" s="9"/>
      <c r="X8" s="9"/>
      <c r="Y8" s="9"/>
      <c r="Z8" s="9"/>
      <c r="AA8" s="15"/>
      <c r="AB8" s="9"/>
      <c r="AC8" s="9">
        <f>F8+H8</f>
        <v>20297.881630879998</v>
      </c>
    </row>
    <row r="9" spans="1:29" ht="30" x14ac:dyDescent="0.25">
      <c r="A9" s="10">
        <v>4</v>
      </c>
      <c r="B9" s="187" t="str">
        <f>[1]PLANILHA!B204</f>
        <v>SONDAGEM, FUNDAÇÕES, MUROS E CONTENÇÕES</v>
      </c>
      <c r="C9" s="7">
        <f>PLANILHA!G62</f>
        <v>623198.59755072009</v>
      </c>
      <c r="D9" s="8">
        <f>C9/C30</f>
        <v>0.11967938905049227</v>
      </c>
      <c r="E9" s="15">
        <v>0.3</v>
      </c>
      <c r="F9" s="9">
        <f>C9*E9</f>
        <v>186959.57926521602</v>
      </c>
      <c r="G9" s="15">
        <v>0.3</v>
      </c>
      <c r="H9" s="9">
        <f t="shared" si="0"/>
        <v>186959.57926521602</v>
      </c>
      <c r="I9" s="15">
        <v>0.2</v>
      </c>
      <c r="J9" s="9">
        <f>C9*I9</f>
        <v>124639.71951014403</v>
      </c>
      <c r="K9" s="15">
        <v>0.2</v>
      </c>
      <c r="L9" s="9">
        <f>C9*K9</f>
        <v>124639.71951014403</v>
      </c>
      <c r="M9" s="15"/>
      <c r="N9" s="9"/>
      <c r="O9" s="9"/>
      <c r="P9" s="9"/>
      <c r="Q9" s="9"/>
      <c r="R9" s="9"/>
      <c r="S9" s="9"/>
      <c r="T9" s="9"/>
      <c r="U9" s="9"/>
      <c r="V9" s="9"/>
      <c r="W9" s="9"/>
      <c r="X9" s="9"/>
      <c r="Y9" s="9"/>
      <c r="Z9" s="9"/>
      <c r="AA9" s="15"/>
      <c r="AB9" s="9"/>
      <c r="AC9" s="9">
        <f>F9+H9+J9+L9</f>
        <v>623198.59755072009</v>
      </c>
    </row>
    <row r="10" spans="1:29" x14ac:dyDescent="0.25">
      <c r="A10" s="5">
        <v>5</v>
      </c>
      <c r="B10" s="11" t="str">
        <f>[1]PLANILHA!B268</f>
        <v>SUPERESTRUTURA</v>
      </c>
      <c r="C10" s="7">
        <f>PLANILHA!G85</f>
        <v>2197228.8559361598</v>
      </c>
      <c r="D10" s="8">
        <f>C10/C30</f>
        <v>0.42195699431295658</v>
      </c>
      <c r="E10" s="15">
        <v>0.1</v>
      </c>
      <c r="F10" s="9">
        <f>C10*E10</f>
        <v>219722.885593616</v>
      </c>
      <c r="G10" s="15">
        <v>0.2</v>
      </c>
      <c r="H10" s="9">
        <f>C10*G10</f>
        <v>439445.77118723199</v>
      </c>
      <c r="I10" s="15">
        <v>0.1</v>
      </c>
      <c r="J10" s="9">
        <f>C10*I10</f>
        <v>219722.885593616</v>
      </c>
      <c r="K10" s="15">
        <v>0.15</v>
      </c>
      <c r="L10" s="9">
        <f>C10*K10</f>
        <v>329584.32839042397</v>
      </c>
      <c r="M10" s="15">
        <v>0.2</v>
      </c>
      <c r="N10" s="9">
        <f>C10*M10</f>
        <v>439445.77118723199</v>
      </c>
      <c r="O10" s="185">
        <v>0.14000000000000001</v>
      </c>
      <c r="P10" s="9">
        <f>O10*C10</f>
        <v>307612.03983106243</v>
      </c>
      <c r="Q10" s="185">
        <v>0.11</v>
      </c>
      <c r="R10" s="9">
        <f>Q10*C10</f>
        <v>241695.17415297759</v>
      </c>
      <c r="S10" s="9"/>
      <c r="T10" s="9"/>
      <c r="U10" s="9"/>
      <c r="V10" s="9"/>
      <c r="W10" s="9"/>
      <c r="X10" s="9"/>
      <c r="Y10" s="9"/>
      <c r="Z10" s="9"/>
      <c r="AA10" s="15"/>
      <c r="AB10" s="9"/>
      <c r="AC10" s="9">
        <f>F10+H10+J10+L10+N10+AB10+P10+R10</f>
        <v>2197228.8559361598</v>
      </c>
    </row>
    <row r="11" spans="1:29" x14ac:dyDescent="0.25">
      <c r="A11" s="10">
        <v>6</v>
      </c>
      <c r="B11" s="11" t="str">
        <f>[1]PLANILHA!B305</f>
        <v>ALVENARIA</v>
      </c>
      <c r="C11" s="7">
        <f>PLANILHA!G93</f>
        <v>146665.5993072</v>
      </c>
      <c r="D11" s="8">
        <f>C11/C30</f>
        <v>2.8165739442925223E-2</v>
      </c>
      <c r="E11" s="15"/>
      <c r="F11" s="9"/>
      <c r="G11" s="15"/>
      <c r="H11" s="9"/>
      <c r="I11" s="15">
        <v>0.2</v>
      </c>
      <c r="J11" s="9">
        <f>C11*I11</f>
        <v>29333.119861440002</v>
      </c>
      <c r="K11" s="15">
        <v>0.21</v>
      </c>
      <c r="L11" s="9">
        <f>C11*K11</f>
        <v>30799.775854511998</v>
      </c>
      <c r="M11" s="15">
        <v>0.19</v>
      </c>
      <c r="N11" s="9">
        <f>C11*M11</f>
        <v>27866.463868367999</v>
      </c>
      <c r="O11" s="185">
        <v>0.23</v>
      </c>
      <c r="P11" s="9">
        <f>O11*C11</f>
        <v>33733.087840656</v>
      </c>
      <c r="Q11" s="185">
        <v>0.17</v>
      </c>
      <c r="R11" s="9">
        <f>Q11*C11</f>
        <v>24933.151882224003</v>
      </c>
      <c r="S11" s="9"/>
      <c r="T11" s="9"/>
      <c r="U11" s="9"/>
      <c r="V11" s="9"/>
      <c r="W11" s="9"/>
      <c r="X11" s="9"/>
      <c r="Y11" s="9"/>
      <c r="Z11" s="9"/>
      <c r="AA11" s="15"/>
      <c r="AB11" s="9"/>
      <c r="AC11" s="9">
        <f>J11+L11+N11+AB11+P11+R11</f>
        <v>146665.5993072</v>
      </c>
    </row>
    <row r="12" spans="1:29" x14ac:dyDescent="0.25">
      <c r="A12" s="5">
        <v>7</v>
      </c>
      <c r="B12" s="11" t="str">
        <f>[1]PLANILHA!B334</f>
        <v>COBERTURA E FORRO</v>
      </c>
      <c r="C12" s="7">
        <f>PLANILHA!G119</f>
        <v>725219.23123168002</v>
      </c>
      <c r="D12" s="8">
        <f>C12/C30</f>
        <v>0.13927148562687722</v>
      </c>
      <c r="E12" s="15"/>
      <c r="F12" s="9"/>
      <c r="G12" s="15"/>
      <c r="H12" s="9"/>
      <c r="I12" s="15"/>
      <c r="J12" s="9"/>
      <c r="K12" s="15"/>
      <c r="L12" s="9"/>
      <c r="M12" s="15"/>
      <c r="N12" s="9"/>
      <c r="O12" s="9"/>
      <c r="P12" s="9"/>
      <c r="Q12" s="185">
        <v>0.15</v>
      </c>
      <c r="R12" s="9">
        <f>Q12*C12</f>
        <v>108782.884684752</v>
      </c>
      <c r="S12" s="185">
        <v>0.28999999999999998</v>
      </c>
      <c r="T12" s="9">
        <f>S12*C12</f>
        <v>210313.57705718718</v>
      </c>
      <c r="U12" s="185">
        <v>0.31</v>
      </c>
      <c r="V12" s="9">
        <f>U12*C12</f>
        <v>224817.9616818208</v>
      </c>
      <c r="W12" s="185">
        <v>0.25</v>
      </c>
      <c r="X12" s="9">
        <f>W12*C12</f>
        <v>181304.80780792001</v>
      </c>
      <c r="Y12" s="9"/>
      <c r="Z12" s="9"/>
      <c r="AA12" s="15"/>
      <c r="AB12" s="9"/>
      <c r="AC12" s="9">
        <f>R12+T12+V12+X12</f>
        <v>725219.23123168002</v>
      </c>
    </row>
    <row r="13" spans="1:29" x14ac:dyDescent="0.25">
      <c r="A13" s="10">
        <v>8</v>
      </c>
      <c r="B13" s="12" t="str">
        <f>[1]PLANILHA!B473</f>
        <v>INSTALAÇÕES HIDRÁULICAS</v>
      </c>
      <c r="C13" s="7">
        <f>PLANILHA!G208</f>
        <v>56760.334083200003</v>
      </c>
      <c r="D13" s="8">
        <f>C13/C30</f>
        <v>1.0900284647746413E-2</v>
      </c>
      <c r="E13" s="15">
        <v>0.1</v>
      </c>
      <c r="F13" s="9">
        <f>C13*E13</f>
        <v>5676.0334083200005</v>
      </c>
      <c r="G13" s="15"/>
      <c r="H13" s="9"/>
      <c r="I13" s="15">
        <v>0.05</v>
      </c>
      <c r="J13" s="9">
        <f>C13*I13</f>
        <v>2838.0167041600002</v>
      </c>
      <c r="K13" s="15">
        <v>0.06</v>
      </c>
      <c r="L13" s="9">
        <f>C13*K13</f>
        <v>3405.6200449920002</v>
      </c>
      <c r="M13" s="15"/>
      <c r="N13" s="9"/>
      <c r="O13" s="185">
        <v>0.19</v>
      </c>
      <c r="P13" s="9">
        <f>O13*C13</f>
        <v>10784.463475808001</v>
      </c>
      <c r="Q13" s="185">
        <v>0.18</v>
      </c>
      <c r="R13" s="9">
        <f>Q13*C13</f>
        <v>10216.860134976001</v>
      </c>
      <c r="S13" s="185">
        <v>0.22</v>
      </c>
      <c r="T13" s="9">
        <f>S13*C13</f>
        <v>12487.273498304001</v>
      </c>
      <c r="U13" s="185">
        <v>0.09</v>
      </c>
      <c r="V13" s="9">
        <f>U13*C13</f>
        <v>5108.4300674880005</v>
      </c>
      <c r="W13" s="185">
        <v>0.11</v>
      </c>
      <c r="X13" s="9">
        <f>W13*C13</f>
        <v>6243.6367491520004</v>
      </c>
      <c r="Y13" s="9"/>
      <c r="Z13" s="9"/>
      <c r="AA13" s="15"/>
      <c r="AB13" s="9"/>
      <c r="AC13" s="9">
        <f>F13+J13+L13+AB13+P13+R13+T13+V13+X13</f>
        <v>56760.334083200003</v>
      </c>
    </row>
    <row r="14" spans="1:29" x14ac:dyDescent="0.25">
      <c r="A14" s="5">
        <v>9</v>
      </c>
      <c r="B14" s="11" t="str">
        <f>[1]PLANILHA!B645</f>
        <v>INSTALAÇÕES SANITÁRIAS</v>
      </c>
      <c r="C14" s="7">
        <f>PLANILHA!G254</f>
        <v>77701.096372</v>
      </c>
      <c r="D14" s="8">
        <f>C14/C30</f>
        <v>1.4921759739033348E-2</v>
      </c>
      <c r="E14" s="15">
        <v>0.15</v>
      </c>
      <c r="F14" s="9">
        <f>C14*E14</f>
        <v>11655.164455799999</v>
      </c>
      <c r="G14" s="15">
        <v>0.15</v>
      </c>
      <c r="H14" s="9">
        <f t="shared" si="0"/>
        <v>11655.164455799999</v>
      </c>
      <c r="I14" s="15"/>
      <c r="J14" s="9"/>
      <c r="K14" s="15"/>
      <c r="L14" s="9"/>
      <c r="M14" s="15"/>
      <c r="N14" s="9"/>
      <c r="O14" s="9"/>
      <c r="P14" s="9"/>
      <c r="Q14" s="9"/>
      <c r="R14" s="9"/>
      <c r="S14" s="9"/>
      <c r="T14" s="9"/>
      <c r="U14" s="9"/>
      <c r="V14" s="9"/>
      <c r="W14" s="9"/>
      <c r="X14" s="9"/>
      <c r="Y14" s="185">
        <v>0.3</v>
      </c>
      <c r="Z14" s="9">
        <f>Y14*C14</f>
        <v>23310.328911599998</v>
      </c>
      <c r="AA14" s="15">
        <v>0.4</v>
      </c>
      <c r="AB14" s="9">
        <f>C14*AA14</f>
        <v>31080.438548800001</v>
      </c>
      <c r="AC14" s="9">
        <f>F14+H14+Z14+AB14</f>
        <v>77701.096372</v>
      </c>
    </row>
    <row r="15" spans="1:29" x14ac:dyDescent="0.25">
      <c r="A15" s="10">
        <v>10</v>
      </c>
      <c r="B15" s="11" t="str">
        <f>[1]PLANILHA!B707</f>
        <v>INSTALAÇÃO ELÉTRICA</v>
      </c>
      <c r="C15" s="7">
        <f>PLANILHA!G337</f>
        <v>104103.912352</v>
      </c>
      <c r="D15" s="8">
        <f>C15/C30</f>
        <v>1.9992170516781933E-2</v>
      </c>
      <c r="E15" s="15"/>
      <c r="F15" s="9"/>
      <c r="G15" s="15"/>
      <c r="H15" s="9"/>
      <c r="I15" s="15"/>
      <c r="J15" s="9"/>
      <c r="K15" s="15"/>
      <c r="L15" s="9"/>
      <c r="M15" s="15"/>
      <c r="N15" s="9"/>
      <c r="O15" s="185">
        <v>0.1</v>
      </c>
      <c r="P15" s="9">
        <f>O15*C15</f>
        <v>10410.391235200001</v>
      </c>
      <c r="Q15" s="185">
        <v>0.1</v>
      </c>
      <c r="R15" s="9">
        <f>Q15*C15</f>
        <v>10410.391235200001</v>
      </c>
      <c r="S15" s="9"/>
      <c r="T15" s="9"/>
      <c r="U15" s="9"/>
      <c r="V15" s="9"/>
      <c r="W15" s="185">
        <v>0.2</v>
      </c>
      <c r="X15" s="9">
        <f>W15*C15</f>
        <v>20820.782470400001</v>
      </c>
      <c r="Y15" s="185">
        <v>0.3</v>
      </c>
      <c r="Z15" s="9">
        <f>Y15*C15</f>
        <v>31231.173705599998</v>
      </c>
      <c r="AA15" s="15">
        <v>0.3</v>
      </c>
      <c r="AB15" s="9">
        <f>C15*AA15</f>
        <v>31231.173705599998</v>
      </c>
      <c r="AC15" s="9">
        <f>P15+R15+X15+Z15+AB15</f>
        <v>104103.912352</v>
      </c>
    </row>
    <row r="16" spans="1:29" x14ac:dyDescent="0.25">
      <c r="A16" s="5">
        <v>11</v>
      </c>
      <c r="B16" s="11" t="str">
        <f>[1]PLANILHA!B979</f>
        <v>ESQUADRIAS DE MADEIRA</v>
      </c>
      <c r="C16" s="7">
        <f>PLANILHA!G354</f>
        <v>120924.54392</v>
      </c>
      <c r="D16" s="8">
        <f>C16/C30</f>
        <v>2.3222413520237704E-2</v>
      </c>
      <c r="E16" s="15"/>
      <c r="F16" s="9"/>
      <c r="G16" s="15"/>
      <c r="H16" s="9"/>
      <c r="I16" s="15"/>
      <c r="J16" s="9"/>
      <c r="K16" s="15"/>
      <c r="L16" s="9"/>
      <c r="M16" s="15"/>
      <c r="N16" s="9"/>
      <c r="O16" s="185"/>
      <c r="P16" s="9"/>
      <c r="Q16" s="185"/>
      <c r="R16" s="9"/>
      <c r="S16" s="9"/>
      <c r="T16" s="9"/>
      <c r="U16" s="9"/>
      <c r="V16" s="9"/>
      <c r="W16" s="185">
        <v>0.3</v>
      </c>
      <c r="X16" s="9">
        <f>W16*C16</f>
        <v>36277.363175999999</v>
      </c>
      <c r="Y16" s="185">
        <v>0.3</v>
      </c>
      <c r="Z16" s="9">
        <f>Y16*C16</f>
        <v>36277.363175999999</v>
      </c>
      <c r="AA16" s="15">
        <v>0.4</v>
      </c>
      <c r="AB16" s="9">
        <f>C16*AA16</f>
        <v>48369.817567999999</v>
      </c>
      <c r="AC16" s="9">
        <f>X16+Z16+AB16</f>
        <v>120924.54392</v>
      </c>
    </row>
    <row r="17" spans="1:29" x14ac:dyDescent="0.25">
      <c r="A17" s="10">
        <v>12</v>
      </c>
      <c r="B17" s="11" t="str">
        <f>[1]PLANILHA!B1046</f>
        <v>ESQUADRIAS METÁLICAS</v>
      </c>
      <c r="C17" s="7">
        <f>PLANILHA!G370</f>
        <v>122585.00697408</v>
      </c>
      <c r="D17" s="8">
        <f>C17/C30</f>
        <v>2.3541289725406051E-2</v>
      </c>
      <c r="E17" s="15"/>
      <c r="F17" s="9"/>
      <c r="G17" s="15"/>
      <c r="H17" s="9"/>
      <c r="I17" s="15"/>
      <c r="J17" s="9"/>
      <c r="K17" s="15"/>
      <c r="L17" s="9"/>
      <c r="M17" s="15"/>
      <c r="N17" s="9"/>
      <c r="O17" s="9"/>
      <c r="P17" s="9"/>
      <c r="Q17" s="9"/>
      <c r="R17" s="9"/>
      <c r="S17" s="9"/>
      <c r="T17" s="9"/>
      <c r="U17" s="9"/>
      <c r="V17" s="9"/>
      <c r="W17" s="185">
        <v>0.3</v>
      </c>
      <c r="X17" s="9">
        <f>W17*C17</f>
        <v>36775.502092224</v>
      </c>
      <c r="Y17" s="185">
        <v>0.3</v>
      </c>
      <c r="Z17" s="9">
        <f>Y17*C17</f>
        <v>36775.502092224</v>
      </c>
      <c r="AA17" s="15">
        <v>0.4</v>
      </c>
      <c r="AB17" s="9">
        <f>C17*AA17</f>
        <v>49034.002789632003</v>
      </c>
      <c r="AC17" s="9">
        <f>X17+Z17+AB17</f>
        <v>122585.00697408</v>
      </c>
    </row>
    <row r="18" spans="1:29" x14ac:dyDescent="0.25">
      <c r="A18" s="5">
        <v>13</v>
      </c>
      <c r="B18" s="12" t="str">
        <f>[1]PLANILHA!B1086</f>
        <v>FERRAGENS</v>
      </c>
      <c r="C18" s="7">
        <f>PLANILHA!G382</f>
        <v>21205.713149440002</v>
      </c>
      <c r="D18" s="8">
        <f>C18/C30</f>
        <v>4.0723563950228877E-3</v>
      </c>
      <c r="E18" s="15"/>
      <c r="F18" s="9"/>
      <c r="G18" s="15"/>
      <c r="H18" s="9"/>
      <c r="I18" s="15"/>
      <c r="J18" s="9"/>
      <c r="K18" s="15"/>
      <c r="L18" s="9"/>
      <c r="M18" s="15"/>
      <c r="N18" s="9"/>
      <c r="O18" s="9"/>
      <c r="P18" s="9"/>
      <c r="Q18" s="9"/>
      <c r="R18" s="9"/>
      <c r="S18" s="9"/>
      <c r="T18" s="9"/>
      <c r="U18" s="9"/>
      <c r="V18" s="9"/>
      <c r="W18" s="9"/>
      <c r="X18" s="9"/>
      <c r="Y18" s="9"/>
      <c r="Z18" s="9"/>
      <c r="AA18" s="15">
        <v>1</v>
      </c>
      <c r="AB18" s="9">
        <f>C18*AA18</f>
        <v>21205.713149440002</v>
      </c>
      <c r="AC18" s="9">
        <f>F18+H18+J18+L18+N18+AB18</f>
        <v>21205.713149440002</v>
      </c>
    </row>
    <row r="19" spans="1:29" x14ac:dyDescent="0.25">
      <c r="A19" s="10">
        <v>14</v>
      </c>
      <c r="B19" s="11" t="str">
        <f>[1]PLANILHA!B1128</f>
        <v>REVESTIMENTO</v>
      </c>
      <c r="C19" s="7">
        <f>PLANILHA!G397</f>
        <v>253463.48675840002</v>
      </c>
      <c r="D19" s="8">
        <f>C19/C30</f>
        <v>4.8675262365917051E-2</v>
      </c>
      <c r="E19" s="15"/>
      <c r="F19" s="9"/>
      <c r="G19" s="15"/>
      <c r="H19" s="9"/>
      <c r="I19" s="15">
        <v>0.05</v>
      </c>
      <c r="J19" s="9">
        <f>C19*I19</f>
        <v>12673.174337920002</v>
      </c>
      <c r="K19" s="15">
        <v>0.1</v>
      </c>
      <c r="L19" s="9">
        <f>C19*K19</f>
        <v>25346.348675840003</v>
      </c>
      <c r="M19" s="15">
        <v>0.19</v>
      </c>
      <c r="N19" s="9">
        <f>C19*M19</f>
        <v>48158.062484096001</v>
      </c>
      <c r="O19" s="185">
        <v>0.16</v>
      </c>
      <c r="P19" s="9">
        <f>O19*C19</f>
        <v>40554.157881344006</v>
      </c>
      <c r="Q19" s="185">
        <v>0.13</v>
      </c>
      <c r="R19" s="9">
        <f>Q19*C19</f>
        <v>32950.253278592005</v>
      </c>
      <c r="S19" s="185">
        <v>0.17</v>
      </c>
      <c r="T19" s="9">
        <f>S19*C19</f>
        <v>43088.792748928005</v>
      </c>
      <c r="U19" s="185">
        <v>0.09</v>
      </c>
      <c r="V19" s="9">
        <f>U19*C19</f>
        <v>22811.713808256001</v>
      </c>
      <c r="W19" s="185">
        <v>0.11</v>
      </c>
      <c r="X19" s="9">
        <f>W19*C19</f>
        <v>27880.983543424001</v>
      </c>
      <c r="Y19" s="9"/>
      <c r="Z19" s="9"/>
      <c r="AA19" s="15"/>
      <c r="AB19" s="9"/>
      <c r="AC19" s="9">
        <f>J19+L19+N19+P19+R19+T19+V19+X19</f>
        <v>253463.48675840002</v>
      </c>
    </row>
    <row r="20" spans="1:29" x14ac:dyDescent="0.25">
      <c r="A20" s="5">
        <v>15</v>
      </c>
      <c r="B20" s="11" t="str">
        <f>[1]PLANILHA!B1164</f>
        <v>PISOS E RODAPÉS</v>
      </c>
      <c r="C20" s="7">
        <f>PLANILHA!G425</f>
        <v>356403.56990159996</v>
      </c>
      <c r="D20" s="8">
        <f>C20/C30</f>
        <v>6.8443930504459155E-2</v>
      </c>
      <c r="E20" s="15"/>
      <c r="F20" s="9"/>
      <c r="G20" s="15"/>
      <c r="H20" s="9"/>
      <c r="I20" s="15">
        <v>0.2</v>
      </c>
      <c r="J20" s="9">
        <f>C20*I20</f>
        <v>71280.713980319997</v>
      </c>
      <c r="K20" s="15"/>
      <c r="L20" s="9"/>
      <c r="M20" s="15"/>
      <c r="N20" s="9"/>
      <c r="O20" s="9"/>
      <c r="P20" s="9"/>
      <c r="Q20" s="9"/>
      <c r="R20" s="9"/>
      <c r="S20" s="185">
        <v>0.2</v>
      </c>
      <c r="T20" s="9">
        <f>S20*C20</f>
        <v>71280.713980319997</v>
      </c>
      <c r="U20" s="185">
        <v>0.2</v>
      </c>
      <c r="V20" s="9">
        <f>U20*C20</f>
        <v>71280.713980319997</v>
      </c>
      <c r="W20" s="185">
        <v>0.2</v>
      </c>
      <c r="X20" s="9">
        <f>W20*C20</f>
        <v>71280.713980319997</v>
      </c>
      <c r="Y20" s="185">
        <v>0.2</v>
      </c>
      <c r="Z20" s="9">
        <f>Y20*C20</f>
        <v>71280.713980319997</v>
      </c>
      <c r="AA20" s="15"/>
      <c r="AB20" s="9"/>
      <c r="AC20" s="9">
        <f>J20+T20+V20+X20+Z20</f>
        <v>356403.56990160001</v>
      </c>
    </row>
    <row r="21" spans="1:29" x14ac:dyDescent="0.25">
      <c r="A21" s="10">
        <v>16</v>
      </c>
      <c r="B21" s="11" t="str">
        <f>[1]PLANILHA!B1265</f>
        <v>VIDROS</v>
      </c>
      <c r="C21" s="7">
        <f>PLANILHA!G433</f>
        <v>12110.773355999998</v>
      </c>
      <c r="D21" s="8">
        <f>C21/C30</f>
        <v>2.3257593355817795E-3</v>
      </c>
      <c r="E21" s="15"/>
      <c r="F21" s="9"/>
      <c r="G21" s="15"/>
      <c r="H21" s="9"/>
      <c r="I21" s="15"/>
      <c r="J21" s="9"/>
      <c r="K21" s="15"/>
      <c r="L21" s="9"/>
      <c r="M21" s="15"/>
      <c r="N21" s="9"/>
      <c r="O21" s="9"/>
      <c r="P21" s="9"/>
      <c r="Q21" s="9"/>
      <c r="R21" s="9"/>
      <c r="S21" s="9"/>
      <c r="T21" s="9"/>
      <c r="U21" s="9"/>
      <c r="V21" s="9"/>
      <c r="W21" s="9"/>
      <c r="X21" s="9"/>
      <c r="Y21" s="9"/>
      <c r="Z21" s="9"/>
      <c r="AA21" s="15">
        <v>1</v>
      </c>
      <c r="AB21" s="9">
        <f>C21*AA21</f>
        <v>12110.773355999998</v>
      </c>
      <c r="AC21" s="9">
        <f>F21+H21+J21+L21+N21+AB21</f>
        <v>12110.773355999998</v>
      </c>
    </row>
    <row r="22" spans="1:29" x14ac:dyDescent="0.25">
      <c r="A22" s="5">
        <v>17</v>
      </c>
      <c r="B22" s="11" t="str">
        <f>[1]PLANILHA!B1282</f>
        <v>PINTURA</v>
      </c>
      <c r="C22" s="7">
        <f>PLANILHA!G451</f>
        <v>169445.27111295998</v>
      </c>
      <c r="D22" s="8">
        <f>C22/C30</f>
        <v>3.2540359692711962E-2</v>
      </c>
      <c r="E22" s="15"/>
      <c r="F22" s="9"/>
      <c r="G22" s="15"/>
      <c r="H22" s="9"/>
      <c r="I22" s="15"/>
      <c r="J22" s="9"/>
      <c r="K22" s="15"/>
      <c r="L22" s="9"/>
      <c r="M22" s="15"/>
      <c r="N22" s="9"/>
      <c r="O22" s="9"/>
      <c r="P22" s="9"/>
      <c r="Q22" s="9"/>
      <c r="R22" s="9"/>
      <c r="S22" s="185">
        <v>0.2</v>
      </c>
      <c r="T22" s="9">
        <f>S22*C22</f>
        <v>33889.054222592</v>
      </c>
      <c r="U22" s="185">
        <v>0.2</v>
      </c>
      <c r="V22" s="9">
        <f>U22*C22</f>
        <v>33889.054222592</v>
      </c>
      <c r="W22" s="185">
        <v>0.3</v>
      </c>
      <c r="X22" s="9">
        <f>W22*C22</f>
        <v>50833.581333887989</v>
      </c>
      <c r="Y22" s="185">
        <v>0.2</v>
      </c>
      <c r="Z22" s="9">
        <f>Y22*C22</f>
        <v>33889.054222592</v>
      </c>
      <c r="AA22" s="15">
        <v>0.1</v>
      </c>
      <c r="AB22" s="9">
        <f>C22*AA22</f>
        <v>16944.527111296</v>
      </c>
      <c r="AC22" s="9">
        <f>X22+Z22+AB22+V22+T22</f>
        <v>169445.27111296001</v>
      </c>
    </row>
    <row r="23" spans="1:29" x14ac:dyDescent="0.25">
      <c r="A23" s="10">
        <v>18</v>
      </c>
      <c r="B23" s="11" t="str">
        <f>[1]PLANILHA!B1330</f>
        <v>BANCADAS, PRATELEIRAS E DIVISÓRIAS</v>
      </c>
      <c r="C23" s="7">
        <f>PLANILHA!G470</f>
        <v>48840.711227200001</v>
      </c>
      <c r="D23" s="8">
        <f>C23/C30</f>
        <v>9.3793960760431439E-3</v>
      </c>
      <c r="E23" s="15"/>
      <c r="F23" s="9"/>
      <c r="G23" s="15"/>
      <c r="H23" s="9"/>
      <c r="I23" s="15"/>
      <c r="J23" s="9"/>
      <c r="K23" s="15"/>
      <c r="L23" s="9"/>
      <c r="M23" s="15"/>
      <c r="N23" s="9"/>
      <c r="O23" s="9"/>
      <c r="P23" s="9"/>
      <c r="Q23" s="9"/>
      <c r="R23" s="9"/>
      <c r="S23" s="9"/>
      <c r="T23" s="9"/>
      <c r="U23" s="9"/>
      <c r="V23" s="9"/>
      <c r="W23" s="185">
        <v>0.4</v>
      </c>
      <c r="X23" s="9">
        <f>W23*C23</f>
        <v>19536.28449088</v>
      </c>
      <c r="Y23" s="185">
        <v>0.4</v>
      </c>
      <c r="Z23" s="9">
        <f>Y23*C23</f>
        <v>19536.28449088</v>
      </c>
      <c r="AA23" s="15">
        <v>0.2</v>
      </c>
      <c r="AB23" s="9">
        <f>C23*AA23</f>
        <v>9768.1422454399999</v>
      </c>
      <c r="AC23" s="9">
        <f>X23+Z23+AB23</f>
        <v>48840.711227200001</v>
      </c>
    </row>
    <row r="24" spans="1:29" x14ac:dyDescent="0.25">
      <c r="A24" s="5">
        <v>19</v>
      </c>
      <c r="B24" s="11" t="str">
        <f>[1]PLANILHA!B1378</f>
        <v>DIVERSOS</v>
      </c>
      <c r="C24" s="7">
        <f>PLANILHA!G477</f>
        <v>4061.4691839999996</v>
      </c>
      <c r="D24" s="8">
        <f>C24/C30</f>
        <v>7.7996669520579483E-4</v>
      </c>
      <c r="E24" s="15"/>
      <c r="F24" s="9"/>
      <c r="G24" s="15"/>
      <c r="H24" s="9"/>
      <c r="I24" s="15"/>
      <c r="J24" s="9"/>
      <c r="K24" s="15"/>
      <c r="L24" s="9"/>
      <c r="M24" s="15"/>
      <c r="N24" s="9"/>
      <c r="O24" s="9"/>
      <c r="P24" s="9"/>
      <c r="Q24" s="9"/>
      <c r="R24" s="9"/>
      <c r="S24" s="9"/>
      <c r="T24" s="9"/>
      <c r="U24" s="9"/>
      <c r="V24" s="9"/>
      <c r="W24" s="185">
        <v>1</v>
      </c>
      <c r="X24" s="9">
        <f>W24*C24</f>
        <v>4061.4691839999996</v>
      </c>
      <c r="Y24" s="9"/>
      <c r="Z24" s="9"/>
      <c r="AA24" s="15"/>
      <c r="AB24" s="9"/>
      <c r="AC24" s="9">
        <f>X24</f>
        <v>4061.4691839999996</v>
      </c>
    </row>
    <row r="25" spans="1:29" x14ac:dyDescent="0.25">
      <c r="A25" s="5">
        <v>23</v>
      </c>
      <c r="B25" s="11" t="str">
        <f>[1]PLANILHA!B1541</f>
        <v>LIMPEZA</v>
      </c>
      <c r="C25" s="7">
        <f>PLANILHA!G483</f>
        <v>18899.280860160001</v>
      </c>
      <c r="D25" s="8">
        <f>C25/C30</f>
        <v>3.6294279154784619E-3</v>
      </c>
      <c r="E25" s="15"/>
      <c r="F25" s="9"/>
      <c r="G25" s="15"/>
      <c r="H25" s="9"/>
      <c r="I25" s="15"/>
      <c r="J25" s="9"/>
      <c r="K25" s="15"/>
      <c r="L25" s="9"/>
      <c r="M25" s="15"/>
      <c r="N25" s="9"/>
      <c r="O25" s="9"/>
      <c r="P25" s="9"/>
      <c r="Q25" s="9"/>
      <c r="R25" s="9"/>
      <c r="S25" s="9"/>
      <c r="T25" s="9"/>
      <c r="U25" s="9"/>
      <c r="V25" s="9"/>
      <c r="W25" s="9"/>
      <c r="X25" s="9"/>
      <c r="Y25" s="9"/>
      <c r="Z25" s="9"/>
      <c r="AA25" s="15">
        <v>1</v>
      </c>
      <c r="AB25" s="9">
        <f>C25*AA25</f>
        <v>18899.280860160001</v>
      </c>
      <c r="AC25" s="9">
        <f>F25+H25+J25+L25+N25+AB25</f>
        <v>18899.280860160001</v>
      </c>
    </row>
    <row r="26" spans="1:29" x14ac:dyDescent="0.25">
      <c r="A26" s="5">
        <v>24</v>
      </c>
      <c r="B26" s="11" t="str">
        <f>[1]PLANILHA!B1559</f>
        <v>LEVANTAMENTOS, E PROJETOS</v>
      </c>
      <c r="C26" s="7">
        <f>PLANILHA!G500</f>
        <v>31695.614847000004</v>
      </c>
      <c r="D26" s="8">
        <f>C26/C30</f>
        <v>6.086842678043651E-3</v>
      </c>
      <c r="E26" s="15">
        <v>1</v>
      </c>
      <c r="F26" s="9">
        <f>C26*E26</f>
        <v>31695.614847000004</v>
      </c>
      <c r="G26" s="15"/>
      <c r="H26" s="9"/>
      <c r="I26" s="15"/>
      <c r="J26" s="9"/>
      <c r="K26" s="15"/>
      <c r="L26" s="9"/>
      <c r="M26" s="15"/>
      <c r="N26" s="9"/>
      <c r="O26" s="9"/>
      <c r="P26" s="9"/>
      <c r="Q26" s="9"/>
      <c r="R26" s="9"/>
      <c r="S26" s="185"/>
      <c r="T26" s="9"/>
      <c r="U26" s="185"/>
      <c r="V26" s="9"/>
      <c r="W26" s="185"/>
      <c r="X26" s="9"/>
      <c r="Y26" s="185"/>
      <c r="Z26" s="9"/>
      <c r="AA26" s="15"/>
      <c r="AB26" s="9"/>
      <c r="AC26" s="9">
        <f>F26+H26+J26+L26+N26+AB26</f>
        <v>31695.614847000004</v>
      </c>
    </row>
    <row r="27" spans="1:29" ht="30" x14ac:dyDescent="0.25">
      <c r="A27" s="13">
        <v>25</v>
      </c>
      <c r="B27" s="187" t="str">
        <f>[1]PLANILHA!B1626</f>
        <v>DETECÇÃO, COMBATE E PREVENÇÃO A INCÊNDIO</v>
      </c>
      <c r="C27" s="7">
        <f>PLANILHA!G570</f>
        <v>64548.23290399999</v>
      </c>
      <c r="D27" s="8">
        <f>C27/C30</f>
        <v>1.2395876865898886E-2</v>
      </c>
      <c r="E27" s="15"/>
      <c r="F27" s="9"/>
      <c r="G27" s="15"/>
      <c r="H27" s="9"/>
      <c r="I27" s="15"/>
      <c r="J27" s="9"/>
      <c r="K27" s="15"/>
      <c r="L27" s="9"/>
      <c r="M27" s="15"/>
      <c r="N27" s="9"/>
      <c r="O27" s="9"/>
      <c r="P27" s="9"/>
      <c r="Q27" s="9"/>
      <c r="R27" s="9"/>
      <c r="S27" s="185">
        <v>0.2</v>
      </c>
      <c r="T27" s="9">
        <f>S27*C27</f>
        <v>12909.646580799999</v>
      </c>
      <c r="U27" s="185">
        <v>0.2</v>
      </c>
      <c r="V27" s="9">
        <f>U27*C27</f>
        <v>12909.646580799999</v>
      </c>
      <c r="W27" s="185">
        <v>0.2</v>
      </c>
      <c r="X27" s="9">
        <f>W27*C27</f>
        <v>12909.646580799999</v>
      </c>
      <c r="Y27" s="185">
        <v>0.3</v>
      </c>
      <c r="Z27" s="9">
        <f>Y27*C27</f>
        <v>19364.469871199995</v>
      </c>
      <c r="AA27" s="15">
        <v>0.1</v>
      </c>
      <c r="AB27" s="9">
        <f>C27*AA27</f>
        <v>6454.8232903999997</v>
      </c>
      <c r="AC27" s="9">
        <f>T27+V27+X27+Z27+AB27</f>
        <v>64548.23290399999</v>
      </c>
    </row>
    <row r="28" spans="1:29" ht="30" x14ac:dyDescent="0.25">
      <c r="A28" s="13">
        <v>26</v>
      </c>
      <c r="B28" s="187" t="s">
        <v>790</v>
      </c>
      <c r="C28" s="7">
        <f>PLANILHA!G596</f>
        <v>17957.296111999996</v>
      </c>
      <c r="D28" s="8">
        <f>C28/C30</f>
        <v>3.4485286650665641E-3</v>
      </c>
      <c r="E28" s="15"/>
      <c r="F28" s="9"/>
      <c r="G28" s="15"/>
      <c r="H28" s="9"/>
      <c r="I28" s="15"/>
      <c r="J28" s="9"/>
      <c r="K28" s="15"/>
      <c r="L28" s="9"/>
      <c r="M28" s="15"/>
      <c r="N28" s="9"/>
      <c r="O28" s="9"/>
      <c r="P28" s="9"/>
      <c r="Q28" s="9"/>
      <c r="R28" s="9"/>
      <c r="S28" s="185">
        <v>0.3</v>
      </c>
      <c r="T28" s="9">
        <f>S28*C28</f>
        <v>5387.1888335999984</v>
      </c>
      <c r="U28" s="185">
        <v>0.3</v>
      </c>
      <c r="V28" s="9">
        <f>U28*C28</f>
        <v>5387.1888335999984</v>
      </c>
      <c r="W28" s="185">
        <v>0.2</v>
      </c>
      <c r="X28" s="9">
        <f>W28*C28</f>
        <v>3591.4592223999994</v>
      </c>
      <c r="Y28" s="185">
        <v>0.2</v>
      </c>
      <c r="Z28" s="9">
        <f>Y28*C28</f>
        <v>3591.4592223999994</v>
      </c>
      <c r="AA28" s="15"/>
      <c r="AB28" s="9"/>
      <c r="AC28" s="9">
        <f>T28+V28+X28+Z28</f>
        <v>17957.296111999996</v>
      </c>
    </row>
    <row r="29" spans="1:29" ht="15.75" x14ac:dyDescent="0.25">
      <c r="A29" s="338" t="s">
        <v>487</v>
      </c>
      <c r="B29" s="338"/>
      <c r="C29" s="14"/>
      <c r="D29" s="15"/>
      <c r="E29" s="15">
        <f>F29/C30</f>
        <v>9.2503989204689621E-2</v>
      </c>
      <c r="F29" s="14">
        <f>SUM(F7:F28)</f>
        <v>481689.92837929598</v>
      </c>
      <c r="G29" s="15">
        <f>H29/C30</f>
        <v>0.12411490781213541</v>
      </c>
      <c r="H29" s="14">
        <f>SUM(H7:H26)</f>
        <v>646295.38216498401</v>
      </c>
      <c r="I29" s="15">
        <f>J29/C30</f>
        <v>8.8432288581554164E-2</v>
      </c>
      <c r="J29" s="14">
        <f>SUM(J7:J26)</f>
        <v>460487.62998760003</v>
      </c>
      <c r="K29" s="15">
        <f>L29/C30</f>
        <v>9.866577555551273E-2</v>
      </c>
      <c r="L29" s="14">
        <f>SUM(L7:L26)</f>
        <v>513775.79247591202</v>
      </c>
      <c r="M29" s="15">
        <f>N29/C30</f>
        <v>9.8991189206271341E-2</v>
      </c>
      <c r="N29" s="14">
        <f>SUM(N7:N26)</f>
        <v>515470.29753969598</v>
      </c>
      <c r="O29" s="15">
        <f>P29/C30</f>
        <v>7.7410412388983468E-2</v>
      </c>
      <c r="P29" s="14">
        <f>P19+P15+P13+P11+P10</f>
        <v>403094.14026407042</v>
      </c>
      <c r="Q29" s="15">
        <f>R29/C30</f>
        <v>8.2383220319595871E-2</v>
      </c>
      <c r="R29" s="14">
        <f>R19+R15+R13+R12+R11+R10</f>
        <v>428988.71536872163</v>
      </c>
      <c r="S29" s="15">
        <f>T29/C30</f>
        <v>7.4772180068638477E-2</v>
      </c>
      <c r="T29" s="14">
        <f>T22+T20+T19+T13+T12+T27+T28</f>
        <v>389356.24692173122</v>
      </c>
      <c r="U29" s="15">
        <f>V29/C30</f>
        <v>7.2246551787695623E-2</v>
      </c>
      <c r="V29" s="14">
        <f>V22+V20+V19+V13+V12+V27+V28</f>
        <v>376204.70917487686</v>
      </c>
      <c r="W29" s="15">
        <f>X29/C30</f>
        <v>9.055022689579334E-2</v>
      </c>
      <c r="X29" s="14">
        <f>X24+X23+X22+X20+X19+X17+X16+X15+X13+X12+X27+X28</f>
        <v>471516.23063140787</v>
      </c>
      <c r="Y29" s="15">
        <f>Z29/C30</f>
        <v>5.2860375313072173E-2</v>
      </c>
      <c r="Z29" s="14">
        <f>Z28+Z27+Z23+Z22+Z20+Z17+Z16+Z14+Z15</f>
        <v>275256.349672816</v>
      </c>
      <c r="AA29" s="15">
        <f>AB29/C30</f>
        <v>4.7068882866058259E-2</v>
      </c>
      <c r="AB29" s="14">
        <f>SUM(AB7:AB26)+AB27</f>
        <v>245098.69262476798</v>
      </c>
      <c r="AC29" s="14">
        <f>SUM(AC7:AC28)</f>
        <v>5207234.1152058775</v>
      </c>
    </row>
    <row r="30" spans="1:29" ht="15.75" x14ac:dyDescent="0.25">
      <c r="A30" s="338" t="s">
        <v>488</v>
      </c>
      <c r="B30" s="338"/>
      <c r="C30" s="16">
        <f>SUM(C7:C28)</f>
        <v>5207234.1152058775</v>
      </c>
      <c r="D30" s="17">
        <f>SUM(D7:D29)</f>
        <v>1.0000000000000002</v>
      </c>
      <c r="E30" s="15">
        <f>F30/C30</f>
        <v>9.2503989204689621E-2</v>
      </c>
      <c r="F30" s="14">
        <f>F29</f>
        <v>481689.92837929598</v>
      </c>
      <c r="G30" s="15">
        <f>H30/C30</f>
        <v>0.21661889701682502</v>
      </c>
      <c r="H30" s="14">
        <f>F30+H29</f>
        <v>1127985.3105442799</v>
      </c>
      <c r="I30" s="15">
        <f>J30/C30</f>
        <v>0.30505118559837918</v>
      </c>
      <c r="J30" s="14">
        <f>H30+J29</f>
        <v>1588472.9405318799</v>
      </c>
      <c r="K30" s="15">
        <f>L30/C30</f>
        <v>0.40371696115389188</v>
      </c>
      <c r="L30" s="14">
        <f>J30+L29</f>
        <v>2102248.7330077919</v>
      </c>
      <c r="M30" s="15">
        <f>N30/C30</f>
        <v>0.50270815036016325</v>
      </c>
      <c r="N30" s="14">
        <f>L30+N29</f>
        <v>2617719.030547488</v>
      </c>
      <c r="O30" s="15">
        <f>P30/C30</f>
        <v>0.58011856274914675</v>
      </c>
      <c r="P30" s="14">
        <f>N30+P29</f>
        <v>3020813.1708115586</v>
      </c>
      <c r="Q30" s="15">
        <f>R30/C30</f>
        <v>0.66250178306874263</v>
      </c>
      <c r="R30" s="14">
        <f>P30+R29</f>
        <v>3449801.8861802802</v>
      </c>
      <c r="S30" s="15">
        <f>T30/C30</f>
        <v>0.73727396313738114</v>
      </c>
      <c r="T30" s="14">
        <f>R30+T29</f>
        <v>3839158.1331020114</v>
      </c>
      <c r="U30" s="15">
        <f>V30/C30</f>
        <v>0.80952051492507671</v>
      </c>
      <c r="V30" s="14">
        <f>V29+T30</f>
        <v>4215362.842276888</v>
      </c>
      <c r="W30" s="15">
        <f>X30/C30</f>
        <v>0.9000707418208701</v>
      </c>
      <c r="X30" s="14">
        <f>X29+V30</f>
        <v>4686879.0729082962</v>
      </c>
      <c r="Y30" s="15">
        <f>Z30/C30</f>
        <v>0.95293111713394218</v>
      </c>
      <c r="Z30" s="14">
        <f>Z29+X30</f>
        <v>4962135.422581112</v>
      </c>
      <c r="AA30" s="186">
        <f>AB30/C30</f>
        <v>1.0000000000000004</v>
      </c>
      <c r="AB30" s="14">
        <f>AB29+Z30</f>
        <v>5207234.1152058803</v>
      </c>
      <c r="AC30" s="16">
        <f>AC29</f>
        <v>5207234.1152058775</v>
      </c>
    </row>
    <row r="31" spans="1:29" ht="18" customHeight="1" x14ac:dyDescent="0.25">
      <c r="A31" s="330" t="s">
        <v>788</v>
      </c>
      <c r="B31" s="331"/>
      <c r="C31" s="331"/>
      <c r="D31" s="331"/>
      <c r="E31" s="331"/>
      <c r="F31" s="331"/>
      <c r="G31" s="331"/>
      <c r="H31" s="331"/>
      <c r="I31" s="331"/>
      <c r="J31" s="331"/>
      <c r="K31" s="331"/>
      <c r="L31" s="331"/>
      <c r="M31" s="331"/>
      <c r="N31" s="331"/>
      <c r="O31" s="331"/>
      <c r="P31" s="331"/>
      <c r="Q31" s="331"/>
      <c r="R31" s="331"/>
      <c r="S31" s="331"/>
      <c r="T31" s="331"/>
      <c r="U31" s="331"/>
      <c r="V31" s="331"/>
      <c r="W31" s="331"/>
      <c r="X31" s="331"/>
      <c r="Y31" s="331"/>
      <c r="Z31" s="331"/>
      <c r="AA31" s="331"/>
      <c r="AB31" s="331"/>
      <c r="AC31" s="332"/>
    </row>
    <row r="32" spans="1:29" ht="18" customHeight="1" x14ac:dyDescent="0.25">
      <c r="A32" s="330" t="s">
        <v>609</v>
      </c>
      <c r="B32" s="331"/>
      <c r="C32" s="331"/>
      <c r="D32" s="331"/>
      <c r="E32" s="331"/>
      <c r="F32" s="331"/>
      <c r="G32" s="331"/>
      <c r="H32" s="331"/>
      <c r="I32" s="331"/>
      <c r="J32" s="331"/>
      <c r="K32" s="331"/>
      <c r="L32" s="331"/>
      <c r="M32" s="331"/>
      <c r="N32" s="331"/>
      <c r="O32" s="331"/>
      <c r="P32" s="331"/>
      <c r="Q32" s="331"/>
      <c r="R32" s="331"/>
      <c r="S32" s="331"/>
      <c r="T32" s="331"/>
      <c r="U32" s="331"/>
      <c r="V32" s="331"/>
      <c r="W32" s="331"/>
      <c r="X32" s="331"/>
      <c r="Y32" s="331"/>
      <c r="Z32" s="331"/>
      <c r="AA32" s="331"/>
      <c r="AB32" s="331"/>
      <c r="AC32" s="332"/>
    </row>
    <row r="33" spans="1:29" ht="18" customHeight="1" x14ac:dyDescent="0.25">
      <c r="A33" s="330" t="s">
        <v>610</v>
      </c>
      <c r="B33" s="331"/>
      <c r="C33" s="331"/>
      <c r="D33" s="331"/>
      <c r="E33" s="331"/>
      <c r="F33" s="331"/>
      <c r="G33" s="331"/>
      <c r="H33" s="331"/>
      <c r="I33" s="331"/>
      <c r="J33" s="331"/>
      <c r="K33" s="331"/>
      <c r="L33" s="331"/>
      <c r="M33" s="331"/>
      <c r="N33" s="331"/>
      <c r="O33" s="331"/>
      <c r="P33" s="331"/>
      <c r="Q33" s="331"/>
      <c r="R33" s="331"/>
      <c r="S33" s="331"/>
      <c r="T33" s="331"/>
      <c r="U33" s="331"/>
      <c r="V33" s="331"/>
      <c r="W33" s="331"/>
      <c r="X33" s="331"/>
      <c r="Y33" s="331"/>
      <c r="Z33" s="331"/>
      <c r="AA33" s="331"/>
      <c r="AB33" s="331"/>
      <c r="AC33" s="332"/>
    </row>
  </sheetData>
  <mergeCells count="28">
    <mergeCell ref="A29:B29"/>
    <mergeCell ref="A30:B30"/>
    <mergeCell ref="A31:AC31"/>
    <mergeCell ref="A32:AC32"/>
    <mergeCell ref="M5:N5"/>
    <mergeCell ref="AA5:AB5"/>
    <mergeCell ref="O5:P5"/>
    <mergeCell ref="Q5:R5"/>
    <mergeCell ref="S5:T5"/>
    <mergeCell ref="U5:V5"/>
    <mergeCell ref="A33:AC33"/>
    <mergeCell ref="A5:A6"/>
    <mergeCell ref="B5:B6"/>
    <mergeCell ref="C5:C6"/>
    <mergeCell ref="D5:D6"/>
    <mergeCell ref="AC5:AC6"/>
    <mergeCell ref="E5:F5"/>
    <mergeCell ref="G5:H5"/>
    <mergeCell ref="I5:J5"/>
    <mergeCell ref="K5:L5"/>
    <mergeCell ref="W5:X5"/>
    <mergeCell ref="Y5:Z5"/>
    <mergeCell ref="A1:AC1"/>
    <mergeCell ref="B2:H2"/>
    <mergeCell ref="I2:AC2"/>
    <mergeCell ref="B3:H3"/>
    <mergeCell ref="I3:AC3"/>
    <mergeCell ref="B4:AC4"/>
  </mergeCells>
  <pageMargins left="0.25" right="0.25" top="0.75" bottom="0.75" header="0.3" footer="0.3"/>
  <pageSetup paperSize="9" scale="4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H20" sqref="H20"/>
    </sheetView>
  </sheetViews>
  <sheetFormatPr defaultRowHeight="15" x14ac:dyDescent="0.25"/>
  <cols>
    <col min="2" max="2" width="45.85546875" bestFit="1" customWidth="1"/>
    <col min="3" max="3" width="24.42578125" hidden="1" customWidth="1"/>
    <col min="4" max="4" width="10.140625" bestFit="1" customWidth="1"/>
    <col min="5" max="5" width="14.140625" bestFit="1" customWidth="1"/>
  </cols>
  <sheetData>
    <row r="1" spans="1:5" x14ac:dyDescent="0.25">
      <c r="A1" s="341" t="s">
        <v>4</v>
      </c>
      <c r="B1" s="342" t="s">
        <v>611</v>
      </c>
      <c r="C1" s="343" t="s">
        <v>486</v>
      </c>
      <c r="D1" s="344" t="s">
        <v>612</v>
      </c>
      <c r="E1" s="339" t="s">
        <v>613</v>
      </c>
    </row>
    <row r="2" spans="1:5" x14ac:dyDescent="0.25">
      <c r="A2" s="341"/>
      <c r="B2" s="342"/>
      <c r="C2" s="343"/>
      <c r="D2" s="344"/>
      <c r="E2" s="339"/>
    </row>
    <row r="3" spans="1:5" x14ac:dyDescent="0.25">
      <c r="A3" s="188">
        <v>1</v>
      </c>
      <c r="B3" s="189" t="str">
        <f>'[2]CRONOGRAMA - QUADRA - MODELO 1'!B7</f>
        <v>INSTALAÇÃO DOS SERVIÇOS DE ENGENHARIA</v>
      </c>
      <c r="C3" s="190">
        <f>'[2]PLANILHA  QUADRA - MODELO 1'!G17</f>
        <v>0</v>
      </c>
      <c r="D3" s="188">
        <v>60</v>
      </c>
      <c r="E3" s="190">
        <f>PLANILHA!G13</f>
        <v>13917.636435199998</v>
      </c>
    </row>
    <row r="4" spans="1:5" x14ac:dyDescent="0.25">
      <c r="A4" s="188">
        <v>3</v>
      </c>
      <c r="B4" s="189" t="str">
        <f>'[2]CRONOGRAMA - QUADRA - MODELO 1'!B8</f>
        <v>TRABALHOS EM TERRA</v>
      </c>
      <c r="C4" s="190">
        <f>'[2]PLANILHA  QUADRA - MODELO 1'!G36</f>
        <v>0</v>
      </c>
      <c r="D4" s="188">
        <v>60</v>
      </c>
      <c r="E4" s="190">
        <f>PLANILHA!G27</f>
        <v>20297.881630879998</v>
      </c>
    </row>
    <row r="5" spans="1:5" x14ac:dyDescent="0.25">
      <c r="A5" s="188">
        <v>4</v>
      </c>
      <c r="B5" s="189" t="str">
        <f>'[2]CRONOGRAMA - QUADRA - MODELO 1'!B9</f>
        <v>SONDAGEM, FUNDAÇÕES, MUROS E CONTENÇÕES</v>
      </c>
      <c r="C5" s="190">
        <f>'[2]PLANILHA  QUADRA - MODELO 1'!G60</f>
        <v>0</v>
      </c>
      <c r="D5" s="188">
        <v>120</v>
      </c>
      <c r="E5" s="190">
        <f>PLANILHA!G62</f>
        <v>623198.59755072009</v>
      </c>
    </row>
    <row r="6" spans="1:5" x14ac:dyDescent="0.25">
      <c r="A6" s="188">
        <v>5</v>
      </c>
      <c r="B6" s="189" t="str">
        <f>'[2]CRONOGRAMA - QUADRA - MODELO 1'!B10</f>
        <v>SUPERESTRUTURA</v>
      </c>
      <c r="C6" s="190">
        <f>'[2]PLANILHA  QUADRA - MODELO 1'!G70</f>
        <v>0</v>
      </c>
      <c r="D6" s="188">
        <v>210</v>
      </c>
      <c r="E6" s="190">
        <f>PLANILHA!G85</f>
        <v>2197228.8559361598</v>
      </c>
    </row>
    <row r="7" spans="1:5" x14ac:dyDescent="0.25">
      <c r="A7" s="188">
        <v>6</v>
      </c>
      <c r="B7" s="189" t="str">
        <f>'[2]CRONOGRAMA - QUADRA - MODELO 1'!B11</f>
        <v>ALVENARIA</v>
      </c>
      <c r="C7" s="190">
        <f>'[2]PLANILHA  QUADRA - MODELO 1'!G77</f>
        <v>0</v>
      </c>
      <c r="D7" s="188">
        <v>150</v>
      </c>
      <c r="E7" s="190">
        <f>PLANILHA!G93</f>
        <v>146665.5993072</v>
      </c>
    </row>
    <row r="8" spans="1:5" x14ac:dyDescent="0.25">
      <c r="A8" s="188">
        <v>7</v>
      </c>
      <c r="B8" s="189" t="str">
        <f>'[2]CRONOGRAMA - QUADRA - MODELO 1'!B12</f>
        <v>COBERTURA E FORRO</v>
      </c>
      <c r="C8" s="190">
        <f>'[2]PLANILHA  QUADRA - MODELO 1'!G92</f>
        <v>0</v>
      </c>
      <c r="D8" s="188">
        <v>120</v>
      </c>
      <c r="E8" s="190">
        <f>PLANILHA!G119</f>
        <v>725219.23123168002</v>
      </c>
    </row>
    <row r="9" spans="1:5" x14ac:dyDescent="0.25">
      <c r="A9" s="188">
        <v>8</v>
      </c>
      <c r="B9" s="189" t="str">
        <f>'[2]CRONOGRAMA - QUADRA - MODELO 1'!B13</f>
        <v>INSTALAÇÕES HIDRÁULICAS</v>
      </c>
      <c r="C9" s="190">
        <f>'[2]PLANILHA  QUADRA - MODELO 1'!G180</f>
        <v>0</v>
      </c>
      <c r="D9" s="188">
        <v>240</v>
      </c>
      <c r="E9" s="190">
        <f>PLANILHA!G208</f>
        <v>56760.334083200003</v>
      </c>
    </row>
    <row r="10" spans="1:5" x14ac:dyDescent="0.25">
      <c r="A10" s="188">
        <v>9</v>
      </c>
      <c r="B10" s="189" t="str">
        <f>'[2]CRONOGRAMA - QUADRA - MODELO 1'!B14</f>
        <v>INSTALAÇÕES SANITÁRIAS</v>
      </c>
      <c r="C10" s="190">
        <f>'[2]PLANILHA  QUADRA - MODELO 1'!G202</f>
        <v>0</v>
      </c>
      <c r="D10" s="188">
        <v>120</v>
      </c>
      <c r="E10" s="190">
        <f>PLANILHA!G254</f>
        <v>77701.096372</v>
      </c>
    </row>
    <row r="11" spans="1:5" x14ac:dyDescent="0.25">
      <c r="A11" s="188">
        <v>10</v>
      </c>
      <c r="B11" s="189" t="str">
        <f>'[2]CRONOGRAMA - QUADRA - MODELO 1'!B15</f>
        <v>INSTALAÇÃO ELÉTRICA</v>
      </c>
      <c r="C11" s="190">
        <f>'[2]PLANILHA  QUADRA - MODELO 1'!G296</f>
        <v>0</v>
      </c>
      <c r="D11" s="188">
        <v>150</v>
      </c>
      <c r="E11" s="190">
        <f>PLANILHA!G337</f>
        <v>104103.912352</v>
      </c>
    </row>
    <row r="12" spans="1:5" s="158" customFormat="1" x14ac:dyDescent="0.25">
      <c r="A12" s="188">
        <v>11</v>
      </c>
      <c r="B12" s="189" t="s">
        <v>254</v>
      </c>
      <c r="C12" s="190"/>
      <c r="D12" s="188">
        <v>90</v>
      </c>
      <c r="E12" s="190">
        <f>PLANILHA!G354</f>
        <v>120924.54392</v>
      </c>
    </row>
    <row r="13" spans="1:5" x14ac:dyDescent="0.25">
      <c r="A13" s="188">
        <v>12</v>
      </c>
      <c r="B13" s="189" t="str">
        <f>'[2]CRONOGRAMA - QUADRA - MODELO 1'!B16</f>
        <v>ESQUADRIAS METÁLICAS</v>
      </c>
      <c r="C13" s="190">
        <f>'[2]PLANILHA  QUADRA - MODELO 1'!G306</f>
        <v>0</v>
      </c>
      <c r="D13" s="188">
        <v>90</v>
      </c>
      <c r="E13" s="190">
        <f>PLANILHA!G370</f>
        <v>122585.00697408</v>
      </c>
    </row>
    <row r="14" spans="1:5" x14ac:dyDescent="0.25">
      <c r="A14" s="188">
        <v>13</v>
      </c>
      <c r="B14" s="189" t="str">
        <f>'[2]CRONOGRAMA - QUADRA - MODELO 1'!B17</f>
        <v>FERRAGENS</v>
      </c>
      <c r="C14" s="190">
        <f>'[2]PLANILHA  QUADRA - MODELO 1'!G324</f>
        <v>0</v>
      </c>
      <c r="D14" s="188">
        <v>30</v>
      </c>
      <c r="E14" s="190">
        <f>PLANILHA!G382</f>
        <v>21205.713149440002</v>
      </c>
    </row>
    <row r="15" spans="1:5" x14ac:dyDescent="0.25">
      <c r="A15" s="188">
        <v>14</v>
      </c>
      <c r="B15" s="189" t="str">
        <f>'[2]CRONOGRAMA - QUADRA - MODELO 1'!B18</f>
        <v>REVESTIMENTO</v>
      </c>
      <c r="C15" s="190">
        <f>'[2]PLANILHA  QUADRA - MODELO 1'!G341</f>
        <v>0</v>
      </c>
      <c r="D15" s="188">
        <v>240</v>
      </c>
      <c r="E15" s="190">
        <f>PLANILHA!G397</f>
        <v>253463.48675840002</v>
      </c>
    </row>
    <row r="16" spans="1:5" x14ac:dyDescent="0.25">
      <c r="A16" s="188">
        <v>15</v>
      </c>
      <c r="B16" s="189" t="str">
        <f>'[2]CRONOGRAMA - QUADRA - MODELO 1'!B19</f>
        <v>PISOS E RODAPÉS</v>
      </c>
      <c r="C16" s="190">
        <f>'[2]PLANILHA  QUADRA - MODELO 1'!G360</f>
        <v>0</v>
      </c>
      <c r="D16" s="188">
        <v>150</v>
      </c>
      <c r="E16" s="190">
        <f>PLANILHA!G425</f>
        <v>356403.56990159996</v>
      </c>
    </row>
    <row r="17" spans="1:5" s="158" customFormat="1" x14ac:dyDescent="0.25">
      <c r="A17" s="188">
        <v>16</v>
      </c>
      <c r="B17" s="189" t="s">
        <v>332</v>
      </c>
      <c r="C17" s="190"/>
      <c r="D17" s="188">
        <v>30</v>
      </c>
      <c r="E17" s="190">
        <f>PLANILHA!G433</f>
        <v>12110.773355999998</v>
      </c>
    </row>
    <row r="18" spans="1:5" x14ac:dyDescent="0.25">
      <c r="A18" s="188">
        <v>17</v>
      </c>
      <c r="B18" s="189" t="str">
        <f>'[2]CRONOGRAMA - QUADRA - MODELO 1'!B20</f>
        <v>PINTURA</v>
      </c>
      <c r="C18" s="190">
        <f>'[2]PLANILHA  QUADRA - MODELO 1'!G371</f>
        <v>0</v>
      </c>
      <c r="D18" s="188">
        <v>150</v>
      </c>
      <c r="E18" s="190">
        <f>PLANILHA!G451</f>
        <v>169445.27111295998</v>
      </c>
    </row>
    <row r="19" spans="1:5" x14ac:dyDescent="0.25">
      <c r="A19" s="188">
        <v>18</v>
      </c>
      <c r="B19" s="189" t="str">
        <f>'[2]CRONOGRAMA - QUADRA - MODELO 1'!B21</f>
        <v>BANCADAS, PRATELEIRAS E DIVISÓRIAS</v>
      </c>
      <c r="C19" s="190">
        <f>'[2]PLANILHA  QUADRA - MODELO 1'!G389</f>
        <v>0</v>
      </c>
      <c r="D19" s="188">
        <v>90</v>
      </c>
      <c r="E19" s="190">
        <f>PLANILHA!G470</f>
        <v>48840.711227200001</v>
      </c>
    </row>
    <row r="20" spans="1:5" s="158" customFormat="1" x14ac:dyDescent="0.25">
      <c r="A20" s="188">
        <v>19</v>
      </c>
      <c r="B20" s="189" t="s">
        <v>365</v>
      </c>
      <c r="C20" s="190"/>
      <c r="D20" s="188">
        <v>30</v>
      </c>
      <c r="E20" s="190">
        <f>PLANILHA!G477</f>
        <v>4061.4691839999996</v>
      </c>
    </row>
    <row r="21" spans="1:5" x14ac:dyDescent="0.25">
      <c r="A21" s="188">
        <v>23</v>
      </c>
      <c r="B21" s="189" t="str">
        <f>'[2]CRONOGRAMA - QUADRA - MODELO 1'!B23</f>
        <v>LIMPEZA</v>
      </c>
      <c r="C21" s="190">
        <f>'[2]PLANILHA  QUADRA - MODELO 1'!G441</f>
        <v>0</v>
      </c>
      <c r="D21" s="188">
        <v>30</v>
      </c>
      <c r="E21" s="190">
        <f>PLANILHA!G483</f>
        <v>18899.280860160001</v>
      </c>
    </row>
    <row r="22" spans="1:5" x14ac:dyDescent="0.25">
      <c r="A22" s="188">
        <v>24</v>
      </c>
      <c r="B22" s="189" t="s">
        <v>379</v>
      </c>
      <c r="C22" s="190">
        <f>'[2]PLANILHA  QUADRA - MODELO 1'!G466</f>
        <v>0</v>
      </c>
      <c r="D22" s="188">
        <v>30</v>
      </c>
      <c r="E22" s="190">
        <f>PLANILHA!G500</f>
        <v>31695.614847000004</v>
      </c>
    </row>
    <row r="23" spans="1:5" s="158" customFormat="1" x14ac:dyDescent="0.25">
      <c r="A23" s="188">
        <v>25</v>
      </c>
      <c r="B23" s="187" t="s">
        <v>614</v>
      </c>
      <c r="C23" s="190"/>
      <c r="D23" s="188">
        <v>150</v>
      </c>
      <c r="E23" s="190">
        <f>PLANILHA!G570</f>
        <v>64548.23290399999</v>
      </c>
    </row>
    <row r="24" spans="1:5" ht="30" x14ac:dyDescent="0.25">
      <c r="A24" s="188">
        <v>26</v>
      </c>
      <c r="B24" s="189" t="s">
        <v>791</v>
      </c>
      <c r="C24" s="190">
        <f>'[2]PLANILHA  QUADRA - MODELO 1'!G470</f>
        <v>20809.579233000004</v>
      </c>
      <c r="D24" s="188">
        <v>120</v>
      </c>
      <c r="E24" s="190">
        <f>PLANILHA!G596</f>
        <v>17957.296111999996</v>
      </c>
    </row>
    <row r="25" spans="1:5" x14ac:dyDescent="0.25">
      <c r="A25" s="340"/>
      <c r="B25" s="340"/>
      <c r="C25" s="190"/>
      <c r="D25" s="190"/>
      <c r="E25" s="190"/>
    </row>
    <row r="26" spans="1:5" x14ac:dyDescent="0.25">
      <c r="A26" s="340" t="s">
        <v>488</v>
      </c>
      <c r="B26" s="340"/>
      <c r="C26" s="191">
        <f>SUM(C3:C24)</f>
        <v>20809.579233000004</v>
      </c>
      <c r="D26" s="191"/>
      <c r="E26" s="191">
        <f>SUM(E3:E24)</f>
        <v>5207234.1152058775</v>
      </c>
    </row>
  </sheetData>
  <mergeCells count="7">
    <mergeCell ref="E1:E2"/>
    <mergeCell ref="A25:B25"/>
    <mergeCell ref="A26:B26"/>
    <mergeCell ref="A1:A2"/>
    <mergeCell ref="B1:B2"/>
    <mergeCell ref="C1:C2"/>
    <mergeCell ref="D1:D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3</vt:i4>
      </vt:variant>
    </vt:vector>
  </HeadingPairs>
  <TitlesOfParts>
    <vt:vector size="6" baseType="lpstr">
      <vt:lpstr>PLANILHA</vt:lpstr>
      <vt:lpstr>CRONOGRAMA</vt:lpstr>
      <vt:lpstr>PLANO DE APLICAÇÃO </vt:lpstr>
      <vt:lpstr>PLANILHA!Area_de_impressao</vt:lpstr>
      <vt:lpstr>PLANILHA!Print_Area</vt:lpstr>
      <vt:lpstr>PLANILHA!Print_Titles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SEE</dc:creator>
  <cp:lastModifiedBy>User</cp:lastModifiedBy>
  <cp:lastPrinted>2024-05-21T13:50:56Z</cp:lastPrinted>
  <dcterms:created xsi:type="dcterms:W3CDTF">2012-05-28T19:15:19Z</dcterms:created>
  <dcterms:modified xsi:type="dcterms:W3CDTF">2024-07-15T18:42:57Z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1046-11.2.0.8343</vt:lpwstr>
  </property>
</Properties>
</file>