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755" activeTab="3"/>
  </bookViews>
  <sheets>
    <sheet name="REFORMA- Planilha orçamentária" sheetId="5" r:id="rId1"/>
    <sheet name="Modelo Planilha Orcamentaria" sheetId="6" state="hidden" r:id="rId2"/>
    <sheet name="Memória de Cálculo" sheetId="9" r:id="rId3"/>
    <sheet name="Cronograma" sheetId="7" r:id="rId4"/>
  </sheets>
  <definedNames>
    <definedName name="_xlnm.Print_Area" localSheetId="3">Cronograma!$A$1:$I$35</definedName>
    <definedName name="_xlnm.Print_Area" localSheetId="2">'Memória de Cálculo'!$A$1:$I$87</definedName>
    <definedName name="_xlnm.Print_Area" localSheetId="1">'Modelo Planilha Orcamentaria'!$A$1:$H$54</definedName>
    <definedName name="_xlnm.Print_Area" localSheetId="0">'REFORMA- Planilha orçamentária'!$A$1:$H$40</definedName>
    <definedName name="_xlnm.Print_Titles" localSheetId="3">Cronograma!$1:$8</definedName>
    <definedName name="_xlnm.Print_Titles" localSheetId="0">'REFORMA- Planilha orçamentária'!$1:$11</definedName>
  </definedNames>
  <calcPr calcId="152511" fullCalcOnLoad="1"/>
</workbook>
</file>

<file path=xl/calcChain.xml><?xml version="1.0" encoding="utf-8"?>
<calcChain xmlns="http://schemas.openxmlformats.org/spreadsheetml/2006/main">
  <c r="H84" i="9" l="1"/>
  <c r="H83" i="9"/>
  <c r="H75" i="9"/>
  <c r="H74" i="9"/>
  <c r="H66" i="9"/>
  <c r="H65" i="9"/>
  <c r="H68" i="9"/>
  <c r="H57" i="9"/>
  <c r="H56" i="9"/>
  <c r="G30" i="5"/>
  <c r="H30" i="5"/>
  <c r="H29" i="5"/>
  <c r="G28" i="5"/>
  <c r="H28" i="5"/>
  <c r="D24" i="7"/>
  <c r="G26" i="5"/>
  <c r="H26" i="5"/>
  <c r="G24" i="5"/>
  <c r="H24" i="5"/>
  <c r="D20" i="7"/>
  <c r="H48" i="9"/>
  <c r="H46" i="9"/>
  <c r="H45" i="9"/>
  <c r="H37" i="9"/>
  <c r="H35" i="9"/>
  <c r="H39" i="9"/>
  <c r="G18" i="5"/>
  <c r="H18" i="5"/>
  <c r="H27" i="9"/>
  <c r="H29" i="9"/>
  <c r="H19" i="9"/>
  <c r="H21" i="9"/>
  <c r="G22" i="5"/>
  <c r="H22" i="5"/>
  <c r="H11" i="9"/>
  <c r="H13" i="9"/>
  <c r="G16" i="5"/>
  <c r="H16" i="5"/>
  <c r="D12" i="7"/>
  <c r="G20" i="5"/>
  <c r="H20" i="5"/>
  <c r="G14" i="5"/>
  <c r="H14" i="5"/>
  <c r="D10" i="7"/>
  <c r="G19" i="6"/>
  <c r="H19" i="6"/>
  <c r="G24" i="6"/>
  <c r="H24" i="6"/>
  <c r="G25" i="6"/>
  <c r="H25" i="6"/>
  <c r="G26" i="6"/>
  <c r="H26" i="6"/>
  <c r="G27" i="6"/>
  <c r="H27" i="6"/>
  <c r="G28" i="6"/>
  <c r="H28" i="6"/>
  <c r="G29" i="6"/>
  <c r="H29" i="6"/>
  <c r="G30" i="6"/>
  <c r="H30" i="6"/>
  <c r="G31" i="6"/>
  <c r="H31" i="6"/>
  <c r="G32" i="6"/>
  <c r="H32" i="6"/>
  <c r="G20" i="6"/>
  <c r="H20" i="6"/>
  <c r="G21" i="6"/>
  <c r="H21" i="6"/>
  <c r="G22" i="6"/>
  <c r="H22" i="6"/>
  <c r="G23" i="6"/>
  <c r="H23" i="6"/>
  <c r="G15" i="6"/>
  <c r="H15" i="6"/>
  <c r="G16" i="6"/>
  <c r="H16" i="6"/>
  <c r="G17" i="6"/>
  <c r="H17" i="6"/>
  <c r="G18" i="6"/>
  <c r="H18" i="6"/>
  <c r="G14" i="6"/>
  <c r="H14" i="6"/>
  <c r="G33" i="6"/>
  <c r="H33" i="6"/>
  <c r="G34" i="6"/>
  <c r="H34" i="6"/>
  <c r="G35" i="6"/>
  <c r="H35" i="6"/>
  <c r="G36" i="6"/>
  <c r="H36" i="6"/>
  <c r="G37" i="6"/>
  <c r="H37" i="6"/>
  <c r="G38" i="6"/>
  <c r="H38" i="6"/>
  <c r="G39" i="6"/>
  <c r="H39" i="6"/>
  <c r="G40" i="6"/>
  <c r="H40" i="6"/>
  <c r="G41" i="6"/>
  <c r="H41" i="6"/>
  <c r="H15" i="5"/>
  <c r="H13" i="5"/>
  <c r="H59" i="9"/>
  <c r="H77" i="9"/>
  <c r="H50" i="9"/>
  <c r="H86" i="9"/>
  <c r="D16" i="7"/>
  <c r="H19" i="5"/>
  <c r="F12" i="7"/>
  <c r="E12" i="7"/>
  <c r="H17" i="5"/>
  <c r="D14" i="7"/>
  <c r="F20" i="7"/>
  <c r="E20" i="7"/>
  <c r="H12" i="5"/>
  <c r="H32" i="5"/>
  <c r="H27" i="5"/>
  <c r="D18" i="7"/>
  <c r="H21" i="5"/>
  <c r="D22" i="7"/>
  <c r="H42" i="6"/>
  <c r="F10" i="7"/>
  <c r="E10" i="7"/>
  <c r="F24" i="7"/>
  <c r="E24" i="7"/>
  <c r="H23" i="5"/>
  <c r="D26" i="7"/>
  <c r="H25" i="5"/>
  <c r="F26" i="7"/>
  <c r="E26" i="7"/>
  <c r="F18" i="7"/>
  <c r="E18" i="7"/>
  <c r="F22" i="7"/>
  <c r="E22" i="7"/>
  <c r="E14" i="7"/>
  <c r="E28" i="7"/>
  <c r="E27" i="7"/>
  <c r="F14" i="7"/>
  <c r="D28" i="7"/>
  <c r="D17" i="7"/>
  <c r="F28" i="7"/>
  <c r="E16" i="7"/>
  <c r="F16" i="7"/>
  <c r="D15" i="7"/>
  <c r="F27" i="7"/>
  <c r="D13" i="7"/>
  <c r="E6" i="7"/>
  <c r="D9" i="7"/>
  <c r="D23" i="7"/>
  <c r="D11" i="7"/>
  <c r="D19" i="7"/>
  <c r="D25" i="7"/>
  <c r="D21" i="7"/>
  <c r="D27" i="7"/>
</calcChain>
</file>

<file path=xl/sharedStrings.xml><?xml version="1.0" encoding="utf-8"?>
<sst xmlns="http://schemas.openxmlformats.org/spreadsheetml/2006/main" count="336" uniqueCount="199">
  <si>
    <t>ITEM</t>
  </si>
  <si>
    <t>DESCRIÇÃO</t>
  </si>
  <si>
    <t>QUANTIDADE</t>
  </si>
  <si>
    <t>UNIDADE</t>
  </si>
  <si>
    <t>PLANILHA ORÇAMENTÁRIA DE CUSTOS</t>
  </si>
  <si>
    <t>CÓDIGO</t>
  </si>
  <si>
    <t>DIRETA</t>
  </si>
  <si>
    <t>INDIRETA</t>
  </si>
  <si>
    <t>(    )</t>
  </si>
  <si>
    <t>LDI</t>
  </si>
  <si>
    <t>PREÇO TOTAL</t>
  </si>
  <si>
    <t>CREA</t>
  </si>
  <si>
    <t xml:space="preserve">FORMA DE EXECUÇÃO: </t>
  </si>
  <si>
    <t>Carimbo e assinatura do engenheiro responsável técnico pela elaboração da planilha</t>
  </si>
  <si>
    <t>Carimbo e assinatura do prefeito</t>
  </si>
  <si>
    <t>PREÇO UNITÁRIO S/ LDI</t>
  </si>
  <si>
    <t>PREÇO UNITÁRIO C/ LDI</t>
  </si>
  <si>
    <r>
      <t xml:space="preserve">LOCAL: </t>
    </r>
    <r>
      <rPr>
        <b/>
        <sz val="10"/>
        <color indexed="10"/>
        <rFont val="Arial"/>
        <family val="2"/>
      </rPr>
      <t>Rua X, Bairro Y</t>
    </r>
  </si>
  <si>
    <r>
      <t xml:space="preserve">REGIÃO/MÊS DE REFERÊNCIA: </t>
    </r>
    <r>
      <rPr>
        <b/>
        <sz val="10"/>
        <color indexed="10"/>
        <rFont val="Arial"/>
        <family val="2"/>
      </rPr>
      <t>Região Central - Junho/09</t>
    </r>
  </si>
  <si>
    <r>
      <t xml:space="preserve">PRAZO DE EXECUÇÃO: </t>
    </r>
    <r>
      <rPr>
        <b/>
        <sz val="10"/>
        <color indexed="10"/>
        <rFont val="Arial"/>
        <family val="2"/>
      </rPr>
      <t>XX Meses</t>
    </r>
  </si>
  <si>
    <r>
      <t xml:space="preserve">(  </t>
    </r>
    <r>
      <rPr>
        <b/>
        <sz val="10"/>
        <color indexed="10"/>
        <rFont val="Arial"/>
        <family val="2"/>
      </rPr>
      <t xml:space="preserve">x </t>
    </r>
    <r>
      <rPr>
        <b/>
        <sz val="10"/>
        <rFont val="Arial"/>
        <family val="2"/>
      </rPr>
      <t xml:space="preserve"> )</t>
    </r>
  </si>
  <si>
    <r>
      <t xml:space="preserve">FOLHA Nº: </t>
    </r>
    <r>
      <rPr>
        <b/>
        <sz val="10"/>
        <color indexed="10"/>
        <rFont val="Arial"/>
        <family val="2"/>
      </rPr>
      <t>01/01</t>
    </r>
  </si>
  <si>
    <r>
      <t xml:space="preserve">DATA: </t>
    </r>
    <r>
      <rPr>
        <b/>
        <sz val="10"/>
        <color indexed="10"/>
        <rFont val="Arial"/>
        <family val="2"/>
      </rPr>
      <t>dd/mm/aa</t>
    </r>
  </si>
  <si>
    <t>IIO-BAR-046</t>
  </si>
  <si>
    <t>BARRACÃO DE OBRA</t>
  </si>
  <si>
    <t>M2</t>
  </si>
  <si>
    <t>1.1</t>
  </si>
  <si>
    <t>IIO-001</t>
  </si>
  <si>
    <t>INSTALAÇÕES INICIAIS DA OBRA</t>
  </si>
  <si>
    <t>1.2</t>
  </si>
  <si>
    <t>IIO-PLA-005</t>
  </si>
  <si>
    <t>FORNECIMENTO E COLOCAÇÃO DE PLACA DE OBRA EM CHAPA GALVANIZADA (3,00 X 1,50 M) - GOVERNO DO ESTADO</t>
  </si>
  <si>
    <t>UN</t>
  </si>
  <si>
    <t>OBR-001</t>
  </si>
  <si>
    <t>OBRAS VIÁRIAS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</si>
  <si>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</si>
  <si>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</si>
  <si>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</si>
  <si>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</si>
  <si>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</si>
  <si>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</si>
  <si>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</si>
  <si>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</si>
  <si>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</si>
  <si>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OBR-VIA-130</t>
  </si>
  <si>
    <t>REGULARIZAÇÃO DO SUBLEITO COM PROCTOR INTERMEDIÁRIO</t>
  </si>
  <si>
    <r>
      <t xml:space="preserve">OBRA: </t>
    </r>
    <r>
      <rPr>
        <b/>
        <sz val="10"/>
        <color indexed="10"/>
        <rFont val="Arial"/>
        <family val="2"/>
      </rPr>
      <t>Pavimentação asfáltica em C.B.U.Q</t>
    </r>
  </si>
  <si>
    <t>OBR-VIA-145</t>
  </si>
  <si>
    <t>M3</t>
  </si>
  <si>
    <t>TRANSPORTE DE MATERIAL DE JAZIDA PARA CONSERVAÇÃO DMT DE 0 A 10 KM</t>
  </si>
  <si>
    <t>OBR-VIA-315</t>
  </si>
  <si>
    <t>M3XKM</t>
  </si>
  <si>
    <t>OBR-VIA-345</t>
  </si>
  <si>
    <t>TRANSPORTE DE AGREGADO DMT DE 0 A 10 KM</t>
  </si>
  <si>
    <t>OBR-VIA-435</t>
  </si>
  <si>
    <t>TXKM</t>
  </si>
  <si>
    <t>OBR-VIA-165</t>
  </si>
  <si>
    <t>OBR-VIA-160</t>
  </si>
  <si>
    <t>EXECUÇÃO DE IMPRIMAÇÃO COM MATERIAL BETUMINOSO, INCLUINDO FORNECIMENTO E TRANSPORTE DO MATERIAL BETUMINOSO DENTRO DO CANTEIRO DE OBRAS</t>
  </si>
  <si>
    <t>EXECUÇÃO DE PINTURA DE LIGAÇÃO COM MATERIAL BETUMINOSO, INCLUINDO FORNECIMENTO E TRANSPORTE DO MATERIAL BETUMINOSO DENTRO DO CANTEIRO DE OBRAS</t>
  </si>
  <si>
    <t>OBR-VIA-180</t>
  </si>
  <si>
    <t>EXECUÇÃO DE CONCRETO BETUMINOSO USINADO A QUENTE (CBUQ) COM MATERIAL BETUMINOSO, INCLUINDO FORNECIMENTO DOS AGREGADOS E TRANSPORTE DO MATERIAL BETUMINOSO DENTRO DO CANTEIRO DE OBRAS</t>
  </si>
  <si>
    <t>OBR-VIA-375</t>
  </si>
  <si>
    <t>TRANSPORTE DE PMF/CBUQ PARA CONSERVAÇÃO DMT 0 A 10 KM</t>
  </si>
  <si>
    <t>DRE-001</t>
  </si>
  <si>
    <t xml:space="preserve">DRENAGEM  </t>
  </si>
  <si>
    <t>3.1</t>
  </si>
  <si>
    <t>SARJETA TIPO 1 - 50 X 5 CM, I = 3 %, PADRÃO DEOP-MG</t>
  </si>
  <si>
    <t>DRE-SAR-005</t>
  </si>
  <si>
    <t>M</t>
  </si>
  <si>
    <t>URB-MFC-005</t>
  </si>
  <si>
    <t>URB-001</t>
  </si>
  <si>
    <t>4.1</t>
  </si>
  <si>
    <t xml:space="preserve">URBANIZAÇÃO E OBRAS COMPLEMENTARES                          </t>
  </si>
  <si>
    <t>MEIO-FIO DE CONCRETO PRÉ-MOLDADO TIPO A - (12 X 16,7 X 35) CM</t>
  </si>
  <si>
    <t>TOTAL GERAL DA OBRA</t>
  </si>
  <si>
    <r>
      <t xml:space="preserve">PREFEITURA: </t>
    </r>
    <r>
      <rPr>
        <b/>
        <sz val="10"/>
        <color indexed="10"/>
        <rFont val="Arial"/>
        <family val="2"/>
      </rPr>
      <t>Nome da Prefeitura</t>
    </r>
    <r>
      <rPr>
        <b/>
        <sz val="10"/>
        <rFont val="Arial"/>
        <family val="2"/>
      </rPr>
      <t xml:space="preserve"> </t>
    </r>
  </si>
  <si>
    <t>A N E X O   I I - MODELO</t>
  </si>
  <si>
    <t>TRANSPORTE DE MATERIAL DE QUALQUER NATUREZA DMT ACIMA DE 40 KM (DMT = 350 KM)</t>
  </si>
  <si>
    <t xml:space="preserve">EXECUÇÃO DE BASE DE SOLO ESTABILIZADO GRANULOMETRICAMENTE SEM MISTURA COM PROCTOR INTERMEDIÁRIO, INCLUINDO ESCAVAÇÃO, CARGA, DESCARGA, ESPALHAMENTO E COMPACTAÇÃO DO MATERIAL; EXCLUSIVE AQUISIÇÃO DO MATERIAL (E = 15 CM) </t>
  </si>
  <si>
    <t>Os valores dos quantitativos da planilha são meramente ilustrativos</t>
  </si>
  <si>
    <t>ISS: 5%</t>
  </si>
  <si>
    <t>TOTAL GERAL DA OBRA C/ LDI</t>
  </si>
  <si>
    <t>BDI:</t>
  </si>
  <si>
    <t>PREÇO UNITÁTIO C/ LDI</t>
  </si>
  <si>
    <t>UND</t>
  </si>
  <si>
    <t>MEMÓRIA DE CÁLCULO</t>
  </si>
  <si>
    <t>x</t>
  </si>
  <si>
    <t>y</t>
  </si>
  <si>
    <t>z</t>
  </si>
  <si>
    <t>w</t>
  </si>
  <si>
    <t>TOTAL</t>
  </si>
  <si>
    <t>Total =</t>
  </si>
  <si>
    <t>comp. (m)</t>
  </si>
  <si>
    <t>larg. (m)</t>
  </si>
  <si>
    <t>comp (m)</t>
  </si>
  <si>
    <t>CRONOGRAMA FÍSICO-FINANCEIRO</t>
  </si>
  <si>
    <t>ETAPAS/DESCRIÇÃO</t>
  </si>
  <si>
    <t>FÍSICO/ FINANCEIRO</t>
  </si>
  <si>
    <t>TOTAL  ETAPAS</t>
  </si>
  <si>
    <t>Físico %</t>
  </si>
  <si>
    <t>Financeiro</t>
  </si>
  <si>
    <t xml:space="preserve"> </t>
  </si>
  <si>
    <t>Observações:</t>
  </si>
  <si>
    <t>CREA ou CAU</t>
  </si>
  <si>
    <t>Assinatura do Prefeito</t>
  </si>
  <si>
    <t>FORNECIMENTO E COLOCAÇÃO DE PLACA DE OBRA EM CHAPA GALVANIZADA (3,00X1,50M) - EM CHAPA GALVANIZADA 0,26 AFIXADAS COM REBITES 540 E PARAFUSOS 3/8, EM ESTRUTURA METÁLICA VIGA U 2" ENRIJECIDA COM METALON 20X20, SUPORTE EM EUCALIPTO AUTOCLAVADO PINTADAS</t>
  </si>
  <si>
    <t>Und.</t>
  </si>
  <si>
    <t>PLACA DE OBRA</t>
  </si>
  <si>
    <t>PREFEITURA MUNICIPAL DE NANUQUE</t>
  </si>
  <si>
    <t>Prefeitura Municipal de Nanuque</t>
  </si>
  <si>
    <t>Lado Dir (m)</t>
  </si>
  <si>
    <t>Lado Esq (m)</t>
  </si>
  <si>
    <t>UNID.</t>
  </si>
  <si>
    <t>QUANT.</t>
  </si>
  <si>
    <t>ED-28427</t>
  </si>
  <si>
    <t>1.1.1</t>
  </si>
  <si>
    <t>1.3</t>
  </si>
  <si>
    <t>1.4</t>
  </si>
  <si>
    <t>1.5</t>
  </si>
  <si>
    <t>Assinatura do engenheiro/arquiteto/técnico em edificações</t>
  </si>
  <si>
    <t>FORMA DE EXECUÇÃO:  (  ) DIRETA    (X) INDIRETA</t>
  </si>
  <si>
    <t>1.2.1</t>
  </si>
  <si>
    <t>1.3.1</t>
  </si>
  <si>
    <t>FORNECIMENTO E COLOCAÇÃO DE PLACA DE OBRA EM CHAPA
GALVANIZADA #26, ESP. 0,45MM, DIMENSÃO (3X1,5)M, PLOTADA
COM ADESIVO VINÍLICO, AFIXADA COM REBITES 4,8X40MM, EM
ESTRUTURA METÁLICA DE METALON 20X20MM, ESP. 1,25MM,
INCLUSIVE SUPORTE EM EUCALIPTO AUTOCLAVADO PINTADO
COM TINTA PVA DUAS (2) DEMÃOS</t>
  </si>
  <si>
    <t>U</t>
  </si>
  <si>
    <t>1.4.1</t>
  </si>
  <si>
    <t xml:space="preserve">                Data: 29/10/2024</t>
  </si>
  <si>
    <t>MUSEU DO VAQUEIRO</t>
  </si>
  <si>
    <t>ED-50568</t>
  </si>
  <si>
    <t>MANTA ASFÁLTICA</t>
  </si>
  <si>
    <t>ED-50168</t>
  </si>
  <si>
    <t>CONTRAPISO</t>
  </si>
  <si>
    <t>PISO CIMENTADO</t>
  </si>
  <si>
    <t>LOCAL: RUA BARBACENA, Nº 04 - BAIRRO: CENTRO - NANUQUE/MG.</t>
  </si>
  <si>
    <t xml:space="preserve">Área do Museu </t>
  </si>
  <si>
    <t>Comp.(m)</t>
  </si>
  <si>
    <t>Alt. (m)</t>
  </si>
  <si>
    <t>Ccomp. (m)</t>
  </si>
  <si>
    <t>Quant. (u)</t>
  </si>
  <si>
    <t>Comp. (m)</t>
  </si>
  <si>
    <t>Larg. (m)</t>
  </si>
  <si>
    <t>PISO CIMENTADO COM ARGAMASSA, TRAÇO 1:3 (CIMENTO E AREIA), COM ADITIVO IMPERMEABILIZANTE, ESP. 25MM, ACABAMENTO DESEMPENADO E FELTRADO</t>
  </si>
  <si>
    <t>Calçada de acesso ao Museu - 1</t>
  </si>
  <si>
    <t>Calçada de acesso ao Museu - 2</t>
  </si>
  <si>
    <t>Calçada de acesso ao Museu - 3</t>
  </si>
  <si>
    <t>PREPARAÇÃO DE SUPERFÍCIE</t>
  </si>
  <si>
    <t>ED-50533</t>
  </si>
  <si>
    <t>APICOAMENTO DE PISO CIMENTADO - PROFUNDIDADE ATÉ 1 CM</t>
  </si>
  <si>
    <t>PISO CIMENTADO COM ARGAMASSA, TRAÇO 1:3 (CIMENTO E
AREIA), ESP. 30MM, ACABAMENTO DESEMPENADO E FELTRADO,
MODULAÇÃO DE 100X100CM, INCLUSIVE JUNTA PLÁSTICA</t>
  </si>
  <si>
    <t>ED-50548</t>
  </si>
  <si>
    <t>ED-6284</t>
  </si>
  <si>
    <t>EMASSAMENTO EM TETO COM MASSA ACRÍLICA, DUAS (2)
DEMÃOS, INCLUSIVE LIXAMENTO PARA PINTURA</t>
  </si>
  <si>
    <t>PINTURA ACRÍLICA EM TETO, DUAS (2) DEMÃOS, INCLUSIVE UMA (
1) DEMÃO DE MASSA CORRIDA (PVA), EXCLUSIVE SELADOR
ACRÍLICO</t>
  </si>
  <si>
    <t>PREPARAÇÃO PARA EMASSAMENTO OU PINTURA (LÁTEX/
ACRÍLICA) EM TETO, INCLUSIVE UMA (1) DEMÃO DE SELADOR
ACRÍLICO</t>
  </si>
  <si>
    <t>ED-50515</t>
  </si>
  <si>
    <t>ED-50456</t>
  </si>
  <si>
    <t>ED-50476</t>
  </si>
  <si>
    <t>CONTRAPISO DESEMPENADO COM ARGAMASSA, TRAÇO 1:3 (
CIMENTO E AREIA), ESP. 30MM, INCLUSIVE ARGAMASSA COM
PREPARO MECANIZADO</t>
  </si>
  <si>
    <t>IMPERMEABILIZAÇÃO COM MANTA ASFÁLTICA, TIPO III, CLASSE A,ESP. 4MM, INCLUSIVE APLICAÇÃO DE PRIMER ASFÁLTICO</t>
  </si>
  <si>
    <t>REBOCO COM ARGAMASSA, TRAÇO 1:2:8 (CIMENTO, CAL E AREIA), ESP. 30MM, APLICAÇÃO MANUAL, INCLUSIVE ARGAMASSA COMPREPARO MECANIZADO</t>
  </si>
  <si>
    <t>MASSA CORRIDA (PVA E ACRÍLICA)</t>
  </si>
  <si>
    <t xml:space="preserve">PINTURA ACRÍLICA </t>
  </si>
  <si>
    <t>SELADOR DE PAREDE</t>
  </si>
  <si>
    <t xml:space="preserve">REGIÃO/MÊS DE REFERÊNCIA: SETOP 07/2024 COM DESONERAÇÃO </t>
  </si>
  <si>
    <t>1.5.1</t>
  </si>
  <si>
    <t>1.6</t>
  </si>
  <si>
    <t>1.6.1</t>
  </si>
  <si>
    <t>1.7</t>
  </si>
  <si>
    <t>1.7.1</t>
  </si>
  <si>
    <t>1.8.1</t>
  </si>
  <si>
    <t>1.8</t>
  </si>
  <si>
    <t>1.9</t>
  </si>
  <si>
    <t>1.9.1</t>
  </si>
  <si>
    <t>CONTRAPISO DESEMPENADO COM ARGAMASSA, TRAÇO 1:3 (CIMENTO E AREIA), ESP. 30MM, INCLUSIVE ARGAMASSA COM PREPARO MECANIZADO</t>
  </si>
  <si>
    <t>REVESTIMENTO DE ARGAMASSA</t>
  </si>
  <si>
    <t>Área interna do Museu</t>
  </si>
  <si>
    <t xml:space="preserve">Área externa do Museu </t>
  </si>
  <si>
    <t>Área externa do Museu</t>
  </si>
  <si>
    <t>Área da marquise do Museu</t>
  </si>
  <si>
    <t>EMASSAMENTO EM TETO COM MASSA ACRÍLICA, DUAS (2) DEMÃOS, INCLUSIVE LIXAMENTO PARA PINTURA</t>
  </si>
  <si>
    <t>PINTURA ACRÍLICA EM TETO, DUAS (2) DEMÃOS, INCLUSIVE UMA (1) DEMÃO DE MASSA CORRIDA (PVA), EXCLUSIVE SELADOR ACRÍLICO</t>
  </si>
  <si>
    <t>PREPARAÇÃO PARA EMASSAMENTO OU PINTURA (LÁTEX/ ACRÍLICA) EM TETO, INCLUSIVE UMA (1) DEMÃO DE SELADOR ACRÍLICO</t>
  </si>
  <si>
    <t>REFORMA DO MUSEU DO VAQUEIRO</t>
  </si>
  <si>
    <t xml:space="preserve">PREPARAÇÃO DA SUPERFÍCIE </t>
  </si>
  <si>
    <t xml:space="preserve">PISO CIMENTADO </t>
  </si>
  <si>
    <t>PINTURA ACRÍLICA</t>
  </si>
  <si>
    <t xml:space="preserve">OBRA: REFORMA DA LAJE DE COBERTURA E DO TETO DO MUSEU DO VAQUEIRO  </t>
  </si>
  <si>
    <t xml:space="preserve">OBRA:  REFORMA DA LAJE DE COBERTURA E DO TETO DO MUSEU DO VAQUEIRO  </t>
  </si>
  <si>
    <t>LOCAL:  RUA BARBACENA, Nº 04 - BAIRRO: CENTRO - NANUQUE/MG.</t>
  </si>
  <si>
    <t>DATA: 29/10/2024</t>
  </si>
  <si>
    <t>CAU</t>
  </si>
  <si>
    <t>Carimbo e assinatura do responsável técnico pela elaboração da planilha</t>
  </si>
  <si>
    <t xml:space="preserve">VALOR: </t>
  </si>
  <si>
    <t>PREFEITURA MUNICIPAL DE NANUQUE
  ESTADO DE MINAS GERAIS
SECRETARIA DE OBRAS E SERVIÇOS URBANOS</t>
  </si>
  <si>
    <t>PRAZO DE EXECUÇÃO: 1 mês</t>
  </si>
  <si>
    <t>15 DIAS</t>
  </si>
  <si>
    <t>30 DIAS</t>
  </si>
  <si>
    <t>PRAZO DA OBRA: 1 Mês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</si>
</sst>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1" formatCode="_(* #,##0.00_);_(* \(#,##0.00\);_(* &quot;-&quot;??_);_(@_)"/>
    <numFmt numFmtId="176" formatCode="###,##0.00"/>
    <numFmt numFmtId="184" formatCode="&quot;R$ &quot;#,##0.00"/>
  </numFmts>
  <fonts count="27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  <font>
      <sz val="8"/>
      <color indexed="12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Calibri"/>
      <family val="2"/>
    </font>
    <font>
      <b/>
      <sz val="9"/>
      <color indexed="8"/>
      <name val="Arial"/>
      <family val="2"/>
    </font>
    <font>
      <b/>
      <sz val="18"/>
      <name val="Arial"/>
      <family val="2"/>
    </font>
    <font>
      <b/>
      <sz val="9"/>
      <color indexed="12"/>
      <name val="Arial"/>
      <family val="2"/>
    </font>
    <font>
      <b/>
      <sz val="1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20"/>
      <color theme="3" tint="0.39997558519241921"/>
      <name val="Arial"/>
      <family val="2"/>
    </font>
    <font>
      <b/>
      <sz val="9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</fills>
  <borders count="10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Up="1"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5" fillId="0" borderId="0"/>
    <xf numFmtId="9" fontId="1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5" fillId="0" borderId="0" applyFont="0" applyFill="0" applyBorder="0" applyAlignment="0" applyProtection="0"/>
  </cellStyleXfs>
  <cellXfs count="371">
    <xf numFmtId="0" fontId="0" fillId="0" borderId="0" xfId="0"/>
    <xf numFmtId="0" fontId="0" fillId="0" borderId="0" xfId="0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3" fillId="0" borderId="4" xfId="0" applyFont="1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2" fontId="2" fillId="0" borderId="9" xfId="4" applyNumberFormat="1" applyFont="1" applyFill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2" fillId="0" borderId="10" xfId="0" applyNumberFormat="1" applyFont="1" applyBorder="1" applyAlignment="1">
      <alignment horizontal="center" vertical="center" wrapText="1"/>
    </xf>
    <xf numFmtId="171" fontId="2" fillId="0" borderId="9" xfId="4" applyFont="1" applyFill="1" applyBorder="1" applyAlignment="1">
      <alignment horizontal="center" vertical="center" wrapText="1"/>
    </xf>
    <xf numFmtId="4" fontId="2" fillId="0" borderId="11" xfId="0" applyNumberFormat="1" applyFont="1" applyBorder="1" applyAlignment="1">
      <alignment horizontal="center" vertical="center" wrapText="1"/>
    </xf>
    <xf numFmtId="4" fontId="2" fillId="0" borderId="12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2" fontId="2" fillId="0" borderId="11" xfId="4" applyNumberFormat="1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left" vertical="center" wrapText="1"/>
    </xf>
    <xf numFmtId="2" fontId="11" fillId="0" borderId="15" xfId="4" applyNumberFormat="1" applyFont="1" applyFill="1" applyBorder="1" applyAlignment="1">
      <alignment horizontal="center" vertical="center" wrapText="1"/>
    </xf>
    <xf numFmtId="4" fontId="11" fillId="0" borderId="15" xfId="0" applyNumberFormat="1" applyFont="1" applyBorder="1" applyAlignment="1">
      <alignment horizontal="center" vertical="center" wrapText="1"/>
    </xf>
    <xf numFmtId="4" fontId="11" fillId="0" borderId="16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 wrapText="1"/>
    </xf>
    <xf numFmtId="2" fontId="11" fillId="0" borderId="9" xfId="4" applyNumberFormat="1" applyFont="1" applyFill="1" applyBorder="1" applyAlignment="1">
      <alignment horizontal="center" vertical="center" wrapText="1"/>
    </xf>
    <xf numFmtId="4" fontId="11" fillId="0" borderId="9" xfId="0" applyNumberFormat="1" applyFont="1" applyBorder="1" applyAlignment="1">
      <alignment horizontal="center" vertical="center" wrapText="1"/>
    </xf>
    <xf numFmtId="4" fontId="11" fillId="0" borderId="10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4" fontId="10" fillId="0" borderId="17" xfId="0" applyNumberFormat="1" applyFont="1" applyBorder="1" applyAlignment="1">
      <alignment horizontal="center" vertical="center" wrapText="1"/>
    </xf>
    <xf numFmtId="4" fontId="0" fillId="0" borderId="0" xfId="0" applyNumberFormat="1"/>
    <xf numFmtId="4" fontId="13" fillId="0" borderId="17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10" fontId="7" fillId="0" borderId="18" xfId="2" applyNumberFormat="1" applyFont="1" applyFill="1" applyBorder="1" applyAlignment="1">
      <alignment horizontal="center" vertical="center"/>
    </xf>
    <xf numFmtId="0" fontId="1" fillId="0" borderId="0" xfId="0" applyFont="1"/>
    <xf numFmtId="0" fontId="22" fillId="4" borderId="9" xfId="0" applyFont="1" applyFill="1" applyBorder="1" applyAlignment="1">
      <alignment horizontal="left" vertical="center" wrapText="1"/>
    </xf>
    <xf numFmtId="0" fontId="22" fillId="4" borderId="8" xfId="0" applyFont="1" applyFill="1" applyBorder="1" applyAlignment="1">
      <alignment horizontal="center" vertical="center" wrapText="1"/>
    </xf>
    <xf numFmtId="0" fontId="22" fillId="4" borderId="9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4" fontId="22" fillId="4" borderId="9" xfId="0" applyNumberFormat="1" applyFont="1" applyFill="1" applyBorder="1" applyAlignment="1">
      <alignment vertical="center" wrapText="1"/>
    </xf>
    <xf numFmtId="0" fontId="22" fillId="4" borderId="19" xfId="0" applyFont="1" applyFill="1" applyBorder="1" applyAlignment="1">
      <alignment horizontal="center" vertical="center" wrapText="1"/>
    </xf>
    <xf numFmtId="176" fontId="2" fillId="4" borderId="9" xfId="0" applyNumberFormat="1" applyFont="1" applyFill="1" applyBorder="1" applyAlignment="1">
      <alignment vertical="center" wrapText="1"/>
    </xf>
    <xf numFmtId="0" fontId="12" fillId="4" borderId="20" xfId="0" applyFont="1" applyFill="1" applyBorder="1" applyAlignment="1">
      <alignment horizontal="right" vertical="center"/>
    </xf>
    <xf numFmtId="2" fontId="22" fillId="4" borderId="9" xfId="4" applyNumberFormat="1" applyFont="1" applyFill="1" applyBorder="1" applyAlignment="1">
      <alignment horizontal="center" vertical="center" wrapText="1"/>
    </xf>
    <xf numFmtId="171" fontId="23" fillId="4" borderId="5" xfId="5" applyFont="1" applyFill="1" applyBorder="1" applyAlignment="1">
      <alignment horizontal="center" vertical="center"/>
    </xf>
    <xf numFmtId="4" fontId="23" fillId="4" borderId="21" xfId="5" applyNumberFormat="1" applyFont="1" applyFill="1" applyBorder="1" applyAlignment="1">
      <alignment vertical="center"/>
    </xf>
    <xf numFmtId="2" fontId="23" fillId="4" borderId="22" xfId="5" applyNumberFormat="1" applyFont="1" applyFill="1" applyBorder="1" applyAlignment="1">
      <alignment horizontal="center" vertical="center"/>
    </xf>
    <xf numFmtId="171" fontId="23" fillId="0" borderId="5" xfId="5" applyFont="1" applyFill="1" applyBorder="1" applyAlignment="1">
      <alignment horizontal="center" vertical="center"/>
    </xf>
    <xf numFmtId="4" fontId="23" fillId="0" borderId="5" xfId="5" applyNumberFormat="1" applyFont="1" applyFill="1" applyBorder="1" applyAlignment="1">
      <alignment vertical="center"/>
    </xf>
    <xf numFmtId="4" fontId="15" fillId="5" borderId="23" xfId="5" applyNumberFormat="1" applyFont="1" applyFill="1" applyBorder="1" applyAlignment="1">
      <alignment vertical="center"/>
    </xf>
    <xf numFmtId="10" fontId="12" fillId="4" borderId="24" xfId="0" applyNumberFormat="1" applyFont="1" applyFill="1" applyBorder="1" applyAlignment="1">
      <alignment horizontal="left" vertical="center"/>
    </xf>
    <xf numFmtId="0" fontId="0" fillId="2" borderId="25" xfId="0" applyFill="1" applyBorder="1"/>
    <xf numFmtId="0" fontId="0" fillId="2" borderId="0" xfId="0" applyFill="1" applyBorder="1" applyAlignment="1"/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0" fillId="2" borderId="26" xfId="0" applyFill="1" applyBorder="1"/>
    <xf numFmtId="0" fontId="0" fillId="4" borderId="0" xfId="0" applyFill="1" applyBorder="1"/>
    <xf numFmtId="10" fontId="0" fillId="4" borderId="0" xfId="0" applyNumberFormat="1" applyFill="1" applyBorder="1"/>
    <xf numFmtId="0" fontId="5" fillId="4" borderId="0" xfId="0" applyFont="1" applyFill="1" applyBorder="1"/>
    <xf numFmtId="49" fontId="18" fillId="4" borderId="27" xfId="0" applyNumberFormat="1" applyFont="1" applyFill="1" applyBorder="1" applyAlignment="1">
      <alignment horizontal="center" vertical="top" wrapText="1"/>
    </xf>
    <xf numFmtId="10" fontId="20" fillId="4" borderId="27" xfId="0" applyNumberFormat="1" applyFont="1" applyFill="1" applyBorder="1" applyAlignment="1">
      <alignment vertical="top" wrapText="1"/>
    </xf>
    <xf numFmtId="49" fontId="18" fillId="4" borderId="28" xfId="0" applyNumberFormat="1" applyFont="1" applyFill="1" applyBorder="1" applyAlignment="1">
      <alignment horizontal="center" vertical="top" wrapText="1"/>
    </xf>
    <xf numFmtId="184" fontId="20" fillId="4" borderId="28" xfId="0" applyNumberFormat="1" applyFont="1" applyFill="1" applyBorder="1" applyAlignment="1">
      <alignment vertical="top" wrapText="1"/>
    </xf>
    <xf numFmtId="4" fontId="0" fillId="4" borderId="0" xfId="0" applyNumberFormat="1" applyFill="1" applyBorder="1"/>
    <xf numFmtId="0" fontId="15" fillId="2" borderId="26" xfId="0" applyFont="1" applyFill="1" applyBorder="1"/>
    <xf numFmtId="0" fontId="15" fillId="2" borderId="0" xfId="0" applyFont="1" applyFill="1" applyBorder="1" applyAlignment="1">
      <alignment wrapText="1"/>
    </xf>
    <xf numFmtId="0" fontId="16" fillId="2" borderId="20" xfId="0" applyFont="1" applyFill="1" applyBorder="1"/>
    <xf numFmtId="0" fontId="16" fillId="2" borderId="24" xfId="0" applyFont="1" applyFill="1" applyBorder="1" applyAlignment="1">
      <alignment wrapText="1"/>
    </xf>
    <xf numFmtId="0" fontId="24" fillId="6" borderId="9" xfId="0" applyFont="1" applyFill="1" applyBorder="1" applyAlignment="1">
      <alignment horizontal="left" vertical="center" wrapText="1"/>
    </xf>
    <xf numFmtId="4" fontId="9" fillId="6" borderId="10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15" fillId="0" borderId="29" xfId="0" applyFont="1" applyFill="1" applyBorder="1" applyAlignment="1">
      <alignment horizontal="center" vertical="center"/>
    </xf>
    <xf numFmtId="2" fontId="23" fillId="0" borderId="9" xfId="0" applyNumberFormat="1" applyFont="1" applyFill="1" applyBorder="1" applyAlignment="1">
      <alignment horizontal="center" vertical="center"/>
    </xf>
    <xf numFmtId="49" fontId="16" fillId="4" borderId="30" xfId="0" applyNumberFormat="1" applyFont="1" applyFill="1" applyBorder="1" applyAlignment="1">
      <alignment horizontal="left" vertical="center"/>
    </xf>
    <xf numFmtId="0" fontId="23" fillId="4" borderId="5" xfId="0" applyFont="1" applyFill="1" applyBorder="1" applyAlignment="1">
      <alignment horizontal="left" vertical="center" wrapText="1"/>
    </xf>
    <xf numFmtId="2" fontId="16" fillId="4" borderId="5" xfId="0" applyNumberFormat="1" applyFont="1" applyFill="1" applyBorder="1" applyAlignment="1">
      <alignment vertical="center" wrapText="1"/>
    </xf>
    <xf numFmtId="9" fontId="16" fillId="4" borderId="5" xfId="0" applyNumberFormat="1" applyFont="1" applyFill="1" applyBorder="1" applyAlignment="1">
      <alignment horizontal="center" vertical="center" wrapText="1"/>
    </xf>
    <xf numFmtId="2" fontId="16" fillId="4" borderId="22" xfId="0" applyNumberFormat="1" applyFont="1" applyFill="1" applyBorder="1" applyAlignment="1">
      <alignment vertical="center" wrapText="1"/>
    </xf>
    <xf numFmtId="9" fontId="16" fillId="4" borderId="22" xfId="0" applyNumberFormat="1" applyFont="1" applyFill="1" applyBorder="1" applyAlignment="1">
      <alignment horizontal="center" vertical="center" wrapText="1"/>
    </xf>
    <xf numFmtId="4" fontId="23" fillId="4" borderId="31" xfId="5" applyNumberFormat="1" applyFont="1" applyFill="1" applyBorder="1" applyAlignment="1">
      <alignment vertical="center"/>
    </xf>
    <xf numFmtId="49" fontId="16" fillId="0" borderId="30" xfId="0" applyNumberFormat="1" applyFont="1" applyFill="1" applyBorder="1" applyAlignment="1">
      <alignment horizontal="left" vertical="center"/>
    </xf>
    <xf numFmtId="0" fontId="23" fillId="0" borderId="5" xfId="0" applyFont="1" applyFill="1" applyBorder="1" applyAlignment="1">
      <alignment horizontal="left" vertical="center" wrapText="1"/>
    </xf>
    <xf numFmtId="2" fontId="16" fillId="0" borderId="5" xfId="0" applyNumberFormat="1" applyFont="1" applyFill="1" applyBorder="1" applyAlignment="1">
      <alignment vertical="center" wrapText="1"/>
    </xf>
    <xf numFmtId="9" fontId="16" fillId="0" borderId="5" xfId="0" applyNumberFormat="1" applyFont="1" applyFill="1" applyBorder="1" applyAlignment="1">
      <alignment horizontal="center" vertical="center" wrapText="1"/>
    </xf>
    <xf numFmtId="49" fontId="17" fillId="4" borderId="32" xfId="0" applyNumberFormat="1" applyFont="1" applyFill="1" applyBorder="1" applyAlignment="1">
      <alignment horizontal="center" vertical="center" wrapText="1"/>
    </xf>
    <xf numFmtId="4" fontId="23" fillId="4" borderId="33" xfId="5" applyNumberFormat="1" applyFont="1" applyFill="1" applyBorder="1" applyAlignment="1">
      <alignment horizontal="center" vertical="center"/>
    </xf>
    <xf numFmtId="49" fontId="16" fillId="4" borderId="34" xfId="0" applyNumberFormat="1" applyFont="1" applyFill="1" applyBorder="1" applyAlignment="1">
      <alignment horizontal="left" vertical="center"/>
    </xf>
    <xf numFmtId="0" fontId="24" fillId="6" borderId="9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/>
    </xf>
    <xf numFmtId="0" fontId="8" fillId="0" borderId="35" xfId="0" applyFont="1" applyBorder="1"/>
    <xf numFmtId="0" fontId="8" fillId="0" borderId="0" xfId="0" applyFont="1" applyBorder="1"/>
    <xf numFmtId="0" fontId="12" fillId="4" borderId="36" xfId="0" applyFont="1" applyFill="1" applyBorder="1" applyAlignment="1">
      <alignment horizontal="center" vertical="center"/>
    </xf>
    <xf numFmtId="0" fontId="8" fillId="0" borderId="37" xfId="0" applyFont="1" applyBorder="1" applyAlignment="1">
      <alignment vertical="center"/>
    </xf>
    <xf numFmtId="0" fontId="14" fillId="0" borderId="37" xfId="0" applyFont="1" applyBorder="1" applyAlignment="1">
      <alignment vertical="center"/>
    </xf>
    <xf numFmtId="0" fontId="8" fillId="0" borderId="37" xfId="0" applyFont="1" applyBorder="1"/>
    <xf numFmtId="49" fontId="15" fillId="6" borderId="38" xfId="0" applyNumberFormat="1" applyFont="1" applyFill="1" applyBorder="1" applyAlignment="1">
      <alignment horizontal="center" vertical="center"/>
    </xf>
    <xf numFmtId="4" fontId="15" fillId="6" borderId="39" xfId="5" applyNumberFormat="1" applyFont="1" applyFill="1" applyBorder="1" applyAlignment="1">
      <alignment horizontal="center" vertical="center"/>
    </xf>
    <xf numFmtId="0" fontId="0" fillId="0" borderId="37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40" xfId="0" applyBorder="1"/>
    <xf numFmtId="2" fontId="23" fillId="0" borderId="9" xfId="0" applyNumberFormat="1" applyFont="1" applyFill="1" applyBorder="1" applyAlignment="1">
      <alignment horizontal="center" vertical="center" wrapText="1"/>
    </xf>
    <xf numFmtId="0" fontId="24" fillId="6" borderId="41" xfId="0" applyFont="1" applyFill="1" applyBorder="1" applyAlignment="1">
      <alignment horizontal="center" vertical="center" wrapText="1"/>
    </xf>
    <xf numFmtId="0" fontId="24" fillId="6" borderId="41" xfId="0" applyFont="1" applyFill="1" applyBorder="1" applyAlignment="1">
      <alignment horizontal="left" vertical="center" wrapText="1"/>
    </xf>
    <xf numFmtId="0" fontId="24" fillId="6" borderId="8" xfId="0" applyFont="1" applyFill="1" applyBorder="1" applyAlignment="1">
      <alignment horizontal="center" vertical="center" wrapText="1"/>
    </xf>
    <xf numFmtId="2" fontId="24" fillId="6" borderId="9" xfId="4" applyNumberFormat="1" applyFont="1" applyFill="1" applyBorder="1" applyAlignment="1">
      <alignment horizontal="center" vertical="center" wrapText="1"/>
    </xf>
    <xf numFmtId="4" fontId="24" fillId="6" borderId="9" xfId="0" applyNumberFormat="1" applyFont="1" applyFill="1" applyBorder="1" applyAlignment="1">
      <alignment vertical="center" wrapText="1"/>
    </xf>
    <xf numFmtId="176" fontId="9" fillId="6" borderId="9" xfId="0" applyNumberFormat="1" applyFont="1" applyFill="1" applyBorder="1" applyAlignment="1">
      <alignment vertical="center" wrapText="1"/>
    </xf>
    <xf numFmtId="176" fontId="9" fillId="6" borderId="42" xfId="0" applyNumberFormat="1" applyFont="1" applyFill="1" applyBorder="1" applyAlignment="1">
      <alignment vertical="center" wrapText="1"/>
    </xf>
    <xf numFmtId="0" fontId="12" fillId="0" borderId="0" xfId="0" applyFont="1" applyBorder="1"/>
    <xf numFmtId="0" fontId="24" fillId="6" borderId="19" xfId="0" applyFont="1" applyFill="1" applyBorder="1" applyAlignment="1">
      <alignment horizontal="center" vertical="center" wrapText="1"/>
    </xf>
    <xf numFmtId="0" fontId="12" fillId="6" borderId="0" xfId="0" applyFont="1" applyFill="1" applyBorder="1"/>
    <xf numFmtId="2" fontId="16" fillId="4" borderId="43" xfId="0" applyNumberFormat="1" applyFont="1" applyFill="1" applyBorder="1" applyAlignment="1">
      <alignment vertical="center" wrapText="1"/>
    </xf>
    <xf numFmtId="49" fontId="15" fillId="6" borderId="38" xfId="0" applyNumberFormat="1" applyFont="1" applyFill="1" applyBorder="1" applyAlignment="1">
      <alignment horizontal="center" vertical="center" wrapText="1"/>
    </xf>
    <xf numFmtId="0" fontId="24" fillId="6" borderId="44" xfId="0" applyFont="1" applyFill="1" applyBorder="1" applyAlignment="1">
      <alignment horizontal="center" vertical="center" wrapText="1"/>
    </xf>
    <xf numFmtId="2" fontId="24" fillId="6" borderId="41" xfId="4" applyNumberFormat="1" applyFont="1" applyFill="1" applyBorder="1" applyAlignment="1">
      <alignment wrapText="1"/>
    </xf>
    <xf numFmtId="4" fontId="24" fillId="6" borderId="41" xfId="0" applyNumberFormat="1" applyFont="1" applyFill="1" applyBorder="1" applyAlignment="1">
      <alignment vertical="center" wrapText="1"/>
    </xf>
    <xf numFmtId="176" fontId="9" fillId="6" borderId="41" xfId="0" applyNumberFormat="1" applyFont="1" applyFill="1" applyBorder="1" applyAlignment="1">
      <alignment vertical="center" wrapText="1"/>
    </xf>
    <xf numFmtId="176" fontId="9" fillId="6" borderId="45" xfId="0" applyNumberFormat="1" applyFont="1" applyFill="1" applyBorder="1" applyAlignment="1">
      <alignment vertical="center" wrapText="1"/>
    </xf>
    <xf numFmtId="0" fontId="12" fillId="4" borderId="46" xfId="0" applyFont="1" applyFill="1" applyBorder="1" applyAlignment="1">
      <alignment horizontal="left" vertical="top"/>
    </xf>
    <xf numFmtId="0" fontId="12" fillId="4" borderId="47" xfId="0" applyFont="1" applyFill="1" applyBorder="1" applyAlignment="1">
      <alignment horizontal="left" vertical="top"/>
    </xf>
    <xf numFmtId="0" fontId="12" fillId="7" borderId="17" xfId="0" applyFont="1" applyFill="1" applyBorder="1" applyAlignment="1">
      <alignment horizontal="center" vertical="center"/>
    </xf>
    <xf numFmtId="0" fontId="0" fillId="2" borderId="48" xfId="0" applyFill="1" applyBorder="1" applyAlignment="1"/>
    <xf numFmtId="0" fontId="0" fillId="2" borderId="37" xfId="0" applyFill="1" applyBorder="1" applyAlignment="1"/>
    <xf numFmtId="0" fontId="0" fillId="2" borderId="40" xfId="0" applyFill="1" applyBorder="1" applyAlignment="1"/>
    <xf numFmtId="0" fontId="0" fillId="2" borderId="37" xfId="0" applyFill="1" applyBorder="1"/>
    <xf numFmtId="0" fontId="0" fillId="2" borderId="40" xfId="0" applyFill="1" applyBorder="1"/>
    <xf numFmtId="10" fontId="20" fillId="4" borderId="49" xfId="0" applyNumberFormat="1" applyFont="1" applyFill="1" applyBorder="1" applyAlignment="1">
      <alignment vertical="top" wrapText="1"/>
    </xf>
    <xf numFmtId="184" fontId="20" fillId="4" borderId="50" xfId="0" applyNumberFormat="1" applyFont="1" applyFill="1" applyBorder="1" applyAlignment="1">
      <alignment vertical="top" wrapText="1"/>
    </xf>
    <xf numFmtId="0" fontId="15" fillId="2" borderId="37" xfId="0" applyFont="1" applyFill="1" applyBorder="1"/>
    <xf numFmtId="0" fontId="16" fillId="2" borderId="51" xfId="0" applyFont="1" applyFill="1" applyBorder="1"/>
    <xf numFmtId="0" fontId="15" fillId="2" borderId="52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53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6" fillId="2" borderId="37" xfId="0" applyFont="1" applyFill="1" applyBorder="1" applyAlignment="1">
      <alignment vertical="center"/>
    </xf>
    <xf numFmtId="0" fontId="16" fillId="2" borderId="0" xfId="0" applyFont="1" applyFill="1" applyBorder="1" applyAlignment="1">
      <alignment vertical="center"/>
    </xf>
    <xf numFmtId="0" fontId="16" fillId="2" borderId="0" xfId="0" applyFont="1" applyFill="1" applyBorder="1" applyAlignment="1">
      <alignment vertical="center" wrapText="1"/>
    </xf>
    <xf numFmtId="0" fontId="16" fillId="2" borderId="40" xfId="0" applyFont="1" applyFill="1" applyBorder="1" applyAlignment="1">
      <alignment vertical="center"/>
    </xf>
    <xf numFmtId="0" fontId="15" fillId="2" borderId="48" xfId="0" applyFont="1" applyFill="1" applyBorder="1" applyAlignment="1">
      <alignment wrapText="1"/>
    </xf>
    <xf numFmtId="0" fontId="15" fillId="2" borderId="35" xfId="0" applyFont="1" applyFill="1" applyBorder="1" applyAlignment="1">
      <alignment wrapText="1"/>
    </xf>
    <xf numFmtId="0" fontId="15" fillId="2" borderId="54" xfId="0" applyFont="1" applyFill="1" applyBorder="1" applyAlignment="1">
      <alignment wrapText="1"/>
    </xf>
    <xf numFmtId="0" fontId="16" fillId="2" borderId="55" xfId="0" applyFont="1" applyFill="1" applyBorder="1"/>
    <xf numFmtId="0" fontId="16" fillId="2" borderId="35" xfId="0" applyFont="1" applyFill="1" applyBorder="1"/>
    <xf numFmtId="0" fontId="16" fillId="2" borderId="56" xfId="0" applyFont="1" applyFill="1" applyBorder="1"/>
    <xf numFmtId="0" fontId="15" fillId="2" borderId="37" xfId="0" applyFont="1" applyFill="1" applyBorder="1" applyAlignment="1">
      <alignment wrapText="1"/>
    </xf>
    <xf numFmtId="0" fontId="16" fillId="0" borderId="57" xfId="0" applyFont="1" applyBorder="1" applyAlignment="1">
      <alignment vertical="center"/>
    </xf>
    <xf numFmtId="0" fontId="15" fillId="2" borderId="57" xfId="0" applyFont="1" applyFill="1" applyBorder="1" applyAlignment="1">
      <alignment wrapText="1"/>
    </xf>
    <xf numFmtId="0" fontId="16" fillId="0" borderId="58" xfId="0" applyFont="1" applyBorder="1" applyAlignment="1">
      <alignment vertical="center"/>
    </xf>
    <xf numFmtId="0" fontId="16" fillId="2" borderId="0" xfId="0" applyFont="1" applyFill="1" applyBorder="1"/>
    <xf numFmtId="0" fontId="16" fillId="2" borderId="40" xfId="0" applyFont="1" applyFill="1" applyBorder="1"/>
    <xf numFmtId="0" fontId="16" fillId="0" borderId="25" xfId="0" applyFont="1" applyBorder="1" applyAlignment="1">
      <alignment horizontal="center" vertical="center"/>
    </xf>
    <xf numFmtId="0" fontId="16" fillId="2" borderId="0" xfId="0" applyFont="1" applyFill="1" applyBorder="1" applyAlignment="1">
      <alignment wrapText="1"/>
    </xf>
    <xf numFmtId="0" fontId="16" fillId="2" borderId="26" xfId="0" applyFont="1" applyFill="1" applyBorder="1"/>
    <xf numFmtId="0" fontId="16" fillId="2" borderId="37" xfId="0" applyFont="1" applyFill="1" applyBorder="1"/>
    <xf numFmtId="0" fontId="16" fillId="4" borderId="0" xfId="0" applyFont="1" applyFill="1" applyBorder="1"/>
    <xf numFmtId="0" fontId="16" fillId="2" borderId="58" xfId="0" applyFont="1" applyFill="1" applyBorder="1"/>
    <xf numFmtId="0" fontId="16" fillId="0" borderId="57" xfId="0" applyFont="1" applyBorder="1" applyAlignment="1">
      <alignment horizontal="center" vertical="center"/>
    </xf>
    <xf numFmtId="0" fontId="15" fillId="2" borderId="0" xfId="0" applyFont="1" applyFill="1" applyBorder="1" applyAlignment="1">
      <alignment horizontal="right"/>
    </xf>
    <xf numFmtId="0" fontId="16" fillId="0" borderId="7" xfId="0" applyFont="1" applyBorder="1" applyAlignment="1">
      <alignment horizontal="center" vertical="center"/>
    </xf>
    <xf numFmtId="0" fontId="16" fillId="2" borderId="24" xfId="0" applyFont="1" applyFill="1" applyBorder="1"/>
    <xf numFmtId="0" fontId="16" fillId="2" borderId="59" xfId="0" applyFont="1" applyFill="1" applyBorder="1"/>
    <xf numFmtId="0" fontId="16" fillId="2" borderId="60" xfId="0" applyFont="1" applyFill="1" applyBorder="1"/>
    <xf numFmtId="0" fontId="12" fillId="4" borderId="61" xfId="0" applyFont="1" applyFill="1" applyBorder="1" applyAlignment="1">
      <alignment horizontal="center" vertical="center"/>
    </xf>
    <xf numFmtId="0" fontId="8" fillId="0" borderId="40" xfId="0" applyFont="1" applyBorder="1" applyAlignment="1">
      <alignment vertical="center"/>
    </xf>
    <xf numFmtId="0" fontId="14" fillId="0" borderId="40" xfId="0" applyFont="1" applyBorder="1" applyAlignment="1">
      <alignment vertical="center"/>
    </xf>
    <xf numFmtId="0" fontId="8" fillId="0" borderId="40" xfId="0" applyFont="1" applyBorder="1"/>
    <xf numFmtId="0" fontId="8" fillId="0" borderId="48" xfId="0" applyFont="1" applyBorder="1" applyAlignment="1">
      <alignment vertical="center"/>
    </xf>
    <xf numFmtId="0" fontId="8" fillId="0" borderId="35" xfId="0" applyFont="1" applyBorder="1" applyAlignment="1">
      <alignment horizontal="center" vertical="center"/>
    </xf>
    <xf numFmtId="0" fontId="8" fillId="0" borderId="35" xfId="0" applyFont="1" applyBorder="1" applyAlignment="1">
      <alignment vertical="center"/>
    </xf>
    <xf numFmtId="0" fontId="8" fillId="0" borderId="56" xfId="0" applyFont="1" applyBorder="1" applyAlignment="1">
      <alignment vertical="center"/>
    </xf>
    <xf numFmtId="0" fontId="8" fillId="0" borderId="51" xfId="0" applyFont="1" applyBorder="1"/>
    <xf numFmtId="0" fontId="8" fillId="0" borderId="24" xfId="0" applyFont="1" applyBorder="1"/>
    <xf numFmtId="0" fontId="8" fillId="0" borderId="60" xfId="0" applyFont="1" applyBorder="1"/>
    <xf numFmtId="0" fontId="12" fillId="4" borderId="53" xfId="0" applyFont="1" applyFill="1" applyBorder="1" applyAlignment="1">
      <alignment horizontal="center" vertical="center" wrapText="1"/>
    </xf>
    <xf numFmtId="0" fontId="12" fillId="4" borderId="62" xfId="0" applyFont="1" applyFill="1" applyBorder="1" applyAlignment="1">
      <alignment horizontal="left" vertical="center"/>
    </xf>
    <xf numFmtId="0" fontId="12" fillId="4" borderId="46" xfId="0" applyFont="1" applyFill="1" applyBorder="1" applyAlignment="1">
      <alignment horizontal="left" vertical="center"/>
    </xf>
    <xf numFmtId="10" fontId="12" fillId="4" borderId="63" xfId="2" applyNumberFormat="1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 wrapText="1"/>
    </xf>
    <xf numFmtId="4" fontId="9" fillId="6" borderId="64" xfId="0" applyNumberFormat="1" applyFont="1" applyFill="1" applyBorder="1" applyAlignment="1">
      <alignment horizontal="center" vertical="center" wrapText="1"/>
    </xf>
    <xf numFmtId="4" fontId="8" fillId="0" borderId="0" xfId="0" applyNumberFormat="1" applyFont="1" applyBorder="1"/>
    <xf numFmtId="0" fontId="12" fillId="0" borderId="65" xfId="0" applyFont="1" applyFill="1" applyBorder="1" applyAlignment="1">
      <alignment horizontal="center" vertical="center"/>
    </xf>
    <xf numFmtId="0" fontId="12" fillId="0" borderId="66" xfId="0" applyFont="1" applyBorder="1" applyAlignment="1">
      <alignment horizontal="center" vertical="center"/>
    </xf>
    <xf numFmtId="4" fontId="12" fillId="7" borderId="17" xfId="0" applyNumberFormat="1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9" fontId="18" fillId="0" borderId="27" xfId="1" applyNumberFormat="1" applyFont="1" applyFill="1" applyBorder="1" applyAlignment="1">
      <alignment horizontal="center" vertical="top" wrapText="1"/>
    </xf>
    <xf numFmtId="10" fontId="20" fillId="0" borderId="27" xfId="1" applyNumberFormat="1" applyFont="1" applyFill="1" applyBorder="1" applyAlignment="1">
      <alignment vertical="top" wrapText="1"/>
    </xf>
    <xf numFmtId="0" fontId="16" fillId="0" borderId="67" xfId="1" applyFont="1" applyFill="1" applyBorder="1"/>
    <xf numFmtId="4" fontId="16" fillId="0" borderId="49" xfId="1" applyNumberFormat="1" applyFont="1" applyFill="1" applyBorder="1"/>
    <xf numFmtId="0" fontId="5" fillId="0" borderId="0" xfId="1" applyFill="1" applyBorder="1"/>
    <xf numFmtId="49" fontId="18" fillId="0" borderId="68" xfId="1" applyNumberFormat="1" applyFont="1" applyFill="1" applyBorder="1" applyAlignment="1">
      <alignment horizontal="center" vertical="top" wrapText="1"/>
    </xf>
    <xf numFmtId="184" fontId="20" fillId="0" borderId="68" xfId="1" applyNumberFormat="1" applyFont="1" applyFill="1" applyBorder="1" applyAlignment="1">
      <alignment vertical="top" wrapText="1"/>
    </xf>
    <xf numFmtId="184" fontId="15" fillId="0" borderId="68" xfId="1" applyNumberFormat="1" applyFont="1" applyFill="1" applyBorder="1" applyAlignment="1">
      <alignment vertical="top" wrapText="1"/>
    </xf>
    <xf numFmtId="0" fontId="16" fillId="0" borderId="69" xfId="1" applyFont="1" applyFill="1" applyBorder="1"/>
    <xf numFmtId="10" fontId="15" fillId="0" borderId="70" xfId="1" applyNumberFormat="1" applyFont="1" applyFill="1" applyBorder="1" applyAlignment="1">
      <alignment vertical="top" wrapText="1"/>
    </xf>
    <xf numFmtId="0" fontId="16" fillId="0" borderId="27" xfId="1" applyFont="1" applyFill="1" applyBorder="1"/>
    <xf numFmtId="184" fontId="15" fillId="0" borderId="69" xfId="1" applyNumberFormat="1" applyFont="1" applyFill="1" applyBorder="1" applyAlignment="1">
      <alignment vertical="top" wrapText="1"/>
    </xf>
    <xf numFmtId="4" fontId="5" fillId="0" borderId="0" xfId="1" applyNumberFormat="1" applyFill="1" applyBorder="1"/>
    <xf numFmtId="0" fontId="8" fillId="4" borderId="35" xfId="0" applyFont="1" applyFill="1" applyBorder="1" applyAlignment="1">
      <alignment horizontal="center" vertical="center" wrapText="1"/>
    </xf>
    <xf numFmtId="0" fontId="8" fillId="4" borderId="56" xfId="0" applyFont="1" applyFill="1" applyBorder="1" applyAlignment="1">
      <alignment horizontal="center" vertical="center" wrapText="1"/>
    </xf>
    <xf numFmtId="0" fontId="8" fillId="4" borderId="48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0" borderId="35" xfId="0" applyFont="1" applyBorder="1" applyAlignment="1">
      <alignment horizontal="center" vertical="center"/>
    </xf>
    <xf numFmtId="0" fontId="12" fillId="4" borderId="51" xfId="0" applyFont="1" applyFill="1" applyBorder="1" applyAlignment="1">
      <alignment horizontal="left" vertical="center" wrapText="1"/>
    </xf>
    <xf numFmtId="0" fontId="12" fillId="4" borderId="24" xfId="0" applyFont="1" applyFill="1" applyBorder="1" applyAlignment="1">
      <alignment horizontal="left" vertical="center" wrapText="1"/>
    </xf>
    <xf numFmtId="0" fontId="12" fillId="4" borderId="59" xfId="0" applyFont="1" applyFill="1" applyBorder="1" applyAlignment="1">
      <alignment horizontal="left" vertical="center" wrapText="1"/>
    </xf>
    <xf numFmtId="0" fontId="12" fillId="4" borderId="30" xfId="0" applyFont="1" applyFill="1" applyBorder="1" applyAlignment="1">
      <alignment horizontal="left" vertical="top" wrapText="1"/>
    </xf>
    <xf numFmtId="0" fontId="12" fillId="4" borderId="5" xfId="0" applyFont="1" applyFill="1" applyBorder="1" applyAlignment="1">
      <alignment horizontal="left" vertical="top" wrapText="1"/>
    </xf>
    <xf numFmtId="0" fontId="12" fillId="4" borderId="57" xfId="0" applyFont="1" applyFill="1" applyBorder="1" applyAlignment="1">
      <alignment horizontal="left" vertical="top" wrapText="1"/>
    </xf>
    <xf numFmtId="0" fontId="12" fillId="4" borderId="71" xfId="0" applyFont="1" applyFill="1" applyBorder="1" applyAlignment="1">
      <alignment horizontal="left" vertical="top" wrapText="1"/>
    </xf>
    <xf numFmtId="0" fontId="12" fillId="4" borderId="51" xfId="0" applyFont="1" applyFill="1" applyBorder="1" applyAlignment="1">
      <alignment horizontal="center" vertical="center" wrapText="1"/>
    </xf>
    <xf numFmtId="0" fontId="12" fillId="4" borderId="24" xfId="0" applyFont="1" applyFill="1" applyBorder="1" applyAlignment="1">
      <alignment horizontal="center" vertical="center" wrapText="1"/>
    </xf>
    <xf numFmtId="0" fontId="12" fillId="4" borderId="60" xfId="0" applyFont="1" applyFill="1" applyBorder="1" applyAlignment="1">
      <alignment horizontal="center" vertical="center" wrapText="1"/>
    </xf>
    <xf numFmtId="0" fontId="8" fillId="4" borderId="51" xfId="0" applyFont="1" applyFill="1" applyBorder="1" applyAlignment="1">
      <alignment horizontal="center"/>
    </xf>
    <xf numFmtId="0" fontId="8" fillId="4" borderId="24" xfId="0" applyFont="1" applyFill="1" applyBorder="1" applyAlignment="1">
      <alignment horizontal="center"/>
    </xf>
    <xf numFmtId="0" fontId="8" fillId="4" borderId="60" xfId="0" applyFont="1" applyFill="1" applyBorder="1" applyAlignment="1">
      <alignment horizontal="center"/>
    </xf>
    <xf numFmtId="0" fontId="12" fillId="4" borderId="48" xfId="0" applyFont="1" applyFill="1" applyBorder="1" applyAlignment="1">
      <alignment horizontal="center" vertical="center"/>
    </xf>
    <xf numFmtId="0" fontId="12" fillId="4" borderId="35" xfId="0" applyFont="1" applyFill="1" applyBorder="1" applyAlignment="1">
      <alignment horizontal="center" vertical="center"/>
    </xf>
    <xf numFmtId="0" fontId="12" fillId="4" borderId="56" xfId="0" applyFont="1" applyFill="1" applyBorder="1" applyAlignment="1">
      <alignment horizontal="center" vertical="center"/>
    </xf>
    <xf numFmtId="0" fontId="12" fillId="7" borderId="36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/>
    </xf>
    <xf numFmtId="0" fontId="12" fillId="7" borderId="61" xfId="0" applyFont="1" applyFill="1" applyBorder="1" applyAlignment="1">
      <alignment horizontal="center" vertical="center"/>
    </xf>
    <xf numFmtId="0" fontId="12" fillId="4" borderId="72" xfId="0" applyFont="1" applyFill="1" applyBorder="1" applyAlignment="1">
      <alignment horizontal="left" vertical="center"/>
    </xf>
    <xf numFmtId="0" fontId="12" fillId="4" borderId="5" xfId="0" applyFont="1" applyFill="1" applyBorder="1" applyAlignment="1">
      <alignment horizontal="left" vertical="center"/>
    </xf>
    <xf numFmtId="0" fontId="12" fillId="4" borderId="4" xfId="0" applyFont="1" applyFill="1" applyBorder="1" applyAlignment="1">
      <alignment horizontal="left" vertical="center"/>
    </xf>
    <xf numFmtId="0" fontId="6" fillId="0" borderId="25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12" fillId="4" borderId="4" xfId="0" applyFont="1" applyFill="1" applyBorder="1" applyAlignment="1">
      <alignment horizontal="left" vertical="top" wrapText="1"/>
    </xf>
    <xf numFmtId="4" fontId="11" fillId="0" borderId="51" xfId="0" applyNumberFormat="1" applyFont="1" applyBorder="1" applyAlignment="1">
      <alignment horizontal="center" vertical="center" wrapText="1"/>
    </xf>
    <xf numFmtId="4" fontId="11" fillId="0" borderId="24" xfId="0" applyNumberFormat="1" applyFont="1" applyBorder="1" applyAlignment="1">
      <alignment horizontal="center" vertical="center" wrapText="1"/>
    </xf>
    <xf numFmtId="4" fontId="11" fillId="0" borderId="60" xfId="0" applyNumberFormat="1" applyFont="1" applyBorder="1" applyAlignment="1">
      <alignment horizontal="center" vertical="center" wrapText="1"/>
    </xf>
    <xf numFmtId="4" fontId="11" fillId="0" borderId="36" xfId="0" applyNumberFormat="1" applyFont="1" applyBorder="1" applyAlignment="1">
      <alignment horizontal="right" vertical="center" wrapText="1"/>
    </xf>
    <xf numFmtId="4" fontId="11" fillId="0" borderId="6" xfId="0" applyNumberFormat="1" applyFont="1" applyBorder="1" applyAlignment="1">
      <alignment horizontal="right" vertical="center" wrapText="1"/>
    </xf>
    <xf numFmtId="4" fontId="11" fillId="0" borderId="61" xfId="0" applyNumberFormat="1" applyFont="1" applyBorder="1" applyAlignment="1">
      <alignment horizontal="right" vertical="center" wrapText="1"/>
    </xf>
    <xf numFmtId="0" fontId="12" fillId="4" borderId="30" xfId="0" applyFont="1" applyFill="1" applyBorder="1" applyAlignment="1">
      <alignment horizontal="left" vertical="center" wrapText="1"/>
    </xf>
    <xf numFmtId="0" fontId="12" fillId="4" borderId="5" xfId="0" applyFont="1" applyFill="1" applyBorder="1" applyAlignment="1">
      <alignment horizontal="left" vertical="center" wrapText="1"/>
    </xf>
    <xf numFmtId="0" fontId="12" fillId="4" borderId="21" xfId="0" applyFont="1" applyFill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3" fillId="0" borderId="30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21" xfId="0" applyFont="1" applyFill="1" applyBorder="1" applyAlignment="1">
      <alignment horizontal="left" vertical="center"/>
    </xf>
    <xf numFmtId="0" fontId="3" fillId="0" borderId="51" xfId="0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3" fillId="0" borderId="59" xfId="0" applyFont="1" applyFill="1" applyBorder="1" applyAlignment="1">
      <alignment horizontal="left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10" fillId="3" borderId="78" xfId="0" applyNumberFormat="1" applyFont="1" applyFill="1" applyBorder="1" applyAlignment="1">
      <alignment horizontal="center" vertical="center" wrapText="1"/>
    </xf>
    <xf numFmtId="49" fontId="10" fillId="3" borderId="41" xfId="0" applyNumberFormat="1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61" xfId="0" applyFont="1" applyFill="1" applyBorder="1" applyAlignment="1">
      <alignment horizontal="center"/>
    </xf>
    <xf numFmtId="0" fontId="3" fillId="0" borderId="73" xfId="0" applyFont="1" applyFill="1" applyBorder="1" applyAlignment="1">
      <alignment horizontal="left" vertical="center"/>
    </xf>
    <xf numFmtId="0" fontId="3" fillId="0" borderId="59" xfId="0" applyFont="1" applyFill="1" applyBorder="1" applyAlignment="1">
      <alignment horizontal="left" vertical="center"/>
    </xf>
    <xf numFmtId="0" fontId="3" fillId="0" borderId="7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left" vertical="center"/>
    </xf>
    <xf numFmtId="0" fontId="3" fillId="0" borderId="72" xfId="0" applyFont="1" applyFill="1" applyBorder="1" applyAlignment="1">
      <alignment horizontal="left" vertical="center"/>
    </xf>
    <xf numFmtId="0" fontId="3" fillId="0" borderId="39" xfId="0" applyFont="1" applyFill="1" applyBorder="1" applyAlignment="1">
      <alignment horizontal="left" vertical="center"/>
    </xf>
    <xf numFmtId="0" fontId="3" fillId="0" borderId="62" xfId="0" applyFont="1" applyFill="1" applyBorder="1" applyAlignment="1">
      <alignment horizontal="left" vertical="top"/>
    </xf>
    <xf numFmtId="0" fontId="3" fillId="0" borderId="46" xfId="0" applyFont="1" applyFill="1" applyBorder="1" applyAlignment="1">
      <alignment horizontal="left" vertical="top"/>
    </xf>
    <xf numFmtId="0" fontId="3" fillId="0" borderId="52" xfId="0" applyFont="1" applyFill="1" applyBorder="1" applyAlignment="1">
      <alignment horizontal="left" vertical="top"/>
    </xf>
    <xf numFmtId="0" fontId="3" fillId="0" borderId="30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left" vertical="top"/>
    </xf>
    <xf numFmtId="0" fontId="3" fillId="0" borderId="21" xfId="0" applyFont="1" applyFill="1" applyBorder="1" applyAlignment="1">
      <alignment horizontal="left" vertical="top"/>
    </xf>
    <xf numFmtId="0" fontId="3" fillId="0" borderId="7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75" xfId="0" applyFont="1" applyFill="1" applyBorder="1" applyAlignment="1">
      <alignment horizontal="left" vertical="center"/>
    </xf>
    <xf numFmtId="0" fontId="3" fillId="0" borderId="76" xfId="0" applyFont="1" applyFill="1" applyBorder="1" applyAlignment="1">
      <alignment horizontal="left" vertical="center"/>
    </xf>
    <xf numFmtId="0" fontId="3" fillId="0" borderId="77" xfId="0" applyFont="1" applyFill="1" applyBorder="1" applyAlignment="1">
      <alignment horizontal="left" vertical="center"/>
    </xf>
    <xf numFmtId="0" fontId="25" fillId="4" borderId="39" xfId="0" applyFont="1" applyFill="1" applyBorder="1" applyAlignment="1">
      <alignment horizontal="center" vertical="center" wrapText="1"/>
    </xf>
    <xf numFmtId="0" fontId="0" fillId="0" borderId="48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56" xfId="0" applyFill="1" applyBorder="1" applyAlignment="1">
      <alignment horizontal="center"/>
    </xf>
    <xf numFmtId="0" fontId="15" fillId="6" borderId="23" xfId="0" applyFont="1" applyFill="1" applyBorder="1" applyAlignment="1">
      <alignment horizontal="left" vertical="center" wrapText="1"/>
    </xf>
    <xf numFmtId="0" fontId="15" fillId="0" borderId="80" xfId="0" applyFont="1" applyFill="1" applyBorder="1" applyAlignment="1">
      <alignment horizontal="center" vertical="center"/>
    </xf>
    <xf numFmtId="0" fontId="15" fillId="0" borderId="81" xfId="0" applyFont="1" applyFill="1" applyBorder="1" applyAlignment="1">
      <alignment horizontal="center" vertical="center"/>
    </xf>
    <xf numFmtId="0" fontId="15" fillId="0" borderId="82" xfId="0" applyFont="1" applyFill="1" applyBorder="1" applyAlignment="1">
      <alignment horizontal="center" vertical="center"/>
    </xf>
    <xf numFmtId="0" fontId="15" fillId="0" borderId="83" xfId="0" applyFont="1" applyFill="1" applyBorder="1" applyAlignment="1">
      <alignment horizontal="center" vertical="center"/>
    </xf>
    <xf numFmtId="0" fontId="26" fillId="0" borderId="84" xfId="0" applyFont="1" applyFill="1" applyBorder="1" applyAlignment="1">
      <alignment horizontal="center" vertical="center"/>
    </xf>
    <xf numFmtId="0" fontId="26" fillId="0" borderId="85" xfId="0" applyFont="1" applyFill="1" applyBorder="1" applyAlignment="1">
      <alignment horizontal="center" vertical="center"/>
    </xf>
    <xf numFmtId="0" fontId="23" fillId="4" borderId="86" xfId="0" applyFont="1" applyFill="1" applyBorder="1" applyAlignment="1">
      <alignment horizontal="left" vertical="center" wrapText="1"/>
    </xf>
    <xf numFmtId="0" fontId="23" fillId="4" borderId="87" xfId="0" applyFont="1" applyFill="1" applyBorder="1" applyAlignment="1">
      <alignment horizontal="left" vertical="center" wrapText="1"/>
    </xf>
    <xf numFmtId="0" fontId="15" fillId="0" borderId="38" xfId="0" applyFont="1" applyFill="1" applyBorder="1" applyAlignment="1">
      <alignment horizontal="right" vertical="center"/>
    </xf>
    <xf numFmtId="0" fontId="15" fillId="0" borderId="23" xfId="0" applyFont="1" applyFill="1" applyBorder="1" applyAlignment="1">
      <alignment horizontal="right" vertical="center"/>
    </xf>
    <xf numFmtId="0" fontId="19" fillId="0" borderId="48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56" xfId="0" applyFont="1" applyBorder="1" applyAlignment="1">
      <alignment horizontal="center" vertical="center"/>
    </xf>
    <xf numFmtId="0" fontId="19" fillId="0" borderId="51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0" borderId="60" xfId="0" applyFont="1" applyBorder="1" applyAlignment="1">
      <alignment horizontal="center" vertical="center"/>
    </xf>
    <xf numFmtId="0" fontId="21" fillId="8" borderId="36" xfId="0" applyFont="1" applyFill="1" applyBorder="1" applyAlignment="1">
      <alignment horizontal="center"/>
    </xf>
    <xf numFmtId="0" fontId="21" fillId="8" borderId="6" xfId="0" applyFont="1" applyFill="1" applyBorder="1" applyAlignment="1">
      <alignment horizontal="center"/>
    </xf>
    <xf numFmtId="0" fontId="21" fillId="8" borderId="61" xfId="0" applyFont="1" applyFill="1" applyBorder="1" applyAlignment="1">
      <alignment horizontal="center"/>
    </xf>
    <xf numFmtId="0" fontId="12" fillId="0" borderId="88" xfId="0" applyFont="1" applyBorder="1" applyAlignment="1">
      <alignment horizontal="center" vertical="center"/>
    </xf>
    <xf numFmtId="0" fontId="0" fillId="0" borderId="62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23" fillId="4" borderId="43" xfId="0" applyFont="1" applyFill="1" applyBorder="1" applyAlignment="1">
      <alignment horizontal="left" vertical="center" wrapText="1"/>
    </xf>
    <xf numFmtId="0" fontId="23" fillId="4" borderId="89" xfId="0" applyFont="1" applyFill="1" applyBorder="1" applyAlignment="1">
      <alignment horizontal="left" vertical="center" wrapText="1"/>
    </xf>
    <xf numFmtId="49" fontId="16" fillId="0" borderId="79" xfId="0" applyNumberFormat="1" applyFont="1" applyBorder="1" applyAlignment="1">
      <alignment horizontal="center" vertical="center"/>
    </xf>
    <xf numFmtId="49" fontId="16" fillId="0" borderId="7" xfId="0" applyNumberFormat="1" applyFont="1" applyBorder="1" applyAlignment="1">
      <alignment horizontal="center" vertical="center"/>
    </xf>
    <xf numFmtId="49" fontId="16" fillId="0" borderId="18" xfId="0" applyNumberFormat="1" applyFont="1" applyBorder="1" applyAlignment="1">
      <alignment horizontal="center" vertical="center"/>
    </xf>
    <xf numFmtId="0" fontId="15" fillId="0" borderId="30" xfId="0" applyFont="1" applyFill="1" applyBorder="1" applyAlignment="1">
      <alignment horizontal="right" vertical="center"/>
    </xf>
    <xf numFmtId="0" fontId="15" fillId="0" borderId="5" xfId="0" applyFont="1" applyFill="1" applyBorder="1" applyAlignment="1">
      <alignment horizontal="right" vertical="center"/>
    </xf>
    <xf numFmtId="0" fontId="15" fillId="0" borderId="21" xfId="0" applyFont="1" applyFill="1" applyBorder="1" applyAlignment="1">
      <alignment horizontal="right" vertical="center"/>
    </xf>
    <xf numFmtId="0" fontId="16" fillId="0" borderId="0" xfId="0" applyFont="1" applyBorder="1" applyAlignment="1">
      <alignment horizontal="center" vertical="center"/>
    </xf>
    <xf numFmtId="0" fontId="15" fillId="0" borderId="91" xfId="1" applyFont="1" applyFill="1" applyBorder="1" applyAlignment="1">
      <alignment horizontal="center" vertical="center" wrapText="1"/>
    </xf>
    <xf numFmtId="0" fontId="15" fillId="0" borderId="92" xfId="1" applyFont="1" applyFill="1" applyBorder="1" applyAlignment="1">
      <alignment horizontal="center" vertical="center" wrapText="1"/>
    </xf>
    <xf numFmtId="0" fontId="15" fillId="2" borderId="79" xfId="0" applyFont="1" applyFill="1" applyBorder="1" applyAlignment="1">
      <alignment horizontal="left" vertical="center" wrapText="1"/>
    </xf>
    <xf numFmtId="0" fontId="15" fillId="2" borderId="90" xfId="0" applyFont="1" applyFill="1" applyBorder="1" applyAlignment="1">
      <alignment horizontal="left" vertical="center" wrapText="1"/>
    </xf>
    <xf numFmtId="0" fontId="15" fillId="2" borderId="7" xfId="0" applyFont="1" applyFill="1" applyBorder="1" applyAlignment="1">
      <alignment horizontal="left" vertical="center" wrapText="1"/>
    </xf>
    <xf numFmtId="0" fontId="15" fillId="0" borderId="27" xfId="1" applyFont="1" applyFill="1" applyBorder="1" applyAlignment="1">
      <alignment vertical="center" wrapText="1"/>
    </xf>
    <xf numFmtId="0" fontId="15" fillId="0" borderId="68" xfId="1" applyFont="1" applyFill="1" applyBorder="1" applyAlignment="1">
      <alignment vertical="center" wrapText="1"/>
    </xf>
    <xf numFmtId="0" fontId="15" fillId="2" borderId="99" xfId="0" applyFont="1" applyFill="1" applyBorder="1" applyAlignment="1">
      <alignment horizontal="left" vertical="center"/>
    </xf>
    <xf numFmtId="0" fontId="15" fillId="2" borderId="18" xfId="0" applyFont="1" applyFill="1" applyBorder="1" applyAlignment="1">
      <alignment horizontal="left" vertical="center"/>
    </xf>
    <xf numFmtId="184" fontId="15" fillId="4" borderId="46" xfId="0" applyNumberFormat="1" applyFont="1" applyFill="1" applyBorder="1" applyAlignment="1">
      <alignment horizontal="left" vertical="center"/>
    </xf>
    <xf numFmtId="0" fontId="19" fillId="2" borderId="35" xfId="0" applyFont="1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0" fillId="4" borderId="56" xfId="0" applyFill="1" applyBorder="1" applyAlignment="1">
      <alignment horizontal="center"/>
    </xf>
    <xf numFmtId="0" fontId="4" fillId="2" borderId="37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40" xfId="0" applyFont="1" applyFill="1" applyBorder="1" applyAlignment="1">
      <alignment horizontal="center"/>
    </xf>
    <xf numFmtId="0" fontId="3" fillId="2" borderId="93" xfId="0" applyFont="1" applyFill="1" applyBorder="1" applyAlignment="1">
      <alignment horizontal="center" vertical="center"/>
    </xf>
    <xf numFmtId="0" fontId="3" fillId="2" borderId="94" xfId="0" applyFont="1" applyFill="1" applyBorder="1" applyAlignment="1">
      <alignment horizontal="center" vertical="center"/>
    </xf>
    <xf numFmtId="0" fontId="3" fillId="2" borderId="63" xfId="0" applyFont="1" applyFill="1" applyBorder="1" applyAlignment="1">
      <alignment horizontal="center" vertical="center"/>
    </xf>
    <xf numFmtId="0" fontId="15" fillId="2" borderId="95" xfId="0" applyFont="1" applyFill="1" applyBorder="1" applyAlignment="1">
      <alignment horizontal="left" vertical="center"/>
    </xf>
    <xf numFmtId="0" fontId="15" fillId="2" borderId="96" xfId="0" applyFont="1" applyFill="1" applyBorder="1" applyAlignment="1">
      <alignment horizontal="left" vertical="center"/>
    </xf>
    <xf numFmtId="0" fontId="15" fillId="2" borderId="76" xfId="0" applyFont="1" applyFill="1" applyBorder="1" applyAlignment="1">
      <alignment horizontal="right" vertical="center"/>
    </xf>
    <xf numFmtId="0" fontId="15" fillId="2" borderId="46" xfId="0" applyFont="1" applyFill="1" applyBorder="1" applyAlignment="1">
      <alignment horizontal="right" vertical="center"/>
    </xf>
    <xf numFmtId="0" fontId="15" fillId="2" borderId="97" xfId="0" applyFont="1" applyFill="1" applyBorder="1" applyAlignment="1">
      <alignment horizontal="left" vertical="center"/>
    </xf>
    <xf numFmtId="0" fontId="15" fillId="2" borderId="98" xfId="0" applyFont="1" applyFill="1" applyBorder="1" applyAlignment="1">
      <alignment horizontal="left" vertical="center"/>
    </xf>
    <xf numFmtId="0" fontId="15" fillId="4" borderId="30" xfId="0" applyFont="1" applyFill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center" vertical="center" wrapText="1"/>
    </xf>
    <xf numFmtId="0" fontId="15" fillId="4" borderId="79" xfId="0" applyFont="1" applyFill="1" applyBorder="1" applyAlignment="1">
      <alignment horizontal="center" vertical="center" wrapText="1"/>
    </xf>
    <xf numFmtId="0" fontId="15" fillId="4" borderId="90" xfId="0" applyFont="1" applyFill="1" applyBorder="1" applyAlignment="1">
      <alignment horizontal="center" vertical="center" wrapText="1"/>
    </xf>
  </cellXfs>
  <cellStyles count="6">
    <cellStyle name="Normal" xfId="0" builtinId="0"/>
    <cellStyle name="Normal 2" xfId="1"/>
    <cellStyle name="Porcentagem" xfId="2" builtinId="5"/>
    <cellStyle name="Separador de milhares 2" xfId="3"/>
    <cellStyle name="Vírgula" xfId="4" builtinId="3"/>
    <cellStyle name="Vírgula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123825</xdr:rowOff>
    </xdr:from>
    <xdr:to>
      <xdr:col>1</xdr:col>
      <xdr:colOff>695325</xdr:colOff>
      <xdr:row>0</xdr:row>
      <xdr:rowOff>904875</xdr:rowOff>
    </xdr:to>
    <xdr:pic>
      <xdr:nvPicPr>
        <xdr:cNvPr id="19041" name="Imagem 4" descr="logotip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01" t="9668" r="8556" b="4062"/>
        <a:stretch>
          <a:fillRect/>
        </a:stretch>
      </xdr:blipFill>
      <xdr:spPr bwMode="auto">
        <a:xfrm>
          <a:off x="161925" y="123825"/>
          <a:ext cx="8953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85725</xdr:rowOff>
    </xdr:from>
    <xdr:to>
      <xdr:col>1</xdr:col>
      <xdr:colOff>1057275</xdr:colOff>
      <xdr:row>4</xdr:row>
      <xdr:rowOff>47625</xdr:rowOff>
    </xdr:to>
    <xdr:pic>
      <xdr:nvPicPr>
        <xdr:cNvPr id="19907" name="Imagem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85725"/>
          <a:ext cx="10572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1333500</xdr:colOff>
      <xdr:row>0</xdr:row>
      <xdr:rowOff>312965</xdr:rowOff>
    </xdr:from>
    <xdr:to>
      <xdr:col>6</xdr:col>
      <xdr:colOff>722993</xdr:colOff>
      <xdr:row>4</xdr:row>
      <xdr:rowOff>21718</xdr:rowOff>
    </xdr:to>
    <xdr:sp macro="" textlink="">
      <xdr:nvSpPr>
        <xdr:cNvPr id="3" name="Text Box 6"/>
        <xdr:cNvSpPr txBox="1">
          <a:spLocks noChangeArrowheads="1"/>
        </xdr:cNvSpPr>
      </xdr:nvSpPr>
      <xdr:spPr bwMode="auto">
        <a:xfrm>
          <a:off x="2544536" y="312965"/>
          <a:ext cx="7023100" cy="9061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marL="685800" algn="ctr">
            <a:spcAft>
              <a:spcPts val="0"/>
            </a:spcAft>
            <a:tabLst>
              <a:tab pos="2806065" algn="ctr"/>
              <a:tab pos="5612130" algn="r"/>
            </a:tabLst>
          </a:pPr>
          <a:r>
            <a:rPr lang="pt-BR" sz="1200" b="1">
              <a:effectLst/>
              <a:latin typeface="Arial"/>
              <a:ea typeface="Times New Roman"/>
              <a:cs typeface="Times New Roman"/>
            </a:rPr>
            <a:t>PREFEITURA MUNICIPAL DE NANUQUE</a:t>
          </a:r>
          <a:endParaRPr lang="pt-BR" sz="1200">
            <a:effectLst/>
            <a:latin typeface="Arial"/>
            <a:ea typeface="Times New Roman"/>
            <a:cs typeface="Times New Roman"/>
          </a:endParaRPr>
        </a:p>
        <a:p>
          <a:pPr algn="ctr">
            <a:spcAft>
              <a:spcPts val="0"/>
            </a:spcAft>
            <a:tabLst>
              <a:tab pos="2806065" algn="ctr"/>
              <a:tab pos="5612130" algn="r"/>
            </a:tabLst>
          </a:pPr>
          <a:r>
            <a:rPr lang="pt-BR" sz="1200">
              <a:effectLst/>
              <a:latin typeface="Arial"/>
              <a:ea typeface="Times New Roman"/>
              <a:cs typeface="Times New Roman"/>
            </a:rPr>
            <a:t>                  ESTADO DE MINAS GERAIS</a:t>
          </a:r>
        </a:p>
        <a:p>
          <a:pPr algn="ctr">
            <a:spcAft>
              <a:spcPts val="0"/>
            </a:spcAft>
            <a:tabLst>
              <a:tab pos="2806065" algn="ctr"/>
              <a:tab pos="5612130" algn="r"/>
            </a:tabLst>
          </a:pPr>
          <a:r>
            <a:rPr lang="pt-BR" sz="1200">
              <a:effectLst/>
              <a:latin typeface="Arial"/>
              <a:ea typeface="Times New Roman"/>
              <a:cs typeface="Times New Roman"/>
            </a:rPr>
            <a:t>                    SECRETÁRIA  DE OBRAS</a:t>
          </a:r>
          <a:r>
            <a:rPr lang="pt-BR" sz="1200" baseline="0">
              <a:effectLst/>
              <a:latin typeface="Arial"/>
              <a:ea typeface="Times New Roman"/>
              <a:cs typeface="Times New Roman"/>
            </a:rPr>
            <a:t> E </a:t>
          </a:r>
          <a:r>
            <a:rPr lang="pt-BR" sz="1200">
              <a:effectLst/>
              <a:latin typeface="Arial"/>
              <a:ea typeface="Times New Roman"/>
              <a:cs typeface="Times New Roman"/>
            </a:rPr>
            <a:t>SERVIÇOS URBANOS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0"/>
  <sheetViews>
    <sheetView showGridLines="0" showZeros="0" view="pageBreakPreview" topLeftCell="A4" zoomScaleNormal="100" zoomScaleSheetLayoutView="100" workbookViewId="0">
      <selection activeCell="A9" sqref="A9:E9"/>
    </sheetView>
  </sheetViews>
  <sheetFormatPr defaultRowHeight="12.75" x14ac:dyDescent="0.2"/>
  <cols>
    <col min="1" max="1" width="5.42578125" style="116" bestFit="1" customWidth="1"/>
    <col min="2" max="2" width="11" style="112" customWidth="1"/>
    <col min="3" max="3" width="47.7109375" style="112" customWidth="1"/>
    <col min="4" max="4" width="8.42578125" style="112" customWidth="1"/>
    <col min="5" max="5" width="9.7109375" style="112" customWidth="1"/>
    <col min="6" max="8" width="12.28515625" style="112" customWidth="1"/>
    <col min="9" max="9" width="9.28515625" style="112" customWidth="1"/>
    <col min="10" max="16384" width="9.140625" style="112"/>
  </cols>
  <sheetData>
    <row r="1" spans="1:9" s="111" customFormat="1" ht="81.75" customHeight="1" x14ac:dyDescent="0.2">
      <c r="A1" s="224"/>
      <c r="B1" s="225"/>
      <c r="C1" s="222" t="s">
        <v>194</v>
      </c>
      <c r="D1" s="222"/>
      <c r="E1" s="222"/>
      <c r="F1" s="222"/>
      <c r="G1" s="222"/>
      <c r="H1" s="223"/>
    </row>
    <row r="2" spans="1:9" ht="3.75" customHeight="1" thickBot="1" x14ac:dyDescent="0.25">
      <c r="A2" s="237"/>
      <c r="B2" s="238"/>
      <c r="C2" s="238"/>
      <c r="D2" s="238"/>
      <c r="E2" s="238"/>
      <c r="F2" s="238"/>
      <c r="G2" s="238"/>
      <c r="H2" s="239"/>
    </row>
    <row r="3" spans="1:9" ht="21.75" customHeight="1" thickBot="1" x14ac:dyDescent="0.25">
      <c r="A3" s="240" t="s">
        <v>4</v>
      </c>
      <c r="B3" s="241"/>
      <c r="C3" s="241"/>
      <c r="D3" s="241"/>
      <c r="E3" s="241"/>
      <c r="F3" s="241"/>
      <c r="G3" s="241"/>
      <c r="H3" s="242"/>
    </row>
    <row r="4" spans="1:9" ht="3.75" customHeight="1" thickBot="1" x14ac:dyDescent="0.25">
      <c r="A4" s="113"/>
      <c r="B4" s="57"/>
      <c r="C4" s="57"/>
      <c r="D4" s="57"/>
      <c r="E4" s="57"/>
      <c r="F4" s="57"/>
      <c r="G4" s="57"/>
      <c r="H4" s="187"/>
    </row>
    <row r="5" spans="1:9" ht="19.5" customHeight="1" x14ac:dyDescent="0.2">
      <c r="A5" s="199" t="s">
        <v>109</v>
      </c>
      <c r="B5" s="141"/>
      <c r="C5" s="141"/>
      <c r="D5" s="141"/>
      <c r="E5" s="141"/>
      <c r="F5" s="141"/>
      <c r="G5" s="200" t="s">
        <v>127</v>
      </c>
      <c r="H5" s="142"/>
    </row>
    <row r="6" spans="1:9" ht="18" customHeight="1" x14ac:dyDescent="0.2">
      <c r="A6" s="230" t="s">
        <v>187</v>
      </c>
      <c r="B6" s="231"/>
      <c r="C6" s="231"/>
      <c r="D6" s="231"/>
      <c r="E6" s="231"/>
      <c r="F6" s="231"/>
      <c r="G6" s="232"/>
      <c r="H6" s="233"/>
    </row>
    <row r="7" spans="1:9" ht="17.25" customHeight="1" x14ac:dyDescent="0.2">
      <c r="A7" s="230" t="s">
        <v>134</v>
      </c>
      <c r="B7" s="231"/>
      <c r="C7" s="231"/>
      <c r="D7" s="231"/>
      <c r="E7" s="231"/>
      <c r="F7" s="231"/>
      <c r="G7" s="231"/>
      <c r="H7" s="252"/>
    </row>
    <row r="8" spans="1:9" ht="18" customHeight="1" x14ac:dyDescent="0.2">
      <c r="A8" s="259" t="s">
        <v>164</v>
      </c>
      <c r="B8" s="260"/>
      <c r="C8" s="260"/>
      <c r="D8" s="261"/>
      <c r="E8" s="246" t="s">
        <v>121</v>
      </c>
      <c r="F8" s="247"/>
      <c r="G8" s="247"/>
      <c r="H8" s="248"/>
    </row>
    <row r="9" spans="1:9" ht="21" customHeight="1" thickBot="1" x14ac:dyDescent="0.25">
      <c r="A9" s="227" t="s">
        <v>195</v>
      </c>
      <c r="B9" s="228"/>
      <c r="C9" s="228"/>
      <c r="D9" s="228"/>
      <c r="E9" s="229"/>
      <c r="F9" s="64" t="s">
        <v>83</v>
      </c>
      <c r="G9" s="72">
        <v>0.30630000000000002</v>
      </c>
      <c r="H9" s="201" t="s">
        <v>81</v>
      </c>
    </row>
    <row r="10" spans="1:9" ht="3.75" customHeight="1" thickBot="1" x14ac:dyDescent="0.25">
      <c r="A10" s="234"/>
      <c r="B10" s="235"/>
      <c r="C10" s="235"/>
      <c r="D10" s="235"/>
      <c r="E10" s="235"/>
      <c r="F10" s="235"/>
      <c r="G10" s="235"/>
      <c r="H10" s="236"/>
    </row>
    <row r="11" spans="1:9" ht="39" thickBot="1" x14ac:dyDescent="0.25">
      <c r="A11" s="58" t="s">
        <v>0</v>
      </c>
      <c r="B11" s="59" t="s">
        <v>5</v>
      </c>
      <c r="C11" s="59" t="s">
        <v>1</v>
      </c>
      <c r="D11" s="110" t="s">
        <v>113</v>
      </c>
      <c r="E11" s="110" t="s">
        <v>114</v>
      </c>
      <c r="F11" s="60" t="s">
        <v>15</v>
      </c>
      <c r="G11" s="198" t="s">
        <v>84</v>
      </c>
      <c r="H11" s="202" t="s">
        <v>10</v>
      </c>
    </row>
    <row r="12" spans="1:9" ht="18" customHeight="1" thickBot="1" x14ac:dyDescent="0.25">
      <c r="A12" s="143">
        <v>1</v>
      </c>
      <c r="B12" s="243" t="s">
        <v>128</v>
      </c>
      <c r="C12" s="244"/>
      <c r="D12" s="244"/>
      <c r="E12" s="244"/>
      <c r="F12" s="244"/>
      <c r="G12" s="245"/>
      <c r="H12" s="207">
        <f>H15+H17+H19+H13+H21+H23</f>
        <v>51643.8</v>
      </c>
    </row>
    <row r="13" spans="1:9" s="131" customFormat="1" ht="15" customHeight="1" x14ac:dyDescent="0.2">
      <c r="A13" s="136" t="s">
        <v>26</v>
      </c>
      <c r="B13" s="124">
        <v>8808</v>
      </c>
      <c r="C13" s="125" t="s">
        <v>132</v>
      </c>
      <c r="D13" s="137"/>
      <c r="E13" s="138"/>
      <c r="F13" s="139"/>
      <c r="G13" s="140"/>
      <c r="H13" s="203">
        <f>SUM(H14:H14)</f>
        <v>7490.12</v>
      </c>
    </row>
    <row r="14" spans="1:9" ht="32.25" customHeight="1" x14ac:dyDescent="0.2">
      <c r="A14" s="55" t="s">
        <v>116</v>
      </c>
      <c r="B14" s="56" t="s">
        <v>129</v>
      </c>
      <c r="C14" s="54" t="s">
        <v>158</v>
      </c>
      <c r="D14" s="65" t="s">
        <v>25</v>
      </c>
      <c r="E14" s="61">
        <v>141.51</v>
      </c>
      <c r="F14" s="63">
        <v>40.520000000000003</v>
      </c>
      <c r="G14" s="63">
        <f>ROUND(F14+F14*$G$9,2)</f>
        <v>52.93</v>
      </c>
      <c r="H14" s="18">
        <f>ROUND(E14*G14,2)</f>
        <v>7490.12</v>
      </c>
    </row>
    <row r="15" spans="1:9" s="131" customFormat="1" ht="15" customHeight="1" x14ac:dyDescent="0.2">
      <c r="A15" s="126" t="s">
        <v>29</v>
      </c>
      <c r="B15" s="109">
        <v>8805</v>
      </c>
      <c r="C15" s="90" t="s">
        <v>130</v>
      </c>
      <c r="D15" s="127"/>
      <c r="E15" s="128"/>
      <c r="F15" s="129"/>
      <c r="G15" s="130"/>
      <c r="H15" s="91">
        <f>SUM(H16)</f>
        <v>13551</v>
      </c>
    </row>
    <row r="16" spans="1:9" ht="23.25" customHeight="1" x14ac:dyDescent="0.2">
      <c r="A16" s="55" t="s">
        <v>122</v>
      </c>
      <c r="B16" s="56" t="s">
        <v>131</v>
      </c>
      <c r="C16" s="54" t="s">
        <v>159</v>
      </c>
      <c r="D16" s="65" t="s">
        <v>25</v>
      </c>
      <c r="E16" s="61">
        <v>141.51</v>
      </c>
      <c r="F16" s="63">
        <v>73.31</v>
      </c>
      <c r="G16" s="63">
        <f>ROUND(F16+F16*$G$9,2)</f>
        <v>95.76</v>
      </c>
      <c r="H16" s="18">
        <f>ROUND(E16*G16,2)</f>
        <v>13551</v>
      </c>
      <c r="I16" s="204"/>
    </row>
    <row r="17" spans="1:9" s="131" customFormat="1" ht="15" customHeight="1" x14ac:dyDescent="0.2">
      <c r="A17" s="126" t="s">
        <v>117</v>
      </c>
      <c r="B17" s="109">
        <v>8807</v>
      </c>
      <c r="C17" s="90" t="s">
        <v>146</v>
      </c>
      <c r="D17" s="127"/>
      <c r="E17" s="128"/>
      <c r="F17" s="129"/>
      <c r="G17" s="130"/>
      <c r="H17" s="91">
        <f>SUM(H18)</f>
        <v>291.25</v>
      </c>
    </row>
    <row r="18" spans="1:9" ht="13.5" customHeight="1" x14ac:dyDescent="0.2">
      <c r="A18" s="55" t="s">
        <v>123</v>
      </c>
      <c r="B18" s="56" t="s">
        <v>147</v>
      </c>
      <c r="C18" s="54" t="s">
        <v>148</v>
      </c>
      <c r="D18" s="65" t="s">
        <v>25</v>
      </c>
      <c r="E18" s="61">
        <v>24.05</v>
      </c>
      <c r="F18" s="63">
        <v>9.27</v>
      </c>
      <c r="G18" s="63">
        <f>ROUND(F18+F18*$G$9,2)</f>
        <v>12.11</v>
      </c>
      <c r="H18" s="18">
        <f>ROUND(E18*G18,2)</f>
        <v>291.25</v>
      </c>
      <c r="I18" s="204"/>
    </row>
    <row r="19" spans="1:9" s="133" customFormat="1" x14ac:dyDescent="0.2">
      <c r="A19" s="132" t="s">
        <v>118</v>
      </c>
      <c r="B19" s="109">
        <v>8818</v>
      </c>
      <c r="C19" s="90" t="s">
        <v>133</v>
      </c>
      <c r="D19" s="127"/>
      <c r="E19" s="128"/>
      <c r="F19" s="129"/>
      <c r="G19" s="129"/>
      <c r="H19" s="91">
        <f>SUM(H20:H20)</f>
        <v>12579.61</v>
      </c>
    </row>
    <row r="20" spans="1:9" ht="35.25" customHeight="1" x14ac:dyDescent="0.2">
      <c r="A20" s="62" t="s">
        <v>126</v>
      </c>
      <c r="B20" s="56" t="s">
        <v>150</v>
      </c>
      <c r="C20" s="54" t="s">
        <v>149</v>
      </c>
      <c r="D20" s="65" t="s">
        <v>25</v>
      </c>
      <c r="E20" s="63">
        <v>157.58000000000001</v>
      </c>
      <c r="F20" s="63">
        <v>61.11</v>
      </c>
      <c r="G20" s="63">
        <f>ROUND(F20+F20*$G$9,2)</f>
        <v>79.83</v>
      </c>
      <c r="H20" s="18">
        <f>ROUND(E20*G20,2)</f>
        <v>12579.61</v>
      </c>
    </row>
    <row r="21" spans="1:9" s="133" customFormat="1" x14ac:dyDescent="0.2">
      <c r="A21" s="132" t="s">
        <v>119</v>
      </c>
      <c r="B21" s="109">
        <v>8723</v>
      </c>
      <c r="C21" s="90" t="s">
        <v>108</v>
      </c>
      <c r="D21" s="127"/>
      <c r="E21" s="128"/>
      <c r="F21" s="129"/>
      <c r="G21" s="129"/>
      <c r="H21" s="91">
        <f>SUM(H22:H22)</f>
        <v>1738.11</v>
      </c>
    </row>
    <row r="22" spans="1:9" ht="72.75" customHeight="1" x14ac:dyDescent="0.2">
      <c r="A22" s="62" t="s">
        <v>165</v>
      </c>
      <c r="B22" s="56" t="s">
        <v>115</v>
      </c>
      <c r="C22" s="54" t="s">
        <v>124</v>
      </c>
      <c r="D22" s="65" t="s">
        <v>125</v>
      </c>
      <c r="E22" s="63">
        <v>1</v>
      </c>
      <c r="F22" s="63">
        <v>1330.56</v>
      </c>
      <c r="G22" s="63">
        <f>ROUND(F22+F22*$G$9,2)</f>
        <v>1738.11</v>
      </c>
      <c r="H22" s="18">
        <f>ROUND(E22*G22,2)</f>
        <v>1738.11</v>
      </c>
    </row>
    <row r="23" spans="1:9" s="133" customFormat="1" x14ac:dyDescent="0.2">
      <c r="A23" s="132" t="s">
        <v>166</v>
      </c>
      <c r="B23" s="109">
        <v>8710</v>
      </c>
      <c r="C23" s="90" t="s">
        <v>175</v>
      </c>
      <c r="D23" s="127"/>
      <c r="E23" s="128"/>
      <c r="F23" s="129"/>
      <c r="G23" s="129"/>
      <c r="H23" s="91">
        <f>(H24)+(H26)+(H28)+(H30)</f>
        <v>15993.71</v>
      </c>
    </row>
    <row r="24" spans="1:9" ht="35.25" customHeight="1" x14ac:dyDescent="0.2">
      <c r="A24" s="62" t="s">
        <v>167</v>
      </c>
      <c r="B24" s="56" t="s">
        <v>151</v>
      </c>
      <c r="C24" s="54" t="s">
        <v>160</v>
      </c>
      <c r="D24" s="65" t="s">
        <v>25</v>
      </c>
      <c r="E24" s="63">
        <v>100.64</v>
      </c>
      <c r="F24" s="63">
        <v>42.09</v>
      </c>
      <c r="G24" s="63">
        <f>ROUND(F24+F24*$G$9,2)</f>
        <v>54.98</v>
      </c>
      <c r="H24" s="18">
        <f>ROUND(E24*G24,2)</f>
        <v>5533.19</v>
      </c>
    </row>
    <row r="25" spans="1:9" s="133" customFormat="1" x14ac:dyDescent="0.2">
      <c r="A25" s="132" t="s">
        <v>168</v>
      </c>
      <c r="B25" s="109">
        <v>8868</v>
      </c>
      <c r="C25" s="90" t="s">
        <v>161</v>
      </c>
      <c r="D25" s="127"/>
      <c r="E25" s="128"/>
      <c r="F25" s="129"/>
      <c r="G25" s="129"/>
      <c r="H25" s="91">
        <f>(H26)+(H30)+(H31)+(H32)</f>
        <v>57166.920000000006</v>
      </c>
    </row>
    <row r="26" spans="1:9" ht="23.25" customHeight="1" x14ac:dyDescent="0.2">
      <c r="A26" s="62" t="s">
        <v>169</v>
      </c>
      <c r="B26" s="56" t="s">
        <v>157</v>
      </c>
      <c r="C26" s="54" t="s">
        <v>152</v>
      </c>
      <c r="D26" s="65" t="s">
        <v>25</v>
      </c>
      <c r="E26" s="63">
        <v>100.64</v>
      </c>
      <c r="F26" s="63">
        <v>33.840000000000003</v>
      </c>
      <c r="G26" s="63">
        <f>ROUND(F26+F26*$G$9,2)</f>
        <v>44.21</v>
      </c>
      <c r="H26" s="18">
        <f>ROUND(E26*G26,2)</f>
        <v>4449.29</v>
      </c>
    </row>
    <row r="27" spans="1:9" s="133" customFormat="1" x14ac:dyDescent="0.2">
      <c r="A27" s="132" t="s">
        <v>171</v>
      </c>
      <c r="B27" s="109">
        <v>8870</v>
      </c>
      <c r="C27" s="90" t="s">
        <v>162</v>
      </c>
      <c r="D27" s="127"/>
      <c r="E27" s="128"/>
      <c r="F27" s="129"/>
      <c r="G27" s="129"/>
      <c r="H27" s="91">
        <f>(H28)+(H32)+(H33)+(H34)</f>
        <v>56581.200000000004</v>
      </c>
    </row>
    <row r="28" spans="1:9" ht="35.25" customHeight="1" x14ac:dyDescent="0.2">
      <c r="A28" s="62" t="s">
        <v>170</v>
      </c>
      <c r="B28" s="56" t="s">
        <v>156</v>
      </c>
      <c r="C28" s="54" t="s">
        <v>153</v>
      </c>
      <c r="D28" s="65" t="s">
        <v>25</v>
      </c>
      <c r="E28" s="63">
        <v>100.64</v>
      </c>
      <c r="F28" s="63">
        <v>37.56</v>
      </c>
      <c r="G28" s="63">
        <f>ROUND(F28+F28*$G$9,2)</f>
        <v>49.06</v>
      </c>
      <c r="H28" s="18">
        <f>ROUND(E28*G28,2)</f>
        <v>4937.3999999999996</v>
      </c>
    </row>
    <row r="29" spans="1:9" s="133" customFormat="1" x14ac:dyDescent="0.2">
      <c r="A29" s="132" t="s">
        <v>172</v>
      </c>
      <c r="B29" s="109">
        <v>8867</v>
      </c>
      <c r="C29" s="90" t="s">
        <v>163</v>
      </c>
      <c r="D29" s="127"/>
      <c r="E29" s="128"/>
      <c r="F29" s="129"/>
      <c r="G29" s="129"/>
      <c r="H29" s="91">
        <f>(H30)+(H34)+(H35)+(H36)</f>
        <v>1073.83</v>
      </c>
    </row>
    <row r="30" spans="1:9" ht="35.25" customHeight="1" x14ac:dyDescent="0.2">
      <c r="A30" s="62" t="s">
        <v>173</v>
      </c>
      <c r="B30" s="56" t="s">
        <v>155</v>
      </c>
      <c r="C30" s="54" t="s">
        <v>154</v>
      </c>
      <c r="D30" s="65" t="s">
        <v>25</v>
      </c>
      <c r="E30" s="63">
        <v>100.64</v>
      </c>
      <c r="F30" s="63">
        <v>8.17</v>
      </c>
      <c r="G30" s="63">
        <f>ROUND(F30+F30*$G$9,2)</f>
        <v>10.67</v>
      </c>
      <c r="H30" s="18">
        <f>ROUND(E30*G30,2)</f>
        <v>1073.83</v>
      </c>
    </row>
    <row r="31" spans="1:9" ht="11.25" customHeight="1" thickBot="1" x14ac:dyDescent="0.25">
      <c r="A31" s="253"/>
      <c r="B31" s="254"/>
      <c r="C31" s="254"/>
      <c r="D31" s="254"/>
      <c r="E31" s="254"/>
      <c r="F31" s="254"/>
      <c r="G31" s="254"/>
      <c r="H31" s="255"/>
    </row>
    <row r="32" spans="1:9" ht="13.5" customHeight="1" thickBot="1" x14ac:dyDescent="0.25">
      <c r="A32" s="256" t="s">
        <v>82</v>
      </c>
      <c r="B32" s="257"/>
      <c r="C32" s="257"/>
      <c r="D32" s="257"/>
      <c r="E32" s="257"/>
      <c r="F32" s="257"/>
      <c r="G32" s="258"/>
      <c r="H32" s="47">
        <f>H12</f>
        <v>51643.8</v>
      </c>
    </row>
    <row r="33" spans="1:8" ht="54" customHeight="1" x14ac:dyDescent="0.2">
      <c r="A33" s="191"/>
      <c r="B33" s="226"/>
      <c r="C33" s="226"/>
      <c r="D33" s="193"/>
      <c r="E33" s="192"/>
      <c r="F33" s="192"/>
      <c r="G33" s="192"/>
      <c r="H33" s="194"/>
    </row>
    <row r="34" spans="1:8" ht="11.25" customHeight="1" x14ac:dyDescent="0.2">
      <c r="A34" s="115"/>
      <c r="B34" s="249" t="s">
        <v>192</v>
      </c>
      <c r="C34" s="250"/>
      <c r="D34" s="250"/>
      <c r="E34" s="51"/>
      <c r="F34" s="208" t="s">
        <v>191</v>
      </c>
      <c r="G34" s="51"/>
      <c r="H34" s="189"/>
    </row>
    <row r="35" spans="1:8" x14ac:dyDescent="0.2">
      <c r="H35" s="190"/>
    </row>
    <row r="36" spans="1:8" ht="12" customHeight="1" x14ac:dyDescent="0.2">
      <c r="H36" s="190"/>
    </row>
    <row r="37" spans="1:8" ht="11.25" customHeight="1" x14ac:dyDescent="0.2">
      <c r="H37" s="190"/>
    </row>
    <row r="38" spans="1:8" ht="12" customHeight="1" x14ac:dyDescent="0.2">
      <c r="A38" s="114"/>
      <c r="B38" s="251"/>
      <c r="C38" s="251"/>
      <c r="D38" s="48"/>
      <c r="E38" s="49"/>
      <c r="F38" s="49"/>
      <c r="G38" s="49"/>
      <c r="H38" s="188"/>
    </row>
    <row r="39" spans="1:8" ht="14.1" customHeight="1" x14ac:dyDescent="0.2">
      <c r="A39" s="115"/>
      <c r="B39" s="249" t="s">
        <v>105</v>
      </c>
      <c r="C39" s="250"/>
      <c r="D39" s="50"/>
      <c r="E39" s="51"/>
      <c r="F39" s="51"/>
      <c r="G39" s="51"/>
      <c r="H39" s="189"/>
    </row>
    <row r="40" spans="1:8" ht="21" customHeight="1" thickBot="1" x14ac:dyDescent="0.25">
      <c r="A40" s="195"/>
      <c r="B40" s="196"/>
      <c r="C40" s="196"/>
      <c r="D40" s="196"/>
      <c r="E40" s="196"/>
      <c r="F40" s="196"/>
      <c r="G40" s="196"/>
      <c r="H40" s="197"/>
    </row>
  </sheetData>
  <mergeCells count="17">
    <mergeCell ref="B34:D34"/>
    <mergeCell ref="B39:C39"/>
    <mergeCell ref="B38:C38"/>
    <mergeCell ref="A7:H7"/>
    <mergeCell ref="A31:H31"/>
    <mergeCell ref="A32:G32"/>
    <mergeCell ref="A8:D8"/>
    <mergeCell ref="C1:H1"/>
    <mergeCell ref="A1:B1"/>
    <mergeCell ref="B33:C33"/>
    <mergeCell ref="A9:E9"/>
    <mergeCell ref="A6:H6"/>
    <mergeCell ref="A10:H10"/>
    <mergeCell ref="A2:H2"/>
    <mergeCell ref="A3:H3"/>
    <mergeCell ref="B12:G12"/>
    <mergeCell ref="E8:H8"/>
  </mergeCells>
  <phoneticPr fontId="2" type="noConversion"/>
  <printOptions horizontalCentered="1"/>
  <pageMargins left="0.78740157480314965" right="0.59055118110236227" top="0.98425196850393704" bottom="0.78740157480314965" header="0" footer="0"/>
  <pageSetup paperSize="9" scale="74" orientation="portrait" horizontalDpi="4294967295" r:id="rId1"/>
  <headerFooter alignWithMargins="0">
    <oddFooter>&amp;R&amp;P/&amp;N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5"/>
  <sheetViews>
    <sheetView showGridLines="0" showZeros="0" topLeftCell="A5" zoomScaleNormal="100" zoomScaleSheetLayoutView="100" workbookViewId="0">
      <selection activeCell="H42" sqref="H42"/>
    </sheetView>
  </sheetViews>
  <sheetFormatPr defaultRowHeight="12.75" x14ac:dyDescent="0.2"/>
  <cols>
    <col min="1" max="1" width="5.42578125" bestFit="1" customWidth="1"/>
    <col min="2" max="2" width="10.7109375" bestFit="1" customWidth="1"/>
    <col min="3" max="3" width="48" customWidth="1"/>
    <col min="5" max="8" width="12.28515625" customWidth="1"/>
  </cols>
  <sheetData>
    <row r="1" spans="1:9" ht="60.75" customHeight="1" thickBot="1" x14ac:dyDescent="0.25">
      <c r="A1" s="263"/>
      <c r="B1" s="263"/>
      <c r="C1" s="262"/>
      <c r="D1" s="262"/>
      <c r="E1" s="262"/>
      <c r="F1" s="262"/>
      <c r="G1" s="262"/>
      <c r="H1" s="262"/>
    </row>
    <row r="2" spans="1:9" ht="16.5" thickBot="1" x14ac:dyDescent="0.3">
      <c r="A2" s="280" t="s">
        <v>77</v>
      </c>
      <c r="B2" s="281"/>
      <c r="C2" s="281"/>
      <c r="D2" s="281"/>
      <c r="E2" s="281"/>
      <c r="F2" s="281"/>
      <c r="G2" s="281"/>
      <c r="H2" s="282"/>
    </row>
    <row r="3" spans="1:9" ht="3.75" customHeight="1" thickBot="1" x14ac:dyDescent="0.25">
      <c r="A3" s="276"/>
      <c r="B3" s="276"/>
      <c r="C3" s="276"/>
      <c r="D3" s="276"/>
      <c r="E3" s="276"/>
      <c r="F3" s="276"/>
      <c r="G3" s="276"/>
      <c r="H3" s="276"/>
    </row>
    <row r="4" spans="1:9" ht="20.100000000000001" customHeight="1" thickBot="1" x14ac:dyDescent="0.25">
      <c r="A4" s="299" t="s">
        <v>4</v>
      </c>
      <c r="B4" s="300"/>
      <c r="C4" s="300"/>
      <c r="D4" s="300"/>
      <c r="E4" s="300"/>
      <c r="F4" s="300"/>
      <c r="G4" s="300"/>
      <c r="H4" s="301"/>
    </row>
    <row r="5" spans="1:9" ht="3.75" customHeight="1" thickBot="1" x14ac:dyDescent="0.25">
      <c r="A5" s="11"/>
      <c r="B5" s="11"/>
      <c r="C5" s="11"/>
      <c r="D5" s="11"/>
      <c r="E5" s="11"/>
      <c r="F5" s="11"/>
      <c r="G5" s="11"/>
      <c r="H5" s="11"/>
    </row>
    <row r="6" spans="1:9" ht="20.100000000000001" customHeight="1" x14ac:dyDescent="0.2">
      <c r="A6" s="290" t="s">
        <v>76</v>
      </c>
      <c r="B6" s="291"/>
      <c r="C6" s="291"/>
      <c r="D6" s="291"/>
      <c r="E6" s="292"/>
      <c r="F6" s="302" t="s">
        <v>21</v>
      </c>
      <c r="G6" s="303"/>
      <c r="H6" s="304"/>
    </row>
    <row r="7" spans="1:9" ht="20.100000000000001" customHeight="1" x14ac:dyDescent="0.2">
      <c r="A7" s="293" t="s">
        <v>46</v>
      </c>
      <c r="B7" s="294"/>
      <c r="C7" s="294"/>
      <c r="D7" s="294"/>
      <c r="E7" s="295"/>
      <c r="F7" s="287" t="s">
        <v>22</v>
      </c>
      <c r="G7" s="288"/>
      <c r="H7" s="289"/>
    </row>
    <row r="8" spans="1:9" ht="20.100000000000001" customHeight="1" x14ac:dyDescent="0.2">
      <c r="A8" s="267" t="s">
        <v>17</v>
      </c>
      <c r="B8" s="268"/>
      <c r="C8" s="268"/>
      <c r="D8" s="269"/>
      <c r="E8" s="296" t="s">
        <v>12</v>
      </c>
      <c r="F8" s="297"/>
      <c r="G8" s="297"/>
      <c r="H8" s="298"/>
    </row>
    <row r="9" spans="1:9" ht="20.100000000000001" customHeight="1" x14ac:dyDescent="0.2">
      <c r="A9" s="267" t="s">
        <v>18</v>
      </c>
      <c r="B9" s="268"/>
      <c r="C9" s="268"/>
      <c r="D9" s="269"/>
      <c r="E9" s="285" t="s">
        <v>8</v>
      </c>
      <c r="F9" s="283" t="s">
        <v>6</v>
      </c>
      <c r="G9" s="10" t="s">
        <v>20</v>
      </c>
      <c r="H9" s="7" t="s">
        <v>7</v>
      </c>
    </row>
    <row r="10" spans="1:9" ht="20.100000000000001" customHeight="1" thickBot="1" x14ac:dyDescent="0.25">
      <c r="A10" s="270" t="s">
        <v>19</v>
      </c>
      <c r="B10" s="271"/>
      <c r="C10" s="271"/>
      <c r="D10" s="272"/>
      <c r="E10" s="286"/>
      <c r="F10" s="284"/>
      <c r="G10" s="12" t="s">
        <v>9</v>
      </c>
      <c r="H10" s="52">
        <v>0.33479999999999999</v>
      </c>
    </row>
    <row r="11" spans="1:9" ht="3.75" customHeight="1" thickBot="1" x14ac:dyDescent="0.25">
      <c r="A11" s="275"/>
      <c r="B11" s="275"/>
      <c r="C11" s="275"/>
      <c r="D11" s="275"/>
      <c r="E11" s="275"/>
      <c r="F11" s="275"/>
      <c r="G11" s="275"/>
      <c r="H11" s="275"/>
    </row>
    <row r="12" spans="1:9" ht="39" thickBot="1" x14ac:dyDescent="0.25">
      <c r="A12" s="2" t="s">
        <v>0</v>
      </c>
      <c r="B12" s="3" t="s">
        <v>5</v>
      </c>
      <c r="C12" s="3" t="s">
        <v>1</v>
      </c>
      <c r="D12" s="3" t="s">
        <v>3</v>
      </c>
      <c r="E12" s="3" t="s">
        <v>2</v>
      </c>
      <c r="F12" s="4" t="s">
        <v>15</v>
      </c>
      <c r="G12" s="4" t="s">
        <v>16</v>
      </c>
      <c r="H12" s="5" t="s">
        <v>10</v>
      </c>
    </row>
    <row r="13" spans="1:9" s="53" customFormat="1" ht="18" customHeight="1" x14ac:dyDescent="0.2">
      <c r="A13" s="27">
        <v>1</v>
      </c>
      <c r="B13" s="28" t="s">
        <v>27</v>
      </c>
      <c r="C13" s="29" t="s">
        <v>28</v>
      </c>
      <c r="D13" s="30"/>
      <c r="E13" s="31"/>
      <c r="F13" s="31"/>
      <c r="G13" s="31"/>
      <c r="H13" s="32"/>
    </row>
    <row r="14" spans="1:9" ht="18" customHeight="1" x14ac:dyDescent="0.2">
      <c r="A14" s="33" t="s">
        <v>26</v>
      </c>
      <c r="B14" s="34" t="s">
        <v>23</v>
      </c>
      <c r="C14" s="35" t="s">
        <v>24</v>
      </c>
      <c r="D14" s="36" t="s">
        <v>25</v>
      </c>
      <c r="E14" s="37">
        <v>10</v>
      </c>
      <c r="F14" s="37">
        <v>233.32</v>
      </c>
      <c r="G14" s="37">
        <f>ROUND(F14+(F14*$H$10),2)</f>
        <v>311.44</v>
      </c>
      <c r="H14" s="38">
        <f>ROUND((E14*G14),2)</f>
        <v>3114.4</v>
      </c>
    </row>
    <row r="15" spans="1:9" ht="22.5" x14ac:dyDescent="0.2">
      <c r="A15" s="33" t="s">
        <v>29</v>
      </c>
      <c r="B15" s="34" t="s">
        <v>30</v>
      </c>
      <c r="C15" s="35" t="s">
        <v>31</v>
      </c>
      <c r="D15" s="36" t="s">
        <v>32</v>
      </c>
      <c r="E15" s="37">
        <v>1</v>
      </c>
      <c r="F15" s="37">
        <v>629.55999999999995</v>
      </c>
      <c r="G15" s="37">
        <f t="shared" ref="G15:G32" si="0">ROUND(F15+(F15*$H$10),2)</f>
        <v>840.34</v>
      </c>
      <c r="H15" s="38">
        <f t="shared" ref="H15:H32" si="1">ROUND((E15*G15),2)</f>
        <v>840.34</v>
      </c>
      <c r="I15" s="46"/>
    </row>
    <row r="16" spans="1:9" ht="18" customHeight="1" x14ac:dyDescent="0.2">
      <c r="A16" s="33"/>
      <c r="B16" s="34"/>
      <c r="C16" s="35"/>
      <c r="D16" s="36"/>
      <c r="E16" s="37"/>
      <c r="F16" s="37"/>
      <c r="G16" s="37">
        <f t="shared" si="0"/>
        <v>0</v>
      </c>
      <c r="H16" s="38">
        <f t="shared" si="1"/>
        <v>0</v>
      </c>
    </row>
    <row r="17" spans="1:9" ht="18" customHeight="1" x14ac:dyDescent="0.2">
      <c r="A17" s="39">
        <v>2</v>
      </c>
      <c r="B17" s="40" t="s">
        <v>33</v>
      </c>
      <c r="C17" s="41" t="s">
        <v>34</v>
      </c>
      <c r="D17" s="36"/>
      <c r="E17" s="37"/>
      <c r="F17" s="37"/>
      <c r="G17" s="37">
        <f t="shared" si="0"/>
        <v>0</v>
      </c>
      <c r="H17" s="38">
        <f t="shared" si="1"/>
        <v>0</v>
      </c>
    </row>
    <row r="18" spans="1:9" x14ac:dyDescent="0.2">
      <c r="A18" s="33" t="s">
        <v>35</v>
      </c>
      <c r="B18" s="34" t="s">
        <v>44</v>
      </c>
      <c r="C18" s="35" t="s">
        <v>45</v>
      </c>
      <c r="D18" s="36" t="s">
        <v>25</v>
      </c>
      <c r="E18" s="37">
        <v>1000</v>
      </c>
      <c r="F18" s="37">
        <v>1.0900000000000001</v>
      </c>
      <c r="G18" s="37">
        <f t="shared" si="0"/>
        <v>1.45</v>
      </c>
      <c r="H18" s="38">
        <f t="shared" si="1"/>
        <v>1450</v>
      </c>
    </row>
    <row r="19" spans="1:9" s="53" customFormat="1" ht="56.25" x14ac:dyDescent="0.2">
      <c r="A19" s="33" t="s">
        <v>36</v>
      </c>
      <c r="B19" s="42" t="s">
        <v>47</v>
      </c>
      <c r="C19" s="35" t="s">
        <v>79</v>
      </c>
      <c r="D19" s="36" t="s">
        <v>48</v>
      </c>
      <c r="E19" s="37">
        <v>150</v>
      </c>
      <c r="F19" s="37">
        <v>9.1199999999999992</v>
      </c>
      <c r="G19" s="37">
        <f>ROUND(F19+(F19*$H$10),2)</f>
        <v>12.17</v>
      </c>
      <c r="H19" s="38">
        <f t="shared" si="1"/>
        <v>1825.5</v>
      </c>
    </row>
    <row r="20" spans="1:9" ht="22.5" x14ac:dyDescent="0.2">
      <c r="A20" s="33" t="s">
        <v>37</v>
      </c>
      <c r="B20" s="42" t="s">
        <v>50</v>
      </c>
      <c r="C20" s="35" t="s">
        <v>49</v>
      </c>
      <c r="D20" s="42" t="s">
        <v>51</v>
      </c>
      <c r="E20" s="37">
        <v>1500</v>
      </c>
      <c r="F20" s="37">
        <v>0.75</v>
      </c>
      <c r="G20" s="37">
        <f t="shared" si="0"/>
        <v>1</v>
      </c>
      <c r="H20" s="38">
        <f t="shared" si="1"/>
        <v>1500</v>
      </c>
    </row>
    <row r="21" spans="1:9" ht="18" customHeight="1" x14ac:dyDescent="0.2">
      <c r="A21" s="33" t="s">
        <v>38</v>
      </c>
      <c r="B21" s="42" t="s">
        <v>52</v>
      </c>
      <c r="C21" s="35" t="s">
        <v>53</v>
      </c>
      <c r="D21" s="36" t="s">
        <v>51</v>
      </c>
      <c r="E21" s="37">
        <v>698.4</v>
      </c>
      <c r="F21" s="37">
        <v>0.71</v>
      </c>
      <c r="G21" s="37">
        <f t="shared" si="0"/>
        <v>0.95</v>
      </c>
      <c r="H21" s="38">
        <f t="shared" si="1"/>
        <v>663.48</v>
      </c>
    </row>
    <row r="22" spans="1:9" ht="22.5" x14ac:dyDescent="0.2">
      <c r="A22" s="33" t="s">
        <v>39</v>
      </c>
      <c r="B22" s="42" t="s">
        <v>54</v>
      </c>
      <c r="C22" s="35" t="s">
        <v>78</v>
      </c>
      <c r="D22" s="42" t="s">
        <v>55</v>
      </c>
      <c r="E22" s="37">
        <v>2380</v>
      </c>
      <c r="F22" s="37">
        <v>0.31</v>
      </c>
      <c r="G22" s="37">
        <f t="shared" si="0"/>
        <v>0.41</v>
      </c>
      <c r="H22" s="38">
        <f t="shared" si="1"/>
        <v>975.8</v>
      </c>
    </row>
    <row r="23" spans="1:9" ht="33.75" x14ac:dyDescent="0.2">
      <c r="A23" s="33" t="s">
        <v>40</v>
      </c>
      <c r="B23" s="42" t="s">
        <v>57</v>
      </c>
      <c r="C23" s="35" t="s">
        <v>58</v>
      </c>
      <c r="D23" s="42" t="s">
        <v>25</v>
      </c>
      <c r="E23" s="37">
        <v>1000</v>
      </c>
      <c r="F23" s="37">
        <v>2.72</v>
      </c>
      <c r="G23" s="37">
        <f t="shared" si="0"/>
        <v>3.63</v>
      </c>
      <c r="H23" s="38">
        <f t="shared" si="1"/>
        <v>3630</v>
      </c>
    </row>
    <row r="24" spans="1:9" ht="33.75" x14ac:dyDescent="0.2">
      <c r="A24" s="33" t="s">
        <v>41</v>
      </c>
      <c r="B24" s="42" t="s">
        <v>56</v>
      </c>
      <c r="C24" s="35" t="s">
        <v>59</v>
      </c>
      <c r="D24" s="36" t="s">
        <v>25</v>
      </c>
      <c r="E24" s="37">
        <v>1000</v>
      </c>
      <c r="F24" s="37">
        <v>0.64</v>
      </c>
      <c r="G24" s="37">
        <f>ROUND(F24+(F24*$H$10),2)</f>
        <v>0.85</v>
      </c>
      <c r="H24" s="38">
        <f t="shared" si="1"/>
        <v>850</v>
      </c>
    </row>
    <row r="25" spans="1:9" ht="45" x14ac:dyDescent="0.2">
      <c r="A25" s="33" t="s">
        <v>42</v>
      </c>
      <c r="B25" s="42" t="s">
        <v>60</v>
      </c>
      <c r="C25" s="35" t="s">
        <v>61</v>
      </c>
      <c r="D25" s="42" t="s">
        <v>48</v>
      </c>
      <c r="E25" s="37">
        <v>30</v>
      </c>
      <c r="F25" s="37">
        <v>337.93</v>
      </c>
      <c r="G25" s="37">
        <f t="shared" si="0"/>
        <v>451.07</v>
      </c>
      <c r="H25" s="38">
        <f t="shared" si="1"/>
        <v>13532.1</v>
      </c>
      <c r="I25" s="46"/>
    </row>
    <row r="26" spans="1:9" ht="22.5" x14ac:dyDescent="0.2">
      <c r="A26" s="33" t="s">
        <v>43</v>
      </c>
      <c r="B26" s="42" t="s">
        <v>62</v>
      </c>
      <c r="C26" s="35" t="s">
        <v>63</v>
      </c>
      <c r="D26" s="42" t="s">
        <v>51</v>
      </c>
      <c r="E26" s="37">
        <v>300</v>
      </c>
      <c r="F26" s="37">
        <v>0.8</v>
      </c>
      <c r="G26" s="37">
        <f t="shared" si="0"/>
        <v>1.07</v>
      </c>
      <c r="H26" s="38">
        <f t="shared" si="1"/>
        <v>321</v>
      </c>
      <c r="I26" s="46"/>
    </row>
    <row r="27" spans="1:9" ht="18" customHeight="1" x14ac:dyDescent="0.2">
      <c r="A27" s="33"/>
      <c r="B27" s="34"/>
      <c r="C27" s="35"/>
      <c r="D27" s="36"/>
      <c r="E27" s="37"/>
      <c r="F27" s="37"/>
      <c r="G27" s="37">
        <f t="shared" si="0"/>
        <v>0</v>
      </c>
      <c r="H27" s="38">
        <f t="shared" si="1"/>
        <v>0</v>
      </c>
    </row>
    <row r="28" spans="1:9" ht="18" customHeight="1" x14ac:dyDescent="0.2">
      <c r="A28" s="39">
        <v>3</v>
      </c>
      <c r="B28" s="40" t="s">
        <v>64</v>
      </c>
      <c r="C28" s="41" t="s">
        <v>65</v>
      </c>
      <c r="D28" s="36"/>
      <c r="E28" s="37"/>
      <c r="F28" s="37"/>
      <c r="G28" s="37">
        <f t="shared" si="0"/>
        <v>0</v>
      </c>
      <c r="H28" s="38">
        <f t="shared" si="1"/>
        <v>0</v>
      </c>
    </row>
    <row r="29" spans="1:9" ht="18" customHeight="1" x14ac:dyDescent="0.2">
      <c r="A29" s="33" t="s">
        <v>66</v>
      </c>
      <c r="B29" s="42" t="s">
        <v>68</v>
      </c>
      <c r="C29" s="35" t="s">
        <v>67</v>
      </c>
      <c r="D29" s="36" t="s">
        <v>69</v>
      </c>
      <c r="E29" s="37">
        <v>400</v>
      </c>
      <c r="F29" s="37">
        <v>9.3699999999999992</v>
      </c>
      <c r="G29" s="37">
        <f>ROUND(F29+(F29*$H$10),2)</f>
        <v>12.51</v>
      </c>
      <c r="H29" s="38">
        <f t="shared" si="1"/>
        <v>5004</v>
      </c>
    </row>
    <row r="30" spans="1:9" ht="18" customHeight="1" x14ac:dyDescent="0.2">
      <c r="A30" s="33"/>
      <c r="B30" s="34"/>
      <c r="C30" s="35"/>
      <c r="D30" s="36"/>
      <c r="E30" s="37"/>
      <c r="F30" s="37"/>
      <c r="G30" s="37">
        <f t="shared" si="0"/>
        <v>0</v>
      </c>
      <c r="H30" s="38">
        <f t="shared" si="1"/>
        <v>0</v>
      </c>
    </row>
    <row r="31" spans="1:9" ht="18" customHeight="1" x14ac:dyDescent="0.2">
      <c r="A31" s="39">
        <v>4</v>
      </c>
      <c r="B31" s="40" t="s">
        <v>71</v>
      </c>
      <c r="C31" s="41" t="s">
        <v>73</v>
      </c>
      <c r="D31" s="36"/>
      <c r="E31" s="37"/>
      <c r="F31" s="37"/>
      <c r="G31" s="37">
        <f t="shared" si="0"/>
        <v>0</v>
      </c>
      <c r="H31" s="38">
        <f t="shared" si="1"/>
        <v>0</v>
      </c>
    </row>
    <row r="32" spans="1:9" ht="22.5" x14ac:dyDescent="0.2">
      <c r="A32" s="33" t="s">
        <v>72</v>
      </c>
      <c r="B32" s="42" t="s">
        <v>70</v>
      </c>
      <c r="C32" s="35" t="s">
        <v>74</v>
      </c>
      <c r="D32" s="36" t="s">
        <v>69</v>
      </c>
      <c r="E32" s="37">
        <v>400</v>
      </c>
      <c r="F32" s="37">
        <v>23.56</v>
      </c>
      <c r="G32" s="37">
        <f t="shared" si="0"/>
        <v>31.45</v>
      </c>
      <c r="H32" s="38">
        <f t="shared" si="1"/>
        <v>12580</v>
      </c>
    </row>
    <row r="33" spans="1:8" ht="18" customHeight="1" x14ac:dyDescent="0.2">
      <c r="A33" s="33"/>
      <c r="B33" s="34"/>
      <c r="C33" s="35"/>
      <c r="D33" s="36"/>
      <c r="E33" s="37"/>
      <c r="F33" s="37"/>
      <c r="G33" s="37">
        <f t="shared" ref="G33:G40" si="2">F33+(F33*$H$10)</f>
        <v>0</v>
      </c>
      <c r="H33" s="38">
        <f t="shared" ref="H33:H41" si="3">E33*G33</f>
        <v>0</v>
      </c>
    </row>
    <row r="34" spans="1:8" ht="18" customHeight="1" x14ac:dyDescent="0.2">
      <c r="A34" s="33"/>
      <c r="B34" s="34"/>
      <c r="C34" s="35"/>
      <c r="D34" s="36"/>
      <c r="E34" s="37"/>
      <c r="F34" s="37"/>
      <c r="G34" s="37">
        <f t="shared" si="2"/>
        <v>0</v>
      </c>
      <c r="H34" s="38">
        <f t="shared" si="3"/>
        <v>0</v>
      </c>
    </row>
    <row r="35" spans="1:8" ht="18" customHeight="1" x14ac:dyDescent="0.2">
      <c r="A35" s="33"/>
      <c r="B35" s="34"/>
      <c r="C35" s="278" t="s">
        <v>80</v>
      </c>
      <c r="D35" s="36"/>
      <c r="E35" s="37"/>
      <c r="F35" s="37"/>
      <c r="G35" s="37">
        <f t="shared" si="2"/>
        <v>0</v>
      </c>
      <c r="H35" s="38">
        <f t="shared" si="3"/>
        <v>0</v>
      </c>
    </row>
    <row r="36" spans="1:8" ht="18" customHeight="1" x14ac:dyDescent="0.2">
      <c r="A36" s="33"/>
      <c r="B36" s="34"/>
      <c r="C36" s="279"/>
      <c r="D36" s="36"/>
      <c r="E36" s="37"/>
      <c r="F36" s="37"/>
      <c r="G36" s="37">
        <f t="shared" si="2"/>
        <v>0</v>
      </c>
      <c r="H36" s="38">
        <f t="shared" si="3"/>
        <v>0</v>
      </c>
    </row>
    <row r="37" spans="1:8" ht="18" customHeight="1" x14ac:dyDescent="0.2">
      <c r="A37" s="33"/>
      <c r="B37" s="34"/>
      <c r="C37" s="35"/>
      <c r="D37" s="36"/>
      <c r="E37" s="37"/>
      <c r="F37" s="37"/>
      <c r="G37" s="37">
        <f t="shared" si="2"/>
        <v>0</v>
      </c>
      <c r="H37" s="38">
        <f t="shared" si="3"/>
        <v>0</v>
      </c>
    </row>
    <row r="38" spans="1:8" ht="18" customHeight="1" x14ac:dyDescent="0.2">
      <c r="A38" s="33"/>
      <c r="B38" s="34"/>
      <c r="C38" s="35"/>
      <c r="D38" s="36"/>
      <c r="E38" s="37"/>
      <c r="F38" s="37"/>
      <c r="G38" s="37">
        <f t="shared" si="2"/>
        <v>0</v>
      </c>
      <c r="H38" s="38">
        <f t="shared" si="3"/>
        <v>0</v>
      </c>
    </row>
    <row r="39" spans="1:8" ht="18" customHeight="1" x14ac:dyDescent="0.2">
      <c r="A39" s="13"/>
      <c r="B39" s="14"/>
      <c r="C39" s="15"/>
      <c r="D39" s="16"/>
      <c r="E39" s="17"/>
      <c r="F39" s="17"/>
      <c r="G39" s="17">
        <f t="shared" si="2"/>
        <v>0</v>
      </c>
      <c r="H39" s="18">
        <f t="shared" si="3"/>
        <v>0</v>
      </c>
    </row>
    <row r="40" spans="1:8" ht="18" customHeight="1" x14ac:dyDescent="0.2">
      <c r="A40" s="13"/>
      <c r="B40" s="14"/>
      <c r="C40" s="15"/>
      <c r="D40" s="19"/>
      <c r="E40" s="17"/>
      <c r="F40" s="17"/>
      <c r="G40" s="17">
        <f t="shared" si="2"/>
        <v>0</v>
      </c>
      <c r="H40" s="18">
        <f t="shared" si="3"/>
        <v>0</v>
      </c>
    </row>
    <row r="41" spans="1:8" ht="18" customHeight="1" thickBot="1" x14ac:dyDescent="0.25">
      <c r="A41" s="22"/>
      <c r="B41" s="23"/>
      <c r="C41" s="24"/>
      <c r="D41" s="25"/>
      <c r="E41" s="26"/>
      <c r="F41" s="20"/>
      <c r="G41" s="20">
        <f>F41*$H$10</f>
        <v>0</v>
      </c>
      <c r="H41" s="21">
        <f t="shared" si="3"/>
        <v>0</v>
      </c>
    </row>
    <row r="42" spans="1:8" ht="18" customHeight="1" thickBot="1" x14ac:dyDescent="0.25">
      <c r="A42" s="273" t="s">
        <v>75</v>
      </c>
      <c r="B42" s="274"/>
      <c r="C42" s="274"/>
      <c r="D42" s="274"/>
      <c r="E42" s="274"/>
      <c r="F42" s="274"/>
      <c r="G42" s="274"/>
      <c r="H42" s="45">
        <f>SUM(H13:H41)</f>
        <v>46286.619999999995</v>
      </c>
    </row>
    <row r="43" spans="1:8" ht="14.25" customHeight="1" x14ac:dyDescent="0.2">
      <c r="A43" s="43"/>
      <c r="B43" s="43"/>
      <c r="C43" s="43"/>
      <c r="D43" s="43"/>
      <c r="E43" s="43"/>
      <c r="F43" s="43"/>
      <c r="G43" s="43"/>
      <c r="H43" s="44"/>
    </row>
    <row r="44" spans="1:8" ht="11.25" customHeight="1" x14ac:dyDescent="0.2">
      <c r="A44" s="1"/>
      <c r="B44" s="1"/>
      <c r="C44" s="1"/>
      <c r="D44" s="1"/>
      <c r="E44" s="1"/>
      <c r="F44" s="1"/>
      <c r="G44" s="1"/>
      <c r="H44" s="1"/>
    </row>
    <row r="45" spans="1:8" ht="11.25" customHeight="1" x14ac:dyDescent="0.2">
      <c r="A45" s="1"/>
      <c r="B45" s="266"/>
      <c r="C45" s="266"/>
      <c r="D45" s="1"/>
      <c r="E45" s="266"/>
      <c r="F45" s="266"/>
      <c r="G45" s="8"/>
      <c r="H45" s="1"/>
    </row>
    <row r="46" spans="1:8" x14ac:dyDescent="0.2">
      <c r="A46" s="6"/>
      <c r="B46" s="264" t="s">
        <v>13</v>
      </c>
      <c r="C46" s="264"/>
      <c r="D46" s="6"/>
      <c r="E46" s="265" t="s">
        <v>11</v>
      </c>
      <c r="F46" s="265"/>
      <c r="G46" s="9"/>
      <c r="H46" s="6"/>
    </row>
    <row r="49" spans="1:8" ht="11.25" customHeight="1" x14ac:dyDescent="0.2">
      <c r="A49" s="1"/>
      <c r="B49" s="266"/>
      <c r="C49" s="266"/>
      <c r="D49" s="1"/>
      <c r="E49" s="277"/>
      <c r="F49" s="277"/>
      <c r="G49" s="8"/>
      <c r="H49" s="1"/>
    </row>
    <row r="50" spans="1:8" x14ac:dyDescent="0.2">
      <c r="A50" s="6"/>
      <c r="B50" s="264" t="s">
        <v>14</v>
      </c>
      <c r="C50" s="264"/>
      <c r="D50" s="6"/>
      <c r="E50" s="265"/>
      <c r="F50" s="265"/>
      <c r="G50" s="9"/>
      <c r="H50" s="6"/>
    </row>
    <row r="51" spans="1:8" ht="12" customHeight="1" x14ac:dyDescent="0.2"/>
    <row r="52" spans="1:8" ht="11.25" customHeight="1" x14ac:dyDescent="0.2"/>
    <row r="53" spans="1:8" ht="12" customHeight="1" x14ac:dyDescent="0.2"/>
    <row r="54" spans="1:8" ht="14.1" customHeight="1" x14ac:dyDescent="0.2"/>
    <row r="55" spans="1:8" ht="4.5" customHeight="1" x14ac:dyDescent="0.2"/>
  </sheetData>
  <mergeCells count="26">
    <mergeCell ref="A2:H2"/>
    <mergeCell ref="F9:F10"/>
    <mergeCell ref="E9:E10"/>
    <mergeCell ref="F7:H7"/>
    <mergeCell ref="A6:E6"/>
    <mergeCell ref="A7:E7"/>
    <mergeCell ref="E8:H8"/>
    <mergeCell ref="A4:H4"/>
    <mergeCell ref="F6:H6"/>
    <mergeCell ref="A11:H11"/>
    <mergeCell ref="A3:H3"/>
    <mergeCell ref="E49:F49"/>
    <mergeCell ref="B50:C50"/>
    <mergeCell ref="E50:F50"/>
    <mergeCell ref="B49:C49"/>
    <mergeCell ref="C35:C36"/>
    <mergeCell ref="C1:H1"/>
    <mergeCell ref="A1:B1"/>
    <mergeCell ref="B46:C46"/>
    <mergeCell ref="E46:F46"/>
    <mergeCell ref="E45:F45"/>
    <mergeCell ref="B45:C45"/>
    <mergeCell ref="A8:D8"/>
    <mergeCell ref="A10:D10"/>
    <mergeCell ref="A9:D9"/>
    <mergeCell ref="A42:G42"/>
  </mergeCells>
  <phoneticPr fontId="2" type="noConversion"/>
  <pageMargins left="0.78740157480314965" right="0.19685039370078741" top="0.39370078740157483" bottom="0.39370078740157483" header="0" footer="0"/>
  <pageSetup paperSize="9" scale="77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view="pageBreakPreview" zoomScale="85" zoomScaleNormal="100" zoomScaleSheetLayoutView="85" workbookViewId="0">
      <selection activeCell="E12" sqref="E12"/>
    </sheetView>
  </sheetViews>
  <sheetFormatPr defaultRowHeight="12.75" x14ac:dyDescent="0.2"/>
  <cols>
    <col min="1" max="1" width="10" customWidth="1"/>
    <col min="2" max="2" width="24.85546875" customWidth="1"/>
    <col min="3" max="3" width="14.140625" customWidth="1"/>
    <col min="4" max="4" width="9.28515625" customWidth="1"/>
    <col min="5" max="5" width="10.5703125" customWidth="1"/>
    <col min="6" max="6" width="9.42578125" customWidth="1"/>
    <col min="7" max="7" width="10.28515625" customWidth="1"/>
    <col min="8" max="8" width="9.7109375" customWidth="1"/>
    <col min="9" max="9" width="9.42578125" customWidth="1"/>
  </cols>
  <sheetData>
    <row r="1" spans="1:9" x14ac:dyDescent="0.2">
      <c r="A1" s="320" t="s">
        <v>86</v>
      </c>
      <c r="B1" s="321"/>
      <c r="C1" s="321"/>
      <c r="D1" s="321"/>
      <c r="E1" s="321"/>
      <c r="F1" s="321"/>
      <c r="G1" s="321"/>
      <c r="H1" s="321"/>
      <c r="I1" s="322"/>
    </row>
    <row r="2" spans="1:9" ht="13.5" thickBot="1" x14ac:dyDescent="0.25">
      <c r="A2" s="323"/>
      <c r="B2" s="324"/>
      <c r="C2" s="324"/>
      <c r="D2" s="324"/>
      <c r="E2" s="324"/>
      <c r="F2" s="324"/>
      <c r="G2" s="324"/>
      <c r="H2" s="324"/>
      <c r="I2" s="325"/>
    </row>
    <row r="3" spans="1:9" x14ac:dyDescent="0.2">
      <c r="A3" s="306"/>
      <c r="B3" s="307"/>
      <c r="C3" s="307"/>
      <c r="D3" s="307"/>
      <c r="E3" s="307"/>
      <c r="F3" s="307"/>
      <c r="G3" s="307"/>
      <c r="H3" s="307"/>
      <c r="I3" s="308"/>
    </row>
    <row r="4" spans="1:9" ht="13.5" thickBot="1" x14ac:dyDescent="0.25">
      <c r="A4" s="205" t="s">
        <v>0</v>
      </c>
      <c r="B4" s="329" t="s">
        <v>1</v>
      </c>
      <c r="C4" s="329"/>
      <c r="D4" s="329"/>
      <c r="E4" s="329"/>
      <c r="F4" s="329"/>
      <c r="G4" s="329"/>
      <c r="H4" s="329"/>
      <c r="I4" s="206" t="s">
        <v>85</v>
      </c>
    </row>
    <row r="5" spans="1:9" ht="18" customHeight="1" thickBot="1" x14ac:dyDescent="0.3">
      <c r="A5" s="326" t="s">
        <v>183</v>
      </c>
      <c r="B5" s="327"/>
      <c r="C5" s="327"/>
      <c r="D5" s="327"/>
      <c r="E5" s="327"/>
      <c r="F5" s="327"/>
      <c r="G5" s="327"/>
      <c r="H5" s="327"/>
      <c r="I5" s="328"/>
    </row>
    <row r="6" spans="1:9" x14ac:dyDescent="0.2">
      <c r="A6" s="330"/>
      <c r="B6" s="331"/>
      <c r="C6" s="331"/>
      <c r="D6" s="331"/>
      <c r="E6" s="331"/>
      <c r="F6" s="331"/>
      <c r="G6" s="331"/>
      <c r="H6" s="331"/>
      <c r="I6" s="332"/>
    </row>
    <row r="7" spans="1:9" s="92" customFormat="1" ht="50.25" customHeight="1" x14ac:dyDescent="0.2">
      <c r="A7" s="117" t="s">
        <v>115</v>
      </c>
      <c r="B7" s="309" t="s">
        <v>106</v>
      </c>
      <c r="C7" s="309"/>
      <c r="D7" s="309"/>
      <c r="E7" s="309"/>
      <c r="F7" s="309"/>
      <c r="G7" s="309"/>
      <c r="H7" s="309"/>
      <c r="I7" s="118" t="s">
        <v>125</v>
      </c>
    </row>
    <row r="8" spans="1:9" x14ac:dyDescent="0.2">
      <c r="A8" s="310"/>
      <c r="B8" s="311"/>
      <c r="C8" s="311"/>
      <c r="D8" s="93" t="s">
        <v>87</v>
      </c>
      <c r="E8" s="93" t="s">
        <v>88</v>
      </c>
      <c r="F8" s="93" t="s">
        <v>89</v>
      </c>
      <c r="G8" s="93" t="s">
        <v>90</v>
      </c>
      <c r="H8" s="314" t="s">
        <v>91</v>
      </c>
      <c r="I8" s="305"/>
    </row>
    <row r="9" spans="1:9" x14ac:dyDescent="0.2">
      <c r="A9" s="312"/>
      <c r="B9" s="313"/>
      <c r="C9" s="313"/>
      <c r="D9" s="94" t="s">
        <v>107</v>
      </c>
      <c r="E9" s="94"/>
      <c r="F9" s="94"/>
      <c r="G9" s="94"/>
      <c r="H9" s="315"/>
      <c r="I9" s="305"/>
    </row>
    <row r="10" spans="1:9" x14ac:dyDescent="0.2">
      <c r="A10" s="95"/>
      <c r="B10" s="96"/>
      <c r="C10" s="96"/>
      <c r="D10" s="66"/>
      <c r="E10" s="97"/>
      <c r="F10" s="97"/>
      <c r="G10" s="98"/>
      <c r="H10" s="67"/>
      <c r="I10" s="305"/>
    </row>
    <row r="11" spans="1:9" s="92" customFormat="1" x14ac:dyDescent="0.2">
      <c r="A11" s="106"/>
      <c r="B11" s="333" t="s">
        <v>108</v>
      </c>
      <c r="C11" s="334"/>
      <c r="D11" s="68">
        <v>1</v>
      </c>
      <c r="E11" s="99"/>
      <c r="F11" s="99"/>
      <c r="G11" s="100"/>
      <c r="H11" s="101">
        <f>D11</f>
        <v>1</v>
      </c>
      <c r="I11" s="305"/>
    </row>
    <row r="12" spans="1:9" ht="16.5" customHeight="1" x14ac:dyDescent="0.2">
      <c r="A12" s="102"/>
      <c r="B12" s="103"/>
      <c r="C12" s="103"/>
      <c r="D12" s="69"/>
      <c r="E12" s="104"/>
      <c r="F12" s="104"/>
      <c r="G12" s="105"/>
      <c r="H12" s="70"/>
      <c r="I12" s="305"/>
    </row>
    <row r="13" spans="1:9" x14ac:dyDescent="0.2">
      <c r="A13" s="318" t="s">
        <v>92</v>
      </c>
      <c r="B13" s="319"/>
      <c r="C13" s="319"/>
      <c r="D13" s="319"/>
      <c r="E13" s="319"/>
      <c r="F13" s="319"/>
      <c r="G13" s="319"/>
      <c r="H13" s="71">
        <f>SUM(H11:H12)</f>
        <v>1</v>
      </c>
      <c r="I13" s="305"/>
    </row>
    <row r="14" spans="1:9" x14ac:dyDescent="0.2">
      <c r="A14" s="119"/>
      <c r="B14" s="120"/>
      <c r="C14" s="121"/>
      <c r="D14" s="121"/>
      <c r="E14" s="120"/>
      <c r="F14" s="120"/>
      <c r="G14" s="120"/>
      <c r="H14" s="120"/>
      <c r="I14" s="122"/>
    </row>
    <row r="15" spans="1:9" s="92" customFormat="1" ht="27" customHeight="1" x14ac:dyDescent="0.2">
      <c r="A15" s="117" t="s">
        <v>129</v>
      </c>
      <c r="B15" s="309" t="s">
        <v>174</v>
      </c>
      <c r="C15" s="309"/>
      <c r="D15" s="309"/>
      <c r="E15" s="309"/>
      <c r="F15" s="309"/>
      <c r="G15" s="309"/>
      <c r="H15" s="309"/>
      <c r="I15" s="118" t="s">
        <v>25</v>
      </c>
    </row>
    <row r="16" spans="1:9" x14ac:dyDescent="0.2">
      <c r="A16" s="310"/>
      <c r="B16" s="311"/>
      <c r="C16" s="311"/>
      <c r="D16" s="93" t="s">
        <v>87</v>
      </c>
      <c r="E16" s="93" t="s">
        <v>88</v>
      </c>
      <c r="F16" s="93"/>
      <c r="G16" s="93" t="s">
        <v>90</v>
      </c>
      <c r="H16" s="314" t="s">
        <v>91</v>
      </c>
      <c r="I16" s="305"/>
    </row>
    <row r="17" spans="1:9" x14ac:dyDescent="0.2">
      <c r="A17" s="312"/>
      <c r="B17" s="313"/>
      <c r="C17" s="313"/>
      <c r="D17" s="94" t="s">
        <v>93</v>
      </c>
      <c r="E17" s="94" t="s">
        <v>94</v>
      </c>
      <c r="F17" s="94"/>
      <c r="G17" s="94"/>
      <c r="H17" s="315"/>
      <c r="I17" s="305"/>
    </row>
    <row r="18" spans="1:9" x14ac:dyDescent="0.2">
      <c r="A18" s="95"/>
      <c r="B18" s="96"/>
      <c r="C18" s="96"/>
      <c r="D18" s="66"/>
      <c r="E18" s="97"/>
      <c r="F18" s="97"/>
      <c r="G18" s="98"/>
      <c r="H18" s="67"/>
      <c r="I18" s="305"/>
    </row>
    <row r="19" spans="1:9" s="92" customFormat="1" ht="12.75" customHeight="1" x14ac:dyDescent="0.2">
      <c r="A19" s="106"/>
      <c r="B19" s="316" t="s">
        <v>135</v>
      </c>
      <c r="C19" s="317"/>
      <c r="D19" s="68">
        <v>13.25</v>
      </c>
      <c r="E19" s="68">
        <v>10.68</v>
      </c>
      <c r="F19" s="99"/>
      <c r="G19" s="100"/>
      <c r="H19" s="107">
        <f>SUM(D19)*(E19)</f>
        <v>141.51</v>
      </c>
      <c r="I19" s="305"/>
    </row>
    <row r="20" spans="1:9" x14ac:dyDescent="0.2">
      <c r="A20" s="102"/>
      <c r="B20" s="103"/>
      <c r="C20" s="103"/>
      <c r="D20" s="69"/>
      <c r="E20" s="104"/>
      <c r="F20" s="104"/>
      <c r="G20" s="105"/>
      <c r="H20" s="70"/>
      <c r="I20" s="305"/>
    </row>
    <row r="21" spans="1:9" x14ac:dyDescent="0.2">
      <c r="A21" s="318" t="s">
        <v>92</v>
      </c>
      <c r="B21" s="319"/>
      <c r="C21" s="319"/>
      <c r="D21" s="319"/>
      <c r="E21" s="319"/>
      <c r="F21" s="319"/>
      <c r="G21" s="319"/>
      <c r="H21" s="71">
        <f>SUM(H19:H20)</f>
        <v>141.51</v>
      </c>
      <c r="I21" s="305"/>
    </row>
    <row r="22" spans="1:9" x14ac:dyDescent="0.2">
      <c r="A22" s="119"/>
      <c r="B22" s="120"/>
      <c r="C22" s="121"/>
      <c r="D22" s="121"/>
      <c r="E22" s="120"/>
      <c r="F22" s="120"/>
      <c r="G22" s="120"/>
      <c r="H22" s="120"/>
      <c r="I22" s="122"/>
    </row>
    <row r="23" spans="1:9" s="92" customFormat="1" ht="25.5" customHeight="1" x14ac:dyDescent="0.2">
      <c r="A23" s="117" t="s">
        <v>131</v>
      </c>
      <c r="B23" s="309" t="s">
        <v>159</v>
      </c>
      <c r="C23" s="309"/>
      <c r="D23" s="309"/>
      <c r="E23" s="309"/>
      <c r="F23" s="309"/>
      <c r="G23" s="309"/>
      <c r="H23" s="309"/>
      <c r="I23" s="118" t="s">
        <v>25</v>
      </c>
    </row>
    <row r="24" spans="1:9" x14ac:dyDescent="0.2">
      <c r="A24" s="310"/>
      <c r="B24" s="311"/>
      <c r="C24" s="311"/>
      <c r="D24" s="93" t="s">
        <v>87</v>
      </c>
      <c r="E24" s="93" t="s">
        <v>88</v>
      </c>
      <c r="F24" s="93" t="s">
        <v>89</v>
      </c>
      <c r="G24" s="93" t="s">
        <v>90</v>
      </c>
      <c r="H24" s="314" t="s">
        <v>91</v>
      </c>
      <c r="I24" s="305"/>
    </row>
    <row r="25" spans="1:9" ht="24" x14ac:dyDescent="0.2">
      <c r="A25" s="312"/>
      <c r="B25" s="313"/>
      <c r="C25" s="313"/>
      <c r="D25" s="123" t="s">
        <v>140</v>
      </c>
      <c r="E25" s="94" t="s">
        <v>141</v>
      </c>
      <c r="F25" s="94"/>
      <c r="G25" s="94"/>
      <c r="H25" s="315"/>
      <c r="I25" s="305"/>
    </row>
    <row r="26" spans="1:9" x14ac:dyDescent="0.2">
      <c r="A26" s="95"/>
      <c r="B26" s="96"/>
      <c r="C26" s="96"/>
      <c r="D26" s="66"/>
      <c r="E26" s="97"/>
      <c r="F26" s="97"/>
      <c r="G26" s="98"/>
      <c r="H26" s="67"/>
      <c r="I26" s="305"/>
    </row>
    <row r="27" spans="1:9" s="92" customFormat="1" ht="12.75" customHeight="1" x14ac:dyDescent="0.2">
      <c r="A27" s="108"/>
      <c r="B27" s="316" t="s">
        <v>178</v>
      </c>
      <c r="C27" s="317"/>
      <c r="D27" s="68">
        <v>13.25</v>
      </c>
      <c r="E27" s="68">
        <v>10.68</v>
      </c>
      <c r="F27" s="99"/>
      <c r="G27" s="100"/>
      <c r="H27" s="107">
        <f>(E27)*(D27)</f>
        <v>141.51</v>
      </c>
      <c r="I27" s="305"/>
    </row>
    <row r="28" spans="1:9" x14ac:dyDescent="0.2">
      <c r="A28" s="102"/>
      <c r="B28" s="103"/>
      <c r="C28" s="103"/>
      <c r="D28" s="69"/>
      <c r="E28" s="104"/>
      <c r="F28" s="104"/>
      <c r="G28" s="105"/>
      <c r="H28" s="70"/>
      <c r="I28" s="305"/>
    </row>
    <row r="29" spans="1:9" x14ac:dyDescent="0.2">
      <c r="A29" s="318" t="s">
        <v>92</v>
      </c>
      <c r="B29" s="319"/>
      <c r="C29" s="319"/>
      <c r="D29" s="319"/>
      <c r="E29" s="319"/>
      <c r="F29" s="319"/>
      <c r="G29" s="319"/>
      <c r="H29" s="71">
        <f>SUM(H27:H28)</f>
        <v>141.51</v>
      </c>
      <c r="I29" s="305"/>
    </row>
    <row r="30" spans="1:9" x14ac:dyDescent="0.2">
      <c r="A30" s="119"/>
      <c r="B30" s="120"/>
      <c r="C30" s="121"/>
      <c r="D30" s="121"/>
      <c r="E30" s="120"/>
      <c r="F30" s="120"/>
      <c r="G30" s="120"/>
      <c r="H30" s="120"/>
      <c r="I30" s="122"/>
    </row>
    <row r="31" spans="1:9" s="92" customFormat="1" ht="15.75" customHeight="1" x14ac:dyDescent="0.2">
      <c r="A31" s="117" t="s">
        <v>147</v>
      </c>
      <c r="B31" s="309" t="s">
        <v>148</v>
      </c>
      <c r="C31" s="309"/>
      <c r="D31" s="309"/>
      <c r="E31" s="309"/>
      <c r="F31" s="309"/>
      <c r="G31" s="309"/>
      <c r="H31" s="309"/>
      <c r="I31" s="118" t="s">
        <v>25</v>
      </c>
    </row>
    <row r="32" spans="1:9" x14ac:dyDescent="0.2">
      <c r="A32" s="310"/>
      <c r="B32" s="311"/>
      <c r="C32" s="311"/>
      <c r="D32" s="93" t="s">
        <v>87</v>
      </c>
      <c r="E32" s="93" t="s">
        <v>88</v>
      </c>
      <c r="F32" s="93"/>
      <c r="G32" s="93" t="s">
        <v>90</v>
      </c>
      <c r="H32" s="314" t="s">
        <v>91</v>
      </c>
      <c r="I32" s="305"/>
    </row>
    <row r="33" spans="1:9" x14ac:dyDescent="0.2">
      <c r="A33" s="312"/>
      <c r="B33" s="313"/>
      <c r="C33" s="313"/>
      <c r="D33" s="94" t="s">
        <v>93</v>
      </c>
      <c r="E33" s="94" t="s">
        <v>94</v>
      </c>
      <c r="F33" s="94"/>
      <c r="G33" s="94"/>
      <c r="H33" s="315"/>
      <c r="I33" s="305"/>
    </row>
    <row r="34" spans="1:9" x14ac:dyDescent="0.2">
      <c r="A34" s="95"/>
      <c r="B34" s="96"/>
      <c r="C34" s="96"/>
      <c r="D34" s="66"/>
      <c r="E34" s="97"/>
      <c r="F34" s="97"/>
      <c r="G34" s="98"/>
      <c r="H34" s="67"/>
      <c r="I34" s="305"/>
    </row>
    <row r="35" spans="1:9" s="92" customFormat="1" ht="12.75" customHeight="1" x14ac:dyDescent="0.2">
      <c r="A35" s="106"/>
      <c r="B35" s="316" t="s">
        <v>143</v>
      </c>
      <c r="C35" s="317"/>
      <c r="D35" s="68">
        <v>5.41</v>
      </c>
      <c r="E35" s="68">
        <v>1.4</v>
      </c>
      <c r="F35" s="99"/>
      <c r="G35" s="100"/>
      <c r="H35" s="107">
        <f>SUM(D35)*(E35)</f>
        <v>7.5739999999999998</v>
      </c>
      <c r="I35" s="305"/>
    </row>
    <row r="36" spans="1:9" s="92" customFormat="1" ht="12.75" customHeight="1" x14ac:dyDescent="0.2">
      <c r="A36" s="108"/>
      <c r="B36" s="316" t="s">
        <v>144</v>
      </c>
      <c r="C36" s="317"/>
      <c r="D36" s="68">
        <v>0</v>
      </c>
      <c r="E36" s="68">
        <v>0</v>
      </c>
      <c r="F36" s="99"/>
      <c r="G36" s="100"/>
      <c r="H36" s="107">
        <v>11.16</v>
      </c>
      <c r="I36" s="305"/>
    </row>
    <row r="37" spans="1:9" s="92" customFormat="1" ht="12.75" customHeight="1" x14ac:dyDescent="0.2">
      <c r="A37" s="108"/>
      <c r="B37" s="316" t="s">
        <v>145</v>
      </c>
      <c r="C37" s="317"/>
      <c r="D37" s="68">
        <v>3.8</v>
      </c>
      <c r="E37" s="68">
        <v>1.4</v>
      </c>
      <c r="F37" s="99"/>
      <c r="G37" s="100"/>
      <c r="H37" s="107">
        <f>(D37)*(E37)</f>
        <v>5.3199999999999994</v>
      </c>
      <c r="I37" s="305"/>
    </row>
    <row r="38" spans="1:9" x14ac:dyDescent="0.2">
      <c r="A38" s="102"/>
      <c r="B38" s="103"/>
      <c r="C38" s="103"/>
      <c r="D38" s="69"/>
      <c r="E38" s="104"/>
      <c r="F38" s="104"/>
      <c r="G38" s="105"/>
      <c r="H38" s="70"/>
      <c r="I38" s="305"/>
    </row>
    <row r="39" spans="1:9" x14ac:dyDescent="0.2">
      <c r="A39" s="318" t="s">
        <v>92</v>
      </c>
      <c r="B39" s="319"/>
      <c r="C39" s="319"/>
      <c r="D39" s="319"/>
      <c r="E39" s="319"/>
      <c r="F39" s="319"/>
      <c r="G39" s="319"/>
      <c r="H39" s="71">
        <f>SUM(H35:H38)</f>
        <v>24.054000000000002</v>
      </c>
      <c r="I39" s="305"/>
    </row>
    <row r="40" spans="1:9" x14ac:dyDescent="0.2">
      <c r="A40" s="119"/>
      <c r="B40" s="120"/>
      <c r="C40" s="121"/>
      <c r="D40" s="121"/>
      <c r="E40" s="120"/>
      <c r="F40" s="120"/>
      <c r="G40" s="120"/>
      <c r="H40" s="120"/>
      <c r="I40" s="122"/>
    </row>
    <row r="41" spans="1:9" s="92" customFormat="1" ht="23.25" customHeight="1" x14ac:dyDescent="0.2">
      <c r="A41" s="117" t="s">
        <v>131</v>
      </c>
      <c r="B41" s="309" t="s">
        <v>142</v>
      </c>
      <c r="C41" s="309"/>
      <c r="D41" s="309"/>
      <c r="E41" s="309"/>
      <c r="F41" s="309"/>
      <c r="G41" s="309"/>
      <c r="H41" s="309"/>
      <c r="I41" s="118" t="s">
        <v>25</v>
      </c>
    </row>
    <row r="42" spans="1:9" x14ac:dyDescent="0.2">
      <c r="A42" s="310"/>
      <c r="B42" s="311"/>
      <c r="C42" s="311"/>
      <c r="D42" s="93" t="s">
        <v>87</v>
      </c>
      <c r="E42" s="93" t="s">
        <v>88</v>
      </c>
      <c r="F42" s="93" t="s">
        <v>89</v>
      </c>
      <c r="G42" s="93" t="s">
        <v>90</v>
      </c>
      <c r="H42" s="314" t="s">
        <v>91</v>
      </c>
      <c r="I42" s="305"/>
    </row>
    <row r="43" spans="1:9" ht="24" x14ac:dyDescent="0.2">
      <c r="A43" s="312"/>
      <c r="B43" s="313"/>
      <c r="C43" s="313"/>
      <c r="D43" s="123" t="s">
        <v>112</v>
      </c>
      <c r="E43" s="94" t="s">
        <v>111</v>
      </c>
      <c r="F43" s="94" t="s">
        <v>95</v>
      </c>
      <c r="G43" s="94"/>
      <c r="H43" s="315"/>
      <c r="I43" s="305"/>
    </row>
    <row r="44" spans="1:9" ht="13.5" customHeight="1" x14ac:dyDescent="0.2">
      <c r="A44" s="95"/>
      <c r="B44" s="96"/>
      <c r="C44" s="96"/>
      <c r="D44" s="66"/>
      <c r="E44" s="97"/>
      <c r="F44" s="97"/>
      <c r="G44" s="98"/>
      <c r="H44" s="67"/>
      <c r="I44" s="305"/>
    </row>
    <row r="45" spans="1:9" s="92" customFormat="1" ht="12.75" customHeight="1" x14ac:dyDescent="0.2">
      <c r="A45" s="106"/>
      <c r="B45" s="316" t="s">
        <v>177</v>
      </c>
      <c r="C45" s="317"/>
      <c r="D45" s="68">
        <v>13.25</v>
      </c>
      <c r="E45" s="68">
        <v>10.68</v>
      </c>
      <c r="F45" s="99"/>
      <c r="G45" s="100"/>
      <c r="H45" s="107">
        <f>SUM(D45)*(E45)</f>
        <v>141.51</v>
      </c>
      <c r="I45" s="305"/>
    </row>
    <row r="46" spans="1:9" s="92" customFormat="1" ht="12.75" customHeight="1" x14ac:dyDescent="0.2">
      <c r="A46" s="108"/>
      <c r="B46" s="316" t="s">
        <v>143</v>
      </c>
      <c r="C46" s="317"/>
      <c r="D46" s="68">
        <v>5.42</v>
      </c>
      <c r="E46" s="68">
        <v>1.4</v>
      </c>
      <c r="F46" s="99"/>
      <c r="G46" s="100"/>
      <c r="H46" s="107">
        <f>(E46)*(D46)</f>
        <v>7.5879999999999992</v>
      </c>
      <c r="I46" s="305"/>
    </row>
    <row r="47" spans="1:9" s="92" customFormat="1" ht="12.75" customHeight="1" x14ac:dyDescent="0.2">
      <c r="A47" s="108"/>
      <c r="B47" s="316" t="s">
        <v>144</v>
      </c>
      <c r="C47" s="317"/>
      <c r="D47" s="68">
        <v>0</v>
      </c>
      <c r="E47" s="68">
        <v>0</v>
      </c>
      <c r="F47" s="99"/>
      <c r="G47" s="100"/>
      <c r="H47" s="107">
        <v>3.16</v>
      </c>
      <c r="I47" s="305"/>
    </row>
    <row r="48" spans="1:9" s="92" customFormat="1" ht="12.75" customHeight="1" x14ac:dyDescent="0.2">
      <c r="A48" s="108"/>
      <c r="B48" s="316" t="s">
        <v>145</v>
      </c>
      <c r="C48" s="317"/>
      <c r="D48" s="68">
        <v>3.8</v>
      </c>
      <c r="E48" s="68">
        <v>1.4</v>
      </c>
      <c r="F48" s="99"/>
      <c r="G48" s="100"/>
      <c r="H48" s="107">
        <f>(D48)*(E48)</f>
        <v>5.3199999999999994</v>
      </c>
      <c r="I48" s="305"/>
    </row>
    <row r="49" spans="1:9" x14ac:dyDescent="0.2">
      <c r="A49" s="102"/>
      <c r="B49" s="103"/>
      <c r="C49" s="103"/>
      <c r="D49" s="69"/>
      <c r="E49" s="104"/>
      <c r="F49" s="104"/>
      <c r="G49" s="105"/>
      <c r="H49" s="70"/>
      <c r="I49" s="305"/>
    </row>
    <row r="50" spans="1:9" x14ac:dyDescent="0.2">
      <c r="A50" s="338" t="s">
        <v>92</v>
      </c>
      <c r="B50" s="339"/>
      <c r="C50" s="339"/>
      <c r="D50" s="339"/>
      <c r="E50" s="339"/>
      <c r="F50" s="339"/>
      <c r="G50" s="340"/>
      <c r="H50" s="71">
        <f>SUM(H45:H49)</f>
        <v>157.57799999999997</v>
      </c>
      <c r="I50" s="305"/>
    </row>
    <row r="51" spans="1:9" x14ac:dyDescent="0.2">
      <c r="A51" s="119"/>
      <c r="B51" s="120"/>
      <c r="C51" s="121"/>
      <c r="D51" s="121"/>
      <c r="E51" s="120"/>
      <c r="F51" s="120"/>
      <c r="G51" s="120"/>
      <c r="H51" s="120"/>
      <c r="I51" s="122"/>
    </row>
    <row r="52" spans="1:9" s="92" customFormat="1" ht="37.5" customHeight="1" x14ac:dyDescent="0.2">
      <c r="A52" s="117" t="s">
        <v>151</v>
      </c>
      <c r="B52" s="309" t="s">
        <v>160</v>
      </c>
      <c r="C52" s="309"/>
      <c r="D52" s="309"/>
      <c r="E52" s="309"/>
      <c r="F52" s="309"/>
      <c r="G52" s="309"/>
      <c r="H52" s="309"/>
      <c r="I52" s="118" t="s">
        <v>25</v>
      </c>
    </row>
    <row r="53" spans="1:9" x14ac:dyDescent="0.2">
      <c r="A53" s="310"/>
      <c r="B53" s="311"/>
      <c r="C53" s="311"/>
      <c r="D53" s="93" t="s">
        <v>87</v>
      </c>
      <c r="E53" s="93" t="s">
        <v>88</v>
      </c>
      <c r="F53" s="93" t="s">
        <v>89</v>
      </c>
      <c r="G53" s="93" t="s">
        <v>90</v>
      </c>
      <c r="H53" s="314" t="s">
        <v>91</v>
      </c>
      <c r="I53" s="305"/>
    </row>
    <row r="54" spans="1:9" x14ac:dyDescent="0.2">
      <c r="A54" s="312"/>
      <c r="B54" s="313"/>
      <c r="C54" s="313"/>
      <c r="D54" s="123" t="s">
        <v>136</v>
      </c>
      <c r="E54" s="94" t="s">
        <v>141</v>
      </c>
      <c r="F54" s="94"/>
      <c r="G54" s="94"/>
      <c r="H54" s="315"/>
      <c r="I54" s="305"/>
    </row>
    <row r="55" spans="1:9" x14ac:dyDescent="0.2">
      <c r="A55" s="95"/>
      <c r="B55" s="96"/>
      <c r="C55" s="96"/>
      <c r="D55" s="66"/>
      <c r="E55" s="97"/>
      <c r="F55" s="97"/>
      <c r="G55" s="98"/>
      <c r="H55" s="67"/>
      <c r="I55" s="305"/>
    </row>
    <row r="56" spans="1:9" s="92" customFormat="1" ht="12.75" customHeight="1" x14ac:dyDescent="0.2">
      <c r="A56" s="108"/>
      <c r="B56" s="316" t="s">
        <v>176</v>
      </c>
      <c r="C56" s="317"/>
      <c r="D56" s="68">
        <v>11</v>
      </c>
      <c r="E56" s="68">
        <v>9</v>
      </c>
      <c r="F56" s="99"/>
      <c r="G56" s="134"/>
      <c r="H56" s="101">
        <f>(D56)*(E56)</f>
        <v>99</v>
      </c>
      <c r="I56" s="305"/>
    </row>
    <row r="57" spans="1:9" s="92" customFormat="1" ht="12.75" customHeight="1" x14ac:dyDescent="0.2">
      <c r="A57" s="108"/>
      <c r="B57" s="316" t="s">
        <v>179</v>
      </c>
      <c r="C57" s="317"/>
      <c r="D57" s="68">
        <v>2</v>
      </c>
      <c r="E57" s="68">
        <v>0.82</v>
      </c>
      <c r="F57" s="99"/>
      <c r="G57" s="134"/>
      <c r="H57" s="101">
        <f>(E57)*(D57)</f>
        <v>1.64</v>
      </c>
      <c r="I57" s="305"/>
    </row>
    <row r="58" spans="1:9" x14ac:dyDescent="0.2">
      <c r="A58" s="102"/>
      <c r="B58" s="103"/>
      <c r="C58" s="103"/>
      <c r="D58" s="69"/>
      <c r="E58" s="104"/>
      <c r="F58" s="104"/>
      <c r="G58" s="105"/>
      <c r="H58" s="70"/>
      <c r="I58" s="305"/>
    </row>
    <row r="59" spans="1:9" x14ac:dyDescent="0.2">
      <c r="A59" s="318" t="s">
        <v>92</v>
      </c>
      <c r="B59" s="319"/>
      <c r="C59" s="319"/>
      <c r="D59" s="319"/>
      <c r="E59" s="319"/>
      <c r="F59" s="319"/>
      <c r="G59" s="319"/>
      <c r="H59" s="71">
        <f>SUM(H56:H58)</f>
        <v>100.64</v>
      </c>
      <c r="I59" s="305"/>
    </row>
    <row r="60" spans="1:9" x14ac:dyDescent="0.2">
      <c r="A60" s="119"/>
      <c r="B60" s="120"/>
      <c r="C60" s="121"/>
      <c r="D60" s="121"/>
      <c r="E60" s="120"/>
      <c r="F60" s="120"/>
      <c r="G60" s="120"/>
      <c r="H60" s="120"/>
      <c r="I60" s="122"/>
    </row>
    <row r="61" spans="1:9" s="92" customFormat="1" ht="27.75" customHeight="1" x14ac:dyDescent="0.2">
      <c r="A61" s="117" t="s">
        <v>157</v>
      </c>
      <c r="B61" s="309" t="s">
        <v>180</v>
      </c>
      <c r="C61" s="309"/>
      <c r="D61" s="309"/>
      <c r="E61" s="309"/>
      <c r="F61" s="309"/>
      <c r="G61" s="309"/>
      <c r="H61" s="309"/>
      <c r="I61" s="118" t="s">
        <v>25</v>
      </c>
    </row>
    <row r="62" spans="1:9" x14ac:dyDescent="0.2">
      <c r="A62" s="310"/>
      <c r="B62" s="311"/>
      <c r="C62" s="311"/>
      <c r="D62" s="93" t="s">
        <v>87</v>
      </c>
      <c r="E62" s="93" t="s">
        <v>88</v>
      </c>
      <c r="F62" s="93" t="s">
        <v>89</v>
      </c>
      <c r="G62" s="93" t="s">
        <v>90</v>
      </c>
      <c r="H62" s="314" t="s">
        <v>91</v>
      </c>
      <c r="I62" s="305"/>
    </row>
    <row r="63" spans="1:9" x14ac:dyDescent="0.2">
      <c r="A63" s="312"/>
      <c r="B63" s="313"/>
      <c r="C63" s="313"/>
      <c r="D63" s="94" t="s">
        <v>138</v>
      </c>
      <c r="E63" s="94" t="s">
        <v>137</v>
      </c>
      <c r="F63" s="94" t="s">
        <v>139</v>
      </c>
      <c r="G63" s="94"/>
      <c r="H63" s="315"/>
      <c r="I63" s="305"/>
    </row>
    <row r="64" spans="1:9" x14ac:dyDescent="0.2">
      <c r="A64" s="95"/>
      <c r="B64" s="96"/>
      <c r="C64" s="96"/>
      <c r="D64" s="66"/>
      <c r="E64" s="97"/>
      <c r="F64" s="97"/>
      <c r="G64" s="97"/>
      <c r="H64" s="67"/>
      <c r="I64" s="305"/>
    </row>
    <row r="65" spans="1:9" s="92" customFormat="1" ht="12.75" customHeight="1" x14ac:dyDescent="0.2">
      <c r="A65" s="108"/>
      <c r="B65" s="316" t="s">
        <v>176</v>
      </c>
      <c r="C65" s="317"/>
      <c r="D65" s="68">
        <v>11</v>
      </c>
      <c r="E65" s="68">
        <v>9</v>
      </c>
      <c r="F65" s="99"/>
      <c r="G65" s="134"/>
      <c r="H65" s="101">
        <f>(D65)*(E65)</f>
        <v>99</v>
      </c>
      <c r="I65" s="305"/>
    </row>
    <row r="66" spans="1:9" s="92" customFormat="1" ht="12.75" customHeight="1" x14ac:dyDescent="0.2">
      <c r="A66" s="108"/>
      <c r="B66" s="316" t="s">
        <v>179</v>
      </c>
      <c r="C66" s="317"/>
      <c r="D66" s="68">
        <v>2</v>
      </c>
      <c r="E66" s="68">
        <v>0.82</v>
      </c>
      <c r="F66" s="99"/>
      <c r="G66" s="134"/>
      <c r="H66" s="101">
        <f>(E66)*(D66)</f>
        <v>1.64</v>
      </c>
      <c r="I66" s="305"/>
    </row>
    <row r="67" spans="1:9" x14ac:dyDescent="0.2">
      <c r="A67" s="102"/>
      <c r="B67" s="103"/>
      <c r="C67" s="103"/>
      <c r="D67" s="69"/>
      <c r="E67" s="104"/>
      <c r="F67" s="104"/>
      <c r="G67" s="105"/>
      <c r="H67" s="70"/>
      <c r="I67" s="305"/>
    </row>
    <row r="68" spans="1:9" x14ac:dyDescent="0.2">
      <c r="A68" s="318" t="s">
        <v>92</v>
      </c>
      <c r="B68" s="319"/>
      <c r="C68" s="319"/>
      <c r="D68" s="319"/>
      <c r="E68" s="319"/>
      <c r="F68" s="319"/>
      <c r="G68" s="319"/>
      <c r="H68" s="71">
        <f>SUM(H65:H67)</f>
        <v>100.64</v>
      </c>
      <c r="I68" s="305"/>
    </row>
    <row r="69" spans="1:9" x14ac:dyDescent="0.2">
      <c r="A69" s="119"/>
      <c r="B69" s="120"/>
      <c r="C69" s="121"/>
      <c r="D69" s="121"/>
      <c r="E69" s="120"/>
      <c r="F69" s="120"/>
      <c r="G69" s="120"/>
      <c r="H69" s="120"/>
      <c r="I69" s="122"/>
    </row>
    <row r="70" spans="1:9" s="92" customFormat="1" ht="28.5" customHeight="1" x14ac:dyDescent="0.2">
      <c r="A70" s="117" t="s">
        <v>156</v>
      </c>
      <c r="B70" s="309" t="s">
        <v>181</v>
      </c>
      <c r="C70" s="309"/>
      <c r="D70" s="309"/>
      <c r="E70" s="309"/>
      <c r="F70" s="309"/>
      <c r="G70" s="309"/>
      <c r="H70" s="309"/>
      <c r="I70" s="118" t="s">
        <v>25</v>
      </c>
    </row>
    <row r="71" spans="1:9" hidden="1" x14ac:dyDescent="0.2">
      <c r="A71" s="310"/>
      <c r="B71" s="311"/>
      <c r="C71" s="311"/>
      <c r="D71" s="93" t="s">
        <v>87</v>
      </c>
      <c r="E71" s="93" t="s">
        <v>88</v>
      </c>
      <c r="F71" s="93" t="s">
        <v>89</v>
      </c>
      <c r="G71" s="93" t="s">
        <v>90</v>
      </c>
      <c r="H71" s="314" t="s">
        <v>91</v>
      </c>
      <c r="I71" s="305"/>
    </row>
    <row r="72" spans="1:9" x14ac:dyDescent="0.2">
      <c r="A72" s="312"/>
      <c r="B72" s="313"/>
      <c r="C72" s="313"/>
      <c r="D72" s="94" t="s">
        <v>140</v>
      </c>
      <c r="E72" s="94" t="s">
        <v>141</v>
      </c>
      <c r="F72" s="94" t="s">
        <v>139</v>
      </c>
      <c r="G72" s="94"/>
      <c r="H72" s="315"/>
      <c r="I72" s="305"/>
    </row>
    <row r="73" spans="1:9" x14ac:dyDescent="0.2">
      <c r="A73" s="95"/>
      <c r="B73" s="96"/>
      <c r="C73" s="96"/>
      <c r="D73" s="66"/>
      <c r="E73" s="97"/>
      <c r="F73" s="97"/>
      <c r="G73" s="98"/>
      <c r="H73" s="67"/>
      <c r="I73" s="305"/>
    </row>
    <row r="74" spans="1:9" s="92" customFormat="1" ht="12.75" customHeight="1" x14ac:dyDescent="0.2">
      <c r="A74" s="108"/>
      <c r="B74" s="316" t="s">
        <v>176</v>
      </c>
      <c r="C74" s="317"/>
      <c r="D74" s="68">
        <v>11</v>
      </c>
      <c r="E74" s="68">
        <v>9</v>
      </c>
      <c r="F74" s="99"/>
      <c r="G74" s="134"/>
      <c r="H74" s="101">
        <f>(D74)*(E74)</f>
        <v>99</v>
      </c>
      <c r="I74" s="305"/>
    </row>
    <row r="75" spans="1:9" s="92" customFormat="1" ht="12.75" customHeight="1" x14ac:dyDescent="0.2">
      <c r="A75" s="108"/>
      <c r="B75" s="316" t="s">
        <v>179</v>
      </c>
      <c r="C75" s="317"/>
      <c r="D75" s="68">
        <v>2</v>
      </c>
      <c r="E75" s="68">
        <v>0.82</v>
      </c>
      <c r="F75" s="99"/>
      <c r="G75" s="134"/>
      <c r="H75" s="101">
        <f>(E75)*(D75)</f>
        <v>1.64</v>
      </c>
      <c r="I75" s="305"/>
    </row>
    <row r="76" spans="1:9" x14ac:dyDescent="0.2">
      <c r="A76" s="102"/>
      <c r="B76" s="103"/>
      <c r="C76" s="103"/>
      <c r="D76" s="69"/>
      <c r="E76" s="104"/>
      <c r="F76" s="104"/>
      <c r="G76" s="105"/>
      <c r="H76" s="70"/>
      <c r="I76" s="305"/>
    </row>
    <row r="77" spans="1:9" x14ac:dyDescent="0.2">
      <c r="A77" s="318" t="s">
        <v>92</v>
      </c>
      <c r="B77" s="319"/>
      <c r="C77" s="319"/>
      <c r="D77" s="319"/>
      <c r="E77" s="319"/>
      <c r="F77" s="319"/>
      <c r="G77" s="319"/>
      <c r="H77" s="71">
        <f>(H74)+(H75)</f>
        <v>100.64</v>
      </c>
      <c r="I77" s="305"/>
    </row>
    <row r="78" spans="1:9" x14ac:dyDescent="0.2">
      <c r="A78" s="119"/>
      <c r="B78" s="120"/>
      <c r="C78" s="121"/>
      <c r="D78" s="121"/>
      <c r="E78" s="120"/>
      <c r="F78" s="120"/>
      <c r="G78" s="120"/>
      <c r="H78" s="120"/>
      <c r="I78" s="122"/>
    </row>
    <row r="79" spans="1:9" s="92" customFormat="1" ht="25.5" customHeight="1" x14ac:dyDescent="0.2">
      <c r="A79" s="135" t="s">
        <v>155</v>
      </c>
      <c r="B79" s="309" t="s">
        <v>182</v>
      </c>
      <c r="C79" s="309"/>
      <c r="D79" s="309"/>
      <c r="E79" s="309"/>
      <c r="F79" s="309"/>
      <c r="G79" s="309"/>
      <c r="H79" s="309"/>
      <c r="I79" s="118" t="s">
        <v>25</v>
      </c>
    </row>
    <row r="80" spans="1:9" x14ac:dyDescent="0.2">
      <c r="A80" s="310"/>
      <c r="B80" s="311"/>
      <c r="C80" s="311"/>
      <c r="D80" s="93" t="s">
        <v>87</v>
      </c>
      <c r="E80" s="93" t="s">
        <v>88</v>
      </c>
      <c r="F80" s="93" t="s">
        <v>89</v>
      </c>
      <c r="G80" s="93" t="s">
        <v>90</v>
      </c>
      <c r="H80" s="314" t="s">
        <v>91</v>
      </c>
      <c r="I80" s="305"/>
    </row>
    <row r="81" spans="1:9" x14ac:dyDescent="0.2">
      <c r="A81" s="312"/>
      <c r="B81" s="313"/>
      <c r="C81" s="313"/>
      <c r="D81" s="94" t="s">
        <v>107</v>
      </c>
      <c r="E81" s="94"/>
      <c r="F81" s="94"/>
      <c r="G81" s="94"/>
      <c r="H81" s="315"/>
      <c r="I81" s="305"/>
    </row>
    <row r="82" spans="1:9" x14ac:dyDescent="0.2">
      <c r="A82" s="95"/>
      <c r="B82" s="96"/>
      <c r="C82" s="96"/>
      <c r="D82" s="66"/>
      <c r="E82" s="97"/>
      <c r="F82" s="97"/>
      <c r="G82" s="98"/>
      <c r="H82" s="67"/>
      <c r="I82" s="305"/>
    </row>
    <row r="83" spans="1:9" s="92" customFormat="1" ht="12.75" customHeight="1" x14ac:dyDescent="0.2">
      <c r="A83" s="108"/>
      <c r="B83" s="316" t="s">
        <v>176</v>
      </c>
      <c r="C83" s="317"/>
      <c r="D83" s="68">
        <v>11</v>
      </c>
      <c r="E83" s="68">
        <v>9</v>
      </c>
      <c r="F83" s="99"/>
      <c r="G83" s="134"/>
      <c r="H83" s="101">
        <f>(D83)*(E83)</f>
        <v>99</v>
      </c>
      <c r="I83" s="305"/>
    </row>
    <row r="84" spans="1:9" s="92" customFormat="1" ht="12.75" customHeight="1" x14ac:dyDescent="0.2">
      <c r="A84" s="108"/>
      <c r="B84" s="316" t="s">
        <v>179</v>
      </c>
      <c r="C84" s="317"/>
      <c r="D84" s="68">
        <v>2</v>
      </c>
      <c r="E84" s="68">
        <v>0.82</v>
      </c>
      <c r="F84" s="99"/>
      <c r="G84" s="134"/>
      <c r="H84" s="101">
        <f>(E84)*(D84)</f>
        <v>1.64</v>
      </c>
      <c r="I84" s="305"/>
    </row>
    <row r="85" spans="1:9" x14ac:dyDescent="0.2">
      <c r="A85" s="102"/>
      <c r="B85" s="103"/>
      <c r="C85" s="103"/>
      <c r="D85" s="69"/>
      <c r="E85" s="104"/>
      <c r="F85" s="104"/>
      <c r="G85" s="105"/>
      <c r="H85" s="70"/>
      <c r="I85" s="305"/>
    </row>
    <row r="86" spans="1:9" x14ac:dyDescent="0.2">
      <c r="A86" s="318" t="s">
        <v>92</v>
      </c>
      <c r="B86" s="319"/>
      <c r="C86" s="319"/>
      <c r="D86" s="319"/>
      <c r="E86" s="319"/>
      <c r="F86" s="319"/>
      <c r="G86" s="319"/>
      <c r="H86" s="71">
        <f>SUM(H83:H84)</f>
        <v>100.64</v>
      </c>
      <c r="I86" s="305"/>
    </row>
    <row r="87" spans="1:9" ht="13.5" thickBot="1" x14ac:dyDescent="0.25">
      <c r="A87" s="335"/>
      <c r="B87" s="336"/>
      <c r="C87" s="336"/>
      <c r="D87" s="336"/>
      <c r="E87" s="336"/>
      <c r="F87" s="336"/>
      <c r="G87" s="336"/>
      <c r="H87" s="336"/>
      <c r="I87" s="337"/>
    </row>
  </sheetData>
  <mergeCells count="69">
    <mergeCell ref="A87:I87"/>
    <mergeCell ref="I42:I50"/>
    <mergeCell ref="B31:H31"/>
    <mergeCell ref="A32:C33"/>
    <mergeCell ref="H32:H33"/>
    <mergeCell ref="B41:H41"/>
    <mergeCell ref="A42:C43"/>
    <mergeCell ref="A50:G50"/>
    <mergeCell ref="B57:C57"/>
    <mergeCell ref="A68:G68"/>
    <mergeCell ref="B7:H7"/>
    <mergeCell ref="A8:C9"/>
    <mergeCell ref="H8:H9"/>
    <mergeCell ref="B15:H15"/>
    <mergeCell ref="A39:G39"/>
    <mergeCell ref="B36:C36"/>
    <mergeCell ref="B37:C37"/>
    <mergeCell ref="B11:C11"/>
    <mergeCell ref="A13:G13"/>
    <mergeCell ref="A16:C17"/>
    <mergeCell ref="A1:I2"/>
    <mergeCell ref="B45:C45"/>
    <mergeCell ref="B47:C47"/>
    <mergeCell ref="B48:C48"/>
    <mergeCell ref="A5:I5"/>
    <mergeCell ref="B4:H4"/>
    <mergeCell ref="H42:H43"/>
    <mergeCell ref="B46:C46"/>
    <mergeCell ref="A6:I6"/>
    <mergeCell ref="I8:I13"/>
    <mergeCell ref="I16:I21"/>
    <mergeCell ref="B19:C19"/>
    <mergeCell ref="A21:G21"/>
    <mergeCell ref="I53:I59"/>
    <mergeCell ref="A24:C25"/>
    <mergeCell ref="H24:H25"/>
    <mergeCell ref="H16:H17"/>
    <mergeCell ref="I32:I39"/>
    <mergeCell ref="B35:C35"/>
    <mergeCell ref="B27:C27"/>
    <mergeCell ref="A29:G29"/>
    <mergeCell ref="B23:H23"/>
    <mergeCell ref="B52:H52"/>
    <mergeCell ref="A53:C54"/>
    <mergeCell ref="H53:H54"/>
    <mergeCell ref="B66:C66"/>
    <mergeCell ref="B65:C65"/>
    <mergeCell ref="B56:C56"/>
    <mergeCell ref="A59:G59"/>
    <mergeCell ref="A86:G86"/>
    <mergeCell ref="B70:H70"/>
    <mergeCell ref="A71:C72"/>
    <mergeCell ref="H71:H72"/>
    <mergeCell ref="B74:C74"/>
    <mergeCell ref="A77:G77"/>
    <mergeCell ref="B84:C84"/>
    <mergeCell ref="A80:C81"/>
    <mergeCell ref="H80:H81"/>
    <mergeCell ref="B75:C75"/>
    <mergeCell ref="I71:I77"/>
    <mergeCell ref="I80:I86"/>
    <mergeCell ref="A3:I3"/>
    <mergeCell ref="B79:H79"/>
    <mergeCell ref="B61:H61"/>
    <mergeCell ref="A62:C63"/>
    <mergeCell ref="H62:H63"/>
    <mergeCell ref="I62:I68"/>
    <mergeCell ref="I24:I29"/>
    <mergeCell ref="B83:C83"/>
  </mergeCells>
  <printOptions horizontalCentered="1"/>
  <pageMargins left="0.78740157480314965" right="0.59055118110236227" top="0.98425196850393704" bottom="0.78740157480314965" header="0.31496062992125984" footer="0.31496062992125984"/>
  <pageSetup paperSize="9" scale="83" orientation="portrait" r:id="rId1"/>
  <headerFooter>
    <oddFooter>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view="pageBreakPreview" zoomScale="96" zoomScaleNormal="70" zoomScaleSheetLayoutView="96" workbookViewId="0">
      <selection activeCell="F16" sqref="F16"/>
    </sheetView>
  </sheetViews>
  <sheetFormatPr defaultRowHeight="12.75" x14ac:dyDescent="0.2"/>
  <cols>
    <col min="1" max="1" width="8.5703125" style="77" customWidth="1"/>
    <col min="2" max="2" width="61.140625" style="76" customWidth="1"/>
    <col min="3" max="3" width="15.5703125" style="75" customWidth="1"/>
    <col min="4" max="4" width="15" style="75" customWidth="1"/>
    <col min="5" max="5" width="14.5703125" style="76" customWidth="1"/>
    <col min="6" max="6" width="15" style="76" customWidth="1"/>
    <col min="7" max="7" width="14.85546875" style="76" customWidth="1"/>
    <col min="8" max="8" width="13.28515625" style="76" customWidth="1"/>
    <col min="9" max="9" width="13.7109375" style="76" customWidth="1"/>
    <col min="10" max="10" width="9.140625" style="76"/>
    <col min="11" max="11" width="18.28515625" style="76" customWidth="1"/>
    <col min="12" max="12" width="9.140625" style="76" customWidth="1"/>
    <col min="13" max="13" width="13.140625" style="76" customWidth="1"/>
    <col min="14" max="14" width="9.140625" style="76"/>
    <col min="15" max="15" width="10.85546875" style="76" customWidth="1"/>
    <col min="16" max="16384" width="9.140625" style="76"/>
  </cols>
  <sheetData>
    <row r="1" spans="1:14" s="73" customFormat="1" ht="41.25" customHeight="1" x14ac:dyDescent="0.35">
      <c r="A1" s="144"/>
      <c r="B1" s="352"/>
      <c r="C1" s="353"/>
      <c r="D1" s="353"/>
      <c r="E1" s="353"/>
      <c r="F1" s="353"/>
      <c r="G1" s="353"/>
      <c r="H1" s="353"/>
      <c r="I1" s="354"/>
    </row>
    <row r="2" spans="1:14" ht="15" customHeight="1" x14ac:dyDescent="0.2">
      <c r="A2" s="145"/>
      <c r="B2" s="74"/>
      <c r="E2" s="75"/>
      <c r="F2" s="75"/>
      <c r="G2" s="75"/>
      <c r="H2" s="74"/>
      <c r="I2" s="146"/>
    </row>
    <row r="3" spans="1:14" ht="7.5" customHeight="1" x14ac:dyDescent="0.25">
      <c r="A3" s="355"/>
      <c r="B3" s="356"/>
      <c r="C3" s="356"/>
      <c r="D3" s="356"/>
      <c r="E3" s="356"/>
      <c r="F3" s="356"/>
      <c r="G3" s="356"/>
      <c r="H3" s="356"/>
      <c r="I3" s="357"/>
    </row>
    <row r="4" spans="1:14" ht="12" customHeight="1" x14ac:dyDescent="0.2">
      <c r="A4" s="147"/>
      <c r="I4" s="148"/>
    </row>
    <row r="5" spans="1:14" ht="18" customHeight="1" thickBot="1" x14ac:dyDescent="0.25">
      <c r="A5" s="358" t="s">
        <v>96</v>
      </c>
      <c r="B5" s="359"/>
      <c r="C5" s="359"/>
      <c r="D5" s="359"/>
      <c r="E5" s="359"/>
      <c r="F5" s="359"/>
      <c r="G5" s="359"/>
      <c r="H5" s="359"/>
      <c r="I5" s="360"/>
    </row>
    <row r="6" spans="1:14" ht="18" customHeight="1" x14ac:dyDescent="0.2">
      <c r="A6" s="361" t="s">
        <v>110</v>
      </c>
      <c r="B6" s="362"/>
      <c r="C6" s="363" t="s">
        <v>193</v>
      </c>
      <c r="D6" s="364"/>
      <c r="E6" s="351">
        <f>D28</f>
        <v>51643.8</v>
      </c>
      <c r="F6" s="351"/>
      <c r="G6" s="153"/>
      <c r="H6" s="365" t="s">
        <v>190</v>
      </c>
      <c r="I6" s="366"/>
    </row>
    <row r="7" spans="1:14" ht="24.75" customHeight="1" thickBot="1" x14ac:dyDescent="0.25">
      <c r="A7" s="344" t="s">
        <v>188</v>
      </c>
      <c r="B7" s="345"/>
      <c r="C7" s="346" t="s">
        <v>189</v>
      </c>
      <c r="D7" s="346"/>
      <c r="E7" s="346"/>
      <c r="F7" s="346"/>
      <c r="G7" s="346"/>
      <c r="H7" s="349" t="s">
        <v>198</v>
      </c>
      <c r="I7" s="350"/>
    </row>
    <row r="8" spans="1:14" ht="25.5" customHeight="1" thickBot="1" x14ac:dyDescent="0.25">
      <c r="A8" s="154" t="s">
        <v>0</v>
      </c>
      <c r="B8" s="155" t="s">
        <v>97</v>
      </c>
      <c r="C8" s="156" t="s">
        <v>98</v>
      </c>
      <c r="D8" s="156" t="s">
        <v>99</v>
      </c>
      <c r="E8" s="157" t="s">
        <v>196</v>
      </c>
      <c r="F8" s="157" t="s">
        <v>197</v>
      </c>
      <c r="G8" s="157"/>
      <c r="H8" s="157"/>
      <c r="I8" s="158"/>
    </row>
    <row r="9" spans="1:14" s="213" customFormat="1" x14ac:dyDescent="0.2">
      <c r="A9" s="342">
        <v>1</v>
      </c>
      <c r="B9" s="347" t="s">
        <v>132</v>
      </c>
      <c r="C9" s="209" t="s">
        <v>100</v>
      </c>
      <c r="D9" s="210">
        <f>D10/$D$28</f>
        <v>0.1450342538697772</v>
      </c>
      <c r="E9" s="210">
        <v>1</v>
      </c>
      <c r="F9" s="210">
        <v>0</v>
      </c>
      <c r="G9" s="210"/>
      <c r="H9" s="211"/>
      <c r="I9" s="212"/>
      <c r="N9" s="213" t="s">
        <v>102</v>
      </c>
    </row>
    <row r="10" spans="1:14" s="213" customFormat="1" x14ac:dyDescent="0.2">
      <c r="A10" s="343"/>
      <c r="B10" s="348"/>
      <c r="C10" s="214" t="s">
        <v>101</v>
      </c>
      <c r="D10" s="215">
        <f>'REFORMA- Planilha orçamentária'!H14</f>
        <v>7490.12</v>
      </c>
      <c r="E10" s="216">
        <f>D10*E9</f>
        <v>7490.12</v>
      </c>
      <c r="F10" s="216">
        <f>D10*F9</f>
        <v>0</v>
      </c>
      <c r="G10" s="216"/>
      <c r="H10" s="216"/>
      <c r="I10" s="217"/>
    </row>
    <row r="11" spans="1:14" s="213" customFormat="1" x14ac:dyDescent="0.2">
      <c r="A11" s="342">
        <v>2</v>
      </c>
      <c r="B11" s="347" t="s">
        <v>130</v>
      </c>
      <c r="C11" s="209" t="s">
        <v>100</v>
      </c>
      <c r="D11" s="210">
        <f>D12/$D$28</f>
        <v>0.26239354966133399</v>
      </c>
      <c r="E11" s="210">
        <v>1</v>
      </c>
      <c r="F11" s="210">
        <v>0</v>
      </c>
      <c r="G11" s="218"/>
      <c r="H11" s="219"/>
      <c r="I11" s="212"/>
    </row>
    <row r="12" spans="1:14" s="213" customFormat="1" x14ac:dyDescent="0.2">
      <c r="A12" s="343"/>
      <c r="B12" s="348"/>
      <c r="C12" s="214" t="s">
        <v>101</v>
      </c>
      <c r="D12" s="215">
        <f>'REFORMA- Planilha orçamentária'!H16</f>
        <v>13551</v>
      </c>
      <c r="E12" s="216">
        <f>D12*E11</f>
        <v>13551</v>
      </c>
      <c r="F12" s="216">
        <f>D12*F11</f>
        <v>0</v>
      </c>
      <c r="G12" s="216"/>
      <c r="H12" s="216"/>
      <c r="I12" s="220"/>
      <c r="K12" s="221"/>
    </row>
    <row r="13" spans="1:14" s="213" customFormat="1" x14ac:dyDescent="0.2">
      <c r="A13" s="342">
        <v>3</v>
      </c>
      <c r="B13" s="347" t="s">
        <v>184</v>
      </c>
      <c r="C13" s="209" t="s">
        <v>100</v>
      </c>
      <c r="D13" s="210">
        <f>D14/$D$28</f>
        <v>5.6395927487907548E-3</v>
      </c>
      <c r="E13" s="210">
        <v>1</v>
      </c>
      <c r="F13" s="210">
        <v>0</v>
      </c>
      <c r="G13" s="218"/>
      <c r="H13" s="219"/>
      <c r="I13" s="212"/>
    </row>
    <row r="14" spans="1:14" s="213" customFormat="1" x14ac:dyDescent="0.2">
      <c r="A14" s="343"/>
      <c r="B14" s="348"/>
      <c r="C14" s="214" t="s">
        <v>101</v>
      </c>
      <c r="D14" s="215">
        <f>'REFORMA- Planilha orçamentária'!H18</f>
        <v>291.25</v>
      </c>
      <c r="E14" s="216">
        <f>D14*E13</f>
        <v>291.25</v>
      </c>
      <c r="F14" s="216">
        <f>D14*F13</f>
        <v>0</v>
      </c>
      <c r="G14" s="216"/>
      <c r="H14" s="216"/>
      <c r="I14" s="220"/>
      <c r="K14" s="221"/>
    </row>
    <row r="15" spans="1:14" s="213" customFormat="1" x14ac:dyDescent="0.2">
      <c r="A15" s="342">
        <v>4</v>
      </c>
      <c r="B15" s="347" t="s">
        <v>185</v>
      </c>
      <c r="C15" s="209" t="s">
        <v>100</v>
      </c>
      <c r="D15" s="210">
        <f>D16/$D$28</f>
        <v>0.24358412820125552</v>
      </c>
      <c r="E15" s="210">
        <v>0</v>
      </c>
      <c r="F15" s="210">
        <v>1</v>
      </c>
      <c r="G15" s="218"/>
      <c r="H15" s="219"/>
      <c r="I15" s="212"/>
    </row>
    <row r="16" spans="1:14" s="213" customFormat="1" x14ac:dyDescent="0.2">
      <c r="A16" s="343"/>
      <c r="B16" s="348"/>
      <c r="C16" s="214" t="s">
        <v>101</v>
      </c>
      <c r="D16" s="215">
        <f>'REFORMA- Planilha orçamentária'!H20</f>
        <v>12579.61</v>
      </c>
      <c r="E16" s="216">
        <f>D16*E15</f>
        <v>0</v>
      </c>
      <c r="F16" s="216">
        <f>D16*F15</f>
        <v>12579.61</v>
      </c>
      <c r="G16" s="216"/>
      <c r="H16" s="216"/>
      <c r="I16" s="220"/>
      <c r="K16" s="221"/>
    </row>
    <row r="17" spans="1:11" s="213" customFormat="1" x14ac:dyDescent="0.2">
      <c r="A17" s="342">
        <v>5</v>
      </c>
      <c r="B17" s="347" t="s">
        <v>108</v>
      </c>
      <c r="C17" s="209" t="s">
        <v>100</v>
      </c>
      <c r="D17" s="210">
        <f>D18/$D$28</f>
        <v>3.3655734086182658E-2</v>
      </c>
      <c r="E17" s="210">
        <v>1</v>
      </c>
      <c r="F17" s="210">
        <v>0</v>
      </c>
      <c r="G17" s="218"/>
      <c r="H17" s="219"/>
      <c r="I17" s="212"/>
    </row>
    <row r="18" spans="1:11" s="213" customFormat="1" x14ac:dyDescent="0.2">
      <c r="A18" s="343"/>
      <c r="B18" s="348"/>
      <c r="C18" s="214" t="s">
        <v>101</v>
      </c>
      <c r="D18" s="215">
        <f>'REFORMA- Planilha orçamentária'!H22</f>
        <v>1738.11</v>
      </c>
      <c r="E18" s="216">
        <f>D18*E17</f>
        <v>1738.11</v>
      </c>
      <c r="F18" s="216">
        <f>D18*F17</f>
        <v>0</v>
      </c>
      <c r="G18" s="216"/>
      <c r="H18" s="216"/>
      <c r="I18" s="220"/>
      <c r="K18" s="221"/>
    </row>
    <row r="19" spans="1:11" s="213" customFormat="1" x14ac:dyDescent="0.2">
      <c r="A19" s="342">
        <v>6</v>
      </c>
      <c r="B19" s="347" t="s">
        <v>175</v>
      </c>
      <c r="C19" s="209" t="s">
        <v>100</v>
      </c>
      <c r="D19" s="210">
        <f>D20/$D$28</f>
        <v>0.10714141871821979</v>
      </c>
      <c r="E19" s="210">
        <v>1</v>
      </c>
      <c r="F19" s="210">
        <v>0</v>
      </c>
      <c r="G19" s="218"/>
      <c r="H19" s="219"/>
      <c r="I19" s="212"/>
    </row>
    <row r="20" spans="1:11" s="213" customFormat="1" x14ac:dyDescent="0.2">
      <c r="A20" s="343"/>
      <c r="B20" s="348"/>
      <c r="C20" s="214" t="s">
        <v>101</v>
      </c>
      <c r="D20" s="215">
        <f>'REFORMA- Planilha orçamentária'!H24</f>
        <v>5533.19</v>
      </c>
      <c r="E20" s="216">
        <f>D20*E19</f>
        <v>5533.19</v>
      </c>
      <c r="F20" s="216">
        <f>D20*F19</f>
        <v>0</v>
      </c>
      <c r="G20" s="216"/>
      <c r="H20" s="216"/>
      <c r="I20" s="220"/>
      <c r="K20" s="221"/>
    </row>
    <row r="21" spans="1:11" s="213" customFormat="1" x14ac:dyDescent="0.2">
      <c r="A21" s="342">
        <v>7</v>
      </c>
      <c r="B21" s="347" t="s">
        <v>161</v>
      </c>
      <c r="C21" s="209" t="s">
        <v>100</v>
      </c>
      <c r="D21" s="210">
        <f>D22/$D$28</f>
        <v>8.6153420158857394E-2</v>
      </c>
      <c r="E21" s="210">
        <v>0</v>
      </c>
      <c r="F21" s="210">
        <v>1</v>
      </c>
      <c r="G21" s="218"/>
      <c r="H21" s="219"/>
      <c r="I21" s="212"/>
    </row>
    <row r="22" spans="1:11" s="213" customFormat="1" x14ac:dyDescent="0.2">
      <c r="A22" s="343"/>
      <c r="B22" s="348"/>
      <c r="C22" s="214" t="s">
        <v>101</v>
      </c>
      <c r="D22" s="215">
        <f>'REFORMA- Planilha orçamentária'!H26</f>
        <v>4449.29</v>
      </c>
      <c r="E22" s="216">
        <f>D22*E21</f>
        <v>0</v>
      </c>
      <c r="F22" s="216">
        <f>D22*F21</f>
        <v>4449.29</v>
      </c>
      <c r="G22" s="216"/>
      <c r="H22" s="216"/>
      <c r="I22" s="220"/>
      <c r="K22" s="221"/>
    </row>
    <row r="23" spans="1:11" s="213" customFormat="1" x14ac:dyDescent="0.2">
      <c r="A23" s="342">
        <v>8</v>
      </c>
      <c r="B23" s="347" t="s">
        <v>186</v>
      </c>
      <c r="C23" s="209" t="s">
        <v>100</v>
      </c>
      <c r="D23" s="210">
        <f>D24/$D$28</f>
        <v>9.5604893520616213E-2</v>
      </c>
      <c r="E23" s="210">
        <v>0</v>
      </c>
      <c r="F23" s="210">
        <v>1</v>
      </c>
      <c r="G23" s="218"/>
      <c r="H23" s="219"/>
      <c r="I23" s="212"/>
    </row>
    <row r="24" spans="1:11" s="213" customFormat="1" x14ac:dyDescent="0.2">
      <c r="A24" s="343"/>
      <c r="B24" s="348"/>
      <c r="C24" s="214" t="s">
        <v>101</v>
      </c>
      <c r="D24" s="215">
        <f>'REFORMA- Planilha orçamentária'!H28</f>
        <v>4937.3999999999996</v>
      </c>
      <c r="E24" s="216">
        <f>D24*E23</f>
        <v>0</v>
      </c>
      <c r="F24" s="216">
        <f>D24*F23</f>
        <v>4937.3999999999996</v>
      </c>
      <c r="G24" s="216"/>
      <c r="H24" s="216"/>
      <c r="I24" s="220"/>
      <c r="K24" s="221"/>
    </row>
    <row r="25" spans="1:11" s="213" customFormat="1" x14ac:dyDescent="0.2">
      <c r="A25" s="342">
        <v>9</v>
      </c>
      <c r="B25" s="347" t="s">
        <v>163</v>
      </c>
      <c r="C25" s="209" t="s">
        <v>100</v>
      </c>
      <c r="D25" s="210">
        <f>D26/$D$28</f>
        <v>2.0793009034966441E-2</v>
      </c>
      <c r="E25" s="210">
        <v>0</v>
      </c>
      <c r="F25" s="210">
        <v>1</v>
      </c>
      <c r="G25" s="218"/>
      <c r="H25" s="219"/>
      <c r="I25" s="212"/>
    </row>
    <row r="26" spans="1:11" s="213" customFormat="1" x14ac:dyDescent="0.2">
      <c r="A26" s="343"/>
      <c r="B26" s="348"/>
      <c r="C26" s="214" t="s">
        <v>101</v>
      </c>
      <c r="D26" s="215">
        <f>'REFORMA- Planilha orçamentária'!H30</f>
        <v>1073.83</v>
      </c>
      <c r="E26" s="216">
        <f>D26*E25</f>
        <v>0</v>
      </c>
      <c r="F26" s="216">
        <f>D26*F25</f>
        <v>1073.83</v>
      </c>
      <c r="G26" s="216"/>
      <c r="H26" s="216"/>
      <c r="I26" s="220"/>
      <c r="K26" s="221"/>
    </row>
    <row r="27" spans="1:11" s="78" customFormat="1" ht="14.25" customHeight="1" x14ac:dyDescent="0.2">
      <c r="A27" s="367" t="s">
        <v>91</v>
      </c>
      <c r="B27" s="368"/>
      <c r="C27" s="81" t="s">
        <v>100</v>
      </c>
      <c r="D27" s="82">
        <f>D9+D11+D13+D15+D17+D19+D21+D23+D25</f>
        <v>0.99999999999999989</v>
      </c>
      <c r="E27" s="82">
        <f>E28/$D$28</f>
        <v>0.55386454908430438</v>
      </c>
      <c r="F27" s="82">
        <f>F28/$D$28</f>
        <v>0.44613545091569567</v>
      </c>
      <c r="G27" s="82"/>
      <c r="H27" s="82"/>
      <c r="I27" s="149"/>
      <c r="J27" s="79"/>
    </row>
    <row r="28" spans="1:11" s="78" customFormat="1" ht="18.75" customHeight="1" thickBot="1" x14ac:dyDescent="0.25">
      <c r="A28" s="369"/>
      <c r="B28" s="370"/>
      <c r="C28" s="83" t="s">
        <v>101</v>
      </c>
      <c r="D28" s="84">
        <f>D10+D12+D14+D16+D18+D20+D22+D24+D26</f>
        <v>51643.8</v>
      </c>
      <c r="E28" s="84">
        <f>E10+E12+E14+E16+E18+E20+E22+E24+E26</f>
        <v>28603.67</v>
      </c>
      <c r="F28" s="84">
        <f>F10+F12+F16+F18+F20+F22+F24+F26</f>
        <v>23040.130000000005</v>
      </c>
      <c r="G28" s="84"/>
      <c r="H28" s="84"/>
      <c r="I28" s="150"/>
      <c r="J28" s="85"/>
    </row>
    <row r="29" spans="1:11" ht="3.75" customHeight="1" thickBot="1" x14ac:dyDescent="0.25">
      <c r="A29" s="159"/>
      <c r="B29" s="160"/>
      <c r="C29" s="161"/>
      <c r="D29" s="161">
        <v>3</v>
      </c>
      <c r="E29" s="160"/>
      <c r="F29" s="160"/>
      <c r="G29" s="160"/>
      <c r="H29" s="160"/>
      <c r="I29" s="162"/>
    </row>
    <row r="30" spans="1:11" ht="14.25" customHeight="1" x14ac:dyDescent="0.2">
      <c r="A30" s="163"/>
      <c r="B30" s="164"/>
      <c r="C30" s="164"/>
      <c r="D30" s="164"/>
      <c r="E30" s="164"/>
      <c r="F30" s="165"/>
      <c r="G30" s="166"/>
      <c r="H30" s="167"/>
      <c r="I30" s="168"/>
      <c r="K30" s="80" t="s">
        <v>102</v>
      </c>
    </row>
    <row r="31" spans="1:11" ht="42.75" customHeight="1" x14ac:dyDescent="0.2">
      <c r="A31" s="169"/>
      <c r="B31" s="170"/>
      <c r="C31" s="87"/>
      <c r="D31" s="171"/>
      <c r="E31" s="170"/>
      <c r="F31" s="172"/>
      <c r="G31" s="86" t="s">
        <v>103</v>
      </c>
      <c r="H31" s="173"/>
      <c r="I31" s="174"/>
    </row>
    <row r="32" spans="1:11" ht="14.25" customHeight="1" x14ac:dyDescent="0.2">
      <c r="A32" s="151"/>
      <c r="B32" s="175" t="s">
        <v>120</v>
      </c>
      <c r="C32" s="176"/>
      <c r="D32" s="341" t="s">
        <v>104</v>
      </c>
      <c r="E32" s="341"/>
      <c r="F32" s="172"/>
      <c r="G32" s="177"/>
      <c r="H32" s="173"/>
      <c r="I32" s="174"/>
    </row>
    <row r="33" spans="1:9" ht="15" customHeight="1" x14ac:dyDescent="0.2">
      <c r="A33" s="178"/>
      <c r="B33" s="179"/>
      <c r="C33" s="176"/>
      <c r="D33" s="176"/>
      <c r="E33" s="173"/>
      <c r="F33" s="180"/>
      <c r="G33" s="177"/>
      <c r="H33" s="173"/>
      <c r="I33" s="174"/>
    </row>
    <row r="34" spans="1:9" ht="13.5" customHeight="1" x14ac:dyDescent="0.2">
      <c r="A34" s="151"/>
      <c r="B34" s="181"/>
      <c r="C34" s="87"/>
      <c r="D34" s="87"/>
      <c r="E34" s="182"/>
      <c r="F34" s="180"/>
      <c r="G34" s="177"/>
      <c r="H34" s="173"/>
      <c r="I34" s="174"/>
    </row>
    <row r="35" spans="1:9" ht="31.5" customHeight="1" thickBot="1" x14ac:dyDescent="0.25">
      <c r="A35" s="152"/>
      <c r="B35" s="183" t="s">
        <v>105</v>
      </c>
      <c r="C35" s="89"/>
      <c r="D35" s="89"/>
      <c r="E35" s="184"/>
      <c r="F35" s="185"/>
      <c r="G35" s="88"/>
      <c r="H35" s="184"/>
      <c r="I35" s="186"/>
    </row>
  </sheetData>
  <mergeCells count="30">
    <mergeCell ref="B9:B10"/>
    <mergeCell ref="A27:B28"/>
    <mergeCell ref="A9:A10"/>
    <mergeCell ref="A11:A12"/>
    <mergeCell ref="B11:B12"/>
    <mergeCell ref="A23:A24"/>
    <mergeCell ref="B21:B22"/>
    <mergeCell ref="A15:A16"/>
    <mergeCell ref="B15:B16"/>
    <mergeCell ref="A25:A26"/>
    <mergeCell ref="B25:B26"/>
    <mergeCell ref="A17:A18"/>
    <mergeCell ref="B17:B18"/>
    <mergeCell ref="E6:F6"/>
    <mergeCell ref="B1:I1"/>
    <mergeCell ref="A3:I3"/>
    <mergeCell ref="A5:I5"/>
    <mergeCell ref="A6:B6"/>
    <mergeCell ref="C6:D6"/>
    <mergeCell ref="H6:I6"/>
    <mergeCell ref="D32:E32"/>
    <mergeCell ref="A13:A14"/>
    <mergeCell ref="A7:B7"/>
    <mergeCell ref="C7:G7"/>
    <mergeCell ref="B13:B14"/>
    <mergeCell ref="H7:I7"/>
    <mergeCell ref="B23:B24"/>
    <mergeCell ref="A19:A20"/>
    <mergeCell ref="B19:B20"/>
    <mergeCell ref="A21:A22"/>
  </mergeCells>
  <printOptions horizontalCentered="1"/>
  <pageMargins left="0.19685039370078741" right="0.19685039370078741" top="0.78740157480314965" bottom="0.59055118110236227" header="0.31496062992125984" footer="0.31496062992125984"/>
  <pageSetup paperSize="9" scale="70" fitToWidth="0" orientation="landscape" r:id="rId1"/>
  <headerFooter>
    <oddFooter>&amp;R&amp;P/&amp;N</oddFooter>
  </headerFooter>
  <drawing r:id="rId2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Zu/iObEOvL+icrBmovUNu9kXAnfbwz5nrNKz1IV0zW4=</DigestValue>
    </Reference>
    <Reference Type="http://www.w3.org/2000/09/xmldsig#Object" URI="#idOfficeObject">
      <DigestMethod Algorithm="http://www.w3.org/2001/04/xmlenc#sha256"/>
      <DigestValue>Dewr8leuNWHQ5pvWmohwBsDFqsKt5golQCIGxr3cNHs=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ahGAD4IgleCmT4SEwOzM1a10D5uDMp9JJCHU3dhjhcg=</DigestValue>
    </Reference>
  </SignedInfo>
  <SignatureValue>ZSCt2SEnTUemj+pQ/ZqfzFOlWY11/Fbc0neYjscKhJlc4fS+v/90Era65Z97fKd6GFtu6zqzH7w9
QHjh1d8YUeJ2qf2QYFVaZEvCUsxN2zExsnAZAyEi+tfPmSxzjfjgmGwteOyDT9xNlLtK47MyduEZ
IcpoCBosmVvRaD4X7vp6ulz8/oNEkBnsII4GRPwxeQ6Gu5lt22CiMjUWc4FlDjFwRDU1Lk0gayHx
9sQ108KvSGe3NdhSydRHaxBuLR3sIfHbEOII+TVMjiwKEcIWQ3Tmetlf8BK5+CePgggI4IxFI2Bl
bbl2X8YVuACio683fn+l+uQFmCBVfY+AoJnozA==</SignatureValue>
  <KeyInfo>
    <X509Data>
      <X509Certificate>MIIHBDCCBOygAwIBAgIIHwwkAgFf0gUwDQYJKoZIhvcNAQELBQAwWTELMAkGA1UEBhMCQlIxEzARBgNVBAoTCklDUC1CcmFzaWwxFTATBgNVBAsTDEFDIFNPTFVUSSB2NTEeMBwGA1UEAxMVQUMgU09MVVRJIE11bHRpcGxhIHY1MB4XDTI0MDIwMTIwMTAwMFoXDTI3MDIwMTIwMTAwMFowgbgxCzAJBgNVBAYTAkJSMRMwEQYDVQQKEwpJQ1AtQnJhc2lsMR4wHAYDVQQLExVBQyBTT0xVVEkgTXVsdGlwbGEgdjUxFzAVBgNVBAsTDjM3NzY3ODkwMDAwMTcxMRMwEQYDVQQLEwpQcmVzZW5jaWFsMRowGAYDVQQLExFDZXJ0aWZpY2FkbyBQRiBBMzEqMCgGA1UEAxMhR0lMU09OIENPTEVUQSBCQVJCT1NBOjczMzAzNjc0NjA0MIIBIjANBgkqhkiG9w0BAQEFAAOCAQ8AMIIBCgKCAQEAvt4LhzXIpjo9bUH4x4UglyWbvT+zc82IJ2xLkCFDTO6gL4L6JEvNlKeyTf6bjTdRfWQQZw69gyLWBdMB1sI+0CNcZh6XYSrk+B0DoHSZC8traFnZqUuJamVfwXH238ke43ACs4R2+oOsvhcNzBCX34p3QYu79k5YPAuQAVOWLBWwAy5EphnunsXAlCemHJCWDx7U0F1GQVutU/iNDAbv5/6+bdX/bMwyFVz4AV8d3eE+51FoA4uh0GSbHN22ajxNKf/UC9pi6/t2+E/jQBGZY2/eujkIITNRNqdHhWoNYqMFXCytWSBUZ5W5F0G0QyI/kIcJL1BFayY0SRfnv58PoQIDAQABo4ICbjCCAmowCQYDVR0TBAIwADAfBgNVHSMEGDAWgBTFUu0lgAnfnILIn0fG3bRfMd25sTBUBggrBgEFBQcBAQRIMEYwRAYIKwYBBQUHMAKGOGh0dHA6Ly9jY2QuYWNzb2x1dGkuY29tLmJyL2xjci9hYy1zb2x1dGktbXVsdGlwbGEtdjUucDdiMIGdBgNVHREEgZUwgZKBHXRhdGlhbmVjYXJkb3NvYnJpdG9AZ21haWwuY29toDgGBWBMAQMBoC8TLTExMDExOTY4NzMzMDM2NzQ2MDQwMDAwMDAwMDAwMDAwMDAwMDAwMDAwMDAwMKAXBgVgTAEDBqAOEwwwMDAwMDAwMDAwMDCgHgYFYEwBAwWgFRMTMDAwMDAwMDAwMDAwMDAwMDAwMDBdBgNVHSAEVjBUMFIGBmBMAQIDJTBIMEYGCCsGAQUFBwIBFjpodHRwOi8vY2NkLmFjc29sdXRpLmNvbS5ici9kb2NzL2RwYy1hYy1zb2x1dGktbXVsdGlwbGEucGRmMCkGA1UdJQQiMCAGCCsGAQUFBwMCBggrBgEFBQcDBAYKKwYBBAGCNxQCAjCBjAYDVR0fBIGEMIGBMD6gPKA6hjhodHRwOi8vY2NkLmFjc29sdXRpLmNvbS5ici9sY3IvYWMtc29sdXRpLW11bHRpcGxhLXY1LmNybDA/oD2gO4Y5aHR0cDovL2NjZDIuYWNzb2x1dGkuY29tLmJyL2xjci9hYy1zb2x1dGktbXVsdGlwbGEtdjUuY3JsMB0GA1UdDgQWBBRspuhj3pWD7ZJLW/v0rOtrghcHmzAOBgNVHQ8BAf8EBAMCBeAwDQYJKoZIhvcNAQELBQADggIBADVlEm+ytzq989qvHJ8SG43k7KMlGiN9BV1zspptbqDv6zkI2uPiz6nXdzOaDbSRWQwsCogR0csKXGL3PxzqIDntNP3TfZRFBSgrwZ/ZSL/T/48qupn50mXZIUcKMqNojkdZsIT+leO0k1hDoeHawhkBeLpC8o8QEmuwIxzabck9LgttoTBMXxpEl0zfdhnnVY8oFE6Gbg4YyNBMnxAlk0lejFlS8vCivezOUnYGeEj5OF+ruaSnkOccjjyeSQFEGy3cjEE+Xh15E2ui1Aq9XAENVZrnmaphnHGWcAnZkqyV8rnnZRa769V/m7ZEx22QotKpt+ThQptsHIS23SHJJwiiugAZ1ivihzqebOetFtM8/NfO6OcLAXhHO3UGWdDUVsPzsrG6sL8T3wppZu2nFTXqjTRpMjvOw92phwhSpDRKYC1NdrzaI99bn4dbiJ6dQKfM7+QpqSNdm6ONGfwrbHo7Mxna7kasZcy/JKSw9JUZCD1E2TysGd2Z0BmXT7YBF7w5C7771Ym7TFpfOgts7v2TqEn1DCzhgvTc4NmYKPf8DgnS7RJvVx2HLeCxepYKL8RrYx3QQyjak44fN2d1b19hX18/pmX8zb4n/F05BwLrubzNvHKsS5e3Gl/ZGZhMPq4K7at+f9o/YHwmTDLtIBkWq+05HmwSEZM5BEeZv+u2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jnkO1F5kZcO8AATKYDfjwinwYvF1Eg8d3NY6+OQyyOQ=</DigestValue>
      </Reference>
      <Reference URI="/xl/calcChain.xml?ContentType=application/vnd.openxmlformats-officedocument.spreadsheetml.calcChain+xml">
        <DigestMethod Algorithm="http://www.w3.org/2001/04/xmlenc#sha256"/>
        <DigestValue>SyYFRFWl+bKA+HbLKke/sthLfVdDSNx5nn7FHsydFvE=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Y+3wJOMP3JY16bEUtgml2qEIrlc/vWMqGQ/VOkXiOUI=</DigestValue>
      </Reference>
      <Reference URI="/xl/drawings/_rels/drawing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p7KvYyWMINpSXbfLA/QQZ5zd6sJFfM/Hg+oGJ71yuUY=</DigestValue>
      </Reference>
      <Reference URI="/xl/drawings/drawing1.xml?ContentType=application/vnd.openxmlformats-officedocument.drawing+xml">
        <DigestMethod Algorithm="http://www.w3.org/2001/04/xmlenc#sha256"/>
        <DigestValue>rgthQktPzHlgy4g9CiBJ3/Ve+s/g/IWhJVg22UNnTiI=</DigestValue>
      </Reference>
      <Reference URI="/xl/drawings/drawing2.xml?ContentType=application/vnd.openxmlformats-officedocument.drawing+xml">
        <DigestMethod Algorithm="http://www.w3.org/2001/04/xmlenc#sha256"/>
        <DigestValue>W5COUvsYG9g4X01TYaoMH/B9jTXZPwvep1FFxdT/22M=</DigestValue>
      </Reference>
      <Reference URI="/xl/drawings/vmlDrawing1.vml?ContentType=application/vnd.openxmlformats-officedocument.vmlDrawing">
        <DigestMethod Algorithm="http://www.w3.org/2001/04/xmlenc#sha256"/>
        <DigestValue>X0oiN1vx3xyZ4W1bqXUzAwsY0yBrodaJq40KH+q+qzY=</DigestValue>
      </Reference>
      <Reference URI="/xl/drawings/vmlDrawing2.vml?ContentType=application/vnd.openxmlformats-officedocument.vmlDrawing">
        <DigestMethod Algorithm="http://www.w3.org/2001/04/xmlenc#sha256"/>
        <DigestValue>iM+J9y60pu6sSXvf8MSJKA+SXnAWhJU0CKkpYVwidmU=</DigestValue>
      </Reference>
      <Reference URI="/xl/media/image1.jpeg?ContentType=image/jpeg">
        <DigestMethod Algorithm="http://www.w3.org/2001/04/xmlenc#sha256"/>
        <DigestValue>JU2TivNBvNon4xBtUQuGIq50xAXLQvFjfzTW8LBhwNs=</DigestValue>
      </Reference>
      <Reference URI="/xl/media/image2.wmf?ContentType=image/x-wmf">
        <DigestMethod Algorithm="http://www.w3.org/2001/04/xmlenc#sha256"/>
        <DigestValue>9QCvFwQADrWC8JmpZGtSSal6gVlfT7761eQH15+9+5s=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/tpE6MkBoo6hiduESn8NG0CfpukVGqyiMdu9Qzugtow=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EnUUIYNyAhfGWVjYuu/Go3KFIjYJQmOWU6hCPAP7pBk=</DigestValue>
      </Reference>
      <Reference URI="/xl/printerSettings/printerSettings3.bin?ContentType=application/vnd.openxmlformats-officedocument.spreadsheetml.printerSettings">
        <DigestMethod Algorithm="http://www.w3.org/2001/04/xmlenc#sha256"/>
        <DigestValue>twxG2yDBrYBtmBXh0yaWcBxZpqYtVf98QRQl1KdrvXc=</DigestValue>
      </Reference>
      <Reference URI="/xl/printerSettings/printerSettings4.bin?ContentType=application/vnd.openxmlformats-officedocument.spreadsheetml.printerSettings">
        <DigestMethod Algorithm="http://www.w3.org/2001/04/xmlenc#sha256"/>
        <DigestValue>kuYWNquRlTD51wHLK2vxmHZ3Cc7n5GcZwWruXefXGmI=</DigestValue>
      </Reference>
      <Reference URI="/xl/sharedStrings.xml?ContentType=application/vnd.openxmlformats-officedocument.spreadsheetml.sharedStrings+xml">
        <DigestMethod Algorithm="http://www.w3.org/2001/04/xmlenc#sha256"/>
        <DigestValue>BUsgtkz4DHOGCIhNjHNTpCyimAv7ThYkoIPk4rAcW+M=</DigestValue>
      </Reference>
      <Reference URI="/xl/styles.xml?ContentType=application/vnd.openxmlformats-officedocument.spreadsheetml.styles+xml">
        <DigestMethod Algorithm="http://www.w3.org/2001/04/xmlenc#sha256"/>
        <DigestValue>BeXjoIcLg9ImPacsuYCBQ0hhXo/Ikh1cuCoUWJO7BGQ=</DigestValue>
      </Reference>
      <Reference URI="/xl/theme/theme1.xml?ContentType=application/vnd.openxmlformats-officedocument.theme+xml">
        <DigestMethod Algorithm="http://www.w3.org/2001/04/xmlenc#sha256"/>
        <DigestValue>hGsc6GiP82WUmHxec+DjDKMvgWq8yAdLbLyKU4kaW2U=</DigestValue>
      </Reference>
      <Reference URI="/xl/workbook.xml?ContentType=application/vnd.openxmlformats-officedocument.spreadsheetml.sheet.main+xml">
        <DigestMethod Algorithm="http://www.w3.org/2001/04/xmlenc#sha256"/>
        <DigestValue>BG8V3qdP7XROyyuLYkKyibr8L2GFURZoulcBPZJJNgI=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i2Zp4ch4j6O57AxbpYHg+Pj+Mvt1/H7oTobn95/jaU8=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G4fB2Vrf8KyAdhLiBGuydKBfDiUZuOfhnVshmpN+Exk=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QSYMNFtFM/We0x/y91OmLCZOt/Fg9jrJRLrG/1nsbrY=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Tli28rN8igOjzPasqezpYxpfwxhNMdfjzhfnghEdtVc=</DigestValue>
      </Reference>
      <Reference URI="/xl/worksheets/sheet1.xml?ContentType=application/vnd.openxmlformats-officedocument.spreadsheetml.worksheet+xml">
        <DigestMethod Algorithm="http://www.w3.org/2001/04/xmlenc#sha256"/>
        <DigestValue>g1fMhEX/CPA2hjkJrwhR/hBEIsH+EitWKNxsd2tzGCE=</DigestValue>
      </Reference>
      <Reference URI="/xl/worksheets/sheet2.xml?ContentType=application/vnd.openxmlformats-officedocument.spreadsheetml.worksheet+xml">
        <DigestMethod Algorithm="http://www.w3.org/2001/04/xmlenc#sha256"/>
        <DigestValue>jbhkeo77WtJiWMq6wToOdeZbvp/RB7us5O+xoxTzHzI=</DigestValue>
      </Reference>
      <Reference URI="/xl/worksheets/sheet3.xml?ContentType=application/vnd.openxmlformats-officedocument.spreadsheetml.worksheet+xml">
        <DigestMethod Algorithm="http://www.w3.org/2001/04/xmlenc#sha256"/>
        <DigestValue>Qdyk22xmgxSSVwvDCCz76nQ5/p3lwWnLVHYh1anpwhI=</DigestValue>
      </Reference>
      <Reference URI="/xl/worksheets/sheet4.xml?ContentType=application/vnd.openxmlformats-officedocument.spreadsheetml.worksheet+xml">
        <DigestMethod Algorithm="http://www.w3.org/2001/04/xmlenc#sha256"/>
        <DigestValue>/Bd9Wyxnt7OOZLDxLAh4gKxzZry92s4Q0/M9FDlQ+TM=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2024-11-29T18:37:46Z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16.0.13628/22</OfficeVersion>
          <ApplicationVersion>16.0.13628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2024-11-29T18:37:46Z</xd:SigningTime>
          <xd:SigningCertificate>
            <xd:Cert>
              <xd:CertDigest>
                <DigestMethod Algorithm="http://www.w3.org/2001/04/xmlenc#sha256"/>
                <DigestValue>LRf2U7qI6XyXekzt69aWauWU9iGzA33KNcD4vMf1nx8=</DigestValue>
              </xd:CertDigest>
              <xd:IssuerSerial>
                <X509IssuerName>CN=AC SOLUTI Multipla v5, OU=AC SOLUTI v5, O=ICP-Brasil, C=BR</X509IssuerName>
                <X509SerialNumber>2237202705927885317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FjCCBP6gAwIBAgIBDDANBgkqhkiG9w0BAQ0FADBvMQswCQYDVQQGEwJCUjETMBEGA1UEChMKSUNQLUJyYXNpbDE0MDIGA1UECxMrQXV0b3JpZGFkZSBDZXJ0aWZpY2Fkb3JhIFJhaXogQnJhc2lsZWlyYSB2NTEVMBMGA1UEAxMMQUMgU09MVVRJIHY1MB4XDTE5MDIwNTE0MzQ1NloXDTI5MDMwMjExNTg1OVowWTELMAkGA1UEBhMCQlIxEzARBgNVBAoTCklDUC1CcmFzaWwxFTATBgNVBAsTDEFDIFNPTFVUSSB2NTEeMBwGA1UEAxMVQUMgU09MVVRJIE11bHRpcGxhIHY1MIICIjANBgkqhkiG9w0BAQEFAAOCAg8AMIICCgKCAgEAuIIdPZR/Ntz47joJvl7bf95r1gdFRBMo+evFua6ExWPPifqy6/gO97XvtjJuMdJIYqExiijS0STmUP2Sq1BDOz8VkpTBAzF6wiDMX4224uWn7ndK8J3BmOWzmIj4Lfk+lFNbwIYSeJ6/C6TSwcZpqQy6NOhLW3eOIr+EWdJFEiyr2yU0hzSRvDtdmpl2DzntlUO+5pgM5YD5GR/YxsrrycCV10ZSXN7BJLGIVZAg0BBc5d8/QYBqzk7FKdviRi2k79XV+feH1UzpUaOD2s/fTQqqhDDaNEbd+LpP9pVeuB/xxuSK70SDDWFoaKP4dqxgDBEZIAPUOJ9aIFiVUFJxNPTBgQVTb5mdKknLywVCMPA8Nf88iv1gEk3wZq3y4kyJddg5UrIVnY2xzoG3z61/N93ty1B7Inpm3D917bvuLXaYcGfDGyPYSKXITc8yvdB8FuUW3C3ugTUxU7IywrP0M58jGYXbEWotHG1CwDwureKRVaYnzt062NDYOha7r88bXD4FymU4ieMyYN/SX0VviCXnzG+x4lWYwj+r29gSZ2LBSAe3q5MePTRkU3V25Fopm7olQka7zpuKTN7ITFQWJ78yhKEdcUEAsTB03BhAPXdJ0iUjoPzFIdUZAtfa4KP/C/YODMo/oY9ru/OrOoOixte8koyHAbQube9OFZ7ATNsCAwEAAaOCAdEwggHNMB0GA1UdDgQWBBTFUu0lgAnfnILIn0fG3bRfMd25sTAPBgNVHRMBAf8EBTADAQH/MB8GA1UdIwQYMBaAFErHl9y4Wa0KBztHVSbf1bInrnpxMIHvBgNVHSAEgecwgeQwSgYGYEwBAgEmMEAwPgYIKwYBBQUHAgEWMmh0dHBzOi8vY2NkLmFjc29sdXRpLmNvbS5ici9kb2NzL2RwYy1hYy1zb2x1dGkucGRmMEoGBmBMAQIEDzBAMD4GCCsGAQUFBwIBFjJodHRwczovL2NjZC5hY3NvbHV0aS5jb20uYnIvZG9jcy9kcGMtYWMtc29sdXRpLnBkZjBKBgZgTAECAyUwQDA+BggrBgEFBQcCARYyaHR0cHM6Ly9jY2QuYWNzb2x1dGkuY29tLmJyL2RvY3MvZHBjLWFjLXNvbHV0aS5wZGYweAYDVR0fBHEwbzA1oDOgMYYvaHR0cDovL2NjZC5hY3NvbHV0aS5jb20uYnIvbGNyL2FjLXNvbHV0aS12NS5jcmwwNqA0oDKGMGh0dHA6Ly9jY2QyLmFjc29sdXRpLmNvbS5ici9sY3IvYWMtc29sdXRpLXY1LmNybDAOBgNVHQ8BAf8EBAMCAQYwDQYJKoZIhvcNAQENBQADggIBALRfV/fT9jlFPGFrAa1Hnri1WgOlG9dhBL2orVahlkeS4NXe2FyT8VbOmhOkWGsHoCd7jwly7v5Q1CMo3Uw92E8akgqtbXj9kTXB80tSDctkIC++eAilOJCFMYomK5/X8TjVwj9KSnWRgXihEd+Hc/bowV7nIe3B6Ebs+C2VoVkkMT6qT/TqafrmIH9uJfvKWuOWtGv4RLNTg6YHxqEUnD+R+l0iohxuh29+uaJhjElRrd8gNFqvEDWm4EdhWTvzMkZdH4Zun1yMUl5Y3CdD5zSLOVcgGrmE0Skh9drDZTN4BdV84FJTGrj0DwANXUNSihpaMr32Cnav7J0zmDFXeM7tIj/CVfmxQczVfRlwSb2LM+NE8+XkQFZfeHOOa2ioeI1jlGuLjuLqj9yVAX2Vn/MkFsA1tt9CeHCEI7cEBi55B9bgjBNN1kOC9XZBdxp5RS3eZSe6T1AZovxgAQEirEKmCxmlICDz4qVh1SgT3Gvj7Pubrv6SqL7dJK6VxQlUPJAibQDn29uyqwHwFX/jmbxol3GOE3ae1AKBFONwlE2YkwJb5li+IGnUeFgIwiQwZdm43TFu68QeTE2Mq30w0GsY6nbLhOnBbsrmX+dBwWi85JFtZsy9y3Kr+jNdExUPIc7VQbYZGu+5cdHthRJcTnllZeQU36sTKznw5NK0QhdR</xd:EncapsulatedX509Certificate>
            <xd:EncapsulatedX509Certificate>MIIGPjCCBCagAwIBAgIBCzANBgkqhkiG9w0BAQ0FADCBlzELMAkGA1UEBhMCQlIxEzARBgNVBAoMCklDUC1CcmFzaWwxPTA7BgNVBAsMNEluc3RpdHV0byBOYWNpb25hbCBkZSBUZWNub2xvZ2lhIGRhIEluZm9ybWFjYW8gLSBJVEkxNDAyBgNVBAMMK0F1dG9yaWRhZGUgQ2VydGlmaWNhZG9yYSBSYWl6IEJyYXNpbGVpcmEgdjUwHhcNMTgwNjI5MTg1NTIwWhcNMjkwMzAyMTIwMDIwWjBvMQswCQYDVQQGEwJCUjETMBEGA1UEChMKSUNQLUJyYXNpbDE0MDIGA1UECxMrQXV0b3JpZGFkZSBDZXJ0aWZpY2Fkb3JhIFJhaXogQnJhc2lsZWlyYSB2NTEVMBMGA1UEAxMMQUMgU09MVVRJIHY1MIICIjANBgkqhkiG9w0BAQEFAAOCAg8AMIICCgKCAgEAtoQbmI4YZawD53+Un9kiyaLa1Yf0OtZ1HtRX8dEJ/a8gMegdj8octdGAid1SKe7IMYRCN554iZldoDhfK7YLJxbjQaT/OfA7fRu6uA7z7joS34zdYhEN4P4EgL3DTCQPVzStjExIhu+qG0VV4cuZQ8n+jrRL653/liXqTwgVJd1YHZO/vQnjWWUmuANO1Gxp/cIRjASUenWfT0LV3Uiu9x9ZwYi/fS6eX7ihmpxVgRrzf717EcYZziVjNJj/wwLRbVs4pgz005d+W96iqxhi0Hb/f4rBYqYci9DwEFzYdvkkk62KbrbHw+lhpGXdQs+wHPYR8rh6nxdNwMuXLyF1UU9EXxy5TGsrbQmCdjWVDcJs2ViLDcmBHSdvLcgkOQYj7vCw5Mpfu+7s2veGa0H/U+FrdYSn4JXy9E78TNcRv5mV1y98eDR4iHSSJMPcPmn54QImkoXwch6t5EmmPEd1FpPD0bw5cs8Fm30GFkIH1245ANRI298V9s3qcR+hHTKianI7uFmrgZEPu8hl8rNnQmAo1q8XOShp8h9XB1xh6I9yETNX+LbaPsoZ7iFNbvQ6+TLxBzM6wcKaT9eW6DXscIRFviyqeLy2finG9IE9hGYVeWoLl2uGVqFr124HTLppej/0Wbfel7QjDL0I99u2vKviD14J+2E+UBLjsFgOf5UCAwEAAaOBuzCBuDAUBgNVHSAEDTALMAkGBWBMAQEuMAAwPwYDVR0fBDgwNjA0oDKgMIYuaHR0cDovL2FjcmFpei5pY3BicmFzaWwuZ292LmJyL0xDUmFjcmFpenY1LmNybDAfBgNVHSMEGDAWgBRpqL512cTvbOcTReRhbuVo+LZAXjAdBgNVHQ4EFgQUSseX3LhZrQoHO0dVJt/VsieuenEwDwYDVR0TAQH/BAUwAwEB/zAOBgNVHQ8BAf8EBAMCAQYwDQYJKoZIhvcNAQENBQADggIBAHTHprVP4HJFNsMWtG/1uj+CRSITHaIqKokRSoDFGRuxKLWNAXv1G59Ioyn0iiQimDUijBSVizNBHRFYpxs6J+0Ju9z8cHUWahqBkqhMLNNzPDjWCgxiBCGwMHvkSku1nJHkKf0Tbo7XL5GvZTE7rXY4phop6hqImfCPdaG9uoI2RENAuGF5Vsa/7I7x3pbKwQV78UbmrFfCoLrZB8e3pawY5JVxZU5PHyf59A+g8l9o5g7IqMtkKdpq2r52q/1SRaRZHWYwMc2o823nb57fjP+n21Ccxnve2j3a1lmsCbpvfwgkku9xTzOE3BhTSFYMUGeD7FUfSmztTxuvtYGG4dKqfHXYmKE/GHtrKwbj4zU9DNsItO4BXCGnJg+Cm/1qJAvCBT8NHMwPp82jvxc7JC3KSREmLFQfhj5ndMi0T/B0HWhOEpe30GeZQToRxjPjV68UBjURNzEybWMTQwPf5hx6TtxCQ1ogUNR9Em/qmt3EWxXB+JDv3CgjeCNgzQQ8AQHdAvRYDu7z8xNhTaE+SL9+Ctp1LS9O9n8Miu4ZwsG/WP0A36ftUQSZ9QizDue2iS4HCvK8qhBWmqq8bF5pnPWCXSxxj7x+rKo648BBJSKpd4B5sQW+YG43ONUuE6VmFio4ofrwjvf+xZVoghfkADeq6/5hsGNJsLzXDfr6hCDB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6</vt:i4>
      </vt:variant>
    </vt:vector>
  </HeadingPairs>
  <TitlesOfParts>
    <vt:vector size="10" baseType="lpstr">
      <vt:lpstr>REFORMA- Planilha orçamentária</vt:lpstr>
      <vt:lpstr>Modelo Planilha Orcamentaria</vt:lpstr>
      <vt:lpstr>Memória de Cálculo</vt:lpstr>
      <vt:lpstr>Cronograma</vt:lpstr>
      <vt:lpstr>Cronograma!Area_de_impressao</vt:lpstr>
      <vt:lpstr>'Memória de Cálculo'!Area_de_impressao</vt:lpstr>
      <vt:lpstr>'Modelo Planilha Orcamentaria'!Area_de_impressao</vt:lpstr>
      <vt:lpstr>'REFORMA- Planilha orçamentária'!Area_de_impressao</vt:lpstr>
      <vt:lpstr>Cronograma!Titulos_de_impressao</vt:lpstr>
      <vt:lpstr>'REFORMA- Planilha orçamentária'!Titulos_de_impressao</vt:lpstr>
    </vt:vector>
  </TitlesOfParts>
  <Company>Setop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USUARIO</cp:lastModifiedBy>
  <cp:lastPrinted>2024-11-12T19:43:03Z</cp:lastPrinted>
  <dcterms:created xsi:type="dcterms:W3CDTF">2006-09-22T13:55:22Z</dcterms:created>
  <dcterms:modified xsi:type="dcterms:W3CDTF">2024-11-29T18:38:08Z</dcterms:modified>
</cp:coreProperties>
</file>