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P:\2026\CONCORRÊNCIA ELETRÔNICA\Reforma quadras\"/>
    </mc:Choice>
  </mc:AlternateContent>
  <xr:revisionPtr revIDLastSave="0" documentId="13_ncr:1_{632EC85F-F333-4474-B81C-A5B0C48AC85D}" xr6:coauthVersionLast="47" xr6:coauthVersionMax="47" xr10:uidLastSave="{00000000-0000-0000-0000-000000000000}"/>
  <bookViews>
    <workbookView xWindow="-120" yWindow="-120" windowWidth="29040" windowHeight="15720" xr2:uid="{00000000-000D-0000-FFFF-FFFF00000000}"/>
  </bookViews>
  <sheets>
    <sheet name="PLANILHA ORÇAMENTÁRIA" sheetId="1" r:id="rId1"/>
    <sheet name="CFF" sheetId="2" r:id="rId2"/>
    <sheet name="BDI" sheetId="3" r:id="rId3"/>
  </sheets>
  <externalReferences>
    <externalReference r:id="rId4"/>
  </externalReferences>
  <calcPr calcId="191029"/>
</workbook>
</file>

<file path=xl/calcChain.xml><?xml version="1.0" encoding="utf-8"?>
<calcChain xmlns="http://schemas.openxmlformats.org/spreadsheetml/2006/main">
  <c r="B37" i="3" l="1"/>
  <c r="I33" i="3"/>
  <c r="B34" i="3" s="1"/>
  <c r="B32" i="3"/>
  <c r="B31" i="3"/>
  <c r="B30" i="3"/>
  <c r="B29" i="3"/>
  <c r="B28" i="3"/>
  <c r="B27" i="3"/>
  <c r="B26" i="3"/>
  <c r="G29" i="2"/>
  <c r="F29" i="2"/>
  <c r="E29" i="2"/>
  <c r="G25" i="2"/>
  <c r="F23" i="2"/>
  <c r="E23" i="2"/>
  <c r="G21" i="2"/>
  <c r="F21" i="2"/>
  <c r="G19" i="2"/>
  <c r="D28" i="2"/>
  <c r="D29" i="2"/>
  <c r="D16" i="2"/>
  <c r="G27" i="2"/>
  <c r="G17" i="2"/>
  <c r="F17" i="2"/>
  <c r="G15" i="2"/>
  <c r="F15" i="2"/>
  <c r="E15" i="2"/>
  <c r="F13" i="2"/>
  <c r="E13" i="2"/>
  <c r="E11" i="2"/>
  <c r="E9" i="2"/>
  <c r="B8" i="2"/>
  <c r="G5" i="2"/>
  <c r="D18" i="2" l="1"/>
  <c r="D20" i="2"/>
  <c r="D22" i="2"/>
  <c r="D24" i="2"/>
  <c r="G28" i="2"/>
  <c r="F28" i="2"/>
  <c r="D12" i="2"/>
  <c r="D14" i="2"/>
  <c r="D8" i="2"/>
  <c r="D26" i="2"/>
  <c r="D10" i="2"/>
  <c r="E28" i="2"/>
  <c r="E4" i="2"/>
  <c r="J52" i="1" l="1"/>
  <c r="K52" i="1" s="1"/>
  <c r="J40" i="1"/>
  <c r="K40" i="1" s="1"/>
  <c r="J41" i="1"/>
  <c r="K41" i="1" s="1"/>
  <c r="J42" i="1"/>
  <c r="K42" i="1" s="1"/>
  <c r="J43" i="1"/>
  <c r="K43" i="1" s="1"/>
  <c r="J44" i="1"/>
  <c r="K44" i="1" s="1"/>
  <c r="J39" i="1"/>
  <c r="K39" i="1" s="1"/>
  <c r="J38" i="1"/>
  <c r="K38" i="1" s="1"/>
  <c r="J36" i="1"/>
  <c r="K36" i="1" s="1"/>
  <c r="J35" i="1"/>
  <c r="K35" i="1" s="1"/>
  <c r="J29" i="1"/>
  <c r="K29" i="1" s="1"/>
  <c r="J30" i="1"/>
  <c r="K30" i="1" s="1"/>
  <c r="J31" i="1"/>
  <c r="K31" i="1" s="1"/>
  <c r="J32" i="1"/>
  <c r="K32" i="1" s="1"/>
  <c r="J33" i="1"/>
  <c r="K33" i="1" s="1"/>
  <c r="J28" i="1"/>
  <c r="K28" i="1" s="1"/>
  <c r="J26" i="1"/>
  <c r="K26" i="1" s="1"/>
  <c r="J25" i="1"/>
  <c r="K25" i="1" s="1"/>
  <c r="J21" i="1"/>
  <c r="K21" i="1" s="1"/>
  <c r="J22" i="1"/>
  <c r="K22" i="1" s="1"/>
  <c r="J20" i="1"/>
  <c r="K20" i="1" s="1"/>
  <c r="J15" i="1"/>
  <c r="K15" i="1" s="1"/>
  <c r="J16" i="1"/>
  <c r="K16" i="1" s="1"/>
  <c r="J17" i="1"/>
  <c r="K17" i="1" s="1"/>
  <c r="J18" i="1"/>
  <c r="K18" i="1" s="1"/>
  <c r="J14" i="1"/>
  <c r="K14" i="1" s="1"/>
  <c r="J11" i="1"/>
  <c r="K11" i="1" s="1"/>
  <c r="J12" i="1"/>
  <c r="K12" i="1" s="1"/>
  <c r="J10" i="1"/>
  <c r="K10" i="1" s="1"/>
  <c r="J8" i="1"/>
  <c r="K8" i="1" s="1"/>
  <c r="K7" i="1" s="1"/>
  <c r="J51" i="1"/>
  <c r="K51" i="1" s="1"/>
  <c r="J50" i="1"/>
  <c r="K50" i="1" s="1"/>
  <c r="J49" i="1"/>
  <c r="K49" i="1" s="1"/>
  <c r="J48" i="1"/>
  <c r="K48" i="1" s="1"/>
  <c r="J47" i="1"/>
  <c r="K47" i="1" s="1"/>
  <c r="J46" i="1"/>
  <c r="K46" i="1" s="1"/>
  <c r="K37" i="1" l="1"/>
  <c r="K45" i="1"/>
  <c r="K9" i="1"/>
  <c r="K23" i="1"/>
  <c r="K19" i="1"/>
  <c r="K34" i="1"/>
  <c r="K27" i="1"/>
  <c r="K13" i="1"/>
  <c r="J54" i="1" l="1"/>
  <c r="K54" i="1" s="1"/>
  <c r="K53" i="1" s="1"/>
  <c r="K6" i="1" s="1"/>
  <c r="K5" i="1" s="1"/>
</calcChain>
</file>

<file path=xl/sharedStrings.xml><?xml version="1.0" encoding="utf-8"?>
<sst xmlns="http://schemas.openxmlformats.org/spreadsheetml/2006/main" count="368" uniqueCount="212">
  <si>
    <t>intertravado</t>
  </si>
  <si>
    <t>SETOP</t>
  </si>
  <si>
    <t>ED-48202</t>
  </si>
  <si>
    <t>ED-48196</t>
  </si>
  <si>
    <t>ALVENARIA DE VEDAÇÃO COM BLOCO DE CONCRETO, ESP. 19CM,
INCLUSIVE ARGAMASSA PARA ASSENTAMENTO</t>
  </si>
  <si>
    <t>BDI 1</t>
  </si>
  <si>
    <t>ED-50437</t>
  </si>
  <si>
    <t>CPU</t>
  </si>
  <si>
    <t>U</t>
  </si>
  <si>
    <t>PROPRIA</t>
  </si>
  <si>
    <t>ED-51139</t>
  </si>
  <si>
    <t>M</t>
  </si>
  <si>
    <t>1.9</t>
  </si>
  <si>
    <t>1.10</t>
  </si>
  <si>
    <t>ED-16660</t>
  </si>
  <si>
    <t>ED-9320</t>
  </si>
  <si>
    <t>1.9.1</t>
  </si>
  <si>
    <t>1.9.2</t>
  </si>
  <si>
    <t>1.9.3</t>
  </si>
  <si>
    <t>1.9.4</t>
  </si>
  <si>
    <t>1.9.5</t>
  </si>
  <si>
    <t>1.9.6</t>
  </si>
  <si>
    <t>PAISAGISMO</t>
  </si>
  <si>
    <t>ADMINISTRAÇÃO LOCAL</t>
  </si>
  <si>
    <t>1.10.1</t>
  </si>
  <si>
    <t>ADMINSITRAÇÃO LOCAL</t>
  </si>
  <si>
    <t>%</t>
  </si>
  <si>
    <t>6.00</t>
  </si>
  <si>
    <t>PREFEITURA MUNICIPAL DE RIO PIRACICABA</t>
  </si>
  <si>
    <t>CRONOGRAMA FÍSICO-FINANCEIRO</t>
  </si>
  <si>
    <t>VALOR DO CONVÊNIO:</t>
  </si>
  <si>
    <t>PREVISÃO DE EXECUÇÃO DAS OBRAS: 3 MESES</t>
  </si>
  <si>
    <t>DATA:</t>
  </si>
  <si>
    <t>ITEM</t>
  </si>
  <si>
    <t>ETAPAS/DESCRIÇÃO</t>
  </si>
  <si>
    <t>FÍSICO/ FINANCEIRO</t>
  </si>
  <si>
    <t>TOTAL  ETAPAS</t>
  </si>
  <si>
    <t>MÊS 1</t>
  </si>
  <si>
    <t>MÊS 2</t>
  </si>
  <si>
    <t>MÊS 3</t>
  </si>
  <si>
    <t>Físico %</t>
  </si>
  <si>
    <t>Financeiro</t>
  </si>
  <si>
    <t>PREPARO PARA INSTALAÇÕES ELÉTRICAS</t>
  </si>
  <si>
    <t>ILUMINAÇÃO</t>
  </si>
  <si>
    <t>TOTAL</t>
  </si>
  <si>
    <t>DEMOLIÇÕES E REMOÇÕES</t>
  </si>
  <si>
    <t>RECOMPOSIÇÃO DE PARTE DA MURETA E PINTURA</t>
  </si>
  <si>
    <t>RECOMPOSIÇÃO E PINTURA DO PISO DA QUADRA</t>
  </si>
  <si>
    <t>REMOÇÃO E RECOMPOSIÇÃO DA TELA DO ALAMBRADO EXISTENTE</t>
  </si>
  <si>
    <t>INSTALAÇÃO/COMPLEMENTAÇÃO DO NOVO ALAMBRADO</t>
  </si>
  <si>
    <t>1.8.2.</t>
  </si>
  <si>
    <t>1.8.3</t>
  </si>
  <si>
    <t>1.8.4</t>
  </si>
  <si>
    <t>1.8.5</t>
  </si>
  <si>
    <t>1.8.6</t>
  </si>
  <si>
    <t>1.8.7</t>
  </si>
  <si>
    <t>1.9.7</t>
  </si>
  <si>
    <t>OBRA: REFORMA QUADRA DA COHAB</t>
  </si>
  <si>
    <t>LOCAL: BAIRRO COHAB</t>
  </si>
  <si>
    <t>CALCULO DO BDI -EDIFICAÇÕES</t>
  </si>
  <si>
    <t>CONTRATO:</t>
  </si>
  <si>
    <t>Proponente</t>
  </si>
  <si>
    <t>MUNICIPIO DE RIO PIRACICABA</t>
  </si>
  <si>
    <t>Empreendimento ( Nome/Apelido)</t>
  </si>
  <si>
    <t>Município</t>
  </si>
  <si>
    <t>UF</t>
  </si>
  <si>
    <t>MUNICIPIO DE RIO IRACICABA</t>
  </si>
  <si>
    <t>MG</t>
  </si>
  <si>
    <t>Gestor</t>
  </si>
  <si>
    <t>SECRETARIA DE EDUCAÇÃO</t>
  </si>
  <si>
    <t>Parâmetros para cálculo do BDI</t>
  </si>
  <si>
    <t>ISS MUNICIPAL = 5,0%</t>
  </si>
  <si>
    <t>Itens Admissíveis</t>
  </si>
  <si>
    <t>Intervalos admissíveis sem justificativa</t>
  </si>
  <si>
    <t>Índices adotados</t>
  </si>
  <si>
    <t>Administração Central (AC)</t>
  </si>
  <si>
    <t xml:space="preserve">De </t>
  </si>
  <si>
    <t>até</t>
  </si>
  <si>
    <t>Seguro e Garantia (S+G)</t>
  </si>
  <si>
    <t>Risco (R)</t>
  </si>
  <si>
    <t>Despesas financeiras (DF)</t>
  </si>
  <si>
    <t>Lucro (L)</t>
  </si>
  <si>
    <t>Tributos (T)</t>
  </si>
  <si>
    <t>INSS desoneração (E)</t>
  </si>
  <si>
    <t>ou</t>
  </si>
  <si>
    <t>Controle</t>
  </si>
  <si>
    <t>BDI CALCULADO ----&gt;</t>
  </si>
  <si>
    <t>BDI = (1+AC+S+R+G)*(1+DF)*(1+L)/(1-(T+E))</t>
  </si>
  <si>
    <t>TOTAL TRIBUTOS</t>
  </si>
  <si>
    <t>PIS</t>
  </si>
  <si>
    <t>COFINS</t>
  </si>
  <si>
    <t>ISS</t>
  </si>
  <si>
    <t>REFORMA DA QUADRA DA COHAB</t>
  </si>
  <si>
    <t>DATA BASE
01/2026 - sicor e sinapi</t>
  </si>
  <si>
    <t>Item</t>
  </si>
  <si>
    <t>Fonte</t>
  </si>
  <si>
    <t>Código</t>
  </si>
  <si>
    <t>Descrição</t>
  </si>
  <si>
    <t>Unidade</t>
  </si>
  <si>
    <t>Quantidade</t>
  </si>
  <si>
    <t>Custo Unitário (sem BDI) (R$)</t>
  </si>
  <si>
    <t>BDI (%)</t>
  </si>
  <si>
    <t>Preço Unitário (com BDI) (R$)</t>
  </si>
  <si>
    <t>Preço Total (R$)</t>
  </si>
  <si>
    <t>REFORMA DA QUADRA POLESPORTIVA</t>
  </si>
  <si>
    <t>COHAB - REFORMA DA QUADRA POLESPORTIVA</t>
  </si>
  <si>
    <t>-</t>
  </si>
  <si>
    <t>1.1.</t>
  </si>
  <si>
    <t>INSTALAÇÕES INICIAIS</t>
  </si>
  <si>
    <t>1.2.</t>
  </si>
  <si>
    <t>1.3.</t>
  </si>
  <si>
    <t>1.4.</t>
  </si>
  <si>
    <t>1.5.</t>
  </si>
  <si>
    <t>1.6.</t>
  </si>
  <si>
    <t>1.7.</t>
  </si>
  <si>
    <t>1.8.</t>
  </si>
  <si>
    <t>Foi considerado arredondamento de duas casas decimais para Quantidade; Custo Unitário; BDI; Preço Unitário; Preço Total.</t>
  </si>
  <si>
    <t>1.1.1.</t>
  </si>
  <si>
    <t>M2</t>
  </si>
  <si>
    <t>1.2.1.</t>
  </si>
  <si>
    <t>SINAPI</t>
  </si>
  <si>
    <t>DEMOLIÇÃO DE PISO DE CONCRETO SIMPLES, DE FORMA MECANIZADA COM MARTELETE, SEM REAPROVEITAMENTO. AF_09/2023</t>
  </si>
  <si>
    <t>M3</t>
  </si>
  <si>
    <t>1.2.2.</t>
  </si>
  <si>
    <t>REMOÇÃO DE TELA DE ARAME GALVANIZADO DE ALAMBRADOS PARA QUADRAS POLIESPORTIVAS, DE FORMA MANUAL, SEM REMOÇÃO DA ESTRUTURA DE SUSTENTAÇÃO, SEM REAPROVEITAMENTO. AF_09/2023</t>
  </si>
  <si>
    <t>1.2.3.</t>
  </si>
  <si>
    <t>DEMOLIÇÃO DE ALVENARIA DE BLOCO FURADO, DE FORMA MANUAL, SEM REAPROVEITAMENTO. AF_09/2023</t>
  </si>
  <si>
    <t>1.3.1.</t>
  </si>
  <si>
    <t>ED-48216</t>
  </si>
  <si>
    <t>m2</t>
  </si>
  <si>
    <t>1.3.2.</t>
  </si>
  <si>
    <t>ED-50727</t>
  </si>
  <si>
    <t>1.3.3.</t>
  </si>
  <si>
    <t>ED-50761</t>
  </si>
  <si>
    <t>1.3.4.</t>
  </si>
  <si>
    <t>FUNDO SELADOR ACRÍLICO, APLICAÇÃO MANUAL EM PAREDE, UMA DEMÃO. AF_04/2023</t>
  </si>
  <si>
    <t>1.3.5.</t>
  </si>
  <si>
    <t>ED-50451</t>
  </si>
  <si>
    <t>1.4.1.</t>
  </si>
  <si>
    <t>1.4.2.</t>
  </si>
  <si>
    <t>PISO CIMENTADO, TRAÇO 1:3 (CIMENTO E AREIA), ACABAMENTO LISO, ESPESSURA 2,0 CM, PREPARO MECÂNICO DA ARGAMASSA. AF_09/2020</t>
  </si>
  <si>
    <t>1.4.3.</t>
  </si>
  <si>
    <t>PINTURA DE PISO COM TINTA ACRÍLICA, APLICAÇÃO MANUAL, 2 DEMÃOS, INCLUSO FUNDO PREPARADOR. AF_05/2021</t>
  </si>
  <si>
    <t>1.5.1.</t>
  </si>
  <si>
    <t>ED-49166</t>
  </si>
  <si>
    <t>un</t>
  </si>
  <si>
    <t>1.5.2.</t>
  </si>
  <si>
    <t>1.6.1.</t>
  </si>
  <si>
    <t>CABO DE COBRE FLEXÍVEL ISOLADO, 10 MM², ANTI-CHAMA 450/750 V, PARA CIRCUITOS TERMINAIS - FORNECIMENTO E INSTALAÇÃO. AF_03/2023</t>
  </si>
  <si>
    <t>UN</t>
  </si>
  <si>
    <t>1.6.2.</t>
  </si>
  <si>
    <t>1.6.3.</t>
  </si>
  <si>
    <t>ED-49197</t>
  </si>
  <si>
    <t>1.6.4.</t>
  </si>
  <si>
    <t>ED-20579</t>
  </si>
  <si>
    <t>1.6.5.</t>
  </si>
  <si>
    <t>RELÉ FOTOELÉTRICO PARA COMANDO DE ILUMINAÇÃO EXTERNA 1000 W - FORNECIMENTO E INSTALAÇÃO. AF_02/2025</t>
  </si>
  <si>
    <t>1.6.6.</t>
  </si>
  <si>
    <t>Composição</t>
  </si>
  <si>
    <t>FORNECIMENTO E INSTALAÇÃO DE  POSTE EM TUBO GALVANIZADO, ALTURA DE 4,00 METROS, COM 02 BRAÇOS, INCLUSIVE LUMÁRIA DE LED PARA ILUMINAÇÃO PÚBLICA</t>
  </si>
  <si>
    <t>1.7.1.</t>
  </si>
  <si>
    <t>1.7.2.</t>
  </si>
  <si>
    <t>INSTALAÇÃO DE TELA DE ARAME GALVANIZADO, FIO 14 BWG E MALHA 5X5CM PARA ALAMBRADO</t>
  </si>
  <si>
    <t>1.8.1.</t>
  </si>
  <si>
    <t>ED-50986</t>
  </si>
  <si>
    <t>ED-50508</t>
  </si>
  <si>
    <t>LIXAMENTO MANUAL EM SUPERFÍCIE METÁLICA PARA REMOÇÃO DE TINTA E/OU FUNDO ANTICORROSIVA</t>
  </si>
  <si>
    <t>PINTURA COM TINTA ALQUÍDICA DE ACABAMENTO (ESMALTE SINTÉTICO FOSCO) APLICADA A ROLO OU PINCEL SOBRE SUPERFÍCIES METÁLICAS (EXCETO PERFIL) EXECUTADO EM OBRA (02 DEMÃOS). AF_01/2020</t>
  </si>
  <si>
    <t>ED-9076</t>
  </si>
  <si>
    <t>FORNECIMENTO DE ANDAIME METÁLICO TUBULAR TIPO TORRE (LOCAÇÃO), INCLUSIVE RODÍZIOS, EXCLUSIVE MONTAGEM E DESMONTAGEM</t>
  </si>
  <si>
    <t>MESES</t>
  </si>
  <si>
    <t>ED-49569</t>
  </si>
  <si>
    <t>ORSE</t>
  </si>
  <si>
    <t>01927/ORSE</t>
  </si>
  <si>
    <t>FORNECIMENTO E INSTALAÇÃO DE REDE DE PROTEÇÃO EM NYLON MALHA 10X10 cm PARA QUADRAS DE ESPORTE</t>
  </si>
  <si>
    <t>ED-50266</t>
  </si>
  <si>
    <t>LIMPEZA FINAL DA OBRA</t>
  </si>
  <si>
    <t>Encargos sociais:</t>
  </si>
  <si>
    <t>Para elaboração deste orçamento, foram utilizados os encargos sociais do SINAPI para a Unidade da Federação indicada.</t>
  </si>
  <si>
    <t>Observações:</t>
  </si>
  <si>
    <t>Siglas da Composição do Investimento: RA - Rateio proporcional entre Repasse e Contrapartida; RP - 100% Repasse; CP - 100% Contrapartida; OU - 100% Outros.</t>
  </si>
  <si>
    <t>REBOCO COM ARGAMASSA, TRAÇO 1:2:8 (CIMENTO, CAL E AREIA), ESP. 20MM, APLICAÇÃO MANUAL, INCLUSIVE ARGAMASSA COM PREPARO MECANIZADO, EXCLUSIVE CHAPISCO</t>
  </si>
  <si>
    <t>CHAPISCO COM ARGAMASSA, TRAÇO 1:3 (CIMENTO E AREIA), ESP. 5MM, APLICADO EM ALVENARIA/ ESTRUTURA DE CONCRETO COM COLHER, INCLUSIVE ARGAMASSA COM PREPARO MECANIZADO</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</si>
  <si>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</si>
  <si>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ALVENARIA DE BLOCO DE CONCRETO CHEIO SEM ARMAÇÃO, EM CONCRETO COM FCK 15MPA , ESP. 14CM, PARA REVESTIMENTO, INCLUSIVE ARGAMASSA PARA ASSENTAMENTO (DETALHE D - CADERNO SEDS)</t>
  </si>
  <si>
    <t>GUIA DE MEIO-FIO, EM CONCRETO COM FCK 20MPA, PRÉ-MOLDADA, MFC-01 PADRÃO DER-MG, DIMENSÕES (12X16,7X35)CM , EXCLUSIVE SARJETA, INCLUSIVE ESCAVAÇÃO, APILOAMENTO E TRANSPORTE COM RETIRADA DO MATERIAL ESCAVADO (EM CAÇAMBA)</t>
  </si>
  <si>
    <t>EXECUÇÃO DE PAVIMENTO EM PISO INTERTRAVADO, COM BLOCO RETANGULAR COLORIDO DE 20 X 10 CM, ESPESSURA 8 CM. AF_10/2022</t>
  </si>
  <si>
    <t xml:space="preserve">INSTALAÇÃO DE POSTE COLONIAL,PRETO, ALTURA 4,15 M, BASE 31X31 CM, GLOBO DE 30 CM, COM ALOJAMENTO PARA REATOR, INCLUSIVE LÂMPADA E REATOR </t>
  </si>
  <si>
    <t xml:space="preserve">REFORMA DA QUADRA POLESPORTIVA                                                                                                                                                                                                                                             </t>
  </si>
  <si>
    <t>CAIXA DE INSPEÇÃO EM CONCRETO, TIPO "ZA" PASSEIO, PADRÃO CEMIG, DIMENSÃO (28X28)CM, ALTURA 40CM, COM TAMPA E ARO ARTICULADO EM FERRO FUNDIDO, INCLUSIVE ESCAVAÇÃO, APILOAMENTO, LASTRO DE BRITA, REATERRO E TRANSPORTE COM RETIRADA DO MATERIAL ESCAVADO (EM CAÇAMBA)</t>
  </si>
  <si>
    <t xml:space="preserve">PLANTIO DE GRAMA ESMERALDA EM PLACAS, INCLUSIVE TERRA VEGETAL E CONSERVAÇÃO POR TRINTA (30) DIAS </t>
  </si>
  <si>
    <t>TRAVE DE FUTSAL (PAR) COM REDE, EM TUBO DE AÇO, DIÂMETRO DE 3", COMPRIMENTO 300CM, ALTURA 200CM, INCLUSIVE TRATAMENTO ANTICORROSIVO E PINTURA</t>
  </si>
  <si>
    <t>PORTÃO EM TUDO DE AÇO GALVANIZADO COM COSTURA, DIÂMETRO DE 1.1/2" (38,1MM), ESP. 2MM, COM TELA QUADRICULADA, FIO 12, EXCLUSIVE CADEADO E PINTURA</t>
  </si>
  <si>
    <t>ALAMBRADO PARA QUADRA POLIESPORTIVA, ESTRUTURADO POR TUBOS DE AÇO GALVANIZADO, (MONTANTES COM DIÂMETRO 2", TRAVESSAS E ESCORAS COM DIÂMETRO 1 ¼"), COM TELA DE ARAME GALVANIZADO, FIO 14 BWG E MALHA QUADRADA 5X5CM (EXCETO MURETA). AF_12/2025</t>
  </si>
  <si>
    <t>ELETRODUTO FLEXÍVEL CORRUGADO, PEAD, DN 50 (1 1/2"), PARA REDE ENTERRADA DE DISTRIBUIÇÃO DE ENERGIA ELÉTRICA - FORNECIMENTO E INSTALAÇÃO. AF_12/2021</t>
  </si>
  <si>
    <r>
      <rPr>
        <b/>
        <sz val="9"/>
        <rFont val="Arial"/>
        <family val="2"/>
      </rPr>
      <t xml:space="preserve">Nº OPERAÇÃO
</t>
    </r>
    <r>
      <rPr>
        <sz val="9"/>
        <rFont val="Arial"/>
        <family val="2"/>
      </rPr>
      <t>0</t>
    </r>
  </si>
  <si>
    <r>
      <rPr>
        <b/>
        <sz val="9"/>
        <rFont val="Arial"/>
        <family val="2"/>
      </rPr>
      <t xml:space="preserve">Nº TransfereGOV
</t>
    </r>
    <r>
      <rPr>
        <sz val="9"/>
        <rFont val="Arial"/>
        <family val="2"/>
      </rPr>
      <t>0</t>
    </r>
  </si>
  <si>
    <r>
      <rPr>
        <b/>
        <sz val="9"/>
        <rFont val="Arial"/>
        <family val="2"/>
      </rPr>
      <t xml:space="preserve">PROPONENTE / TOMADOR
</t>
    </r>
    <r>
      <rPr>
        <sz val="9"/>
        <rFont val="Arial"/>
        <family val="2"/>
      </rPr>
      <t>PREFEITURA MUNICIPAL DE RIO PIRACICABA</t>
    </r>
  </si>
  <si>
    <r>
      <rPr>
        <b/>
        <sz val="9"/>
        <rFont val="Arial"/>
        <family val="2"/>
      </rPr>
      <t xml:space="preserve">APELIDO DO EMPREENDIMENTO
</t>
    </r>
    <r>
      <rPr>
        <sz val="9"/>
        <rFont val="Arial"/>
        <family val="2"/>
      </rPr>
      <t>0</t>
    </r>
  </si>
  <si>
    <r>
      <rPr>
        <b/>
        <sz val="9"/>
        <rFont val="Arial"/>
        <family val="2"/>
      </rPr>
      <t xml:space="preserve">LOCALIDADE SINAPI
</t>
    </r>
    <r>
      <rPr>
        <sz val="9"/>
        <rFont val="Arial"/>
        <family val="2"/>
      </rPr>
      <t>BELO HORIZONTE</t>
    </r>
  </si>
  <si>
    <r>
      <rPr>
        <b/>
        <sz val="9"/>
        <rFont val="Arial"/>
        <family val="2"/>
      </rPr>
      <t xml:space="preserve">DESCRIÇÃO DO LOTE
</t>
    </r>
    <r>
      <rPr>
        <sz val="9"/>
        <rFont val="Arial"/>
        <family val="2"/>
      </rPr>
      <t>REFORMA DA QUADRA POLESPORTIVA</t>
    </r>
  </si>
  <si>
    <r>
      <rPr>
        <b/>
        <sz val="9"/>
        <rFont val="Arial"/>
        <family val="2"/>
      </rPr>
      <t xml:space="preserve">MUNICÍPIO / UF
</t>
    </r>
    <r>
      <rPr>
        <sz val="9"/>
        <rFont val="Arial"/>
        <family val="2"/>
      </rPr>
      <t>RIO PIRACICABA / MG</t>
    </r>
  </si>
  <si>
    <r>
      <rPr>
        <b/>
        <sz val="9"/>
        <rFont val="Arial"/>
        <family val="2"/>
      </rPr>
      <t xml:space="preserve">BDI 1
</t>
    </r>
    <r>
      <rPr>
        <sz val="9"/>
        <rFont val="Arial"/>
        <family val="2"/>
      </rPr>
      <t>27,50%</t>
    </r>
  </si>
  <si>
    <r>
      <rPr>
        <b/>
        <sz val="9"/>
        <rFont val="Arial"/>
        <family val="2"/>
      </rPr>
      <t xml:space="preserve">BDI 2
</t>
    </r>
    <r>
      <rPr>
        <sz val="9"/>
        <rFont val="Arial"/>
        <family val="2"/>
      </rPr>
      <t>0,00%</t>
    </r>
  </si>
  <si>
    <r>
      <rPr>
        <b/>
        <sz val="9"/>
        <rFont val="Arial"/>
        <family val="2"/>
      </rPr>
      <t xml:space="preserve">BDI 3
</t>
    </r>
    <r>
      <rPr>
        <sz val="9"/>
        <rFont val="Arial"/>
        <family val="2"/>
      </rPr>
      <t>0,00%</t>
    </r>
  </si>
  <si>
    <r>
      <rPr>
        <sz val="9"/>
        <rFont val="Arial"/>
        <family val="2"/>
      </rPr>
      <t>PINTURA ACRÍLICA EM PAREDE, DUAS (2) DEMÃOS, COM APLICAÇÃO
MANUAL, EXCLUSIVE SELADOR ACRÍLICO E MASSA ACRÍLICA/CORRIDA (PVA)</t>
    </r>
  </si>
  <si>
    <r>
      <rPr>
        <u/>
        <sz val="9"/>
        <rFont val="Arial"/>
        <family val="2"/>
      </rPr>
      <t xml:space="preserve"> RIO PIRACICABA / MG                                                  
</t>
    </r>
    <r>
      <rPr>
        <b/>
        <sz val="9"/>
        <rFont val="Arial"/>
        <family val="2"/>
      </rPr>
      <t xml:space="preserve">Local                                                                                                                                                                                                                          </t>
    </r>
    <r>
      <rPr>
        <sz val="9"/>
        <rFont val="Arial"/>
        <family val="2"/>
      </rPr>
      <t xml:space="preserve">Responsável Técnico
</t>
    </r>
    <r>
      <rPr>
        <b/>
        <sz val="9"/>
        <rFont val="Arial"/>
        <family val="2"/>
      </rPr>
      <t xml:space="preserve">Nome:          </t>
    </r>
    <r>
      <rPr>
        <sz val="9"/>
        <rFont val="Arial"/>
        <family val="2"/>
      </rPr>
      <t xml:space="preserve">PEDRO MARTINO ZEFERINO
</t>
    </r>
    <r>
      <rPr>
        <u/>
        <vertAlign val="superscript"/>
        <sz val="9"/>
        <rFont val="Arial"/>
        <family val="2"/>
      </rPr>
      <t> 08/07/2025 00:00:00                                                        </t>
    </r>
    <r>
      <rPr>
        <vertAlign val="superscript"/>
        <sz val="9"/>
        <rFont val="Arial"/>
        <family val="2"/>
      </rPr>
      <t xml:space="preserve">                                                                                                                                         </t>
    </r>
    <r>
      <rPr>
        <b/>
        <sz val="9"/>
        <rFont val="Arial"/>
        <family val="2"/>
      </rPr>
      <t xml:space="preserve">CREA/CAU: </t>
    </r>
    <r>
      <rPr>
        <sz val="9"/>
        <rFont val="Arial"/>
        <family val="2"/>
      </rPr>
      <t xml:space="preserve">137.103/D
</t>
    </r>
    <r>
      <rPr>
        <b/>
        <vertAlign val="superscript"/>
        <sz val="9"/>
        <rFont val="Arial"/>
        <family val="2"/>
      </rPr>
      <t xml:space="preserve">Data                                                                                                                                                                                                                           </t>
    </r>
    <r>
      <rPr>
        <b/>
        <sz val="9"/>
        <rFont val="Arial"/>
        <family val="2"/>
      </rPr>
      <t xml:space="preserve">ART/RRT:    </t>
    </r>
    <r>
      <rPr>
        <sz val="9"/>
        <rFont val="Arial"/>
        <family val="2"/>
      </rPr>
      <t>MG20210681555</t>
    </r>
  </si>
  <si>
    <t>ENTRADA DE ENERGIA AÉREA, TIPO B1, PADRÃO CEMIG, CARGA INSTALADA DE ATÉ 10KW, BIFÁSICO, COM SAÍDA SUBTERRÂNEA, INCLUSIVE POSTE, CAIXA PARA MEDIDOR, DISJUNTOR, BARRAMENTO, ATERRAMENTO E ACESSÓRIOS</t>
  </si>
  <si>
    <t>ELETRODUTO FLEXÍVEL CORRUGADO, PEAD, DN 40 MM (1 1/4"), PARA CIRCUITOS TERMINAIS, INSTALADO EM LAJE - FORNECIMENTO E INSTALAÇÃO. AF_03/2023</t>
  </si>
  <si>
    <t>ALVENARIA ESTRUTURAL COM BLOCO DE CONCRETO, ESP. 19CM, (FBK 4,5MPA), INCLUSIVE ARGAMASSA PARA ASSENTAMENTO</t>
  </si>
  <si>
    <t>PISO EM CONCRETO USINADO CONVENCIONAL COM DE FCK 15MPA, COM TELA SOLDADA NERVURADA TIPO Q-138, ACABAMENTO POLÍDO EM NÍVEL ZERO, ESP. 10CM, INCLUSIVE FORNECIMENTO, LANÇAMENTO, ADENSAMENTO, EXCLUSIVE JUNTA DE DILATAÇÃO</t>
  </si>
  <si>
    <t>CAIXA DE PASSAGEM PARA PISO EM ALUMÍNIO, TAMPA REVERSÍVEL (ANTIDERRAPANTE OU LISA), DIMENSÃO (300X300X120)MM, INCLUSIVE ACESSÓRIOS E FIXAÇÃO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</si>
</sst>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43" formatCode="_-* #,##0.00_-;\-* #,##0.00_-;_-* &quot;-&quot;??_-;_-@_-"/>
    <numFmt numFmtId="164" formatCode="0."/>
    <numFmt numFmtId="165" formatCode="00"/>
    <numFmt numFmtId="166" formatCode="&quot;R$&quot;#,##0.00"/>
  </numFmts>
  <fonts count="28" x14ac:knownFonts="1">
    <font>
      <sz val="10"/>
      <color rgb="FF000000"/>
      <name val="Times New Roman"/>
      <charset val="204"/>
    </font>
    <font>
      <sz val="8"/>
      <name val="Times New Roman"/>
      <family val="1"/>
    </font>
    <font>
      <sz val="10"/>
      <color rgb="FF000000"/>
      <name val="Times New Roman"/>
      <charset val="204"/>
    </font>
    <font>
      <sz val="11"/>
      <color theme="0"/>
      <name val="Calibri"/>
      <family val="2"/>
      <scheme val="minor"/>
    </font>
    <font>
      <b/>
      <sz val="12"/>
      <name val="Calibri"/>
      <family val="2"/>
      <scheme val="minor"/>
    </font>
    <font>
      <sz val="10"/>
      <name val="Arial"/>
      <family val="2"/>
    </font>
    <font>
      <b/>
      <sz val="10"/>
      <name val="Arial Nova"/>
      <family val="2"/>
    </font>
    <font>
      <b/>
      <sz val="10"/>
      <name val="Calibri"/>
      <family val="2"/>
      <scheme val="minor"/>
    </font>
    <font>
      <sz val="10"/>
      <name val="Calibri"/>
      <family val="2"/>
      <scheme val="minor"/>
    </font>
    <font>
      <b/>
      <sz val="8"/>
      <name val="Calibri"/>
      <family val="2"/>
    </font>
    <font>
      <b/>
      <sz val="9"/>
      <name val="Calibri"/>
      <family val="2"/>
    </font>
    <font>
      <sz val="9"/>
      <name val="Calibri"/>
      <family val="2"/>
    </font>
    <font>
      <sz val="8"/>
      <color indexed="8"/>
      <name val="Calibri"/>
      <family val="2"/>
    </font>
    <font>
      <sz val="9"/>
      <color indexed="8"/>
      <name val="Calibri"/>
      <family val="2"/>
    </font>
    <font>
      <sz val="9"/>
      <color theme="1"/>
      <name val="Cambria"/>
      <family val="2"/>
      <scheme val="major"/>
    </font>
    <font>
      <sz val="9"/>
      <color indexed="8"/>
      <name val="Calibri"/>
      <family val="2"/>
      <scheme val="minor"/>
    </font>
    <font>
      <b/>
      <sz val="8"/>
      <color indexed="8"/>
      <name val="Calibri"/>
      <family val="2"/>
    </font>
    <font>
      <b/>
      <sz val="9"/>
      <color indexed="8"/>
      <name val="Calibri"/>
      <family val="2"/>
    </font>
    <font>
      <b/>
      <sz val="10"/>
      <name val="Arial"/>
      <family val="2"/>
    </font>
    <font>
      <b/>
      <sz val="9"/>
      <color indexed="9"/>
      <name val="Arial"/>
      <family val="2"/>
    </font>
    <font>
      <b/>
      <sz val="9"/>
      <name val="Arial"/>
      <family val="2"/>
    </font>
    <font>
      <sz val="9"/>
      <name val="Arial"/>
      <family val="2"/>
    </font>
    <font>
      <sz val="9"/>
      <color rgb="FF000000"/>
      <name val="Arial"/>
      <family val="2"/>
    </font>
    <font>
      <b/>
      <sz val="9"/>
      <color rgb="FF000000"/>
      <name val="Arial"/>
      <family val="2"/>
    </font>
    <font>
      <u/>
      <sz val="9"/>
      <name val="Arial"/>
      <family val="2"/>
    </font>
    <font>
      <u/>
      <vertAlign val="superscript"/>
      <sz val="9"/>
      <name val="Arial"/>
      <family val="2"/>
    </font>
    <font>
      <vertAlign val="superscript"/>
      <sz val="9"/>
      <name val="Arial"/>
      <family val="2"/>
    </font>
    <font>
      <b/>
      <vertAlign val="superscript"/>
      <sz val="9"/>
      <name val="Arial"/>
      <family val="2"/>
    </font>
  </fonts>
  <fills count="15">
    <fill>
      <patternFill patternType="none"/>
    </fill>
    <fill>
      <patternFill patternType="gray125"/>
    </fill>
    <fill>
      <patternFill patternType="solid">
        <fgColor rgb="FF808080"/>
      </patternFill>
    </fill>
    <fill>
      <patternFill patternType="solid">
        <fgColor rgb="FF959595"/>
      </patternFill>
    </fill>
    <fill>
      <patternFill patternType="solid">
        <fgColor rgb="FFBFBFBF"/>
      </patternFill>
    </fill>
    <fill>
      <patternFill patternType="solid">
        <fgColor rgb="FFCCCCFF"/>
      </patternFill>
    </fill>
    <fill>
      <patternFill patternType="solid">
        <fgColor rgb="FFFFFF99"/>
      </patternFill>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indexed="22"/>
        <bgColor indexed="64"/>
      </patternFill>
    </fill>
    <fill>
      <patternFill patternType="solid">
        <fgColor indexed="42"/>
        <bgColor indexed="64"/>
      </patternFill>
    </fill>
    <fill>
      <patternFill patternType="solid">
        <fgColor indexed="43"/>
        <bgColor indexed="64"/>
      </patternFill>
    </fill>
    <fill>
      <patternFill patternType="solid">
        <fgColor indexed="13"/>
        <bgColor indexed="64"/>
      </patternFill>
    </fill>
    <fill>
      <patternFill patternType="solid">
        <fgColor indexed="11"/>
        <bgColor indexed="64"/>
      </patternFill>
    </fill>
  </fills>
  <borders count="49">
    <border>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BFBFBF"/>
      </top>
      <bottom style="thin">
        <color rgb="FF000000"/>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8"/>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5">
    <xf numFmtId="0" fontId="0"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5" fillId="0" borderId="0"/>
  </cellStyleXfs>
  <cellXfs count="239">
    <xf numFmtId="0" fontId="0" fillId="0" borderId="0" xfId="0" applyAlignment="1">
      <alignment horizontal="left" vertical="top"/>
    </xf>
    <xf numFmtId="0" fontId="7" fillId="7" borderId="18" xfId="4" applyFont="1" applyFill="1" applyBorder="1" applyAlignment="1">
      <alignment horizontal="right" vertical="center"/>
    </xf>
    <xf numFmtId="14" fontId="7" fillId="7" borderId="25" xfId="4" applyNumberFormat="1" applyFont="1" applyFill="1" applyBorder="1" applyAlignment="1">
      <alignment horizontal="left" vertical="center"/>
    </xf>
    <xf numFmtId="0" fontId="9" fillId="8" borderId="17" xfId="0" applyFont="1" applyFill="1" applyBorder="1" applyAlignment="1">
      <alignment horizontal="center" vertical="center"/>
    </xf>
    <xf numFmtId="0" fontId="10" fillId="8" borderId="17" xfId="0" applyFont="1" applyFill="1" applyBorder="1" applyAlignment="1">
      <alignment horizontal="center" vertical="center"/>
    </xf>
    <xf numFmtId="0" fontId="9" fillId="8" borderId="17" xfId="0" applyFont="1" applyFill="1" applyBorder="1" applyAlignment="1">
      <alignment horizontal="center" vertical="center" wrapText="1"/>
    </xf>
    <xf numFmtId="0" fontId="10" fillId="8" borderId="17" xfId="0" applyFont="1" applyFill="1" applyBorder="1" applyAlignment="1">
      <alignment horizontal="center" vertical="center" wrapText="1"/>
    </xf>
    <xf numFmtId="49" fontId="12" fillId="7" borderId="17" xfId="0" applyNumberFormat="1" applyFont="1" applyFill="1" applyBorder="1" applyAlignment="1">
      <alignment horizontal="center" vertical="center" wrapText="1"/>
    </xf>
    <xf numFmtId="10" fontId="13" fillId="9" borderId="17" xfId="0" applyNumberFormat="1" applyFont="1" applyFill="1" applyBorder="1" applyAlignment="1">
      <alignment vertical="center" wrapText="1"/>
    </xf>
    <xf numFmtId="10" fontId="13" fillId="7" borderId="17" xfId="0" applyNumberFormat="1" applyFont="1" applyFill="1" applyBorder="1" applyAlignment="1">
      <alignment vertical="center" wrapText="1"/>
    </xf>
    <xf numFmtId="44" fontId="14" fillId="0" borderId="0" xfId="2" applyFont="1" applyAlignment="1">
      <alignment vertical="center"/>
    </xf>
    <xf numFmtId="44" fontId="13" fillId="7" borderId="17" xfId="2" applyFont="1" applyFill="1" applyBorder="1" applyAlignment="1">
      <alignment vertical="center" wrapText="1"/>
    </xf>
    <xf numFmtId="4" fontId="13" fillId="7" borderId="17" xfId="0" applyNumberFormat="1" applyFont="1" applyFill="1" applyBorder="1" applyAlignment="1">
      <alignment vertical="center" wrapText="1"/>
    </xf>
    <xf numFmtId="44" fontId="13" fillId="9" borderId="17" xfId="2" applyFont="1" applyFill="1" applyBorder="1" applyAlignment="1">
      <alignment vertical="center" wrapText="1"/>
    </xf>
    <xf numFmtId="44" fontId="15" fillId="9" borderId="0" xfId="2" applyFont="1" applyFill="1"/>
    <xf numFmtId="49" fontId="16" fillId="7" borderId="17" xfId="0" applyNumberFormat="1" applyFont="1" applyFill="1" applyBorder="1" applyAlignment="1">
      <alignment horizontal="center" vertical="center" wrapText="1"/>
    </xf>
    <xf numFmtId="10" fontId="17" fillId="9" borderId="17" xfId="0" applyNumberFormat="1" applyFont="1" applyFill="1" applyBorder="1" applyAlignment="1">
      <alignment vertical="center" wrapText="1"/>
    </xf>
    <xf numFmtId="10" fontId="17" fillId="0" borderId="17" xfId="0" applyNumberFormat="1" applyFont="1" applyBorder="1" applyAlignment="1">
      <alignment vertical="center" wrapText="1"/>
    </xf>
    <xf numFmtId="43" fontId="16" fillId="9" borderId="17" xfId="1" applyFont="1" applyFill="1" applyBorder="1" applyAlignment="1">
      <alignment vertical="center" wrapText="1"/>
    </xf>
    <xf numFmtId="0" fontId="19" fillId="10" borderId="27" xfId="0" applyFont="1" applyFill="1" applyBorder="1" applyAlignment="1">
      <alignment vertical="center"/>
    </xf>
    <xf numFmtId="0" fontId="19" fillId="10" borderId="28" xfId="0" applyFont="1" applyFill="1" applyBorder="1" applyAlignment="1">
      <alignment vertical="center"/>
    </xf>
    <xf numFmtId="0" fontId="19" fillId="10" borderId="29" xfId="0" applyFont="1" applyFill="1" applyBorder="1" applyAlignment="1">
      <alignment vertical="center"/>
    </xf>
    <xf numFmtId="0" fontId="21" fillId="0" borderId="36" xfId="0" applyFont="1" applyBorder="1" applyAlignment="1">
      <alignment horizontal="left" vertical="center"/>
    </xf>
    <xf numFmtId="0" fontId="21" fillId="0" borderId="0" xfId="0" applyFont="1" applyAlignment="1">
      <alignment horizontal="left" vertical="center"/>
    </xf>
    <xf numFmtId="0" fontId="21" fillId="0" borderId="37" xfId="0" applyFont="1" applyBorder="1" applyAlignment="1">
      <alignment vertical="center"/>
    </xf>
    <xf numFmtId="0" fontId="21" fillId="0" borderId="0" xfId="0" applyFont="1" applyAlignment="1">
      <alignment vertical="center"/>
    </xf>
    <xf numFmtId="0" fontId="0" fillId="0" borderId="0" xfId="0"/>
    <xf numFmtId="0" fontId="0" fillId="0" borderId="37" xfId="0" applyBorder="1"/>
    <xf numFmtId="0" fontId="20" fillId="11" borderId="34" xfId="0" applyFont="1" applyFill="1" applyBorder="1" applyAlignment="1" applyProtection="1">
      <alignment vertical="center"/>
      <protection locked="0"/>
    </xf>
    <xf numFmtId="0" fontId="21" fillId="11" borderId="35" xfId="0" applyFont="1" applyFill="1" applyBorder="1" applyAlignment="1" applyProtection="1">
      <alignment vertical="center"/>
      <protection locked="0"/>
    </xf>
    <xf numFmtId="0" fontId="0" fillId="0" borderId="30" xfId="0" applyBorder="1"/>
    <xf numFmtId="0" fontId="20" fillId="10" borderId="30" xfId="0" applyFont="1" applyFill="1" applyBorder="1" applyAlignment="1">
      <alignment vertical="center"/>
    </xf>
    <xf numFmtId="0" fontId="21" fillId="10" borderId="33" xfId="0" applyFont="1" applyFill="1" applyBorder="1" applyAlignment="1">
      <alignment vertical="center"/>
    </xf>
    <xf numFmtId="0" fontId="21" fillId="11" borderId="38" xfId="0" applyFont="1" applyFill="1" applyBorder="1" applyAlignment="1">
      <alignment horizontal="left" vertical="center"/>
    </xf>
    <xf numFmtId="10" fontId="21" fillId="11" borderId="38" xfId="0" applyNumberFormat="1" applyFont="1" applyFill="1" applyBorder="1" applyAlignment="1">
      <alignment vertical="center"/>
    </xf>
    <xf numFmtId="0" fontId="21" fillId="11" borderId="39" xfId="0" applyFont="1" applyFill="1" applyBorder="1" applyAlignment="1">
      <alignment horizontal="center" vertical="center"/>
    </xf>
    <xf numFmtId="10" fontId="21" fillId="12" borderId="41" xfId="3" applyNumberFormat="1" applyFont="1" applyFill="1" applyBorder="1" applyAlignment="1" applyProtection="1">
      <alignment vertical="center"/>
      <protection locked="0"/>
    </xf>
    <xf numFmtId="0" fontId="21" fillId="11" borderId="42" xfId="0" applyFont="1" applyFill="1" applyBorder="1" applyAlignment="1">
      <alignment horizontal="left" vertical="center"/>
    </xf>
    <xf numFmtId="10" fontId="21" fillId="11" borderId="42" xfId="0" applyNumberFormat="1" applyFont="1" applyFill="1" applyBorder="1" applyAlignment="1">
      <alignment vertical="center"/>
    </xf>
    <xf numFmtId="0" fontId="21" fillId="11" borderId="19" xfId="0" applyFont="1" applyFill="1" applyBorder="1" applyAlignment="1">
      <alignment horizontal="center" vertical="center"/>
    </xf>
    <xf numFmtId="0" fontId="21" fillId="11" borderId="44" xfId="0" applyFont="1" applyFill="1" applyBorder="1" applyAlignment="1">
      <alignment horizontal="left" vertical="center"/>
    </xf>
    <xf numFmtId="10" fontId="21" fillId="13" borderId="41" xfId="3" applyNumberFormat="1" applyFont="1" applyFill="1" applyBorder="1" applyAlignment="1" applyProtection="1">
      <alignment vertical="center"/>
      <protection locked="0"/>
    </xf>
    <xf numFmtId="0" fontId="0" fillId="11" borderId="36" xfId="0" applyFill="1" applyBorder="1"/>
    <xf numFmtId="10" fontId="21" fillId="11" borderId="27" xfId="0" applyNumberFormat="1" applyFont="1" applyFill="1" applyBorder="1" applyAlignment="1">
      <alignment vertical="center"/>
    </xf>
    <xf numFmtId="10" fontId="21" fillId="11" borderId="28" xfId="0" applyNumberFormat="1" applyFont="1" applyFill="1" applyBorder="1" applyAlignment="1">
      <alignment vertical="center"/>
    </xf>
    <xf numFmtId="10" fontId="21" fillId="14" borderId="41" xfId="3" applyNumberFormat="1" applyFont="1" applyFill="1" applyBorder="1" applyAlignment="1" applyProtection="1">
      <alignment vertical="center"/>
      <protection locked="0"/>
    </xf>
    <xf numFmtId="0" fontId="21" fillId="11" borderId="16" xfId="0" applyFont="1" applyFill="1" applyBorder="1" applyAlignment="1">
      <alignment horizontal="left" vertical="center"/>
    </xf>
    <xf numFmtId="10" fontId="0" fillId="11" borderId="16" xfId="3" applyNumberFormat="1" applyFont="1" applyFill="1" applyBorder="1"/>
    <xf numFmtId="0" fontId="0" fillId="13" borderId="0" xfId="0" applyFill="1"/>
    <xf numFmtId="10" fontId="0" fillId="13" borderId="0" xfId="0" applyNumberFormat="1" applyFill="1"/>
    <xf numFmtId="10" fontId="0" fillId="0" borderId="0" xfId="0" applyNumberFormat="1"/>
    <xf numFmtId="0" fontId="3" fillId="0" borderId="0" xfId="0" applyFont="1"/>
    <xf numFmtId="0" fontId="22" fillId="0" borderId="1" xfId="0" applyFont="1" applyBorder="1" applyAlignment="1">
      <alignment horizontal="right" vertical="top" wrapText="1"/>
    </xf>
    <xf numFmtId="0" fontId="22" fillId="0" borderId="1" xfId="0" applyFont="1" applyBorder="1" applyAlignment="1">
      <alignment horizontal="left" vertical="top" wrapText="1"/>
    </xf>
    <xf numFmtId="0" fontId="22" fillId="0" borderId="0" xfId="0" applyFont="1" applyAlignment="1">
      <alignment horizontal="left" vertical="top"/>
    </xf>
    <xf numFmtId="0" fontId="22" fillId="0" borderId="0" xfId="0" applyFont="1" applyAlignment="1">
      <alignment horizontal="left" wrapText="1"/>
    </xf>
    <xf numFmtId="0" fontId="20" fillId="0" borderId="1" xfId="0" applyFont="1" applyBorder="1" applyAlignment="1">
      <alignment horizontal="left" vertical="top" wrapText="1"/>
    </xf>
    <xf numFmtId="0" fontId="22" fillId="0" borderId="1" xfId="0" applyFont="1" applyBorder="1" applyAlignment="1">
      <alignment horizontal="left" vertical="top" wrapText="1" indent="1"/>
    </xf>
    <xf numFmtId="0" fontId="22" fillId="0" borderId="1" xfId="0" applyFont="1" applyBorder="1" applyAlignment="1">
      <alignment horizontal="left" vertical="top" wrapText="1" indent="2"/>
    </xf>
    <xf numFmtId="0" fontId="22" fillId="0" borderId="1" xfId="0" applyFont="1" applyBorder="1" applyAlignment="1">
      <alignment horizontal="center" vertical="top" wrapText="1"/>
    </xf>
    <xf numFmtId="0" fontId="20" fillId="0" borderId="5" xfId="0" applyFont="1" applyBorder="1" applyAlignment="1">
      <alignment horizontal="center" vertical="center" wrapText="1"/>
    </xf>
    <xf numFmtId="0" fontId="20" fillId="0" borderId="5" xfId="0" applyFont="1" applyBorder="1" applyAlignment="1">
      <alignment horizontal="left" vertical="center" wrapText="1" indent="1"/>
    </xf>
    <xf numFmtId="0" fontId="20" fillId="0" borderId="5" xfId="0" applyFont="1" applyBorder="1" applyAlignment="1">
      <alignment horizontal="left" vertical="top" wrapText="1"/>
    </xf>
    <xf numFmtId="0" fontId="20" fillId="0" borderId="5" xfId="0" applyFont="1" applyBorder="1" applyAlignment="1">
      <alignment horizontal="center" vertical="top" wrapText="1"/>
    </xf>
    <xf numFmtId="0" fontId="20" fillId="0" borderId="5" xfId="0" applyFont="1" applyBorder="1" applyAlignment="1">
      <alignment horizontal="left" vertical="top" wrapText="1" indent="1"/>
    </xf>
    <xf numFmtId="0" fontId="22" fillId="2" borderId="9" xfId="0" applyFont="1" applyFill="1" applyBorder="1" applyAlignment="1">
      <alignment horizontal="left" wrapText="1"/>
    </xf>
    <xf numFmtId="4" fontId="23" fillId="2" borderId="7" xfId="0" applyNumberFormat="1" applyFont="1" applyFill="1" applyBorder="1" applyAlignment="1">
      <alignment horizontal="right" vertical="top" shrinkToFit="1"/>
    </xf>
    <xf numFmtId="0" fontId="22" fillId="3" borderId="6" xfId="0" applyFont="1" applyFill="1" applyBorder="1" applyAlignment="1">
      <alignment horizontal="left" wrapText="1"/>
    </xf>
    <xf numFmtId="0" fontId="22" fillId="3" borderId="12" xfId="0" applyFont="1" applyFill="1" applyBorder="1" applyAlignment="1">
      <alignment horizontal="left" wrapText="1"/>
    </xf>
    <xf numFmtId="0" fontId="20" fillId="3" borderId="12" xfId="0" applyFont="1" applyFill="1" applyBorder="1" applyAlignment="1">
      <alignment horizontal="right" vertical="top" wrapText="1" indent="1"/>
    </xf>
    <xf numFmtId="4" fontId="23" fillId="3" borderId="12" xfId="0" applyNumberFormat="1" applyFont="1" applyFill="1" applyBorder="1" applyAlignment="1">
      <alignment horizontal="right" vertical="top" shrinkToFit="1"/>
    </xf>
    <xf numFmtId="0" fontId="20" fillId="4" borderId="14" xfId="0" applyFont="1" applyFill="1" applyBorder="1" applyAlignment="1">
      <alignment horizontal="left" vertical="top" wrapText="1"/>
    </xf>
    <xf numFmtId="0" fontId="22" fillId="4" borderId="5" xfId="0" applyFont="1" applyFill="1" applyBorder="1" applyAlignment="1">
      <alignment horizontal="left" wrapText="1"/>
    </xf>
    <xf numFmtId="0" fontId="20" fillId="4" borderId="1" xfId="0" applyFont="1" applyFill="1" applyBorder="1" applyAlignment="1">
      <alignment horizontal="left" vertical="top" wrapText="1"/>
    </xf>
    <xf numFmtId="0" fontId="22" fillId="4" borderId="1" xfId="0" applyFont="1" applyFill="1" applyBorder="1" applyAlignment="1">
      <alignment horizontal="left" wrapText="1"/>
    </xf>
    <xf numFmtId="0" fontId="20" fillId="4" borderId="1" xfId="0" applyFont="1" applyFill="1" applyBorder="1" applyAlignment="1">
      <alignment horizontal="right" vertical="top" wrapText="1" indent="1"/>
    </xf>
    <xf numFmtId="4" fontId="23" fillId="4" borderId="1" xfId="0" applyNumberFormat="1" applyFont="1" applyFill="1" applyBorder="1" applyAlignment="1">
      <alignment horizontal="right" vertical="top" shrinkToFit="1"/>
    </xf>
    <xf numFmtId="0" fontId="21" fillId="0" borderId="5" xfId="0" applyFont="1" applyBorder="1" applyAlignment="1">
      <alignment horizontal="left" vertical="center" wrapText="1"/>
    </xf>
    <xf numFmtId="1" fontId="22" fillId="6" borderId="5" xfId="0" applyNumberFormat="1" applyFont="1" applyFill="1" applyBorder="1" applyAlignment="1">
      <alignment horizontal="center" vertical="center" shrinkToFit="1"/>
    </xf>
    <xf numFmtId="0" fontId="21" fillId="6" borderId="5" xfId="0" applyFont="1" applyFill="1" applyBorder="1" applyAlignment="1">
      <alignment horizontal="left" vertical="top" wrapText="1"/>
    </xf>
    <xf numFmtId="0" fontId="21" fillId="6" borderId="5" xfId="0" applyFont="1" applyFill="1" applyBorder="1" applyAlignment="1">
      <alignment horizontal="center" vertical="center" wrapText="1"/>
    </xf>
    <xf numFmtId="2" fontId="22" fillId="0" borderId="5" xfId="0" applyNumberFormat="1" applyFont="1" applyBorder="1" applyAlignment="1">
      <alignment horizontal="right" vertical="center" shrinkToFit="1"/>
    </xf>
    <xf numFmtId="2" fontId="22" fillId="6" borderId="5" xfId="0" applyNumberFormat="1" applyFont="1" applyFill="1" applyBorder="1" applyAlignment="1">
      <alignment horizontal="right" vertical="center" shrinkToFit="1"/>
    </xf>
    <xf numFmtId="0" fontId="21" fillId="5" borderId="5" xfId="0" applyFont="1" applyFill="1" applyBorder="1" applyAlignment="1">
      <alignment horizontal="center" vertical="center" wrapText="1"/>
    </xf>
    <xf numFmtId="4" fontId="22" fillId="0" borderId="5" xfId="0" applyNumberFormat="1" applyFont="1" applyBorder="1" applyAlignment="1">
      <alignment horizontal="right" vertical="center" shrinkToFit="1"/>
    </xf>
    <xf numFmtId="0" fontId="20" fillId="4" borderId="5" xfId="0" applyFont="1" applyFill="1" applyBorder="1" applyAlignment="1">
      <alignment horizontal="left" vertical="top" wrapText="1"/>
    </xf>
    <xf numFmtId="0" fontId="20" fillId="4" borderId="5" xfId="0" applyFont="1" applyFill="1" applyBorder="1" applyAlignment="1">
      <alignment horizontal="right" vertical="top" wrapText="1" indent="1"/>
    </xf>
    <xf numFmtId="4" fontId="23" fillId="4" borderId="5" xfId="0" applyNumberFormat="1" applyFont="1" applyFill="1" applyBorder="1" applyAlignment="1">
      <alignment horizontal="right" vertical="top" shrinkToFit="1"/>
    </xf>
    <xf numFmtId="0" fontId="21" fillId="0" borderId="5" xfId="0" applyFont="1" applyBorder="1" applyAlignment="1">
      <alignment horizontal="left" vertical="top" wrapText="1"/>
    </xf>
    <xf numFmtId="1" fontId="22" fillId="6" borderId="5" xfId="0" applyNumberFormat="1" applyFont="1" applyFill="1" applyBorder="1" applyAlignment="1">
      <alignment horizontal="center" vertical="top" shrinkToFit="1"/>
    </xf>
    <xf numFmtId="0" fontId="21" fillId="6" borderId="5" xfId="0" applyFont="1" applyFill="1" applyBorder="1" applyAlignment="1">
      <alignment horizontal="center" vertical="top" wrapText="1"/>
    </xf>
    <xf numFmtId="2" fontId="22" fillId="0" borderId="5" xfId="0" applyNumberFormat="1" applyFont="1" applyBorder="1" applyAlignment="1">
      <alignment horizontal="right" vertical="top" shrinkToFit="1"/>
    </xf>
    <xf numFmtId="2" fontId="22" fillId="6" borderId="5" xfId="0" applyNumberFormat="1" applyFont="1" applyFill="1" applyBorder="1" applyAlignment="1">
      <alignment horizontal="right" vertical="top" shrinkToFit="1"/>
    </xf>
    <xf numFmtId="0" fontId="21" fillId="5" borderId="5" xfId="0" applyFont="1" applyFill="1" applyBorder="1" applyAlignment="1">
      <alignment horizontal="center" vertical="top" wrapText="1"/>
    </xf>
    <xf numFmtId="0" fontId="22" fillId="6" borderId="5" xfId="0" applyFont="1" applyFill="1" applyBorder="1" applyAlignment="1">
      <alignment horizontal="left" vertical="top" wrapText="1"/>
    </xf>
    <xf numFmtId="4" fontId="22" fillId="6" borderId="5" xfId="0" applyNumberFormat="1" applyFont="1" applyFill="1" applyBorder="1" applyAlignment="1">
      <alignment horizontal="right" vertical="top" shrinkToFit="1"/>
    </xf>
    <xf numFmtId="165" fontId="22" fillId="6" borderId="5" xfId="0" applyNumberFormat="1" applyFont="1" applyFill="1" applyBorder="1" applyAlignment="1">
      <alignment horizontal="center" vertical="center" shrinkToFit="1"/>
    </xf>
    <xf numFmtId="4" fontId="22" fillId="6" borderId="5" xfId="0" applyNumberFormat="1" applyFont="1" applyFill="1" applyBorder="1" applyAlignment="1">
      <alignment horizontal="right" vertical="center" shrinkToFit="1"/>
    </xf>
    <xf numFmtId="165" fontId="22" fillId="6" borderId="5" xfId="0" applyNumberFormat="1" applyFont="1" applyFill="1" applyBorder="1" applyAlignment="1">
      <alignment horizontal="center" vertical="top" shrinkToFit="1"/>
    </xf>
    <xf numFmtId="0" fontId="22" fillId="0" borderId="0" xfId="0" applyFont="1" applyAlignment="1">
      <alignment horizontal="left" vertical="top" wrapText="1"/>
    </xf>
    <xf numFmtId="0" fontId="22" fillId="0" borderId="0" xfId="0" applyFont="1" applyAlignment="1">
      <alignment horizontal="left" vertical="center" wrapText="1"/>
    </xf>
    <xf numFmtId="0" fontId="20" fillId="2" borderId="6" xfId="0" applyFont="1" applyFill="1" applyBorder="1" applyAlignment="1">
      <alignment vertical="top" wrapText="1"/>
    </xf>
    <xf numFmtId="0" fontId="20" fillId="2" borderId="9" xfId="0" applyFont="1" applyFill="1" applyBorder="1" applyAlignment="1">
      <alignment vertical="top" wrapText="1"/>
    </xf>
    <xf numFmtId="4" fontId="20" fillId="2" borderId="7" xfId="0" applyNumberFormat="1" applyFont="1" applyFill="1" applyBorder="1" applyAlignment="1">
      <alignment vertical="top" wrapText="1"/>
    </xf>
    <xf numFmtId="0" fontId="21" fillId="0" borderId="10" xfId="0" applyFont="1" applyBorder="1" applyAlignment="1">
      <alignment horizontal="left" vertical="top" wrapText="1"/>
    </xf>
    <xf numFmtId="0" fontId="21" fillId="6" borderId="10" xfId="0" applyFont="1" applyFill="1" applyBorder="1" applyAlignment="1">
      <alignment horizontal="center" vertical="top" wrapText="1"/>
    </xf>
    <xf numFmtId="0" fontId="21" fillId="6" borderId="10" xfId="0" applyFont="1" applyFill="1" applyBorder="1" applyAlignment="1">
      <alignment horizontal="left" vertical="top" wrapText="1"/>
    </xf>
    <xf numFmtId="2" fontId="22" fillId="0" borderId="10" xfId="0" applyNumberFormat="1" applyFont="1" applyBorder="1" applyAlignment="1">
      <alignment horizontal="right" vertical="top" shrinkToFit="1"/>
    </xf>
    <xf numFmtId="2" fontId="22" fillId="6" borderId="10" xfId="0" applyNumberFormat="1" applyFont="1" applyFill="1" applyBorder="1" applyAlignment="1">
      <alignment horizontal="right" vertical="top" shrinkToFit="1"/>
    </xf>
    <xf numFmtId="4" fontId="22" fillId="0" borderId="10" xfId="0" applyNumberFormat="1" applyFont="1" applyBorder="1" applyAlignment="1">
      <alignment horizontal="right" vertical="top" shrinkToFit="1"/>
    </xf>
    <xf numFmtId="0" fontId="21" fillId="5" borderId="10" xfId="0" applyFont="1" applyFill="1" applyBorder="1" applyAlignment="1">
      <alignment horizontal="center" vertical="top" wrapText="1"/>
    </xf>
    <xf numFmtId="0" fontId="20" fillId="2" borderId="11" xfId="0" applyFont="1" applyFill="1" applyBorder="1" applyAlignment="1">
      <alignment vertical="top" wrapText="1"/>
    </xf>
    <xf numFmtId="0" fontId="20" fillId="2" borderId="12" xfId="0" applyFont="1" applyFill="1" applyBorder="1" applyAlignment="1">
      <alignment vertical="top" wrapText="1"/>
    </xf>
    <xf numFmtId="4" fontId="20" fillId="2" borderId="12" xfId="0" applyNumberFormat="1" applyFont="1" applyFill="1" applyBorder="1" applyAlignment="1">
      <alignment vertical="top" wrapText="1"/>
    </xf>
    <xf numFmtId="4" fontId="20" fillId="2" borderId="13" xfId="0" applyNumberFormat="1" applyFont="1" applyFill="1" applyBorder="1" applyAlignment="1">
      <alignment vertical="top" wrapText="1"/>
    </xf>
    <xf numFmtId="0" fontId="21" fillId="0" borderId="16" xfId="0" applyFont="1" applyBorder="1" applyAlignment="1">
      <alignment vertical="top" wrapText="1"/>
    </xf>
    <xf numFmtId="0" fontId="20" fillId="0" borderId="16" xfId="0" applyFont="1" applyBorder="1" applyAlignment="1">
      <alignment horizontal="center" vertical="top" wrapText="1"/>
    </xf>
    <xf numFmtId="0" fontId="21" fillId="0" borderId="16" xfId="0" applyFont="1" applyBorder="1" applyAlignment="1">
      <alignment horizontal="center" vertical="top" wrapText="1"/>
    </xf>
    <xf numFmtId="0" fontId="20" fillId="0" borderId="16" xfId="0" applyFont="1" applyBorder="1" applyAlignment="1">
      <alignment vertical="top" wrapText="1"/>
    </xf>
    <xf numFmtId="4" fontId="21" fillId="0" borderId="12" xfId="0" applyNumberFormat="1" applyFont="1" applyBorder="1" applyAlignment="1">
      <alignment vertical="top" wrapText="1"/>
    </xf>
    <xf numFmtId="4" fontId="21" fillId="0" borderId="16" xfId="0" applyNumberFormat="1" applyFont="1" applyBorder="1" applyAlignment="1">
      <alignment vertical="top" wrapText="1"/>
    </xf>
    <xf numFmtId="4" fontId="20" fillId="0" borderId="16" xfId="0" applyNumberFormat="1" applyFont="1" applyBorder="1" applyAlignment="1">
      <alignment vertical="top"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20" fillId="2" borderId="6" xfId="0" applyFont="1" applyFill="1" applyBorder="1" applyAlignment="1">
      <alignment horizontal="left" vertical="top" wrapText="1"/>
    </xf>
    <xf numFmtId="0" fontId="20" fillId="2" borderId="9" xfId="0" applyFont="1" applyFill="1" applyBorder="1" applyAlignment="1">
      <alignment horizontal="left" vertical="top" wrapText="1"/>
    </xf>
    <xf numFmtId="0" fontId="22" fillId="2" borderId="9" xfId="0" applyFont="1" applyFill="1" applyBorder="1" applyAlignment="1">
      <alignment horizontal="left" wrapText="1"/>
    </xf>
    <xf numFmtId="0" fontId="22" fillId="0" borderId="2" xfId="0" applyFont="1" applyBorder="1" applyAlignment="1">
      <alignment horizontal="left" vertical="top" wrapText="1"/>
    </xf>
    <xf numFmtId="0" fontId="22" fillId="0" borderId="3" xfId="0" applyFont="1" applyBorder="1" applyAlignment="1">
      <alignment horizontal="left" vertical="top" wrapText="1"/>
    </xf>
    <xf numFmtId="0" fontId="22" fillId="0" borderId="4" xfId="0" applyFont="1" applyBorder="1" applyAlignment="1">
      <alignment horizontal="left" vertical="top" wrapText="1"/>
    </xf>
    <xf numFmtId="0" fontId="22" fillId="0" borderId="0" xfId="0" applyFont="1" applyAlignment="1">
      <alignment horizontal="left" wrapText="1"/>
    </xf>
    <xf numFmtId="164" fontId="23" fillId="3" borderId="9" xfId="0" applyNumberFormat="1" applyFont="1" applyFill="1" applyBorder="1" applyAlignment="1">
      <alignment horizontal="left" vertical="top" shrinkToFit="1"/>
    </xf>
    <xf numFmtId="164" fontId="23" fillId="3" borderId="7" xfId="0" applyNumberFormat="1" applyFont="1" applyFill="1" applyBorder="1" applyAlignment="1">
      <alignment horizontal="left" vertical="top" shrinkToFit="1"/>
    </xf>
    <xf numFmtId="0" fontId="20" fillId="3" borderId="11" xfId="0" applyFont="1" applyFill="1" applyBorder="1" applyAlignment="1">
      <alignment horizontal="left" vertical="top" wrapText="1" indent="8"/>
    </xf>
    <xf numFmtId="0" fontId="20" fillId="3" borderId="12" xfId="0" applyFont="1" applyFill="1" applyBorder="1" applyAlignment="1">
      <alignment horizontal="left" vertical="top" wrapText="1" indent="8"/>
    </xf>
    <xf numFmtId="0" fontId="20" fillId="3" borderId="13" xfId="0" applyFont="1" applyFill="1" applyBorder="1" applyAlignment="1">
      <alignment horizontal="left" vertical="top" wrapText="1" indent="8"/>
    </xf>
    <xf numFmtId="0" fontId="22" fillId="4" borderId="6" xfId="0" applyFont="1" applyFill="1" applyBorder="1" applyAlignment="1">
      <alignment horizontal="left" wrapText="1"/>
    </xf>
    <xf numFmtId="0" fontId="22" fillId="4" borderId="7" xfId="0" applyFont="1" applyFill="1" applyBorder="1" applyAlignment="1">
      <alignment horizontal="left" wrapText="1"/>
    </xf>
    <xf numFmtId="0" fontId="21" fillId="5" borderId="6" xfId="0" applyFont="1" applyFill="1" applyBorder="1" applyAlignment="1">
      <alignment horizontal="center" vertical="center" wrapText="1"/>
    </xf>
    <xf numFmtId="0" fontId="21" fillId="5" borderId="7" xfId="0" applyFont="1" applyFill="1" applyBorder="1" applyAlignment="1">
      <alignment horizontal="center" vertical="center" wrapText="1"/>
    </xf>
    <xf numFmtId="0" fontId="21" fillId="5" borderId="6" xfId="0" applyFont="1" applyFill="1" applyBorder="1" applyAlignment="1">
      <alignment horizontal="center" vertical="top" wrapText="1"/>
    </xf>
    <xf numFmtId="0" fontId="21" fillId="5" borderId="7" xfId="0" applyFont="1" applyFill="1" applyBorder="1" applyAlignment="1">
      <alignment horizontal="center" vertical="top" wrapText="1"/>
    </xf>
    <xf numFmtId="0" fontId="20" fillId="2" borderId="7" xfId="0" applyFont="1" applyFill="1" applyBorder="1" applyAlignment="1">
      <alignment horizontal="left" vertical="top" wrapText="1"/>
    </xf>
    <xf numFmtId="0" fontId="21" fillId="5" borderId="6" xfId="0" applyFont="1" applyFill="1" applyBorder="1" applyAlignment="1">
      <alignment horizontal="left" vertical="center" wrapText="1" indent="2"/>
    </xf>
    <xf numFmtId="0" fontId="21" fillId="5" borderId="7" xfId="0" applyFont="1" applyFill="1" applyBorder="1" applyAlignment="1">
      <alignment horizontal="left" vertical="center" wrapText="1" indent="2"/>
    </xf>
    <xf numFmtId="0" fontId="21" fillId="5" borderId="6" xfId="0" applyFont="1" applyFill="1" applyBorder="1" applyAlignment="1">
      <alignment horizontal="left" vertical="top" wrapText="1" indent="2"/>
    </xf>
    <xf numFmtId="0" fontId="21" fillId="5" borderId="7" xfId="0" applyFont="1" applyFill="1" applyBorder="1" applyAlignment="1">
      <alignment horizontal="left" vertical="top" wrapText="1" indent="2"/>
    </xf>
    <xf numFmtId="0" fontId="20" fillId="2" borderId="9" xfId="0" applyFont="1" applyFill="1" applyBorder="1" applyAlignment="1">
      <alignment horizontal="center" vertical="top" wrapText="1"/>
    </xf>
    <xf numFmtId="0" fontId="20" fillId="4" borderId="6" xfId="0" applyFont="1" applyFill="1" applyBorder="1" applyAlignment="1">
      <alignment horizontal="center" vertical="top" wrapText="1"/>
    </xf>
    <xf numFmtId="0" fontId="20" fillId="4" borderId="9" xfId="0" applyFont="1" applyFill="1" applyBorder="1" applyAlignment="1">
      <alignment horizontal="center" vertical="top" wrapText="1"/>
    </xf>
    <xf numFmtId="0" fontId="20" fillId="4" borderId="7" xfId="0" applyFont="1" applyFill="1" applyBorder="1" applyAlignment="1">
      <alignment horizontal="center" vertical="top" wrapText="1"/>
    </xf>
    <xf numFmtId="0" fontId="22" fillId="0" borderId="0" xfId="0" applyFont="1" applyAlignment="1">
      <alignment horizontal="left" vertical="top" wrapText="1"/>
    </xf>
    <xf numFmtId="0" fontId="22" fillId="6" borderId="2" xfId="0" applyFont="1" applyFill="1" applyBorder="1" applyAlignment="1">
      <alignment horizontal="left" vertical="top" wrapText="1"/>
    </xf>
    <xf numFmtId="0" fontId="22" fillId="6" borderId="3" xfId="0" applyFont="1" applyFill="1" applyBorder="1" applyAlignment="1">
      <alignment horizontal="left" vertical="top" wrapText="1"/>
    </xf>
    <xf numFmtId="0" fontId="22" fillId="6" borderId="4" xfId="0" applyFont="1" applyFill="1" applyBorder="1" applyAlignment="1">
      <alignment horizontal="left" vertical="top" wrapText="1"/>
    </xf>
    <xf numFmtId="0" fontId="20" fillId="0" borderId="6" xfId="0" applyFont="1" applyBorder="1" applyAlignment="1">
      <alignment horizontal="left" vertical="top" wrapText="1"/>
    </xf>
    <xf numFmtId="0" fontId="20" fillId="0" borderId="9" xfId="0" applyFont="1" applyBorder="1" applyAlignment="1">
      <alignment horizontal="left" vertical="top" wrapText="1"/>
    </xf>
    <xf numFmtId="0" fontId="20" fillId="0" borderId="7" xfId="0" applyFont="1" applyBorder="1" applyAlignment="1">
      <alignment horizontal="left" vertical="top" wrapText="1"/>
    </xf>
    <xf numFmtId="0" fontId="20" fillId="2" borderId="12" xfId="0" applyFont="1" applyFill="1" applyBorder="1" applyAlignment="1">
      <alignment horizontal="center" vertical="top" wrapText="1"/>
    </xf>
    <xf numFmtId="0" fontId="21" fillId="0" borderId="0" xfId="0" applyFont="1" applyAlignment="1">
      <alignment horizontal="left" vertical="top" wrapText="1"/>
    </xf>
    <xf numFmtId="0" fontId="21" fillId="0" borderId="2" xfId="0" applyFont="1" applyBorder="1" applyAlignment="1">
      <alignment horizontal="left" vertical="top" wrapText="1"/>
    </xf>
    <xf numFmtId="0" fontId="21" fillId="0" borderId="3" xfId="0" applyFont="1" applyBorder="1" applyAlignment="1">
      <alignment horizontal="left" vertical="top" wrapText="1"/>
    </xf>
    <xf numFmtId="0" fontId="21" fillId="0" borderId="4" xfId="0" applyFont="1" applyBorder="1" applyAlignment="1">
      <alignment horizontal="left" vertical="top" wrapText="1"/>
    </xf>
    <xf numFmtId="0" fontId="21" fillId="0" borderId="8" xfId="0" applyFont="1" applyBorder="1" applyAlignment="1">
      <alignment horizontal="left" vertical="top" wrapText="1"/>
    </xf>
    <xf numFmtId="0" fontId="21" fillId="0" borderId="15" xfId="0" applyFont="1" applyBorder="1" applyAlignment="1">
      <alignment horizontal="left" vertical="top" wrapText="1"/>
    </xf>
    <xf numFmtId="0" fontId="21" fillId="0" borderId="6" xfId="0" applyFont="1" applyBorder="1" applyAlignment="1">
      <alignment horizontal="left" vertical="top" wrapText="1"/>
    </xf>
    <xf numFmtId="0" fontId="21" fillId="0" borderId="9" xfId="0" applyFont="1" applyBorder="1" applyAlignment="1">
      <alignment horizontal="left" vertical="top" wrapText="1"/>
    </xf>
    <xf numFmtId="0" fontId="21" fillId="0" borderId="7" xfId="0" applyFont="1" applyBorder="1" applyAlignment="1">
      <alignment horizontal="left" vertical="top" wrapText="1"/>
    </xf>
    <xf numFmtId="0" fontId="10" fillId="7" borderId="17" xfId="0" applyFont="1" applyFill="1" applyBorder="1" applyAlignment="1">
      <alignment horizontal="center" vertical="center" wrapText="1"/>
    </xf>
    <xf numFmtId="0" fontId="11" fillId="7" borderId="23" xfId="0" applyFont="1" applyFill="1" applyBorder="1" applyAlignment="1">
      <alignment horizontal="left" vertical="center" wrapText="1"/>
    </xf>
    <xf numFmtId="0" fontId="11" fillId="7" borderId="26" xfId="0" applyFont="1" applyFill="1" applyBorder="1" applyAlignment="1">
      <alignment horizontal="left" vertical="center" wrapText="1"/>
    </xf>
    <xf numFmtId="0" fontId="11" fillId="7" borderId="23" xfId="0" applyFont="1" applyFill="1" applyBorder="1" applyAlignment="1">
      <alignment horizontal="center" vertical="center" wrapText="1"/>
    </xf>
    <xf numFmtId="0" fontId="11" fillId="7" borderId="26" xfId="0" applyFont="1" applyFill="1" applyBorder="1" applyAlignment="1">
      <alignment horizontal="center" vertical="center" wrapText="1"/>
    </xf>
    <xf numFmtId="0" fontId="11" fillId="7" borderId="17" xfId="0" applyFont="1" applyFill="1" applyBorder="1" applyAlignment="1">
      <alignment horizontal="center" vertical="center" wrapText="1"/>
    </xf>
    <xf numFmtId="0" fontId="11" fillId="7" borderId="17" xfId="0" applyFont="1" applyFill="1" applyBorder="1" applyAlignment="1">
      <alignment horizontal="left" vertical="center" wrapText="1"/>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6" fillId="7" borderId="17" xfId="4" applyFont="1" applyFill="1" applyBorder="1" applyAlignment="1">
      <alignment horizontal="center" vertical="center"/>
    </xf>
    <xf numFmtId="0" fontId="7" fillId="7" borderId="17" xfId="4" applyFont="1" applyFill="1" applyBorder="1" applyAlignment="1">
      <alignment horizontal="center" vertical="center"/>
    </xf>
    <xf numFmtId="0" fontId="7" fillId="7" borderId="18" xfId="4" applyFont="1" applyFill="1" applyBorder="1" applyAlignment="1">
      <alignment horizontal="center" vertical="center"/>
    </xf>
    <xf numFmtId="0" fontId="7" fillId="7" borderId="21" xfId="4" applyFont="1" applyFill="1" applyBorder="1" applyAlignment="1">
      <alignment horizontal="center" vertical="center" wrapText="1"/>
    </xf>
    <xf numFmtId="0" fontId="7" fillId="7" borderId="24" xfId="4" applyFont="1" applyFill="1" applyBorder="1" applyAlignment="1">
      <alignment horizontal="center" vertical="center" wrapText="1"/>
    </xf>
    <xf numFmtId="166" fontId="7" fillId="7" borderId="22" xfId="4" applyNumberFormat="1" applyFont="1" applyFill="1" applyBorder="1" applyAlignment="1">
      <alignment horizontal="center" vertical="center" wrapText="1"/>
    </xf>
    <xf numFmtId="166" fontId="7" fillId="7" borderId="25" xfId="4" applyNumberFormat="1" applyFont="1" applyFill="1" applyBorder="1" applyAlignment="1">
      <alignment horizontal="center" vertical="center" wrapText="1"/>
    </xf>
    <xf numFmtId="0" fontId="7" fillId="7" borderId="18" xfId="4" applyFont="1" applyFill="1" applyBorder="1" applyAlignment="1">
      <alignment horizontal="center" vertical="center" wrapText="1"/>
    </xf>
    <xf numFmtId="0" fontId="7" fillId="7" borderId="20" xfId="4" applyFont="1" applyFill="1" applyBorder="1" applyAlignment="1">
      <alignment horizontal="center" vertical="center" wrapText="1"/>
    </xf>
    <xf numFmtId="0" fontId="7" fillId="7" borderId="23" xfId="4" applyFont="1" applyFill="1" applyBorder="1" applyAlignment="1">
      <alignment horizontal="left" vertical="center" wrapText="1"/>
    </xf>
    <xf numFmtId="0" fontId="7" fillId="7" borderId="21" xfId="4" applyFont="1" applyFill="1" applyBorder="1" applyAlignment="1">
      <alignment horizontal="left" vertical="center" wrapText="1"/>
    </xf>
    <xf numFmtId="0" fontId="8" fillId="7" borderId="17" xfId="0" applyFont="1" applyFill="1" applyBorder="1" applyAlignment="1">
      <alignment horizontal="center" vertical="center" wrapText="1"/>
    </xf>
    <xf numFmtId="10" fontId="21" fillId="11" borderId="19" xfId="0" applyNumberFormat="1" applyFont="1" applyFill="1" applyBorder="1" applyAlignment="1">
      <alignment horizontal="center" vertical="center"/>
    </xf>
    <xf numFmtId="10" fontId="21" fillId="11" borderId="43" xfId="0" applyNumberFormat="1" applyFont="1" applyFill="1" applyBorder="1" applyAlignment="1">
      <alignment horizontal="center" vertical="center"/>
    </xf>
    <xf numFmtId="0" fontId="5" fillId="0" borderId="27" xfId="0" applyFont="1" applyBorder="1" applyAlignment="1">
      <alignment horizontal="center"/>
    </xf>
    <xf numFmtId="0" fontId="5" fillId="0" borderId="28" xfId="0" applyFont="1" applyBorder="1" applyAlignment="1">
      <alignment horizontal="center"/>
    </xf>
    <xf numFmtId="0" fontId="5" fillId="0" borderId="29" xfId="0" applyFont="1" applyBorder="1" applyAlignment="1">
      <alignment horizontal="center"/>
    </xf>
    <xf numFmtId="10" fontId="21" fillId="11" borderId="28" xfId="0" applyNumberFormat="1" applyFont="1" applyFill="1" applyBorder="1" applyAlignment="1">
      <alignment horizontal="center" vertical="center"/>
    </xf>
    <xf numFmtId="10" fontId="21" fillId="11" borderId="29" xfId="0" applyNumberFormat="1" applyFont="1" applyFill="1" applyBorder="1" applyAlignment="1">
      <alignment horizontal="center" vertical="center"/>
    </xf>
    <xf numFmtId="10" fontId="21" fillId="10" borderId="27" xfId="0" applyNumberFormat="1" applyFont="1" applyFill="1" applyBorder="1" applyAlignment="1">
      <alignment horizontal="center" vertical="center"/>
    </xf>
    <xf numFmtId="10" fontId="21" fillId="10" borderId="28" xfId="0" applyNumberFormat="1" applyFont="1" applyFill="1" applyBorder="1" applyAlignment="1">
      <alignment horizontal="center" vertical="center"/>
    </xf>
    <xf numFmtId="10" fontId="21" fillId="10" borderId="29" xfId="0" applyNumberFormat="1" applyFont="1" applyFill="1" applyBorder="1" applyAlignment="1">
      <alignment horizontal="center" vertical="center"/>
    </xf>
    <xf numFmtId="0" fontId="0" fillId="0" borderId="45"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43"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0" fillId="12" borderId="27" xfId="0" applyFill="1" applyBorder="1" applyAlignment="1">
      <alignment horizontal="center"/>
    </xf>
    <xf numFmtId="0" fontId="0" fillId="12" borderId="28" xfId="0" applyFill="1" applyBorder="1" applyAlignment="1">
      <alignment horizontal="center"/>
    </xf>
    <xf numFmtId="0" fontId="0" fillId="12" borderId="29" xfId="0" applyFill="1" applyBorder="1" applyAlignment="1">
      <alignment horizontal="center"/>
    </xf>
    <xf numFmtId="0" fontId="18" fillId="0" borderId="0" xfId="0" applyFont="1" applyAlignment="1">
      <alignment horizontal="center"/>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20" fillId="0" borderId="27" xfId="0" applyFont="1" applyBorder="1" applyAlignment="1">
      <alignment horizontal="left" vertical="center"/>
    </xf>
    <xf numFmtId="0" fontId="20" fillId="0" borderId="28" xfId="0" applyFont="1" applyBorder="1" applyAlignment="1">
      <alignment horizontal="left" vertical="center"/>
    </xf>
    <xf numFmtId="0" fontId="20" fillId="0" borderId="29" xfId="0" applyFont="1" applyBorder="1" applyAlignment="1">
      <alignment horizontal="left" vertical="center"/>
    </xf>
    <xf numFmtId="0" fontId="21" fillId="11" borderId="33" xfId="0" applyFont="1" applyFill="1" applyBorder="1" applyAlignment="1" applyProtection="1">
      <alignment horizontal="left" vertical="center"/>
      <protection locked="0"/>
    </xf>
    <xf numFmtId="0" fontId="21" fillId="11" borderId="34" xfId="0" applyFont="1" applyFill="1" applyBorder="1" applyAlignment="1" applyProtection="1">
      <alignment horizontal="left" vertical="center"/>
      <protection locked="0"/>
    </xf>
    <xf numFmtId="0" fontId="21" fillId="11" borderId="35" xfId="0" applyFont="1" applyFill="1" applyBorder="1" applyAlignment="1" applyProtection="1">
      <alignment horizontal="left" vertical="center"/>
      <protection locked="0"/>
    </xf>
    <xf numFmtId="10" fontId="21" fillId="11" borderId="39" xfId="0" applyNumberFormat="1" applyFont="1" applyFill="1" applyBorder="1" applyAlignment="1">
      <alignment horizontal="center" vertical="center"/>
    </xf>
    <xf numFmtId="10" fontId="21" fillId="11" borderId="40" xfId="0" applyNumberFormat="1" applyFont="1" applyFill="1" applyBorder="1" applyAlignment="1">
      <alignment horizontal="center" vertical="center"/>
    </xf>
    <xf numFmtId="0" fontId="18" fillId="11" borderId="28" xfId="0" applyFont="1" applyFill="1" applyBorder="1" applyAlignment="1">
      <alignment horizontal="center"/>
    </xf>
    <xf numFmtId="0" fontId="20" fillId="10" borderId="30" xfId="0" applyFont="1" applyFill="1" applyBorder="1" applyAlignment="1">
      <alignment horizontal="center" vertical="center" wrapText="1"/>
    </xf>
    <xf numFmtId="0" fontId="20" fillId="10" borderId="31" xfId="0" applyFont="1" applyFill="1" applyBorder="1" applyAlignment="1">
      <alignment horizontal="center" vertical="center" wrapText="1"/>
    </xf>
    <xf numFmtId="0" fontId="20" fillId="10" borderId="32" xfId="0" applyFont="1" applyFill="1" applyBorder="1" applyAlignment="1">
      <alignment horizontal="center" vertical="center" wrapText="1"/>
    </xf>
    <xf numFmtId="0" fontId="20" fillId="10" borderId="33" xfId="0" applyFont="1" applyFill="1" applyBorder="1" applyAlignment="1">
      <alignment horizontal="center" vertical="center" wrapText="1"/>
    </xf>
    <xf numFmtId="0" fontId="20" fillId="10" borderId="34" xfId="0" applyFont="1" applyFill="1" applyBorder="1" applyAlignment="1">
      <alignment horizontal="center" vertical="center" wrapText="1"/>
    </xf>
    <xf numFmtId="0" fontId="20" fillId="10" borderId="35" xfId="0" applyFont="1" applyFill="1" applyBorder="1" applyAlignment="1">
      <alignment horizontal="center" vertical="center" wrapText="1"/>
    </xf>
    <xf numFmtId="0" fontId="20" fillId="10" borderId="30" xfId="0" applyFont="1" applyFill="1" applyBorder="1" applyAlignment="1">
      <alignment horizontal="center" vertical="center"/>
    </xf>
    <xf numFmtId="0" fontId="20" fillId="10" borderId="32" xfId="0" applyFont="1" applyFill="1" applyBorder="1" applyAlignment="1">
      <alignment horizontal="center" vertical="center"/>
    </xf>
    <xf numFmtId="0" fontId="20" fillId="10" borderId="33" xfId="0" applyFont="1" applyFill="1" applyBorder="1" applyAlignment="1">
      <alignment horizontal="center" vertical="center"/>
    </xf>
    <xf numFmtId="0" fontId="20" fillId="10" borderId="35" xfId="0" applyFont="1" applyFill="1" applyBorder="1" applyAlignment="1">
      <alignment horizontal="center" vertical="center"/>
    </xf>
  </cellXfs>
  <cellStyles count="5">
    <cellStyle name="Moeda" xfId="2" builtinId="4"/>
    <cellStyle name="Normal" xfId="0" builtinId="0"/>
    <cellStyle name="Normal 2 3" xfId="4" xr:uid="{057A057E-EF73-4F02-93CE-EA2B20826FCB}"/>
    <cellStyle name="Porcentagem" xfId="3" builtinId="5"/>
    <cellStyle name="Vírgula" xfId="1" builtinId="3"/>
  </cellStyles>
  <dxfs count="3">
    <dxf>
      <font>
        <condense val="0"/>
        <extend val="0"/>
        <color indexed="10"/>
      </font>
      <fill>
        <patternFill>
          <bgColor indexed="51"/>
        </patternFill>
      </fill>
    </dxf>
    <dxf>
      <font>
        <condense val="0"/>
        <extend val="0"/>
        <color indexed="12"/>
      </font>
      <fill>
        <patternFill>
          <bgColor indexed="27"/>
        </patternFill>
      </fill>
    </dxf>
    <dxf>
      <font>
        <b/>
        <i/>
        <condense val="0"/>
        <extend val="0"/>
        <color indexed="1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16002</xdr:colOff>
      <xdr:row>56</xdr:row>
      <xdr:rowOff>110616</xdr:rowOff>
    </xdr:from>
    <xdr:ext cx="615695" cy="112775"/>
    <xdr:pic>
      <xdr:nvPicPr>
        <xdr:cNvPr id="2" name="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15695" cy="112775"/>
        </a:xfrm>
        <a:prstGeom prst="rect">
          <a:avLst/>
        </a:prstGeom>
      </xdr:spPr>
    </xdr:pic>
    <xdr:clientData/>
  </xdr:oneCellAnchor>
  <xdr:oneCellAnchor>
    <xdr:from>
      <xdr:col>5</xdr:col>
      <xdr:colOff>6604</xdr:colOff>
      <xdr:row>62</xdr:row>
      <xdr:rowOff>360679</xdr:rowOff>
    </xdr:from>
    <xdr:ext cx="3092450" cy="7620"/>
    <xdr:sp macro="" textlink="">
      <xdr:nvSpPr>
        <xdr:cNvPr id="3" name="Shape 3">
          <a:extLst>
            <a:ext uri="{FF2B5EF4-FFF2-40B4-BE49-F238E27FC236}">
              <a16:creationId xmlns:a16="http://schemas.microsoft.com/office/drawing/2014/main" id="{00000000-0008-0000-0000-000003000000}"/>
            </a:ext>
          </a:extLst>
        </xdr:cNvPr>
        <xdr:cNvSpPr/>
      </xdr:nvSpPr>
      <xdr:spPr>
        <a:xfrm>
          <a:off x="0" y="0"/>
          <a:ext cx="3092450" cy="7620"/>
        </a:xfrm>
        <a:custGeom>
          <a:avLst/>
          <a:gdLst/>
          <a:ahLst/>
          <a:cxnLst/>
          <a:rect l="0" t="0" r="0" b="0"/>
          <a:pathLst>
            <a:path w="3092450" h="7620">
              <a:moveTo>
                <a:pt x="3092196" y="7619"/>
              </a:moveTo>
              <a:lnTo>
                <a:pt x="0" y="7619"/>
              </a:lnTo>
              <a:lnTo>
                <a:pt x="0" y="0"/>
              </a:lnTo>
              <a:lnTo>
                <a:pt x="3092196" y="0"/>
              </a:lnTo>
              <a:lnTo>
                <a:pt x="3092196" y="7619"/>
              </a:lnTo>
              <a:close/>
            </a:path>
          </a:pathLst>
        </a:custGeom>
        <a:solidFill>
          <a:srgbClr val="000000"/>
        </a:solidFill>
      </xdr:spPr>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esktop\Engenharia\PRA&#199;A%20DE%20BICAS\PLANILHA%20PRA&#199;A%20DE%20BICAS.xls" TargetMode="External"/><Relationship Id="rId1" Type="http://schemas.openxmlformats.org/officeDocument/2006/relationships/externalLinkPath" Target="file:///D:\Desktop\Engenharia\PRA&#199;A%20DE%20BICAS\PLANILHA%20PRA&#199;A%20DE%20BIC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ilha Orcamentária "/>
      <sheetName val="Memória de cálculo"/>
      <sheetName val="Composição de custo unitário"/>
      <sheetName val="Cronograma"/>
      <sheetName val="BDI"/>
    </sheetNames>
    <sheetDataSet>
      <sheetData sheetId="0">
        <row r="9">
          <cell r="C9" t="str">
            <v>SERVIÇOS PRELIMINARES</v>
          </cell>
        </row>
      </sheetData>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63"/>
  <sheetViews>
    <sheetView tabSelected="1" topLeftCell="A43" workbookViewId="0">
      <selection activeCell="E54" sqref="E54"/>
    </sheetView>
  </sheetViews>
  <sheetFormatPr defaultRowHeight="12" x14ac:dyDescent="0.2"/>
  <cols>
    <col min="1" max="1" width="10.1640625" style="54" customWidth="1"/>
    <col min="2" max="2" width="3.33203125" style="54" customWidth="1"/>
    <col min="3" max="3" width="8.83203125" style="54" customWidth="1"/>
    <col min="4" max="4" width="10.6640625" style="54" customWidth="1"/>
    <col min="5" max="5" width="46.33203125" style="54" customWidth="1"/>
    <col min="6" max="6" width="9.33203125" style="54" customWidth="1"/>
    <col min="7" max="7" width="10.6640625" style="54" customWidth="1"/>
    <col min="8" max="8" width="11.33203125" style="54" customWidth="1"/>
    <col min="9" max="9" width="9.33203125" style="54" customWidth="1"/>
    <col min="10" max="10" width="12.33203125" style="54" customWidth="1"/>
    <col min="11" max="11" width="12.6640625" style="54" customWidth="1"/>
    <col min="12" max="12" width="14" style="54" customWidth="1"/>
    <col min="13" max="16384" width="9.33203125" style="54"/>
  </cols>
  <sheetData>
    <row r="1" spans="1:11" ht="26.25" customHeight="1" x14ac:dyDescent="0.2">
      <c r="A1" s="127" t="s">
        <v>195</v>
      </c>
      <c r="B1" s="128"/>
      <c r="C1" s="129"/>
      <c r="D1" s="52" t="s">
        <v>196</v>
      </c>
      <c r="E1" s="53" t="s">
        <v>197</v>
      </c>
      <c r="F1" s="127" t="s">
        <v>198</v>
      </c>
      <c r="G1" s="128"/>
      <c r="H1" s="128"/>
      <c r="I1" s="128"/>
      <c r="J1" s="128"/>
      <c r="K1" s="129"/>
    </row>
    <row r="2" spans="1:11" ht="5.25" customHeight="1" x14ac:dyDescent="0.2">
      <c r="A2" s="55"/>
      <c r="B2" s="130"/>
      <c r="C2" s="130"/>
      <c r="D2" s="55"/>
      <c r="E2" s="55"/>
      <c r="F2" s="55"/>
      <c r="G2" s="55"/>
      <c r="H2" s="55"/>
      <c r="I2" s="55"/>
      <c r="J2" s="55"/>
      <c r="K2" s="55"/>
    </row>
    <row r="3" spans="1:11" ht="39" customHeight="1" x14ac:dyDescent="0.2">
      <c r="A3" s="127" t="s">
        <v>199</v>
      </c>
      <c r="B3" s="128"/>
      <c r="C3" s="129"/>
      <c r="D3" s="56" t="s">
        <v>93</v>
      </c>
      <c r="E3" s="53" t="s">
        <v>200</v>
      </c>
      <c r="F3" s="127" t="s">
        <v>201</v>
      </c>
      <c r="G3" s="128"/>
      <c r="H3" s="129"/>
      <c r="I3" s="57" t="s">
        <v>202</v>
      </c>
      <c r="J3" s="58" t="s">
        <v>203</v>
      </c>
      <c r="K3" s="59" t="s">
        <v>204</v>
      </c>
    </row>
    <row r="4" spans="1:11" ht="40.5" customHeight="1" x14ac:dyDescent="0.2">
      <c r="A4" s="60" t="s">
        <v>94</v>
      </c>
      <c r="B4" s="122" t="s">
        <v>95</v>
      </c>
      <c r="C4" s="123"/>
      <c r="D4" s="60" t="s">
        <v>96</v>
      </c>
      <c r="E4" s="60" t="s">
        <v>97</v>
      </c>
      <c r="F4" s="60" t="s">
        <v>98</v>
      </c>
      <c r="G4" s="61" t="s">
        <v>99</v>
      </c>
      <c r="H4" s="62" t="s">
        <v>100</v>
      </c>
      <c r="I4" s="63" t="s">
        <v>101</v>
      </c>
      <c r="J4" s="62" t="s">
        <v>102</v>
      </c>
      <c r="K4" s="64" t="s">
        <v>103</v>
      </c>
    </row>
    <row r="5" spans="1:11" ht="15.75" customHeight="1" x14ac:dyDescent="0.2">
      <c r="A5" s="124" t="s">
        <v>104</v>
      </c>
      <c r="B5" s="125"/>
      <c r="C5" s="125"/>
      <c r="D5" s="125"/>
      <c r="E5" s="65"/>
      <c r="F5" s="65"/>
      <c r="G5" s="126"/>
      <c r="H5" s="126"/>
      <c r="I5" s="65"/>
      <c r="J5" s="65"/>
      <c r="K5" s="66">
        <f>K6</f>
        <v>461140.32391049998</v>
      </c>
    </row>
    <row r="6" spans="1:11" ht="15.75" customHeight="1" x14ac:dyDescent="0.2">
      <c r="A6" s="131">
        <v>1</v>
      </c>
      <c r="B6" s="131"/>
      <c r="C6" s="132"/>
      <c r="D6" s="133" t="s">
        <v>105</v>
      </c>
      <c r="E6" s="134"/>
      <c r="F6" s="135"/>
      <c r="G6" s="67"/>
      <c r="H6" s="68"/>
      <c r="I6" s="68"/>
      <c r="J6" s="69" t="s">
        <v>106</v>
      </c>
      <c r="K6" s="70">
        <f>K9+K13+K19+K23+K27+K34+K37+K45+K7+K53</f>
        <v>461140.32391049998</v>
      </c>
    </row>
    <row r="7" spans="1:11" ht="16.5" customHeight="1" x14ac:dyDescent="0.2">
      <c r="A7" s="71" t="s">
        <v>107</v>
      </c>
      <c r="B7" s="136"/>
      <c r="C7" s="137"/>
      <c r="D7" s="72"/>
      <c r="E7" s="73" t="s">
        <v>108</v>
      </c>
      <c r="F7" s="72"/>
      <c r="G7" s="72"/>
      <c r="H7" s="74"/>
      <c r="I7" s="74"/>
      <c r="J7" s="75" t="s">
        <v>106</v>
      </c>
      <c r="K7" s="76">
        <f>K8</f>
        <v>1538.568</v>
      </c>
    </row>
    <row r="8" spans="1:11" ht="96.75" customHeight="1" x14ac:dyDescent="0.2">
      <c r="A8" s="77" t="s">
        <v>117</v>
      </c>
      <c r="B8" s="138" t="s">
        <v>1</v>
      </c>
      <c r="C8" s="139"/>
      <c r="D8" s="78" t="s">
        <v>14</v>
      </c>
      <c r="E8" s="79" t="s">
        <v>183</v>
      </c>
      <c r="F8" s="80" t="s">
        <v>118</v>
      </c>
      <c r="G8" s="81">
        <v>4.5</v>
      </c>
      <c r="H8" s="82">
        <v>268.16000000000003</v>
      </c>
      <c r="I8" s="83" t="s">
        <v>5</v>
      </c>
      <c r="J8" s="81">
        <f>H8*1.275</f>
        <v>341.904</v>
      </c>
      <c r="K8" s="84">
        <f>G8*J8</f>
        <v>1538.568</v>
      </c>
    </row>
    <row r="9" spans="1:11" ht="16.5" customHeight="1" x14ac:dyDescent="0.2">
      <c r="A9" s="85" t="s">
        <v>109</v>
      </c>
      <c r="B9" s="136"/>
      <c r="C9" s="137"/>
      <c r="D9" s="72"/>
      <c r="E9" s="85" t="s">
        <v>45</v>
      </c>
      <c r="F9" s="72"/>
      <c r="G9" s="72"/>
      <c r="H9" s="72"/>
      <c r="I9" s="72"/>
      <c r="J9" s="86" t="s">
        <v>106</v>
      </c>
      <c r="K9" s="87">
        <f>K10+K11+K12</f>
        <v>1343.4817799999998</v>
      </c>
    </row>
    <row r="10" spans="1:11" ht="36.75" customHeight="1" x14ac:dyDescent="0.2">
      <c r="A10" s="77" t="s">
        <v>119</v>
      </c>
      <c r="B10" s="138" t="s">
        <v>120</v>
      </c>
      <c r="C10" s="139"/>
      <c r="D10" s="78">
        <v>104790</v>
      </c>
      <c r="E10" s="79" t="s">
        <v>121</v>
      </c>
      <c r="F10" s="80" t="s">
        <v>122</v>
      </c>
      <c r="G10" s="81">
        <v>2</v>
      </c>
      <c r="H10" s="82">
        <v>126.46</v>
      </c>
      <c r="I10" s="83" t="s">
        <v>5</v>
      </c>
      <c r="J10" s="81">
        <f>H10*1.275</f>
        <v>161.23649999999998</v>
      </c>
      <c r="K10" s="84">
        <f>G10*J10</f>
        <v>322.47299999999996</v>
      </c>
    </row>
    <row r="11" spans="1:11" ht="58.5" customHeight="1" x14ac:dyDescent="0.2">
      <c r="A11" s="88" t="s">
        <v>123</v>
      </c>
      <c r="B11" s="140" t="s">
        <v>120</v>
      </c>
      <c r="C11" s="141"/>
      <c r="D11" s="89">
        <v>104802</v>
      </c>
      <c r="E11" s="79" t="s">
        <v>124</v>
      </c>
      <c r="F11" s="90" t="s">
        <v>118</v>
      </c>
      <c r="G11" s="91">
        <v>65.099999999999994</v>
      </c>
      <c r="H11" s="92">
        <v>11.32</v>
      </c>
      <c r="I11" s="93" t="s">
        <v>5</v>
      </c>
      <c r="J11" s="81">
        <f t="shared" ref="J11:J22" si="0">H11*1.275</f>
        <v>14.433</v>
      </c>
      <c r="K11" s="84">
        <f t="shared" ref="K11:K22" si="1">G11*J11</f>
        <v>939.58829999999989</v>
      </c>
    </row>
    <row r="12" spans="1:11" ht="39.75" customHeight="1" x14ac:dyDescent="0.2">
      <c r="A12" s="88" t="s">
        <v>125</v>
      </c>
      <c r="B12" s="140" t="s">
        <v>120</v>
      </c>
      <c r="C12" s="141"/>
      <c r="D12" s="89">
        <v>97622</v>
      </c>
      <c r="E12" s="79" t="s">
        <v>126</v>
      </c>
      <c r="F12" s="90" t="s">
        <v>122</v>
      </c>
      <c r="G12" s="91">
        <v>0.96</v>
      </c>
      <c r="H12" s="92">
        <v>66.52</v>
      </c>
      <c r="I12" s="93" t="s">
        <v>5</v>
      </c>
      <c r="J12" s="81">
        <f t="shared" si="0"/>
        <v>84.812999999999988</v>
      </c>
      <c r="K12" s="84">
        <f t="shared" si="1"/>
        <v>81.420479999999984</v>
      </c>
    </row>
    <row r="13" spans="1:11" ht="12" customHeight="1" x14ac:dyDescent="0.2">
      <c r="A13" s="85" t="s">
        <v>110</v>
      </c>
      <c r="B13" s="136"/>
      <c r="C13" s="137"/>
      <c r="D13" s="72"/>
      <c r="E13" s="148" t="s">
        <v>46</v>
      </c>
      <c r="F13" s="149"/>
      <c r="G13" s="150"/>
      <c r="H13" s="72"/>
      <c r="I13" s="72"/>
      <c r="J13" s="86" t="s">
        <v>106</v>
      </c>
      <c r="K13" s="87">
        <f>K14+K15+K16+K17+K18</f>
        <v>3287.3947199999993</v>
      </c>
    </row>
    <row r="14" spans="1:11" ht="60.75" customHeight="1" x14ac:dyDescent="0.2">
      <c r="A14" s="88" t="s">
        <v>127</v>
      </c>
      <c r="B14" s="140" t="s">
        <v>1</v>
      </c>
      <c r="C14" s="141"/>
      <c r="D14" s="90" t="s">
        <v>128</v>
      </c>
      <c r="E14" s="79" t="s">
        <v>184</v>
      </c>
      <c r="F14" s="90" t="s">
        <v>129</v>
      </c>
      <c r="G14" s="91">
        <v>1.92</v>
      </c>
      <c r="H14" s="92">
        <v>158.87</v>
      </c>
      <c r="I14" s="93" t="s">
        <v>5</v>
      </c>
      <c r="J14" s="81">
        <f t="shared" si="0"/>
        <v>202.55924999999999</v>
      </c>
      <c r="K14" s="84">
        <f t="shared" si="1"/>
        <v>388.91375999999997</v>
      </c>
    </row>
    <row r="15" spans="1:11" ht="59.25" customHeight="1" x14ac:dyDescent="0.2">
      <c r="A15" s="77" t="s">
        <v>130</v>
      </c>
      <c r="B15" s="138" t="s">
        <v>1</v>
      </c>
      <c r="C15" s="139"/>
      <c r="D15" s="80" t="s">
        <v>131</v>
      </c>
      <c r="E15" s="79" t="s">
        <v>182</v>
      </c>
      <c r="F15" s="80" t="s">
        <v>129</v>
      </c>
      <c r="G15" s="81">
        <v>1.92</v>
      </c>
      <c r="H15" s="82">
        <v>10.88</v>
      </c>
      <c r="I15" s="83" t="s">
        <v>5</v>
      </c>
      <c r="J15" s="81">
        <f t="shared" si="0"/>
        <v>13.872</v>
      </c>
      <c r="K15" s="84">
        <f t="shared" si="1"/>
        <v>26.634239999999998</v>
      </c>
    </row>
    <row r="16" spans="1:11" ht="60.75" customHeight="1" x14ac:dyDescent="0.2">
      <c r="A16" s="77" t="s">
        <v>132</v>
      </c>
      <c r="B16" s="138" t="s">
        <v>1</v>
      </c>
      <c r="C16" s="139"/>
      <c r="D16" s="80" t="s">
        <v>133</v>
      </c>
      <c r="E16" s="79" t="s">
        <v>181</v>
      </c>
      <c r="F16" s="80" t="s">
        <v>129</v>
      </c>
      <c r="G16" s="81">
        <v>1.92</v>
      </c>
      <c r="H16" s="82">
        <v>42.14</v>
      </c>
      <c r="I16" s="83" t="s">
        <v>5</v>
      </c>
      <c r="J16" s="81">
        <f t="shared" si="0"/>
        <v>53.728499999999997</v>
      </c>
      <c r="K16" s="84">
        <f t="shared" si="1"/>
        <v>103.15871999999999</v>
      </c>
    </row>
    <row r="17" spans="1:11" ht="24.95" customHeight="1" x14ac:dyDescent="0.2">
      <c r="A17" s="88" t="s">
        <v>134</v>
      </c>
      <c r="B17" s="140" t="s">
        <v>120</v>
      </c>
      <c r="C17" s="141"/>
      <c r="D17" s="89">
        <v>88485</v>
      </c>
      <c r="E17" s="79" t="s">
        <v>135</v>
      </c>
      <c r="F17" s="90" t="s">
        <v>118</v>
      </c>
      <c r="G17" s="91">
        <v>96</v>
      </c>
      <c r="H17" s="92">
        <v>5.03</v>
      </c>
      <c r="I17" s="93" t="s">
        <v>5</v>
      </c>
      <c r="J17" s="81">
        <f t="shared" si="0"/>
        <v>6.4132499999999997</v>
      </c>
      <c r="K17" s="84">
        <f t="shared" si="1"/>
        <v>615.67200000000003</v>
      </c>
    </row>
    <row r="18" spans="1:11" ht="24.95" customHeight="1" x14ac:dyDescent="0.2">
      <c r="A18" s="77" t="s">
        <v>136</v>
      </c>
      <c r="B18" s="138" t="s">
        <v>1</v>
      </c>
      <c r="C18" s="139"/>
      <c r="D18" s="80" t="s">
        <v>137</v>
      </c>
      <c r="E18" s="94" t="s">
        <v>205</v>
      </c>
      <c r="F18" s="80" t="s">
        <v>129</v>
      </c>
      <c r="G18" s="81">
        <v>96</v>
      </c>
      <c r="H18" s="82">
        <v>17.59</v>
      </c>
      <c r="I18" s="83" t="s">
        <v>5</v>
      </c>
      <c r="J18" s="81">
        <f t="shared" si="0"/>
        <v>22.427249999999997</v>
      </c>
      <c r="K18" s="84">
        <f t="shared" si="1"/>
        <v>2153.0159999999996</v>
      </c>
    </row>
    <row r="19" spans="1:11" ht="19.5" customHeight="1" x14ac:dyDescent="0.2">
      <c r="A19" s="85" t="s">
        <v>111</v>
      </c>
      <c r="B19" s="136"/>
      <c r="C19" s="137"/>
      <c r="D19" s="72"/>
      <c r="E19" s="85" t="s">
        <v>47</v>
      </c>
      <c r="F19" s="72"/>
      <c r="G19" s="72"/>
      <c r="H19" s="72"/>
      <c r="I19" s="72"/>
      <c r="J19" s="86" t="s">
        <v>106</v>
      </c>
      <c r="K19" s="87">
        <f>K20+K21+K22</f>
        <v>28951.537199999999</v>
      </c>
    </row>
    <row r="20" spans="1:11" ht="85.5" customHeight="1" x14ac:dyDescent="0.2">
      <c r="A20" s="88" t="s">
        <v>138</v>
      </c>
      <c r="B20" s="138" t="s">
        <v>1</v>
      </c>
      <c r="C20" s="139"/>
      <c r="D20" s="89" t="s">
        <v>15</v>
      </c>
      <c r="E20" s="79" t="s">
        <v>210</v>
      </c>
      <c r="F20" s="90" t="s">
        <v>118</v>
      </c>
      <c r="G20" s="91">
        <v>20</v>
      </c>
      <c r="H20" s="92">
        <v>145.46</v>
      </c>
      <c r="I20" s="93" t="s">
        <v>5</v>
      </c>
      <c r="J20" s="81">
        <f t="shared" si="0"/>
        <v>185.4615</v>
      </c>
      <c r="K20" s="84">
        <f t="shared" si="1"/>
        <v>3709.23</v>
      </c>
    </row>
    <row r="21" spans="1:11" ht="24.95" customHeight="1" x14ac:dyDescent="0.2">
      <c r="A21" s="77" t="s">
        <v>139</v>
      </c>
      <c r="B21" s="138" t="s">
        <v>120</v>
      </c>
      <c r="C21" s="139"/>
      <c r="D21" s="78">
        <v>98679</v>
      </c>
      <c r="E21" s="79" t="s">
        <v>140</v>
      </c>
      <c r="F21" s="80" t="s">
        <v>118</v>
      </c>
      <c r="G21" s="81">
        <v>20</v>
      </c>
      <c r="H21" s="82">
        <v>43.08</v>
      </c>
      <c r="I21" s="83" t="s">
        <v>5</v>
      </c>
      <c r="J21" s="81">
        <f t="shared" si="0"/>
        <v>54.926999999999992</v>
      </c>
      <c r="K21" s="84">
        <f t="shared" si="1"/>
        <v>1098.54</v>
      </c>
    </row>
    <row r="22" spans="1:11" ht="24.95" customHeight="1" x14ac:dyDescent="0.2">
      <c r="A22" s="88" t="s">
        <v>141</v>
      </c>
      <c r="B22" s="140" t="s">
        <v>120</v>
      </c>
      <c r="C22" s="141"/>
      <c r="D22" s="89">
        <v>102491</v>
      </c>
      <c r="E22" s="79" t="s">
        <v>142</v>
      </c>
      <c r="F22" s="90" t="s">
        <v>118</v>
      </c>
      <c r="G22" s="91">
        <v>781.2</v>
      </c>
      <c r="H22" s="92">
        <v>24.24</v>
      </c>
      <c r="I22" s="93" t="s">
        <v>5</v>
      </c>
      <c r="J22" s="81">
        <f t="shared" si="0"/>
        <v>30.905999999999995</v>
      </c>
      <c r="K22" s="84">
        <f t="shared" si="1"/>
        <v>24143.767199999998</v>
      </c>
    </row>
    <row r="23" spans="1:11" ht="12" customHeight="1" x14ac:dyDescent="0.2">
      <c r="A23" s="85" t="s">
        <v>112</v>
      </c>
      <c r="B23" s="136"/>
      <c r="C23" s="137"/>
      <c r="D23" s="72"/>
      <c r="E23" s="85" t="s">
        <v>42</v>
      </c>
      <c r="F23" s="72"/>
      <c r="G23" s="72"/>
      <c r="H23" s="72"/>
      <c r="I23" s="72"/>
      <c r="J23" s="86" t="s">
        <v>106</v>
      </c>
      <c r="K23" s="87">
        <f>K25+K26</f>
        <v>3574.2763500000001</v>
      </c>
    </row>
    <row r="24" spans="1:11" ht="15.75" customHeight="1" x14ac:dyDescent="0.2">
      <c r="A24" s="124" t="s">
        <v>188</v>
      </c>
      <c r="B24" s="125"/>
      <c r="C24" s="125"/>
      <c r="D24" s="125"/>
      <c r="E24" s="125"/>
      <c r="F24" s="125"/>
      <c r="G24" s="125"/>
      <c r="H24" s="125"/>
      <c r="I24" s="125"/>
      <c r="J24" s="125"/>
      <c r="K24" s="142"/>
    </row>
    <row r="25" spans="1:11" ht="47.25" customHeight="1" x14ac:dyDescent="0.2">
      <c r="A25" s="77" t="s">
        <v>143</v>
      </c>
      <c r="B25" s="138" t="s">
        <v>1</v>
      </c>
      <c r="C25" s="139"/>
      <c r="D25" s="80" t="s">
        <v>144</v>
      </c>
      <c r="E25" s="79" t="s">
        <v>211</v>
      </c>
      <c r="F25" s="80" t="s">
        <v>145</v>
      </c>
      <c r="G25" s="81">
        <v>8</v>
      </c>
      <c r="H25" s="82">
        <v>242.93</v>
      </c>
      <c r="I25" s="83" t="s">
        <v>5</v>
      </c>
      <c r="J25" s="81">
        <f t="shared" ref="J25:J44" si="2">H25*1.275</f>
        <v>309.73575</v>
      </c>
      <c r="K25" s="84">
        <f t="shared" ref="K25:K44" si="3">G25*J25</f>
        <v>2477.886</v>
      </c>
    </row>
    <row r="26" spans="1:11" ht="49.5" customHeight="1" x14ac:dyDescent="0.2">
      <c r="A26" s="77" t="s">
        <v>146</v>
      </c>
      <c r="B26" s="138" t="s">
        <v>120</v>
      </c>
      <c r="C26" s="139"/>
      <c r="D26" s="78">
        <v>97667</v>
      </c>
      <c r="E26" s="79" t="s">
        <v>194</v>
      </c>
      <c r="F26" s="80" t="s">
        <v>122</v>
      </c>
      <c r="G26" s="81">
        <v>94.6</v>
      </c>
      <c r="H26" s="82">
        <v>9.09</v>
      </c>
      <c r="I26" s="83" t="s">
        <v>5</v>
      </c>
      <c r="J26" s="81">
        <f t="shared" si="2"/>
        <v>11.589749999999999</v>
      </c>
      <c r="K26" s="84">
        <f t="shared" si="3"/>
        <v>1096.3903499999999</v>
      </c>
    </row>
    <row r="27" spans="1:11" ht="13.5" customHeight="1" x14ac:dyDescent="0.2">
      <c r="A27" s="85" t="s">
        <v>113</v>
      </c>
      <c r="B27" s="136"/>
      <c r="C27" s="137"/>
      <c r="D27" s="72"/>
      <c r="E27" s="85" t="s">
        <v>43</v>
      </c>
      <c r="F27" s="72"/>
      <c r="G27" s="72"/>
      <c r="H27" s="72"/>
      <c r="I27" s="72"/>
      <c r="J27" s="86" t="s">
        <v>106</v>
      </c>
      <c r="K27" s="87">
        <f>K28+K29+K30+K31+K32+K33</f>
        <v>17472.191999999999</v>
      </c>
    </row>
    <row r="28" spans="1:11" ht="38.25" customHeight="1" x14ac:dyDescent="0.2">
      <c r="A28" s="77" t="s">
        <v>147</v>
      </c>
      <c r="B28" s="138" t="s">
        <v>120</v>
      </c>
      <c r="C28" s="139"/>
      <c r="D28" s="78">
        <v>91932</v>
      </c>
      <c r="E28" s="79" t="s">
        <v>148</v>
      </c>
      <c r="F28" s="80" t="s">
        <v>149</v>
      </c>
      <c r="G28" s="81">
        <v>225</v>
      </c>
      <c r="H28" s="82">
        <v>20.92</v>
      </c>
      <c r="I28" s="83" t="s">
        <v>5</v>
      </c>
      <c r="J28" s="81">
        <f t="shared" si="2"/>
        <v>26.673000000000002</v>
      </c>
      <c r="K28" s="84">
        <f t="shared" si="3"/>
        <v>6001.4250000000002</v>
      </c>
    </row>
    <row r="29" spans="1:11" ht="48" customHeight="1" x14ac:dyDescent="0.2">
      <c r="A29" s="77" t="s">
        <v>150</v>
      </c>
      <c r="B29" s="138" t="s">
        <v>120</v>
      </c>
      <c r="C29" s="139"/>
      <c r="D29" s="78">
        <v>91850</v>
      </c>
      <c r="E29" s="79" t="s">
        <v>208</v>
      </c>
      <c r="F29" s="80" t="s">
        <v>11</v>
      </c>
      <c r="G29" s="81">
        <v>75</v>
      </c>
      <c r="H29" s="82">
        <v>10.73</v>
      </c>
      <c r="I29" s="83" t="s">
        <v>5</v>
      </c>
      <c r="J29" s="81">
        <f t="shared" si="2"/>
        <v>13.68075</v>
      </c>
      <c r="K29" s="84">
        <f t="shared" si="3"/>
        <v>1026.0562500000001</v>
      </c>
    </row>
    <row r="30" spans="1:11" ht="85.5" customHeight="1" x14ac:dyDescent="0.2">
      <c r="A30" s="77" t="s">
        <v>151</v>
      </c>
      <c r="B30" s="138" t="s">
        <v>1</v>
      </c>
      <c r="C30" s="139"/>
      <c r="D30" s="80" t="s">
        <v>152</v>
      </c>
      <c r="E30" s="79" t="s">
        <v>189</v>
      </c>
      <c r="F30" s="80" t="s">
        <v>145</v>
      </c>
      <c r="G30" s="81">
        <v>4</v>
      </c>
      <c r="H30" s="82">
        <v>303.43</v>
      </c>
      <c r="I30" s="83" t="s">
        <v>5</v>
      </c>
      <c r="J30" s="81">
        <f t="shared" si="2"/>
        <v>386.87324999999998</v>
      </c>
      <c r="K30" s="84">
        <f t="shared" si="3"/>
        <v>1547.4929999999999</v>
      </c>
    </row>
    <row r="31" spans="1:11" ht="72.75" customHeight="1" x14ac:dyDescent="0.2">
      <c r="A31" s="88" t="s">
        <v>153</v>
      </c>
      <c r="B31" s="140" t="s">
        <v>1</v>
      </c>
      <c r="C31" s="141"/>
      <c r="D31" s="90" t="s">
        <v>154</v>
      </c>
      <c r="E31" s="79" t="s">
        <v>207</v>
      </c>
      <c r="F31" s="90" t="s">
        <v>145</v>
      </c>
      <c r="G31" s="91">
        <v>1</v>
      </c>
      <c r="H31" s="95">
        <v>2717.97</v>
      </c>
      <c r="I31" s="93" t="s">
        <v>5</v>
      </c>
      <c r="J31" s="81">
        <f t="shared" si="2"/>
        <v>3465.4117499999993</v>
      </c>
      <c r="K31" s="84">
        <f t="shared" si="3"/>
        <v>3465.4117499999993</v>
      </c>
    </row>
    <row r="32" spans="1:11" ht="37.5" customHeight="1" x14ac:dyDescent="0.2">
      <c r="A32" s="88" t="s">
        <v>155</v>
      </c>
      <c r="B32" s="140" t="s">
        <v>120</v>
      </c>
      <c r="C32" s="141"/>
      <c r="D32" s="89">
        <v>101632</v>
      </c>
      <c r="E32" s="79" t="s">
        <v>156</v>
      </c>
      <c r="F32" s="90" t="s">
        <v>149</v>
      </c>
      <c r="G32" s="91">
        <v>1</v>
      </c>
      <c r="H32" s="92">
        <v>28.24</v>
      </c>
      <c r="I32" s="93" t="s">
        <v>5</v>
      </c>
      <c r="J32" s="81">
        <f t="shared" si="2"/>
        <v>36.005999999999993</v>
      </c>
      <c r="K32" s="84">
        <f t="shared" si="3"/>
        <v>36.005999999999993</v>
      </c>
    </row>
    <row r="33" spans="1:14" ht="48" customHeight="1" x14ac:dyDescent="0.2">
      <c r="A33" s="77" t="s">
        <v>157</v>
      </c>
      <c r="B33" s="138" t="s">
        <v>158</v>
      </c>
      <c r="C33" s="139"/>
      <c r="D33" s="96">
        <v>3</v>
      </c>
      <c r="E33" s="79" t="s">
        <v>159</v>
      </c>
      <c r="F33" s="80" t="s">
        <v>149</v>
      </c>
      <c r="G33" s="81">
        <v>4</v>
      </c>
      <c r="H33" s="97">
        <v>1058</v>
      </c>
      <c r="I33" s="83" t="s">
        <v>5</v>
      </c>
      <c r="J33" s="81">
        <f t="shared" si="2"/>
        <v>1348.9499999999998</v>
      </c>
      <c r="K33" s="84">
        <f t="shared" si="3"/>
        <v>5395.7999999999993</v>
      </c>
    </row>
    <row r="34" spans="1:14" ht="26.25" customHeight="1" x14ac:dyDescent="0.2">
      <c r="A34" s="85" t="s">
        <v>114</v>
      </c>
      <c r="B34" s="136"/>
      <c r="C34" s="137"/>
      <c r="D34" s="72"/>
      <c r="E34" s="85" t="s">
        <v>48</v>
      </c>
      <c r="F34" s="72"/>
      <c r="G34" s="72"/>
      <c r="H34" s="72"/>
      <c r="I34" s="72"/>
      <c r="J34" s="86" t="s">
        <v>106</v>
      </c>
      <c r="K34" s="87">
        <f>K35+K36</f>
        <v>7665.1291500000016</v>
      </c>
    </row>
    <row r="35" spans="1:14" ht="60.75" customHeight="1" x14ac:dyDescent="0.2">
      <c r="A35" s="88" t="s">
        <v>160</v>
      </c>
      <c r="B35" s="140" t="s">
        <v>120</v>
      </c>
      <c r="C35" s="141"/>
      <c r="D35" s="89">
        <v>104802</v>
      </c>
      <c r="E35" s="79" t="s">
        <v>124</v>
      </c>
      <c r="F35" s="90" t="s">
        <v>118</v>
      </c>
      <c r="G35" s="91">
        <v>135.80000000000001</v>
      </c>
      <c r="H35" s="92">
        <v>11.32</v>
      </c>
      <c r="I35" s="93" t="s">
        <v>5</v>
      </c>
      <c r="J35" s="81">
        <f t="shared" si="2"/>
        <v>14.433</v>
      </c>
      <c r="K35" s="84">
        <f t="shared" si="3"/>
        <v>1960.0014000000001</v>
      </c>
    </row>
    <row r="36" spans="1:14" ht="39" customHeight="1" x14ac:dyDescent="0.2">
      <c r="A36" s="88" t="s">
        <v>161</v>
      </c>
      <c r="B36" s="140" t="s">
        <v>158</v>
      </c>
      <c r="C36" s="141"/>
      <c r="D36" s="98">
        <v>4</v>
      </c>
      <c r="E36" s="79" t="s">
        <v>162</v>
      </c>
      <c r="F36" s="90" t="s">
        <v>118</v>
      </c>
      <c r="G36" s="91">
        <v>135.80000000000001</v>
      </c>
      <c r="H36" s="92">
        <v>32.950000000000003</v>
      </c>
      <c r="I36" s="93" t="s">
        <v>5</v>
      </c>
      <c r="J36" s="81">
        <f t="shared" si="2"/>
        <v>42.011250000000004</v>
      </c>
      <c r="K36" s="84">
        <f t="shared" si="3"/>
        <v>5705.1277500000015</v>
      </c>
    </row>
    <row r="37" spans="1:14" ht="26.25" customHeight="1" x14ac:dyDescent="0.2">
      <c r="A37" s="85" t="s">
        <v>115</v>
      </c>
      <c r="B37" s="136"/>
      <c r="C37" s="137"/>
      <c r="D37" s="72"/>
      <c r="E37" s="85" t="s">
        <v>49</v>
      </c>
      <c r="F37" s="72"/>
      <c r="G37" s="72"/>
      <c r="H37" s="72"/>
      <c r="I37" s="72"/>
      <c r="J37" s="86" t="s">
        <v>106</v>
      </c>
      <c r="K37" s="87">
        <f>K38+K39+K40+K41+K42+K43+K44</f>
        <v>147462.54240000001</v>
      </c>
    </row>
    <row r="38" spans="1:14" ht="83.25" customHeight="1" x14ac:dyDescent="0.2">
      <c r="A38" s="77" t="s">
        <v>163</v>
      </c>
      <c r="B38" s="138" t="s">
        <v>120</v>
      </c>
      <c r="C38" s="139"/>
      <c r="D38" s="78">
        <v>102362</v>
      </c>
      <c r="E38" s="79" t="s">
        <v>193</v>
      </c>
      <c r="F38" s="80" t="s">
        <v>118</v>
      </c>
      <c r="G38" s="81">
        <v>345</v>
      </c>
      <c r="H38" s="82">
        <v>167.22</v>
      </c>
      <c r="I38" s="83" t="s">
        <v>5</v>
      </c>
      <c r="J38" s="81">
        <f t="shared" si="2"/>
        <v>213.20549999999997</v>
      </c>
      <c r="K38" s="84">
        <f t="shared" si="3"/>
        <v>73555.897499999992</v>
      </c>
    </row>
    <row r="39" spans="1:14" ht="48" customHeight="1" x14ac:dyDescent="0.2">
      <c r="A39" s="77" t="s">
        <v>50</v>
      </c>
      <c r="B39" s="143" t="s">
        <v>1</v>
      </c>
      <c r="C39" s="144"/>
      <c r="D39" s="80" t="s">
        <v>164</v>
      </c>
      <c r="E39" s="79" t="s">
        <v>192</v>
      </c>
      <c r="F39" s="80" t="s">
        <v>129</v>
      </c>
      <c r="G39" s="81">
        <v>2.52</v>
      </c>
      <c r="H39" s="82">
        <v>635.53</v>
      </c>
      <c r="I39" s="83" t="s">
        <v>5</v>
      </c>
      <c r="J39" s="81">
        <f t="shared" si="2"/>
        <v>810.30074999999988</v>
      </c>
      <c r="K39" s="84">
        <f t="shared" si="3"/>
        <v>2041.9578899999997</v>
      </c>
      <c r="L39" s="99"/>
    </row>
    <row r="40" spans="1:14" ht="36" customHeight="1" x14ac:dyDescent="0.2">
      <c r="A40" s="77" t="s">
        <v>51</v>
      </c>
      <c r="B40" s="145" t="s">
        <v>1</v>
      </c>
      <c r="C40" s="146"/>
      <c r="D40" s="90" t="s">
        <v>165</v>
      </c>
      <c r="E40" s="79" t="s">
        <v>166</v>
      </c>
      <c r="F40" s="90" t="s">
        <v>129</v>
      </c>
      <c r="G40" s="91">
        <v>135.80000000000001</v>
      </c>
      <c r="H40" s="92">
        <v>6.19</v>
      </c>
      <c r="I40" s="93" t="s">
        <v>5</v>
      </c>
      <c r="J40" s="81">
        <f t="shared" si="2"/>
        <v>7.8922499999999998</v>
      </c>
      <c r="K40" s="84">
        <f t="shared" si="3"/>
        <v>1071.76755</v>
      </c>
      <c r="L40" s="100"/>
    </row>
    <row r="41" spans="1:14" ht="62.25" customHeight="1" x14ac:dyDescent="0.2">
      <c r="A41" s="77" t="s">
        <v>52</v>
      </c>
      <c r="B41" s="145" t="s">
        <v>120</v>
      </c>
      <c r="C41" s="146"/>
      <c r="D41" s="89">
        <v>100762</v>
      </c>
      <c r="E41" s="79" t="s">
        <v>167</v>
      </c>
      <c r="F41" s="90" t="s">
        <v>118</v>
      </c>
      <c r="G41" s="91">
        <v>483.32</v>
      </c>
      <c r="H41" s="92">
        <v>61.37</v>
      </c>
      <c r="I41" s="93" t="s">
        <v>5</v>
      </c>
      <c r="J41" s="81">
        <f t="shared" si="2"/>
        <v>78.246749999999992</v>
      </c>
      <c r="K41" s="84">
        <f t="shared" si="3"/>
        <v>37818.219209999996</v>
      </c>
      <c r="L41" s="99"/>
    </row>
    <row r="42" spans="1:14" ht="48.75" customHeight="1" x14ac:dyDescent="0.2">
      <c r="A42" s="77" t="s">
        <v>53</v>
      </c>
      <c r="B42" s="143" t="s">
        <v>1</v>
      </c>
      <c r="C42" s="144"/>
      <c r="D42" s="80" t="s">
        <v>168</v>
      </c>
      <c r="E42" s="79" t="s">
        <v>169</v>
      </c>
      <c r="F42" s="80" t="s">
        <v>170</v>
      </c>
      <c r="G42" s="81">
        <v>117</v>
      </c>
      <c r="H42" s="82">
        <v>21.13</v>
      </c>
      <c r="I42" s="83" t="s">
        <v>5</v>
      </c>
      <c r="J42" s="81">
        <f t="shared" si="2"/>
        <v>26.940749999999998</v>
      </c>
      <c r="K42" s="84">
        <f t="shared" si="3"/>
        <v>3152.0677499999997</v>
      </c>
      <c r="L42" s="99"/>
      <c r="N42" s="54" t="s">
        <v>0</v>
      </c>
    </row>
    <row r="43" spans="1:14" ht="50.25" customHeight="1" x14ac:dyDescent="0.2">
      <c r="A43" s="77" t="s">
        <v>54</v>
      </c>
      <c r="B43" s="143" t="s">
        <v>1</v>
      </c>
      <c r="C43" s="144"/>
      <c r="D43" s="80" t="s">
        <v>171</v>
      </c>
      <c r="E43" s="79" t="s">
        <v>191</v>
      </c>
      <c r="F43" s="80" t="s">
        <v>145</v>
      </c>
      <c r="G43" s="81">
        <v>2</v>
      </c>
      <c r="H43" s="97">
        <v>3052.15</v>
      </c>
      <c r="I43" s="83" t="s">
        <v>5</v>
      </c>
      <c r="J43" s="81">
        <f t="shared" si="2"/>
        <v>3891.49125</v>
      </c>
      <c r="K43" s="84">
        <f t="shared" si="3"/>
        <v>7782.9825000000001</v>
      </c>
      <c r="L43" s="99"/>
      <c r="N43" s="54">
        <v>92</v>
      </c>
    </row>
    <row r="44" spans="1:14" ht="36.75" customHeight="1" x14ac:dyDescent="0.2">
      <c r="A44" s="77" t="s">
        <v>55</v>
      </c>
      <c r="B44" s="140" t="s">
        <v>172</v>
      </c>
      <c r="C44" s="141"/>
      <c r="D44" s="90" t="s">
        <v>173</v>
      </c>
      <c r="E44" s="79" t="s">
        <v>174</v>
      </c>
      <c r="F44" s="90" t="s">
        <v>129</v>
      </c>
      <c r="G44" s="91">
        <v>864.3</v>
      </c>
      <c r="H44" s="92">
        <v>20</v>
      </c>
      <c r="I44" s="93" t="s">
        <v>5</v>
      </c>
      <c r="J44" s="81">
        <f t="shared" si="2"/>
        <v>25.5</v>
      </c>
      <c r="K44" s="84">
        <f t="shared" si="3"/>
        <v>22039.649999999998</v>
      </c>
      <c r="L44" s="100"/>
      <c r="N44" s="54">
        <v>210</v>
      </c>
    </row>
    <row r="45" spans="1:14" ht="17.100000000000001" customHeight="1" x14ac:dyDescent="0.2">
      <c r="A45" s="101" t="s">
        <v>12</v>
      </c>
      <c r="B45" s="147" t="s">
        <v>22</v>
      </c>
      <c r="C45" s="147"/>
      <c r="D45" s="147"/>
      <c r="E45" s="147"/>
      <c r="F45" s="102"/>
      <c r="G45" s="102"/>
      <c r="H45" s="102"/>
      <c r="I45" s="102"/>
      <c r="J45" s="102"/>
      <c r="K45" s="103">
        <f>K46+K47+K48+K49+K50+K51+K52</f>
        <v>223742.91982499999</v>
      </c>
      <c r="L45" s="100"/>
    </row>
    <row r="46" spans="1:14" ht="48.75" customHeight="1" x14ac:dyDescent="0.2">
      <c r="A46" s="104" t="s">
        <v>16</v>
      </c>
      <c r="B46" s="140" t="s">
        <v>1</v>
      </c>
      <c r="C46" s="141"/>
      <c r="D46" s="105">
        <v>93681</v>
      </c>
      <c r="E46" s="106" t="s">
        <v>186</v>
      </c>
      <c r="F46" s="90" t="s">
        <v>129</v>
      </c>
      <c r="G46" s="107">
        <v>350</v>
      </c>
      <c r="H46" s="108">
        <v>119.08</v>
      </c>
      <c r="I46" s="93" t="s">
        <v>5</v>
      </c>
      <c r="J46" s="107">
        <f t="shared" ref="J46:J52" si="4">H46*1.275</f>
        <v>151.827</v>
      </c>
      <c r="K46" s="109">
        <f t="shared" ref="K46:K52" si="5">G46*J46</f>
        <v>53139.45</v>
      </c>
      <c r="L46" s="100"/>
    </row>
    <row r="47" spans="1:14" ht="36.75" customHeight="1" x14ac:dyDescent="0.2">
      <c r="A47" s="104" t="s">
        <v>17</v>
      </c>
      <c r="B47" s="140" t="s">
        <v>1</v>
      </c>
      <c r="C47" s="141"/>
      <c r="D47" s="105" t="s">
        <v>2</v>
      </c>
      <c r="E47" s="106" t="s">
        <v>209</v>
      </c>
      <c r="F47" s="90" t="s">
        <v>129</v>
      </c>
      <c r="G47" s="107">
        <v>250</v>
      </c>
      <c r="H47" s="108">
        <v>109.37</v>
      </c>
      <c r="I47" s="93" t="s">
        <v>5</v>
      </c>
      <c r="J47" s="107">
        <f t="shared" si="4"/>
        <v>139.44675000000001</v>
      </c>
      <c r="K47" s="109">
        <f t="shared" si="5"/>
        <v>34861.6875</v>
      </c>
      <c r="L47" s="100"/>
    </row>
    <row r="48" spans="1:14" ht="24.95" customHeight="1" x14ac:dyDescent="0.2">
      <c r="A48" s="104" t="s">
        <v>18</v>
      </c>
      <c r="B48" s="140" t="s">
        <v>1</v>
      </c>
      <c r="C48" s="141"/>
      <c r="D48" s="105" t="s">
        <v>3</v>
      </c>
      <c r="E48" s="106" t="s">
        <v>4</v>
      </c>
      <c r="F48" s="90" t="s">
        <v>129</v>
      </c>
      <c r="G48" s="107">
        <v>70</v>
      </c>
      <c r="H48" s="108">
        <v>94.59</v>
      </c>
      <c r="I48" s="93" t="s">
        <v>5</v>
      </c>
      <c r="J48" s="107">
        <f t="shared" si="4"/>
        <v>120.60225</v>
      </c>
      <c r="K48" s="109">
        <f t="shared" si="5"/>
        <v>8442.1574999999993</v>
      </c>
      <c r="L48" s="100"/>
    </row>
    <row r="49" spans="1:12" ht="38.25" customHeight="1" x14ac:dyDescent="0.2">
      <c r="A49" s="104" t="s">
        <v>19</v>
      </c>
      <c r="B49" s="140" t="s">
        <v>1</v>
      </c>
      <c r="C49" s="141"/>
      <c r="D49" s="105" t="s">
        <v>6</v>
      </c>
      <c r="E49" s="106" t="s">
        <v>190</v>
      </c>
      <c r="F49" s="90" t="s">
        <v>129</v>
      </c>
      <c r="G49" s="107">
        <v>1500</v>
      </c>
      <c r="H49" s="108">
        <v>38.090000000000003</v>
      </c>
      <c r="I49" s="93" t="s">
        <v>5</v>
      </c>
      <c r="J49" s="107">
        <f t="shared" si="4"/>
        <v>48.564750000000004</v>
      </c>
      <c r="K49" s="109">
        <f t="shared" si="5"/>
        <v>72847.125</v>
      </c>
      <c r="L49" s="100"/>
    </row>
    <row r="50" spans="1:12" ht="48" customHeight="1" x14ac:dyDescent="0.2">
      <c r="A50" s="104" t="s">
        <v>20</v>
      </c>
      <c r="B50" s="140" t="s">
        <v>9</v>
      </c>
      <c r="C50" s="141"/>
      <c r="D50" s="105" t="s">
        <v>7</v>
      </c>
      <c r="E50" s="106" t="s">
        <v>187</v>
      </c>
      <c r="F50" s="105" t="s">
        <v>8</v>
      </c>
      <c r="G50" s="107">
        <v>5</v>
      </c>
      <c r="H50" s="108">
        <v>5320.1</v>
      </c>
      <c r="I50" s="93" t="s">
        <v>5</v>
      </c>
      <c r="J50" s="107">
        <f t="shared" si="4"/>
        <v>6783.1274999999996</v>
      </c>
      <c r="K50" s="109">
        <f t="shared" si="5"/>
        <v>33915.637499999997</v>
      </c>
      <c r="L50" s="100"/>
    </row>
    <row r="51" spans="1:12" ht="72" customHeight="1" x14ac:dyDescent="0.2">
      <c r="A51" s="104" t="s">
        <v>21</v>
      </c>
      <c r="B51" s="140" t="s">
        <v>1</v>
      </c>
      <c r="C51" s="141"/>
      <c r="D51" s="105" t="s">
        <v>10</v>
      </c>
      <c r="E51" s="106" t="s">
        <v>185</v>
      </c>
      <c r="F51" s="105" t="s">
        <v>11</v>
      </c>
      <c r="G51" s="107">
        <v>100</v>
      </c>
      <c r="H51" s="108">
        <v>83.2</v>
      </c>
      <c r="I51" s="93" t="s">
        <v>5</v>
      </c>
      <c r="J51" s="107">
        <f t="shared" si="4"/>
        <v>106.08</v>
      </c>
      <c r="K51" s="109">
        <f t="shared" si="5"/>
        <v>10608</v>
      </c>
      <c r="L51" s="100"/>
    </row>
    <row r="52" spans="1:12" ht="18" customHeight="1" x14ac:dyDescent="0.2">
      <c r="A52" s="104" t="s">
        <v>56</v>
      </c>
      <c r="B52" s="140" t="s">
        <v>1</v>
      </c>
      <c r="C52" s="141"/>
      <c r="D52" s="105" t="s">
        <v>175</v>
      </c>
      <c r="E52" s="106" t="s">
        <v>176</v>
      </c>
      <c r="F52" s="105" t="s">
        <v>129</v>
      </c>
      <c r="G52" s="107">
        <v>864.3</v>
      </c>
      <c r="H52" s="108">
        <v>9.01</v>
      </c>
      <c r="I52" s="110" t="s">
        <v>5</v>
      </c>
      <c r="J52" s="107">
        <f t="shared" si="4"/>
        <v>11.487749999999998</v>
      </c>
      <c r="K52" s="109">
        <f t="shared" si="5"/>
        <v>9928.8623249999982</v>
      </c>
      <c r="L52" s="55"/>
    </row>
    <row r="53" spans="1:12" ht="20.85" customHeight="1" x14ac:dyDescent="0.2">
      <c r="A53" s="111" t="s">
        <v>13</v>
      </c>
      <c r="B53" s="158" t="s">
        <v>23</v>
      </c>
      <c r="C53" s="158"/>
      <c r="D53" s="158"/>
      <c r="E53" s="158"/>
      <c r="F53" s="112"/>
      <c r="G53" s="112"/>
      <c r="H53" s="112"/>
      <c r="I53" s="112"/>
      <c r="J53" s="113"/>
      <c r="K53" s="114">
        <f>K54</f>
        <v>26102.2824855</v>
      </c>
      <c r="L53" s="100"/>
    </row>
    <row r="54" spans="1:12" ht="20.85" customHeight="1" x14ac:dyDescent="0.2">
      <c r="A54" s="115" t="s">
        <v>24</v>
      </c>
      <c r="B54" s="116"/>
      <c r="C54" s="116"/>
      <c r="D54" s="116"/>
      <c r="E54" s="116" t="s">
        <v>25</v>
      </c>
      <c r="F54" s="117" t="s">
        <v>26</v>
      </c>
      <c r="G54" s="117" t="s">
        <v>27</v>
      </c>
      <c r="H54" s="118"/>
      <c r="I54" s="118"/>
      <c r="J54" s="119">
        <f>K45+K37+K34+K27+K23+K19+K13+K9+K7</f>
        <v>435038.041425</v>
      </c>
      <c r="K54" s="120">
        <f>J54*6%</f>
        <v>26102.2824855</v>
      </c>
      <c r="L54" s="100"/>
    </row>
    <row r="55" spans="1:12" ht="20.85" customHeight="1" x14ac:dyDescent="0.2">
      <c r="A55" s="118"/>
      <c r="B55" s="116"/>
      <c r="C55" s="116"/>
      <c r="D55" s="116"/>
      <c r="E55" s="116"/>
      <c r="F55" s="118"/>
      <c r="G55" s="118"/>
      <c r="H55" s="118"/>
      <c r="I55" s="118"/>
      <c r="J55" s="118"/>
      <c r="K55" s="121"/>
      <c r="L55" s="100"/>
    </row>
    <row r="56" spans="1:12" ht="9.75" customHeight="1" x14ac:dyDescent="0.2">
      <c r="A56" s="159" t="s">
        <v>177</v>
      </c>
      <c r="B56" s="159"/>
      <c r="C56" s="55"/>
      <c r="D56" s="160" t="s">
        <v>178</v>
      </c>
      <c r="E56" s="161"/>
      <c r="F56" s="161"/>
      <c r="G56" s="161"/>
      <c r="H56" s="161"/>
      <c r="I56" s="161"/>
      <c r="J56" s="161"/>
      <c r="K56" s="162"/>
      <c r="L56" s="55"/>
    </row>
    <row r="57" spans="1:12" ht="8.85" customHeight="1" x14ac:dyDescent="0.2">
      <c r="A57" s="55"/>
      <c r="B57" s="55"/>
      <c r="C57" s="55"/>
      <c r="D57" s="55"/>
      <c r="E57" s="55"/>
      <c r="F57" s="55"/>
      <c r="G57" s="55"/>
      <c r="H57" s="55"/>
      <c r="I57" s="55"/>
      <c r="J57" s="55"/>
      <c r="K57" s="55"/>
      <c r="L57" s="55"/>
    </row>
    <row r="58" spans="1:12" ht="9.75" customHeight="1" x14ac:dyDescent="0.2">
      <c r="A58" s="163" t="s">
        <v>179</v>
      </c>
      <c r="B58" s="159"/>
      <c r="C58" s="159"/>
      <c r="D58" s="159"/>
      <c r="E58" s="159"/>
      <c r="F58" s="159"/>
      <c r="G58" s="159"/>
      <c r="H58" s="159"/>
      <c r="I58" s="159"/>
      <c r="J58" s="159"/>
      <c r="K58" s="164"/>
      <c r="L58" s="55"/>
    </row>
    <row r="59" spans="1:12" ht="25.5" customHeight="1" x14ac:dyDescent="0.2">
      <c r="A59" s="152"/>
      <c r="B59" s="153"/>
      <c r="C59" s="153"/>
      <c r="D59" s="153"/>
      <c r="E59" s="153"/>
      <c r="F59" s="153"/>
      <c r="G59" s="153"/>
      <c r="H59" s="153"/>
      <c r="I59" s="153"/>
      <c r="J59" s="153"/>
      <c r="K59" s="154"/>
      <c r="L59" s="99"/>
    </row>
    <row r="60" spans="1:12" ht="9.9499999999999993" customHeight="1" x14ac:dyDescent="0.2">
      <c r="A60" s="55"/>
      <c r="B60" s="55"/>
      <c r="C60" s="55"/>
      <c r="D60" s="55"/>
      <c r="E60" s="55"/>
      <c r="F60" s="55"/>
      <c r="G60" s="55"/>
      <c r="H60" s="55"/>
      <c r="I60" s="55"/>
      <c r="J60" s="55"/>
      <c r="K60" s="55"/>
      <c r="L60" s="55"/>
    </row>
    <row r="61" spans="1:12" ht="9.75" customHeight="1" x14ac:dyDescent="0.2">
      <c r="A61" s="155" t="s">
        <v>116</v>
      </c>
      <c r="B61" s="156"/>
      <c r="C61" s="156"/>
      <c r="D61" s="156"/>
      <c r="E61" s="156"/>
      <c r="F61" s="156"/>
      <c r="G61" s="156"/>
      <c r="H61" s="156"/>
      <c r="I61" s="156"/>
      <c r="J61" s="156"/>
      <c r="K61" s="157"/>
      <c r="L61" s="55"/>
    </row>
    <row r="62" spans="1:12" ht="10.5" customHeight="1" x14ac:dyDescent="0.2">
      <c r="A62" s="165" t="s">
        <v>180</v>
      </c>
      <c r="B62" s="166"/>
      <c r="C62" s="166"/>
      <c r="D62" s="166"/>
      <c r="E62" s="166"/>
      <c r="F62" s="166"/>
      <c r="G62" s="166"/>
      <c r="H62" s="166"/>
      <c r="I62" s="166"/>
      <c r="J62" s="166"/>
      <c r="K62" s="167"/>
      <c r="L62" s="55"/>
    </row>
    <row r="63" spans="1:12" ht="63" customHeight="1" x14ac:dyDescent="0.2">
      <c r="A63" s="151" t="s">
        <v>206</v>
      </c>
      <c r="B63" s="151"/>
      <c r="C63" s="151"/>
      <c r="D63" s="151"/>
      <c r="E63" s="151"/>
      <c r="F63" s="151"/>
      <c r="G63" s="151"/>
      <c r="H63" s="151"/>
      <c r="I63" s="151"/>
      <c r="J63" s="151"/>
      <c r="K63" s="151"/>
      <c r="L63" s="151"/>
    </row>
  </sheetData>
  <mergeCells count="65">
    <mergeCell ref="E13:G13"/>
    <mergeCell ref="A63:L63"/>
    <mergeCell ref="B46:C46"/>
    <mergeCell ref="B47:C47"/>
    <mergeCell ref="B48:C48"/>
    <mergeCell ref="B49:C49"/>
    <mergeCell ref="B51:C51"/>
    <mergeCell ref="A59:K59"/>
    <mergeCell ref="A61:K61"/>
    <mergeCell ref="B53:E53"/>
    <mergeCell ref="A56:B56"/>
    <mergeCell ref="D56:K56"/>
    <mergeCell ref="A58:K58"/>
    <mergeCell ref="A62:K62"/>
    <mergeCell ref="B50:C50"/>
    <mergeCell ref="B41:C41"/>
    <mergeCell ref="B42:C42"/>
    <mergeCell ref="B43:C43"/>
    <mergeCell ref="B44:C44"/>
    <mergeCell ref="B52:C52"/>
    <mergeCell ref="B45:E45"/>
    <mergeCell ref="B39:C39"/>
    <mergeCell ref="B40:C40"/>
    <mergeCell ref="B37:C37"/>
    <mergeCell ref="B38:C38"/>
    <mergeCell ref="B32:C32"/>
    <mergeCell ref="B33:C33"/>
    <mergeCell ref="B34:C34"/>
    <mergeCell ref="B35:C35"/>
    <mergeCell ref="B36:C36"/>
    <mergeCell ref="B27:C27"/>
    <mergeCell ref="B28:C28"/>
    <mergeCell ref="B29:C29"/>
    <mergeCell ref="B30:C30"/>
    <mergeCell ref="B31:C31"/>
    <mergeCell ref="A24:K24"/>
    <mergeCell ref="B25:C25"/>
    <mergeCell ref="B26:C26"/>
    <mergeCell ref="B20:C20"/>
    <mergeCell ref="B21:C21"/>
    <mergeCell ref="B22:C22"/>
    <mergeCell ref="B23:C23"/>
    <mergeCell ref="B15:C15"/>
    <mergeCell ref="B16:C16"/>
    <mergeCell ref="B17:C17"/>
    <mergeCell ref="B18:C18"/>
    <mergeCell ref="B19:C19"/>
    <mergeCell ref="B10:C10"/>
    <mergeCell ref="B11:C11"/>
    <mergeCell ref="B12:C12"/>
    <mergeCell ref="B13:C13"/>
    <mergeCell ref="B14:C14"/>
    <mergeCell ref="A6:C6"/>
    <mergeCell ref="D6:F6"/>
    <mergeCell ref="B7:C7"/>
    <mergeCell ref="B8:C8"/>
    <mergeCell ref="B9:C9"/>
    <mergeCell ref="B4:C4"/>
    <mergeCell ref="A5:D5"/>
    <mergeCell ref="G5:H5"/>
    <mergeCell ref="A1:C1"/>
    <mergeCell ref="F1:K1"/>
    <mergeCell ref="B2:C2"/>
    <mergeCell ref="A3:C3"/>
    <mergeCell ref="F3:H3"/>
  </mergeCells>
  <phoneticPr fontId="1" type="noConversion"/>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87541-1A97-4990-9777-88B9A4FBDF1A}">
  <dimension ref="A1:G29"/>
  <sheetViews>
    <sheetView workbookViewId="0">
      <selection activeCell="A6" sqref="A6:G6"/>
    </sheetView>
  </sheetViews>
  <sheetFormatPr defaultRowHeight="12.75" x14ac:dyDescent="0.2"/>
  <cols>
    <col min="1" max="1" width="5" bestFit="1" customWidth="1"/>
    <col min="2" max="2" width="36.33203125" bestFit="1" customWidth="1"/>
    <col min="4" max="4" width="22.5" bestFit="1" customWidth="1"/>
    <col min="5" max="5" width="14" bestFit="1" customWidth="1"/>
    <col min="6" max="6" width="12.83203125" bestFit="1" customWidth="1"/>
    <col min="7" max="7" width="14" bestFit="1" customWidth="1"/>
  </cols>
  <sheetData>
    <row r="1" spans="1:7" ht="15.75" x14ac:dyDescent="0.2">
      <c r="A1" s="175" t="s">
        <v>28</v>
      </c>
      <c r="B1" s="175"/>
      <c r="C1" s="175"/>
      <c r="D1" s="175"/>
      <c r="E1" s="175"/>
      <c r="F1" s="175"/>
      <c r="G1" s="175"/>
    </row>
    <row r="2" spans="1:7" ht="15.75" x14ac:dyDescent="0.2">
      <c r="A2" s="176"/>
      <c r="B2" s="177"/>
      <c r="C2" s="177"/>
      <c r="D2" s="177"/>
      <c r="E2" s="177"/>
      <c r="F2" s="177"/>
      <c r="G2" s="178"/>
    </row>
    <row r="3" spans="1:7" x14ac:dyDescent="0.2">
      <c r="A3" s="179" t="s">
        <v>29</v>
      </c>
      <c r="B3" s="179"/>
      <c r="C3" s="179"/>
      <c r="D3" s="179"/>
      <c r="E3" s="179"/>
      <c r="F3" s="179"/>
      <c r="G3" s="179"/>
    </row>
    <row r="4" spans="1:7" x14ac:dyDescent="0.2">
      <c r="A4" s="180" t="s">
        <v>57</v>
      </c>
      <c r="B4" s="180"/>
      <c r="C4" s="181"/>
      <c r="D4" s="182" t="s">
        <v>30</v>
      </c>
      <c r="E4" s="184">
        <f>D29</f>
        <v>461140.32</v>
      </c>
      <c r="F4" s="186" t="s">
        <v>31</v>
      </c>
      <c r="G4" s="187"/>
    </row>
    <row r="5" spans="1:7" x14ac:dyDescent="0.2">
      <c r="A5" s="188" t="s">
        <v>58</v>
      </c>
      <c r="B5" s="188"/>
      <c r="C5" s="189"/>
      <c r="D5" s="183"/>
      <c r="E5" s="185"/>
      <c r="F5" s="1" t="s">
        <v>32</v>
      </c>
      <c r="G5" s="2">
        <f ca="1">TODAY()</f>
        <v>46185</v>
      </c>
    </row>
    <row r="6" spans="1:7" x14ac:dyDescent="0.2">
      <c r="A6" s="190"/>
      <c r="B6" s="190"/>
      <c r="C6" s="190"/>
      <c r="D6" s="190"/>
      <c r="E6" s="190"/>
      <c r="F6" s="190"/>
      <c r="G6" s="190"/>
    </row>
    <row r="7" spans="1:7" ht="33.75" x14ac:dyDescent="0.2">
      <c r="A7" s="3" t="s">
        <v>33</v>
      </c>
      <c r="B7" s="4" t="s">
        <v>34</v>
      </c>
      <c r="C7" s="5" t="s">
        <v>35</v>
      </c>
      <c r="D7" s="6" t="s">
        <v>36</v>
      </c>
      <c r="E7" s="4" t="s">
        <v>37</v>
      </c>
      <c r="F7" s="4" t="s">
        <v>38</v>
      </c>
      <c r="G7" s="4" t="s">
        <v>39</v>
      </c>
    </row>
    <row r="8" spans="1:7" x14ac:dyDescent="0.2">
      <c r="A8" s="173">
        <v>1</v>
      </c>
      <c r="B8" s="174" t="str">
        <f>'[1]Planilha Orcamentária '!C9</f>
        <v>SERVIÇOS PRELIMINARES</v>
      </c>
      <c r="C8" s="7" t="s">
        <v>40</v>
      </c>
      <c r="D8" s="8">
        <f>D9/D29</f>
        <v>3.3364464855296103E-3</v>
      </c>
      <c r="E8" s="9">
        <v>1</v>
      </c>
      <c r="F8" s="9"/>
      <c r="G8" s="9"/>
    </row>
    <row r="9" spans="1:7" ht="22.5" x14ac:dyDescent="0.2">
      <c r="A9" s="173"/>
      <c r="B9" s="174"/>
      <c r="C9" s="7" t="s">
        <v>41</v>
      </c>
      <c r="D9" s="10">
        <v>1538.57</v>
      </c>
      <c r="E9" s="11">
        <f>E8*$D$9</f>
        <v>1538.57</v>
      </c>
      <c r="F9" s="11"/>
      <c r="G9" s="12"/>
    </row>
    <row r="10" spans="1:7" x14ac:dyDescent="0.2">
      <c r="A10" s="173">
        <v>2</v>
      </c>
      <c r="B10" s="174" t="s">
        <v>45</v>
      </c>
      <c r="C10" s="7" t="s">
        <v>40</v>
      </c>
      <c r="D10" s="8">
        <f>D11/D29</f>
        <v>2.9133865370956935E-3</v>
      </c>
      <c r="E10" s="9">
        <v>1</v>
      </c>
      <c r="F10" s="9"/>
      <c r="G10" s="9"/>
    </row>
    <row r="11" spans="1:7" ht="22.5" x14ac:dyDescent="0.2">
      <c r="A11" s="173"/>
      <c r="B11" s="174"/>
      <c r="C11" s="7" t="s">
        <v>41</v>
      </c>
      <c r="D11" s="13">
        <v>1343.48</v>
      </c>
      <c r="E11" s="11">
        <f>E10*D11</f>
        <v>1343.48</v>
      </c>
      <c r="F11" s="11"/>
      <c r="G11" s="12"/>
    </row>
    <row r="12" spans="1:7" x14ac:dyDescent="0.2">
      <c r="A12" s="173">
        <v>3</v>
      </c>
      <c r="B12" s="174" t="s">
        <v>46</v>
      </c>
      <c r="C12" s="7" t="s">
        <v>40</v>
      </c>
      <c r="D12" s="8">
        <f>D13/D29</f>
        <v>7.1288279454722152E-3</v>
      </c>
      <c r="E12" s="9">
        <v>0.3</v>
      </c>
      <c r="F12" s="9">
        <v>0.7</v>
      </c>
      <c r="G12" s="9"/>
    </row>
    <row r="13" spans="1:7" ht="22.5" x14ac:dyDescent="0.2">
      <c r="A13" s="173"/>
      <c r="B13" s="174"/>
      <c r="C13" s="7" t="s">
        <v>41</v>
      </c>
      <c r="D13" s="14">
        <v>3287.39</v>
      </c>
      <c r="E13" s="12">
        <f>E12*$D$13</f>
        <v>986.21699999999987</v>
      </c>
      <c r="F13" s="12">
        <f>F12*$D$13</f>
        <v>2301.1729999999998</v>
      </c>
      <c r="G13" s="12"/>
    </row>
    <row r="14" spans="1:7" x14ac:dyDescent="0.2">
      <c r="A14" s="173">
        <v>4</v>
      </c>
      <c r="B14" s="174" t="s">
        <v>47</v>
      </c>
      <c r="C14" s="7" t="s">
        <v>40</v>
      </c>
      <c r="D14" s="8">
        <f>D15/D29</f>
        <v>6.2782495358462698E-2</v>
      </c>
      <c r="E14" s="9">
        <v>0.3</v>
      </c>
      <c r="F14" s="9">
        <v>0.4</v>
      </c>
      <c r="G14" s="9">
        <v>0.3</v>
      </c>
    </row>
    <row r="15" spans="1:7" ht="22.5" x14ac:dyDescent="0.2">
      <c r="A15" s="173"/>
      <c r="B15" s="174"/>
      <c r="C15" s="7" t="s">
        <v>41</v>
      </c>
      <c r="D15" s="14">
        <v>28951.54</v>
      </c>
      <c r="E15" s="11">
        <f>E14*$D$15</f>
        <v>8685.4619999999995</v>
      </c>
      <c r="F15" s="11">
        <f>F14*$D$15</f>
        <v>11580.616000000002</v>
      </c>
      <c r="G15" s="11">
        <f>G14*$D$15</f>
        <v>8685.4619999999995</v>
      </c>
    </row>
    <row r="16" spans="1:7" x14ac:dyDescent="0.2">
      <c r="A16" s="173">
        <v>5</v>
      </c>
      <c r="B16" s="174" t="s">
        <v>42</v>
      </c>
      <c r="C16" s="7" t="s">
        <v>40</v>
      </c>
      <c r="D16" s="8">
        <f>D17/D29</f>
        <v>7.7509596211409147E-3</v>
      </c>
      <c r="E16" s="9"/>
      <c r="F16" s="9">
        <v>0.5</v>
      </c>
      <c r="G16" s="9">
        <v>0.5</v>
      </c>
    </row>
    <row r="17" spans="1:7" ht="22.5" x14ac:dyDescent="0.2">
      <c r="A17" s="173"/>
      <c r="B17" s="174"/>
      <c r="C17" s="7" t="s">
        <v>41</v>
      </c>
      <c r="D17" s="14">
        <v>3574.28</v>
      </c>
      <c r="E17" s="12"/>
      <c r="F17" s="11">
        <f>F16*$D$17</f>
        <v>1787.14</v>
      </c>
      <c r="G17" s="11">
        <f>G16*$D$17</f>
        <v>1787.14</v>
      </c>
    </row>
    <row r="18" spans="1:7" x14ac:dyDescent="0.2">
      <c r="A18" s="171">
        <v>6</v>
      </c>
      <c r="B18" s="169" t="s">
        <v>43</v>
      </c>
      <c r="C18" s="7" t="s">
        <v>40</v>
      </c>
      <c r="D18" s="8">
        <f>D19/D29</f>
        <v>3.7889096316713312E-2</v>
      </c>
      <c r="E18" s="12"/>
      <c r="F18" s="11"/>
      <c r="G18" s="9">
        <v>1</v>
      </c>
    </row>
    <row r="19" spans="1:7" ht="22.5" x14ac:dyDescent="0.2">
      <c r="A19" s="172"/>
      <c r="B19" s="170"/>
      <c r="C19" s="7" t="s">
        <v>41</v>
      </c>
      <c r="D19" s="14">
        <v>17472.189999999999</v>
      </c>
      <c r="E19" s="12"/>
      <c r="F19" s="11"/>
      <c r="G19" s="11">
        <f>G18*D19</f>
        <v>17472.189999999999</v>
      </c>
    </row>
    <row r="20" spans="1:7" x14ac:dyDescent="0.2">
      <c r="A20" s="171">
        <v>7</v>
      </c>
      <c r="B20" s="169" t="s">
        <v>48</v>
      </c>
      <c r="C20" s="7" t="s">
        <v>40</v>
      </c>
      <c r="D20" s="8">
        <f>D21/D29</f>
        <v>1.662212057275755E-2</v>
      </c>
      <c r="E20" s="12"/>
      <c r="F20" s="9">
        <v>0.5</v>
      </c>
      <c r="G20" s="9">
        <v>0.5</v>
      </c>
    </row>
    <row r="21" spans="1:7" ht="22.5" x14ac:dyDescent="0.2">
      <c r="A21" s="172"/>
      <c r="B21" s="170"/>
      <c r="C21" s="7" t="s">
        <v>41</v>
      </c>
      <c r="D21" s="14">
        <v>7665.13</v>
      </c>
      <c r="E21" s="12"/>
      <c r="F21" s="11">
        <f>F20*D21</f>
        <v>3832.5650000000001</v>
      </c>
      <c r="G21" s="11">
        <f>G20*D21</f>
        <v>3832.5650000000001</v>
      </c>
    </row>
    <row r="22" spans="1:7" x14ac:dyDescent="0.2">
      <c r="A22" s="171">
        <v>8</v>
      </c>
      <c r="B22" s="169" t="s">
        <v>49</v>
      </c>
      <c r="C22" s="7" t="s">
        <v>40</v>
      </c>
      <c r="D22" s="8">
        <f>D23/D29</f>
        <v>0.31977802331403166</v>
      </c>
      <c r="E22" s="9">
        <v>0.5</v>
      </c>
      <c r="F22" s="9">
        <v>0.5</v>
      </c>
      <c r="G22" s="11"/>
    </row>
    <row r="23" spans="1:7" ht="22.5" x14ac:dyDescent="0.2">
      <c r="A23" s="172"/>
      <c r="B23" s="170"/>
      <c r="C23" s="7" t="s">
        <v>41</v>
      </c>
      <c r="D23" s="14">
        <v>147462.54</v>
      </c>
      <c r="E23" s="11">
        <f>E22*D23</f>
        <v>73731.27</v>
      </c>
      <c r="F23" s="11">
        <f>F22*D23</f>
        <v>73731.27</v>
      </c>
      <c r="G23" s="11"/>
    </row>
    <row r="24" spans="1:7" x14ac:dyDescent="0.2">
      <c r="A24" s="171">
        <v>9</v>
      </c>
      <c r="B24" s="169" t="s">
        <v>22</v>
      </c>
      <c r="C24" s="7" t="s">
        <v>40</v>
      </c>
      <c r="D24" s="8">
        <f>D25/D29</f>
        <v>0.48519487517378662</v>
      </c>
      <c r="E24" s="12"/>
      <c r="F24" s="11"/>
      <c r="G24" s="9">
        <v>1</v>
      </c>
    </row>
    <row r="25" spans="1:7" ht="22.5" x14ac:dyDescent="0.2">
      <c r="A25" s="172"/>
      <c r="B25" s="170"/>
      <c r="C25" s="7" t="s">
        <v>41</v>
      </c>
      <c r="D25" s="14">
        <v>223742.92</v>
      </c>
      <c r="E25" s="12"/>
      <c r="F25" s="11"/>
      <c r="G25" s="11">
        <f>G24*D25</f>
        <v>223742.92</v>
      </c>
    </row>
    <row r="26" spans="1:7" x14ac:dyDescent="0.2">
      <c r="A26" s="173">
        <v>10</v>
      </c>
      <c r="B26" s="174" t="s">
        <v>23</v>
      </c>
      <c r="C26" s="7" t="s">
        <v>40</v>
      </c>
      <c r="D26" s="8">
        <f>D27/D29</f>
        <v>5.6603768675009804E-2</v>
      </c>
      <c r="E26" s="9"/>
      <c r="F26" s="9"/>
      <c r="G26" s="9">
        <v>1</v>
      </c>
    </row>
    <row r="27" spans="1:7" ht="22.5" x14ac:dyDescent="0.2">
      <c r="A27" s="173"/>
      <c r="B27" s="174"/>
      <c r="C27" s="7" t="s">
        <v>41</v>
      </c>
      <c r="D27" s="14">
        <v>26102.28</v>
      </c>
      <c r="E27" s="12"/>
      <c r="F27" s="12"/>
      <c r="G27" s="12">
        <f>G26*D27</f>
        <v>26102.28</v>
      </c>
    </row>
    <row r="28" spans="1:7" x14ac:dyDescent="0.2">
      <c r="A28" s="168" t="s">
        <v>44</v>
      </c>
      <c r="B28" s="168"/>
      <c r="C28" s="15" t="s">
        <v>40</v>
      </c>
      <c r="D28" s="16">
        <f>D8+D10+D12+D14+D16+D26+D18+D20+D22+D24</f>
        <v>1</v>
      </c>
      <c r="E28" s="17">
        <f>E29/D29</f>
        <v>0.18711224167082161</v>
      </c>
      <c r="F28" s="17">
        <f>F29/D29</f>
        <v>0.20217872945918067</v>
      </c>
      <c r="G28" s="17">
        <f>G29/D29</f>
        <v>0.61070902886999778</v>
      </c>
    </row>
    <row r="29" spans="1:7" x14ac:dyDescent="0.2">
      <c r="A29" s="168"/>
      <c r="B29" s="168"/>
      <c r="C29" s="15" t="s">
        <v>41</v>
      </c>
      <c r="D29" s="18">
        <f>D9+D11+D13+D15+D17+D27+D25+D23+D21+D19</f>
        <v>461140.32</v>
      </c>
      <c r="E29" s="18">
        <f>E9+E11+E13+E15+E17+E27+E23</f>
        <v>86284.999000000011</v>
      </c>
      <c r="F29" s="18">
        <f>F9+F11+F13+F15+F17+F27+F21+F23</f>
        <v>93232.763999999996</v>
      </c>
      <c r="G29" s="18">
        <f>G9+G11+G13+G15+G17+G27+G19+G21+G25</f>
        <v>281622.55700000003</v>
      </c>
    </row>
  </sheetData>
  <mergeCells count="30">
    <mergeCell ref="A12:A13"/>
    <mergeCell ref="B12:B13"/>
    <mergeCell ref="A1:G1"/>
    <mergeCell ref="A2:G2"/>
    <mergeCell ref="A3:G3"/>
    <mergeCell ref="A4:C4"/>
    <mergeCell ref="D4:D5"/>
    <mergeCell ref="E4:E5"/>
    <mergeCell ref="F4:G4"/>
    <mergeCell ref="A5:C5"/>
    <mergeCell ref="A6:G6"/>
    <mergeCell ref="A8:A9"/>
    <mergeCell ref="B8:B9"/>
    <mergeCell ref="A10:A11"/>
    <mergeCell ref="B10:B11"/>
    <mergeCell ref="A14:A15"/>
    <mergeCell ref="B14:B15"/>
    <mergeCell ref="A16:A17"/>
    <mergeCell ref="B16:B17"/>
    <mergeCell ref="A26:A27"/>
    <mergeCell ref="B26:B27"/>
    <mergeCell ref="A28:B29"/>
    <mergeCell ref="B18:B19"/>
    <mergeCell ref="A18:A19"/>
    <mergeCell ref="B20:B21"/>
    <mergeCell ref="A20:A21"/>
    <mergeCell ref="B22:B23"/>
    <mergeCell ref="A22:A23"/>
    <mergeCell ref="A24:A25"/>
    <mergeCell ref="B24:B25"/>
  </mergeCells>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E42F4-A537-4809-88CA-92455AC02CBC}">
  <dimension ref="A1:I40"/>
  <sheetViews>
    <sheetView workbookViewId="0">
      <selection activeCell="C24" sqref="C24:D24"/>
    </sheetView>
  </sheetViews>
  <sheetFormatPr defaultRowHeight="12.75" x14ac:dyDescent="0.2"/>
  <cols>
    <col min="1" max="1" width="5" bestFit="1" customWidth="1"/>
    <col min="2" max="2" width="18.33203125" customWidth="1"/>
    <col min="4" max="4" width="22.5" bestFit="1" customWidth="1"/>
    <col min="5" max="5" width="14" bestFit="1" customWidth="1"/>
    <col min="6" max="7" width="12.83203125" bestFit="1" customWidth="1"/>
  </cols>
  <sheetData>
    <row r="1" spans="1:9" x14ac:dyDescent="0.2">
      <c r="A1" s="213"/>
      <c r="B1" s="213"/>
      <c r="C1" s="213"/>
      <c r="D1" s="213"/>
      <c r="E1" s="213"/>
      <c r="F1" s="213"/>
      <c r="G1" s="213"/>
      <c r="H1" s="213"/>
      <c r="I1" s="213"/>
    </row>
    <row r="2" spans="1:9" x14ac:dyDescent="0.2">
      <c r="A2" s="19"/>
      <c r="B2" s="20"/>
      <c r="C2" s="20"/>
      <c r="D2" s="20"/>
      <c r="E2" s="20"/>
      <c r="F2" s="20"/>
      <c r="G2" s="20"/>
      <c r="H2" s="20"/>
      <c r="I2" s="21"/>
    </row>
    <row r="3" spans="1:9" x14ac:dyDescent="0.2">
      <c r="A3" s="214" t="s">
        <v>59</v>
      </c>
      <c r="B3" s="215"/>
      <c r="C3" s="215"/>
      <c r="D3" s="215"/>
      <c r="E3" s="215"/>
      <c r="F3" s="215"/>
      <c r="G3" s="215"/>
      <c r="H3" s="215"/>
      <c r="I3" s="216"/>
    </row>
    <row r="4" spans="1:9" ht="12.75" customHeight="1" x14ac:dyDescent="0.2">
      <c r="A4" s="217"/>
      <c r="B4" s="218"/>
      <c r="C4" s="218"/>
      <c r="D4" s="218"/>
      <c r="E4" s="218"/>
      <c r="F4" s="218"/>
      <c r="G4" s="218"/>
      <c r="H4" s="218"/>
      <c r="I4" s="219"/>
    </row>
    <row r="5" spans="1:9" ht="12.75" customHeight="1" x14ac:dyDescent="0.2">
      <c r="A5" s="220" t="s">
        <v>60</v>
      </c>
      <c r="B5" s="221"/>
      <c r="C5" s="221"/>
      <c r="D5" s="221"/>
      <c r="E5" s="221"/>
      <c r="F5" s="221"/>
      <c r="G5" s="221"/>
      <c r="H5" s="221"/>
      <c r="I5" s="222"/>
    </row>
    <row r="6" spans="1:9" x14ac:dyDescent="0.2">
      <c r="A6" s="22" t="s">
        <v>61</v>
      </c>
      <c r="B6" s="23"/>
      <c r="C6" s="23"/>
      <c r="D6" s="23"/>
      <c r="E6" s="23"/>
      <c r="F6" s="23"/>
      <c r="G6" s="23"/>
      <c r="H6" s="23"/>
      <c r="I6" s="24"/>
    </row>
    <row r="7" spans="1:9" x14ac:dyDescent="0.2">
      <c r="A7" s="223" t="s">
        <v>62</v>
      </c>
      <c r="B7" s="224"/>
      <c r="C7" s="224"/>
      <c r="D7" s="224"/>
      <c r="E7" s="224"/>
      <c r="F7" s="224"/>
      <c r="G7" s="224"/>
      <c r="H7" s="224"/>
      <c r="I7" s="225"/>
    </row>
    <row r="8" spans="1:9" ht="12.75" customHeight="1" x14ac:dyDescent="0.2">
      <c r="A8" s="22" t="s">
        <v>63</v>
      </c>
      <c r="B8" s="23"/>
      <c r="C8" s="23"/>
      <c r="D8" s="23"/>
      <c r="E8" s="25"/>
      <c r="F8" s="25"/>
      <c r="G8" s="25"/>
      <c r="H8" s="25"/>
      <c r="I8" s="24"/>
    </row>
    <row r="9" spans="1:9" x14ac:dyDescent="0.2">
      <c r="A9" s="223" t="s">
        <v>92</v>
      </c>
      <c r="B9" s="224"/>
      <c r="C9" s="224"/>
      <c r="D9" s="224"/>
      <c r="E9" s="224"/>
      <c r="F9" s="224"/>
      <c r="G9" s="224"/>
      <c r="H9" s="224"/>
      <c r="I9" s="225"/>
    </row>
    <row r="10" spans="1:9" ht="12.75" customHeight="1" x14ac:dyDescent="0.2">
      <c r="A10" s="22" t="s">
        <v>64</v>
      </c>
      <c r="B10" s="26"/>
      <c r="C10" s="26"/>
      <c r="D10" s="26"/>
      <c r="E10" s="26"/>
      <c r="F10" s="26"/>
      <c r="G10" s="26"/>
      <c r="H10" s="26"/>
      <c r="I10" s="27" t="s">
        <v>65</v>
      </c>
    </row>
    <row r="11" spans="1:9" x14ac:dyDescent="0.2">
      <c r="A11" s="223" t="s">
        <v>66</v>
      </c>
      <c r="B11" s="224"/>
      <c r="C11" s="224"/>
      <c r="D11" s="224"/>
      <c r="E11" s="224"/>
      <c r="F11" s="224"/>
      <c r="G11" s="224"/>
      <c r="H11" s="28"/>
      <c r="I11" s="29" t="s">
        <v>67</v>
      </c>
    </row>
    <row r="12" spans="1:9" ht="12.75" customHeight="1" x14ac:dyDescent="0.2">
      <c r="A12" s="30" t="s">
        <v>68</v>
      </c>
      <c r="B12" s="26"/>
      <c r="C12" s="26"/>
      <c r="D12" s="26"/>
      <c r="E12" s="26"/>
      <c r="F12" s="26"/>
      <c r="G12" s="26"/>
      <c r="H12" s="26"/>
      <c r="I12" s="27"/>
    </row>
    <row r="13" spans="1:9" x14ac:dyDescent="0.2">
      <c r="A13" s="223" t="s">
        <v>69</v>
      </c>
      <c r="B13" s="224"/>
      <c r="C13" s="224"/>
      <c r="D13" s="224"/>
      <c r="E13" s="224"/>
      <c r="F13" s="224"/>
      <c r="G13" s="224"/>
      <c r="H13" s="224"/>
      <c r="I13" s="225"/>
    </row>
    <row r="14" spans="1:9" x14ac:dyDescent="0.2">
      <c r="A14" s="26"/>
      <c r="B14" s="26"/>
      <c r="C14" s="26"/>
      <c r="D14" s="26"/>
      <c r="E14" s="26"/>
      <c r="F14" s="26"/>
      <c r="G14" s="26"/>
      <c r="H14" s="26"/>
      <c r="I14" s="26"/>
    </row>
    <row r="15" spans="1:9" x14ac:dyDescent="0.2">
      <c r="A15" s="228" t="s">
        <v>70</v>
      </c>
      <c r="B15" s="228"/>
      <c r="C15" s="228"/>
      <c r="D15" s="228"/>
      <c r="E15" s="228"/>
      <c r="F15" s="228"/>
      <c r="G15" s="228"/>
      <c r="H15" s="228" t="s">
        <v>71</v>
      </c>
      <c r="I15" s="228"/>
    </row>
    <row r="16" spans="1:9" ht="12.75" customHeight="1" x14ac:dyDescent="0.2">
      <c r="A16" s="31" t="s">
        <v>72</v>
      </c>
      <c r="B16" s="229" t="s">
        <v>73</v>
      </c>
      <c r="C16" s="230"/>
      <c r="D16" s="230"/>
      <c r="E16" s="230"/>
      <c r="F16" s="230"/>
      <c r="G16" s="231"/>
      <c r="H16" s="235" t="s">
        <v>74</v>
      </c>
      <c r="I16" s="236"/>
    </row>
    <row r="17" spans="1:9" x14ac:dyDescent="0.2">
      <c r="A17" s="32"/>
      <c r="B17" s="232"/>
      <c r="C17" s="233"/>
      <c r="D17" s="233"/>
      <c r="E17" s="233"/>
      <c r="F17" s="233"/>
      <c r="G17" s="234"/>
      <c r="H17" s="237"/>
      <c r="I17" s="238"/>
    </row>
    <row r="18" spans="1:9" ht="12.75" customHeight="1" x14ac:dyDescent="0.2">
      <c r="A18" s="33" t="s">
        <v>75</v>
      </c>
      <c r="B18" s="34" t="s">
        <v>76</v>
      </c>
      <c r="C18" s="226">
        <v>0.03</v>
      </c>
      <c r="D18" s="226"/>
      <c r="E18" s="35" t="s">
        <v>77</v>
      </c>
      <c r="F18" s="226">
        <v>4.6699999999999998E-2</v>
      </c>
      <c r="G18" s="227"/>
      <c r="H18" s="33" t="s">
        <v>75</v>
      </c>
      <c r="I18" s="36">
        <v>0.04</v>
      </c>
    </row>
    <row r="19" spans="1:9" x14ac:dyDescent="0.2">
      <c r="A19" s="37" t="s">
        <v>78</v>
      </c>
      <c r="B19" s="38" t="s">
        <v>76</v>
      </c>
      <c r="C19" s="191">
        <v>3.0000000000000001E-3</v>
      </c>
      <c r="D19" s="191"/>
      <c r="E19" s="39" t="s">
        <v>77</v>
      </c>
      <c r="F19" s="191">
        <v>7.4000000000000003E-3</v>
      </c>
      <c r="G19" s="192"/>
      <c r="H19" s="37" t="s">
        <v>78</v>
      </c>
      <c r="I19" s="36">
        <v>5.0000000000000001E-3</v>
      </c>
    </row>
    <row r="20" spans="1:9" ht="12.75" customHeight="1" x14ac:dyDescent="0.2">
      <c r="A20" s="37" t="s">
        <v>79</v>
      </c>
      <c r="B20" s="38" t="s">
        <v>76</v>
      </c>
      <c r="C20" s="191">
        <v>4.0000000000000001E-3</v>
      </c>
      <c r="D20" s="191"/>
      <c r="E20" s="39" t="s">
        <v>77</v>
      </c>
      <c r="F20" s="191">
        <v>9.7000000000000003E-3</v>
      </c>
      <c r="G20" s="192"/>
      <c r="H20" s="37" t="s">
        <v>79</v>
      </c>
      <c r="I20" s="36">
        <v>6.0000000000000001E-3</v>
      </c>
    </row>
    <row r="21" spans="1:9" x14ac:dyDescent="0.2">
      <c r="A21" s="37" t="s">
        <v>80</v>
      </c>
      <c r="B21" s="38" t="s">
        <v>76</v>
      </c>
      <c r="C21" s="191">
        <v>7.9000000000000008E-3</v>
      </c>
      <c r="D21" s="191"/>
      <c r="E21" s="39" t="s">
        <v>77</v>
      </c>
      <c r="F21" s="191">
        <v>1.21E-2</v>
      </c>
      <c r="G21" s="192"/>
      <c r="H21" s="37" t="s">
        <v>80</v>
      </c>
      <c r="I21" s="36">
        <v>0.01</v>
      </c>
    </row>
    <row r="22" spans="1:9" x14ac:dyDescent="0.2">
      <c r="A22" s="37" t="s">
        <v>81</v>
      </c>
      <c r="B22" s="38" t="s">
        <v>76</v>
      </c>
      <c r="C22" s="191">
        <v>0.06</v>
      </c>
      <c r="D22" s="191"/>
      <c r="E22" s="39" t="s">
        <v>77</v>
      </c>
      <c r="F22" s="191">
        <v>8.6900000000000005E-2</v>
      </c>
      <c r="G22" s="192"/>
      <c r="H22" s="37" t="s">
        <v>81</v>
      </c>
      <c r="I22" s="36">
        <v>7.3200000000000001E-2</v>
      </c>
    </row>
    <row r="23" spans="1:9" x14ac:dyDescent="0.2">
      <c r="A23" s="40" t="s">
        <v>82</v>
      </c>
      <c r="B23" s="38" t="s">
        <v>76</v>
      </c>
      <c r="C23" s="191">
        <v>5.6500000000000002E-2</v>
      </c>
      <c r="D23" s="191"/>
      <c r="E23" s="39" t="s">
        <v>77</v>
      </c>
      <c r="F23" s="191">
        <v>8.6499999999999994E-2</v>
      </c>
      <c r="G23" s="192"/>
      <c r="H23" s="40" t="s">
        <v>82</v>
      </c>
      <c r="I23" s="41">
        <v>8.6499999999999994E-2</v>
      </c>
    </row>
    <row r="24" spans="1:9" x14ac:dyDescent="0.2">
      <c r="A24" s="42" t="s">
        <v>83</v>
      </c>
      <c r="B24" s="43"/>
      <c r="C24" s="196">
        <v>0</v>
      </c>
      <c r="D24" s="196"/>
      <c r="E24" s="44" t="s">
        <v>84</v>
      </c>
      <c r="F24" s="196">
        <v>0.02</v>
      </c>
      <c r="G24" s="197"/>
      <c r="H24" s="42" t="s">
        <v>83</v>
      </c>
      <c r="I24" s="45">
        <v>0.02</v>
      </c>
    </row>
    <row r="25" spans="1:9" x14ac:dyDescent="0.2">
      <c r="A25" s="198" t="s">
        <v>85</v>
      </c>
      <c r="B25" s="199"/>
      <c r="C25" s="199"/>
      <c r="D25" s="199"/>
      <c r="E25" s="199"/>
      <c r="F25" s="199"/>
      <c r="G25" s="199"/>
      <c r="H25" s="199"/>
      <c r="I25" s="200"/>
    </row>
    <row r="26" spans="1:9" x14ac:dyDescent="0.2">
      <c r="A26" s="33" t="s">
        <v>75</v>
      </c>
      <c r="B26" s="201" t="str">
        <f>IF(I18&gt;F18,"Incidência maior que a permitida",IF(I18&lt;C18,"Incidência menor que a permitida","ok"))</f>
        <v>ok</v>
      </c>
      <c r="C26" s="202"/>
      <c r="D26" s="202"/>
      <c r="E26" s="202"/>
      <c r="F26" s="202"/>
      <c r="G26" s="202"/>
      <c r="H26" s="202"/>
      <c r="I26" s="203"/>
    </row>
    <row r="27" spans="1:9" x14ac:dyDescent="0.2">
      <c r="A27" s="37" t="s">
        <v>78</v>
      </c>
      <c r="B27" s="204" t="str">
        <f>IF(I19&gt;F19,"Incidência maior que a permitida",IF(I19&lt;0,"Incidência menor que a permitida","ok"))</f>
        <v>ok</v>
      </c>
      <c r="C27" s="205"/>
      <c r="D27" s="205"/>
      <c r="E27" s="205"/>
      <c r="F27" s="205"/>
      <c r="G27" s="205"/>
      <c r="H27" s="205"/>
      <c r="I27" s="206"/>
    </row>
    <row r="28" spans="1:9" x14ac:dyDescent="0.2">
      <c r="A28" s="37" t="s">
        <v>79</v>
      </c>
      <c r="B28" s="204" t="str">
        <f>IF(I20&gt;F20,"Incidência maior que a permitida",IF(I20&lt;0,"Incidência menor que a permitida","ok"))</f>
        <v>ok</v>
      </c>
      <c r="C28" s="205"/>
      <c r="D28" s="205"/>
      <c r="E28" s="205"/>
      <c r="F28" s="205"/>
      <c r="G28" s="205"/>
      <c r="H28" s="205"/>
      <c r="I28" s="206"/>
    </row>
    <row r="29" spans="1:9" x14ac:dyDescent="0.2">
      <c r="A29" s="37" t="s">
        <v>80</v>
      </c>
      <c r="B29" s="204" t="str">
        <f>IF(I21&gt;F21,"Incidência maior que a permitida",IF(I21&lt;C21,"Incidência menor que a permitida","ok"))</f>
        <v>ok</v>
      </c>
      <c r="C29" s="205"/>
      <c r="D29" s="205"/>
      <c r="E29" s="205"/>
      <c r="F29" s="205"/>
      <c r="G29" s="205"/>
      <c r="H29" s="205"/>
      <c r="I29" s="206"/>
    </row>
    <row r="30" spans="1:9" x14ac:dyDescent="0.2">
      <c r="A30" s="37" t="s">
        <v>81</v>
      </c>
      <c r="B30" s="204" t="str">
        <f>IF(I22&gt;F22,"Incidência maior que a permitida",IF(I22&lt;C22,"Incidência menor que a permitida","ok"))</f>
        <v>ok</v>
      </c>
      <c r="C30" s="205"/>
      <c r="D30" s="205"/>
      <c r="E30" s="205"/>
      <c r="F30" s="205"/>
      <c r="G30" s="205"/>
      <c r="H30" s="205"/>
      <c r="I30" s="206"/>
    </row>
    <row r="31" spans="1:9" x14ac:dyDescent="0.2">
      <c r="A31" s="40" t="s">
        <v>82</v>
      </c>
      <c r="B31" s="207" t="str">
        <f>IF(I23&gt;F23,"Incidência maior que a permitida",IF(I23&lt;C23,"Incidência menor que a permitida","ok"))</f>
        <v>ok</v>
      </c>
      <c r="C31" s="208"/>
      <c r="D31" s="208"/>
      <c r="E31" s="208"/>
      <c r="F31" s="208"/>
      <c r="G31" s="208"/>
      <c r="H31" s="208"/>
      <c r="I31" s="209"/>
    </row>
    <row r="32" spans="1:9" x14ac:dyDescent="0.2">
      <c r="A32" s="42" t="s">
        <v>83</v>
      </c>
      <c r="B32" s="207" t="str">
        <f>IF(I24=C24,"ok",IF(I24=F24,"ok","Incidência não permitida"))</f>
        <v>ok</v>
      </c>
      <c r="C32" s="208"/>
      <c r="D32" s="208"/>
      <c r="E32" s="208"/>
      <c r="F32" s="208"/>
      <c r="G32" s="208"/>
      <c r="H32" s="208"/>
      <c r="I32" s="209"/>
    </row>
    <row r="33" spans="1:9" x14ac:dyDescent="0.2">
      <c r="A33" s="46" t="s">
        <v>86</v>
      </c>
      <c r="B33" s="210" t="s">
        <v>87</v>
      </c>
      <c r="C33" s="211"/>
      <c r="D33" s="211"/>
      <c r="E33" s="211"/>
      <c r="F33" s="211"/>
      <c r="G33" s="211"/>
      <c r="H33" s="212"/>
      <c r="I33" s="47">
        <f>ROUND(((1+I18+I19+I20)*(1+I21)*(1+I22)/(1-(I23+I24))-1),4)</f>
        <v>0.27500000000000002</v>
      </c>
    </row>
    <row r="34" spans="1:9" x14ac:dyDescent="0.2">
      <c r="A34" s="26"/>
      <c r="B34" s="193">
        <f>IF(I24=0.02,IF(AND(I33&gt;=K28,I33&lt;=L28),K27,L27),IF(AND(I33&gt;=K29,I33&lt;=L29),K27,L27))</f>
        <v>0</v>
      </c>
      <c r="C34" s="194"/>
      <c r="D34" s="194"/>
      <c r="E34" s="194"/>
      <c r="F34" s="194"/>
      <c r="G34" s="194"/>
      <c r="H34" s="194"/>
      <c r="I34" s="195"/>
    </row>
    <row r="35" spans="1:9" x14ac:dyDescent="0.2">
      <c r="A35" s="26"/>
      <c r="B35" s="26"/>
      <c r="C35" s="26"/>
      <c r="D35" s="26"/>
      <c r="E35" s="26"/>
      <c r="F35" s="26"/>
      <c r="G35" s="26"/>
      <c r="H35" s="26"/>
      <c r="I35" s="26"/>
    </row>
    <row r="36" spans="1:9" x14ac:dyDescent="0.2">
      <c r="A36" s="26"/>
      <c r="B36" s="26"/>
      <c r="C36" s="26"/>
      <c r="D36" s="26"/>
      <c r="E36" s="26"/>
      <c r="F36" s="26"/>
      <c r="G36" s="26"/>
      <c r="H36" s="26"/>
      <c r="I36" s="26"/>
    </row>
    <row r="37" spans="1:9" x14ac:dyDescent="0.2">
      <c r="A37" s="48" t="s">
        <v>88</v>
      </c>
      <c r="B37" s="49">
        <f>SUM(B38:B40)</f>
        <v>8.6499999999999994E-2</v>
      </c>
      <c r="C37" s="26"/>
      <c r="D37" s="26"/>
      <c r="E37" s="26"/>
      <c r="F37" s="26"/>
      <c r="G37" s="26"/>
      <c r="H37" s="26"/>
      <c r="I37" s="26"/>
    </row>
    <row r="38" spans="1:9" x14ac:dyDescent="0.2">
      <c r="A38" s="26" t="s">
        <v>89</v>
      </c>
      <c r="B38" s="50">
        <v>6.4999999999999997E-3</v>
      </c>
      <c r="C38" s="26"/>
      <c r="D38" s="26"/>
      <c r="E38" s="26"/>
      <c r="F38" s="26"/>
      <c r="G38" s="26"/>
      <c r="H38" s="26"/>
      <c r="I38" s="26"/>
    </row>
    <row r="39" spans="1:9" x14ac:dyDescent="0.2">
      <c r="A39" s="26" t="s">
        <v>90</v>
      </c>
      <c r="B39" s="50">
        <v>0.03</v>
      </c>
      <c r="C39" s="26"/>
      <c r="D39" s="26"/>
      <c r="E39" s="26"/>
      <c r="F39" s="26"/>
      <c r="G39" s="26"/>
      <c r="H39" s="26"/>
      <c r="I39" s="26"/>
    </row>
    <row r="40" spans="1:9" ht="15" x14ac:dyDescent="0.25">
      <c r="A40" s="26" t="s">
        <v>91</v>
      </c>
      <c r="B40" s="50">
        <v>0.05</v>
      </c>
      <c r="C40" s="26"/>
      <c r="D40" s="51"/>
      <c r="E40" s="51"/>
      <c r="F40" s="51"/>
      <c r="G40" s="51"/>
      <c r="H40" s="51"/>
      <c r="I40" s="51"/>
    </row>
  </sheetData>
  <mergeCells count="35">
    <mergeCell ref="C18:D18"/>
    <mergeCell ref="F18:G18"/>
    <mergeCell ref="C19:D19"/>
    <mergeCell ref="A11:G11"/>
    <mergeCell ref="A13:I13"/>
    <mergeCell ref="A15:G15"/>
    <mergeCell ref="H15:I15"/>
    <mergeCell ref="B16:G17"/>
    <mergeCell ref="H16:I17"/>
    <mergeCell ref="F19:G19"/>
    <mergeCell ref="A1:I1"/>
    <mergeCell ref="A3:I4"/>
    <mergeCell ref="A5:I5"/>
    <mergeCell ref="A7:I7"/>
    <mergeCell ref="A9:I9"/>
    <mergeCell ref="C21:D21"/>
    <mergeCell ref="F21:G21"/>
    <mergeCell ref="C22:D22"/>
    <mergeCell ref="F22:G22"/>
    <mergeCell ref="C20:D20"/>
    <mergeCell ref="F20:G20"/>
    <mergeCell ref="C23:D23"/>
    <mergeCell ref="F23:G23"/>
    <mergeCell ref="B34:I34"/>
    <mergeCell ref="C24:D24"/>
    <mergeCell ref="F24:G24"/>
    <mergeCell ref="A25:I25"/>
    <mergeCell ref="B26:I26"/>
    <mergeCell ref="B27:I27"/>
    <mergeCell ref="B28:I28"/>
    <mergeCell ref="B29:I29"/>
    <mergeCell ref="B30:I30"/>
    <mergeCell ref="B31:I31"/>
    <mergeCell ref="B32:I32"/>
    <mergeCell ref="B33:H33"/>
  </mergeCells>
  <conditionalFormatting sqref="B26:B32">
    <cfRule type="cellIs" dxfId="2" priority="1" stopIfTrue="1" operator="notEqual">
      <formula>"ok"</formula>
    </cfRule>
  </conditionalFormatting>
  <conditionalFormatting sqref="B34:I34">
    <cfRule type="cellIs" dxfId="1" priority="2" stopIfTrue="1" operator="equal">
      <formula>$L$28</formula>
    </cfRule>
    <cfRule type="cellIs" dxfId="0" priority="3" stopIfTrue="1" operator="notEqual">
      <formula>$L$28</formula>
    </cfRule>
  </conditionalFormatting>
  <dataValidations count="2">
    <dataValidation allowBlank="1" showInputMessage="1" showErrorMessage="1" promptTitle="Fórnula TCU Acórdão 2622/2013" prompt="Rodovias, ferrovias, obras urbanas" sqref="B33:H33" xr:uid="{8AAA8EE3-1C69-4084-93AC-EEBC928B3F9D}"/>
    <dataValidation allowBlank="1" showInputMessage="1" showErrorMessage="1" promptTitle="Encargos sociais" prompt="Para encargos sociais desonerados usar 2%." sqref="I24" xr:uid="{8A4575D3-0FA1-47F0-9859-B899E02C8FD5}"/>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PLANILHA ORÇAMENTÁRIA</vt:lpstr>
      <vt:lpstr>CFF</vt:lpstr>
      <vt:lpstr>BDI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planilha orçamentaria - quadra cohab</dc:title>
  <dc:creator>user</dc:creator>
  <cp:lastModifiedBy>COMPRAS 01</cp:lastModifiedBy>
  <cp:lastPrinted>2026-06-12T14:34:07Z</cp:lastPrinted>
  <dcterms:created xsi:type="dcterms:W3CDTF">2026-05-15T14:18:14Z</dcterms:created>
  <dcterms:modified xsi:type="dcterms:W3CDTF">2026-06-12T18:48:59Z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2026-05-15T00:00:00Z</vt:filetime>
  </property>
  <property fmtid="{D5CDD505-2E9C-101B-9397-08002B2CF9AE}" pid="4" name="LastSaved">
    <vt:filetime>2026-05-15T00:00:00Z</vt:filetime>
  </property>
  <property fmtid="{D5CDD505-2E9C-101B-9397-08002B2CF9AE}" pid="5" name="Producer">
    <vt:lpwstr>Microsoft: Print To PDF</vt:lpwstr>
  </property>
</Properties>
</file>