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P:\2026\CONCORRÊNCIA ELETRÔNICA\Infraestrutura\"/>
    </mc:Choice>
  </mc:AlternateContent>
  <xr:revisionPtr revIDLastSave="0" documentId="8_{2FF858C1-97E1-43E3-A422-40857D59835F}" xr6:coauthVersionLast="47" xr6:coauthVersionMax="47" xr10:uidLastSave="{00000000-0000-0000-0000-000000000000}"/>
  <bookViews>
    <workbookView xWindow="-120" yWindow="-120" windowWidth="29040" windowHeight="15720" xr2:uid="{00000000-000D-0000-FFFF-FFFF00000000}"/>
  </bookViews>
  <sheets>
    <sheet name="PLANILHA 2026" sheetId="2" r:id="rId1"/>
    <sheet name="CRONO" sheetId="3" r:id="rId2"/>
    <sheet name="BDI" sheetId="4" r:id="rId3"/>
  </sheets>
  <definedNames>
    <definedName name="_xlnm.Print_Area" localSheetId="0">'PLANILHA 2026'!$A$1:$H$62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1" i="2" l="1"/>
  <c r="G42" i="2"/>
  <c r="G43" i="2"/>
  <c r="G44" i="2"/>
  <c r="G45" i="2"/>
  <c r="G46" i="2"/>
  <c r="G47" i="2"/>
  <c r="G48" i="2"/>
  <c r="G49" i="2"/>
  <c r="G50" i="2"/>
  <c r="G51" i="2"/>
  <c r="G52" i="2"/>
  <c r="G53" i="2"/>
  <c r="G54" i="2"/>
  <c r="G55" i="2"/>
  <c r="G56" i="2"/>
  <c r="G57" i="2"/>
  <c r="G40" i="2"/>
  <c r="G17" i="2"/>
  <c r="G18" i="2"/>
  <c r="G19" i="2"/>
  <c r="G20" i="2"/>
  <c r="G21" i="2"/>
  <c r="G22" i="2"/>
  <c r="G23" i="2"/>
  <c r="G24" i="2"/>
  <c r="G25" i="2"/>
  <c r="G26" i="2"/>
  <c r="G27" i="2"/>
  <c r="G28" i="2"/>
  <c r="G29" i="2"/>
  <c r="G30" i="2"/>
  <c r="G31" i="2"/>
  <c r="G32" i="2"/>
  <c r="G33" i="2"/>
  <c r="G34" i="2"/>
  <c r="G35" i="2"/>
  <c r="G36" i="2"/>
  <c r="G16" i="2"/>
  <c r="G9" i="2"/>
  <c r="G10" i="2"/>
  <c r="G11" i="2"/>
  <c r="G12" i="2"/>
  <c r="G13" i="2"/>
  <c r="G8" i="2"/>
  <c r="H43" i="2"/>
  <c r="H13" i="2" l="1"/>
  <c r="Q11" i="3"/>
  <c r="Q9" i="3"/>
  <c r="Q7" i="3"/>
  <c r="H49" i="2" l="1"/>
  <c r="H48" i="2"/>
  <c r="H47" i="2"/>
  <c r="H46" i="2"/>
  <c r="H45" i="2"/>
  <c r="H12" i="2" l="1"/>
  <c r="H44" i="2"/>
  <c r="H57" i="2"/>
  <c r="H56" i="2"/>
  <c r="H55" i="2"/>
  <c r="H54" i="2"/>
  <c r="H53" i="2"/>
  <c r="H52" i="2"/>
  <c r="H51" i="2"/>
  <c r="H50" i="2"/>
  <c r="H42" i="2"/>
  <c r="H41" i="2"/>
  <c r="H40" i="2"/>
  <c r="H36" i="2"/>
  <c r="H35" i="2"/>
  <c r="H34" i="2"/>
  <c r="H33" i="2"/>
  <c r="H32" i="2"/>
  <c r="H31" i="2"/>
  <c r="H30" i="2"/>
  <c r="H29" i="2"/>
  <c r="H28" i="2"/>
  <c r="H27" i="2"/>
  <c r="H26" i="2"/>
  <c r="H25" i="2"/>
  <c r="H24" i="2"/>
  <c r="H23" i="2"/>
  <c r="H22" i="2"/>
  <c r="H21" i="2"/>
  <c r="H20" i="2"/>
  <c r="H19" i="2"/>
  <c r="H18" i="2"/>
  <c r="H17" i="2"/>
  <c r="H16" i="2"/>
  <c r="H11" i="2"/>
  <c r="H10" i="2"/>
  <c r="H9" i="2"/>
  <c r="H8" i="2"/>
  <c r="H14" i="2" l="1"/>
  <c r="H58" i="2"/>
  <c r="D12" i="3" s="1"/>
  <c r="H37" i="2"/>
  <c r="D10" i="3" s="1"/>
  <c r="D14" i="3" s="1"/>
  <c r="H61" i="2" l="1"/>
  <c r="P12" i="3"/>
  <c r="O12" i="3"/>
  <c r="N12" i="3"/>
  <c r="M12" i="3"/>
  <c r="L12" i="3"/>
  <c r="K12" i="3"/>
  <c r="I12" i="3"/>
  <c r="H12" i="3"/>
  <c r="G12" i="3"/>
  <c r="F12" i="3"/>
  <c r="E12" i="3"/>
  <c r="J12" i="3"/>
  <c r="P10" i="3"/>
  <c r="P14" i="3" s="1"/>
  <c r="J10" i="3"/>
  <c r="J14" i="3" s="1"/>
  <c r="H10" i="3"/>
  <c r="H14" i="3" s="1"/>
  <c r="E10" i="3"/>
  <c r="E14" i="3" s="1"/>
  <c r="O10" i="3"/>
  <c r="O14" i="3" s="1"/>
  <c r="L10" i="3"/>
  <c r="L14" i="3" s="1"/>
  <c r="G10" i="3"/>
  <c r="G14" i="3" s="1"/>
  <c r="F10" i="3"/>
  <c r="F14" i="3" s="1"/>
  <c r="N10" i="3"/>
  <c r="N14" i="3" s="1"/>
  <c r="M10" i="3"/>
  <c r="M14" i="3" s="1"/>
  <c r="K10" i="3"/>
  <c r="K14" i="3" s="1"/>
  <c r="I10" i="3"/>
  <c r="I14" i="3" s="1"/>
  <c r="D8" i="3"/>
  <c r="Q12" i="3" l="1"/>
  <c r="Q10" i="3"/>
  <c r="Q14" i="3" s="1"/>
  <c r="K8" i="3"/>
  <c r="G8" i="3"/>
  <c r="D7" i="3"/>
  <c r="O8" i="3"/>
  <c r="L8" i="3"/>
  <c r="J8" i="3"/>
  <c r="N8" i="3"/>
  <c r="M8" i="3"/>
  <c r="I8" i="3"/>
  <c r="F8" i="3"/>
  <c r="E8" i="3"/>
  <c r="P8" i="3"/>
  <c r="H8" i="3"/>
  <c r="F13" i="3" l="1"/>
  <c r="I13" i="3"/>
  <c r="M13" i="3"/>
  <c r="N13" i="3"/>
  <c r="L13" i="3"/>
  <c r="P13" i="3"/>
  <c r="J13" i="3"/>
  <c r="O13" i="3"/>
  <c r="G13" i="3"/>
  <c r="E13" i="3"/>
  <c r="Q8" i="3"/>
  <c r="D11" i="3"/>
  <c r="D9" i="3"/>
  <c r="H13" i="3"/>
  <c r="K13" i="3"/>
  <c r="D13" i="3" l="1"/>
  <c r="Q13" i="3"/>
  <c r="N3" i="3"/>
</calcChain>
</file>

<file path=xl/sharedStrings.xml><?xml version="1.0" encoding="utf-8"?>
<sst xmlns="http://schemas.openxmlformats.org/spreadsheetml/2006/main" count="285" uniqueCount="215">
  <si>
    <t>PREFEITURA MUNICIPAL DE RIO PIRACICABA</t>
  </si>
  <si>
    <t xml:space="preserve">PLANILHA GERAL DE SERVIÇOS </t>
  </si>
  <si>
    <t xml:space="preserve">REFERÊNCIA: </t>
  </si>
  <si>
    <t>ITEM</t>
  </si>
  <si>
    <t xml:space="preserve">CÓDIGO </t>
  </si>
  <si>
    <t>DESCRIÇÃO DE SERVIÇOS</t>
  </si>
  <si>
    <t>UNIDADE</t>
  </si>
  <si>
    <t>QUANT.</t>
  </si>
  <si>
    <t>PREÇO UNITÁRIO</t>
  </si>
  <si>
    <t>PREÇO UNITÁRIO C/ BDI</t>
  </si>
  <si>
    <t>PREÇO TOTAL C/ BDI</t>
  </si>
  <si>
    <t>und</t>
  </si>
  <si>
    <t>ED-50135</t>
  </si>
  <si>
    <t>BARRACÃO DE OBRA, EM CHAPA DE COMPENSADO RESINADO, INCLUSIVE  INSTALAÇÕES SANITÁRIAS E MOBILIÁRIO - PADRÃO DER-MG</t>
  </si>
  <si>
    <t>m²</t>
  </si>
  <si>
    <t>ED-50163</t>
  </si>
  <si>
    <t>m</t>
  </si>
  <si>
    <t>ED-50157</t>
  </si>
  <si>
    <t>m³</t>
  </si>
  <si>
    <t>ED-51110</t>
  </si>
  <si>
    <t>ESCAVAÇÃO MANUAL DE TERRA (DESATERRO MANUAL)</t>
  </si>
  <si>
    <t>ED-51108</t>
  </si>
  <si>
    <t>ESCAVAÇÃO MANUAL DE VALA COM PROFUNDIDADE MAIOR QUE 1,50M E MENOR OU IGUAL  3M</t>
  </si>
  <si>
    <t>M³</t>
  </si>
  <si>
    <t>ED-51109</t>
  </si>
  <si>
    <t>ESCAVAÇÃO MANUAL DE VALA COM PROFUNDIDADE MAIOR QUE 3,0M E MENOR OU IGUAL  5,0M</t>
  </si>
  <si>
    <t>ED-51107</t>
  </si>
  <si>
    <t>ESCAVAÇÃO MANUAL DE VALA COM PROFUNDIDADE MENOR OU IGUAL A 1,50M</t>
  </si>
  <si>
    <t>ED-51105</t>
  </si>
  <si>
    <t>ESCAVAÇÃO E CARGA MECANIZADA EM MATERIAL DE 1ª CATEGORIA</t>
  </si>
  <si>
    <t>ED-51106</t>
  </si>
  <si>
    <t>ESCAVAÇÃO E CARGA MECANIZADA EM MATERIAL DE 2ª CATEGORIA</t>
  </si>
  <si>
    <t>ED-51111</t>
  </si>
  <si>
    <t>ESCAVAÇÃO MECANICA DE VALAS COM DESCARGA LATERAL H &lt; = 1,50M</t>
  </si>
  <si>
    <t>ED-51112</t>
  </si>
  <si>
    <t xml:space="preserve">ESCAVAÇÃO MECANICA DE VALAS COM DESCARGA LATERAL 1,50M &lt; H =&lt;3 ,00M </t>
  </si>
  <si>
    <t>ED-51113</t>
  </si>
  <si>
    <t xml:space="preserve">ESCAVAÇÃO MECANICA DE VALAS COM DESCARGA LATERAL 3,00M &lt; H =&lt; 5,00M </t>
  </si>
  <si>
    <t>ED-51115</t>
  </si>
  <si>
    <t>ESCAVAÇAO MECANICA DE VALAS COM DESCARGA SOBRE CAMINHAO &lt; H =&lt; 1,50M</t>
  </si>
  <si>
    <t>ED-51116</t>
  </si>
  <si>
    <t xml:space="preserve">ESCAVAÇÃO MECANICA DE VALAS COM DESCARGA SOBRE CAMINHAO  1,50M &lt; H =&lt;3 ,00M </t>
  </si>
  <si>
    <t>ED-51117</t>
  </si>
  <si>
    <t xml:space="preserve">ESCAVAÇÃO MECANICA DE VALAS COM DESCARGA SOBRE CAMINHAO  3,00M &lt; H =&lt;5 ,00M </t>
  </si>
  <si>
    <t>ED-51119</t>
  </si>
  <si>
    <t>ESCAVAÇÃO MECANICA EM SOLO MOLE COM DESCARGA DIRETA SOBRE CAMINHAO</t>
  </si>
  <si>
    <t>ED-51094</t>
  </si>
  <si>
    <t>APILOAMENTODO FUNDO DE VALAS COM PLACA</t>
  </si>
  <si>
    <t>ED-51093</t>
  </si>
  <si>
    <t>APILOAMENTODO FUNDO DE VALAS COM SOQUETE</t>
  </si>
  <si>
    <t>ED-51096</t>
  </si>
  <si>
    <t>ATERRO COMPACTADO COM PLACA VIBRATÓRIA</t>
  </si>
  <si>
    <t>ED-51098</t>
  </si>
  <si>
    <t>ATERRO COMPACTADO COM ROLO VIBRATÓRIO A 95% DO P.N.</t>
  </si>
  <si>
    <t>ED-51097</t>
  </si>
  <si>
    <t>ATERRO COMPACTADO MANUAL, COM SOQUETE</t>
  </si>
  <si>
    <t>ED-51147</t>
  </si>
  <si>
    <t>LANÇAMENTO E ESPALHAMENTO DE SOLO OU MATERIAL DE DEMOLIÇÃO EM ÁREA DE PASSEIO EXCLUSIVE APILOAMENTO</t>
  </si>
  <si>
    <t>ED-51139</t>
  </si>
  <si>
    <t>GUIA DE MEIO-FIO, EM CONCRETO COM FCK 20MPA, PRÉ-MOLDADA, MFC-01 PADRÃO DER-MG, DIMENSÕES (12X16,7X35)CM, EXCLUSIVE SARJETA, INCLUSIVE ESCAVAÇÃO, APILOAMENTO E TRANSPORTE COM RETIRADA DO MATERIAL ESCAVADO (EM CAÇAMBA)</t>
  </si>
  <si>
    <t>ED-51132</t>
  </si>
  <si>
    <t>CARGA DE MATERIAL DE QUALQUER NATUREZA SOBRE CAMINHÃO - MECÂNICA</t>
  </si>
  <si>
    <t>ED-48476</t>
  </si>
  <si>
    <t>ED-48491</t>
  </si>
  <si>
    <t>ED-48507</t>
  </si>
  <si>
    <t>ED-50370</t>
  </si>
  <si>
    <t>CALCETEIRO COM ENCARGOS COMPLEMENTARES</t>
  </si>
  <si>
    <t>HORA</t>
  </si>
  <si>
    <t>ED-50367</t>
  </si>
  <si>
    <t>SERVENTE COM ENCARGOS COMPLEMENTARES</t>
  </si>
  <si>
    <t>EXECUÇÃO DE PASSEIO EM PISO INTERTRAVADO, COM BLOCO RETANGULAR COLORIDO DE 20 x 10 CM, ESPESSURA 6 CM. AF_12/2015</t>
  </si>
  <si>
    <t>ED-49814</t>
  </si>
  <si>
    <t>LASTRO DE AREIA</t>
  </si>
  <si>
    <t>CONE DE SINALIZACAO EM PVC RIGIDO COM FAIXA REFLETIVA, H = 70 / 76 CM</t>
  </si>
  <si>
    <t>TOTAL GERAL DA OBRA</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</si>
  <si>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</si>
  <si>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</si>
  <si>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TAPUME DE PROTEÇÃO PARA TRANSEUNTE EM TELA DE POLIETILENO, COM MÓDULO NA DIMENSÃO DE (150X150)CM, INCLUSIVE BASE DE APOIO EM CONCRETO MAGRO, DIMENSÃO (40X40)CM, ALTURA DE 20CM, EM PONTALETE, FORNECIMENTO E MOVIMENTAÇÃO</t>
  </si>
  <si>
    <t>FITA ZEBRADA AMARELA PARA SINALIZAÇÃO ISOLAMENTO DE ÁREA, EXCLUSIVE SUPORTE PARA SUSTENTAÇÃO, INCLUSIVE FIXAÇÃO E FORNECIMENTO</t>
  </si>
  <si>
    <t>DEMOLIÇÃO MANUAL DE CONCRETO ARMADO, INCLUSIVE AFASTAMENTO E EMPILHAMENTO, EXCLUSIVE TRANSPORTE E RETIRADA DO MATERIAL DEMOLIDO.</t>
  </si>
  <si>
    <t>ED-48441</t>
  </si>
  <si>
    <t>DEMOLIÇÃO MANUAL DE CONCRETO SEM ARMAÇÃO, INCLUSIVE AFASTAMENTO E EMPILHAMENTO, EXCLUSIVE TRANSPORTE E RETIRADA DO MATERIAL DEMOLIDO.</t>
  </si>
  <si>
    <t>ED-48440</t>
  </si>
  <si>
    <t>DEMOLIÇÃO MECÂNIZADA DE CONCRETO ARMADO, COM EQUIPAMENTO ELETRICO, INCLUSIVE AFASTAMENTO E EMPILHAMENTO, EXCLUSIVE TRANSPORTE E RETIRADA DO MATERIAL DEMOLIDO.</t>
  </si>
  <si>
    <t>ED-48443</t>
  </si>
  <si>
    <t>ED-48442</t>
  </si>
  <si>
    <t>DEMOLIÇÃO MECÂNIZADA DE CONCRETO SEM ARMAÇÃO, COM EQUIPAMENTO ELETRICO, INCLUSIVE AFASTAMENTO E EMPILHAMENTO, EXCLUSIVE TRANSPORTE E RETIRADA DO MATERIAL DEMOLIDO.</t>
  </si>
  <si>
    <t>DEMOLIÇÃO MECÂNIZADA DE CONCRETO SEM ARMAÇÃO, COM EQUIPAMENTO PNEUMATICO, INCLUSIVE AFASTAMENTO E EMPILHAMENTO, EXCLUSIVE TRANSPORTE E RETIRADA DO MATERIAL DEMOLIDO.</t>
  </si>
  <si>
    <t>ED-48444</t>
  </si>
  <si>
    <t>REMOÇÃO MANUAL DE PAVIMENTAÇÃO INTERTRAVADO EM PRE-MOLDADO DE CONCRETO, COM REAPROVEITAMENTO, INCLUSIVE AFASTAMENTO E EMPILHAMENTO, EXCLUSIVE TRANSPORTE E RETIRADA DO MATERIAL REMOVIDO E NÃO REAPROVEITADO.</t>
  </si>
  <si>
    <t>REMOÇÃO MANUAL DE PAVIMENTO PARALELEPIPEDO, COM REAPROVEITAMENTO, INCLUSIVE AFASTAMENTO E EMPILHAMENTO, EXCLUSIVE TRANSPORTE E RETIRADA DO MATERIAL REMOVIDO E NÃO REAPROVEITADO.</t>
  </si>
  <si>
    <t>DEMOLIÇÃO MANUAL DE SARJETA OU SARJETÃO DE CONCRETO</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</si>
  <si>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</si>
  <si>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</si>
  <si>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</si>
  <si>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</si>
  <si>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ED-29229</t>
  </si>
  <si>
    <t>TRANSPORTE DE MATERIAL DE QUALQUER NATUREZA EM CAMINHÃO, DISTÂNCIA MENOR OU IGUAL A 1KM, DENTRO DO PERÍMETRO URBANO, EXCLUSIVE CARGA, INCLUSIVE DESCARGA</t>
  </si>
  <si>
    <t>SERVIÇOS PRELIMINARES</t>
  </si>
  <si>
    <t>MOVIMENTAÇÃO DE TERRA</t>
  </si>
  <si>
    <t>CALÇAMENTO</t>
  </si>
  <si>
    <t>1.1</t>
  </si>
  <si>
    <t>1.2</t>
  </si>
  <si>
    <t>1.3</t>
  </si>
  <si>
    <t>1.4</t>
  </si>
  <si>
    <t>1.5</t>
  </si>
  <si>
    <t>1.6</t>
  </si>
  <si>
    <t>3.1</t>
  </si>
  <si>
    <t>3.2</t>
  </si>
  <si>
    <t>3.3</t>
  </si>
  <si>
    <t>3.4</t>
  </si>
  <si>
    <t>3.5</t>
  </si>
  <si>
    <t>3.6</t>
  </si>
  <si>
    <t>3.7</t>
  </si>
  <si>
    <t>3.8</t>
  </si>
  <si>
    <t>3.9</t>
  </si>
  <si>
    <t>3.10</t>
  </si>
  <si>
    <t>3.11</t>
  </si>
  <si>
    <t>3.12</t>
  </si>
  <si>
    <t>3.13</t>
  </si>
  <si>
    <t>3.14</t>
  </si>
  <si>
    <t>3.15</t>
  </si>
  <si>
    <t>3.16</t>
  </si>
  <si>
    <t>3.17</t>
  </si>
  <si>
    <t>3.18</t>
  </si>
  <si>
    <t>CRONOGRAMA FÍSICO-FINANCEIRO</t>
  </si>
  <si>
    <t>OBRA: INFRAESTRUTURA</t>
  </si>
  <si>
    <t>VALOR DA OBRA:</t>
  </si>
  <si>
    <r>
      <t>LOCAL:</t>
    </r>
    <r>
      <rPr>
        <sz val="9"/>
        <rFont val="Arial"/>
        <family val="2"/>
      </rPr>
      <t xml:space="preserve"> MUNICÍPIO DE RIO PIRACICABA</t>
    </r>
  </si>
  <si>
    <t>ETAPAS/DESCRIÇÃO</t>
  </si>
  <si>
    <t>FÍSICO/ FINANCEIRO</t>
  </si>
  <si>
    <t>TOTAL  ETAPAS</t>
  </si>
  <si>
    <t>MÊS 1</t>
  </si>
  <si>
    <t>MÊS 2</t>
  </si>
  <si>
    <t>MÊS 3</t>
  </si>
  <si>
    <t>MÊS 4</t>
  </si>
  <si>
    <t>MÊS 5</t>
  </si>
  <si>
    <t>MÊS 6</t>
  </si>
  <si>
    <t>MÊS 7</t>
  </si>
  <si>
    <t>MÊS 8</t>
  </si>
  <si>
    <t>MÊS 9</t>
  </si>
  <si>
    <t>MÊS 10</t>
  </si>
  <si>
    <t>MÊS 11</t>
  </si>
  <si>
    <t>MÊS 12</t>
  </si>
  <si>
    <t>TOTAL</t>
  </si>
  <si>
    <t>Físico %</t>
  </si>
  <si>
    <t>Financeiro</t>
  </si>
  <si>
    <t>PIS</t>
  </si>
  <si>
    <t>COFINS</t>
  </si>
  <si>
    <t>ISS</t>
  </si>
  <si>
    <t>ED-50155</t>
  </si>
  <si>
    <t>LOCAÇÃO DE BANHEIRO QUÍMICO, DIMENSÃO (110X120X230)CM, LINHA PADRÃO, CONTENDO UMA (1) PIA/HIGIENIZADOR DE MÃOS, INCLUSIVE MANUTENÇÃO E MOBILIZAÇÃO/DESMOBILIZAÇÃO</t>
  </si>
  <si>
    <t>mês</t>
  </si>
  <si>
    <t>EXECUÇÃO DE PAVIMENTO INTERTRAVADO EM BLOCO SEXTAVADO, ESPESSURA 8CM, FCK 35MPA, INCLUINDO FORNECIMENTO E TRANSPORTE DE TODOS OS MATERIAIS E COLCHÃO DE ASSENTAMENTO COM ESPESSURA 6CM</t>
  </si>
  <si>
    <t>COMPOSIÇÃO DE BDI</t>
  </si>
  <si>
    <t>LOCAL: RIO PIRACICABA MG</t>
  </si>
  <si>
    <t>BDI (CONFORME ACÓRDÃO Nº 2622/13 e LEI Nº 13.161 DE 31/08/15)</t>
  </si>
  <si>
    <t>DISCRIMINAÇÃO DAS PARCELAS</t>
  </si>
  <si>
    <t>SIGLA</t>
  </si>
  <si>
    <t>PERCENTUAL DE INCIDÊNCIA</t>
  </si>
  <si>
    <t>INCIDÊNCIA</t>
  </si>
  <si>
    <t>CUSTO DIRETO</t>
  </si>
  <si>
    <t>CD</t>
  </si>
  <si>
    <t>ADMINISTRAÇÃO CENTRAL</t>
  </si>
  <si>
    <t>AC</t>
  </si>
  <si>
    <t>LUCRO</t>
  </si>
  <si>
    <t>L</t>
  </si>
  <si>
    <t>DESPESAS FINANCEIRAS</t>
  </si>
  <si>
    <t>DF</t>
  </si>
  <si>
    <t>SEGUROS, GARANTIAS E RISCO</t>
  </si>
  <si>
    <t>(S + R)</t>
  </si>
  <si>
    <t>SEGUROS + GARANTIAS</t>
  </si>
  <si>
    <t>S</t>
  </si>
  <si>
    <t>RISCO</t>
  </si>
  <si>
    <t>R</t>
  </si>
  <si>
    <t>TRIBUTOS</t>
  </si>
  <si>
    <t>I</t>
  </si>
  <si>
    <t>PV</t>
  </si>
  <si>
    <t>CPRB</t>
  </si>
  <si>
    <t>INSS</t>
  </si>
  <si>
    <t>-</t>
  </si>
  <si>
    <t>FÓRMULA DO BDI</t>
  </si>
  <si>
    <t>(1 + (AC + S + G + R)) x (1 + DF) x  (1 + L)</t>
  </si>
  <si>
    <t>(1 - (I + CPRB))</t>
  </si>
  <si>
    <t>CÁLCULO DO BDI</t>
  </si>
  <si>
    <t xml:space="preserve">BDI = </t>
  </si>
  <si>
    <t>ED-51144</t>
  </si>
  <si>
    <t>PASSEIOS DE CONCRETO E = 8 CM, FCK = 15 MPA PADRÃO
PREFEITURA</t>
  </si>
  <si>
    <t>ED-8914</t>
  </si>
  <si>
    <t>ED-49614</t>
  </si>
  <si>
    <t>FORNECIMENTO DE CONCRETO NÃO ESTRUTURAL, PREPARADO
EM OBRA COM BETONEIRA, COM FCK 10MPA, INCLUSIVE
LANÇAMENTO, ADENSAMENTO E ACABAMENTO</t>
  </si>
  <si>
    <t>BDI = 24,49%</t>
  </si>
  <si>
    <t>SEINFRA 01/2026 - SINAPI 04/2026</t>
  </si>
  <si>
    <t>2.1</t>
  </si>
  <si>
    <t>2.2</t>
  </si>
  <si>
    <t>2.3</t>
  </si>
  <si>
    <t>2.4</t>
  </si>
  <si>
    <t>2.5</t>
  </si>
  <si>
    <t>2.6</t>
  </si>
  <si>
    <t>2.7</t>
  </si>
  <si>
    <t>2.8</t>
  </si>
  <si>
    <t>2.9</t>
  </si>
  <si>
    <t>2.10</t>
  </si>
  <si>
    <t>2.11</t>
  </si>
  <si>
    <t>2.12</t>
  </si>
  <si>
    <t>2.13</t>
  </si>
  <si>
    <t>2.14</t>
  </si>
  <si>
    <t>2.15</t>
  </si>
  <si>
    <t>2.16</t>
  </si>
  <si>
    <t>2.17</t>
  </si>
  <si>
    <t>2.18</t>
  </si>
  <si>
    <t>2.19</t>
  </si>
  <si>
    <t>2.20</t>
  </si>
  <si>
    <t>2.21</t>
  </si>
  <si>
    <t>DATA: MAIO/2026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</si>
</sst>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quot;R$&quot;\ #,##0.00"/>
    <numFmt numFmtId="165" formatCode="&quot;R$ &quot;#,##0.00"/>
    <numFmt numFmtId="166" formatCode="0.000%"/>
  </numFmts>
  <fonts count="33" x14ac:knownFonts="1">
    <font>
      <sz val="11"/>
      <color theme="1"/>
      <name val="Calibri"/>
      <family val="2"/>
      <scheme val="minor"/>
    </font>
    <font>
      <sz val="11"/>
      <color theme="1"/>
      <name val="Calibri"/>
      <family val="2"/>
      <scheme val="minor"/>
    </font>
    <font>
      <sz val="10"/>
      <color theme="1"/>
      <name val="Arial"/>
      <family val="2"/>
    </font>
    <font>
      <b/>
      <sz val="24"/>
      <color theme="1"/>
      <name val="Arial"/>
      <family val="2"/>
    </font>
    <font>
      <b/>
      <sz val="14"/>
      <color theme="1"/>
      <name val="Arial"/>
      <family val="2"/>
    </font>
    <font>
      <b/>
      <sz val="12"/>
      <color theme="1"/>
      <name val="Arial"/>
      <family val="2"/>
    </font>
    <font>
      <sz val="12"/>
      <color theme="1"/>
      <name val="Arial"/>
      <family val="2"/>
    </font>
    <font>
      <b/>
      <sz val="10"/>
      <color theme="1"/>
      <name val="Arial"/>
      <family val="2"/>
    </font>
    <font>
      <sz val="10"/>
      <color rgb="FF010000"/>
      <name val="Arial"/>
      <family val="2"/>
    </font>
    <font>
      <sz val="10"/>
      <name val="Arial"/>
      <family val="2"/>
    </font>
    <font>
      <sz val="10"/>
      <color indexed="8"/>
      <name val="Arial"/>
      <family val="2"/>
    </font>
    <font>
      <sz val="10"/>
      <color rgb="FF000000"/>
      <name val="Times New Roman"/>
      <family val="1"/>
    </font>
    <font>
      <sz val="10"/>
      <color rgb="FF000000"/>
      <name val="Arial"/>
      <family val="2"/>
    </font>
    <font>
      <sz val="10"/>
      <color rgb="FFFF0000"/>
      <name val="Arial"/>
      <family val="2"/>
    </font>
    <font>
      <b/>
      <sz val="11"/>
      <color theme="1"/>
      <name val="Calibri"/>
      <family val="2"/>
      <scheme val="minor"/>
    </font>
    <font>
      <b/>
      <sz val="10"/>
      <color rgb="FF010000"/>
      <name val="Arial"/>
      <family val="2"/>
    </font>
    <font>
      <b/>
      <sz val="10"/>
      <name val="Arial"/>
      <family val="2"/>
    </font>
    <font>
      <sz val="8"/>
      <name val="Calibri"/>
      <family val="2"/>
      <scheme val="minor"/>
    </font>
    <font>
      <sz val="9"/>
      <color theme="1"/>
      <name val="Arial"/>
      <family val="2"/>
    </font>
    <font>
      <b/>
      <sz val="9"/>
      <name val="Arial"/>
      <family val="2"/>
    </font>
    <font>
      <sz val="9"/>
      <name val="Arial"/>
      <family val="2"/>
    </font>
    <font>
      <sz val="8"/>
      <name val="Arial"/>
      <family val="2"/>
    </font>
    <font>
      <sz val="8"/>
      <color indexed="8"/>
      <name val="Arial"/>
      <family val="2"/>
    </font>
    <font>
      <b/>
      <sz val="8"/>
      <name val="Arial"/>
      <family val="2"/>
    </font>
    <font>
      <b/>
      <sz val="8"/>
      <color indexed="8"/>
      <name val="Arial"/>
      <family val="2"/>
    </font>
    <font>
      <b/>
      <sz val="10"/>
      <color indexed="8"/>
      <name val="Arial"/>
      <family val="2"/>
    </font>
    <font>
      <b/>
      <sz val="12"/>
      <color theme="1"/>
      <name val="Calibri"/>
      <family val="2"/>
      <scheme val="minor"/>
    </font>
    <font>
      <b/>
      <sz val="11"/>
      <name val="Calibri"/>
      <family val="2"/>
      <scheme val="minor"/>
    </font>
    <font>
      <b/>
      <sz val="10"/>
      <name val="Calibri"/>
      <family val="2"/>
      <scheme val="minor"/>
    </font>
    <font>
      <sz val="10"/>
      <name val="Calibri"/>
      <family val="2"/>
      <scheme val="minor"/>
    </font>
    <font>
      <b/>
      <sz val="10"/>
      <name val="Calibri"/>
      <family val="2"/>
    </font>
    <font>
      <sz val="10"/>
      <name val="Calibri"/>
      <family val="2"/>
    </font>
    <font>
      <u/>
      <sz val="10"/>
      <name val="Calibri"/>
      <family val="2"/>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0" tint="-0.14999847407452621"/>
        <bgColor indexed="64"/>
      </patternFill>
    </fill>
  </fills>
  <borders count="30">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0" fontId="11" fillId="0" borderId="0"/>
    <xf numFmtId="0" fontId="9" fillId="0" borderId="0"/>
    <xf numFmtId="43" fontId="9" fillId="0" borderId="0" applyFont="0" applyFill="0" applyBorder="0" applyAlignment="0" applyProtection="0"/>
    <xf numFmtId="4" fontId="9" fillId="0" borderId="29">
      <alignment vertical="justify"/>
    </xf>
    <xf numFmtId="9" fontId="9" fillId="0" borderId="0" applyFont="0" applyFill="0" applyBorder="0" applyAlignment="0" applyProtection="0"/>
  </cellStyleXfs>
  <cellXfs count="149">
    <xf numFmtId="0" fontId="0" fillId="0" borderId="0" xfId="0"/>
    <xf numFmtId="0" fontId="7" fillId="0" borderId="4" xfId="0" applyFont="1" applyBorder="1" applyAlignment="1">
      <alignment horizontal="center" vertical="center" wrapText="1"/>
    </xf>
    <xf numFmtId="0" fontId="7" fillId="0" borderId="4" xfId="0" applyFont="1" applyBorder="1" applyAlignment="1">
      <alignment horizontal="center" vertical="center"/>
    </xf>
    <xf numFmtId="43" fontId="7" fillId="0" borderId="4" xfId="1" applyFont="1" applyBorder="1" applyAlignment="1">
      <alignment horizontal="center" vertical="center"/>
    </xf>
    <xf numFmtId="0" fontId="8" fillId="0" borderId="4" xfId="0" applyFont="1" applyBorder="1" applyAlignment="1">
      <alignment horizontal="center" vertical="center" wrapText="1"/>
    </xf>
    <xf numFmtId="0" fontId="8" fillId="0" borderId="4" xfId="0" applyFont="1" applyBorder="1" applyAlignment="1">
      <alignment horizontal="left" vertical="center" wrapText="1"/>
    </xf>
    <xf numFmtId="0" fontId="2" fillId="0" borderId="4" xfId="0" applyFont="1" applyBorder="1" applyAlignment="1">
      <alignment horizontal="center" vertical="center"/>
    </xf>
    <xf numFmtId="43" fontId="2" fillId="0" borderId="4" xfId="1" applyFont="1" applyFill="1" applyBorder="1" applyAlignment="1">
      <alignment horizontal="right" vertical="center"/>
    </xf>
    <xf numFmtId="44" fontId="8" fillId="0" borderId="4" xfId="2" applyFont="1" applyFill="1" applyBorder="1" applyAlignment="1">
      <alignment horizontal="right" vertical="center" wrapText="1"/>
    </xf>
    <xf numFmtId="44" fontId="2" fillId="0" borderId="4" xfId="2" applyFont="1" applyFill="1" applyBorder="1" applyAlignment="1">
      <alignment horizontal="right" vertical="center"/>
    </xf>
    <xf numFmtId="43" fontId="9" fillId="0" borderId="4" xfId="1" applyFont="1" applyFill="1" applyBorder="1" applyAlignment="1">
      <alignment horizontal="center" vertical="center" wrapText="1"/>
    </xf>
    <xf numFmtId="43" fontId="9" fillId="0" borderId="4" xfId="1" applyFont="1" applyFill="1" applyBorder="1" applyAlignment="1">
      <alignment horizontal="right" vertical="center" wrapText="1"/>
    </xf>
    <xf numFmtId="44" fontId="9" fillId="0" borderId="4" xfId="2" applyFont="1" applyFill="1" applyBorder="1" applyAlignment="1">
      <alignment horizontal="right" vertical="center" wrapText="1"/>
    </xf>
    <xf numFmtId="44" fontId="9" fillId="0" borderId="4" xfId="2" applyFont="1" applyFill="1" applyBorder="1" applyAlignment="1" applyProtection="1">
      <alignment horizontal="right" vertical="center" wrapText="1"/>
    </xf>
    <xf numFmtId="0" fontId="9" fillId="0" borderId="4" xfId="0" applyFont="1" applyBorder="1" applyAlignment="1">
      <alignment horizontal="center" vertical="center" wrapText="1"/>
    </xf>
    <xf numFmtId="44" fontId="10" fillId="0" borderId="4" xfId="2" applyFont="1" applyFill="1" applyBorder="1" applyAlignment="1">
      <alignment horizontal="right" vertical="center" wrapText="1"/>
    </xf>
    <xf numFmtId="0" fontId="9" fillId="0" borderId="4" xfId="0" applyFont="1" applyBorder="1" applyAlignment="1">
      <alignment horizontal="center" vertical="center"/>
    </xf>
    <xf numFmtId="0" fontId="9" fillId="0" borderId="4" xfId="0" applyFont="1" applyBorder="1" applyAlignment="1">
      <alignment vertical="center" wrapText="1"/>
    </xf>
    <xf numFmtId="44" fontId="9" fillId="0" borderId="4" xfId="2" applyFont="1" applyFill="1" applyBorder="1" applyAlignment="1">
      <alignment horizontal="right" vertical="center"/>
    </xf>
    <xf numFmtId="0" fontId="9" fillId="0" borderId="4" xfId="4" applyBorder="1" applyAlignment="1">
      <alignment horizontal="center" vertical="center"/>
    </xf>
    <xf numFmtId="43" fontId="9" fillId="0" borderId="4" xfId="5" applyFont="1" applyFill="1" applyBorder="1" applyAlignment="1">
      <alignment horizontal="right" vertical="center" wrapText="1"/>
    </xf>
    <xf numFmtId="43" fontId="9" fillId="0" borderId="4" xfId="1" applyFont="1" applyFill="1" applyBorder="1" applyAlignment="1">
      <alignment horizontal="left" vertical="center" wrapText="1"/>
    </xf>
    <xf numFmtId="0" fontId="9" fillId="0" borderId="4" xfId="0" applyFont="1" applyBorder="1" applyAlignment="1">
      <alignment horizontal="left" vertical="center" wrapText="1"/>
    </xf>
    <xf numFmtId="43" fontId="8" fillId="0" borderId="4" xfId="1" applyFont="1" applyBorder="1" applyAlignment="1">
      <alignment horizontal="right" vertical="center" wrapText="1"/>
    </xf>
    <xf numFmtId="2" fontId="10" fillId="0" borderId="4" xfId="1" applyNumberFormat="1" applyFont="1" applyFill="1" applyBorder="1" applyAlignment="1">
      <alignment horizontal="center" vertical="center" wrapText="1"/>
    </xf>
    <xf numFmtId="43" fontId="10" fillId="0" borderId="4" xfId="1"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0" applyFont="1" applyBorder="1" applyAlignment="1">
      <alignment horizontal="left" vertical="center" wrapText="1"/>
    </xf>
    <xf numFmtId="0" fontId="9" fillId="2" borderId="4" xfId="4" applyFill="1" applyBorder="1" applyAlignment="1">
      <alignment vertical="center" wrapText="1"/>
    </xf>
    <xf numFmtId="0" fontId="9" fillId="2" borderId="4" xfId="4" applyFill="1" applyBorder="1" applyAlignment="1">
      <alignment horizontal="center" vertical="center" wrapText="1"/>
    </xf>
    <xf numFmtId="43" fontId="2" fillId="0" borderId="4" xfId="1" applyFont="1" applyFill="1" applyBorder="1" applyAlignment="1">
      <alignment horizontal="center" vertical="center"/>
    </xf>
    <xf numFmtId="43" fontId="9" fillId="0" borderId="4" xfId="1" applyFont="1" applyFill="1" applyBorder="1" applyAlignment="1">
      <alignment horizontal="right" vertical="center"/>
    </xf>
    <xf numFmtId="44" fontId="7" fillId="0" borderId="4" xfId="2" applyFont="1" applyFill="1" applyBorder="1" applyAlignment="1">
      <alignment horizontal="center" vertical="center" wrapText="1"/>
    </xf>
    <xf numFmtId="44" fontId="2" fillId="0" borderId="4" xfId="2" applyFont="1" applyFill="1" applyBorder="1" applyAlignment="1">
      <alignment horizontal="right" vertical="center" wrapText="1"/>
    </xf>
    <xf numFmtId="44" fontId="10" fillId="0" borderId="4" xfId="2"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43" fontId="2" fillId="0" borderId="4" xfId="1" applyFont="1" applyFill="1" applyBorder="1" applyAlignment="1">
      <alignment horizontal="center" vertical="center" wrapText="1"/>
    </xf>
    <xf numFmtId="43" fontId="2" fillId="0" borderId="4" xfId="1" applyFont="1" applyFill="1" applyBorder="1" applyAlignment="1">
      <alignment horizontal="right" vertical="center" wrapText="1"/>
    </xf>
    <xf numFmtId="0" fontId="7" fillId="0" borderId="0" xfId="0" applyFont="1" applyAlignment="1">
      <alignment horizontal="center" vertical="center"/>
    </xf>
    <xf numFmtId="0" fontId="13" fillId="0" borderId="0" xfId="0" applyFont="1" applyAlignment="1">
      <alignment horizontal="left" vertical="center" wrapText="1"/>
    </xf>
    <xf numFmtId="0" fontId="8" fillId="0" borderId="0" xfId="0" applyFont="1" applyAlignment="1">
      <alignment horizontal="left" vertical="center" wrapText="1"/>
    </xf>
    <xf numFmtId="0" fontId="9" fillId="0" borderId="0" xfId="0" applyFont="1" applyAlignment="1">
      <alignment horizontal="left" vertical="center" wrapText="1"/>
    </xf>
    <xf numFmtId="0" fontId="2" fillId="0" borderId="0" xfId="0" applyFont="1" applyAlignment="1">
      <alignment horizontal="left" vertical="center" wrapText="1"/>
    </xf>
    <xf numFmtId="0" fontId="9" fillId="0" borderId="0" xfId="4" applyAlignment="1">
      <alignment vertical="center" wrapText="1"/>
    </xf>
    <xf numFmtId="43" fontId="9" fillId="0" borderId="0" xfId="1" applyFont="1" applyFill="1" applyBorder="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9" fillId="2" borderId="0" xfId="4" applyFill="1" applyAlignment="1">
      <alignment vertical="center" wrapText="1"/>
    </xf>
    <xf numFmtId="44" fontId="9" fillId="0" borderId="4" xfId="0" applyNumberFormat="1" applyFont="1" applyBorder="1" applyAlignment="1">
      <alignment horizontal="right" vertical="center"/>
    </xf>
    <xf numFmtId="44" fontId="2" fillId="0" borderId="4" xfId="0" applyNumberFormat="1" applyFont="1" applyBorder="1" applyAlignment="1">
      <alignment horizontal="right" vertical="center"/>
    </xf>
    <xf numFmtId="0" fontId="9" fillId="0" borderId="4" xfId="3" applyFont="1" applyBorder="1" applyAlignment="1">
      <alignment horizontal="center" vertical="center" wrapText="1"/>
    </xf>
    <xf numFmtId="43" fontId="12" fillId="0" borderId="4" xfId="1" applyFont="1" applyFill="1" applyBorder="1" applyAlignment="1">
      <alignment horizontal="right" vertical="center" shrinkToFit="1"/>
    </xf>
    <xf numFmtId="164" fontId="12" fillId="0" borderId="4" xfId="3" applyNumberFormat="1" applyFont="1" applyBorder="1" applyAlignment="1">
      <alignment horizontal="right" vertical="center" shrinkToFit="1"/>
    </xf>
    <xf numFmtId="164" fontId="9" fillId="0" borderId="4" xfId="3" applyNumberFormat="1" applyFont="1" applyBorder="1" applyAlignment="1">
      <alignment horizontal="right" vertical="center" shrinkToFit="1"/>
    </xf>
    <xf numFmtId="44" fontId="5" fillId="0" borderId="4" xfId="0" applyNumberFormat="1" applyFont="1" applyBorder="1" applyAlignment="1">
      <alignment horizontal="right" vertical="center"/>
    </xf>
    <xf numFmtId="0" fontId="15" fillId="0" borderId="4" xfId="0" applyFont="1" applyBorder="1" applyAlignment="1">
      <alignment horizontal="center" vertical="center" wrapText="1"/>
    </xf>
    <xf numFmtId="0" fontId="16" fillId="0" borderId="4" xfId="0" applyFont="1" applyBorder="1" applyAlignment="1">
      <alignment horizontal="center" vertical="center"/>
    </xf>
    <xf numFmtId="0" fontId="14" fillId="0" borderId="0" xfId="0" applyFont="1"/>
    <xf numFmtId="0" fontId="18" fillId="3" borderId="5" xfId="0" applyFont="1" applyFill="1" applyBorder="1"/>
    <xf numFmtId="0" fontId="18" fillId="3" borderId="6" xfId="0" applyFont="1" applyFill="1" applyBorder="1"/>
    <xf numFmtId="0" fontId="18" fillId="3" borderId="6" xfId="0" applyFont="1" applyFill="1" applyBorder="1" applyAlignment="1">
      <alignment wrapText="1"/>
    </xf>
    <xf numFmtId="0" fontId="18" fillId="3" borderId="7" xfId="0" applyFont="1" applyFill="1" applyBorder="1" applyAlignment="1">
      <alignment horizontal="center"/>
    </xf>
    <xf numFmtId="165" fontId="19" fillId="3" borderId="12" xfId="0" applyNumberFormat="1" applyFont="1" applyFill="1" applyBorder="1" applyAlignment="1">
      <alignment vertical="center" wrapText="1"/>
    </xf>
    <xf numFmtId="165" fontId="19" fillId="3" borderId="13" xfId="0" applyNumberFormat="1" applyFont="1" applyFill="1" applyBorder="1" applyAlignment="1">
      <alignment vertical="center" wrapText="1"/>
    </xf>
    <xf numFmtId="0" fontId="16" fillId="4" borderId="21" xfId="0" applyFont="1" applyFill="1" applyBorder="1" applyAlignment="1">
      <alignment horizontal="center" vertical="center"/>
    </xf>
    <xf numFmtId="0" fontId="16" fillId="4" borderId="22" xfId="0" applyFont="1" applyFill="1" applyBorder="1" applyAlignment="1">
      <alignment horizontal="center" vertical="center"/>
    </xf>
    <xf numFmtId="0" fontId="16" fillId="4" borderId="4" xfId="0" applyFont="1" applyFill="1" applyBorder="1" applyAlignment="1">
      <alignment horizontal="center" vertical="center" wrapText="1"/>
    </xf>
    <xf numFmtId="0" fontId="16" fillId="4" borderId="4" xfId="0" applyFont="1" applyFill="1" applyBorder="1" applyAlignment="1">
      <alignment horizontal="center" vertical="center"/>
    </xf>
    <xf numFmtId="0" fontId="19" fillId="4" borderId="4" xfId="0" applyFont="1" applyFill="1" applyBorder="1" applyAlignment="1">
      <alignment horizontal="center" vertical="center"/>
    </xf>
    <xf numFmtId="49" fontId="22" fillId="0" borderId="4" xfId="0" applyNumberFormat="1" applyFont="1" applyBorder="1" applyAlignment="1">
      <alignment horizontal="center" vertical="center" wrapText="1"/>
    </xf>
    <xf numFmtId="10" fontId="22" fillId="0" borderId="4" xfId="0" applyNumberFormat="1" applyFont="1" applyBorder="1" applyAlignment="1">
      <alignment horizontal="center" vertical="center" wrapText="1"/>
    </xf>
    <xf numFmtId="10" fontId="22" fillId="3" borderId="4" xfId="0" applyNumberFormat="1" applyFont="1" applyFill="1" applyBorder="1" applyAlignment="1">
      <alignment horizontal="center" vertical="center" wrapText="1"/>
    </xf>
    <xf numFmtId="10" fontId="22" fillId="3" borderId="10" xfId="0" applyNumberFormat="1" applyFont="1" applyFill="1" applyBorder="1" applyAlignment="1">
      <alignment horizontal="center" vertical="center" wrapText="1"/>
    </xf>
    <xf numFmtId="44" fontId="22" fillId="0" borderId="4" xfId="2" applyFont="1" applyBorder="1" applyAlignment="1">
      <alignment horizontal="center" vertical="center" wrapText="1"/>
    </xf>
    <xf numFmtId="44" fontId="22" fillId="3" borderId="10" xfId="0" applyNumberFormat="1" applyFont="1" applyFill="1" applyBorder="1" applyAlignment="1">
      <alignment horizontal="center" vertical="center" wrapText="1"/>
    </xf>
    <xf numFmtId="10" fontId="22" fillId="3" borderId="9" xfId="0" applyNumberFormat="1" applyFont="1" applyFill="1" applyBorder="1" applyAlignment="1">
      <alignment horizontal="center" vertical="center" wrapText="1"/>
    </xf>
    <xf numFmtId="49" fontId="24" fillId="0" borderId="4" xfId="0" applyNumberFormat="1" applyFont="1" applyBorder="1" applyAlignment="1">
      <alignment horizontal="center" vertical="center" wrapText="1"/>
    </xf>
    <xf numFmtId="10" fontId="24" fillId="0" borderId="4" xfId="0" applyNumberFormat="1" applyFont="1" applyBorder="1" applyAlignment="1">
      <alignment vertical="center" wrapText="1"/>
    </xf>
    <xf numFmtId="44" fontId="24" fillId="0" borderId="4" xfId="2" applyFont="1" applyBorder="1" applyAlignment="1">
      <alignment vertical="center" wrapText="1"/>
    </xf>
    <xf numFmtId="44" fontId="16" fillId="0" borderId="4" xfId="2" applyFont="1" applyFill="1" applyBorder="1" applyAlignment="1">
      <alignment horizontal="right" vertical="center"/>
    </xf>
    <xf numFmtId="44" fontId="25" fillId="0" borderId="4" xfId="2" applyFont="1" applyFill="1" applyBorder="1" applyAlignment="1">
      <alignment horizontal="right" vertical="center" wrapText="1"/>
    </xf>
    <xf numFmtId="44" fontId="7" fillId="0" borderId="4" xfId="0" applyNumberFormat="1" applyFont="1" applyBorder="1" applyAlignment="1">
      <alignment horizontal="right" vertical="center"/>
    </xf>
    <xf numFmtId="0" fontId="2" fillId="0" borderId="0" xfId="0" applyFont="1" applyAlignment="1">
      <alignment horizontal="center" vertical="center"/>
    </xf>
    <xf numFmtId="0" fontId="2" fillId="0" borderId="0" xfId="0" applyFont="1" applyAlignment="1">
      <alignment wrapText="1"/>
    </xf>
    <xf numFmtId="0" fontId="2" fillId="0" borderId="4" xfId="0" applyFont="1" applyBorder="1" applyAlignment="1">
      <alignment wrapText="1"/>
    </xf>
    <xf numFmtId="4" fontId="30" fillId="6" borderId="4" xfId="6" applyFont="1" applyFill="1" applyBorder="1" applyAlignment="1">
      <alignment horizontal="center" vertical="center" wrapText="1"/>
    </xf>
    <xf numFmtId="4" fontId="30" fillId="6" borderId="4" xfId="6" applyFont="1" applyFill="1" applyBorder="1" applyAlignment="1">
      <alignment horizontal="center" vertical="center"/>
    </xf>
    <xf numFmtId="10" fontId="30" fillId="0" borderId="4" xfId="6" applyNumberFormat="1" applyFont="1" applyBorder="1" applyAlignment="1">
      <alignment horizontal="left" vertical="center"/>
    </xf>
    <xf numFmtId="10" fontId="31" fillId="0" borderId="4" xfId="6" applyNumberFormat="1" applyFont="1" applyBorder="1" applyAlignment="1">
      <alignment horizontal="center" vertical="center"/>
    </xf>
    <xf numFmtId="10" fontId="31" fillId="0" borderId="4" xfId="7" applyNumberFormat="1" applyFont="1" applyFill="1" applyBorder="1" applyAlignment="1">
      <alignment horizontal="center" vertical="center"/>
    </xf>
    <xf numFmtId="166" fontId="31" fillId="0" borderId="4" xfId="7" applyNumberFormat="1" applyFont="1" applyFill="1" applyBorder="1" applyAlignment="1">
      <alignment horizontal="center" vertical="center"/>
    </xf>
    <xf numFmtId="10" fontId="30" fillId="0" borderId="4" xfId="6" applyNumberFormat="1" applyFont="1" applyBorder="1" applyAlignment="1">
      <alignment horizontal="left" vertical="center" wrapText="1"/>
    </xf>
    <xf numFmtId="10" fontId="31" fillId="0" borderId="4" xfId="6" applyNumberFormat="1" applyFont="1" applyBorder="1" applyAlignment="1">
      <alignment horizontal="left" vertical="center" wrapText="1"/>
    </xf>
    <xf numFmtId="10" fontId="31" fillId="0" borderId="4" xfId="7" applyNumberFormat="1" applyFont="1" applyBorder="1" applyAlignment="1">
      <alignment horizontal="center" vertical="center"/>
    </xf>
    <xf numFmtId="166" fontId="31" fillId="0" borderId="4" xfId="7" applyNumberFormat="1" applyFont="1" applyBorder="1" applyAlignment="1">
      <alignment horizontal="center" vertical="center"/>
    </xf>
    <xf numFmtId="10" fontId="31" fillId="3" borderId="4" xfId="7" applyNumberFormat="1" applyFont="1" applyFill="1" applyBorder="1" applyAlignment="1">
      <alignment horizontal="center" vertical="center"/>
    </xf>
    <xf numFmtId="0" fontId="5" fillId="0" borderId="4" xfId="0" applyFont="1" applyBorder="1" applyAlignment="1">
      <alignment horizontal="right"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16" fillId="0" borderId="13" xfId="0" applyFont="1" applyBorder="1" applyAlignment="1">
      <alignment horizontal="center" vertical="center"/>
    </xf>
    <xf numFmtId="44" fontId="16" fillId="0" borderId="9" xfId="2" applyFont="1" applyFill="1" applyBorder="1" applyAlignment="1">
      <alignment horizontal="right" vertical="center"/>
    </xf>
    <xf numFmtId="44" fontId="16" fillId="0" borderId="12" xfId="2" applyFont="1" applyFill="1" applyBorder="1" applyAlignment="1">
      <alignment horizontal="right" vertical="center"/>
    </xf>
    <xf numFmtId="44" fontId="16" fillId="0" borderId="13" xfId="2" applyFont="1" applyFill="1" applyBorder="1" applyAlignment="1">
      <alignment horizontal="right" vertical="center"/>
    </xf>
    <xf numFmtId="0" fontId="16" fillId="0" borderId="9" xfId="0" applyFont="1" applyBorder="1" applyAlignment="1">
      <alignment horizontal="right" vertical="center"/>
    </xf>
    <xf numFmtId="0" fontId="16" fillId="0" borderId="12" xfId="0" applyFont="1" applyBorder="1" applyAlignment="1">
      <alignment horizontal="right" vertical="center"/>
    </xf>
    <xf numFmtId="0" fontId="16" fillId="0" borderId="13"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Border="1" applyAlignment="1">
      <alignment horizontal="center" vertical="center"/>
    </xf>
    <xf numFmtId="0" fontId="2" fillId="0" borderId="4" xfId="0" applyFont="1" applyBorder="1" applyAlignment="1">
      <alignment horizontal="center" vertical="center"/>
    </xf>
    <xf numFmtId="0" fontId="5" fillId="0" borderId="4" xfId="0" applyFont="1" applyBorder="1" applyAlignment="1">
      <alignment horizontal="center" vertical="center"/>
    </xf>
    <xf numFmtId="0" fontId="6" fillId="0" borderId="4" xfId="0" applyFont="1" applyBorder="1" applyAlignment="1">
      <alignment horizontal="left" vertical="center"/>
    </xf>
    <xf numFmtId="0" fontId="21" fillId="3" borderId="23"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1" fillId="3" borderId="24" xfId="0" applyFont="1" applyFill="1" applyBorder="1" applyAlignment="1">
      <alignment horizontal="left" vertical="center" wrapText="1"/>
    </xf>
    <xf numFmtId="0" fontId="21" fillId="3" borderId="22" xfId="0" applyFont="1" applyFill="1" applyBorder="1" applyAlignment="1">
      <alignment horizontal="left" vertical="center" wrapText="1"/>
    </xf>
    <xf numFmtId="0" fontId="19" fillId="3" borderId="8" xfId="0" applyFont="1" applyFill="1" applyBorder="1" applyAlignment="1">
      <alignment horizontal="center" vertical="center"/>
    </xf>
    <xf numFmtId="0" fontId="19" fillId="3" borderId="4" xfId="0" applyFont="1" applyFill="1" applyBorder="1" applyAlignment="1">
      <alignment horizontal="center" vertical="center"/>
    </xf>
    <xf numFmtId="0" fontId="19" fillId="3" borderId="9" xfId="0" applyFont="1" applyFill="1" applyBorder="1" applyAlignment="1">
      <alignment horizontal="center" vertical="center"/>
    </xf>
    <xf numFmtId="0" fontId="19" fillId="3" borderId="10" xfId="0" applyFont="1" applyFill="1" applyBorder="1" applyAlignment="1">
      <alignment horizontal="center" vertical="center"/>
    </xf>
    <xf numFmtId="0" fontId="19" fillId="3" borderId="11" xfId="0" applyFont="1" applyFill="1" applyBorder="1" applyAlignment="1">
      <alignment horizontal="center" vertical="center" wrapText="1"/>
    </xf>
    <xf numFmtId="0" fontId="19" fillId="3" borderId="12" xfId="0" applyFont="1" applyFill="1" applyBorder="1" applyAlignment="1">
      <alignment horizontal="center" vertical="center" wrapText="1"/>
    </xf>
    <xf numFmtId="0" fontId="19" fillId="3" borderId="13"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19" fillId="3" borderId="14" xfId="0" applyFont="1" applyFill="1" applyBorder="1" applyAlignment="1">
      <alignment horizontal="center" vertical="center" wrapText="1"/>
    </xf>
    <xf numFmtId="0" fontId="19" fillId="3" borderId="15" xfId="0" applyFont="1" applyFill="1" applyBorder="1" applyAlignment="1">
      <alignment horizontal="center" vertical="center" wrapText="1"/>
    </xf>
    <xf numFmtId="0" fontId="19" fillId="3" borderId="16"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19" fillId="3" borderId="18"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26" fillId="0" borderId="4" xfId="0" applyFont="1" applyBorder="1" applyAlignment="1">
      <alignment horizontal="center" vertical="center"/>
    </xf>
    <xf numFmtId="0" fontId="27" fillId="0" borderId="4" xfId="0" applyFont="1" applyBorder="1" applyAlignment="1">
      <alignment horizontal="center" vertical="center"/>
    </xf>
    <xf numFmtId="4" fontId="30" fillId="0" borderId="4" xfId="6" applyFont="1" applyBorder="1" applyAlignment="1">
      <alignment horizontal="center" vertical="center"/>
    </xf>
    <xf numFmtId="4" fontId="31" fillId="0" borderId="25" xfId="6" applyFont="1" applyBorder="1" applyAlignment="1">
      <alignment horizontal="right" vertical="center"/>
    </xf>
    <xf numFmtId="4" fontId="31" fillId="0" borderId="26" xfId="6" applyFont="1" applyBorder="1" applyAlignment="1">
      <alignment horizontal="right" vertical="center"/>
    </xf>
    <xf numFmtId="4" fontId="31" fillId="0" borderId="27" xfId="6" applyFont="1" applyBorder="1" applyAlignment="1">
      <alignment horizontal="right" vertical="center"/>
    </xf>
    <xf numFmtId="4" fontId="31" fillId="0" borderId="28" xfId="6" applyFont="1" applyBorder="1" applyAlignment="1">
      <alignment horizontal="right" vertical="center"/>
    </xf>
    <xf numFmtId="10" fontId="30" fillId="6" borderId="4" xfId="7" applyNumberFormat="1" applyFont="1" applyFill="1" applyBorder="1" applyAlignment="1">
      <alignment horizontal="center" vertical="center"/>
    </xf>
    <xf numFmtId="0" fontId="28" fillId="0" borderId="4" xfId="0" applyFont="1" applyBorder="1" applyAlignment="1">
      <alignment horizontal="center" vertical="center" wrapText="1"/>
    </xf>
    <xf numFmtId="0" fontId="29" fillId="0" borderId="4" xfId="0" applyFont="1" applyBorder="1" applyAlignment="1">
      <alignment horizontal="center" vertical="center" wrapText="1"/>
    </xf>
    <xf numFmtId="4" fontId="30" fillId="5" borderId="4" xfId="6" applyFont="1" applyFill="1" applyBorder="1" applyAlignment="1">
      <alignment horizontal="center" vertical="center" wrapText="1"/>
    </xf>
    <xf numFmtId="4" fontId="32" fillId="0" borderId="4" xfId="6" applyFont="1" applyBorder="1" applyAlignment="1">
      <alignment horizontal="center" vertical="center"/>
    </xf>
    <xf numFmtId="4" fontId="31" fillId="0" borderId="4" xfId="6" applyFont="1" applyBorder="1" applyAlignment="1">
      <alignment horizontal="center" vertical="center"/>
    </xf>
  </cellXfs>
  <cellStyles count="8">
    <cellStyle name="Moeda" xfId="2" builtinId="4"/>
    <cellStyle name="Normal" xfId="0" builtinId="0"/>
    <cellStyle name="Normal 10" xfId="6" xr:uid="{D8F8CD16-C7D5-4589-85E9-6C2CEB9A9C8D}"/>
    <cellStyle name="Normal 2" xfId="3" xr:uid="{00000000-0005-0000-0000-000002000000}"/>
    <cellStyle name="Normal 25" xfId="4" xr:uid="{00000000-0005-0000-0000-000003000000}"/>
    <cellStyle name="Porcentagem 2" xfId="7" xr:uid="{C424D816-52D3-4334-A844-65C5BC0A2689}"/>
    <cellStyle name="Vírgula" xfId="1" builtinId="3"/>
    <cellStyle name="Vírgula 2" xfId="5" xr:uid="{00000000-0005-0000-0000-000005000000}"/>
  </cellStyles>
  <dxfs count="6">
    <dxf>
      <font>
        <condense val="0"/>
        <extend val="0"/>
        <color indexed="9"/>
      </font>
    </dxf>
    <dxf>
      <font>
        <condense val="0"/>
        <extend val="0"/>
        <color auto="1"/>
      </font>
      <fill>
        <patternFill>
          <bgColor indexed="10"/>
        </patternFill>
      </fill>
    </dxf>
    <dxf>
      <font>
        <b/>
        <i val="0"/>
        <condense val="0"/>
        <extend val="0"/>
        <color indexed="10"/>
      </font>
    </dxf>
    <dxf>
      <font>
        <condense val="0"/>
        <extend val="0"/>
        <color indexed="9"/>
      </font>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367509</xdr:colOff>
      <xdr:row>0</xdr:row>
      <xdr:rowOff>0</xdr:rowOff>
    </xdr:from>
    <xdr:to>
      <xdr:col>2</xdr:col>
      <xdr:colOff>37836</xdr:colOff>
      <xdr:row>3</xdr:row>
      <xdr:rowOff>52916</xdr:rowOff>
    </xdr:to>
    <xdr:pic>
      <xdr:nvPicPr>
        <xdr:cNvPr id="2" name="Imagem 1">
          <a:extLst>
            <a:ext uri="{FF2B5EF4-FFF2-40B4-BE49-F238E27FC236}">
              <a16:creationId xmlns:a16="http://schemas.microsoft.com/office/drawing/2014/main" id="{972AF495-E21E-4666-A5C4-3FC1B9744F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83" t="-133" r="-183" b="-133"/>
        <a:stretch>
          <a:fillRect/>
        </a:stretch>
      </xdr:blipFill>
      <xdr:spPr bwMode="auto">
        <a:xfrm>
          <a:off x="367509" y="0"/>
          <a:ext cx="994302" cy="1195916"/>
        </a:xfrm>
        <a:prstGeom prst="rect">
          <a:avLst/>
        </a:prstGeom>
        <a:solidFill>
          <a:srgbClr val="FFFFFF">
            <a:alpha val="0"/>
          </a:srgbClr>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533400</xdr:colOff>
      <xdr:row>0</xdr:row>
      <xdr:rowOff>19050</xdr:rowOff>
    </xdr:from>
    <xdr:to>
      <xdr:col>15</xdr:col>
      <xdr:colOff>0</xdr:colOff>
      <xdr:row>0</xdr:row>
      <xdr:rowOff>657225</xdr:rowOff>
    </xdr:to>
    <xdr:sp macro="" textlink="">
      <xdr:nvSpPr>
        <xdr:cNvPr id="2" name="Text Box 6">
          <a:extLst>
            <a:ext uri="{FF2B5EF4-FFF2-40B4-BE49-F238E27FC236}">
              <a16:creationId xmlns:a16="http://schemas.microsoft.com/office/drawing/2014/main" id="{DBE19648-9204-45BB-B297-9E53B65E50CC}"/>
            </a:ext>
          </a:extLst>
        </xdr:cNvPr>
        <xdr:cNvSpPr txBox="1">
          <a:spLocks noChangeArrowheads="1"/>
        </xdr:cNvSpPr>
      </xdr:nvSpPr>
      <xdr:spPr bwMode="auto">
        <a:xfrm>
          <a:off x="1143000" y="19050"/>
          <a:ext cx="14211300" cy="171450"/>
        </a:xfrm>
        <a:prstGeom prst="rect">
          <a:avLst/>
        </a:prstGeom>
        <a:noFill/>
        <a:ln w="9525">
          <a:noFill/>
          <a:miter lim="800000"/>
          <a:headEnd/>
          <a:tailEnd/>
        </a:ln>
      </xdr:spPr>
      <xdr:txBody>
        <a:bodyPr vertOverflow="clip" wrap="square" lIns="27432" tIns="22860" rIns="0" bIns="0" anchor="ctr" upright="1"/>
        <a:lstStyle/>
        <a:p>
          <a:pPr algn="ctr" rtl="0"/>
          <a:r>
            <a:rPr lang="pt-BR" sz="1600" b="1" i="0" baseline="0">
              <a:effectLst/>
              <a:latin typeface="+mn-lt"/>
              <a:ea typeface="+mn-ea"/>
              <a:cs typeface="+mn-cs"/>
            </a:rPr>
            <a:t> </a:t>
          </a:r>
          <a:r>
            <a:rPr lang="pt-BR" sz="1600" b="1" i="0" baseline="0">
              <a:effectLst/>
              <a:latin typeface="Arial" panose="020B0604020202020204" pitchFamily="34" charset="0"/>
              <a:ea typeface="+mn-ea"/>
              <a:cs typeface="Arial" panose="020B0604020202020204" pitchFamily="34" charset="0"/>
            </a:rPr>
            <a:t>PREFEITURA MUNICIPAL DE RIO PIRACICABA</a:t>
          </a:r>
          <a:endParaRPr lang="pt-BR" sz="1600" b="1">
            <a:effectLst/>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1"/>
  <sheetViews>
    <sheetView tabSelected="1" topLeftCell="A19" zoomScaleNormal="100" workbookViewId="0">
      <selection activeCell="H61" sqref="H61"/>
    </sheetView>
  </sheetViews>
  <sheetFormatPr defaultRowHeight="15" x14ac:dyDescent="0.25"/>
  <cols>
    <col min="1" max="1" width="9.140625" style="58"/>
    <col min="2" max="2" width="10.7109375" customWidth="1"/>
    <col min="3" max="3" width="62.42578125" customWidth="1"/>
    <col min="4" max="4" width="11.7109375" bestFit="1" customWidth="1"/>
    <col min="5" max="5" width="10.28515625" bestFit="1" customWidth="1"/>
    <col min="6" max="6" width="14.28515625" bestFit="1" customWidth="1"/>
    <col min="7" max="7" width="13" bestFit="1" customWidth="1"/>
    <col min="8" max="8" width="21.140625" bestFit="1" customWidth="1"/>
    <col min="9" max="9" width="31.7109375" customWidth="1"/>
  </cols>
  <sheetData>
    <row r="1" spans="1:9" ht="60" customHeight="1" x14ac:dyDescent="0.25">
      <c r="A1" s="107"/>
      <c r="B1" s="108"/>
      <c r="C1" s="109" t="s">
        <v>0</v>
      </c>
      <c r="D1" s="109"/>
      <c r="E1" s="109"/>
      <c r="F1" s="109"/>
      <c r="G1" s="109"/>
      <c r="H1" s="110"/>
    </row>
    <row r="2" spans="1:9" x14ac:dyDescent="0.25">
      <c r="A2" s="111" t="s">
        <v>1</v>
      </c>
      <c r="B2" s="111"/>
      <c r="C2" s="111"/>
      <c r="D2" s="111"/>
      <c r="E2" s="111"/>
      <c r="F2" s="111"/>
      <c r="G2" s="111"/>
      <c r="H2" s="111"/>
    </row>
    <row r="3" spans="1:9" x14ac:dyDescent="0.25">
      <c r="A3" s="111"/>
      <c r="B3" s="111"/>
      <c r="C3" s="111"/>
      <c r="D3" s="111"/>
      <c r="E3" s="111"/>
      <c r="F3" s="111"/>
      <c r="G3" s="111"/>
      <c r="H3" s="111"/>
    </row>
    <row r="4" spans="1:9" x14ac:dyDescent="0.25">
      <c r="A4" s="112"/>
      <c r="B4" s="112"/>
      <c r="C4" s="112"/>
      <c r="D4" s="112"/>
      <c r="E4" s="112"/>
      <c r="F4" s="112"/>
      <c r="G4" s="112"/>
      <c r="H4" s="112"/>
    </row>
    <row r="5" spans="1:9" ht="15.75" x14ac:dyDescent="0.25">
      <c r="A5" s="113" t="s">
        <v>2</v>
      </c>
      <c r="B5" s="113"/>
      <c r="C5" s="114" t="s">
        <v>192</v>
      </c>
      <c r="D5" s="114"/>
      <c r="E5" s="114"/>
      <c r="F5" s="9"/>
      <c r="G5" s="113" t="s">
        <v>191</v>
      </c>
      <c r="H5" s="113"/>
    </row>
    <row r="6" spans="1:9" ht="38.25" x14ac:dyDescent="0.25">
      <c r="A6" s="2" t="s">
        <v>3</v>
      </c>
      <c r="B6" s="1" t="s">
        <v>4</v>
      </c>
      <c r="C6" s="2" t="s">
        <v>5</v>
      </c>
      <c r="D6" s="2" t="s">
        <v>6</v>
      </c>
      <c r="E6" s="3" t="s">
        <v>7</v>
      </c>
      <c r="F6" s="32" t="s">
        <v>8</v>
      </c>
      <c r="G6" s="1" t="s">
        <v>9</v>
      </c>
      <c r="H6" s="1" t="s">
        <v>10</v>
      </c>
      <c r="I6" s="39"/>
    </row>
    <row r="7" spans="1:9" x14ac:dyDescent="0.25">
      <c r="A7" s="2">
        <v>1</v>
      </c>
      <c r="B7" s="1"/>
      <c r="C7" s="2" t="s">
        <v>98</v>
      </c>
      <c r="D7" s="2"/>
      <c r="E7" s="3"/>
      <c r="F7" s="32"/>
      <c r="G7" s="1"/>
      <c r="H7" s="1"/>
      <c r="I7" s="39"/>
    </row>
    <row r="8" spans="1:9" ht="76.5" x14ac:dyDescent="0.25">
      <c r="A8" s="2" t="s">
        <v>101</v>
      </c>
      <c r="B8" s="14" t="s">
        <v>76</v>
      </c>
      <c r="C8" s="22" t="s">
        <v>75</v>
      </c>
      <c r="D8" s="16" t="s">
        <v>11</v>
      </c>
      <c r="E8" s="31">
        <v>3</v>
      </c>
      <c r="F8" s="12">
        <v>1206.72</v>
      </c>
      <c r="G8" s="18">
        <f>ROUND(F8*1.2449,2)</f>
        <v>1502.25</v>
      </c>
      <c r="H8" s="49">
        <f>E8*G8</f>
        <v>4506.75</v>
      </c>
      <c r="I8" s="40"/>
    </row>
    <row r="9" spans="1:9" ht="38.25" x14ac:dyDescent="0.25">
      <c r="A9" s="2" t="s">
        <v>102</v>
      </c>
      <c r="B9" s="14" t="s">
        <v>12</v>
      </c>
      <c r="C9" s="22" t="s">
        <v>13</v>
      </c>
      <c r="D9" s="14" t="s">
        <v>14</v>
      </c>
      <c r="E9" s="31">
        <v>30</v>
      </c>
      <c r="F9" s="12">
        <v>709.86</v>
      </c>
      <c r="G9" s="18">
        <f t="shared" ref="G9:G13" si="0">ROUND(F9*1.2449,2)</f>
        <v>883.7</v>
      </c>
      <c r="H9" s="49">
        <f t="shared" ref="H9:H26" si="1">E9*G9</f>
        <v>26511</v>
      </c>
      <c r="I9" s="41"/>
    </row>
    <row r="10" spans="1:9" ht="63.75" x14ac:dyDescent="0.25">
      <c r="A10" s="2" t="s">
        <v>103</v>
      </c>
      <c r="B10" s="4" t="s">
        <v>15</v>
      </c>
      <c r="C10" s="5" t="s">
        <v>77</v>
      </c>
      <c r="D10" s="6" t="s">
        <v>16</v>
      </c>
      <c r="E10" s="7">
        <v>250</v>
      </c>
      <c r="F10" s="8">
        <v>14.68</v>
      </c>
      <c r="G10" s="18">
        <f t="shared" si="0"/>
        <v>18.28</v>
      </c>
      <c r="H10" s="50">
        <f t="shared" si="1"/>
        <v>4570</v>
      </c>
      <c r="I10" s="41"/>
    </row>
    <row r="11" spans="1:9" ht="38.25" x14ac:dyDescent="0.25">
      <c r="A11" s="2" t="s">
        <v>104</v>
      </c>
      <c r="B11" s="4" t="s">
        <v>17</v>
      </c>
      <c r="C11" s="5" t="s">
        <v>78</v>
      </c>
      <c r="D11" s="6" t="s">
        <v>16</v>
      </c>
      <c r="E11" s="7">
        <v>600</v>
      </c>
      <c r="F11" s="8">
        <v>3.47</v>
      </c>
      <c r="G11" s="18">
        <f t="shared" si="0"/>
        <v>4.32</v>
      </c>
      <c r="H11" s="50">
        <f t="shared" si="1"/>
        <v>2592</v>
      </c>
      <c r="I11" s="41"/>
    </row>
    <row r="12" spans="1:9" ht="25.5" x14ac:dyDescent="0.25">
      <c r="A12" s="2" t="s">
        <v>105</v>
      </c>
      <c r="B12" s="16">
        <v>13244</v>
      </c>
      <c r="C12" s="17" t="s">
        <v>73</v>
      </c>
      <c r="D12" s="14" t="s">
        <v>11</v>
      </c>
      <c r="E12" s="25">
        <v>25</v>
      </c>
      <c r="F12" s="34">
        <v>42</v>
      </c>
      <c r="G12" s="18">
        <f t="shared" si="0"/>
        <v>52.29</v>
      </c>
      <c r="H12" s="15">
        <f>ROUND(E12*G12,2)</f>
        <v>1307.25</v>
      </c>
      <c r="I12" s="46"/>
    </row>
    <row r="13" spans="1:9" ht="39" x14ac:dyDescent="0.25">
      <c r="A13" s="2" t="s">
        <v>106</v>
      </c>
      <c r="B13" s="83" t="s">
        <v>150</v>
      </c>
      <c r="C13" s="85" t="s">
        <v>151</v>
      </c>
      <c r="D13" s="14" t="s">
        <v>152</v>
      </c>
      <c r="E13" s="25">
        <v>12</v>
      </c>
      <c r="F13" s="34">
        <v>1050</v>
      </c>
      <c r="G13" s="18">
        <f t="shared" si="0"/>
        <v>1307.1500000000001</v>
      </c>
      <c r="H13" s="15">
        <f>ROUND(E13*G13,2)</f>
        <v>15685.8</v>
      </c>
      <c r="I13" s="46"/>
    </row>
    <row r="14" spans="1:9" x14ac:dyDescent="0.25">
      <c r="A14" s="2"/>
      <c r="B14" s="16"/>
      <c r="C14" s="17"/>
      <c r="D14" s="14"/>
      <c r="E14" s="25"/>
      <c r="F14" s="34"/>
      <c r="G14" s="80" t="s">
        <v>144</v>
      </c>
      <c r="H14" s="81">
        <f>SUM(H8:H13)</f>
        <v>55172.800000000003</v>
      </c>
      <c r="I14" s="46"/>
    </row>
    <row r="15" spans="1:9" x14ac:dyDescent="0.25">
      <c r="A15" s="57">
        <v>2</v>
      </c>
      <c r="B15" s="4"/>
      <c r="C15" s="56" t="s">
        <v>99</v>
      </c>
      <c r="D15" s="6"/>
      <c r="E15" s="7"/>
      <c r="F15" s="8"/>
      <c r="G15" s="18"/>
      <c r="H15" s="50"/>
      <c r="I15" s="41"/>
    </row>
    <row r="16" spans="1:9" x14ac:dyDescent="0.25">
      <c r="A16" s="57" t="s">
        <v>193</v>
      </c>
      <c r="B16" s="4" t="s">
        <v>19</v>
      </c>
      <c r="C16" s="5" t="s">
        <v>20</v>
      </c>
      <c r="D16" s="6" t="s">
        <v>18</v>
      </c>
      <c r="E16" s="7">
        <v>500</v>
      </c>
      <c r="F16" s="8">
        <v>49.73</v>
      </c>
      <c r="G16" s="18">
        <f t="shared" ref="G16:G36" si="2">ROUND(F16*1.2449,2)</f>
        <v>61.91</v>
      </c>
      <c r="H16" s="50">
        <f t="shared" si="1"/>
        <v>30955</v>
      </c>
      <c r="I16" s="41"/>
    </row>
    <row r="17" spans="1:9" ht="25.5" x14ac:dyDescent="0.25">
      <c r="A17" s="57" t="s">
        <v>194</v>
      </c>
      <c r="B17" s="4" t="s">
        <v>21</v>
      </c>
      <c r="C17" s="5" t="s">
        <v>22</v>
      </c>
      <c r="D17" s="6" t="s">
        <v>23</v>
      </c>
      <c r="E17" s="7">
        <v>200</v>
      </c>
      <c r="F17" s="8">
        <v>111.98</v>
      </c>
      <c r="G17" s="18">
        <f t="shared" si="2"/>
        <v>139.4</v>
      </c>
      <c r="H17" s="50">
        <f t="shared" si="1"/>
        <v>27880</v>
      </c>
      <c r="I17" s="41"/>
    </row>
    <row r="18" spans="1:9" ht="25.5" x14ac:dyDescent="0.25">
      <c r="A18" s="57" t="s">
        <v>195</v>
      </c>
      <c r="B18" s="4" t="s">
        <v>24</v>
      </c>
      <c r="C18" s="5" t="s">
        <v>25</v>
      </c>
      <c r="D18" s="6" t="s">
        <v>23</v>
      </c>
      <c r="E18" s="7">
        <v>50</v>
      </c>
      <c r="F18" s="8">
        <v>148.4</v>
      </c>
      <c r="G18" s="18">
        <f t="shared" si="2"/>
        <v>184.74</v>
      </c>
      <c r="H18" s="50">
        <f t="shared" si="1"/>
        <v>9237</v>
      </c>
      <c r="I18" s="41"/>
    </row>
    <row r="19" spans="1:9" ht="25.5" x14ac:dyDescent="0.25">
      <c r="A19" s="57" t="s">
        <v>196</v>
      </c>
      <c r="B19" s="4" t="s">
        <v>26</v>
      </c>
      <c r="C19" s="5" t="s">
        <v>27</v>
      </c>
      <c r="D19" s="6" t="s">
        <v>23</v>
      </c>
      <c r="E19" s="7">
        <v>250</v>
      </c>
      <c r="F19" s="8">
        <v>84.9</v>
      </c>
      <c r="G19" s="18">
        <f t="shared" si="2"/>
        <v>105.69</v>
      </c>
      <c r="H19" s="50">
        <f t="shared" si="1"/>
        <v>26422.5</v>
      </c>
      <c r="I19" s="41"/>
    </row>
    <row r="20" spans="1:9" ht="25.5" x14ac:dyDescent="0.25">
      <c r="A20" s="57" t="s">
        <v>197</v>
      </c>
      <c r="B20" s="4" t="s">
        <v>28</v>
      </c>
      <c r="C20" s="5" t="s">
        <v>29</v>
      </c>
      <c r="D20" s="6" t="s">
        <v>18</v>
      </c>
      <c r="E20" s="7">
        <v>500</v>
      </c>
      <c r="F20" s="8">
        <v>7.93</v>
      </c>
      <c r="G20" s="18">
        <f t="shared" si="2"/>
        <v>9.8699999999999992</v>
      </c>
      <c r="H20" s="50">
        <f t="shared" si="1"/>
        <v>4935</v>
      </c>
      <c r="I20" s="41"/>
    </row>
    <row r="21" spans="1:9" ht="25.5" x14ac:dyDescent="0.25">
      <c r="A21" s="57" t="s">
        <v>198</v>
      </c>
      <c r="B21" s="4" t="s">
        <v>30</v>
      </c>
      <c r="C21" s="5" t="s">
        <v>31</v>
      </c>
      <c r="D21" s="6" t="s">
        <v>18</v>
      </c>
      <c r="E21" s="7">
        <v>500</v>
      </c>
      <c r="F21" s="8">
        <v>9.91</v>
      </c>
      <c r="G21" s="18">
        <f t="shared" si="2"/>
        <v>12.34</v>
      </c>
      <c r="H21" s="50">
        <f t="shared" si="1"/>
        <v>6170</v>
      </c>
      <c r="I21" s="41"/>
    </row>
    <row r="22" spans="1:9" ht="25.5" x14ac:dyDescent="0.25">
      <c r="A22" s="57" t="s">
        <v>199</v>
      </c>
      <c r="B22" s="4" t="s">
        <v>32</v>
      </c>
      <c r="C22" s="5" t="s">
        <v>33</v>
      </c>
      <c r="D22" s="6" t="s">
        <v>18</v>
      </c>
      <c r="E22" s="7">
        <v>375</v>
      </c>
      <c r="F22" s="8">
        <v>9.91</v>
      </c>
      <c r="G22" s="18">
        <f t="shared" si="2"/>
        <v>12.34</v>
      </c>
      <c r="H22" s="50">
        <f t="shared" si="1"/>
        <v>4627.5</v>
      </c>
      <c r="I22" s="41"/>
    </row>
    <row r="23" spans="1:9" ht="25.5" x14ac:dyDescent="0.25">
      <c r="A23" s="57" t="s">
        <v>200</v>
      </c>
      <c r="B23" s="4" t="s">
        <v>34</v>
      </c>
      <c r="C23" s="5" t="s">
        <v>35</v>
      </c>
      <c r="D23" s="6" t="s">
        <v>18</v>
      </c>
      <c r="E23" s="7">
        <v>100</v>
      </c>
      <c r="F23" s="8">
        <v>8.5500000000000007</v>
      </c>
      <c r="G23" s="18">
        <f t="shared" si="2"/>
        <v>10.64</v>
      </c>
      <c r="H23" s="50">
        <f t="shared" si="1"/>
        <v>1064</v>
      </c>
      <c r="I23" s="41"/>
    </row>
    <row r="24" spans="1:9" ht="25.5" x14ac:dyDescent="0.25">
      <c r="A24" s="57" t="s">
        <v>201</v>
      </c>
      <c r="B24" s="4" t="s">
        <v>36</v>
      </c>
      <c r="C24" s="5" t="s">
        <v>37</v>
      </c>
      <c r="D24" s="6" t="s">
        <v>18</v>
      </c>
      <c r="E24" s="7">
        <v>25</v>
      </c>
      <c r="F24" s="8">
        <v>8.08</v>
      </c>
      <c r="G24" s="18">
        <f t="shared" si="2"/>
        <v>10.06</v>
      </c>
      <c r="H24" s="50">
        <f t="shared" si="1"/>
        <v>251.5</v>
      </c>
      <c r="I24" s="41"/>
    </row>
    <row r="25" spans="1:9" ht="25.5" x14ac:dyDescent="0.25">
      <c r="A25" s="57" t="s">
        <v>202</v>
      </c>
      <c r="B25" s="4" t="s">
        <v>38</v>
      </c>
      <c r="C25" s="5" t="s">
        <v>39</v>
      </c>
      <c r="D25" s="6" t="s">
        <v>18</v>
      </c>
      <c r="E25" s="7">
        <v>375</v>
      </c>
      <c r="F25" s="8">
        <v>11.44</v>
      </c>
      <c r="G25" s="18">
        <f t="shared" si="2"/>
        <v>14.24</v>
      </c>
      <c r="H25" s="50">
        <f t="shared" si="1"/>
        <v>5340</v>
      </c>
      <c r="I25" s="41"/>
    </row>
    <row r="26" spans="1:9" ht="25.5" x14ac:dyDescent="0.25">
      <c r="A26" s="57" t="s">
        <v>203</v>
      </c>
      <c r="B26" s="4" t="s">
        <v>40</v>
      </c>
      <c r="C26" s="5" t="s">
        <v>41</v>
      </c>
      <c r="D26" s="6" t="s">
        <v>18</v>
      </c>
      <c r="E26" s="7">
        <v>100</v>
      </c>
      <c r="F26" s="8">
        <v>9.76</v>
      </c>
      <c r="G26" s="18">
        <f t="shared" si="2"/>
        <v>12.15</v>
      </c>
      <c r="H26" s="50">
        <f t="shared" si="1"/>
        <v>1215</v>
      </c>
      <c r="I26" s="41"/>
    </row>
    <row r="27" spans="1:9" ht="25.5" x14ac:dyDescent="0.25">
      <c r="A27" s="57" t="s">
        <v>204</v>
      </c>
      <c r="B27" s="4" t="s">
        <v>42</v>
      </c>
      <c r="C27" s="5" t="s">
        <v>43</v>
      </c>
      <c r="D27" s="6" t="s">
        <v>18</v>
      </c>
      <c r="E27" s="7">
        <v>15</v>
      </c>
      <c r="F27" s="8">
        <v>9.15</v>
      </c>
      <c r="G27" s="18">
        <f t="shared" si="2"/>
        <v>11.39</v>
      </c>
      <c r="H27" s="50">
        <f t="shared" ref="H27:H41" si="3">E27*G27</f>
        <v>170.85000000000002</v>
      </c>
      <c r="I27" s="41"/>
    </row>
    <row r="28" spans="1:9" ht="25.5" x14ac:dyDescent="0.25">
      <c r="A28" s="57" t="s">
        <v>205</v>
      </c>
      <c r="B28" s="4" t="s">
        <v>44</v>
      </c>
      <c r="C28" s="5" t="s">
        <v>45</v>
      </c>
      <c r="D28" s="6" t="s">
        <v>18</v>
      </c>
      <c r="E28" s="7">
        <v>25</v>
      </c>
      <c r="F28" s="8">
        <v>8.6999999999999993</v>
      </c>
      <c r="G28" s="18">
        <f t="shared" si="2"/>
        <v>10.83</v>
      </c>
      <c r="H28" s="50">
        <f t="shared" si="3"/>
        <v>270.75</v>
      </c>
      <c r="I28" s="41"/>
    </row>
    <row r="29" spans="1:9" x14ac:dyDescent="0.25">
      <c r="A29" s="57" t="s">
        <v>206</v>
      </c>
      <c r="B29" s="4" t="s">
        <v>46</v>
      </c>
      <c r="C29" s="5" t="s">
        <v>47</v>
      </c>
      <c r="D29" s="6" t="s">
        <v>14</v>
      </c>
      <c r="E29" s="7">
        <v>1300</v>
      </c>
      <c r="F29" s="8">
        <v>15.96</v>
      </c>
      <c r="G29" s="18">
        <f t="shared" si="2"/>
        <v>19.87</v>
      </c>
      <c r="H29" s="50">
        <f t="shared" si="3"/>
        <v>25831</v>
      </c>
      <c r="I29" s="41"/>
    </row>
    <row r="30" spans="1:9" x14ac:dyDescent="0.25">
      <c r="A30" s="57" t="s">
        <v>207</v>
      </c>
      <c r="B30" s="4" t="s">
        <v>48</v>
      </c>
      <c r="C30" s="5" t="s">
        <v>49</v>
      </c>
      <c r="D30" s="6" t="s">
        <v>14</v>
      </c>
      <c r="E30" s="7">
        <v>250</v>
      </c>
      <c r="F30" s="8">
        <v>28.62</v>
      </c>
      <c r="G30" s="18">
        <f t="shared" si="2"/>
        <v>35.630000000000003</v>
      </c>
      <c r="H30" s="50">
        <f t="shared" si="3"/>
        <v>8907.5</v>
      </c>
      <c r="I30" s="42"/>
    </row>
    <row r="31" spans="1:9" x14ac:dyDescent="0.25">
      <c r="A31" s="57" t="s">
        <v>208</v>
      </c>
      <c r="B31" s="4" t="s">
        <v>50</v>
      </c>
      <c r="C31" s="5" t="s">
        <v>51</v>
      </c>
      <c r="D31" s="6" t="s">
        <v>18</v>
      </c>
      <c r="E31" s="30">
        <v>500</v>
      </c>
      <c r="F31" s="8">
        <v>57.69</v>
      </c>
      <c r="G31" s="18">
        <f t="shared" si="2"/>
        <v>71.819999999999993</v>
      </c>
      <c r="H31" s="50">
        <f t="shared" si="3"/>
        <v>35910</v>
      </c>
      <c r="I31" s="41"/>
    </row>
    <row r="32" spans="1:9" ht="39.950000000000003" customHeight="1" x14ac:dyDescent="0.25">
      <c r="A32" s="57" t="s">
        <v>209</v>
      </c>
      <c r="B32" s="14" t="s">
        <v>52</v>
      </c>
      <c r="C32" s="22" t="s">
        <v>53</v>
      </c>
      <c r="D32" s="16" t="s">
        <v>18</v>
      </c>
      <c r="E32" s="31">
        <v>100</v>
      </c>
      <c r="F32" s="12">
        <v>4.67</v>
      </c>
      <c r="G32" s="18">
        <f t="shared" si="2"/>
        <v>5.81</v>
      </c>
      <c r="H32" s="49">
        <f t="shared" si="3"/>
        <v>581</v>
      </c>
      <c r="I32" s="41"/>
    </row>
    <row r="33" spans="1:9" x14ac:dyDescent="0.25">
      <c r="A33" s="57" t="s">
        <v>210</v>
      </c>
      <c r="B33" s="4" t="s">
        <v>54</v>
      </c>
      <c r="C33" s="5" t="s">
        <v>55</v>
      </c>
      <c r="D33" s="6" t="s">
        <v>18</v>
      </c>
      <c r="E33" s="7">
        <v>65</v>
      </c>
      <c r="F33" s="8">
        <v>84.9</v>
      </c>
      <c r="G33" s="18">
        <f t="shared" si="2"/>
        <v>105.69</v>
      </c>
      <c r="H33" s="50">
        <f t="shared" si="3"/>
        <v>6869.8499999999995</v>
      </c>
      <c r="I33" s="41"/>
    </row>
    <row r="34" spans="1:9" ht="38.25" x14ac:dyDescent="0.25">
      <c r="A34" s="57" t="s">
        <v>211</v>
      </c>
      <c r="B34" s="4" t="s">
        <v>92</v>
      </c>
      <c r="C34" s="5" t="s">
        <v>93</v>
      </c>
      <c r="D34" s="6" t="s">
        <v>14</v>
      </c>
      <c r="E34" s="7">
        <v>50</v>
      </c>
      <c r="F34" s="8">
        <v>129.82</v>
      </c>
      <c r="G34" s="18">
        <f t="shared" si="2"/>
        <v>161.61000000000001</v>
      </c>
      <c r="H34" s="50">
        <f t="shared" si="3"/>
        <v>8080.5000000000009</v>
      </c>
      <c r="I34" s="41"/>
    </row>
    <row r="35" spans="1:9" ht="38.25" x14ac:dyDescent="0.25">
      <c r="A35" s="57" t="s">
        <v>212</v>
      </c>
      <c r="B35" s="4" t="s">
        <v>94</v>
      </c>
      <c r="C35" s="5" t="s">
        <v>95</v>
      </c>
      <c r="D35" s="4" t="s">
        <v>14</v>
      </c>
      <c r="E35" s="7">
        <v>100</v>
      </c>
      <c r="F35" s="8">
        <v>88.48</v>
      </c>
      <c r="G35" s="18">
        <f t="shared" si="2"/>
        <v>110.15</v>
      </c>
      <c r="H35" s="50">
        <f t="shared" si="3"/>
        <v>11015</v>
      </c>
      <c r="I35" s="41"/>
    </row>
    <row r="36" spans="1:9" ht="25.5" x14ac:dyDescent="0.25">
      <c r="A36" s="57" t="s">
        <v>213</v>
      </c>
      <c r="B36" s="4" t="s">
        <v>56</v>
      </c>
      <c r="C36" s="5" t="s">
        <v>57</v>
      </c>
      <c r="D36" s="6" t="s">
        <v>18</v>
      </c>
      <c r="E36" s="7">
        <v>50</v>
      </c>
      <c r="F36" s="8">
        <v>28.62</v>
      </c>
      <c r="G36" s="18">
        <f t="shared" si="2"/>
        <v>35.630000000000003</v>
      </c>
      <c r="H36" s="50">
        <f t="shared" si="3"/>
        <v>1781.5000000000002</v>
      </c>
      <c r="I36" s="41"/>
    </row>
    <row r="37" spans="1:9" x14ac:dyDescent="0.25">
      <c r="A37" s="101" t="s">
        <v>144</v>
      </c>
      <c r="B37" s="102"/>
      <c r="C37" s="102"/>
      <c r="D37" s="102"/>
      <c r="E37" s="102"/>
      <c r="F37" s="102"/>
      <c r="G37" s="103"/>
      <c r="H37" s="82">
        <f>SUM(H16:H36)</f>
        <v>217515.45</v>
      </c>
      <c r="I37" s="41"/>
    </row>
    <row r="38" spans="1:9" x14ac:dyDescent="0.25">
      <c r="A38" s="98"/>
      <c r="B38" s="99"/>
      <c r="C38" s="99"/>
      <c r="D38" s="99"/>
      <c r="E38" s="99"/>
      <c r="F38" s="99"/>
      <c r="G38" s="99"/>
      <c r="H38" s="100"/>
      <c r="I38" s="41"/>
    </row>
    <row r="39" spans="1:9" x14ac:dyDescent="0.25">
      <c r="A39" s="57">
        <v>3</v>
      </c>
      <c r="B39" s="4"/>
      <c r="C39" s="56" t="s">
        <v>100</v>
      </c>
      <c r="D39" s="6"/>
      <c r="E39" s="7"/>
      <c r="F39" s="8"/>
      <c r="G39" s="18"/>
      <c r="H39" s="50"/>
      <c r="I39" s="41"/>
    </row>
    <row r="40" spans="1:9" ht="25.5" x14ac:dyDescent="0.25">
      <c r="A40" s="57" t="s">
        <v>107</v>
      </c>
      <c r="B40" s="4" t="s">
        <v>186</v>
      </c>
      <c r="C40" s="5" t="s">
        <v>187</v>
      </c>
      <c r="D40" s="4" t="s">
        <v>14</v>
      </c>
      <c r="E40" s="7">
        <v>3000</v>
      </c>
      <c r="F40" s="8">
        <v>86.15</v>
      </c>
      <c r="G40" s="18">
        <f t="shared" ref="G40:G57" si="4">ROUND(F40*1.2449,2)</f>
        <v>107.25</v>
      </c>
      <c r="H40" s="50">
        <f t="shared" si="3"/>
        <v>321750</v>
      </c>
      <c r="I40" s="41"/>
    </row>
    <row r="41" spans="1:9" ht="63.75" x14ac:dyDescent="0.25">
      <c r="A41" s="57" t="s">
        <v>108</v>
      </c>
      <c r="B41" s="4" t="s">
        <v>58</v>
      </c>
      <c r="C41" s="5" t="s">
        <v>59</v>
      </c>
      <c r="D41" s="4" t="s">
        <v>16</v>
      </c>
      <c r="E41" s="7">
        <v>4500</v>
      </c>
      <c r="F41" s="8">
        <v>83.2</v>
      </c>
      <c r="G41" s="18">
        <f t="shared" si="4"/>
        <v>103.58</v>
      </c>
      <c r="H41" s="50">
        <f t="shared" si="3"/>
        <v>466110</v>
      </c>
      <c r="I41" s="41"/>
    </row>
    <row r="42" spans="1:9" ht="25.5" x14ac:dyDescent="0.25">
      <c r="A42" s="57" t="s">
        <v>109</v>
      </c>
      <c r="B42" s="4" t="s">
        <v>60</v>
      </c>
      <c r="C42" s="5" t="s">
        <v>61</v>
      </c>
      <c r="D42" s="10" t="s">
        <v>18</v>
      </c>
      <c r="E42" s="11">
        <v>2500</v>
      </c>
      <c r="F42" s="12">
        <v>3.43</v>
      </c>
      <c r="G42" s="18">
        <f t="shared" si="4"/>
        <v>4.2699999999999996</v>
      </c>
      <c r="H42" s="15">
        <f>E42*G42</f>
        <v>10674.999999999998</v>
      </c>
      <c r="I42" s="41"/>
    </row>
    <row r="43" spans="1:9" ht="38.25" x14ac:dyDescent="0.25">
      <c r="A43" s="57" t="s">
        <v>110</v>
      </c>
      <c r="B43" s="4" t="s">
        <v>96</v>
      </c>
      <c r="C43" s="5" t="s">
        <v>97</v>
      </c>
      <c r="D43" s="10" t="s">
        <v>18</v>
      </c>
      <c r="E43" s="11">
        <v>2500</v>
      </c>
      <c r="F43" s="12">
        <v>6.06</v>
      </c>
      <c r="G43" s="18">
        <f t="shared" si="4"/>
        <v>7.54</v>
      </c>
      <c r="H43" s="15">
        <f>E43*G43</f>
        <v>18850</v>
      </c>
      <c r="I43" s="41"/>
    </row>
    <row r="44" spans="1:9" x14ac:dyDescent="0.25">
      <c r="A44" s="57" t="s">
        <v>111</v>
      </c>
      <c r="B44" s="26" t="s">
        <v>71</v>
      </c>
      <c r="C44" s="27" t="s">
        <v>72</v>
      </c>
      <c r="D44" s="24" t="s">
        <v>18</v>
      </c>
      <c r="E44" s="25">
        <v>25</v>
      </c>
      <c r="F44" s="34">
        <v>256.2</v>
      </c>
      <c r="G44" s="18">
        <f t="shared" si="4"/>
        <v>318.94</v>
      </c>
      <c r="H44" s="15">
        <f>ROUND(E44*G44,2)</f>
        <v>7973.5</v>
      </c>
      <c r="I44" s="47"/>
    </row>
    <row r="45" spans="1:9" ht="38.25" x14ac:dyDescent="0.25">
      <c r="A45" s="57" t="s">
        <v>112</v>
      </c>
      <c r="B45" s="35" t="s">
        <v>80</v>
      </c>
      <c r="C45" s="36" t="s">
        <v>79</v>
      </c>
      <c r="D45" s="37" t="s">
        <v>23</v>
      </c>
      <c r="E45" s="38">
        <v>75</v>
      </c>
      <c r="F45" s="33">
        <v>591.97</v>
      </c>
      <c r="G45" s="18">
        <f t="shared" si="4"/>
        <v>736.94</v>
      </c>
      <c r="H45" s="33">
        <f t="shared" ref="H45:H49" si="5">E45*G45</f>
        <v>55270.500000000007</v>
      </c>
      <c r="I45" s="43"/>
    </row>
    <row r="46" spans="1:9" ht="38.25" x14ac:dyDescent="0.25">
      <c r="A46" s="57" t="s">
        <v>113</v>
      </c>
      <c r="B46" s="14" t="s">
        <v>82</v>
      </c>
      <c r="C46" s="22" t="s">
        <v>81</v>
      </c>
      <c r="D46" s="10" t="s">
        <v>23</v>
      </c>
      <c r="E46" s="11">
        <v>75</v>
      </c>
      <c r="F46" s="12">
        <v>358.77</v>
      </c>
      <c r="G46" s="18">
        <f t="shared" si="4"/>
        <v>446.63</v>
      </c>
      <c r="H46" s="12">
        <f t="shared" si="5"/>
        <v>33497.25</v>
      </c>
      <c r="I46" s="40"/>
    </row>
    <row r="47" spans="1:9" ht="51" x14ac:dyDescent="0.25">
      <c r="A47" s="57" t="s">
        <v>114</v>
      </c>
      <c r="B47" s="14" t="s">
        <v>84</v>
      </c>
      <c r="C47" s="22" t="s">
        <v>83</v>
      </c>
      <c r="D47" s="10" t="s">
        <v>23</v>
      </c>
      <c r="E47" s="11">
        <v>50</v>
      </c>
      <c r="F47" s="12">
        <v>305.22000000000003</v>
      </c>
      <c r="G47" s="18">
        <f t="shared" si="4"/>
        <v>379.97</v>
      </c>
      <c r="H47" s="12">
        <f t="shared" si="5"/>
        <v>18998.5</v>
      </c>
      <c r="I47" s="40"/>
    </row>
    <row r="48" spans="1:9" ht="51" x14ac:dyDescent="0.25">
      <c r="A48" s="57" t="s">
        <v>115</v>
      </c>
      <c r="B48" s="14" t="s">
        <v>85</v>
      </c>
      <c r="C48" s="22" t="s">
        <v>86</v>
      </c>
      <c r="D48" s="10" t="s">
        <v>23</v>
      </c>
      <c r="E48" s="11">
        <v>50</v>
      </c>
      <c r="F48" s="12">
        <v>186.2</v>
      </c>
      <c r="G48" s="18">
        <f t="shared" si="4"/>
        <v>231.8</v>
      </c>
      <c r="H48" s="12">
        <f t="shared" si="5"/>
        <v>11590</v>
      </c>
      <c r="I48" s="40"/>
    </row>
    <row r="49" spans="1:9" ht="51" x14ac:dyDescent="0.25">
      <c r="A49" s="57" t="s">
        <v>116</v>
      </c>
      <c r="B49" s="14" t="s">
        <v>88</v>
      </c>
      <c r="C49" s="22" t="s">
        <v>87</v>
      </c>
      <c r="D49" s="10" t="s">
        <v>23</v>
      </c>
      <c r="E49" s="11">
        <v>50</v>
      </c>
      <c r="F49" s="12">
        <v>219.99</v>
      </c>
      <c r="G49" s="18">
        <f t="shared" si="4"/>
        <v>273.87</v>
      </c>
      <c r="H49" s="12">
        <f t="shared" si="5"/>
        <v>13693.5</v>
      </c>
      <c r="I49" s="40"/>
    </row>
    <row r="50" spans="1:9" ht="51" x14ac:dyDescent="0.25">
      <c r="A50" s="57" t="s">
        <v>117</v>
      </c>
      <c r="B50" s="4" t="s">
        <v>62</v>
      </c>
      <c r="C50" s="5" t="s">
        <v>89</v>
      </c>
      <c r="D50" s="10" t="s">
        <v>14</v>
      </c>
      <c r="E50" s="11">
        <v>750</v>
      </c>
      <c r="F50" s="12">
        <v>17.57</v>
      </c>
      <c r="G50" s="18">
        <f t="shared" si="4"/>
        <v>21.87</v>
      </c>
      <c r="H50" s="13">
        <f>E50*G50</f>
        <v>16402.5</v>
      </c>
      <c r="I50" s="41"/>
    </row>
    <row r="51" spans="1:9" ht="51" x14ac:dyDescent="0.25">
      <c r="A51" s="57" t="s">
        <v>118</v>
      </c>
      <c r="B51" s="4" t="s">
        <v>63</v>
      </c>
      <c r="C51" s="5" t="s">
        <v>90</v>
      </c>
      <c r="D51" s="10" t="s">
        <v>14</v>
      </c>
      <c r="E51" s="11">
        <v>250</v>
      </c>
      <c r="F51" s="12">
        <v>19.78</v>
      </c>
      <c r="G51" s="18">
        <f t="shared" si="4"/>
        <v>24.62</v>
      </c>
      <c r="H51" s="13">
        <f>E51*G51</f>
        <v>6155</v>
      </c>
      <c r="I51" s="41"/>
    </row>
    <row r="52" spans="1:9" x14ac:dyDescent="0.25">
      <c r="A52" s="57" t="s">
        <v>119</v>
      </c>
      <c r="B52" s="4" t="s">
        <v>64</v>
      </c>
      <c r="C52" s="5" t="s">
        <v>91</v>
      </c>
      <c r="D52" s="51" t="s">
        <v>14</v>
      </c>
      <c r="E52" s="52">
        <v>125</v>
      </c>
      <c r="F52" s="53">
        <v>12.95</v>
      </c>
      <c r="G52" s="18">
        <f t="shared" si="4"/>
        <v>16.12</v>
      </c>
      <c r="H52" s="54">
        <f t="shared" ref="H52" si="6">ROUND(E52*G52,2)</f>
        <v>2015</v>
      </c>
      <c r="I52" s="41"/>
    </row>
    <row r="53" spans="1:9" ht="51.75" x14ac:dyDescent="0.25">
      <c r="A53" s="57" t="s">
        <v>120</v>
      </c>
      <c r="B53" s="4" t="s">
        <v>188</v>
      </c>
      <c r="C53" s="84" t="s">
        <v>153</v>
      </c>
      <c r="D53" s="14" t="s">
        <v>14</v>
      </c>
      <c r="E53" s="11">
        <v>5500</v>
      </c>
      <c r="F53" s="15">
        <v>104.16</v>
      </c>
      <c r="G53" s="18">
        <f t="shared" si="4"/>
        <v>129.66999999999999</v>
      </c>
      <c r="H53" s="12">
        <f t="shared" ref="H53:H57" si="7">ROUND(E53*G53,2)</f>
        <v>713185</v>
      </c>
      <c r="I53" s="41"/>
    </row>
    <row r="54" spans="1:9" x14ac:dyDescent="0.25">
      <c r="A54" s="57" t="s">
        <v>121</v>
      </c>
      <c r="B54" s="4" t="s">
        <v>65</v>
      </c>
      <c r="C54" s="5" t="s">
        <v>66</v>
      </c>
      <c r="D54" s="14" t="s">
        <v>67</v>
      </c>
      <c r="E54" s="11">
        <v>2000</v>
      </c>
      <c r="F54" s="15">
        <v>25.9</v>
      </c>
      <c r="G54" s="18">
        <f t="shared" si="4"/>
        <v>32.24</v>
      </c>
      <c r="H54" s="12">
        <f t="shared" si="7"/>
        <v>64480</v>
      </c>
      <c r="I54" s="41"/>
    </row>
    <row r="55" spans="1:9" x14ac:dyDescent="0.25">
      <c r="A55" s="57" t="s">
        <v>122</v>
      </c>
      <c r="B55" s="4" t="s">
        <v>68</v>
      </c>
      <c r="C55" s="5" t="s">
        <v>69</v>
      </c>
      <c r="D55" s="14" t="s">
        <v>67</v>
      </c>
      <c r="E55" s="11">
        <v>4000</v>
      </c>
      <c r="F55" s="15">
        <v>24.89</v>
      </c>
      <c r="G55" s="18">
        <f t="shared" si="4"/>
        <v>30.99</v>
      </c>
      <c r="H55" s="12">
        <f t="shared" si="7"/>
        <v>123960</v>
      </c>
      <c r="I55" s="41"/>
    </row>
    <row r="56" spans="1:9" ht="38.25" x14ac:dyDescent="0.25">
      <c r="A56" s="57" t="s">
        <v>123</v>
      </c>
      <c r="B56" s="19" t="s">
        <v>189</v>
      </c>
      <c r="C56" s="21" t="s">
        <v>190</v>
      </c>
      <c r="D56" s="19" t="s">
        <v>18</v>
      </c>
      <c r="E56" s="11">
        <v>25</v>
      </c>
      <c r="F56" s="20">
        <v>795.83</v>
      </c>
      <c r="G56" s="18">
        <f t="shared" si="4"/>
        <v>990.73</v>
      </c>
      <c r="H56" s="12">
        <f t="shared" si="7"/>
        <v>24768.25</v>
      </c>
      <c r="I56" s="45"/>
    </row>
    <row r="57" spans="1:9" ht="38.25" x14ac:dyDescent="0.25">
      <c r="A57" s="57" t="s">
        <v>124</v>
      </c>
      <c r="B57" s="4">
        <v>93679</v>
      </c>
      <c r="C57" s="17" t="s">
        <v>70</v>
      </c>
      <c r="D57" s="4" t="s">
        <v>14</v>
      </c>
      <c r="E57" s="23">
        <v>4000</v>
      </c>
      <c r="F57" s="12">
        <v>111.81</v>
      </c>
      <c r="G57" s="18">
        <f t="shared" si="4"/>
        <v>139.19</v>
      </c>
      <c r="H57" s="13">
        <f t="shared" si="7"/>
        <v>556760</v>
      </c>
      <c r="I57" s="46"/>
    </row>
    <row r="58" spans="1:9" x14ac:dyDescent="0.25">
      <c r="A58" s="104" t="s">
        <v>144</v>
      </c>
      <c r="B58" s="105"/>
      <c r="C58" s="105"/>
      <c r="D58" s="105"/>
      <c r="E58" s="105"/>
      <c r="F58" s="105"/>
      <c r="G58" s="106"/>
      <c r="H58" s="81">
        <f>SUM(H40:H57)</f>
        <v>2466134</v>
      </c>
      <c r="I58" s="44"/>
    </row>
    <row r="59" spans="1:9" x14ac:dyDescent="0.25">
      <c r="A59" s="98"/>
      <c r="B59" s="99"/>
      <c r="C59" s="99"/>
      <c r="D59" s="99"/>
      <c r="E59" s="99"/>
      <c r="F59" s="99"/>
      <c r="G59" s="99"/>
      <c r="H59" s="100"/>
      <c r="I59" s="44"/>
    </row>
    <row r="60" spans="1:9" x14ac:dyDescent="0.25">
      <c r="A60" s="57"/>
      <c r="B60" s="26"/>
      <c r="C60" s="28"/>
      <c r="D60" s="29"/>
      <c r="E60" s="25"/>
      <c r="F60" s="34"/>
      <c r="G60" s="18"/>
      <c r="H60" s="15"/>
      <c r="I60" s="48"/>
    </row>
    <row r="61" spans="1:9" ht="15.75" x14ac:dyDescent="0.25">
      <c r="A61" s="2"/>
      <c r="B61" s="97" t="s">
        <v>74</v>
      </c>
      <c r="C61" s="97"/>
      <c r="D61" s="97"/>
      <c r="E61" s="97"/>
      <c r="F61" s="97"/>
      <c r="G61" s="97"/>
      <c r="H61" s="55">
        <f>H14+H37+H58</f>
        <v>2738822.25</v>
      </c>
    </row>
  </sheetData>
  <mergeCells count="12">
    <mergeCell ref="A1:B1"/>
    <mergeCell ref="C1:H1"/>
    <mergeCell ref="A2:H3"/>
    <mergeCell ref="A4:H4"/>
    <mergeCell ref="A5:B5"/>
    <mergeCell ref="C5:E5"/>
    <mergeCell ref="G5:H5"/>
    <mergeCell ref="B61:G61"/>
    <mergeCell ref="A38:H38"/>
    <mergeCell ref="A37:G37"/>
    <mergeCell ref="A59:H59"/>
    <mergeCell ref="A58:G58"/>
  </mergeCells>
  <phoneticPr fontId="17" type="noConversion"/>
  <conditionalFormatting sqref="B53 I53:I55 B54:C55">
    <cfRule type="expression" dxfId="5" priority="9">
      <formula>LEN($B53)=1</formula>
    </cfRule>
  </conditionalFormatting>
  <conditionalFormatting sqref="B44:C44 I44 E45:F49 B57 B60">
    <cfRule type="expression" dxfId="4" priority="5">
      <formula>LEN($B44)=1</formula>
    </cfRule>
  </conditionalFormatting>
  <pageMargins left="0.511811024" right="0.511811024" top="0.78740157499999996" bottom="0.78740157499999996" header="0.31496062000000002" footer="0.31496062000000002"/>
  <pageSetup paperSize="9" scale="6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E42AE-9216-4F6E-96B4-59B1ED9EEB17}">
  <sheetPr>
    <pageSetUpPr fitToPage="1"/>
  </sheetPr>
  <dimension ref="A1:Q14"/>
  <sheetViews>
    <sheetView workbookViewId="0">
      <selection activeCell="A4" sqref="A4:Q5"/>
    </sheetView>
  </sheetViews>
  <sheetFormatPr defaultRowHeight="15" x14ac:dyDescent="0.25"/>
  <cols>
    <col min="1" max="1" width="6.42578125" customWidth="1"/>
    <col min="2" max="2" width="20.28515625" customWidth="1"/>
    <col min="4" max="4" width="14.140625" bestFit="1" customWidth="1"/>
    <col min="5" max="9" width="13.28515625" bestFit="1" customWidth="1"/>
    <col min="10" max="13" width="11.85546875" bestFit="1" customWidth="1"/>
    <col min="14" max="14" width="15" bestFit="1" customWidth="1"/>
    <col min="15" max="16" width="11.85546875" bestFit="1" customWidth="1"/>
    <col min="17" max="17" width="14.140625" bestFit="1" customWidth="1"/>
  </cols>
  <sheetData>
    <row r="1" spans="1:17" x14ac:dyDescent="0.25">
      <c r="A1" s="59"/>
      <c r="B1" s="60"/>
      <c r="C1" s="61"/>
      <c r="D1" s="61"/>
      <c r="E1" s="61"/>
      <c r="F1" s="61"/>
      <c r="G1" s="61"/>
      <c r="H1" s="61"/>
      <c r="I1" s="61"/>
      <c r="J1" s="61"/>
      <c r="K1" s="61"/>
      <c r="L1" s="61"/>
      <c r="M1" s="61"/>
      <c r="N1" s="61"/>
      <c r="O1" s="61"/>
      <c r="P1" s="61"/>
      <c r="Q1" s="62"/>
    </row>
    <row r="2" spans="1:17" x14ac:dyDescent="0.25">
      <c r="A2" s="119" t="s">
        <v>125</v>
      </c>
      <c r="B2" s="120"/>
      <c r="C2" s="120"/>
      <c r="D2" s="120"/>
      <c r="E2" s="120"/>
      <c r="F2" s="120"/>
      <c r="G2" s="120"/>
      <c r="H2" s="120"/>
      <c r="I2" s="120"/>
      <c r="J2" s="120"/>
      <c r="K2" s="120"/>
      <c r="L2" s="120"/>
      <c r="M2" s="120"/>
      <c r="N2" s="120"/>
      <c r="O2" s="120"/>
      <c r="P2" s="121"/>
      <c r="Q2" s="122"/>
    </row>
    <row r="3" spans="1:17" x14ac:dyDescent="0.25">
      <c r="A3" s="123" t="s">
        <v>126</v>
      </c>
      <c r="B3" s="124"/>
      <c r="C3" s="125"/>
      <c r="D3" s="126" t="s">
        <v>127</v>
      </c>
      <c r="E3" s="124"/>
      <c r="F3" s="124"/>
      <c r="G3" s="124"/>
      <c r="H3" s="124"/>
      <c r="I3" s="124"/>
      <c r="J3" s="124"/>
      <c r="K3" s="124"/>
      <c r="L3" s="124"/>
      <c r="M3" s="124"/>
      <c r="N3" s="63">
        <f>Q14</f>
        <v>2738822.25</v>
      </c>
      <c r="O3" s="64"/>
      <c r="P3" s="126" t="s">
        <v>214</v>
      </c>
      <c r="Q3" s="127"/>
    </row>
    <row r="4" spans="1:17" x14ac:dyDescent="0.25">
      <c r="A4" s="128" t="s">
        <v>128</v>
      </c>
      <c r="B4" s="129"/>
      <c r="C4" s="129"/>
      <c r="D4" s="129"/>
      <c r="E4" s="129"/>
      <c r="F4" s="129"/>
      <c r="G4" s="129"/>
      <c r="H4" s="129"/>
      <c r="I4" s="129"/>
      <c r="J4" s="129"/>
      <c r="K4" s="129"/>
      <c r="L4" s="129"/>
      <c r="M4" s="129"/>
      <c r="N4" s="129"/>
      <c r="O4" s="129"/>
      <c r="P4" s="129"/>
      <c r="Q4" s="130"/>
    </row>
    <row r="5" spans="1:17" x14ac:dyDescent="0.25">
      <c r="A5" s="131"/>
      <c r="B5" s="132"/>
      <c r="C5" s="132"/>
      <c r="D5" s="132"/>
      <c r="E5" s="132"/>
      <c r="F5" s="132"/>
      <c r="G5" s="132"/>
      <c r="H5" s="132"/>
      <c r="I5" s="132"/>
      <c r="J5" s="132"/>
      <c r="K5" s="132"/>
      <c r="L5" s="132"/>
      <c r="M5" s="132"/>
      <c r="N5" s="132"/>
      <c r="O5" s="132"/>
      <c r="P5" s="132"/>
      <c r="Q5" s="133"/>
    </row>
    <row r="6" spans="1:17" ht="38.25" x14ac:dyDescent="0.25">
      <c r="A6" s="65" t="s">
        <v>3</v>
      </c>
      <c r="B6" s="66" t="s">
        <v>129</v>
      </c>
      <c r="C6" s="67" t="s">
        <v>130</v>
      </c>
      <c r="D6" s="67" t="s">
        <v>131</v>
      </c>
      <c r="E6" s="68" t="s">
        <v>132</v>
      </c>
      <c r="F6" s="69" t="s">
        <v>133</v>
      </c>
      <c r="G6" s="69" t="s">
        <v>134</v>
      </c>
      <c r="H6" s="69" t="s">
        <v>135</v>
      </c>
      <c r="I6" s="69" t="s">
        <v>136</v>
      </c>
      <c r="J6" s="69" t="s">
        <v>137</v>
      </c>
      <c r="K6" s="69" t="s">
        <v>138</v>
      </c>
      <c r="L6" s="69" t="s">
        <v>139</v>
      </c>
      <c r="M6" s="69" t="s">
        <v>140</v>
      </c>
      <c r="N6" s="69" t="s">
        <v>141</v>
      </c>
      <c r="O6" s="69" t="s">
        <v>142</v>
      </c>
      <c r="P6" s="69" t="s">
        <v>143</v>
      </c>
      <c r="Q6" s="69" t="s">
        <v>144</v>
      </c>
    </row>
    <row r="7" spans="1:17" x14ac:dyDescent="0.25">
      <c r="A7" s="115" t="s">
        <v>101</v>
      </c>
      <c r="B7" s="117" t="s">
        <v>98</v>
      </c>
      <c r="C7" s="70" t="s">
        <v>145</v>
      </c>
      <c r="D7" s="71">
        <f>D8/D14</f>
        <v>2.0144717314166703E-2</v>
      </c>
      <c r="E7" s="72">
        <v>0.13</v>
      </c>
      <c r="F7" s="71">
        <v>0.09</v>
      </c>
      <c r="G7" s="71">
        <v>0.08</v>
      </c>
      <c r="H7" s="71">
        <v>0.09</v>
      </c>
      <c r="I7" s="71">
        <v>0.08</v>
      </c>
      <c r="J7" s="71">
        <v>0.08</v>
      </c>
      <c r="K7" s="71">
        <v>7.0000000000000007E-2</v>
      </c>
      <c r="L7" s="71">
        <v>0.08</v>
      </c>
      <c r="M7" s="71">
        <v>0.09</v>
      </c>
      <c r="N7" s="71">
        <v>0.08</v>
      </c>
      <c r="O7" s="71">
        <v>0.06</v>
      </c>
      <c r="P7" s="71">
        <v>7.0000000000000007E-2</v>
      </c>
      <c r="Q7" s="73">
        <f>SUM(E7:P7)</f>
        <v>1</v>
      </c>
    </row>
    <row r="8" spans="1:17" x14ac:dyDescent="0.25">
      <c r="A8" s="116"/>
      <c r="B8" s="118"/>
      <c r="C8" s="70" t="s">
        <v>146</v>
      </c>
      <c r="D8" s="74">
        <f>'PLANILHA 2026'!H14</f>
        <v>55172.800000000003</v>
      </c>
      <c r="E8" s="74">
        <f t="shared" ref="E8:P8" si="0">$D$8*E7</f>
        <v>7172.4640000000009</v>
      </c>
      <c r="F8" s="74">
        <f t="shared" si="0"/>
        <v>4965.5519999999997</v>
      </c>
      <c r="G8" s="74">
        <f t="shared" si="0"/>
        <v>4413.8240000000005</v>
      </c>
      <c r="H8" s="74">
        <f t="shared" si="0"/>
        <v>4965.5519999999997</v>
      </c>
      <c r="I8" s="74">
        <f t="shared" si="0"/>
        <v>4413.8240000000005</v>
      </c>
      <c r="J8" s="74">
        <f t="shared" si="0"/>
        <v>4413.8240000000005</v>
      </c>
      <c r="K8" s="74">
        <f t="shared" si="0"/>
        <v>3862.0960000000005</v>
      </c>
      <c r="L8" s="74">
        <f t="shared" si="0"/>
        <v>4413.8240000000005</v>
      </c>
      <c r="M8" s="74">
        <f t="shared" si="0"/>
        <v>4965.5519999999997</v>
      </c>
      <c r="N8" s="74">
        <f t="shared" si="0"/>
        <v>4413.8240000000005</v>
      </c>
      <c r="O8" s="74">
        <f t="shared" si="0"/>
        <v>3310.3679999999999</v>
      </c>
      <c r="P8" s="74">
        <f t="shared" si="0"/>
        <v>3862.0960000000005</v>
      </c>
      <c r="Q8" s="75">
        <f>SUM(E8:P8)</f>
        <v>55172.800000000003</v>
      </c>
    </row>
    <row r="9" spans="1:17" x14ac:dyDescent="0.25">
      <c r="A9" s="115" t="s">
        <v>103</v>
      </c>
      <c r="B9" s="117" t="s">
        <v>99</v>
      </c>
      <c r="C9" s="70" t="s">
        <v>145</v>
      </c>
      <c r="D9" s="71">
        <f>D10/D14</f>
        <v>7.9419338001945908E-2</v>
      </c>
      <c r="E9" s="72">
        <v>0.12</v>
      </c>
      <c r="F9" s="72">
        <v>0.11</v>
      </c>
      <c r="G9" s="72">
        <v>0.1</v>
      </c>
      <c r="H9" s="72">
        <v>0.09</v>
      </c>
      <c r="I9" s="72">
        <v>0.06</v>
      </c>
      <c r="J9" s="72">
        <v>0.06</v>
      </c>
      <c r="K9" s="72">
        <v>7.0000000000000007E-2</v>
      </c>
      <c r="L9" s="72">
        <v>0.05</v>
      </c>
      <c r="M9" s="72">
        <v>0.06</v>
      </c>
      <c r="N9" s="72">
        <v>0.09</v>
      </c>
      <c r="O9" s="72">
        <v>0.1</v>
      </c>
      <c r="P9" s="76">
        <v>0.09</v>
      </c>
      <c r="Q9" s="73">
        <f t="shared" ref="Q9:Q11" si="1">SUM(E9:P9)</f>
        <v>0.99999999999999989</v>
      </c>
    </row>
    <row r="10" spans="1:17" x14ac:dyDescent="0.25">
      <c r="A10" s="116"/>
      <c r="B10" s="118"/>
      <c r="C10" s="70" t="s">
        <v>146</v>
      </c>
      <c r="D10" s="74">
        <f>'PLANILHA 2026'!H37</f>
        <v>217515.45</v>
      </c>
      <c r="E10" s="74">
        <f t="shared" ref="E10:P10" si="2">$D$10*E9</f>
        <v>26101.853999999999</v>
      </c>
      <c r="F10" s="74">
        <f t="shared" si="2"/>
        <v>23926.699500000002</v>
      </c>
      <c r="G10" s="74">
        <f t="shared" si="2"/>
        <v>21751.545000000002</v>
      </c>
      <c r="H10" s="74">
        <f t="shared" si="2"/>
        <v>19576.390500000001</v>
      </c>
      <c r="I10" s="74">
        <f t="shared" si="2"/>
        <v>13050.927</v>
      </c>
      <c r="J10" s="74">
        <f t="shared" si="2"/>
        <v>13050.927</v>
      </c>
      <c r="K10" s="74">
        <f t="shared" si="2"/>
        <v>15226.081500000002</v>
      </c>
      <c r="L10" s="74">
        <f t="shared" si="2"/>
        <v>10875.772500000001</v>
      </c>
      <c r="M10" s="74">
        <f t="shared" si="2"/>
        <v>13050.927</v>
      </c>
      <c r="N10" s="74">
        <f t="shared" si="2"/>
        <v>19576.390500000001</v>
      </c>
      <c r="O10" s="74">
        <f t="shared" si="2"/>
        <v>21751.545000000002</v>
      </c>
      <c r="P10" s="74">
        <f t="shared" si="2"/>
        <v>19576.390500000001</v>
      </c>
      <c r="Q10" s="75">
        <f>SUM(E10:P10)</f>
        <v>217515.45</v>
      </c>
    </row>
    <row r="11" spans="1:17" x14ac:dyDescent="0.25">
      <c r="A11" s="115" t="s">
        <v>104</v>
      </c>
      <c r="B11" s="117" t="s">
        <v>100</v>
      </c>
      <c r="C11" s="70" t="s">
        <v>145</v>
      </c>
      <c r="D11" s="71">
        <f>D12/D14</f>
        <v>0.90043594468388743</v>
      </c>
      <c r="E11" s="71">
        <v>0.09</v>
      </c>
      <c r="F11" s="71">
        <v>0.1</v>
      </c>
      <c r="G11" s="71">
        <v>0.08</v>
      </c>
      <c r="H11" s="71">
        <v>0.08</v>
      </c>
      <c r="I11" s="71">
        <v>0.09</v>
      </c>
      <c r="J11" s="71">
        <v>0.1</v>
      </c>
      <c r="K11" s="71">
        <v>7.0000000000000007E-2</v>
      </c>
      <c r="L11" s="71">
        <v>0.08</v>
      </c>
      <c r="M11" s="71">
        <v>0.09</v>
      </c>
      <c r="N11" s="71">
        <v>7.0000000000000007E-2</v>
      </c>
      <c r="O11" s="71">
        <v>0.1</v>
      </c>
      <c r="P11" s="71">
        <v>0.05</v>
      </c>
      <c r="Q11" s="73">
        <f t="shared" si="1"/>
        <v>1</v>
      </c>
    </row>
    <row r="12" spans="1:17" x14ac:dyDescent="0.25">
      <c r="A12" s="116"/>
      <c r="B12" s="118"/>
      <c r="C12" s="70" t="s">
        <v>146</v>
      </c>
      <c r="D12" s="74">
        <f>'PLANILHA 2026'!H58</f>
        <v>2466134</v>
      </c>
      <c r="E12" s="74">
        <f t="shared" ref="E12:P12" si="3">$D$12*E11</f>
        <v>221952.06</v>
      </c>
      <c r="F12" s="74">
        <f t="shared" si="3"/>
        <v>246613.40000000002</v>
      </c>
      <c r="G12" s="74">
        <f t="shared" si="3"/>
        <v>197290.72</v>
      </c>
      <c r="H12" s="74">
        <f t="shared" si="3"/>
        <v>197290.72</v>
      </c>
      <c r="I12" s="74">
        <f t="shared" si="3"/>
        <v>221952.06</v>
      </c>
      <c r="J12" s="74">
        <f t="shared" si="3"/>
        <v>246613.40000000002</v>
      </c>
      <c r="K12" s="74">
        <f t="shared" si="3"/>
        <v>172629.38</v>
      </c>
      <c r="L12" s="74">
        <f t="shared" si="3"/>
        <v>197290.72</v>
      </c>
      <c r="M12" s="74">
        <f t="shared" si="3"/>
        <v>221952.06</v>
      </c>
      <c r="N12" s="74">
        <f t="shared" si="3"/>
        <v>172629.38</v>
      </c>
      <c r="O12" s="74">
        <f t="shared" si="3"/>
        <v>246613.40000000002</v>
      </c>
      <c r="P12" s="74">
        <f t="shared" si="3"/>
        <v>123306.70000000001</v>
      </c>
      <c r="Q12" s="75">
        <f>SUM(E12:P12)</f>
        <v>2466134</v>
      </c>
    </row>
    <row r="13" spans="1:17" x14ac:dyDescent="0.25">
      <c r="A13" s="134" t="s">
        <v>144</v>
      </c>
      <c r="B13" s="135"/>
      <c r="C13" s="77" t="s">
        <v>145</v>
      </c>
      <c r="D13" s="78">
        <f>D7+D9+D11</f>
        <v>1</v>
      </c>
      <c r="E13" s="78">
        <f>E14/$D$14</f>
        <v>9.3188368832625046E-2</v>
      </c>
      <c r="F13" s="78">
        <f t="shared" ref="F13:Q13" si="4">F14/$D$14</f>
        <v>0.1005927462068778</v>
      </c>
      <c r="G13" s="78">
        <f t="shared" si="4"/>
        <v>8.158838676003892E-2</v>
      </c>
      <c r="H13" s="78">
        <f t="shared" si="4"/>
        <v>8.0995640553161122E-2</v>
      </c>
      <c r="I13" s="78">
        <f t="shared" si="4"/>
        <v>8.7415972686799945E-2</v>
      </c>
      <c r="J13" s="78">
        <f t="shared" si="4"/>
        <v>9.6420332133638834E-2</v>
      </c>
      <c r="K13" s="78">
        <f t="shared" si="4"/>
        <v>6.9999999999999993E-2</v>
      </c>
      <c r="L13" s="78">
        <f t="shared" si="4"/>
        <v>7.7617419859941625E-2</v>
      </c>
      <c r="M13" s="78">
        <f t="shared" si="4"/>
        <v>8.761741985994162E-2</v>
      </c>
      <c r="N13" s="78">
        <f t="shared" si="4"/>
        <v>7.1789833933180586E-2</v>
      </c>
      <c r="O13" s="78">
        <f t="shared" si="4"/>
        <v>9.9194211307433347E-2</v>
      </c>
      <c r="P13" s="78">
        <f t="shared" si="4"/>
        <v>5.3579667866361175E-2</v>
      </c>
      <c r="Q13" s="78">
        <f t="shared" si="4"/>
        <v>1</v>
      </c>
    </row>
    <row r="14" spans="1:17" x14ac:dyDescent="0.25">
      <c r="A14" s="134"/>
      <c r="B14" s="135"/>
      <c r="C14" s="77" t="s">
        <v>146</v>
      </c>
      <c r="D14" s="79">
        <f>D8+D10+D12</f>
        <v>2738822.25</v>
      </c>
      <c r="E14" s="79">
        <f t="shared" ref="E14:Q14" si="5">E8+E10+E12</f>
        <v>255226.378</v>
      </c>
      <c r="F14" s="79">
        <f t="shared" si="5"/>
        <v>275505.65150000004</v>
      </c>
      <c r="G14" s="79">
        <f t="shared" si="5"/>
        <v>223456.08900000001</v>
      </c>
      <c r="H14" s="79">
        <f t="shared" si="5"/>
        <v>221832.66250000001</v>
      </c>
      <c r="I14" s="79">
        <f t="shared" si="5"/>
        <v>239416.81099999999</v>
      </c>
      <c r="J14" s="79">
        <f t="shared" si="5"/>
        <v>264078.15100000001</v>
      </c>
      <c r="K14" s="79">
        <f t="shared" si="5"/>
        <v>191717.5575</v>
      </c>
      <c r="L14" s="79">
        <f t="shared" si="5"/>
        <v>212580.31650000002</v>
      </c>
      <c r="M14" s="79">
        <f t="shared" si="5"/>
        <v>239968.53899999999</v>
      </c>
      <c r="N14" s="79">
        <f t="shared" si="5"/>
        <v>196619.59450000001</v>
      </c>
      <c r="O14" s="79">
        <f t="shared" si="5"/>
        <v>271675.31300000002</v>
      </c>
      <c r="P14" s="79">
        <f t="shared" si="5"/>
        <v>146745.18650000001</v>
      </c>
      <c r="Q14" s="79">
        <f t="shared" si="5"/>
        <v>2738822.25</v>
      </c>
    </row>
  </sheetData>
  <mergeCells count="12">
    <mergeCell ref="A9:A10"/>
    <mergeCell ref="B9:B10"/>
    <mergeCell ref="A11:A12"/>
    <mergeCell ref="B11:B12"/>
    <mergeCell ref="A13:B14"/>
    <mergeCell ref="A7:A8"/>
    <mergeCell ref="B7:B8"/>
    <mergeCell ref="A2:Q2"/>
    <mergeCell ref="A3:C3"/>
    <mergeCell ref="D3:M3"/>
    <mergeCell ref="P3:Q3"/>
    <mergeCell ref="A4:Q5"/>
  </mergeCells>
  <pageMargins left="0.511811024" right="0.511811024" top="0.78740157499999996" bottom="0.78740157499999996" header="0.31496062000000002" footer="0.31496062000000002"/>
  <pageSetup paperSize="9" scale="62"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F4852-508C-48D9-9C86-AA7470143EAF}">
  <dimension ref="A1:D24"/>
  <sheetViews>
    <sheetView workbookViewId="0">
      <selection activeCell="D23" sqref="D23:D24"/>
    </sheetView>
  </sheetViews>
  <sheetFormatPr defaultRowHeight="15" x14ac:dyDescent="0.25"/>
  <cols>
    <col min="1" max="1" width="22.140625" bestFit="1" customWidth="1"/>
    <col min="2" max="2" width="19.28515625" customWidth="1"/>
    <col min="3" max="3" width="20.28515625" customWidth="1"/>
    <col min="4" max="4" width="18.42578125" customWidth="1"/>
    <col min="8" max="8" width="25.85546875" customWidth="1"/>
  </cols>
  <sheetData>
    <row r="1" spans="1:4" ht="15.75" x14ac:dyDescent="0.25">
      <c r="A1" s="136" t="s">
        <v>0</v>
      </c>
      <c r="B1" s="136"/>
      <c r="C1" s="136"/>
      <c r="D1" s="136"/>
    </row>
    <row r="2" spans="1:4" ht="15.75" x14ac:dyDescent="0.25">
      <c r="A2" s="136"/>
      <c r="B2" s="136"/>
      <c r="C2" s="136"/>
      <c r="D2" s="136"/>
    </row>
    <row r="3" spans="1:4" x14ac:dyDescent="0.25">
      <c r="A3" s="137" t="s">
        <v>154</v>
      </c>
      <c r="B3" s="137"/>
      <c r="C3" s="137"/>
      <c r="D3" s="137"/>
    </row>
    <row r="4" spans="1:4" x14ac:dyDescent="0.25">
      <c r="A4" s="144" t="s">
        <v>126</v>
      </c>
      <c r="B4" s="144"/>
      <c r="C4" s="144"/>
      <c r="D4" s="144"/>
    </row>
    <row r="5" spans="1:4" x14ac:dyDescent="0.25">
      <c r="A5" s="144" t="s">
        <v>155</v>
      </c>
      <c r="B5" s="144"/>
      <c r="C5" s="144"/>
      <c r="D5" s="144"/>
    </row>
    <row r="6" spans="1:4" x14ac:dyDescent="0.25">
      <c r="A6" s="145"/>
      <c r="B6" s="145"/>
      <c r="C6" s="145"/>
      <c r="D6" s="145"/>
    </row>
    <row r="7" spans="1:4" x14ac:dyDescent="0.25">
      <c r="A7" s="146" t="s">
        <v>156</v>
      </c>
      <c r="B7" s="146"/>
      <c r="C7" s="146"/>
      <c r="D7" s="146"/>
    </row>
    <row r="8" spans="1:4" ht="25.5" x14ac:dyDescent="0.25">
      <c r="A8" s="86" t="s">
        <v>157</v>
      </c>
      <c r="B8" s="87" t="s">
        <v>158</v>
      </c>
      <c r="C8" s="86" t="s">
        <v>159</v>
      </c>
      <c r="D8" s="86" t="s">
        <v>160</v>
      </c>
    </row>
    <row r="9" spans="1:4" x14ac:dyDescent="0.25">
      <c r="A9" s="88" t="s">
        <v>161</v>
      </c>
      <c r="B9" s="89" t="s">
        <v>162</v>
      </c>
      <c r="C9" s="90">
        <v>1</v>
      </c>
      <c r="D9" s="91"/>
    </row>
    <row r="10" spans="1:4" x14ac:dyDescent="0.25">
      <c r="A10" s="92" t="s">
        <v>163</v>
      </c>
      <c r="B10" s="89" t="s">
        <v>164</v>
      </c>
      <c r="C10" s="90">
        <v>4.6699999999999998E-2</v>
      </c>
      <c r="D10" s="91" t="s">
        <v>162</v>
      </c>
    </row>
    <row r="11" spans="1:4" x14ac:dyDescent="0.25">
      <c r="A11" s="92" t="s">
        <v>165</v>
      </c>
      <c r="B11" s="89" t="s">
        <v>166</v>
      </c>
      <c r="C11" s="90">
        <v>7.5300000000000006E-2</v>
      </c>
      <c r="D11" s="91" t="s">
        <v>162</v>
      </c>
    </row>
    <row r="12" spans="1:4" x14ac:dyDescent="0.25">
      <c r="A12" s="92" t="s">
        <v>167</v>
      </c>
      <c r="B12" s="89" t="s">
        <v>168</v>
      </c>
      <c r="C12" s="90">
        <v>1.0500000000000001E-2</v>
      </c>
      <c r="D12" s="91" t="s">
        <v>162</v>
      </c>
    </row>
    <row r="13" spans="1:4" ht="25.5" x14ac:dyDescent="0.25">
      <c r="A13" s="92" t="s">
        <v>169</v>
      </c>
      <c r="B13" s="89" t="s">
        <v>170</v>
      </c>
      <c r="C13" s="90">
        <v>1.7100000000000001E-2</v>
      </c>
      <c r="D13" s="91" t="s">
        <v>162</v>
      </c>
    </row>
    <row r="14" spans="1:4" x14ac:dyDescent="0.25">
      <c r="A14" s="93" t="s">
        <v>171</v>
      </c>
      <c r="B14" s="89" t="s">
        <v>172</v>
      </c>
      <c r="C14" s="94">
        <v>7.4000000000000003E-3</v>
      </c>
      <c r="D14" s="95" t="s">
        <v>162</v>
      </c>
    </row>
    <row r="15" spans="1:4" x14ac:dyDescent="0.25">
      <c r="A15" s="93" t="s">
        <v>173</v>
      </c>
      <c r="B15" s="89" t="s">
        <v>174</v>
      </c>
      <c r="C15" s="94">
        <v>9.7000000000000003E-3</v>
      </c>
      <c r="D15" s="95" t="s">
        <v>162</v>
      </c>
    </row>
    <row r="16" spans="1:4" x14ac:dyDescent="0.25">
      <c r="A16" s="92" t="s">
        <v>175</v>
      </c>
      <c r="B16" s="89" t="s">
        <v>176</v>
      </c>
      <c r="C16" s="94">
        <v>7.1499999999999994E-2</v>
      </c>
      <c r="D16" s="95" t="s">
        <v>177</v>
      </c>
    </row>
    <row r="17" spans="1:4" x14ac:dyDescent="0.25">
      <c r="A17" s="93" t="s">
        <v>149</v>
      </c>
      <c r="B17" s="89" t="s">
        <v>149</v>
      </c>
      <c r="C17" s="90">
        <v>3.5000000000000003E-2</v>
      </c>
      <c r="D17" s="95" t="s">
        <v>177</v>
      </c>
    </row>
    <row r="18" spans="1:4" x14ac:dyDescent="0.25">
      <c r="A18" s="93" t="s">
        <v>147</v>
      </c>
      <c r="B18" s="89" t="s">
        <v>147</v>
      </c>
      <c r="C18" s="94">
        <v>6.4999999999999997E-3</v>
      </c>
      <c r="D18" s="95" t="s">
        <v>177</v>
      </c>
    </row>
    <row r="19" spans="1:4" x14ac:dyDescent="0.25">
      <c r="A19" s="93" t="s">
        <v>148</v>
      </c>
      <c r="B19" s="89" t="s">
        <v>148</v>
      </c>
      <c r="C19" s="94">
        <v>0.03</v>
      </c>
      <c r="D19" s="95" t="s">
        <v>177</v>
      </c>
    </row>
    <row r="20" spans="1:4" x14ac:dyDescent="0.25">
      <c r="A20" s="92" t="s">
        <v>178</v>
      </c>
      <c r="B20" s="89" t="s">
        <v>179</v>
      </c>
      <c r="C20" s="96" t="s">
        <v>180</v>
      </c>
      <c r="D20" s="95" t="s">
        <v>177</v>
      </c>
    </row>
    <row r="21" spans="1:4" x14ac:dyDescent="0.25">
      <c r="A21" s="138" t="s">
        <v>181</v>
      </c>
      <c r="B21" s="147" t="s">
        <v>182</v>
      </c>
      <c r="C21" s="147"/>
      <c r="D21" s="147"/>
    </row>
    <row r="22" spans="1:4" x14ac:dyDescent="0.25">
      <c r="A22" s="138"/>
      <c r="B22" s="148" t="s">
        <v>183</v>
      </c>
      <c r="C22" s="148"/>
      <c r="D22" s="148"/>
    </row>
    <row r="23" spans="1:4" x14ac:dyDescent="0.25">
      <c r="A23" s="138" t="s">
        <v>184</v>
      </c>
      <c r="B23" s="139" t="s">
        <v>185</v>
      </c>
      <c r="C23" s="140"/>
      <c r="D23" s="143">
        <v>0.24490000000000001</v>
      </c>
    </row>
    <row r="24" spans="1:4" x14ac:dyDescent="0.25">
      <c r="A24" s="138"/>
      <c r="B24" s="141"/>
      <c r="C24" s="142"/>
      <c r="D24" s="143"/>
    </row>
  </sheetData>
  <mergeCells count="13">
    <mergeCell ref="A1:D1"/>
    <mergeCell ref="A2:D2"/>
    <mergeCell ref="A3:D3"/>
    <mergeCell ref="A23:A24"/>
    <mergeCell ref="B23:C24"/>
    <mergeCell ref="D23:D24"/>
    <mergeCell ref="A4:D4"/>
    <mergeCell ref="A5:D5"/>
    <mergeCell ref="A6:D6"/>
    <mergeCell ref="A7:D7"/>
    <mergeCell ref="A21:A22"/>
    <mergeCell ref="B21:D21"/>
    <mergeCell ref="B22:D22"/>
  </mergeCells>
  <conditionalFormatting sqref="B12:B13">
    <cfRule type="cellIs" dxfId="3" priority="2" stopIfTrue="1" operator="equal">
      <formula>0</formula>
    </cfRule>
    <cfRule type="cellIs" dxfId="2" priority="3" stopIfTrue="1" operator="equal">
      <formula>"FORA DO LIMITE !"</formula>
    </cfRule>
  </conditionalFormatting>
  <conditionalFormatting sqref="B23">
    <cfRule type="cellIs" dxfId="1" priority="1" stopIfTrue="1" operator="equal">
      <formula>"ERRO"</formula>
    </cfRule>
  </conditionalFormatting>
  <conditionalFormatting sqref="D8">
    <cfRule type="cellIs" dxfId="0" priority="4" stopIfTrue="1" operator="equal">
      <formula>0</formula>
    </cfRule>
  </conditionalFormatting>
  <dataValidations count="2">
    <dataValidation type="decimal" allowBlank="1" showInputMessage="1" showErrorMessage="1" sqref="D7" xr:uid="{094F7C6C-E0C6-4A7D-8C4C-3D68336FF08E}">
      <formula1>6.64</formula1>
      <formula2>8.69</formula2>
    </dataValidation>
    <dataValidation type="decimal" allowBlank="1" showInputMessage="1" showErrorMessage="1" sqref="D5:D6" xr:uid="{33AD6831-5D23-4DED-AB1F-4240FC996F1A}">
      <formula1>3.8</formula1>
      <formula2>4.67</formula2>
    </dataValidation>
  </dataValidation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PLANILHA 2026</vt:lpstr>
      <vt:lpstr>CRONO</vt:lpstr>
      <vt:lpstr>BDI</vt:lpstr>
      <vt:lpstr>'PLANILHA 2026'!Area_de_impressao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Lanjara Lima</dc:creator>
  <cp:lastModifiedBy>COMPRAS 01</cp:lastModifiedBy>
  <cp:lastPrinted>2026-05-21T11:04:30Z</cp:lastPrinted>
  <dcterms:created xsi:type="dcterms:W3CDTF">2023-02-26T11:07:56Z</dcterms:created>
  <dcterms:modified xsi:type="dcterms:W3CDTF">2026-06-01T12:16:58Z</dcterms:modified>
</cp:coreProperties>
</file>