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00"/>
  </bookViews>
  <sheets>
    <sheet name="Planilha Orcamentária" sheetId="5" r:id="rId1"/>
    <sheet name="Cronograma" sheetId="6" r:id="rId2"/>
  </sheets>
  <definedNames>
    <definedName name="_xlnm.Print_Area" localSheetId="0">'Planilha Orcamentária'!$A$1:$H$55</definedName>
    <definedName name="_xlnm.Print_Area" localSheetId="1">Cronograma!$A$1:$J$23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<sst xmlns="http://schemas.openxmlformats.org/spreadsheetml/2006/main" count="165" uniqueCount="140">
  <si>
    <t>PLANILHA ORÇAMENTÁRIA DE CUSTOS</t>
  </si>
  <si>
    <t>PREFEITURA MUNICIPAL DE JOÃO MONLEVADE</t>
  </si>
  <si>
    <t>FOLHA Nº:  01/01</t>
  </si>
  <si>
    <t>OBRA: RECONSTRUÇÃO DE ESCADA. 15,4M x 7,73m</t>
  </si>
  <si>
    <t>DATA: 10/12/2024</t>
  </si>
  <si>
    <t>LOCAL: AV. ARMANDO FAJARDO, N° 1566, BAIRRO LOANDA.</t>
  </si>
  <si>
    <t>FORMA DE EXECUÇÃO:</t>
  </si>
  <si>
    <t>REF.: SETOP CENTRAL 07/2024 SEM DESONERAÇÃO.</t>
  </si>
  <si>
    <t>(    )</t>
  </si>
  <si>
    <t>DIRETA</t>
  </si>
  <si>
    <t>(  X  )</t>
  </si>
  <si>
    <t>INDIRETA</t>
  </si>
  <si>
    <t>PRAZO DE EXECUÇÃO: 02 MESES</t>
  </si>
  <si>
    <t>BDI</t>
  </si>
  <si>
    <t>Todos os serviços deverão estar em conformidade com as respectivas normas e especificações atualizadas da Associação Brasileira de Normas Técnicas (ABNT).</t>
  </si>
  <si>
    <t>ITEM</t>
  </si>
  <si>
    <t>CÓDIGO</t>
  </si>
  <si>
    <t>DESCRIÇÃO</t>
  </si>
  <si>
    <t>UNID.</t>
  </si>
  <si>
    <t>QUANT.</t>
  </si>
  <si>
    <t>PREÇO UNITÁRIO S/ BDI</t>
  </si>
  <si>
    <t>PREÇO UNITÁRIO C/ BDI</t>
  </si>
  <si>
    <t>PREÇO TOTAL</t>
  </si>
  <si>
    <t>ADMINISTRAÇÃO LOCAL</t>
  </si>
  <si>
    <t>1.1</t>
  </si>
  <si>
    <t>ACORDÃO 2622/2013 TCU</t>
  </si>
  <si>
    <t>ADMINISTRAÇÃO LOCAL CONFORME ACÓRDÃO Nº 2622/2013 - TCU - PLENÁRIO, TAXA PARA EDIFICAÇÃO QUARTIL MÉDIO EM PERCENTUAL DE 6,23%</t>
  </si>
  <si>
    <t>UNID</t>
  </si>
  <si>
    <t>SUB-TOTAL:</t>
  </si>
  <si>
    <t>INSTALAÇÕES INICIAIS DA OBRA</t>
  </si>
  <si>
    <t>2.1</t>
  </si>
  <si>
    <t>SETOP                                                          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</si>
  <si>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</si>
  <si>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</si>
  <si>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2.2</t>
  </si>
  <si>
    <t>SETOP
ED-50159</t>
  </si>
  <si>
    <t>TAPUME FIXO DE PROTEÇÃO PARA FECHAMENTO DE OBRA EM CHAPA DE COMPENSADO, ESP. 12MM, COM MÓDULO NA DIMENSÃO DE (110X220)CM, INCLUSIVE PINTURA LÁTEX (PVA) COM DUAS (2) DEMÃOS, EXCLUSIVE ABERTURA PARA PORTÃO</t>
  </si>
  <si>
    <t>M</t>
  </si>
  <si>
    <t>2.3</t>
  </si>
  <si>
    <t>SETOP 
50155</t>
  </si>
  <si>
    <t>LOCAÇÃO DE BANHEIRO QUÍMICO, DIMENSÃO (110X120X230)CM,  LINHA PADRÃO, CONTENDO UMA (1) PIA/HIGIENIZADOR DE MÃOS, INCLUSIVE MANUTENÇÃO E MOBILIZAÇÃO/DESMOBILIZAÇÃO.</t>
  </si>
  <si>
    <t>MÊS</t>
  </si>
  <si>
    <t>DEMOLIÇÕES</t>
  </si>
  <si>
    <t>calculo volume da sapata para saber a escavação</t>
  </si>
  <si>
    <t>1,10x1,30x0,60= 0,858m³ x2= 1,716m³ S3=S4 _ S1=S2 = 0,80*0,60*0,30*2= 0,288 _ S5=S6 1,30*1,05*0,60 * 2 = 1,638m³ _ S7=S8 = 1,55*1,30*0,80*2= 3,224m³ =  total escavaçaõ sapata = 6,0m³</t>
  </si>
  <si>
    <t>3.1</t>
  </si>
  <si>
    <t>SETOP                   ED-48443</t>
  </si>
  <si>
    <t>DEMOLIÇÃO MECANIZADA DE CONCRETO ARMADO, COM EQUIPAMENTO ELÉTRICO, INCLUSIVE AFASTAMENTO E EMPILHAMENTO, EXCLUSIVE TRANSPORTE E RETIRADA DO MATERIAL DEMOLIDO</t>
  </si>
  <si>
    <t>M³</t>
  </si>
  <si>
    <t>3.2</t>
  </si>
  <si>
    <t>ED-51131</t>
  </si>
  <si>
    <t>CARGA MANUAL DE MATERIAL DE QUALQUER NATUREZA SOBRE CAMINHÃO, EXCLUSIVE TRANSPORTE</t>
  </si>
  <si>
    <t>incluir entulho de demolição e escavaççao para fundação</t>
  </si>
  <si>
    <t>3.3</t>
  </si>
  <si>
    <t>ED-51125</t>
  </si>
  <si>
    <t>TRANSPORTE DE MATERIAL DEMOLIDO EM CAÇAMBA, EXCLUSIVE CARGA MANUAL OU MECÂNICA</t>
  </si>
  <si>
    <t>demolição e escavação</t>
  </si>
  <si>
    <t>FUNDAÇ</t>
  </si>
  <si>
    <t>PAV 1</t>
  </si>
  <si>
    <t>PAV 2</t>
  </si>
  <si>
    <t>PAV 3</t>
  </si>
  <si>
    <t>ESCADA</t>
  </si>
  <si>
    <t>4.1</t>
  </si>
  <si>
    <t>SETOP                   ED-51110</t>
  </si>
  <si>
    <t>ESCAVAÇÃO MANUAL DE TERRA (DESATERRO MANUAL), INCLUSIVE DESCARGA LATERAL, EXCLUSIVE RETIRADA E TRANSPORTE DO MATERIAL ESCAVADO</t>
  </si>
  <si>
    <t>volume das sapatas</t>
  </si>
  <si>
    <t>4.2</t>
  </si>
  <si>
    <t>ED-49646</t>
  </si>
  <si>
    <t>FÔRMA E DESFORMA DE COMPENSADO RESINADO, ESP. 14MM, REAPROVEITAMENTO (3X), EXCLUSIVE ESCORAMENTO</t>
  </si>
  <si>
    <t>M²</t>
  </si>
  <si>
    <t>4.3</t>
  </si>
  <si>
    <t>SETOP                          ED-48298</t>
  </si>
  <si>
    <t>CORTE, DOBRA E MONTAGEM DE AÇO CA-50/60, INCLUSIVE ESPAÇADOR</t>
  </si>
  <si>
    <t>KG</t>
  </si>
  <si>
    <t>4.4</t>
  </si>
  <si>
    <t>SETOP
ED-9075</t>
  </si>
  <si>
    <t>FORNECIMENTO DE ANDAIME METÁLICO PARA FACHADA (LOCAÇÃO), INCLUSIVE PISO METÁLICO E SAPATAS, EXCLUSIVE MONTAGEM E DESMONTAGEM</t>
  </si>
  <si>
    <t>M²XMÊS</t>
  </si>
  <si>
    <t>8m*3m*24m²</t>
  </si>
  <si>
    <t>4.5</t>
  </si>
  <si>
    <t>SETOP
ED-48246</t>
  </si>
  <si>
    <t>MONTAGEM E DESMONTAGEM DE ANDAIME METÁLICO PARA FACHADA COM PISO METÁLICO, EXCLUSIVE FORNECIMENTO DO ANDAIME E RODAPÉ/GUARDA-CORPO EM MADEIRA</t>
  </si>
  <si>
    <t>4.6</t>
  </si>
  <si>
    <t>SETOP
ED-49620</t>
  </si>
  <si>
    <t>FORNECIMENTO DE CONCRETO ESTRUTURAL, PREPARADO EM  OBRA, COM FCK 30MPA, INCLUSIVE LANÇAMENTO, ADENSAMENTO E ACABAMENTO</t>
  </si>
  <si>
    <t>4.7</t>
  </si>
  <si>
    <t>ED-50936</t>
  </si>
  <si>
    <t>CORRIMÃO SIMPLES EM TUBO GALVANIZADO, COM COSTURA, DIÂMETRO 1.1/2", ESP. 3MM, FIXADO EM PISO COM MONTANTE VERTICAL, DIÂMETRO 1.1/2", INCLUSIVE SUPORTE PARA CORRIMÃO EM BARRA CHATA (1"X1/2"), EXCLUSIVE PINTURA</t>
  </si>
  <si>
    <t>15,40*2=30,8m</t>
  </si>
  <si>
    <t>4.8</t>
  </si>
  <si>
    <t>ED-51097</t>
  </si>
  <si>
    <t>COMPACTAÇÃO MANUAL DE ATERRO COM SOQUETE, INCLUSIVE ESPALHAMENTO MANUAL</t>
  </si>
  <si>
    <t>23m²*0,50m=11,55m³</t>
  </si>
  <si>
    <t>4.9</t>
  </si>
  <si>
    <t>ED-50496</t>
  </si>
  <si>
    <t>PINTURA ESMALTE EM TUBO GALVANIZADO, DUAS (2) DEMÃOS, INCLUSIVE UMA (1) DEMÃO DE FUNDO ANTICORROSIVO (AMARELA)</t>
  </si>
  <si>
    <t>36*5 (4barras horizontais e 1vertical)</t>
  </si>
  <si>
    <t>4.10</t>
  </si>
  <si>
    <t>ED-19633</t>
  </si>
  <si>
    <t>ESCORAMENTO METÁLICO PARA LAJE E VIGA EM CONCRETO ARMADO, TIPO "A", ALTURA DE (200 ATÉ 310)CM, INCLUSIVE DESCARGA, MONTAGEM, DESMONTAGEM E CARGA</t>
  </si>
  <si>
    <t>m2xmês</t>
  </si>
  <si>
    <t>LIMPEZA FINAL</t>
  </si>
  <si>
    <t>5.1</t>
  </si>
  <si>
    <t>SETOP
ED-50266</t>
  </si>
  <si>
    <t>LIMPEZA FINAL PARA ENTREGA DA OBRA</t>
  </si>
  <si>
    <t>MOBILIZAÇÃO E DESMOBILIZAÇÃO</t>
  </si>
  <si>
    <t>6.1</t>
  </si>
  <si>
    <t>SETOP
ED-50392</t>
  </si>
  <si>
    <t>MOBILIZAÇÃO E DESMOBILIZAÇÃO PARA OBRAS ATÉ O VALOR DE 
1.000.000,00 - 0,5% DO VALOR CONTRATUAL</t>
  </si>
  <si>
    <t>%</t>
  </si>
  <si>
    <t>TOTAL DA OBRA:</t>
  </si>
  <si>
    <t>_________________________________________________</t>
  </si>
  <si>
    <t>CREA-MG</t>
  </si>
  <si>
    <t>ENG°. CIVIL LUAN MARCELINO BARBOZA</t>
  </si>
  <si>
    <t>204.675/D</t>
  </si>
  <si>
    <t>4.11</t>
  </si>
  <si>
    <t>ED-50367</t>
  </si>
  <si>
    <t>SERVENTE COM ENCARGOS COMPLEMENTARES</t>
  </si>
  <si>
    <t>hora</t>
  </si>
  <si>
    <t>FL: ÚNICA</t>
  </si>
  <si>
    <t>CRONOGRAMA FÍSICO-FINANCEIRO</t>
  </si>
  <si>
    <t>MUNICÍPIO:</t>
  </si>
  <si>
    <t>JOÃO MONLEVADE / MG</t>
  </si>
  <si>
    <t>OBRA:</t>
  </si>
  <si>
    <t>_____________________</t>
  </si>
  <si>
    <t>Luan Marcelino Barboza</t>
  </si>
  <si>
    <t>LOCAL:</t>
  </si>
  <si>
    <t>Eng°.Civil</t>
  </si>
  <si>
    <t>PRAZO:</t>
  </si>
  <si>
    <t>02 (MESES) MESES</t>
  </si>
  <si>
    <t>DATA :</t>
  </si>
  <si>
    <t>CREA-MG 204.675/D</t>
  </si>
  <si>
    <t>SERVIÇOS</t>
  </si>
  <si>
    <t>CUSTO</t>
  </si>
  <si>
    <t>INCID.</t>
  </si>
  <si>
    <t>Mês 1</t>
  </si>
  <si>
    <t>Mês 2</t>
  </si>
  <si>
    <t>TOTAL</t>
  </si>
  <si>
    <t>% MENSAL</t>
  </si>
  <si>
    <t>% ACUMULADO</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</si>
</sst>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176" formatCode="_(* #,##0.00_);_(* \(#,##0.00\);_(* &quot;-&quot;??_);_(@_)"/>
    <numFmt numFmtId="177" formatCode="_(&quot;R$ &quot;* #,##0.00_);_(&quot;R$ &quot;* \(#,##0.00\);_(&quot;R$ &quot;* &quot;-&quot;??_);_(@_)"/>
    <numFmt numFmtId="178" formatCode="_(* #,##0_);_(* \(#,##0\);_(* &quot;-&quot;_);_(@_)"/>
    <numFmt numFmtId="179" formatCode="_(&quot;R$ &quot;* #,##0_);_(&quot;R$ &quot;* \(#,##0\);_(&quot;R$ &quot;* &quot;-&quot;_);_(@_)"/>
    <numFmt numFmtId="180" formatCode="_-* #,##0.00_-;\-* #,##0.00_-;_-* &quot;-&quot;??_-;_-@_-"/>
    <numFmt numFmtId="181" formatCode="&quot;R$&quot;\ #,##0.00"/>
    <numFmt numFmtId="182" formatCode="&quot;R$&quot;\ #,##0.00_);[Red]\(&quot;R$&quot;\ #,##0.00\)"/>
    <numFmt numFmtId="183" formatCode="_-&quot;R$&quot;\ * #,##0.00_-;\-&quot;R$&quot;\ * #,##0.00_-;_-&quot;R$&quot;\ * &quot;-&quot;??_-;_-@_-"/>
  </numFmts>
  <fonts count="32">
    <font>
      <sz val="10"/>
      <name val="Arial"/>
      <family val="2"/>
      <charset val="0"/>
    </font>
    <font>
      <sz val="10"/>
      <color theme="1"/>
      <name val="Arial"/>
      <family val="2"/>
      <charset val="0"/>
    </font>
    <font>
      <b/>
      <sz val="10"/>
      <color theme="1"/>
      <name val="Arial"/>
      <family val="2"/>
      <charset val="0"/>
    </font>
    <font>
      <sz val="10"/>
      <color indexed="8"/>
      <name val="Arial"/>
      <family val="2"/>
      <charset val="0"/>
    </font>
    <font>
      <b/>
      <sz val="12"/>
      <color indexed="8"/>
      <name val="Arial"/>
      <family val="2"/>
      <charset val="0"/>
    </font>
    <font>
      <b/>
      <sz val="10"/>
      <color indexed="8"/>
      <name val="Arial"/>
      <family val="2"/>
      <charset val="0"/>
    </font>
    <font>
      <b/>
      <sz val="10"/>
      <color rgb="FF000000"/>
      <name val="Arial"/>
      <family val="2"/>
      <charset val="0"/>
    </font>
    <font>
      <b/>
      <sz val="10"/>
      <name val="Arial"/>
      <family val="2"/>
      <charset val="0"/>
    </font>
    <font>
      <sz val="10"/>
      <color rgb="FF000000"/>
      <name val="Arial"/>
      <family val="2"/>
      <charset val="0"/>
    </font>
    <font>
      <b/>
      <sz val="11"/>
      <color indexed="8"/>
      <name val="Arial"/>
      <family val="2"/>
      <charset val="0"/>
    </font>
    <font>
      <b/>
      <sz val="8"/>
      <color indexed="8"/>
      <name val="Arial"/>
      <family val="2"/>
      <charset val="0"/>
    </font>
    <font>
      <sz val="11"/>
      <color indexed="8"/>
      <name val="Arial"/>
      <family val="2"/>
      <charset val="0"/>
    </font>
    <font>
      <u/>
      <sz val="7.5"/>
      <color indexed="12"/>
      <name val="Arial"/>
      <family val="2"/>
      <charset val="0"/>
    </font>
    <font>
      <u/>
      <sz val="7.5"/>
      <color indexed="36"/>
      <name val="Arial"/>
      <family val="2"/>
      <charset val="0"/>
    </font>
    <font>
      <sz val="11"/>
      <color rgb="FFFF0000"/>
      <name val="Calibri"/>
      <family val="2"/>
      <charset val="0"/>
      <scheme val="minor"/>
    </font>
    <font>
      <b/>
      <sz val="18"/>
      <color theme="3"/>
      <name val="Cambria"/>
      <family val="1"/>
      <charset val="0"/>
      <scheme val="major"/>
    </font>
    <font>
      <i/>
      <sz val="11"/>
      <color rgb="FF7F7F7F"/>
      <name val="Calibri"/>
      <family val="2"/>
      <charset val="0"/>
      <scheme val="minor"/>
    </font>
    <font>
      <b/>
      <sz val="15"/>
      <color theme="3"/>
      <name val="Calibri"/>
      <family val="2"/>
      <charset val="0"/>
      <scheme val="minor"/>
    </font>
    <font>
      <b/>
      <sz val="13"/>
      <color theme="3"/>
      <name val="Calibri"/>
      <family val="2"/>
      <charset val="0"/>
      <scheme val="minor"/>
    </font>
    <font>
      <b/>
      <sz val="11"/>
      <color theme="3"/>
      <name val="Calibri"/>
      <family val="2"/>
      <charset val="0"/>
      <scheme val="minor"/>
    </font>
    <font>
      <sz val="11"/>
      <color rgb="FF3F3F76"/>
      <name val="Calibri"/>
      <family val="2"/>
      <charset val="0"/>
      <scheme val="minor"/>
    </font>
    <font>
      <b/>
      <sz val="11"/>
      <color rgb="FF3F3F3F"/>
      <name val="Calibri"/>
      <family val="2"/>
      <charset val="0"/>
      <scheme val="minor"/>
    </font>
    <font>
      <b/>
      <sz val="11"/>
      <color rgb="FFFA7D00"/>
      <name val="Calibri"/>
      <family val="2"/>
      <charset val="0"/>
      <scheme val="minor"/>
    </font>
    <font>
      <b/>
      <sz val="11"/>
      <color theme="0"/>
      <name val="Calibri"/>
      <family val="2"/>
      <charset val="0"/>
      <scheme val="minor"/>
    </font>
    <font>
      <sz val="11"/>
      <color rgb="FFFA7D00"/>
      <name val="Calibri"/>
      <family val="2"/>
      <charset val="0"/>
      <scheme val="minor"/>
    </font>
    <font>
      <b/>
      <sz val="11"/>
      <color theme="1"/>
      <name val="Calibri"/>
      <family val="2"/>
      <charset val="0"/>
      <scheme val="minor"/>
    </font>
    <font>
      <sz val="11"/>
      <color rgb="FF006100"/>
      <name val="Calibri"/>
      <family val="2"/>
      <charset val="0"/>
      <scheme val="minor"/>
    </font>
    <font>
      <sz val="11"/>
      <color rgb="FF9C0006"/>
      <name val="Calibri"/>
      <family val="2"/>
      <charset val="0"/>
      <scheme val="minor"/>
    </font>
    <font>
      <sz val="11"/>
      <color rgb="FF9C6500"/>
      <name val="Calibri"/>
      <family val="2"/>
      <charset val="0"/>
      <scheme val="minor"/>
    </font>
    <font>
      <sz val="11"/>
      <color theme="0"/>
      <name val="Calibri"/>
      <family val="2"/>
      <charset val="0"/>
      <scheme val="minor"/>
    </font>
    <font>
      <sz val="11"/>
      <color theme="1"/>
      <name val="Calibri"/>
      <family val="2"/>
      <charset val="0"/>
      <scheme val="minor"/>
    </font>
    <font>
      <sz val="11"/>
      <color indexed="8"/>
      <name val="Calibri"/>
      <family val="2"/>
      <charset val="0"/>
      <scheme val="minor"/>
    </font>
  </fonts>
  <fills count="35">
    <fill>
      <patternFill patternType="none"/>
    </fill>
    <fill>
      <patternFill patternType="gray125"/>
    </fill>
    <fill>
      <patternFill patternType="solid">
        <fgColor theme="3" tint="0.599993896298105"/>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5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dashed">
        <color auto="1"/>
      </top>
      <bottom style="medium">
        <color auto="1"/>
      </bottom>
      <diagonal/>
    </border>
    <border>
      <left style="medium">
        <color auto="1"/>
      </left>
      <right style="medium">
        <color auto="1"/>
      </right>
      <top style="medium">
        <color auto="1"/>
      </top>
      <bottom style="dashed">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diagonal/>
    </border>
    <border>
      <left style="medium">
        <color auto="1"/>
      </left>
      <right style="medium">
        <color auto="1"/>
      </right>
      <top/>
      <bottom/>
      <diagonal/>
    </border>
    <border>
      <left style="medium">
        <color auto="1"/>
      </left>
      <right style="medium">
        <color auto="1"/>
      </right>
      <top style="medium">
        <color auto="1"/>
      </top>
      <bottom style="dotted">
        <color auto="1"/>
      </bottom>
      <diagonal/>
    </border>
    <border>
      <left style="medium">
        <color auto="1"/>
      </left>
      <right/>
      <top style="dashed">
        <color auto="1"/>
      </top>
      <bottom style="medium">
        <color auto="1"/>
      </bottom>
      <diagonal/>
    </border>
    <border>
      <left/>
      <right style="medium">
        <color auto="1"/>
      </right>
      <top style="dashed">
        <color auto="1"/>
      </top>
      <bottom style="medium">
        <color auto="1"/>
      </bottom>
      <diagonal/>
    </border>
    <border>
      <left style="medium">
        <color auto="1"/>
      </left>
      <right/>
      <top style="medium">
        <color auto="1"/>
      </top>
      <bottom style="dashed">
        <color auto="1"/>
      </bottom>
      <diagonal/>
    </border>
    <border>
      <left/>
      <right style="medium">
        <color auto="1"/>
      </right>
      <top style="medium">
        <color auto="1"/>
      </top>
      <bottom style="dashed">
        <color auto="1"/>
      </bottom>
      <diagonal/>
    </border>
    <border>
      <left style="medium">
        <color auto="1"/>
      </left>
      <right/>
      <top style="medium">
        <color auto="1"/>
      </top>
      <bottom style="dotted">
        <color auto="1"/>
      </bottom>
      <diagonal/>
    </border>
    <border>
      <left/>
      <right style="medium">
        <color auto="1"/>
      </right>
      <top style="medium">
        <color auto="1"/>
      </top>
      <bottom style="dotted">
        <color auto="1"/>
      </bottom>
      <diagonal/>
    </border>
    <border>
      <left style="medium">
        <color auto="1"/>
      </left>
      <right/>
      <top style="dotted">
        <color auto="1"/>
      </top>
      <bottom style="medium">
        <color auto="1"/>
      </bottom>
      <diagonal/>
    </border>
    <border>
      <left/>
      <right style="medium">
        <color auto="1"/>
      </right>
      <top style="dotted">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ck">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xf numFmtId="176" fontId="0" fillId="0" borderId="0" applyFont="0" applyFill="0" applyBorder="0" applyAlignment="0" applyProtection="0"/>
    <xf numFmtId="177" fontId="0" fillId="0" borderId="0" applyFont="0" applyFill="0" applyBorder="0" applyAlignment="0" applyProtection="0"/>
    <xf numFmtId="9" fontId="0" fillId="0" borderId="0" applyFont="0" applyFill="0" applyBorder="0" applyAlignment="0" applyProtection="0"/>
    <xf numFmtId="178" fontId="0" fillId="0" borderId="0" applyFont="0" applyFill="0" applyBorder="0" applyAlignment="0" applyProtection="0"/>
    <xf numFmtId="179" fontId="0"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0" fillId="4" borderId="44" applyNumberFormat="0" applyFon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45" applyNumberFormat="0" applyFill="0" applyAlignment="0" applyProtection="0"/>
    <xf numFmtId="0" fontId="18" fillId="0" borderId="46" applyNumberFormat="0" applyFill="0" applyAlignment="0" applyProtection="0"/>
    <xf numFmtId="0" fontId="19" fillId="0" borderId="47" applyNumberFormat="0" applyFill="0" applyAlignment="0" applyProtection="0"/>
    <xf numFmtId="0" fontId="19" fillId="0" borderId="0" applyNumberFormat="0" applyFill="0" applyBorder="0" applyAlignment="0" applyProtection="0"/>
    <xf numFmtId="0" fontId="20" fillId="5" borderId="48" applyNumberFormat="0" applyAlignment="0" applyProtection="0"/>
    <xf numFmtId="0" fontId="21" fillId="6" borderId="49" applyNumberFormat="0" applyAlignment="0" applyProtection="0"/>
    <xf numFmtId="0" fontId="22" fillId="6" borderId="48" applyNumberFormat="0" applyAlignment="0" applyProtection="0"/>
    <xf numFmtId="0" fontId="23" fillId="7" borderId="50" applyNumberFormat="0" applyAlignment="0" applyProtection="0"/>
    <xf numFmtId="0" fontId="24" fillId="0" borderId="51" applyNumberFormat="0" applyFill="0" applyAlignment="0" applyProtection="0"/>
    <xf numFmtId="0" fontId="25" fillId="0" borderId="52" applyNumberFormat="0" applyFill="0" applyAlignment="0" applyProtection="0"/>
    <xf numFmtId="0" fontId="26" fillId="8" borderId="0" applyNumberFormat="0" applyBorder="0" applyAlignment="0" applyProtection="0"/>
    <xf numFmtId="0" fontId="27" fillId="9" borderId="0" applyNumberFormat="0" applyBorder="0" applyAlignment="0" applyProtection="0"/>
    <xf numFmtId="0" fontId="28" fillId="10" borderId="0" applyNumberFormat="0" applyBorder="0" applyAlignment="0" applyProtection="0"/>
    <xf numFmtId="0" fontId="29" fillId="11"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30" fillId="20" borderId="0" applyNumberFormat="0" applyBorder="0" applyAlignment="0" applyProtection="0"/>
    <xf numFmtId="0" fontId="30"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30" fillId="24" borderId="0" applyNumberFormat="0" applyBorder="0" applyAlignment="0" applyProtection="0"/>
    <xf numFmtId="0" fontId="30" fillId="25" borderId="0" applyNumberFormat="0" applyBorder="0" applyAlignment="0" applyProtection="0"/>
    <xf numFmtId="0" fontId="29" fillId="26" borderId="0" applyNumberFormat="0" applyBorder="0" applyAlignment="0" applyProtection="0"/>
    <xf numFmtId="0" fontId="29" fillId="27" borderId="0" applyNumberFormat="0" applyBorder="0" applyAlignment="0" applyProtection="0"/>
    <xf numFmtId="0" fontId="30" fillId="28" borderId="0" applyNumberFormat="0" applyBorder="0" applyAlignment="0" applyProtection="0"/>
    <xf numFmtId="0" fontId="30" fillId="29"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30" fillId="32" borderId="0" applyNumberFormat="0" applyBorder="0" applyAlignment="0" applyProtection="0"/>
    <xf numFmtId="0" fontId="30" fillId="33" borderId="0" applyNumberFormat="0" applyBorder="0" applyAlignment="0" applyProtection="0"/>
    <xf numFmtId="0" fontId="29" fillId="34" borderId="0" applyNumberFormat="0" applyBorder="0" applyAlignment="0" applyProtection="0"/>
    <xf numFmtId="0" fontId="30" fillId="0" borderId="0"/>
    <xf numFmtId="0" fontId="0" fillId="0" borderId="0"/>
    <xf numFmtId="9" fontId="0" fillId="0" borderId="0" applyFont="0" applyFill="0" applyBorder="0" applyAlignment="0" applyProtection="0"/>
    <xf numFmtId="9" fontId="31" fillId="0" borderId="0" applyFont="0" applyFill="0" applyBorder="0" applyAlignment="0" applyProtection="0"/>
    <xf numFmtId="180" fontId="31" fillId="0" borderId="0" applyFont="0" applyFill="0" applyBorder="0" applyAlignment="0" applyProtection="0"/>
    <xf numFmtId="176" fontId="0" fillId="0" borderId="0" applyFont="0" applyFill="0" applyBorder="0" applyAlignment="0" applyProtection="0"/>
  </cellStyleXfs>
  <cellXfs count="258">
    <xf numFmtId="0" fontId="0" fillId="0" borderId="0" xfId="0"/>
    <xf numFmtId="0" fontId="0" fillId="0" borderId="0" xfId="0" applyFont="1" applyAlignment="1">
      <alignment horizontal="left" vertical="center"/>
    </xf>
    <xf numFmtId="0" fontId="0" fillId="0" borderId="0" xfId="0" applyFont="1"/>
    <xf numFmtId="0" fontId="1" fillId="0" borderId="1" xfId="50" applyNumberFormat="1" applyFont="1" applyBorder="1" applyAlignment="1">
      <alignment horizontal="center" vertical="distributed"/>
    </xf>
    <xf numFmtId="0" fontId="2" fillId="2" borderId="2" xfId="50" applyNumberFormat="1" applyFont="1" applyFill="1" applyBorder="1" applyAlignment="1">
      <alignment horizontal="center" vertical="distributed"/>
    </xf>
    <xf numFmtId="0" fontId="2" fillId="2" borderId="3" xfId="50" applyNumberFormat="1" applyFont="1" applyFill="1" applyBorder="1" applyAlignment="1">
      <alignment horizontal="center" vertical="distributed"/>
    </xf>
    <xf numFmtId="0" fontId="2" fillId="2" borderId="4" xfId="50" applyNumberFormat="1" applyFont="1" applyFill="1" applyBorder="1" applyAlignment="1">
      <alignment horizontal="center" vertical="distributed"/>
    </xf>
    <xf numFmtId="0" fontId="1" fillId="0" borderId="5" xfId="50" applyNumberFormat="1" applyFont="1" applyBorder="1" applyAlignment="1">
      <alignment horizontal="center" vertical="distributed"/>
    </xf>
    <xf numFmtId="0" fontId="1" fillId="0" borderId="6" xfId="50" applyNumberFormat="1" applyFont="1" applyBorder="1" applyAlignment="1">
      <alignment horizontal="center" vertical="distributed"/>
    </xf>
    <xf numFmtId="0" fontId="1" fillId="0" borderId="2" xfId="50" applyNumberFormat="1" applyFont="1" applyBorder="1" applyAlignment="1">
      <alignment horizontal="left" vertical="distributed"/>
    </xf>
    <xf numFmtId="0" fontId="1" fillId="0" borderId="3" xfId="50" applyNumberFormat="1" applyFont="1" applyBorder="1" applyAlignment="1">
      <alignment horizontal="left" vertical="distributed"/>
    </xf>
    <xf numFmtId="0" fontId="1" fillId="0" borderId="4" xfId="50" applyNumberFormat="1" applyFont="1" applyBorder="1" applyAlignment="1">
      <alignment horizontal="left" vertical="distributed"/>
    </xf>
    <xf numFmtId="0" fontId="1" fillId="0" borderId="7" xfId="50" applyNumberFormat="1" applyFont="1" applyBorder="1" applyAlignment="1">
      <alignment horizontal="center" vertical="distributed"/>
    </xf>
    <xf numFmtId="0" fontId="1" fillId="0" borderId="0" xfId="50" applyNumberFormat="1" applyFont="1" applyBorder="1" applyAlignment="1">
      <alignment horizontal="center" vertical="distributed"/>
    </xf>
    <xf numFmtId="0" fontId="1" fillId="0" borderId="8" xfId="50" applyNumberFormat="1" applyFont="1" applyBorder="1" applyAlignment="1">
      <alignment horizontal="center" vertical="distributed"/>
    </xf>
    <xf numFmtId="2" fontId="1" fillId="0" borderId="5" xfId="50" applyNumberFormat="1" applyFont="1" applyBorder="1" applyAlignment="1">
      <alignment horizontal="left" vertical="distributed"/>
    </xf>
    <xf numFmtId="2" fontId="1" fillId="0" borderId="6" xfId="50" applyNumberFormat="1" applyFont="1" applyBorder="1" applyAlignment="1">
      <alignment horizontal="left" vertical="distributed"/>
    </xf>
    <xf numFmtId="2" fontId="1" fillId="0" borderId="9" xfId="50" applyNumberFormat="1" applyFont="1" applyBorder="1" applyAlignment="1">
      <alignment horizontal="left" vertical="distributed"/>
    </xf>
    <xf numFmtId="0" fontId="1" fillId="0" borderId="10" xfId="50" applyNumberFormat="1" applyFont="1" applyBorder="1" applyAlignment="1">
      <alignment horizontal="center" vertical="distributed"/>
    </xf>
    <xf numFmtId="2" fontId="1" fillId="0" borderId="11" xfId="50" applyNumberFormat="1" applyFont="1" applyBorder="1" applyAlignment="1">
      <alignment horizontal="left" vertical="distributed"/>
    </xf>
    <xf numFmtId="2" fontId="1" fillId="0" borderId="12" xfId="50" applyNumberFormat="1" applyFont="1" applyBorder="1" applyAlignment="1">
      <alignment horizontal="left" vertical="distributed"/>
    </xf>
    <xf numFmtId="2" fontId="1" fillId="0" borderId="13" xfId="50" applyNumberFormat="1" applyFont="1" applyBorder="1" applyAlignment="1">
      <alignment horizontal="left" vertical="distributed"/>
    </xf>
    <xf numFmtId="0" fontId="1" fillId="0" borderId="11" xfId="50" applyNumberFormat="1" applyFont="1" applyBorder="1" applyAlignment="1">
      <alignment horizontal="center" vertical="center"/>
    </xf>
    <xf numFmtId="2" fontId="1" fillId="0" borderId="2" xfId="50" applyNumberFormat="1" applyFont="1" applyBorder="1" applyAlignment="1">
      <alignment horizontal="left" vertical="center" wrapText="1"/>
    </xf>
    <xf numFmtId="2" fontId="1" fillId="0" borderId="3" xfId="50" applyNumberFormat="1" applyFont="1" applyBorder="1" applyAlignment="1">
      <alignment horizontal="left" vertical="center" wrapText="1"/>
    </xf>
    <xf numFmtId="2" fontId="1" fillId="0" borderId="4" xfId="50" applyNumberFormat="1" applyFont="1" applyBorder="1" applyAlignment="1">
      <alignment horizontal="left" vertical="center" wrapText="1"/>
    </xf>
    <xf numFmtId="0" fontId="1" fillId="0" borderId="2" xfId="50" applyNumberFormat="1" applyFont="1" applyBorder="1" applyAlignment="1">
      <alignment horizontal="center" vertical="distributed"/>
    </xf>
    <xf numFmtId="2" fontId="1" fillId="0" borderId="1" xfId="50" applyNumberFormat="1" applyFont="1" applyBorder="1" applyAlignment="1">
      <alignment horizontal="center" vertical="distributed"/>
    </xf>
    <xf numFmtId="58" fontId="1" fillId="0" borderId="4" xfId="50" applyNumberFormat="1" applyFont="1" applyBorder="1" applyAlignment="1">
      <alignment horizontal="center" vertical="center"/>
    </xf>
    <xf numFmtId="0" fontId="1" fillId="0" borderId="11" xfId="50" applyNumberFormat="1" applyFont="1" applyBorder="1" applyAlignment="1">
      <alignment horizontal="center" vertical="distributed"/>
    </xf>
    <xf numFmtId="0" fontId="1" fillId="0" borderId="12" xfId="50" applyNumberFormat="1" applyFont="1" applyBorder="1" applyAlignment="1">
      <alignment horizontal="center" vertical="distributed"/>
    </xf>
    <xf numFmtId="0" fontId="2" fillId="2" borderId="2" xfId="50" applyFont="1" applyFill="1" applyBorder="1" applyAlignment="1">
      <alignment horizontal="center" vertical="distributed"/>
    </xf>
    <xf numFmtId="0" fontId="2" fillId="2" borderId="3" xfId="50" applyFont="1" applyFill="1" applyBorder="1" applyAlignment="1">
      <alignment horizontal="center" vertical="distributed"/>
    </xf>
    <xf numFmtId="0" fontId="2" fillId="0" borderId="1" xfId="50" applyFont="1" applyBorder="1" applyAlignment="1">
      <alignment horizontal="center" vertical="distributed"/>
    </xf>
    <xf numFmtId="0" fontId="2" fillId="0" borderId="2" xfId="50" applyFont="1" applyBorder="1" applyAlignment="1">
      <alignment horizontal="center" vertical="distributed"/>
    </xf>
    <xf numFmtId="0" fontId="2" fillId="0" borderId="3" xfId="50" applyFont="1" applyBorder="1" applyAlignment="1">
      <alignment horizontal="center" vertical="distributed"/>
    </xf>
    <xf numFmtId="0" fontId="2" fillId="0" borderId="4" xfId="50" applyFont="1" applyBorder="1" applyAlignment="1">
      <alignment horizontal="center" vertical="distributed"/>
    </xf>
    <xf numFmtId="0" fontId="1" fillId="0" borderId="8" xfId="50" applyFont="1" applyBorder="1" applyAlignment="1">
      <alignment horizontal="center" vertical="distributed"/>
    </xf>
    <xf numFmtId="2" fontId="1" fillId="0" borderId="5" xfId="50" applyNumberFormat="1" applyFont="1" applyBorder="1" applyAlignment="1">
      <alignment horizontal="justify" vertical="center"/>
    </xf>
    <xf numFmtId="2" fontId="1" fillId="0" borderId="6" xfId="50" applyNumberFormat="1" applyFont="1" applyBorder="1" applyAlignment="1">
      <alignment horizontal="justify" vertical="center"/>
    </xf>
    <xf numFmtId="2" fontId="1" fillId="0" borderId="9" xfId="50" applyNumberFormat="1" applyFont="1" applyBorder="1" applyAlignment="1">
      <alignment horizontal="justify" vertical="center"/>
    </xf>
    <xf numFmtId="177" fontId="1" fillId="0" borderId="8" xfId="2" applyNumberFormat="1" applyFont="1" applyBorder="1" applyAlignment="1">
      <alignment horizontal="center" vertical="center"/>
    </xf>
    <xf numFmtId="10" fontId="1" fillId="0" borderId="8" xfId="3" applyNumberFormat="1" applyFont="1" applyBorder="1" applyAlignment="1">
      <alignment horizontal="center" vertical="center"/>
    </xf>
    <xf numFmtId="9" fontId="1" fillId="0" borderId="8" xfId="51" applyNumberFormat="1" applyFont="1" applyBorder="1" applyAlignment="1">
      <alignment horizontal="center" vertical="center"/>
    </xf>
    <xf numFmtId="0" fontId="1" fillId="0" borderId="10" xfId="50" applyFont="1" applyBorder="1" applyAlignment="1">
      <alignment horizontal="center" vertical="distributed"/>
    </xf>
    <xf numFmtId="2" fontId="1" fillId="0" borderId="11" xfId="50" applyNumberFormat="1" applyFont="1" applyBorder="1" applyAlignment="1">
      <alignment horizontal="justify" vertical="center"/>
    </xf>
    <xf numFmtId="2" fontId="1" fillId="0" borderId="12" xfId="50" applyNumberFormat="1" applyFont="1" applyBorder="1" applyAlignment="1">
      <alignment horizontal="justify" vertical="center"/>
    </xf>
    <xf numFmtId="2" fontId="1" fillId="0" borderId="13" xfId="50" applyNumberFormat="1" applyFont="1" applyBorder="1" applyAlignment="1">
      <alignment horizontal="justify" vertical="center"/>
    </xf>
    <xf numFmtId="177" fontId="1" fillId="0" borderId="10" xfId="2" applyNumberFormat="1" applyFont="1" applyBorder="1" applyAlignment="1">
      <alignment horizontal="center" vertical="center"/>
    </xf>
    <xf numFmtId="10" fontId="1" fillId="0" borderId="10" xfId="3" applyNumberFormat="1" applyFont="1" applyBorder="1" applyAlignment="1">
      <alignment horizontal="center" vertical="center"/>
    </xf>
    <xf numFmtId="181" fontId="1" fillId="0" borderId="14" xfId="51" applyNumberFormat="1" applyFont="1" applyBorder="1" applyAlignment="1">
      <alignment horizontal="center" vertical="center"/>
    </xf>
    <xf numFmtId="9" fontId="1" fillId="0" borderId="15" xfId="51" applyNumberFormat="1" applyFont="1" applyBorder="1" applyAlignment="1">
      <alignment horizontal="center" vertical="center"/>
    </xf>
    <xf numFmtId="2" fontId="1" fillId="0" borderId="16" xfId="50" applyNumberFormat="1" applyFont="1" applyBorder="1" applyAlignment="1">
      <alignment horizontal="left" vertical="distributed"/>
    </xf>
    <xf numFmtId="2" fontId="1" fillId="0" borderId="17" xfId="50" applyNumberFormat="1" applyFont="1" applyBorder="1" applyAlignment="1">
      <alignment horizontal="left" vertical="distributed"/>
    </xf>
    <xf numFmtId="2" fontId="1" fillId="0" borderId="18" xfId="50" applyNumberFormat="1" applyFont="1" applyBorder="1" applyAlignment="1">
      <alignment horizontal="left" vertical="distributed"/>
    </xf>
    <xf numFmtId="181" fontId="1" fillId="0" borderId="1" xfId="51" applyNumberFormat="1" applyFont="1" applyBorder="1" applyAlignment="1">
      <alignment horizontal="center" vertical="center"/>
    </xf>
    <xf numFmtId="10" fontId="1" fillId="0" borderId="10" xfId="51" applyNumberFormat="1" applyFont="1" applyBorder="1" applyAlignment="1">
      <alignment horizontal="center" vertical="center"/>
    </xf>
    <xf numFmtId="2" fontId="1" fillId="0" borderId="19" xfId="50" applyNumberFormat="1" applyFont="1" applyBorder="1" applyAlignment="1">
      <alignment horizontal="left" vertical="distributed"/>
    </xf>
    <xf numFmtId="2" fontId="1" fillId="0" borderId="20" xfId="50" applyNumberFormat="1" applyFont="1" applyBorder="1" applyAlignment="1">
      <alignment horizontal="left" vertical="distributed"/>
    </xf>
    <xf numFmtId="2" fontId="1" fillId="0" borderId="21" xfId="50" applyNumberFormat="1" applyFont="1" applyBorder="1" applyAlignment="1">
      <alignment horizontal="left" vertical="distributed"/>
    </xf>
    <xf numFmtId="0" fontId="1" fillId="0" borderId="1" xfId="50" applyFont="1" applyBorder="1" applyAlignment="1">
      <alignment horizontal="center" vertical="distributed"/>
    </xf>
    <xf numFmtId="2" fontId="1" fillId="0" borderId="1" xfId="50" applyNumberFormat="1" applyFont="1" applyBorder="1" applyAlignment="1">
      <alignment horizontal="left" vertical="distributed"/>
    </xf>
    <xf numFmtId="177" fontId="1" fillId="0" borderId="22" xfId="2" applyNumberFormat="1" applyFont="1" applyBorder="1" applyAlignment="1">
      <alignment horizontal="center" vertical="center"/>
    </xf>
    <xf numFmtId="10" fontId="1" fillId="0" borderId="23" xfId="3" applyNumberFormat="1" applyFont="1" applyBorder="1" applyAlignment="1">
      <alignment horizontal="center" vertical="center"/>
    </xf>
    <xf numFmtId="177" fontId="1" fillId="0" borderId="13" xfId="2" applyNumberFormat="1" applyFont="1" applyBorder="1" applyAlignment="1">
      <alignment horizontal="center" vertical="center"/>
    </xf>
    <xf numFmtId="181" fontId="1" fillId="0" borderId="11" xfId="51" applyNumberFormat="1" applyFont="1" applyBorder="1" applyAlignment="1">
      <alignment horizontal="center" vertical="center"/>
    </xf>
    <xf numFmtId="4" fontId="1" fillId="0" borderId="10" xfId="51" applyNumberFormat="1" applyFont="1" applyBorder="1" applyAlignment="1">
      <alignment horizontal="center" vertical="center"/>
    </xf>
    <xf numFmtId="9" fontId="1" fillId="0" borderId="11" xfId="3" applyFont="1" applyBorder="1" applyAlignment="1">
      <alignment horizontal="center" vertical="center"/>
    </xf>
    <xf numFmtId="9" fontId="1" fillId="0" borderId="10" xfId="3" applyFont="1" applyBorder="1" applyAlignment="1">
      <alignment horizontal="center" vertical="center"/>
    </xf>
    <xf numFmtId="177" fontId="1" fillId="0" borderId="10" xfId="2" applyFont="1" applyBorder="1" applyAlignment="1">
      <alignment horizontal="center" vertical="center"/>
    </xf>
    <xf numFmtId="0" fontId="1" fillId="0" borderId="2" xfId="50" applyFont="1" applyBorder="1" applyAlignment="1">
      <alignment vertical="distributed"/>
    </xf>
    <xf numFmtId="0" fontId="1" fillId="0" borderId="12" xfId="50" applyFont="1" applyBorder="1" applyAlignment="1">
      <alignment vertical="distributed"/>
    </xf>
    <xf numFmtId="0" fontId="1" fillId="0" borderId="13" xfId="50" applyFont="1" applyBorder="1" applyAlignment="1">
      <alignment horizontal="right" vertical="distributed"/>
    </xf>
    <xf numFmtId="9" fontId="1" fillId="0" borderId="10" xfId="3" applyNumberFormat="1" applyFont="1" applyBorder="1" applyAlignment="1">
      <alignment horizontal="center" vertical="center"/>
    </xf>
    <xf numFmtId="177" fontId="2" fillId="0" borderId="10" xfId="2" applyNumberFormat="1" applyFont="1" applyBorder="1" applyAlignment="1">
      <alignment horizontal="center" vertical="center"/>
    </xf>
    <xf numFmtId="0" fontId="1" fillId="0" borderId="5" xfId="50" applyFont="1" applyBorder="1" applyAlignment="1">
      <alignment vertical="distributed"/>
    </xf>
    <xf numFmtId="0" fontId="1" fillId="0" borderId="6" xfId="50" applyFont="1" applyBorder="1" applyAlignment="1">
      <alignment vertical="distributed"/>
    </xf>
    <xf numFmtId="0" fontId="1" fillId="0" borderId="9" xfId="50" applyFont="1" applyBorder="1" applyAlignment="1">
      <alignment horizontal="right" vertical="distributed"/>
    </xf>
    <xf numFmtId="0" fontId="1" fillId="0" borderId="8" xfId="50" applyFont="1" applyBorder="1" applyAlignment="1">
      <alignment horizontal="center" vertical="center"/>
    </xf>
    <xf numFmtId="10" fontId="1" fillId="0" borderId="24" xfId="51" applyNumberFormat="1" applyFont="1" applyBorder="1" applyAlignment="1">
      <alignment horizontal="center" vertical="center"/>
    </xf>
    <xf numFmtId="0" fontId="1" fillId="0" borderId="11" xfId="50" applyFont="1" applyBorder="1" applyAlignment="1">
      <alignment vertical="distributed"/>
    </xf>
    <xf numFmtId="0" fontId="1" fillId="0" borderId="10" xfId="50" applyFont="1" applyBorder="1" applyAlignment="1">
      <alignment horizontal="center" vertical="center"/>
    </xf>
    <xf numFmtId="0" fontId="2" fillId="0" borderId="5" xfId="50" applyNumberFormat="1" applyFont="1" applyBorder="1" applyAlignment="1">
      <alignment horizontal="center"/>
    </xf>
    <xf numFmtId="0" fontId="2" fillId="0" borderId="9" xfId="50" applyNumberFormat="1" applyFont="1" applyBorder="1" applyAlignment="1">
      <alignment horizontal="center"/>
    </xf>
    <xf numFmtId="0" fontId="2" fillId="0" borderId="7" xfId="50" applyNumberFormat="1" applyFont="1" applyBorder="1" applyAlignment="1">
      <alignment horizontal="center"/>
    </xf>
    <xf numFmtId="0" fontId="2" fillId="0" borderId="22" xfId="50" applyNumberFormat="1" applyFont="1" applyBorder="1" applyAlignment="1">
      <alignment horizontal="center"/>
    </xf>
    <xf numFmtId="0" fontId="0" fillId="0" borderId="7" xfId="0" applyFont="1" applyBorder="1" applyAlignment="1">
      <alignment horizontal="center"/>
    </xf>
    <xf numFmtId="0" fontId="0" fillId="0" borderId="0" xfId="0" applyFont="1" applyBorder="1" applyAlignment="1">
      <alignment horizontal="center"/>
    </xf>
    <xf numFmtId="0" fontId="1" fillId="0" borderId="7" xfId="50" applyNumberFormat="1" applyFont="1" applyBorder="1" applyAlignment="1">
      <alignment horizontal="center" vertical="top"/>
    </xf>
    <xf numFmtId="0" fontId="1" fillId="0" borderId="22" xfId="50" applyNumberFormat="1" applyFont="1" applyBorder="1" applyAlignment="1">
      <alignment horizontal="center" vertical="top"/>
    </xf>
    <xf numFmtId="0" fontId="1" fillId="0" borderId="11" xfId="50" applyNumberFormat="1" applyFont="1" applyBorder="1" applyAlignment="1">
      <alignment horizontal="center" vertical="top"/>
    </xf>
    <xf numFmtId="0" fontId="1" fillId="0" borderId="13" xfId="50" applyNumberFormat="1" applyFont="1" applyBorder="1" applyAlignment="1">
      <alignment horizontal="center" vertical="top"/>
    </xf>
    <xf numFmtId="0" fontId="2" fillId="2" borderId="4" xfId="50" applyFont="1" applyFill="1" applyBorder="1" applyAlignment="1">
      <alignment horizontal="center" vertical="distributed"/>
    </xf>
    <xf numFmtId="0" fontId="0" fillId="0" borderId="0" xfId="0" applyFont="1" applyBorder="1"/>
    <xf numFmtId="0" fontId="2" fillId="0" borderId="0" xfId="50" applyFont="1" applyFill="1" applyBorder="1" applyAlignment="1">
      <alignment horizontal="center" vertical="distributed"/>
    </xf>
    <xf numFmtId="10" fontId="1" fillId="0" borderId="5" xfId="51" applyNumberFormat="1" applyFont="1" applyBorder="1" applyAlignment="1">
      <alignment horizontal="center" vertical="center"/>
    </xf>
    <xf numFmtId="10" fontId="1" fillId="0" borderId="9" xfId="51" applyNumberFormat="1" applyFont="1" applyBorder="1" applyAlignment="1">
      <alignment horizontal="center" vertical="center"/>
    </xf>
    <xf numFmtId="181" fontId="0" fillId="0" borderId="0" xfId="0" applyNumberFormat="1" applyFont="1" applyBorder="1"/>
    <xf numFmtId="181" fontId="1" fillId="0" borderId="25" xfId="51" applyNumberFormat="1" applyFont="1" applyBorder="1" applyAlignment="1">
      <alignment horizontal="center" vertical="center"/>
    </xf>
    <xf numFmtId="181" fontId="1" fillId="0" borderId="26" xfId="51" applyNumberFormat="1" applyFont="1" applyBorder="1" applyAlignment="1">
      <alignment horizontal="center" vertical="center"/>
    </xf>
    <xf numFmtId="10" fontId="1" fillId="0" borderId="27" xfId="51" applyNumberFormat="1" applyFont="1" applyBorder="1" applyAlignment="1">
      <alignment horizontal="center" vertical="center"/>
    </xf>
    <xf numFmtId="10" fontId="1" fillId="0" borderId="28" xfId="51" applyNumberFormat="1" applyFont="1" applyBorder="1" applyAlignment="1">
      <alignment horizontal="center" vertical="center"/>
    </xf>
    <xf numFmtId="9" fontId="1" fillId="0" borderId="11" xfId="3" applyNumberFormat="1" applyFont="1" applyBorder="1" applyAlignment="1">
      <alignment horizontal="center" vertical="center"/>
    </xf>
    <xf numFmtId="9" fontId="1" fillId="0" borderId="13" xfId="3" applyNumberFormat="1" applyFont="1" applyBorder="1" applyAlignment="1">
      <alignment horizontal="center" vertical="center"/>
    </xf>
    <xf numFmtId="181" fontId="1" fillId="0" borderId="2" xfId="51" applyNumberFormat="1" applyFont="1" applyBorder="1" applyAlignment="1">
      <alignment horizontal="center" vertical="center"/>
    </xf>
    <xf numFmtId="181" fontId="1" fillId="0" borderId="4" xfId="51" applyNumberFormat="1" applyFont="1" applyBorder="1" applyAlignment="1">
      <alignment horizontal="center" vertical="center"/>
    </xf>
    <xf numFmtId="9" fontId="1" fillId="0" borderId="2" xfId="3" applyFont="1" applyBorder="1" applyAlignment="1">
      <alignment horizontal="center" vertical="center"/>
    </xf>
    <xf numFmtId="9" fontId="1" fillId="0" borderId="4" xfId="3" applyFont="1" applyBorder="1" applyAlignment="1">
      <alignment horizontal="center" vertical="center"/>
    </xf>
    <xf numFmtId="177" fontId="1" fillId="0" borderId="25" xfId="2" applyFont="1" applyBorder="1" applyAlignment="1">
      <alignment horizontal="center" vertical="center"/>
    </xf>
    <xf numFmtId="177" fontId="1" fillId="0" borderId="26" xfId="2" applyFont="1" applyBorder="1" applyAlignment="1">
      <alignment horizontal="center" vertical="center"/>
    </xf>
    <xf numFmtId="177" fontId="2" fillId="0" borderId="25" xfId="2" applyNumberFormat="1" applyFont="1" applyBorder="1" applyAlignment="1">
      <alignment horizontal="center" vertical="center"/>
    </xf>
    <xf numFmtId="177" fontId="2" fillId="0" borderId="26" xfId="2" applyNumberFormat="1" applyFont="1" applyBorder="1" applyAlignment="1">
      <alignment horizontal="center" vertical="center"/>
    </xf>
    <xf numFmtId="177" fontId="0" fillId="0" borderId="0" xfId="0" applyNumberFormat="1" applyFont="1" applyBorder="1"/>
    <xf numFmtId="10" fontId="1" fillId="0" borderId="29" xfId="51" applyNumberFormat="1" applyFont="1" applyBorder="1" applyAlignment="1">
      <alignment horizontal="center" vertical="center"/>
    </xf>
    <xf numFmtId="10" fontId="1" fillId="0" borderId="30" xfId="51" applyNumberFormat="1" applyFont="1" applyBorder="1" applyAlignment="1">
      <alignment horizontal="center" vertical="center"/>
    </xf>
    <xf numFmtId="10" fontId="1" fillId="0" borderId="31" xfId="51" applyNumberFormat="1" applyFont="1" applyBorder="1" applyAlignment="1">
      <alignment horizontal="center" vertical="center"/>
    </xf>
    <xf numFmtId="10" fontId="1" fillId="0" borderId="32" xfId="51" applyNumberFormat="1" applyFont="1" applyBorder="1" applyAlignment="1">
      <alignment horizontal="center" vertical="center"/>
    </xf>
    <xf numFmtId="0" fontId="3" fillId="0" borderId="6" xfId="0" applyFont="1" applyBorder="1"/>
    <xf numFmtId="0" fontId="3" fillId="2" borderId="0" xfId="0" applyFont="1" applyFill="1" applyBorder="1"/>
    <xf numFmtId="0" fontId="3" fillId="3" borderId="0" xfId="0" applyFont="1" applyFill="1" applyBorder="1"/>
    <xf numFmtId="0" fontId="3" fillId="0" borderId="0" xfId="0" applyFont="1" applyFill="1" applyBorder="1" applyAlignment="1"/>
    <xf numFmtId="0" fontId="3" fillId="3" borderId="0" xfId="0" applyFont="1" applyFill="1" applyBorder="1" applyAlignment="1"/>
    <xf numFmtId="0" fontId="0" fillId="0" borderId="0" xfId="0" applyFont="1" applyFill="1" applyBorder="1" applyAlignment="1"/>
    <xf numFmtId="0" fontId="1" fillId="0" borderId="0" xfId="0" applyFont="1" applyFill="1" applyBorder="1"/>
    <xf numFmtId="0" fontId="3" fillId="2" borderId="0" xfId="0" applyFont="1" applyFill="1"/>
    <xf numFmtId="0" fontId="3" fillId="0" borderId="0" xfId="0" applyFont="1" applyFill="1"/>
    <xf numFmtId="0" fontId="3" fillId="0" borderId="7" xfId="0" applyFont="1" applyBorder="1"/>
    <xf numFmtId="0" fontId="3" fillId="0" borderId="0" xfId="0" applyFont="1" applyBorder="1"/>
    <xf numFmtId="177" fontId="3" fillId="0" borderId="0" xfId="2" applyNumberFormat="1" applyFont="1" applyBorder="1"/>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3" fillId="0" borderId="17" xfId="0" applyFont="1" applyBorder="1" applyAlignment="1">
      <alignment horizontal="center" wrapText="1"/>
    </xf>
    <xf numFmtId="0" fontId="4" fillId="2" borderId="33" xfId="0" applyFont="1" applyFill="1" applyBorder="1" applyAlignment="1">
      <alignment horizontal="center" vertical="center"/>
    </xf>
    <xf numFmtId="0" fontId="4" fillId="2" borderId="34" xfId="0" applyFont="1" applyFill="1" applyBorder="1" applyAlignment="1">
      <alignment horizontal="center" vertical="center"/>
    </xf>
    <xf numFmtId="0" fontId="3" fillId="0" borderId="34" xfId="0" applyFont="1" applyBorder="1" applyAlignment="1">
      <alignment horizontal="center" wrapText="1"/>
    </xf>
    <xf numFmtId="0" fontId="5" fillId="0" borderId="33"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34" xfId="0" applyFont="1" applyFill="1" applyBorder="1" applyAlignment="1">
      <alignment horizontal="left" vertical="center"/>
    </xf>
    <xf numFmtId="0" fontId="6" fillId="0" borderId="33" xfId="0" applyFont="1" applyFill="1" applyBorder="1" applyAlignment="1">
      <alignment horizontal="left" vertical="center"/>
    </xf>
    <xf numFmtId="0" fontId="7" fillId="0" borderId="33" xfId="0" applyFont="1" applyFill="1" applyBorder="1" applyAlignment="1">
      <alignment horizontal="left" vertical="center" wrapText="1"/>
    </xf>
    <xf numFmtId="0" fontId="7" fillId="0" borderId="34" xfId="0" applyFont="1" applyFill="1" applyBorder="1" applyAlignment="1">
      <alignment horizontal="left" vertical="center" wrapText="1"/>
    </xf>
    <xf numFmtId="177" fontId="5" fillId="0" borderId="35" xfId="2" applyNumberFormat="1" applyFont="1" applyFill="1" applyBorder="1" applyAlignment="1">
      <alignment horizontal="left" vertical="center"/>
    </xf>
    <xf numFmtId="0" fontId="6" fillId="0" borderId="33" xfId="0" applyFont="1" applyFill="1" applyBorder="1" applyAlignment="1">
      <alignment horizontal="left" vertical="center" wrapText="1"/>
    </xf>
    <xf numFmtId="0" fontId="5" fillId="0" borderId="34" xfId="0" applyFont="1" applyFill="1" applyBorder="1" applyAlignment="1">
      <alignment horizontal="left" vertical="center" wrapText="1"/>
    </xf>
    <xf numFmtId="10" fontId="7" fillId="0" borderId="35" xfId="2" applyNumberFormat="1" applyFont="1" applyFill="1" applyBorder="1" applyAlignment="1">
      <alignment horizontal="center" vertical="center"/>
    </xf>
    <xf numFmtId="0" fontId="5" fillId="0" borderId="33" xfId="0" applyFont="1" applyFill="1" applyBorder="1" applyAlignment="1">
      <alignment horizontal="left" vertical="center" wrapText="1"/>
    </xf>
    <xf numFmtId="0" fontId="5" fillId="0" borderId="34" xfId="0" applyFont="1" applyFill="1" applyBorder="1" applyAlignment="1">
      <alignment horizontal="center" vertical="center" wrapText="1"/>
    </xf>
    <xf numFmtId="177" fontId="5" fillId="0" borderId="35" xfId="2" applyNumberFormat="1" applyFont="1" applyFill="1" applyBorder="1" applyAlignment="1">
      <alignment horizontal="center" vertical="center" wrapText="1"/>
    </xf>
    <xf numFmtId="0" fontId="5" fillId="2" borderId="33" xfId="0" applyFont="1" applyFill="1" applyBorder="1" applyAlignment="1">
      <alignment horizontal="center" vertical="center" wrapText="1"/>
    </xf>
    <xf numFmtId="0" fontId="0" fillId="2" borderId="34" xfId="0" applyFont="1" applyFill="1" applyBorder="1" applyAlignment="1">
      <alignment horizontal="center"/>
    </xf>
    <xf numFmtId="0" fontId="7" fillId="2" borderId="34" xfId="0" applyFont="1" applyFill="1" applyBorder="1" applyAlignment="1">
      <alignment horizontal="left" vertical="center"/>
    </xf>
    <xf numFmtId="2" fontId="3" fillId="2" borderId="34" xfId="1" applyNumberFormat="1" applyFont="1" applyFill="1" applyBorder="1" applyAlignment="1">
      <alignment horizontal="center" vertical="center" wrapText="1"/>
    </xf>
    <xf numFmtId="4" fontId="3" fillId="2" borderId="34" xfId="0" applyNumberFormat="1" applyFont="1" applyFill="1" applyBorder="1" applyAlignment="1">
      <alignment horizontal="center" vertical="center" wrapText="1"/>
    </xf>
    <xf numFmtId="4" fontId="0" fillId="2" borderId="34" xfId="0" applyNumberFormat="1" applyFont="1" applyFill="1" applyBorder="1" applyAlignment="1">
      <alignment horizontal="center" vertical="center" wrapText="1"/>
    </xf>
    <xf numFmtId="181" fontId="3" fillId="2" borderId="35" xfId="2" applyNumberFormat="1" applyFont="1" applyFill="1" applyBorder="1" applyAlignment="1">
      <alignment horizontal="center" vertical="center" wrapText="1"/>
    </xf>
    <xf numFmtId="0" fontId="3" fillId="0" borderId="33" xfId="0" applyFont="1" applyFill="1" applyBorder="1" applyAlignment="1">
      <alignment horizontal="center" vertical="center"/>
    </xf>
    <xf numFmtId="49" fontId="3" fillId="0" borderId="34" xfId="0" applyNumberFormat="1" applyFont="1" applyBorder="1" applyAlignment="1">
      <alignment horizontal="center" vertical="center" wrapText="1"/>
    </xf>
    <xf numFmtId="0" fontId="3" fillId="0" borderId="34" xfId="0" applyFont="1" applyFill="1" applyBorder="1" applyAlignment="1">
      <alignment horizontal="left" vertical="center" wrapText="1"/>
    </xf>
    <xf numFmtId="0" fontId="3" fillId="0" borderId="34" xfId="0" applyFont="1" applyFill="1" applyBorder="1" applyAlignment="1">
      <alignment horizontal="center" vertical="center"/>
    </xf>
    <xf numFmtId="181" fontId="1" fillId="0" borderId="34" xfId="0" applyNumberFormat="1" applyFont="1" applyFill="1" applyBorder="1" applyAlignment="1">
      <alignment horizontal="center" vertical="center" wrapText="1"/>
    </xf>
    <xf numFmtId="181" fontId="3" fillId="0" borderId="34" xfId="0" applyNumberFormat="1" applyFont="1" applyFill="1" applyBorder="1" applyAlignment="1">
      <alignment horizontal="center" vertical="center" wrapText="1"/>
    </xf>
    <xf numFmtId="181" fontId="3" fillId="0" borderId="35" xfId="2" applyNumberFormat="1" applyFont="1" applyFill="1" applyBorder="1" applyAlignment="1">
      <alignment horizontal="center" vertical="center" wrapText="1"/>
    </xf>
    <xf numFmtId="0" fontId="3" fillId="2" borderId="33" xfId="0" applyFont="1" applyFill="1" applyBorder="1" applyAlignment="1">
      <alignment horizontal="center" vertical="center" wrapText="1"/>
    </xf>
    <xf numFmtId="0" fontId="0" fillId="2" borderId="34" xfId="0" applyFont="1" applyFill="1" applyBorder="1" applyAlignment="1">
      <alignment horizontal="center" vertical="center"/>
    </xf>
    <xf numFmtId="0" fontId="7" fillId="2" borderId="34" xfId="0" applyFont="1" applyFill="1" applyBorder="1" applyAlignment="1">
      <alignment horizontal="right" vertical="center" wrapText="1"/>
    </xf>
    <xf numFmtId="181" fontId="0" fillId="2" borderId="34" xfId="0" applyNumberFormat="1" applyFont="1" applyFill="1" applyBorder="1" applyAlignment="1">
      <alignment horizontal="center" vertical="center" wrapText="1"/>
    </xf>
    <xf numFmtId="181" fontId="5" fillId="2" borderId="35" xfId="2" applyNumberFormat="1" applyFont="1" applyFill="1" applyBorder="1" applyAlignment="1">
      <alignment horizontal="center" vertical="center" wrapText="1"/>
    </xf>
    <xf numFmtId="0" fontId="3" fillId="3" borderId="33" xfId="0" applyFont="1" applyFill="1" applyBorder="1" applyAlignment="1">
      <alignment horizontal="center" vertical="center" wrapText="1"/>
    </xf>
    <xf numFmtId="0" fontId="0" fillId="3" borderId="34" xfId="0" applyFont="1" applyFill="1" applyBorder="1" applyAlignment="1">
      <alignment horizontal="center" vertical="center"/>
    </xf>
    <xf numFmtId="0" fontId="7" fillId="3" borderId="34" xfId="0" applyFont="1" applyFill="1" applyBorder="1" applyAlignment="1">
      <alignment horizontal="right" vertical="center" wrapText="1"/>
    </xf>
    <xf numFmtId="2" fontId="3" fillId="3" borderId="34" xfId="1" applyNumberFormat="1" applyFont="1" applyFill="1" applyBorder="1" applyAlignment="1">
      <alignment horizontal="center" vertical="center" wrapText="1"/>
    </xf>
    <xf numFmtId="4" fontId="3" fillId="3" borderId="34" xfId="0" applyNumberFormat="1" applyFont="1" applyFill="1" applyBorder="1" applyAlignment="1">
      <alignment horizontal="center" vertical="center" wrapText="1"/>
    </xf>
    <xf numFmtId="181" fontId="0" fillId="3" borderId="34" xfId="0" applyNumberFormat="1" applyFont="1" applyFill="1" applyBorder="1" applyAlignment="1">
      <alignment horizontal="center" vertical="center" wrapText="1"/>
    </xf>
    <xf numFmtId="181" fontId="5" fillId="3" borderId="35" xfId="2" applyNumberFormat="1" applyFont="1" applyFill="1" applyBorder="1" applyAlignment="1">
      <alignment horizontal="center" vertical="center" wrapText="1"/>
    </xf>
    <xf numFmtId="0" fontId="0" fillId="0" borderId="33" xfId="0" applyFont="1" applyFill="1" applyBorder="1" applyAlignment="1">
      <alignment horizontal="center" vertical="center" wrapText="1"/>
    </xf>
    <xf numFmtId="0" fontId="0" fillId="0" borderId="34" xfId="0" applyFont="1" applyFill="1" applyBorder="1" applyAlignment="1">
      <alignment horizontal="center" vertical="center" wrapText="1"/>
    </xf>
    <xf numFmtId="0" fontId="0" fillId="3" borderId="34" xfId="0" applyFont="1" applyFill="1" applyBorder="1" applyAlignment="1">
      <alignment horizontal="justify" vertical="center" wrapText="1"/>
    </xf>
    <xf numFmtId="2" fontId="3" fillId="0" borderId="34" xfId="53" applyNumberFormat="1" applyFont="1" applyFill="1" applyBorder="1" applyAlignment="1">
      <alignment horizontal="center" vertical="center" wrapText="1"/>
    </xf>
    <xf numFmtId="4" fontId="0" fillId="0" borderId="34" xfId="0" applyNumberFormat="1" applyFont="1" applyFill="1" applyBorder="1" applyAlignment="1">
      <alignment horizontal="center" vertical="center" wrapText="1"/>
    </xf>
    <xf numFmtId="181" fontId="3" fillId="3" borderId="34" xfId="2" applyNumberFormat="1" applyFont="1" applyFill="1" applyBorder="1" applyAlignment="1">
      <alignment horizontal="center" vertical="center" wrapText="1"/>
    </xf>
    <xf numFmtId="181" fontId="0" fillId="0" borderId="35" xfId="2" applyNumberFormat="1" applyFont="1" applyFill="1" applyBorder="1" applyAlignment="1">
      <alignment horizontal="center" vertical="center" wrapText="1"/>
    </xf>
    <xf numFmtId="0" fontId="3" fillId="0" borderId="33" xfId="0" applyFont="1" applyFill="1" applyBorder="1" applyAlignment="1">
      <alignment horizontal="center" vertical="center" wrapText="1"/>
    </xf>
    <xf numFmtId="0" fontId="0" fillId="0" borderId="34" xfId="0" applyFont="1" applyFill="1" applyBorder="1" applyAlignment="1">
      <alignment horizontal="justify" vertical="center" wrapText="1"/>
    </xf>
    <xf numFmtId="0" fontId="7" fillId="2" borderId="34" xfId="0" applyFont="1" applyFill="1" applyBorder="1" applyAlignment="1">
      <alignment horizontal="center"/>
    </xf>
    <xf numFmtId="0" fontId="7" fillId="2" borderId="34" xfId="0" applyFont="1" applyFill="1" applyBorder="1" applyAlignment="1">
      <alignment vertical="center"/>
    </xf>
    <xf numFmtId="4" fontId="0" fillId="2" borderId="34" xfId="0" applyNumberFormat="1" applyFont="1" applyFill="1" applyBorder="1" applyAlignment="1">
      <alignment horizontal="center"/>
    </xf>
    <xf numFmtId="0" fontId="8" fillId="0" borderId="33" xfId="0" applyFont="1" applyFill="1" applyBorder="1" applyAlignment="1">
      <alignment horizontal="center" vertical="center"/>
    </xf>
    <xf numFmtId="2" fontId="0" fillId="3" borderId="34" xfId="0" applyNumberFormat="1" applyFont="1" applyFill="1" applyBorder="1" applyAlignment="1">
      <alignment horizontal="center" vertical="center"/>
    </xf>
    <xf numFmtId="181" fontId="0" fillId="3" borderId="34" xfId="2" applyNumberFormat="1" applyFont="1" applyFill="1" applyBorder="1" applyAlignment="1">
      <alignment horizontal="center" vertical="center"/>
    </xf>
    <xf numFmtId="181" fontId="0" fillId="0" borderId="35" xfId="2" applyNumberFormat="1" applyFont="1" applyFill="1" applyBorder="1" applyAlignment="1">
      <alignment horizontal="center" vertical="center"/>
    </xf>
    <xf numFmtId="0" fontId="5" fillId="3" borderId="33"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34" xfId="0" applyFont="1" applyFill="1" applyBorder="1" applyAlignment="1">
      <alignment horizontal="left" vertical="center"/>
    </xf>
    <xf numFmtId="181" fontId="5" fillId="3" borderId="34" xfId="0" applyNumberFormat="1" applyFont="1" applyFill="1" applyBorder="1" applyAlignment="1">
      <alignment horizontal="center" vertical="center"/>
    </xf>
    <xf numFmtId="4" fontId="0" fillId="3" borderId="34" xfId="0" applyNumberFormat="1" applyFont="1" applyFill="1" applyBorder="1" applyAlignment="1">
      <alignment horizontal="center" vertical="center" wrapText="1"/>
    </xf>
    <xf numFmtId="181" fontId="5" fillId="3" borderId="35" xfId="2" applyNumberFormat="1" applyFont="1" applyFill="1" applyBorder="1" applyAlignment="1">
      <alignment horizontal="center" vertical="center"/>
    </xf>
    <xf numFmtId="0" fontId="5" fillId="2" borderId="33"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4" xfId="0" applyFont="1" applyFill="1" applyBorder="1" applyAlignment="1">
      <alignment horizontal="left" vertical="center"/>
    </xf>
    <xf numFmtId="181" fontId="5" fillId="2" borderId="34" xfId="0" applyNumberFormat="1" applyFont="1" applyFill="1" applyBorder="1" applyAlignment="1">
      <alignment horizontal="center" vertical="center"/>
    </xf>
    <xf numFmtId="181" fontId="5" fillId="2" borderId="35" xfId="2" applyNumberFormat="1" applyFont="1" applyFill="1" applyBorder="1" applyAlignment="1">
      <alignment horizontal="center" vertical="center"/>
    </xf>
    <xf numFmtId="0" fontId="0" fillId="0" borderId="33" xfId="0" applyFont="1" applyFill="1" applyBorder="1" applyAlignment="1">
      <alignment horizontal="center" vertical="center"/>
    </xf>
    <xf numFmtId="181" fontId="1" fillId="0" borderId="35" xfId="2" applyNumberFormat="1" applyFont="1" applyFill="1" applyBorder="1" applyAlignment="1">
      <alignment horizontal="center" vertical="center"/>
    </xf>
    <xf numFmtId="2" fontId="3" fillId="0" borderId="36" xfId="0" applyNumberFormat="1" applyFont="1" applyFill="1" applyBorder="1" applyAlignment="1">
      <alignment horizontal="center" vertical="center"/>
    </xf>
    <xf numFmtId="0" fontId="1" fillId="0" borderId="34" xfId="0" applyFont="1" applyFill="1" applyBorder="1" applyAlignment="1">
      <alignment horizontal="center" vertical="center" wrapText="1"/>
    </xf>
    <xf numFmtId="0" fontId="1" fillId="0" borderId="34" xfId="0" applyFont="1" applyFill="1" applyBorder="1" applyAlignment="1">
      <alignment vertical="center" wrapText="1"/>
    </xf>
    <xf numFmtId="2" fontId="0" fillId="0" borderId="34" xfId="0" applyNumberFormat="1" applyFont="1" applyFill="1" applyBorder="1" applyAlignment="1">
      <alignment horizontal="center" vertical="center"/>
    </xf>
    <xf numFmtId="181" fontId="1" fillId="3" borderId="34" xfId="2" applyNumberFormat="1" applyFont="1" applyFill="1" applyBorder="1" applyAlignment="1">
      <alignment horizontal="center" vertical="center"/>
    </xf>
    <xf numFmtId="0" fontId="0" fillId="0" borderId="37" xfId="0" applyFont="1" applyBorder="1" applyAlignment="1">
      <alignment horizontal="center" vertical="center" wrapText="1"/>
    </xf>
    <xf numFmtId="0" fontId="1" fillId="0" borderId="37" xfId="0" applyFont="1" applyBorder="1" applyAlignment="1">
      <alignment horizontal="justify" vertical="center" wrapText="1"/>
    </xf>
    <xf numFmtId="2" fontId="0" fillId="0" borderId="37" xfId="1" applyNumberFormat="1" applyFont="1" applyFill="1" applyBorder="1" applyAlignment="1">
      <alignment horizontal="center" vertical="center" wrapText="1"/>
    </xf>
    <xf numFmtId="4" fontId="0" fillId="0" borderId="37" xfId="0" applyNumberFormat="1" applyFont="1" applyBorder="1" applyAlignment="1">
      <alignment horizontal="center" vertical="center" wrapText="1"/>
    </xf>
    <xf numFmtId="182" fontId="0" fillId="0" borderId="34" xfId="0" applyNumberFormat="1" applyBorder="1" applyAlignment="1">
      <alignment horizontal="center" vertical="center"/>
    </xf>
    <xf numFmtId="0" fontId="3" fillId="3" borderId="34" xfId="0" applyFont="1" applyFill="1" applyBorder="1" applyAlignment="1">
      <alignment horizontal="center" vertical="center"/>
    </xf>
    <xf numFmtId="181" fontId="5" fillId="0" borderId="34" xfId="0" applyNumberFormat="1" applyFont="1" applyFill="1" applyBorder="1" applyAlignment="1">
      <alignment horizontal="center" vertical="center"/>
    </xf>
    <xf numFmtId="181" fontId="5" fillId="0" borderId="35" xfId="2" applyNumberFormat="1" applyFont="1" applyFill="1" applyBorder="1" applyAlignment="1">
      <alignment horizontal="center" vertical="center"/>
    </xf>
    <xf numFmtId="0" fontId="7" fillId="2" borderId="34" xfId="0" applyFont="1" applyFill="1" applyBorder="1" applyAlignment="1">
      <alignment horizontal="left" vertical="center" wrapText="1"/>
    </xf>
    <xf numFmtId="0" fontId="3" fillId="0" borderId="34" xfId="0" applyFont="1" applyFill="1" applyBorder="1" applyAlignment="1">
      <alignment horizontal="center" vertical="center" wrapText="1"/>
    </xf>
    <xf numFmtId="0" fontId="8" fillId="0" borderId="0" xfId="0" applyFont="1" applyBorder="1" applyAlignment="1">
      <alignment vertical="center"/>
    </xf>
    <xf numFmtId="2" fontId="3" fillId="0" borderId="34" xfId="1" applyNumberFormat="1" applyFont="1" applyFill="1" applyBorder="1" applyAlignment="1">
      <alignment horizontal="center" vertical="center" wrapText="1"/>
    </xf>
    <xf numFmtId="4" fontId="3" fillId="0" borderId="34" xfId="0" applyNumberFormat="1" applyFont="1" applyFill="1" applyBorder="1" applyAlignment="1">
      <alignment horizontal="center" vertical="center" wrapText="1"/>
    </xf>
    <xf numFmtId="182" fontId="0" fillId="0" borderId="37" xfId="0" applyNumberFormat="1" applyFont="1" applyFill="1" applyBorder="1" applyAlignment="1">
      <alignment horizontal="center" vertical="center" wrapText="1"/>
    </xf>
    <xf numFmtId="4" fontId="0" fillId="0" borderId="38" xfId="0" applyNumberFormat="1" applyFont="1" applyBorder="1" applyAlignment="1">
      <alignment horizontal="center" vertical="center" wrapText="1"/>
    </xf>
    <xf numFmtId="181" fontId="0" fillId="0" borderId="39" xfId="2" applyNumberFormat="1" applyFont="1" applyBorder="1" applyAlignment="1">
      <alignment horizontal="center" vertical="center" wrapText="1"/>
    </xf>
    <xf numFmtId="0" fontId="5" fillId="0" borderId="33" xfId="0" applyFont="1" applyFill="1" applyBorder="1" applyAlignment="1">
      <alignment horizontal="center" vertical="center" wrapText="1"/>
    </xf>
    <xf numFmtId="0" fontId="0" fillId="0" borderId="34" xfId="0" applyFont="1" applyFill="1" applyBorder="1" applyAlignment="1">
      <alignment horizontal="center" vertical="center"/>
    </xf>
    <xf numFmtId="181" fontId="0" fillId="0" borderId="34" xfId="0" applyNumberFormat="1" applyFont="1" applyFill="1" applyBorder="1" applyAlignment="1">
      <alignment horizontal="center" vertical="center" wrapText="1"/>
    </xf>
    <xf numFmtId="181" fontId="5" fillId="0" borderId="35" xfId="2" applyNumberFormat="1" applyFont="1" applyFill="1" applyBorder="1" applyAlignment="1">
      <alignment horizontal="center" vertical="center" wrapText="1"/>
    </xf>
    <xf numFmtId="0" fontId="0" fillId="3" borderId="34" xfId="0" applyFont="1" applyFill="1" applyBorder="1" applyAlignment="1">
      <alignment horizontal="center" vertical="center" wrapText="1"/>
    </xf>
    <xf numFmtId="0" fontId="0" fillId="3" borderId="34" xfId="0" applyFont="1" applyFill="1" applyBorder="1" applyAlignment="1">
      <alignment horizontal="left" vertical="center" wrapText="1"/>
    </xf>
    <xf numFmtId="181" fontId="3" fillId="3" borderId="35" xfId="2" applyNumberFormat="1" applyFont="1" applyFill="1" applyBorder="1" applyAlignment="1">
      <alignment horizontal="center" vertical="center" wrapText="1"/>
    </xf>
    <xf numFmtId="0" fontId="7" fillId="2" borderId="34" xfId="0" applyFont="1" applyFill="1" applyBorder="1" applyAlignment="1">
      <alignment horizontal="right" vertical="center"/>
    </xf>
    <xf numFmtId="0" fontId="3" fillId="0" borderId="40" xfId="0" applyFont="1" applyBorder="1" applyAlignment="1">
      <alignment horizontal="center" vertical="center" wrapText="1"/>
    </xf>
    <xf numFmtId="0" fontId="0" fillId="0" borderId="36" xfId="0" applyFont="1" applyBorder="1" applyAlignment="1">
      <alignment horizontal="center" vertical="center"/>
    </xf>
    <xf numFmtId="0" fontId="0" fillId="0" borderId="36" xfId="0" applyFont="1" applyBorder="1" applyAlignment="1">
      <alignment vertical="center" wrapText="1"/>
    </xf>
    <xf numFmtId="2" fontId="3" fillId="0" borderId="36" xfId="1" applyNumberFormat="1" applyFont="1" applyFill="1" applyBorder="1" applyAlignment="1">
      <alignment horizontal="center" vertical="center" wrapText="1"/>
    </xf>
    <xf numFmtId="4" fontId="3" fillId="0" borderId="36" xfId="0" applyNumberFormat="1" applyFont="1" applyBorder="1" applyAlignment="1">
      <alignment horizontal="center" vertical="center" wrapText="1"/>
    </xf>
    <xf numFmtId="181" fontId="0" fillId="0" borderId="36" xfId="0" applyNumberFormat="1" applyFont="1" applyFill="1" applyBorder="1" applyAlignment="1">
      <alignment horizontal="center" vertical="center" wrapText="1"/>
    </xf>
    <xf numFmtId="181" fontId="3" fillId="0" borderId="41" xfId="2" applyNumberFormat="1" applyFont="1" applyBorder="1" applyAlignment="1">
      <alignment horizontal="center" vertical="center" wrapText="1"/>
    </xf>
    <xf numFmtId="0" fontId="9" fillId="2" borderId="2" xfId="0" applyFont="1" applyFill="1" applyBorder="1" applyAlignment="1">
      <alignment horizontal="right" vertical="center" wrapText="1"/>
    </xf>
    <xf numFmtId="0" fontId="9" fillId="2" borderId="3" xfId="0" applyFont="1" applyFill="1" applyBorder="1" applyAlignment="1">
      <alignment horizontal="right" vertical="center" wrapText="1"/>
    </xf>
    <xf numFmtId="0" fontId="9" fillId="2" borderId="4" xfId="0" applyFont="1" applyFill="1" applyBorder="1" applyAlignment="1">
      <alignment horizontal="right" vertical="center" wrapText="1"/>
    </xf>
    <xf numFmtId="181" fontId="2" fillId="2" borderId="1" xfId="2" applyNumberFormat="1" applyFont="1" applyFill="1" applyBorder="1" applyAlignment="1">
      <alignment horizontal="center" vertical="center"/>
    </xf>
    <xf numFmtId="0" fontId="10" fillId="0" borderId="7" xfId="0" applyFont="1" applyBorder="1" applyAlignment="1">
      <alignment horizontal="center" vertical="center" wrapText="1"/>
    </xf>
    <xf numFmtId="0" fontId="10" fillId="0" borderId="0" xfId="0" applyFont="1" applyBorder="1" applyAlignment="1">
      <alignment horizontal="center" vertical="center" wrapText="1"/>
    </xf>
    <xf numFmtId="183" fontId="10" fillId="0" borderId="22" xfId="2" applyNumberFormat="1" applyFont="1" applyBorder="1" applyAlignment="1">
      <alignment horizontal="center" vertical="center" wrapText="1"/>
    </xf>
    <xf numFmtId="0" fontId="3" fillId="0" borderId="7" xfId="0" applyFont="1" applyBorder="1" applyAlignment="1">
      <alignment horizontal="center" vertical="center"/>
    </xf>
    <xf numFmtId="0" fontId="11" fillId="0" borderId="0" xfId="0" applyFont="1" applyBorder="1" applyAlignment="1">
      <alignment horizontal="center" vertical="center"/>
    </xf>
    <xf numFmtId="0" fontId="11" fillId="0" borderId="0" xfId="0" applyFont="1" applyBorder="1" applyAlignment="1">
      <alignment vertical="center"/>
    </xf>
    <xf numFmtId="3" fontId="11" fillId="0" borderId="0" xfId="0" applyNumberFormat="1" applyFont="1" applyBorder="1" applyAlignment="1">
      <alignment horizontal="center" vertical="center"/>
    </xf>
    <xf numFmtId="177" fontId="3" fillId="0" borderId="22" xfId="2" applyNumberFormat="1" applyFont="1" applyBorder="1"/>
    <xf numFmtId="3" fontId="11" fillId="0" borderId="42" xfId="0" applyNumberFormat="1" applyFont="1" applyBorder="1" applyAlignment="1">
      <alignment horizontal="center" vertical="center"/>
    </xf>
    <xf numFmtId="3" fontId="11" fillId="0" borderId="43" xfId="0" applyNumberFormat="1" applyFont="1" applyBorder="1" applyAlignment="1">
      <alignment horizontal="center" vertical="center"/>
    </xf>
    <xf numFmtId="0" fontId="3" fillId="0" borderId="11" xfId="0" applyFont="1" applyBorder="1"/>
    <xf numFmtId="0" fontId="3" fillId="0" borderId="12" xfId="0" applyFont="1" applyBorder="1"/>
    <xf numFmtId="0" fontId="11" fillId="0" borderId="12" xfId="0" applyFont="1" applyBorder="1" applyAlignment="1">
      <alignment horizontal="center" vertical="center"/>
    </xf>
    <xf numFmtId="0" fontId="11" fillId="0" borderId="12" xfId="0" applyFont="1" applyBorder="1" applyAlignment="1">
      <alignment vertical="center"/>
    </xf>
    <xf numFmtId="0" fontId="3" fillId="0" borderId="13" xfId="0" applyFont="1" applyBorder="1"/>
  </cellXfs>
  <cellStyles count="55">
    <cellStyle name="Normal" xfId="0" builtinId="0"/>
    <cellStyle name="Comma" xfId="1" builtinId="3"/>
    <cellStyle name="Moeda" xfId="2" builtinId="4"/>
    <cellStyle name="Porcentagem" xfId="3" builtinId="5"/>
    <cellStyle name="Comma [0]" xfId="4" builtinId="6"/>
    <cellStyle name="Moeda [0]" xfId="5" builtinId="7"/>
    <cellStyle name="Hyperlink" xfId="6" builtinId="8"/>
    <cellStyle name="Hyperlink seguido" xfId="7" builtinId="9"/>
    <cellStyle name="Observação" xfId="8" builtinId="10"/>
    <cellStyle name="Texto de Aviso"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ída" xfId="17" builtinId="21"/>
    <cellStyle name="Cálculo" xfId="18" builtinId="22"/>
    <cellStyle name="Célula de Verificação" xfId="19" builtinId="23"/>
    <cellStyle name="Célula Vinculada" xfId="20" builtinId="24"/>
    <cellStyle name="Total" xfId="21" builtinId="25"/>
    <cellStyle name="Bom" xfId="22" builtinId="26"/>
    <cellStyle name="Ruim" xfId="23" builtinId="27"/>
    <cellStyle name="Neutro" xfId="24" builtinId="28"/>
    <cellStyle name="Ênfase 1" xfId="25" builtinId="29"/>
    <cellStyle name="20% - Ênfase 1" xfId="26" builtinId="30"/>
    <cellStyle name="40% - Ênfase 1" xfId="27" builtinId="31"/>
    <cellStyle name="60% - Ênfase 1" xfId="28" builtinId="32"/>
    <cellStyle name="Ênfase 2" xfId="29" builtinId="33"/>
    <cellStyle name="20% - Ênfase 2" xfId="30" builtinId="34"/>
    <cellStyle name="40% - Ênfase 2" xfId="31" builtinId="35"/>
    <cellStyle name="60% - Ênfase 2" xfId="32" builtinId="36"/>
    <cellStyle name="Ênfase 3" xfId="33" builtinId="37"/>
    <cellStyle name="20% - Ênfase 3" xfId="34" builtinId="38"/>
    <cellStyle name="40% - Ênfase 3" xfId="35" builtinId="39"/>
    <cellStyle name="60% - Ênfase 3" xfId="36" builtinId="40"/>
    <cellStyle name="Ênfase 4" xfId="37" builtinId="41"/>
    <cellStyle name="20% - Ênfase 4" xfId="38" builtinId="42"/>
    <cellStyle name="40% - Ênfase 4" xfId="39" builtinId="43"/>
    <cellStyle name="60% - Ênfase 4" xfId="40" builtinId="44"/>
    <cellStyle name="Ênfase 5" xfId="41" builtinId="45"/>
    <cellStyle name="20% - Ênfase 5" xfId="42" builtinId="46"/>
    <cellStyle name="40% - Ênfase 5" xfId="43" builtinId="47"/>
    <cellStyle name="60% - Ênfase 5" xfId="44" builtinId="48"/>
    <cellStyle name="Ênfase 6" xfId="45" builtinId="49"/>
    <cellStyle name="20% - Ênfase 6" xfId="46" builtinId="50"/>
    <cellStyle name="40% - Ênfase 6" xfId="47" builtinId="51"/>
    <cellStyle name="60% - Ênfase 6" xfId="48" builtinId="52"/>
    <cellStyle name="Normal 2" xfId="49"/>
    <cellStyle name="Normal 3" xfId="50"/>
    <cellStyle name="Porcentagem 2" xfId="51"/>
    <cellStyle name="Porcentagem 3" xfId="52"/>
    <cellStyle name="Vírgula 2" xfId="53"/>
    <cellStyle name="Vírgula 3" xfId="54"/>
  </cellStyles>
  <tableStyles count="0" defaultTableStyle="TableStyleMedium9" defaultPivotStyle="PivotStyleLight16"/>
  <colors>
    <mruColors>
      <color rgb="00FFFFFF"/>
      <color rgb="008DB4E2"/>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705485</xdr:colOff>
      <xdr:row>0</xdr:row>
      <xdr:rowOff>210820</xdr:rowOff>
    </xdr:from>
    <xdr:to>
      <xdr:col>7</xdr:col>
      <xdr:colOff>763905</xdr:colOff>
      <xdr:row>1</xdr:row>
      <xdr:rowOff>57150</xdr:rowOff>
    </xdr:to>
    <xdr:pic>
      <xdr:nvPicPr>
        <xdr:cNvPr id="47892" name="Imagem 2"/>
        <xdr:cNvPicPr>
          <a:picLocks noChangeAspect="1"/>
        </xdr:cNvPicPr>
      </xdr:nvPicPr>
      <xdr:blipFill>
        <a:blip r:embed="rId1"/>
        <a:stretch>
          <a:fillRect/>
        </a:stretch>
      </xdr:blipFill>
      <xdr:spPr>
        <a:xfrm>
          <a:off x="8963660" y="210820"/>
          <a:ext cx="1890395" cy="617855"/>
        </a:xfrm>
        <a:prstGeom prst="rect">
          <a:avLst/>
        </a:prstGeom>
        <a:noFill/>
        <a:ln w="9525">
          <a:noFill/>
        </a:ln>
      </xdr:spPr>
    </xdr:pic>
    <xdr:clientData/>
  </xdr:twoCellAnchor>
  <xdr:twoCellAnchor>
    <xdr:from>
      <xdr:col>8</xdr:col>
      <xdr:colOff>607695</xdr:colOff>
      <xdr:row>9</xdr:row>
      <xdr:rowOff>29210</xdr:rowOff>
    </xdr:from>
    <xdr:to>
      <xdr:col>13</xdr:col>
      <xdr:colOff>146685</xdr:colOff>
      <xdr:row>12</xdr:row>
      <xdr:rowOff>66675</xdr:rowOff>
    </xdr:to>
    <xdr:sp>
      <xdr:nvSpPr>
        <xdr:cNvPr id="2" name="Caixa de Texto 1"/>
        <xdr:cNvSpPr txBox="1"/>
      </xdr:nvSpPr>
      <xdr:spPr>
        <a:xfrm>
          <a:off x="12216130" y="3088005"/>
          <a:ext cx="2771140" cy="10833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ts val="1200"/>
            </a:lnSpc>
          </a:pPr>
          <a:r>
            <a:rPr lang="pt-BR" altLang="en-US" sz="1100"/>
            <a:t>No calculo da adm. local não inclui a mobilização e desmobilização, já no calculo da mobilização e desmobilização inclui  a adm.</a:t>
          </a:r>
          <a:endParaRPr lang="pt-BR" altLang="en-US" sz="1100"/>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156845</xdr:colOff>
      <xdr:row>1</xdr:row>
      <xdr:rowOff>66675</xdr:rowOff>
    </xdr:from>
    <xdr:to>
      <xdr:col>7</xdr:col>
      <xdr:colOff>941070</xdr:colOff>
      <xdr:row>4</xdr:row>
      <xdr:rowOff>266700</xdr:rowOff>
    </xdr:to>
    <xdr:pic>
      <xdr:nvPicPr>
        <xdr:cNvPr id="53585" name="Imagem 2"/>
        <xdr:cNvPicPr>
          <a:picLocks noChangeAspect="1"/>
        </xdr:cNvPicPr>
      </xdr:nvPicPr>
      <xdr:blipFill>
        <a:blip r:embed="rId1"/>
        <a:stretch>
          <a:fillRect/>
        </a:stretch>
      </xdr:blipFill>
      <xdr:spPr>
        <a:xfrm>
          <a:off x="5270500" y="321945"/>
          <a:ext cx="2616200" cy="83629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58"/>
  <sheetViews>
    <sheetView showZeros="0" tabSelected="1" view="pageBreakPreview" zoomScale="80" zoomScaleNormal="100" topLeftCell="A34" workbookViewId="0">
      <selection activeCell="H26" sqref="H26"/>
    </sheetView>
  </sheetViews>
  <sheetFormatPr defaultColWidth="8.88888888888889" defaultRowHeight="13.2"/>
  <cols>
    <col min="1" max="1" width="6.85185185185185" style="126" customWidth="1"/>
    <col min="2" max="2" width="15.5740740740741" style="127" customWidth="1"/>
    <col min="3" max="3" width="79.1388888888889" style="127" customWidth="1"/>
    <col min="4" max="4" width="9.13888888888889" style="127" customWidth="1"/>
    <col min="5" max="5" width="9.71296296296296" style="127" customWidth="1"/>
    <col min="6" max="6" width="14.712962962963" style="127" customWidth="1"/>
    <col min="7" max="7" width="12" style="127" customWidth="1"/>
    <col min="8" max="8" width="22.1388888888889" style="128" customWidth="1"/>
    <col min="9" max="9" width="10.5740740740741" style="127"/>
    <col min="10" max="16384" width="9.13888888888889" style="127"/>
  </cols>
  <sheetData>
    <row r="1" s="117" customFormat="1" ht="60.75" customHeight="1" spans="1:8">
      <c r="A1" s="129" t="s">
        <v>0</v>
      </c>
      <c r="B1" s="130"/>
      <c r="C1" s="130"/>
      <c r="D1" s="130"/>
      <c r="E1" s="130"/>
      <c r="F1" s="131"/>
      <c r="G1" s="131"/>
      <c r="H1" s="131"/>
    </row>
    <row r="2" ht="9.95" customHeight="1" spans="1:8">
      <c r="A2" s="132"/>
      <c r="B2" s="133"/>
      <c r="C2" s="133"/>
      <c r="D2" s="133"/>
      <c r="E2" s="133"/>
      <c r="F2" s="134"/>
      <c r="G2" s="134"/>
      <c r="H2" s="134"/>
    </row>
    <row r="3" ht="18" customHeight="1" spans="1:8">
      <c r="A3" s="135" t="s">
        <v>1</v>
      </c>
      <c r="B3" s="136"/>
      <c r="C3" s="136"/>
      <c r="D3" s="136"/>
      <c r="E3" s="136"/>
      <c r="F3" s="137" t="s">
        <v>2</v>
      </c>
      <c r="G3" s="137"/>
      <c r="H3" s="137"/>
    </row>
    <row r="4" ht="18" customHeight="1" spans="1:8">
      <c r="A4" s="138" t="s">
        <v>3</v>
      </c>
      <c r="B4" s="137"/>
      <c r="C4" s="137"/>
      <c r="D4" s="137"/>
      <c r="E4" s="137"/>
      <c r="F4" s="137" t="s">
        <v>4</v>
      </c>
      <c r="G4" s="137"/>
      <c r="H4" s="137"/>
    </row>
    <row r="5" ht="18" customHeight="1" spans="1:8">
      <c r="A5" s="138" t="s">
        <v>5</v>
      </c>
      <c r="B5" s="137"/>
      <c r="C5" s="137"/>
      <c r="D5" s="137"/>
      <c r="E5" s="136" t="s">
        <v>6</v>
      </c>
      <c r="F5" s="136"/>
      <c r="G5" s="136"/>
      <c r="H5" s="136"/>
    </row>
    <row r="6" ht="25.5" customHeight="1" spans="1:8">
      <c r="A6" s="139" t="s">
        <v>7</v>
      </c>
      <c r="B6" s="140"/>
      <c r="C6" s="140"/>
      <c r="D6" s="140"/>
      <c r="E6" s="136" t="s">
        <v>8</v>
      </c>
      <c r="F6" s="137" t="s">
        <v>9</v>
      </c>
      <c r="G6" s="136" t="s">
        <v>10</v>
      </c>
      <c r="H6" s="141" t="s">
        <v>11</v>
      </c>
    </row>
    <row r="7" ht="26.1" customHeight="1" spans="1:8">
      <c r="A7" s="142" t="s">
        <v>12</v>
      </c>
      <c r="B7" s="143"/>
      <c r="C7" s="143"/>
      <c r="D7" s="143"/>
      <c r="E7" s="136"/>
      <c r="F7" s="137"/>
      <c r="G7" s="136" t="s">
        <v>13</v>
      </c>
      <c r="H7" s="144">
        <v>0.2436</v>
      </c>
    </row>
    <row r="8" ht="24.95" customHeight="1" spans="1:8">
      <c r="A8" s="145" t="s">
        <v>14</v>
      </c>
      <c r="B8" s="143"/>
      <c r="C8" s="143"/>
      <c r="D8" s="143"/>
      <c r="E8" s="143"/>
      <c r="F8" s="143"/>
      <c r="G8" s="143"/>
      <c r="H8" s="143"/>
    </row>
    <row r="9" ht="39.6" spans="1:8">
      <c r="A9" s="135" t="s">
        <v>15</v>
      </c>
      <c r="B9" s="136" t="s">
        <v>16</v>
      </c>
      <c r="C9" s="136" t="s">
        <v>17</v>
      </c>
      <c r="D9" s="136" t="s">
        <v>18</v>
      </c>
      <c r="E9" s="136" t="s">
        <v>19</v>
      </c>
      <c r="F9" s="146" t="s">
        <v>20</v>
      </c>
      <c r="G9" s="146" t="s">
        <v>21</v>
      </c>
      <c r="H9" s="147" t="s">
        <v>22</v>
      </c>
    </row>
    <row r="10" s="118" customFormat="1" ht="19.5" customHeight="1" spans="1:8">
      <c r="A10" s="148">
        <v>1</v>
      </c>
      <c r="B10" s="149"/>
      <c r="C10" s="150" t="s">
        <v>23</v>
      </c>
      <c r="D10" s="151"/>
      <c r="E10" s="152"/>
      <c r="F10" s="153"/>
      <c r="G10" s="152"/>
      <c r="H10" s="154"/>
    </row>
    <row r="11" ht="42.75" customHeight="1" spans="1:8">
      <c r="A11" s="155" t="s">
        <v>24</v>
      </c>
      <c r="B11" s="156" t="s">
        <v>25</v>
      </c>
      <c r="C11" s="157" t="s">
        <v>26</v>
      </c>
      <c r="D11" s="158" t="s">
        <v>27</v>
      </c>
      <c r="E11" s="158">
        <v>1</v>
      </c>
      <c r="F11" s="159">
        <f>G11/(1+H7)</f>
        <v>3616.09038275973</v>
      </c>
      <c r="G11" s="160">
        <f>ROUND((H19+H25+H38+H42)*0.0623,2)</f>
        <v>4496.97</v>
      </c>
      <c r="H11" s="161">
        <f>ROUND(G11*E11,2)</f>
        <v>4496.97</v>
      </c>
    </row>
    <row r="12" s="118" customFormat="1" ht="20.1" customHeight="1" spans="1:8">
      <c r="A12" s="162"/>
      <c r="B12" s="163"/>
      <c r="C12" s="164" t="s">
        <v>28</v>
      </c>
      <c r="D12" s="151"/>
      <c r="E12" s="152"/>
      <c r="F12" s="165"/>
      <c r="G12" s="152"/>
      <c r="H12" s="166">
        <f>SUM((H11))</f>
        <v>4496.97</v>
      </c>
    </row>
    <row r="13" s="119" customFormat="1" ht="20.1" customHeight="1" spans="1:8">
      <c r="A13" s="167"/>
      <c r="B13" s="168"/>
      <c r="C13" s="169"/>
      <c r="D13" s="170"/>
      <c r="E13" s="171"/>
      <c r="F13" s="172"/>
      <c r="G13" s="171"/>
      <c r="H13" s="173"/>
    </row>
    <row r="14" s="118" customFormat="1" ht="20.1" customHeight="1" spans="1:8">
      <c r="A14" s="148">
        <v>2</v>
      </c>
      <c r="B14" s="149"/>
      <c r="C14" s="150" t="s">
        <v>29</v>
      </c>
      <c r="D14" s="151"/>
      <c r="E14" s="152"/>
      <c r="F14" s="165"/>
      <c r="G14" s="152"/>
      <c r="H14" s="154"/>
    </row>
    <row r="15" s="93" customFormat="1" ht="77.1" customHeight="1" spans="1:8">
      <c r="A15" s="174" t="s">
        <v>30</v>
      </c>
      <c r="B15" s="175" t="s">
        <v>31</v>
      </c>
      <c r="C15" s="176" t="s">
        <v>32</v>
      </c>
      <c r="D15" s="177" t="s">
        <v>33</v>
      </c>
      <c r="E15" s="178">
        <v>2</v>
      </c>
      <c r="F15" s="179">
        <v>302.02</v>
      </c>
      <c r="G15" s="178">
        <f>ROUND(F15+(F15*$H$7),2)</f>
        <v>375.59</v>
      </c>
      <c r="H15" s="180">
        <f>ROUND(E15*G15,2)</f>
        <v>751.18</v>
      </c>
    </row>
    <row r="16" s="118" customFormat="1" ht="48.95" customHeight="1" spans="1:8">
      <c r="A16" s="181" t="s">
        <v>34</v>
      </c>
      <c r="B16" s="175" t="s">
        <v>35</v>
      </c>
      <c r="C16" s="182" t="s">
        <v>36</v>
      </c>
      <c r="D16" s="177" t="s">
        <v>37</v>
      </c>
      <c r="E16" s="178">
        <v>7</v>
      </c>
      <c r="F16" s="179">
        <v>186.06</v>
      </c>
      <c r="G16" s="178">
        <f>ROUND(F16+(F16*$H$7),2)</f>
        <v>231.38</v>
      </c>
      <c r="H16" s="180">
        <f>ROUND(E16*G16,2)</f>
        <v>1619.66</v>
      </c>
    </row>
    <row r="17" s="118" customFormat="1" ht="48.95" customHeight="1" spans="1:8">
      <c r="A17" s="174" t="s">
        <v>38</v>
      </c>
      <c r="B17" s="175" t="s">
        <v>39</v>
      </c>
      <c r="C17" s="182" t="s">
        <v>40</v>
      </c>
      <c r="D17" s="177" t="s">
        <v>41</v>
      </c>
      <c r="E17" s="178">
        <v>2</v>
      </c>
      <c r="F17" s="179">
        <v>900</v>
      </c>
      <c r="G17" s="178">
        <f>ROUND(F17+(F17*$H$7),2)</f>
        <v>1119.24</v>
      </c>
      <c r="H17" s="180">
        <f>ROUND(E17*G17,2)</f>
        <v>2238.48</v>
      </c>
    </row>
    <row r="18" s="118" customFormat="1" ht="15.75" customHeight="1" spans="1:8">
      <c r="A18" s="174"/>
      <c r="B18" s="175"/>
      <c r="C18" s="182"/>
      <c r="D18" s="177"/>
      <c r="E18" s="178"/>
      <c r="F18" s="179"/>
      <c r="G18" s="178"/>
      <c r="H18" s="180"/>
    </row>
    <row r="19" s="118" customFormat="1" ht="20.1" customHeight="1" spans="1:8">
      <c r="A19" s="162"/>
      <c r="B19" s="163"/>
      <c r="C19" s="164" t="s">
        <v>28</v>
      </c>
      <c r="D19" s="151"/>
      <c r="E19" s="152"/>
      <c r="F19" s="165"/>
      <c r="G19" s="153">
        <f t="shared" ref="G19:G25" si="0">ROUND(F19+(F19*$H$7),2)</f>
        <v>0</v>
      </c>
      <c r="H19" s="166">
        <f>SUM(H15+H16+H17)</f>
        <v>4609.32</v>
      </c>
    </row>
    <row r="20" s="119" customFormat="1" ht="20.1" customHeight="1" spans="1:8">
      <c r="A20" s="167"/>
      <c r="B20" s="168"/>
      <c r="C20" s="169"/>
      <c r="D20" s="170"/>
      <c r="E20" s="171"/>
      <c r="F20" s="172"/>
      <c r="G20" s="178">
        <f t="shared" si="0"/>
        <v>0</v>
      </c>
      <c r="H20" s="173"/>
    </row>
    <row r="21" s="118" customFormat="1" ht="20.1" customHeight="1" spans="1:19">
      <c r="A21" s="148">
        <v>3</v>
      </c>
      <c r="B21" s="183"/>
      <c r="C21" s="184" t="s">
        <v>42</v>
      </c>
      <c r="D21" s="151"/>
      <c r="E21" s="185"/>
      <c r="F21" s="165"/>
      <c r="G21" s="153">
        <f t="shared" si="0"/>
        <v>0</v>
      </c>
      <c r="H21" s="154"/>
      <c r="N21" s="118" t="s">
        <v>43</v>
      </c>
      <c r="S21" s="118" t="s">
        <v>44</v>
      </c>
    </row>
    <row r="22" s="120" customFormat="1" ht="44.25" customHeight="1" spans="1:8">
      <c r="A22" s="186" t="s">
        <v>45</v>
      </c>
      <c r="B22" s="175" t="s">
        <v>46</v>
      </c>
      <c r="C22" s="176" t="s">
        <v>47</v>
      </c>
      <c r="D22" s="175" t="s">
        <v>48</v>
      </c>
      <c r="E22" s="187">
        <v>15.26</v>
      </c>
      <c r="F22" s="188">
        <v>253.58</v>
      </c>
      <c r="G22" s="178">
        <f t="shared" si="0"/>
        <v>315.35</v>
      </c>
      <c r="H22" s="189">
        <f>ROUND(G22*E22,2)</f>
        <v>4812.24</v>
      </c>
    </row>
    <row r="23" s="120" customFormat="1" ht="34.5" customHeight="1" spans="1:11">
      <c r="A23" s="186" t="s">
        <v>49</v>
      </c>
      <c r="B23" s="175" t="s">
        <v>50</v>
      </c>
      <c r="C23" s="176" t="s">
        <v>51</v>
      </c>
      <c r="D23" s="175" t="s">
        <v>48</v>
      </c>
      <c r="E23" s="187">
        <f>E22+E28</f>
        <v>21.26</v>
      </c>
      <c r="F23" s="188">
        <v>40.84</v>
      </c>
      <c r="G23" s="178">
        <f t="shared" si="0"/>
        <v>50.79</v>
      </c>
      <c r="H23" s="189">
        <f>ROUND(G23*E23,2)</f>
        <v>1079.8</v>
      </c>
      <c r="K23" s="120" t="s">
        <v>52</v>
      </c>
    </row>
    <row r="24" s="120" customFormat="1" ht="34.5" customHeight="1" spans="1:11">
      <c r="A24" s="186" t="s">
        <v>53</v>
      </c>
      <c r="B24" s="175" t="s">
        <v>54</v>
      </c>
      <c r="C24" s="176" t="s">
        <v>55</v>
      </c>
      <c r="D24" s="175" t="s">
        <v>48</v>
      </c>
      <c r="E24" s="187">
        <f>E22+E23</f>
        <v>36.52</v>
      </c>
      <c r="F24" s="188">
        <v>75</v>
      </c>
      <c r="G24" s="178">
        <f t="shared" si="0"/>
        <v>93.27</v>
      </c>
      <c r="H24" s="189">
        <f>ROUND(G24*E24,2)</f>
        <v>3406.22</v>
      </c>
      <c r="K24" s="120" t="s">
        <v>56</v>
      </c>
    </row>
    <row r="25" s="118" customFormat="1" ht="20.1" customHeight="1" spans="1:12">
      <c r="A25" s="162"/>
      <c r="B25" s="163"/>
      <c r="C25" s="164" t="s">
        <v>28</v>
      </c>
      <c r="D25" s="151"/>
      <c r="E25" s="152"/>
      <c r="F25" s="165"/>
      <c r="G25" s="153">
        <f t="shared" si="0"/>
        <v>0</v>
      </c>
      <c r="H25" s="166">
        <f>SUM(H22+H23+H24)</f>
        <v>9298.26</v>
      </c>
      <c r="I25" s="118" t="s">
        <v>57</v>
      </c>
      <c r="J25" s="118" t="s">
        <v>58</v>
      </c>
      <c r="K25" s="118" t="s">
        <v>59</v>
      </c>
      <c r="L25" s="118" t="s">
        <v>60</v>
      </c>
    </row>
    <row r="26" s="121" customFormat="1" ht="20.1" customHeight="1" spans="1:8">
      <c r="A26" s="190"/>
      <c r="B26" s="191"/>
      <c r="C26" s="192"/>
      <c r="D26" s="191"/>
      <c r="E26" s="191"/>
      <c r="F26" s="193"/>
      <c r="G26" s="194"/>
      <c r="H26" s="195"/>
    </row>
    <row r="27" s="120" customFormat="1" ht="15" customHeight="1" spans="1:8">
      <c r="A27" s="196">
        <v>4</v>
      </c>
      <c r="B27" s="197"/>
      <c r="C27" s="198" t="s">
        <v>61</v>
      </c>
      <c r="D27" s="197"/>
      <c r="E27" s="197"/>
      <c r="F27" s="199"/>
      <c r="G27" s="153"/>
      <c r="H27" s="200"/>
    </row>
    <row r="28" s="122" customFormat="1" ht="34.5" customHeight="1" spans="1:14">
      <c r="A28" s="201" t="s">
        <v>62</v>
      </c>
      <c r="B28" s="175" t="s">
        <v>63</v>
      </c>
      <c r="C28" s="176" t="s">
        <v>64</v>
      </c>
      <c r="D28" s="175" t="s">
        <v>48</v>
      </c>
      <c r="E28" s="187">
        <v>6</v>
      </c>
      <c r="F28" s="188">
        <v>40.8</v>
      </c>
      <c r="G28" s="178">
        <f>ROUND(F28+(F28*$H$7),2)</f>
        <v>50.74</v>
      </c>
      <c r="H28" s="202">
        <f t="shared" ref="H28:H37" si="1">ROUND(G28*E28,2)</f>
        <v>304.44</v>
      </c>
      <c r="N28" s="122" t="s">
        <v>65</v>
      </c>
    </row>
    <row r="29" s="120" customFormat="1" ht="44.1" customHeight="1" spans="1:12">
      <c r="A29" s="186" t="s">
        <v>66</v>
      </c>
      <c r="B29" s="175" t="s">
        <v>67</v>
      </c>
      <c r="C29" s="176" t="s">
        <v>68</v>
      </c>
      <c r="D29" s="175" t="s">
        <v>69</v>
      </c>
      <c r="E29" s="203">
        <f>I29+J29+K29+L29</f>
        <v>128.77</v>
      </c>
      <c r="F29" s="188">
        <v>63.49</v>
      </c>
      <c r="G29" s="178">
        <f t="shared" ref="G29:G37" si="2">ROUND(F29+(F29*$H$7),2)</f>
        <v>78.96</v>
      </c>
      <c r="H29" s="202">
        <f t="shared" si="1"/>
        <v>10167.68</v>
      </c>
      <c r="I29" s="122">
        <v>21.3</v>
      </c>
      <c r="J29" s="120">
        <v>36.7</v>
      </c>
      <c r="K29" s="120">
        <v>45.74</v>
      </c>
      <c r="L29" s="120">
        <v>25.03</v>
      </c>
    </row>
    <row r="30" s="123" customFormat="1" ht="30" customHeight="1" spans="1:12">
      <c r="A30" s="201" t="s">
        <v>70</v>
      </c>
      <c r="B30" s="204" t="s">
        <v>71</v>
      </c>
      <c r="C30" s="205" t="s">
        <v>72</v>
      </c>
      <c r="D30" s="204" t="s">
        <v>73</v>
      </c>
      <c r="E30" s="206">
        <f>I30+J30+K30+L30</f>
        <v>1417</v>
      </c>
      <c r="F30" s="207">
        <v>11.75</v>
      </c>
      <c r="G30" s="178">
        <f t="shared" si="2"/>
        <v>14.61</v>
      </c>
      <c r="H30" s="202">
        <f t="shared" si="1"/>
        <v>20702.37</v>
      </c>
      <c r="I30" s="123">
        <v>231.8</v>
      </c>
      <c r="J30" s="123">
        <v>401.2</v>
      </c>
      <c r="K30" s="123">
        <v>448.9</v>
      </c>
      <c r="L30" s="123">
        <v>335.1</v>
      </c>
    </row>
    <row r="31" s="118" customFormat="1" ht="35.1" customHeight="1" spans="1:9">
      <c r="A31" s="186" t="s">
        <v>74</v>
      </c>
      <c r="B31" s="208" t="s">
        <v>75</v>
      </c>
      <c r="C31" s="209" t="s">
        <v>76</v>
      </c>
      <c r="D31" s="210" t="s">
        <v>77</v>
      </c>
      <c r="E31" s="211">
        <v>24</v>
      </c>
      <c r="F31" s="212">
        <v>13.5</v>
      </c>
      <c r="G31" s="178">
        <f t="shared" si="2"/>
        <v>16.79</v>
      </c>
      <c r="H31" s="202">
        <f t="shared" si="1"/>
        <v>402.96</v>
      </c>
      <c r="I31" s="118" t="s">
        <v>78</v>
      </c>
    </row>
    <row r="32" s="118" customFormat="1" ht="44.1" customHeight="1" spans="1:8">
      <c r="A32" s="201" t="s">
        <v>79</v>
      </c>
      <c r="B32" s="208" t="s">
        <v>80</v>
      </c>
      <c r="C32" s="209" t="s">
        <v>81</v>
      </c>
      <c r="D32" s="210" t="s">
        <v>69</v>
      </c>
      <c r="E32" s="211">
        <v>24</v>
      </c>
      <c r="F32" s="212">
        <v>8.66</v>
      </c>
      <c r="G32" s="178">
        <f t="shared" si="2"/>
        <v>10.77</v>
      </c>
      <c r="H32" s="202">
        <f t="shared" si="1"/>
        <v>258.48</v>
      </c>
    </row>
    <row r="33" s="118" customFormat="1" ht="44.1" customHeight="1" spans="1:12">
      <c r="A33" s="186" t="s">
        <v>82</v>
      </c>
      <c r="B33" s="208" t="s">
        <v>83</v>
      </c>
      <c r="C33" s="209" t="s">
        <v>84</v>
      </c>
      <c r="D33" s="210" t="s">
        <v>48</v>
      </c>
      <c r="E33" s="211">
        <f>I33+J33+K33+L33</f>
        <v>15.26</v>
      </c>
      <c r="F33" s="212">
        <v>819.88</v>
      </c>
      <c r="G33" s="178">
        <f t="shared" si="2"/>
        <v>1019.6</v>
      </c>
      <c r="H33" s="202">
        <f t="shared" si="1"/>
        <v>15559.1</v>
      </c>
      <c r="I33" s="118">
        <v>2.7</v>
      </c>
      <c r="J33" s="118">
        <v>4.13</v>
      </c>
      <c r="K33" s="118">
        <v>6.03</v>
      </c>
      <c r="L33" s="118">
        <v>2.4</v>
      </c>
    </row>
    <row r="34" s="118" customFormat="1" ht="44.1" customHeight="1" spans="1:15">
      <c r="A34" s="201" t="s">
        <v>85</v>
      </c>
      <c r="B34" s="208" t="s">
        <v>86</v>
      </c>
      <c r="C34" s="209" t="s">
        <v>87</v>
      </c>
      <c r="D34" s="210" t="s">
        <v>37</v>
      </c>
      <c r="E34" s="211">
        <v>30.8</v>
      </c>
      <c r="F34" s="212">
        <v>211.37</v>
      </c>
      <c r="G34" s="178">
        <f t="shared" si="2"/>
        <v>262.86</v>
      </c>
      <c r="H34" s="202">
        <f t="shared" si="1"/>
        <v>8096.09</v>
      </c>
      <c r="I34" s="118" t="s">
        <v>88</v>
      </c>
      <c r="O34" s="118">
        <f>827.9*36</f>
        <v>29804.4</v>
      </c>
    </row>
    <row r="35" s="118" customFormat="1" ht="44.1" customHeight="1" spans="1:9">
      <c r="A35" s="186" t="s">
        <v>89</v>
      </c>
      <c r="B35" s="208" t="s">
        <v>90</v>
      </c>
      <c r="C35" s="209" t="s">
        <v>91</v>
      </c>
      <c r="D35" s="210" t="s">
        <v>48</v>
      </c>
      <c r="E35" s="211">
        <v>11.55</v>
      </c>
      <c r="F35" s="212">
        <v>69.65</v>
      </c>
      <c r="G35" s="178">
        <f t="shared" si="2"/>
        <v>86.62</v>
      </c>
      <c r="H35" s="202">
        <f t="shared" si="1"/>
        <v>1000.46</v>
      </c>
      <c r="I35" s="118" t="s">
        <v>92</v>
      </c>
    </row>
    <row r="36" s="118" customFormat="1" ht="44.1" customHeight="1" spans="1:9">
      <c r="A36" s="201" t="s">
        <v>93</v>
      </c>
      <c r="B36" s="208" t="s">
        <v>94</v>
      </c>
      <c r="C36" s="209" t="s">
        <v>95</v>
      </c>
      <c r="D36" s="210" t="s">
        <v>37</v>
      </c>
      <c r="E36" s="213">
        <v>30.8</v>
      </c>
      <c r="F36" s="211">
        <v>25.84</v>
      </c>
      <c r="G36" s="178">
        <f t="shared" si="2"/>
        <v>32.13</v>
      </c>
      <c r="H36" s="202">
        <f t="shared" si="1"/>
        <v>989.6</v>
      </c>
      <c r="I36" s="118" t="s">
        <v>96</v>
      </c>
    </row>
    <row r="37" s="118" customFormat="1" ht="44.1" customHeight="1" spans="1:8">
      <c r="A37" s="186" t="s">
        <v>97</v>
      </c>
      <c r="B37" s="208" t="s">
        <v>98</v>
      </c>
      <c r="C37" s="209" t="s">
        <v>99</v>
      </c>
      <c r="D37" s="210" t="s">
        <v>100</v>
      </c>
      <c r="E37" s="211">
        <v>23</v>
      </c>
      <c r="F37" s="212">
        <v>19.51</v>
      </c>
      <c r="G37" s="178">
        <f t="shared" si="2"/>
        <v>24.26</v>
      </c>
      <c r="H37" s="202">
        <f t="shared" si="1"/>
        <v>557.98</v>
      </c>
    </row>
    <row r="38" s="118" customFormat="1" ht="15" customHeight="1" spans="1:8">
      <c r="A38" s="162"/>
      <c r="B38" s="163"/>
      <c r="C38" s="164" t="s">
        <v>28</v>
      </c>
      <c r="D38" s="151"/>
      <c r="E38" s="152"/>
      <c r="F38" s="165"/>
      <c r="G38" s="153"/>
      <c r="H38" s="166">
        <f>SUM(H28:H37)</f>
        <v>58039.16</v>
      </c>
    </row>
    <row r="39" s="120" customFormat="1" ht="18" customHeight="1" spans="1:8">
      <c r="A39" s="135"/>
      <c r="B39" s="136"/>
      <c r="C39" s="137"/>
      <c r="D39" s="136"/>
      <c r="E39" s="136"/>
      <c r="F39" s="214"/>
      <c r="G39" s="178"/>
      <c r="H39" s="215"/>
    </row>
    <row r="40" s="124" customFormat="1" ht="15" customHeight="1" spans="1:8">
      <c r="A40" s="148">
        <v>5</v>
      </c>
      <c r="B40" s="163"/>
      <c r="C40" s="216" t="s">
        <v>101</v>
      </c>
      <c r="D40" s="151"/>
      <c r="E40" s="152"/>
      <c r="F40" s="165"/>
      <c r="G40" s="152"/>
      <c r="H40" s="166"/>
    </row>
    <row r="41" s="125" customFormat="1" ht="33" customHeight="1" spans="1:8">
      <c r="A41" s="217" t="s">
        <v>102</v>
      </c>
      <c r="B41" s="175" t="s">
        <v>103</v>
      </c>
      <c r="C41" s="218" t="s">
        <v>104</v>
      </c>
      <c r="D41" s="219" t="s">
        <v>69</v>
      </c>
      <c r="E41" s="220">
        <v>25</v>
      </c>
      <c r="F41" s="221">
        <v>7.58</v>
      </c>
      <c r="G41" s="222">
        <f>ROUND(F41+(F41*$H$7),2)</f>
        <v>9.43</v>
      </c>
      <c r="H41" s="223">
        <f>ROUND((G41*E41),2)</f>
        <v>235.75</v>
      </c>
    </row>
    <row r="42" s="124" customFormat="1" ht="15" customHeight="1" spans="1:8">
      <c r="A42" s="148"/>
      <c r="B42" s="163"/>
      <c r="C42" s="164" t="s">
        <v>28</v>
      </c>
      <c r="D42" s="151"/>
      <c r="E42" s="152"/>
      <c r="F42" s="165"/>
      <c r="G42" s="153">
        <f>ROUND(F42+(F42*$H$7),2)</f>
        <v>0</v>
      </c>
      <c r="H42" s="166">
        <f>SUM(H41)</f>
        <v>235.75</v>
      </c>
    </row>
    <row r="43" s="124" customFormat="1" ht="20.1" customHeight="1" spans="1:8">
      <c r="A43" s="224"/>
      <c r="B43" s="225"/>
      <c r="C43" s="140"/>
      <c r="D43" s="219"/>
      <c r="E43" s="220"/>
      <c r="F43" s="226"/>
      <c r="G43" s="220"/>
      <c r="H43" s="227"/>
    </row>
    <row r="44" s="118" customFormat="1" ht="15" customHeight="1" spans="1:8">
      <c r="A44" s="148">
        <v>6</v>
      </c>
      <c r="B44" s="163"/>
      <c r="C44" s="216" t="s">
        <v>105</v>
      </c>
      <c r="D44" s="151"/>
      <c r="E44" s="152"/>
      <c r="F44" s="165"/>
      <c r="G44" s="152"/>
      <c r="H44" s="166"/>
    </row>
    <row r="45" s="119" customFormat="1" ht="33" customHeight="1" spans="1:8">
      <c r="A45" s="167" t="s">
        <v>106</v>
      </c>
      <c r="B45" s="228" t="s">
        <v>107</v>
      </c>
      <c r="C45" s="229" t="s">
        <v>108</v>
      </c>
      <c r="D45" s="170" t="s">
        <v>109</v>
      </c>
      <c r="E45" s="171">
        <v>1</v>
      </c>
      <c r="F45" s="172">
        <f>G45/(1+H7)</f>
        <v>308.298488259891</v>
      </c>
      <c r="G45" s="171">
        <f>ROUND((H12+H19+H25+H38+H42)*0.005,2)</f>
        <v>383.4</v>
      </c>
      <c r="H45" s="230">
        <f>ROUND(G45*E45,2)</f>
        <v>383.4</v>
      </c>
    </row>
    <row r="46" s="118" customFormat="1" ht="20.1" customHeight="1" spans="1:8">
      <c r="A46" s="162"/>
      <c r="B46" s="149"/>
      <c r="C46" s="231" t="s">
        <v>28</v>
      </c>
      <c r="D46" s="151"/>
      <c r="E46" s="185"/>
      <c r="F46" s="165"/>
      <c r="G46" s="152"/>
      <c r="H46" s="166">
        <f>SUM(H45)</f>
        <v>383.4</v>
      </c>
    </row>
    <row r="47" ht="20.1" customHeight="1" spans="1:8">
      <c r="A47" s="232"/>
      <c r="B47" s="233"/>
      <c r="C47" s="234"/>
      <c r="D47" s="235"/>
      <c r="E47" s="236"/>
      <c r="F47" s="237"/>
      <c r="G47" s="236"/>
      <c r="H47" s="238"/>
    </row>
    <row r="48" s="118" customFormat="1" ht="20.1" customHeight="1" spans="1:8">
      <c r="A48" s="239" t="s">
        <v>110</v>
      </c>
      <c r="B48" s="240"/>
      <c r="C48" s="240"/>
      <c r="D48" s="240"/>
      <c r="E48" s="240"/>
      <c r="F48" s="240"/>
      <c r="G48" s="241"/>
      <c r="H48" s="242">
        <f>ROUND((H12+H19+H25+H38+H42+H46),2)</f>
        <v>77062.86</v>
      </c>
    </row>
    <row r="49" ht="15" customHeight="1" spans="1:8">
      <c r="A49" s="243"/>
      <c r="B49" s="244"/>
      <c r="C49" s="244"/>
      <c r="D49" s="244"/>
      <c r="E49" s="244"/>
      <c r="F49" s="244"/>
      <c r="G49" s="244"/>
      <c r="H49" s="245"/>
    </row>
    <row r="50" ht="15" customHeight="1" spans="1:8">
      <c r="A50" s="243"/>
      <c r="B50" s="244"/>
      <c r="C50" s="244"/>
      <c r="D50" s="244"/>
      <c r="E50" s="244"/>
      <c r="F50" s="244"/>
      <c r="G50" s="244"/>
      <c r="H50" s="245"/>
    </row>
    <row r="51" ht="13.8" spans="1:8">
      <c r="A51" s="246"/>
      <c r="C51" s="247"/>
      <c r="D51" s="248"/>
      <c r="E51" s="249"/>
      <c r="F51" s="249"/>
      <c r="H51" s="250"/>
    </row>
    <row r="52" ht="13.8" spans="1:8">
      <c r="A52" s="246"/>
      <c r="C52" s="247"/>
      <c r="D52" s="248"/>
      <c r="E52" s="249"/>
      <c r="F52" s="249"/>
      <c r="H52" s="250"/>
    </row>
    <row r="53" ht="13.8" spans="1:8">
      <c r="A53" s="246"/>
      <c r="C53" s="247" t="s">
        <v>111</v>
      </c>
      <c r="D53" s="248"/>
      <c r="E53" s="251" t="s">
        <v>112</v>
      </c>
      <c r="F53" s="251"/>
      <c r="H53" s="250"/>
    </row>
    <row r="54" ht="13.8" spans="3:8">
      <c r="C54" s="247" t="s">
        <v>113</v>
      </c>
      <c r="D54" s="248"/>
      <c r="E54" s="252" t="s">
        <v>114</v>
      </c>
      <c r="F54" s="252"/>
      <c r="H54" s="250"/>
    </row>
    <row r="55" ht="14.55" spans="1:8">
      <c r="A55" s="253"/>
      <c r="B55" s="254"/>
      <c r="C55" s="255"/>
      <c r="D55" s="256"/>
      <c r="E55" s="255"/>
      <c r="F55" s="255"/>
      <c r="G55" s="254"/>
      <c r="H55" s="257"/>
    </row>
    <row r="56" ht="13.8" spans="3:6">
      <c r="C56" s="247"/>
      <c r="D56" s="248"/>
      <c r="E56" s="247"/>
      <c r="F56" s="247"/>
    </row>
    <row r="58" spans="1:8">
      <c r="A58" s="201" t="s">
        <v>115</v>
      </c>
      <c r="B58" s="208" t="s">
        <v>116</v>
      </c>
      <c r="C58" s="209" t="s">
        <v>117</v>
      </c>
      <c r="D58" s="210" t="s">
        <v>118</v>
      </c>
      <c r="E58" s="211">
        <v>60</v>
      </c>
      <c r="F58" s="212">
        <v>20.42</v>
      </c>
      <c r="G58" s="178">
        <f>ROUND(F58+(F58*$H$7),2)</f>
        <v>25.39</v>
      </c>
      <c r="H58" s="202">
        <f>ROUND(G58*E58,2)</f>
        <v>1523.4</v>
      </c>
    </row>
  </sheetData>
  <mergeCells count="16">
    <mergeCell ref="A3:E3"/>
    <mergeCell ref="F3:H3"/>
    <mergeCell ref="A4:E4"/>
    <mergeCell ref="F4:H4"/>
    <mergeCell ref="A5:D5"/>
    <mergeCell ref="E5:H5"/>
    <mergeCell ref="A6:D6"/>
    <mergeCell ref="A7:D7"/>
    <mergeCell ref="A8:H8"/>
    <mergeCell ref="A48:G48"/>
    <mergeCell ref="E53:F53"/>
    <mergeCell ref="E54:F54"/>
    <mergeCell ref="E6:E7"/>
    <mergeCell ref="F6:F7"/>
    <mergeCell ref="A1:E2"/>
    <mergeCell ref="F1:H2"/>
  </mergeCells>
  <pageMargins left="0.7" right="0.7" top="0.75" bottom="0.75" header="0.3" footer="0.3"/>
  <pageSetup paperSize="9" scale="67" fitToHeight="2" orientation="landscape" horizontalDpi="600" verticalDpi="600"/>
  <headerFooter alignWithMargins="0"/>
  <rowBreaks count="2" manualBreakCount="2">
    <brk id="19" max="7" man="1"/>
    <brk id="36" max="7" man="1"/>
  </rowBreaks>
  <ignoredErrors>
    <ignoredError sqref="F11" evalError="1"/>
  </ignoredError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3"/>
  <sheetViews>
    <sheetView view="pageBreakPreview" zoomScaleNormal="100" workbookViewId="0">
      <selection activeCell="M8" sqref="M8"/>
    </sheetView>
  </sheetViews>
  <sheetFormatPr defaultColWidth="8.88888888888889" defaultRowHeight="13.2"/>
  <cols>
    <col min="1" max="1" width="10.712962962963" style="2" customWidth="1"/>
    <col min="2" max="4" width="15.712962962963" style="2" customWidth="1"/>
    <col min="5" max="5" width="16.712962962963" style="2" customWidth="1"/>
    <col min="6" max="6" width="12.712962962963" style="2" customWidth="1"/>
    <col min="7" max="7" width="14" style="2" customWidth="1"/>
    <col min="8" max="8" width="15.712962962963" style="2" customWidth="1"/>
    <col min="9" max="9" width="12.712962962963" style="2" customWidth="1"/>
    <col min="10" max="11" width="9.13888888888889" style="2"/>
    <col min="12" max="12" width="14.287037037037" style="2" customWidth="1"/>
    <col min="13" max="13" width="12.287037037037" style="2" customWidth="1"/>
    <col min="14" max="16384" width="9.13888888888889" style="2"/>
  </cols>
  <sheetData>
    <row r="1" ht="20.1" customHeight="1" spans="1:10">
      <c r="A1" s="3" t="s">
        <v>119</v>
      </c>
      <c r="B1" s="4" t="s">
        <v>120</v>
      </c>
      <c r="C1" s="5"/>
      <c r="D1" s="5"/>
      <c r="E1" s="6"/>
      <c r="F1" s="7"/>
      <c r="G1" s="8"/>
      <c r="H1" s="8"/>
      <c r="I1" s="82"/>
      <c r="J1" s="83"/>
    </row>
    <row r="2" ht="20.1" customHeight="1" spans="1:10">
      <c r="A2" s="3" t="s">
        <v>121</v>
      </c>
      <c r="B2" s="9" t="s">
        <v>122</v>
      </c>
      <c r="C2" s="10"/>
      <c r="D2" s="10"/>
      <c r="E2" s="11"/>
      <c r="F2" s="12"/>
      <c r="G2" s="13"/>
      <c r="H2" s="13"/>
      <c r="I2" s="84"/>
      <c r="J2" s="85"/>
    </row>
    <row r="3" ht="15" customHeight="1" spans="1:10">
      <c r="A3" s="14" t="s">
        <v>123</v>
      </c>
      <c r="B3" s="15" t="s">
        <v>3</v>
      </c>
      <c r="C3" s="16"/>
      <c r="D3" s="16"/>
      <c r="E3" s="17"/>
      <c r="F3" s="12"/>
      <c r="G3" s="13"/>
      <c r="H3" s="13"/>
      <c r="I3" s="84" t="s">
        <v>124</v>
      </c>
      <c r="J3" s="85"/>
    </row>
    <row r="4" ht="15" customHeight="1" spans="1:10">
      <c r="A4" s="18"/>
      <c r="B4" s="19"/>
      <c r="C4" s="20"/>
      <c r="D4" s="20"/>
      <c r="E4" s="21"/>
      <c r="F4" s="12"/>
      <c r="G4" s="13"/>
      <c r="H4" s="13"/>
      <c r="I4" s="86" t="s">
        <v>125</v>
      </c>
      <c r="J4" s="87"/>
    </row>
    <row r="5" s="1" customFormat="1" ht="30" customHeight="1" spans="1:15">
      <c r="A5" s="22" t="s">
        <v>126</v>
      </c>
      <c r="B5" s="23" t="s">
        <v>5</v>
      </c>
      <c r="C5" s="24"/>
      <c r="D5" s="24"/>
      <c r="E5" s="25"/>
      <c r="F5" s="12"/>
      <c r="G5" s="13"/>
      <c r="H5" s="13"/>
      <c r="I5" s="88" t="s">
        <v>127</v>
      </c>
      <c r="J5" s="89"/>
      <c r="N5" s="2"/>
      <c r="O5" s="2"/>
    </row>
    <row r="6" ht="20.1" customHeight="1" spans="1:10">
      <c r="A6" s="26" t="s">
        <v>128</v>
      </c>
      <c r="B6" s="9" t="s">
        <v>129</v>
      </c>
      <c r="C6" s="11"/>
      <c r="D6" s="27" t="s">
        <v>130</v>
      </c>
      <c r="E6" s="28">
        <v>45636</v>
      </c>
      <c r="F6" s="29"/>
      <c r="G6" s="30"/>
      <c r="H6" s="30"/>
      <c r="I6" s="90" t="s">
        <v>131</v>
      </c>
      <c r="J6" s="91"/>
    </row>
    <row r="7" ht="24.95" customHeight="1" spans="1:13">
      <c r="A7" s="31" t="s">
        <v>120</v>
      </c>
      <c r="B7" s="32"/>
      <c r="C7" s="32"/>
      <c r="D7" s="32"/>
      <c r="E7" s="32"/>
      <c r="F7" s="32"/>
      <c r="G7" s="32"/>
      <c r="H7" s="32"/>
      <c r="I7" s="32"/>
      <c r="J7" s="92"/>
      <c r="L7" s="93"/>
      <c r="M7" s="93"/>
    </row>
    <row r="8" ht="24.95" customHeight="1" spans="1:13">
      <c r="A8" s="33" t="s">
        <v>15</v>
      </c>
      <c r="B8" s="34" t="s">
        <v>132</v>
      </c>
      <c r="C8" s="35"/>
      <c r="D8" s="36"/>
      <c r="E8" s="33" t="s">
        <v>133</v>
      </c>
      <c r="F8" s="33" t="s">
        <v>134</v>
      </c>
      <c r="G8" s="33" t="s">
        <v>135</v>
      </c>
      <c r="H8" s="33" t="s">
        <v>136</v>
      </c>
      <c r="I8" s="34" t="s">
        <v>137</v>
      </c>
      <c r="J8" s="36"/>
      <c r="L8" s="94"/>
      <c r="M8" s="93"/>
    </row>
    <row r="9" ht="20.1" customHeight="1" spans="1:13">
      <c r="A9" s="37">
        <v>1</v>
      </c>
      <c r="B9" s="38" t="s">
        <v>23</v>
      </c>
      <c r="C9" s="39"/>
      <c r="D9" s="40"/>
      <c r="E9" s="41">
        <f>'Planilha Orcamentária'!H12</f>
        <v>4496.97</v>
      </c>
      <c r="F9" s="42">
        <f>E9/E$21</f>
        <v>0.0583545692438615</v>
      </c>
      <c r="G9" s="43">
        <v>0.5</v>
      </c>
      <c r="H9" s="43">
        <v>0.5</v>
      </c>
      <c r="I9" s="95">
        <v>1</v>
      </c>
      <c r="J9" s="96"/>
      <c r="L9" s="97"/>
      <c r="M9" s="93"/>
    </row>
    <row r="10" ht="20.1" customHeight="1" spans="1:13">
      <c r="A10" s="44"/>
      <c r="B10" s="45"/>
      <c r="C10" s="46"/>
      <c r="D10" s="47"/>
      <c r="E10" s="48"/>
      <c r="F10" s="49"/>
      <c r="G10" s="50">
        <f>(G9*E9)</f>
        <v>2248.485</v>
      </c>
      <c r="H10" s="50">
        <f>(H9*E9)</f>
        <v>2248.485</v>
      </c>
      <c r="I10" s="98">
        <f>SUM(G10:H10)</f>
        <v>4496.97</v>
      </c>
      <c r="J10" s="99"/>
      <c r="L10" s="97"/>
      <c r="M10" s="97"/>
    </row>
    <row r="11" ht="20.1" customHeight="1" spans="1:13">
      <c r="A11" s="37">
        <v>2</v>
      </c>
      <c r="B11" s="15" t="s">
        <v>29</v>
      </c>
      <c r="C11" s="16"/>
      <c r="D11" s="17"/>
      <c r="E11" s="41">
        <f>'Planilha Orcamentária'!H19</f>
        <v>4609.32</v>
      </c>
      <c r="F11" s="42">
        <f>E11/E$21</f>
        <v>0.0598124699758094</v>
      </c>
      <c r="G11" s="51">
        <v>1</v>
      </c>
      <c r="H11" s="51"/>
      <c r="I11" s="100">
        <v>1</v>
      </c>
      <c r="J11" s="101"/>
      <c r="L11" s="97"/>
      <c r="M11" s="93"/>
    </row>
    <row r="12" ht="20.1" customHeight="1" spans="1:13">
      <c r="A12" s="44"/>
      <c r="B12" s="19"/>
      <c r="C12" s="20"/>
      <c r="D12" s="21"/>
      <c r="E12" s="48"/>
      <c r="F12" s="49"/>
      <c r="G12" s="50">
        <f>(G11*E11)</f>
        <v>4609.32</v>
      </c>
      <c r="H12" s="50"/>
      <c r="I12" s="98">
        <f>SUM(G12:H12)</f>
        <v>4609.32</v>
      </c>
      <c r="J12" s="99"/>
      <c r="L12" s="97"/>
      <c r="M12" s="93"/>
    </row>
    <row r="13" ht="20.1" customHeight="1" spans="1:13">
      <c r="A13" s="37">
        <v>3</v>
      </c>
      <c r="B13" s="15" t="s">
        <v>42</v>
      </c>
      <c r="C13" s="16"/>
      <c r="D13" s="17"/>
      <c r="E13" s="41">
        <f>'Planilha Orcamentária'!H25</f>
        <v>9298.26</v>
      </c>
      <c r="F13" s="42">
        <f>E13/E$21</f>
        <v>0.120658122473005</v>
      </c>
      <c r="G13" s="51">
        <v>1</v>
      </c>
      <c r="H13" s="51"/>
      <c r="I13" s="100">
        <v>1</v>
      </c>
      <c r="J13" s="101"/>
      <c r="L13" s="93"/>
      <c r="M13" s="93"/>
    </row>
    <row r="14" ht="20.1" customHeight="1" spans="1:13">
      <c r="A14" s="44"/>
      <c r="B14" s="19"/>
      <c r="C14" s="20"/>
      <c r="D14" s="21"/>
      <c r="E14" s="48"/>
      <c r="F14" s="49"/>
      <c r="G14" s="50">
        <f>(G13*E13)</f>
        <v>9298.26</v>
      </c>
      <c r="H14" s="50"/>
      <c r="I14" s="98">
        <f>SUM(G14:H14)</f>
        <v>9298.26</v>
      </c>
      <c r="J14" s="99"/>
      <c r="L14" s="97"/>
      <c r="M14" s="97"/>
    </row>
    <row r="15" ht="20.1" customHeight="1" spans="1:13">
      <c r="A15" s="37">
        <v>4</v>
      </c>
      <c r="B15" s="52" t="s">
        <v>61</v>
      </c>
      <c r="C15" s="53"/>
      <c r="D15" s="54"/>
      <c r="E15" s="55">
        <f>'Planilha Orcamentária'!H38</f>
        <v>58039.16</v>
      </c>
      <c r="F15" s="56">
        <f>E15/E$21</f>
        <v>0.753140488167712</v>
      </c>
      <c r="G15" s="51">
        <v>0.3</v>
      </c>
      <c r="H15" s="51">
        <v>0.7</v>
      </c>
      <c r="I15" s="100">
        <v>1</v>
      </c>
      <c r="J15" s="101"/>
      <c r="L15" s="97"/>
      <c r="M15" s="93"/>
    </row>
    <row r="16" ht="20.1" customHeight="1" spans="1:13">
      <c r="A16" s="44"/>
      <c r="B16" s="57"/>
      <c r="C16" s="58"/>
      <c r="D16" s="59"/>
      <c r="E16" s="55"/>
      <c r="F16" s="56"/>
      <c r="G16" s="50">
        <f>(G15*E15)</f>
        <v>17411.748</v>
      </c>
      <c r="H16" s="50">
        <f>(H15*E15)</f>
        <v>40627.412</v>
      </c>
      <c r="I16" s="98">
        <f>SUM(G16:H16)</f>
        <v>58039.16</v>
      </c>
      <c r="J16" s="99"/>
      <c r="L16" s="97"/>
      <c r="M16" s="93"/>
    </row>
    <row r="17" ht="20.1" customHeight="1" spans="1:13">
      <c r="A17" s="60">
        <v>5</v>
      </c>
      <c r="B17" s="61" t="s">
        <v>101</v>
      </c>
      <c r="C17" s="61"/>
      <c r="D17" s="61"/>
      <c r="E17" s="62">
        <f>'Planilha Orcamentária'!H42</f>
        <v>235.75</v>
      </c>
      <c r="F17" s="63">
        <f>E17/E$21</f>
        <v>0.00305919089948128</v>
      </c>
      <c r="G17" s="56"/>
      <c r="H17" s="49">
        <v>1</v>
      </c>
      <c r="I17" s="102">
        <v>1</v>
      </c>
      <c r="J17" s="103"/>
      <c r="L17" s="97"/>
      <c r="M17" s="93"/>
    </row>
    <row r="18" ht="20.1" customHeight="1" spans="1:13">
      <c r="A18" s="60"/>
      <c r="B18" s="61"/>
      <c r="C18" s="61"/>
      <c r="D18" s="61"/>
      <c r="E18" s="64"/>
      <c r="F18" s="49"/>
      <c r="G18" s="65"/>
      <c r="H18" s="66">
        <f>E17*H17</f>
        <v>235.75</v>
      </c>
      <c r="I18" s="104">
        <f>SUM(G18:H18)</f>
        <v>235.75</v>
      </c>
      <c r="J18" s="105"/>
      <c r="L18" s="97"/>
      <c r="M18" s="97"/>
    </row>
    <row r="19" ht="20.1" customHeight="1" spans="1:13">
      <c r="A19" s="37">
        <v>6</v>
      </c>
      <c r="B19" s="16" t="s">
        <v>105</v>
      </c>
      <c r="C19" s="16"/>
      <c r="D19" s="17"/>
      <c r="E19" s="41">
        <f>'Planilha Orcamentária'!H46</f>
        <v>383.4</v>
      </c>
      <c r="F19" s="42">
        <f>E19/E$21</f>
        <v>0.00497515924013202</v>
      </c>
      <c r="G19" s="67">
        <v>0.5</v>
      </c>
      <c r="H19" s="68">
        <v>0.5</v>
      </c>
      <c r="I19" s="106">
        <f>G19+H19</f>
        <v>1</v>
      </c>
      <c r="J19" s="107"/>
      <c r="L19" s="97"/>
      <c r="M19" s="97"/>
    </row>
    <row r="20" ht="20.1" customHeight="1" spans="1:13">
      <c r="A20" s="44"/>
      <c r="B20" s="20"/>
      <c r="C20" s="20"/>
      <c r="D20" s="21"/>
      <c r="E20" s="48"/>
      <c r="F20" s="49"/>
      <c r="G20" s="69">
        <f>E19*G19</f>
        <v>191.7</v>
      </c>
      <c r="H20" s="69">
        <f>E19*H19</f>
        <v>191.7</v>
      </c>
      <c r="I20" s="108">
        <f>SUM(G20+H20)</f>
        <v>383.4</v>
      </c>
      <c r="J20" s="109"/>
      <c r="L20" s="93"/>
      <c r="M20" s="93"/>
    </row>
    <row r="21" ht="13.95" spans="1:13">
      <c r="A21" s="70"/>
      <c r="B21" s="71"/>
      <c r="C21" s="71"/>
      <c r="D21" s="72" t="s">
        <v>137</v>
      </c>
      <c r="E21" s="48">
        <f>SUM(E9:E20)</f>
        <v>77062.86</v>
      </c>
      <c r="F21" s="73">
        <f>SUM(F9:F20)</f>
        <v>1</v>
      </c>
      <c r="G21" s="74">
        <f>SUM(G10+G12+G14+G16+G18+G20)</f>
        <v>33759.513</v>
      </c>
      <c r="H21" s="74">
        <f>SUM(H10+H12+H14+H16+H18+H20)</f>
        <v>43303.347</v>
      </c>
      <c r="I21" s="110">
        <f>SUM(I10+I12+I14+I16+I18+I20)</f>
        <v>77062.86</v>
      </c>
      <c r="J21" s="111"/>
      <c r="L21" s="112"/>
      <c r="M21" s="93"/>
    </row>
    <row r="22" spans="1:10">
      <c r="A22" s="75"/>
      <c r="B22" s="76"/>
      <c r="C22" s="76"/>
      <c r="D22" s="77" t="s">
        <v>138</v>
      </c>
      <c r="E22" s="78"/>
      <c r="F22" s="78"/>
      <c r="G22" s="79">
        <f>G21/$E$21</f>
        <v>0.438077603141124</v>
      </c>
      <c r="H22" s="79">
        <f>H21/$E$21</f>
        <v>0.561922396858876</v>
      </c>
      <c r="I22" s="113">
        <f>SUM(G22:H22)</f>
        <v>1</v>
      </c>
      <c r="J22" s="114"/>
    </row>
    <row r="23" ht="13.95" spans="1:10">
      <c r="A23" s="80"/>
      <c r="B23" s="71"/>
      <c r="C23" s="71"/>
      <c r="D23" s="72" t="s">
        <v>139</v>
      </c>
      <c r="E23" s="81"/>
      <c r="F23" s="81"/>
      <c r="G23" s="56">
        <f>G22</f>
        <v>0.438077603141124</v>
      </c>
      <c r="H23" s="56">
        <f>H22+G23</f>
        <v>1</v>
      </c>
      <c r="I23" s="115"/>
      <c r="J23" s="116"/>
    </row>
  </sheetData>
  <mergeCells count="54">
    <mergeCell ref="B1:E1"/>
    <mergeCell ref="B2:E2"/>
    <mergeCell ref="I3:J3"/>
    <mergeCell ref="I4:J4"/>
    <mergeCell ref="B5:E5"/>
    <mergeCell ref="I5:J5"/>
    <mergeCell ref="B6:C6"/>
    <mergeCell ref="I6:J6"/>
    <mergeCell ref="A7:J7"/>
    <mergeCell ref="B8:D8"/>
    <mergeCell ref="I8:J8"/>
    <mergeCell ref="I9:J9"/>
    <mergeCell ref="I10:J10"/>
    <mergeCell ref="I11:J11"/>
    <mergeCell ref="I12:J12"/>
    <mergeCell ref="I13:J13"/>
    <mergeCell ref="I14:J14"/>
    <mergeCell ref="I15:J15"/>
    <mergeCell ref="I16:J16"/>
    <mergeCell ref="I17:J17"/>
    <mergeCell ref="I18:J18"/>
    <mergeCell ref="I19:J19"/>
    <mergeCell ref="I20:J20"/>
    <mergeCell ref="I21:J21"/>
    <mergeCell ref="I22:J22"/>
    <mergeCell ref="I23:J23"/>
    <mergeCell ref="A3:A4"/>
    <mergeCell ref="A9:A10"/>
    <mergeCell ref="A11:A12"/>
    <mergeCell ref="A13:A14"/>
    <mergeCell ref="A15:A16"/>
    <mergeCell ref="A17:A18"/>
    <mergeCell ref="A19:A20"/>
    <mergeCell ref="E9:E10"/>
    <mergeCell ref="E11:E12"/>
    <mergeCell ref="E13:E14"/>
    <mergeCell ref="E15:E16"/>
    <mergeCell ref="E17:E18"/>
    <mergeCell ref="E19:E20"/>
    <mergeCell ref="F9:F10"/>
    <mergeCell ref="F11:F12"/>
    <mergeCell ref="F13:F14"/>
    <mergeCell ref="F15:F16"/>
    <mergeCell ref="F17:F18"/>
    <mergeCell ref="F19:F20"/>
    <mergeCell ref="B19:D20"/>
    <mergeCell ref="I1:J2"/>
    <mergeCell ref="F1:H6"/>
    <mergeCell ref="B17:D18"/>
    <mergeCell ref="B15:D16"/>
    <mergeCell ref="B3:E4"/>
    <mergeCell ref="B11:D12"/>
    <mergeCell ref="B9:D10"/>
    <mergeCell ref="B13:D14"/>
  </mergeCells>
  <pageMargins left="0.7" right="0.7" top="0.75" bottom="0.75" header="0.3" footer="0.3"/>
  <pageSetup paperSize="9" scale="71" orientation="landscape" horizontalDpi="600" verticalDpi="600"/>
  <headerFooter/>
  <drawing r:id="rId1"/>
</worksheet>
</file>

<file path=docProps/app.xml><?xml version="1.0" encoding="utf-8"?>
<Properties xmlns="http://schemas.openxmlformats.org/officeDocument/2006/extended-properties" xmlns:vt="http://schemas.openxmlformats.org/officeDocument/2006/docPropsVTypes">
  <Company>Setop</Company>
  <Application>Microsoft Excel</Application>
  <HeadingPairs>
    <vt:vector size="2" baseType="variant">
      <vt:variant>
        <vt:lpstr>工作表</vt:lpstr>
      </vt:variant>
      <vt:variant>
        <vt:i4>2</vt:i4>
      </vt:variant>
    </vt:vector>
  </HeadingPairs>
  <TitlesOfParts>
    <vt:vector size="2" baseType="lpstr">
      <vt:lpstr>Planilha Orcamentária</vt:lpstr>
      <vt:lpstr>Cronograma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dc:creator>
  <cp:lastModifiedBy>PMJM</cp:lastModifiedBy>
  <dcterms:created xsi:type="dcterms:W3CDTF">2006-09-22T13:55:22Z</dcterms:created>
  <cp:lastPrinted>2025-01-08T17:00:05Z</cp:lastPrinted>
  <dcterms:modified xsi:type="dcterms:W3CDTF">2025-02-28T22:12:22Z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79DEF3174F974897B924B858317DC2DA_13</vt:lpwstr>
  </property>
  <property fmtid="{D5CDD505-2E9C-101B-9397-08002B2CF9AE}" pid="3" name="KSOProductBuildVer">
    <vt:lpwstr>1046-12.2.0.18911</vt:lpwstr>
  </property>
</Properties>
</file>