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drawings/drawing2.xml" ContentType="application/vnd.openxmlformats-officedocument.drawing+xml"/>
  <Override PartName="/xl/embeddings/oleObject2.bin" ContentType="application/vnd.openxmlformats-officedocument.oleObject"/>
  <Override PartName="/xl/drawings/drawing3.xml" ContentType="application/vnd.openxmlformats-officedocument.drawing+xml"/>
  <Override PartName="/xl/embeddings/oleObject3.bin" ContentType="application/vnd.openxmlformats-officedocument.oleObject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efeituras\Virgolândia 2025\Recapeamento rua da formiga\Pendencias 1\"/>
    </mc:Choice>
  </mc:AlternateContent>
  <bookViews>
    <workbookView xWindow="-120" yWindow="-120" windowWidth="29040" windowHeight="15720"/>
  </bookViews>
  <sheets>
    <sheet name="Memória de Cálculo" sheetId="13" r:id="rId1"/>
    <sheet name="Planilha Orcamentária" sheetId="5" r:id="rId2"/>
    <sheet name="Cronograma" sheetId="10" r:id="rId3"/>
    <sheet name="Memoria de calculo complementar" sheetId="14" r:id="rId4"/>
    <sheet name="BDI" sheetId="16" r:id="rId5"/>
    <sheet name="ADM Local" sheetId="15" r:id="rId6"/>
  </sheets>
  <externalReferences>
    <externalReference r:id="rId7"/>
  </externalReferences>
  <definedNames>
    <definedName name="___sub1">#REF!</definedName>
    <definedName name="___sub2">#REF!</definedName>
    <definedName name="___sub3">#REF!</definedName>
    <definedName name="_sub1">#REF!</definedName>
    <definedName name="_sub2">#REF!</definedName>
    <definedName name="_sub3">#REF!</definedName>
    <definedName name="a">#REF!</definedName>
    <definedName name="AA" hidden="1">{#N/A,#N/A,FALSE,"ALVENARIA";#N/A,#N/A,FALSE,"BLOCOS";#N/A,#N/A,FALSE,"CINTAS";#N/A,#N/A,FALSE,"CORTINA";#N/A,#N/A,FALSE,"LAJES";#N/A,#N/A,FALSE,"PILARES";#N/A,#N/A,FALSE,"VIGAS"}</definedName>
    <definedName name="AREA">#REF!</definedName>
    <definedName name="_xlnm.Print_Area" localSheetId="2">Cronograma!$A$1:$H$32</definedName>
    <definedName name="_xlnm.Print_Area" localSheetId="0">'Memória de Cálculo'!$A$1:$G$47</definedName>
    <definedName name="_xlnm.Print_Area" localSheetId="1">'Planilha Orcamentária'!$A$1:$I$50</definedName>
    <definedName name="B">#REF!</definedName>
    <definedName name="BDI">#REF!</definedName>
    <definedName name="CalculoFossa20" hidden="1">{#N/A,#N/A,FALSE,"ALVENARIA";#N/A,#N/A,FALSE,"BLOCOS";#N/A,#N/A,FALSE,"CINTAS";#N/A,#N/A,FALSE,"CORTINA";#N/A,#N/A,FALSE,"LAJES";#N/A,#N/A,FALSE,"PILARES";#N/A,#N/A,FALSE,"VIGAS"}</definedName>
    <definedName name="Cedro1COMPLETO" hidden="1">{#N/A,#N/A,FALSE,"ALVENARIA";#N/A,#N/A,FALSE,"BLOCOS";#N/A,#N/A,FALSE,"CINTAS";#N/A,#N/A,FALSE,"CORTINA";#N/A,#N/A,FALSE,"LAJES";#N/A,#N/A,FALSE,"PILARES";#N/A,#N/A,FALSE,"VIGAS"}</definedName>
    <definedName name="ciclovia" hidden="1">{#N/A,#N/A,FALSE,"ALVENARIA";#N/A,#N/A,FALSE,"BLOCOS";#N/A,#N/A,FALSE,"CINTAS";#N/A,#N/A,FALSE,"CORTINA";#N/A,#N/A,FALSE,"LAJES";#N/A,#N/A,FALSE,"PILARES";#N/A,#N/A,FALSE,"VIGAS"}</definedName>
    <definedName name="ciclovia2" hidden="1">{#N/A,#N/A,FALSE,"ALVENARIA";#N/A,#N/A,FALSE,"BLOCOS";#N/A,#N/A,FALSE,"CINTAS";#N/A,#N/A,FALSE,"CORTINA";#N/A,#N/A,FALSE,"LAJES";#N/A,#N/A,FALSE,"PILARES";#N/A,#N/A,FALSE,"VIGAS"}</definedName>
    <definedName name="ciclovia3" hidden="1">{#N/A,#N/A,FALSE,"ALVENARIA";#N/A,#N/A,FALSE,"BLOCOS";#N/A,#N/A,FALSE,"CINTAS";#N/A,#N/A,FALSE,"CORTINA";#N/A,#N/A,FALSE,"LAJES";#N/A,#N/A,FALSE,"PILARES";#N/A,#N/A,FALSE,"VIGAS"}</definedName>
    <definedName name="ciclovia4" hidden="1">{#N/A,#N/A,FALSE,"ALVENARIA";#N/A,#N/A,FALSE,"BLOCOS";#N/A,#N/A,FALSE,"CINTAS";#N/A,#N/A,FALSE,"CORTINA";#N/A,#N/A,FALSE,"LAJES";#N/A,#N/A,FALSE,"PILARES";#N/A,#N/A,FALSE,"VIGAS"}</definedName>
    <definedName name="ciclovia5" hidden="1">{#N/A,#N/A,FALSE,"ALVENARIA";#N/A,#N/A,FALSE,"BLOCOS";#N/A,#N/A,FALSE,"CINTAS";#N/A,#N/A,FALSE,"CORTINA";#N/A,#N/A,FALSE,"LAJES";#N/A,#N/A,FALSE,"PILARES";#N/A,#N/A,FALSE,"VIGAS"}</definedName>
    <definedName name="ciclovia6" hidden="1">{#N/A,#N/A,FALSE,"ALVENARIA";#N/A,#N/A,FALSE,"BLOCOS";#N/A,#N/A,FALSE,"CINTAS";#N/A,#N/A,FALSE,"CORTINA";#N/A,#N/A,FALSE,"LAJES";#N/A,#N/A,FALSE,"PILARES";#N/A,#N/A,FALSE,"VIGAS"}</definedName>
    <definedName name="ciclovia7" hidden="1">{#N/A,#N/A,FALSE,"ALVENARIA";#N/A,#N/A,FALSE,"BLOCOS";#N/A,#N/A,FALSE,"CINTAS";#N/A,#N/A,FALSE,"CORTINA";#N/A,#N/A,FALSE,"LAJES";#N/A,#N/A,FALSE,"PILARES";#N/A,#N/A,FALSE,"VIGAS"}</definedName>
    <definedName name="ciclovia8" hidden="1">{#N/A,#N/A,FALSE,"ALVENARIA";#N/A,#N/A,FALSE,"BLOCOS";#N/A,#N/A,FALSE,"CINTAS";#N/A,#N/A,FALSE,"CORTINA";#N/A,#N/A,FALSE,"LAJES";#N/A,#N/A,FALSE,"PILARES";#N/A,#N/A,FALSE,"VIGAS"}</definedName>
    <definedName name="cotação" hidden="1">{#N/A,#N/A,FALSE,"ALVENARIA";#N/A,#N/A,FALSE,"BLOCOS";#N/A,#N/A,FALSE,"CINTAS";#N/A,#N/A,FALSE,"CORTINA";#N/A,#N/A,FALSE,"LAJES";#N/A,#N/A,FALSE,"PILARES";#N/A,#N/A,FALSE,"VIGAS"}</definedName>
    <definedName name="ddd" hidden="1">{#N/A,#N/A,FALSE,"ALVENARIA";#N/A,#N/A,FALSE,"BLOCOS";#N/A,#N/A,FALSE,"CINTAS";#N/A,#N/A,FALSE,"CORTINA";#N/A,#N/A,FALSE,"LAJES";#N/A,#N/A,FALSE,"PILARES";#N/A,#N/A,FALSE,"VIGAS"}</definedName>
    <definedName name="DOLAR">[1]INSUMOS!$G$8</definedName>
    <definedName name="ersdcefgbrnghrbgbrgfbgfwbvbfgvwfv">#REF!</definedName>
    <definedName name="Excel_BuiltIn_Print_Area_2">#REF!</definedName>
    <definedName name="Excel_BuiltIn_Print_Area_2_1">#REF!</definedName>
    <definedName name="Excel_BuiltIn_Print_Area_2_1_1">#REF!</definedName>
    <definedName name="Excel_BuiltIn_Print_Area_2_1_1_1">#REF!</definedName>
    <definedName name="Excel_BuiltIn_Print_Area_4">#REF!</definedName>
    <definedName name="Fossa20" hidden="1">{#N/A,#N/A,FALSE,"ALVENARIA";#N/A,#N/A,FALSE,"BLOCOS";#N/A,#N/A,FALSE,"CINTAS";#N/A,#N/A,FALSE,"CORTINA";#N/A,#N/A,FALSE,"LAJES";#N/A,#N/A,FALSE,"PILARES";#N/A,#N/A,FALSE,"VIGAS"}</definedName>
    <definedName name="fran" hidden="1">{#N/A,#N/A,FALSE,"ALVENARIA";#N/A,#N/A,FALSE,"BLOCOS";#N/A,#N/A,FALSE,"CINTAS";#N/A,#N/A,FALSE,"CORTINA";#N/A,#N/A,FALSE,"LAJES";#N/A,#N/A,FALSE,"PILARES";#N/A,#N/A,FALSE,"VIGAS"}</definedName>
    <definedName name="leosde">#REF!</definedName>
    <definedName name="mac" hidden="1">{#N/A,#N/A,FALSE,"ALVENARIA";#N/A,#N/A,FALSE,"BLOCOS";#N/A,#N/A,FALSE,"CINTAS";#N/A,#N/A,FALSE,"CORTINA";#N/A,#N/A,FALSE,"LAJES";#N/A,#N/A,FALSE,"PILARES";#N/A,#N/A,FALSE,"VIGAS"}</definedName>
    <definedName name="MACAHDO" hidden="1">{#N/A,#N/A,FALSE,"ALVENARIA";#N/A,#N/A,FALSE,"BLOCOS";#N/A,#N/A,FALSE,"CINTAS";#N/A,#N/A,FALSE,"CORTINA";#N/A,#N/A,FALSE,"LAJES";#N/A,#N/A,FALSE,"PILARES";#N/A,#N/A,FALSE,"VIGAS"}</definedName>
    <definedName name="MACHADO" hidden="1">{#N/A,#N/A,FALSE,"ALVENARIA";#N/A,#N/A,FALSE,"BLOCOS";#N/A,#N/A,FALSE,"CINTAS";#N/A,#N/A,FALSE,"CORTINA";#N/A,#N/A,FALSE,"LAJES";#N/A,#N/A,FALSE,"PILARES";#N/A,#N/A,FALSE,"VIGAS"}</definedName>
    <definedName name="NCOMPOSICOES">7</definedName>
    <definedName name="NCOTACOES">15</definedName>
    <definedName name="noo" hidden="1">{#N/A,#N/A,FALSE,"ALVENARIA";#N/A,#N/A,FALSE,"BLOCOS";#N/A,#N/A,FALSE,"CINTAS";#N/A,#N/A,FALSE,"CORTINA";#N/A,#N/A,FALSE,"LAJES";#N/A,#N/A,FALSE,"PILARES";#N/A,#N/A,FALSE,"VIGAS"}</definedName>
    <definedName name="obra">#REF!</definedName>
    <definedName name="obra1">#REF!</definedName>
    <definedName name="obra2">#REF!</definedName>
    <definedName name="obra3">#REF!</definedName>
    <definedName name="obra4">#REF!</definedName>
    <definedName name="obra5">#REF!</definedName>
    <definedName name="orcamento" hidden="1">{#N/A,#N/A,FALSE,"ALVENARIA";#N/A,#N/A,FALSE,"BLOCOS";#N/A,#N/A,FALSE,"CINTAS";#N/A,#N/A,FALSE,"CORTINA";#N/A,#N/A,FALSE,"LAJES";#N/A,#N/A,FALSE,"PILARES";#N/A,#N/A,FALSE,"VIGAS"}</definedName>
    <definedName name="P.1">#REF!</definedName>
    <definedName name="P.10">#REF!</definedName>
    <definedName name="P.11">#REF!</definedName>
    <definedName name="P.12">#REF!</definedName>
    <definedName name="P.13">#REF!</definedName>
    <definedName name="P.14">#REF!</definedName>
    <definedName name="P.15">#REF!</definedName>
    <definedName name="P.2">#REF!</definedName>
    <definedName name="P.3">#REF!</definedName>
    <definedName name="P.4">#REF!</definedName>
    <definedName name="P.5">#REF!</definedName>
    <definedName name="P.6">#REF!</definedName>
    <definedName name="P.7">#REF!</definedName>
    <definedName name="P.8">#REF!</definedName>
    <definedName name="P.9">#REF!</definedName>
    <definedName name="Pedreiro_de_acabamento">[1]INSUMOS!$B$11</definedName>
    <definedName name="PP1.1">#REF!</definedName>
    <definedName name="PP1.10">#REF!</definedName>
    <definedName name="PP1.11">#REF!</definedName>
    <definedName name="PP1.12">#REF!</definedName>
    <definedName name="PP1.13">#REF!</definedName>
    <definedName name="PP1.14">#REF!</definedName>
    <definedName name="PP1.15">#REF!</definedName>
    <definedName name="PP1.2">#REF!</definedName>
    <definedName name="PP1.3">#REF!</definedName>
    <definedName name="PP1.4">#REF!</definedName>
    <definedName name="PP1.5">#REF!</definedName>
    <definedName name="PP1.6">#REF!</definedName>
    <definedName name="PP1.7">#REF!</definedName>
    <definedName name="PP1.8">#REF!</definedName>
    <definedName name="PP1.9">#REF!</definedName>
    <definedName name="T.1">#REF!</definedName>
    <definedName name="T.10">#REF!</definedName>
    <definedName name="T.11">#REF!</definedName>
    <definedName name="T.12">#REF!</definedName>
    <definedName name="T.13">#REF!</definedName>
    <definedName name="T.14">#REF!</definedName>
    <definedName name="T.15">#REF!</definedName>
    <definedName name="T.2">#REF!</definedName>
    <definedName name="T.3">#REF!</definedName>
    <definedName name="T.4">#REF!</definedName>
    <definedName name="T.5">#REF!</definedName>
    <definedName name="T.6">#REF!</definedName>
    <definedName name="T.7">#REF!</definedName>
    <definedName name="T.8">#REF!</definedName>
    <definedName name="T.9">#REF!</definedName>
    <definedName name="_xlnm.Print_Titles" localSheetId="0">'Memória de Cálculo'!$1:$7</definedName>
    <definedName name="_xlnm.Print_Titles" localSheetId="1">'Planilha Orcamentária'!$1:$10</definedName>
    <definedName name="TOT.P">#REF!</definedName>
    <definedName name="TOT1.P">#REF!</definedName>
    <definedName name="TT.1">#REF!</definedName>
    <definedName name="TT.10">#REF!</definedName>
    <definedName name="TT.11">#REF!</definedName>
    <definedName name="TT.12">#REF!</definedName>
    <definedName name="TT.13">#REF!</definedName>
    <definedName name="TT.14">#REF!</definedName>
    <definedName name="TT.15">#REF!</definedName>
    <definedName name="TT.2">#REF!</definedName>
    <definedName name="TT.3">#REF!</definedName>
    <definedName name="TT.4">#REF!</definedName>
    <definedName name="TT.5">#REF!</definedName>
    <definedName name="TT.6">#REF!</definedName>
    <definedName name="TT.7">#REF!</definedName>
    <definedName name="TT.8">#REF!</definedName>
    <definedName name="TT.9">#REF!</definedName>
    <definedName name="wrn.mode_lev.xls." hidden="1">{#N/A,#N/A,FALSE,"ALVENARIA";#N/A,#N/A,FALSE,"BLOCOS";#N/A,#N/A,FALSE,"CINTAS";#N/A,#N/A,FALSE,"CORTINA";#N/A,#N/A,FALSE,"LAJES";#N/A,#N/A,FALSE,"PILARES";#N/A,#N/A,FALSE,"VIGAS"}</definedName>
    <definedName name="x" hidden="1">{#N/A,#N/A,FALSE,"ALVENARIA";#N/A,#N/A,FALSE,"BLOCOS";#N/A,#N/A,FALSE,"CINTAS";#N/A,#N/A,FALSE,"CORTINA";#N/A,#N/A,FALSE,"LAJES";#N/A,#N/A,FALSE,"PILARES";#N/A,#N/A,FALSE,"VIGAS"}</definedName>
    <definedName name="Z_46B44D95_2370_4419_BD85_88291A251F92_.wvu.PrintArea" localSheetId="2" hidden="1">Cronograma!$A$1:$H$32</definedName>
    <definedName name="Z_46B44D95_2370_4419_BD85_88291A251F92_.wvu.PrintArea" localSheetId="0" hidden="1">'Memória de Cálculo'!$A$1:$G$47</definedName>
    <definedName name="Z_46B44D95_2370_4419_BD85_88291A251F92_.wvu.PrintArea" localSheetId="1" hidden="1">'Planilha Orcamentária'!$A$1:$I$52</definedName>
    <definedName name="Z_46B44D95_2370_4419_BD85_88291A251F92_.wvu.PrintTitles" localSheetId="0" hidden="1">'Memória de Cálculo'!$1:$7</definedName>
    <definedName name="Z_46B44D95_2370_4419_BD85_88291A251F92_.wvu.PrintTitles" localSheetId="1" hidden="1">'Planilha Orcamentária'!$1:$10</definedName>
  </definedNames>
  <calcPr calcId="162913"/>
  <customWorkbookViews>
    <customWorkbookView name="Observações" guid="{46B44D95-2370-4419-BD85-88291A251F92}" maximized="1" xWindow="-8" yWindow="-8" windowWidth="1382" windowHeight="744" activeSheetId="5"/>
  </customWorkbookViews>
</workbook>
</file>

<file path=xl/calcChain.xml><?xml version="1.0" encoding="utf-8"?>
<calcChain xmlns="http://schemas.openxmlformats.org/spreadsheetml/2006/main">
  <c r="G37" i="5" l="1"/>
  <c r="A5" i="13" l="1"/>
  <c r="H7" i="15" l="1"/>
  <c r="H6" i="15"/>
  <c r="C14" i="14" l="1"/>
  <c r="I14" i="16" l="1"/>
  <c r="I23" i="16" s="1"/>
  <c r="H14" i="16"/>
  <c r="H23" i="16" s="1"/>
  <c r="G14" i="16"/>
  <c r="G23" i="16" s="1"/>
  <c r="F14" i="16"/>
  <c r="F23" i="16" s="1"/>
  <c r="E14" i="16"/>
  <c r="E23" i="16" s="1"/>
  <c r="D14" i="16"/>
  <c r="D23" i="16" s="1"/>
  <c r="C14" i="16"/>
  <c r="C23" i="16" s="1"/>
  <c r="I11" i="16"/>
  <c r="I22" i="16" s="1"/>
  <c r="I24" i="16" s="1"/>
  <c r="H11" i="16"/>
  <c r="H22" i="16" s="1"/>
  <c r="H24" i="16" s="1"/>
  <c r="G11" i="16"/>
  <c r="G22" i="16" s="1"/>
  <c r="F11" i="16"/>
  <c r="F22" i="16" s="1"/>
  <c r="F24" i="16" s="1"/>
  <c r="E11" i="16"/>
  <c r="E22" i="16" s="1"/>
  <c r="D11" i="16"/>
  <c r="D22" i="16" s="1"/>
  <c r="C11" i="16"/>
  <c r="C22" i="16" s="1"/>
  <c r="E24" i="16" l="1"/>
  <c r="C24" i="16"/>
  <c r="D24" i="16"/>
  <c r="G24" i="16"/>
  <c r="F28" i="13"/>
  <c r="B6" i="14" l="1"/>
  <c r="A52" i="14"/>
  <c r="C19" i="14" s="1"/>
  <c r="A17" i="10"/>
  <c r="B17" i="10"/>
  <c r="H8" i="15" l="1"/>
  <c r="F26" i="13"/>
  <c r="F27" i="13" s="1"/>
  <c r="B32" i="5" l="1"/>
  <c r="D37" i="5"/>
  <c r="A18" i="5"/>
  <c r="B18" i="5"/>
  <c r="C18" i="5"/>
  <c r="D18" i="5"/>
  <c r="E18" i="5"/>
  <c r="H18" i="5"/>
  <c r="A19" i="5"/>
  <c r="B19" i="5"/>
  <c r="C19" i="5"/>
  <c r="D19" i="5"/>
  <c r="E19" i="5"/>
  <c r="F19" i="5"/>
  <c r="H19" i="5"/>
  <c r="A20" i="5"/>
  <c r="B20" i="5"/>
  <c r="C20" i="5"/>
  <c r="D20" i="5"/>
  <c r="E20" i="5"/>
  <c r="F20" i="5"/>
  <c r="H20" i="5"/>
  <c r="A21" i="5"/>
  <c r="B21" i="5"/>
  <c r="C21" i="5"/>
  <c r="D21" i="5"/>
  <c r="E21" i="5"/>
  <c r="F21" i="5"/>
  <c r="G21" i="5"/>
  <c r="A22" i="5"/>
  <c r="B22" i="5"/>
  <c r="C22" i="5"/>
  <c r="D22" i="5"/>
  <c r="E22" i="5"/>
  <c r="F22" i="5"/>
  <c r="H22" i="5"/>
  <c r="A37" i="5"/>
  <c r="B36" i="5"/>
  <c r="H37" i="5"/>
  <c r="I37" i="5" s="1"/>
  <c r="I20" i="5" l="1"/>
  <c r="I22" i="5"/>
  <c r="I19" i="5"/>
  <c r="D18" i="10"/>
  <c r="H28" i="5"/>
  <c r="H30" i="5"/>
  <c r="H29" i="5"/>
  <c r="H27" i="5"/>
  <c r="I27" i="5" s="1"/>
  <c r="H26" i="5"/>
  <c r="H35" i="5"/>
  <c r="F26" i="5"/>
  <c r="F28" i="5"/>
  <c r="F29" i="5"/>
  <c r="F30" i="5"/>
  <c r="F31" i="5"/>
  <c r="F32" i="5"/>
  <c r="H31" i="5"/>
  <c r="H32" i="5"/>
  <c r="H25" i="5"/>
  <c r="H15" i="5"/>
  <c r="H17" i="5"/>
  <c r="H24" i="5"/>
  <c r="H33" i="5"/>
  <c r="H34" i="5"/>
  <c r="H36" i="5"/>
  <c r="H12" i="5"/>
  <c r="A23" i="5"/>
  <c r="B23" i="5"/>
  <c r="C23" i="5"/>
  <c r="D23" i="5"/>
  <c r="E23" i="5"/>
  <c r="A24" i="5"/>
  <c r="A13" i="10" s="1"/>
  <c r="B24" i="5"/>
  <c r="C24" i="5"/>
  <c r="D24" i="5"/>
  <c r="B13" i="10" s="1"/>
  <c r="E24" i="5"/>
  <c r="A25" i="5"/>
  <c r="B25" i="5"/>
  <c r="C25" i="5"/>
  <c r="D25" i="5"/>
  <c r="E25" i="5"/>
  <c r="F25" i="5"/>
  <c r="A26" i="5"/>
  <c r="B26" i="5"/>
  <c r="C26" i="5"/>
  <c r="D26" i="5"/>
  <c r="E26" i="5"/>
  <c r="A27" i="5"/>
  <c r="B27" i="5"/>
  <c r="C27" i="5"/>
  <c r="D27" i="5"/>
  <c r="E27" i="5"/>
  <c r="A28" i="5"/>
  <c r="B28" i="5"/>
  <c r="C28" i="5"/>
  <c r="D28" i="5"/>
  <c r="E28" i="5"/>
  <c r="A29" i="5"/>
  <c r="B29" i="5"/>
  <c r="C29" i="5"/>
  <c r="D29" i="5"/>
  <c r="E29" i="5"/>
  <c r="A30" i="5"/>
  <c r="B30" i="5"/>
  <c r="C30" i="5"/>
  <c r="D30" i="5"/>
  <c r="E30" i="5"/>
  <c r="A31" i="5"/>
  <c r="B31" i="5"/>
  <c r="C31" i="5"/>
  <c r="D31" i="5"/>
  <c r="E31" i="5"/>
  <c r="A32" i="5"/>
  <c r="C32" i="5"/>
  <c r="D32" i="5"/>
  <c r="E32" i="5"/>
  <c r="A33" i="5"/>
  <c r="B33" i="5"/>
  <c r="C33" i="5"/>
  <c r="D33" i="5"/>
  <c r="E33" i="5"/>
  <c r="A34" i="5"/>
  <c r="A15" i="10" s="1"/>
  <c r="B34" i="5"/>
  <c r="C34" i="5"/>
  <c r="D34" i="5"/>
  <c r="B15" i="10" s="1"/>
  <c r="E34" i="5"/>
  <c r="A35" i="5"/>
  <c r="B35" i="5"/>
  <c r="C35" i="5"/>
  <c r="D35" i="5"/>
  <c r="E35" i="5"/>
  <c r="F35" i="5"/>
  <c r="A36" i="5"/>
  <c r="C36" i="5"/>
  <c r="D36" i="5"/>
  <c r="E36" i="5"/>
  <c r="F36" i="5"/>
  <c r="B14" i="5"/>
  <c r="C14" i="5"/>
  <c r="B15" i="5"/>
  <c r="C15" i="5"/>
  <c r="D15" i="5"/>
  <c r="E15" i="5"/>
  <c r="B16" i="5"/>
  <c r="C16" i="5"/>
  <c r="D16" i="5"/>
  <c r="E16" i="5"/>
  <c r="F16" i="5"/>
  <c r="B17" i="5"/>
  <c r="C17" i="5"/>
  <c r="D17" i="5"/>
  <c r="E17" i="5"/>
  <c r="B11" i="10"/>
  <c r="A17" i="5"/>
  <c r="A11" i="10"/>
  <c r="F12" i="5"/>
  <c r="B12" i="5"/>
  <c r="C12" i="5"/>
  <c r="D12" i="5"/>
  <c r="E12" i="5"/>
  <c r="A16" i="5"/>
  <c r="A15" i="5"/>
  <c r="I36" i="5" l="1"/>
  <c r="F18" i="10"/>
  <c r="G18" i="10"/>
  <c r="E18" i="10"/>
  <c r="I35" i="5"/>
  <c r="I28" i="5"/>
  <c r="I18" i="5"/>
  <c r="D12" i="10" s="1"/>
  <c r="I12" i="5"/>
  <c r="I11" i="5" s="1"/>
  <c r="I25" i="5"/>
  <c r="I32" i="5"/>
  <c r="I26" i="5"/>
  <c r="I31" i="5"/>
  <c r="I29" i="5"/>
  <c r="I30" i="5"/>
  <c r="I34" i="5" l="1"/>
  <c r="D16" i="10" s="1"/>
  <c r="H18" i="10" s="1"/>
  <c r="I24" i="5"/>
  <c r="I38" i="5" l="1"/>
  <c r="G16" i="5" s="1"/>
  <c r="H16" i="5" s="1"/>
  <c r="I16" i="5" s="1"/>
  <c r="I15" i="5" s="1"/>
  <c r="I39" i="5" s="1"/>
  <c r="D14" i="10"/>
  <c r="H4" i="5"/>
  <c r="A11" i="5"/>
  <c r="D11" i="5"/>
  <c r="H11" i="5"/>
  <c r="A12" i="5"/>
  <c r="A9" i="10"/>
  <c r="B9" i="10"/>
  <c r="D42" i="5"/>
  <c r="D43" i="5"/>
  <c r="D44" i="5"/>
  <c r="D48" i="5"/>
  <c r="D49" i="5"/>
  <c r="B23" i="10"/>
  <c r="B24" i="10"/>
  <c r="B25" i="10"/>
  <c r="B28" i="10"/>
  <c r="B29" i="10"/>
  <c r="H16" i="10" l="1"/>
  <c r="I23" i="5"/>
  <c r="I17" i="5" s="1"/>
  <c r="G12" i="10" s="1"/>
  <c r="A4" i="10"/>
  <c r="B7" i="10"/>
  <c r="A7" i="10"/>
  <c r="G5" i="13"/>
  <c r="H12" i="10" l="1"/>
  <c r="D10" i="10"/>
  <c r="H10" i="10" s="1"/>
  <c r="G16" i="10"/>
  <c r="D8" i="10"/>
  <c r="E8" i="10" s="1"/>
  <c r="D20" i="10" l="1"/>
  <c r="G10" i="10"/>
  <c r="G8" i="10"/>
  <c r="H8" i="10"/>
  <c r="F12" i="10"/>
  <c r="A3" i="10" l="1"/>
  <c r="G3" i="10"/>
  <c r="A5" i="10"/>
  <c r="F16" i="10" l="1"/>
  <c r="F10" i="10" l="1"/>
  <c r="E16" i="10"/>
  <c r="E12" i="10" l="1"/>
  <c r="F8" i="10" l="1"/>
  <c r="E10" i="10" l="1"/>
  <c r="G14" i="10" l="1"/>
  <c r="G20" i="10" s="1"/>
  <c r="F14" i="10"/>
  <c r="F20" i="10" s="1"/>
  <c r="D17" i="10"/>
  <c r="H14" i="10"/>
  <c r="H20" i="10" s="1"/>
  <c r="H19" i="10" s="1"/>
  <c r="E14" i="10"/>
  <c r="E20" i="10" s="1"/>
  <c r="I20" i="10" l="1"/>
  <c r="E19" i="10"/>
  <c r="F19" i="10"/>
  <c r="D15" i="10"/>
  <c r="D11" i="10"/>
  <c r="D7" i="10"/>
  <c r="D9" i="10"/>
  <c r="D3" i="10"/>
  <c r="G19" i="10"/>
  <c r="D13" i="10"/>
  <c r="D19" i="10" l="1"/>
  <c r="I19" i="10"/>
</calcChain>
</file>

<file path=xl/sharedStrings.xml><?xml version="1.0" encoding="utf-8"?>
<sst xmlns="http://schemas.openxmlformats.org/spreadsheetml/2006/main" count="268" uniqueCount="176">
  <si>
    <t>ITEM</t>
  </si>
  <si>
    <t>QUANTIDADE</t>
  </si>
  <si>
    <t>UNIDADE</t>
  </si>
  <si>
    <t>DIRETA</t>
  </si>
  <si>
    <t>INDIRETA</t>
  </si>
  <si>
    <t>PREÇO TOTAL</t>
  </si>
  <si>
    <t xml:space="preserve">FORMA DE EXECUÇÃO: </t>
  </si>
  <si>
    <t>1.1</t>
  </si>
  <si>
    <t>2.1</t>
  </si>
  <si>
    <t>M</t>
  </si>
  <si>
    <t>U</t>
  </si>
  <si>
    <t>SERVIÇOS PRELIMINARES</t>
  </si>
  <si>
    <t>CRONOGRAMA FÍSICO-FINANCEIRO</t>
  </si>
  <si>
    <t>ETAPAS/DESCRIÇÃO</t>
  </si>
  <si>
    <t>FÍSICO/ FINANCEIRO</t>
  </si>
  <si>
    <t>TOTAL  ETAPAS</t>
  </si>
  <si>
    <t>MÊS 1</t>
  </si>
  <si>
    <t>MÊS 2</t>
  </si>
  <si>
    <t>Físico %</t>
  </si>
  <si>
    <t>Financeiro</t>
  </si>
  <si>
    <t>TOTAL</t>
  </si>
  <si>
    <t>Observações:</t>
  </si>
  <si>
    <t>(    )</t>
  </si>
  <si>
    <t>DATA:</t>
  </si>
  <si>
    <t>VALOR DO CONVÊNIO:</t>
  </si>
  <si>
    <t>1.0</t>
  </si>
  <si>
    <t>2.0</t>
  </si>
  <si>
    <t>3.0</t>
  </si>
  <si>
    <t>4.0</t>
  </si>
  <si>
    <t>MEMÓRIA DE CÁLCULO DE QUANTITATIVOS</t>
  </si>
  <si>
    <t>% ISS MUNICIPAL:</t>
  </si>
  <si>
    <t>CÓDIGO</t>
  </si>
  <si>
    <t>DESCRIÇÃO</t>
  </si>
  <si>
    <t>PLANILHA ORÇAMENTÁRIA DE CUSTOS</t>
  </si>
  <si>
    <t>Prefeito(a) Municipal</t>
  </si>
  <si>
    <t>PREÇO UNITÁRIO S/ BDI</t>
  </si>
  <si>
    <t>PREÇO UNITÁRIO C/ BDI</t>
  </si>
  <si>
    <t>BDI:</t>
  </si>
  <si>
    <t>01/01.</t>
  </si>
  <si>
    <t>5.0</t>
  </si>
  <si>
    <t>5.2</t>
  </si>
  <si>
    <t>( X )</t>
  </si>
  <si>
    <t>ED-14762</t>
  </si>
  <si>
    <r>
      <t>FOLHA N</t>
    </r>
    <r>
      <rPr>
        <b/>
        <sz val="8"/>
        <rFont val="Calibri"/>
        <family val="2"/>
        <scheme val="minor"/>
      </rPr>
      <t>º</t>
    </r>
    <r>
      <rPr>
        <b/>
        <sz val="8"/>
        <rFont val="Arial Nova"/>
        <family val="2"/>
      </rPr>
      <t xml:space="preserve">: </t>
    </r>
  </si>
  <si>
    <t>SERVIÇOS DE TERRAPLENAGEM</t>
  </si>
  <si>
    <t>FORNECIMENTO E COLOCAÇÃO DE PLACA DE OBRA EM CHAPA GALVANIZADA (3,00 X 1,5 0 M) - EM CHAPA GALVANIZADA 0,26 AFIXADAS COM REBITES 540 E PARAFUSOS 3/8, EM ESTRUTURA METÁLICA VIGA U 2" ENRIJECIDA COM METALON 20 X 20, SUPORTE EM EUCALIPTO AUTOCLAVADO PINTADAS</t>
  </si>
  <si>
    <t>MÊS 3</t>
  </si>
  <si>
    <t>FÓRMULA DO CÁLCULO</t>
  </si>
  <si>
    <t>1,00 unidade conforme padrão exigido</t>
  </si>
  <si>
    <t>COMPOSIÇÃO/DEMONSTRATIVO DE BDI - EM ANEXO</t>
  </si>
  <si>
    <t>ITENS</t>
  </si>
  <si>
    <t>PREVISÃO DE EXECUÇÃO DAS OBRAS: 4 MESES</t>
  </si>
  <si>
    <t>*evidenciar a expressão matemática do cálculo do quantitativo obtido conforme cotas e informações constantes do(s) projeto(s)</t>
  </si>
  <si>
    <r>
      <rPr>
        <u/>
        <sz val="10"/>
        <color rgb="FFFF0000"/>
        <rFont val="Arial Nova"/>
        <family val="2"/>
      </rPr>
      <t>Observações</t>
    </r>
    <r>
      <rPr>
        <sz val="10"/>
        <color rgb="FFFF0000"/>
        <rFont val="Arial Nova"/>
        <family val="2"/>
      </rPr>
      <t xml:space="preserve">: Os textos destacados na cor vermelho deverão ser preenchidos e revisados de acordo com a aplicabilidade de cada obra, no tocante à: 
</t>
    </r>
    <r>
      <rPr>
        <u/>
        <sz val="10"/>
        <color rgb="FFFF0000"/>
        <rFont val="Arial Nova"/>
        <family val="2"/>
      </rPr>
      <t>região da Tabela de Referencial de Preços Unitários a ser adotada; percentuais de ISS e dos parâmetros adotados no demonstrativo/composição BDI a ser apresentado pelo(a) Responsável Técnico(a) do Município dos quais deverão estar em conformidade com os critérios vigentes e aplicáveis; quantitativos; preços vigentes da Tabela Referencial de Preços Unitários e demais informações pertinentes aos serviços para execução das obras.</t>
    </r>
  </si>
  <si>
    <t>4.1</t>
  </si>
  <si>
    <t>4.2</t>
  </si>
  <si>
    <t>M²</t>
  </si>
  <si>
    <t>M³</t>
  </si>
  <si>
    <t>3.1</t>
  </si>
  <si>
    <t>3.2</t>
  </si>
  <si>
    <t>ED-28427</t>
  </si>
  <si>
    <t>BDI DIFERENCIADO (MATERIAL):</t>
  </si>
  <si>
    <t>MOBILIZAÇÃO E DESMOBILIZAÇÃO DE OBRA</t>
  </si>
  <si>
    <t>4011209</t>
  </si>
  <si>
    <t>REGULARIZAÇÃO DO SUBLEITO</t>
  </si>
  <si>
    <t>4011219</t>
  </si>
  <si>
    <t>BASE DE SOLO ESTABILIZADO GRANULOMETRICAMENTE SEM MISTURA COM MATERIAL DE JAZIDA</t>
  </si>
  <si>
    <t>AQUISIÇÃO DE MATERIAL DE JAZIDA PARA BASE - CASCALHO</t>
  </si>
  <si>
    <t>5915321</t>
  </si>
  <si>
    <t>TRANSPORTE COM CAMINHÃO BASCULANTE DE 14 M³ - RODOVIA PAVIMENTADA</t>
  </si>
  <si>
    <t>SICOR/
SEINFRA</t>
  </si>
  <si>
    <t>%</t>
  </si>
  <si>
    <t>SICRO/
DNIT</t>
  </si>
  <si>
    <t>4.3</t>
  </si>
  <si>
    <t>4011352</t>
  </si>
  <si>
    <t>IMPRIMAÇÃO COM EMULSÃO ASFÁLTICA (EAI)</t>
  </si>
  <si>
    <t>DER-MG</t>
  </si>
  <si>
    <t>ARP 365/2023
(Preço Unit.
com ICMS)</t>
  </si>
  <si>
    <t>4011353</t>
  </si>
  <si>
    <t>ED-7623</t>
  </si>
  <si>
    <t>EXECUÇÃO E APLICAÇÃO DE CONCRETO BETUMINOSO USINADO A QUENTE (CBUQ), MASSA COMERCIAL, INCLUINDO FORNECIMENTO E TRANSPORTE DOS AGREGADOS E  ATERIAL BETUMINOSO, EXCLUSIVE TRANSPORTE DA MASSA ASFÁLTICA ATÉ A PISTA</t>
  </si>
  <si>
    <t>5914612</t>
  </si>
  <si>
    <t>TRANSPORTE DE MISTURA BETUMINOSA A QUENTE COM CAMINHÃO COM CAÇAMBA TÉRMICA DE 6 M³ - RODOVIA PAVIMENTADA</t>
  </si>
  <si>
    <t>SERVIÇOS DE PAVIMENTAÇÃO</t>
  </si>
  <si>
    <t>SARJETA DE CONCRETO URBANO (SCU), TIPO 1, COM FCK 15 MPA , LARGURA DE 50CM COM INCLINAÇÃO DE 3%, ESP. 7CM, PADRÃO DER-MG, EXCLUSIVE MEIO-FIO, INCLUSIVE ESCAVAÇÃO, APILAOMENTO E TRANSPORTE COM RETIRADA DO MATERIAL ESCAVADO (EM CAÇAMBA)</t>
  </si>
  <si>
    <t>TXKM</t>
  </si>
  <si>
    <t>T</t>
  </si>
  <si>
    <t>TxKM</t>
  </si>
  <si>
    <t>3.3</t>
  </si>
  <si>
    <t>3.4</t>
  </si>
  <si>
    <t>A CARGO DA PREFEITURA</t>
  </si>
  <si>
    <t>TOTAL GERAL</t>
  </si>
  <si>
    <t>ADM. LOCAL</t>
  </si>
  <si>
    <t>ED-21776</t>
  </si>
  <si>
    <t>ED-21769</t>
  </si>
  <si>
    <t>mês</t>
  </si>
  <si>
    <t>ENCARREGADO GERAL DE OBRAS COM ENCARGOS COMPLEMENTARES</t>
  </si>
  <si>
    <t>ENGENHEIRO CIVIL DE OBRA JÚNIOR COM ENCARGOS COMPLEMENTARES</t>
  </si>
  <si>
    <t>PINTURA VIÁRIA</t>
  </si>
  <si>
    <t>Pintura de faixa com tinta acrílica - espessura de 0,6 mm</t>
  </si>
  <si>
    <t>5213401</t>
  </si>
  <si>
    <t>3.5</t>
  </si>
  <si>
    <t>Pedro Henrique Souto dos Santos</t>
  </si>
  <si>
    <t>Engenheiro(a) Civil</t>
  </si>
  <si>
    <t>José Ismar de Assis Neto</t>
  </si>
  <si>
    <t>CREA: 370454 MG</t>
  </si>
  <si>
    <t>PREFEITURA MUNICIPAL DE VIRGOLÂNDIA - MG</t>
  </si>
  <si>
    <r>
      <rPr>
        <b/>
        <sz val="8"/>
        <rFont val="Arial Nova"/>
        <family val="2"/>
      </rPr>
      <t>OBRA:</t>
    </r>
    <r>
      <rPr>
        <sz val="8"/>
        <rFont val="Arial Nova"/>
        <family val="2"/>
      </rPr>
      <t xml:space="preserve"> Recapeamento asfaltico em CBUQ</t>
    </r>
  </si>
  <si>
    <t>PREFEITURA MUNICIPAL DE CIDADE</t>
  </si>
  <si>
    <r>
      <t xml:space="preserve">FORNECIMENTO DE MATERIAL BETUMINOSO </t>
    </r>
    <r>
      <rPr>
        <b/>
        <sz val="8"/>
        <rFont val="Nunito"/>
      </rPr>
      <t xml:space="preserve">EAI </t>
    </r>
    <r>
      <rPr>
        <sz val="8"/>
        <rFont val="Nunito"/>
      </rPr>
      <t xml:space="preserve">- </t>
    </r>
    <r>
      <rPr>
        <b/>
        <sz val="8"/>
        <rFont val="Nunito"/>
      </rPr>
      <t>EMULSÃO ASFÁLTICA PARA IMPRIMAÇÃO
(</t>
    </r>
    <r>
      <rPr>
        <sz val="8"/>
        <rFont val="Nunito"/>
      </rPr>
      <t>Preço na Ata de registro de preços do DER na página 281 do Diário Oficial do Estado com ICMS)</t>
    </r>
  </si>
  <si>
    <r>
      <t xml:space="preserve">TABELA DE FRETE - 
(Pág. </t>
    </r>
    <r>
      <rPr>
        <b/>
        <sz val="8"/>
        <rFont val="Nunito"/>
      </rPr>
      <t>XX</t>
    </r>
    <r>
      <rPr>
        <sz val="8"/>
        <rFont val="Nunito"/>
      </rPr>
      <t>)</t>
    </r>
  </si>
  <si>
    <r>
      <rPr>
        <b/>
        <sz val="8"/>
        <rFont val="Nunito"/>
      </rPr>
      <t>FRETE DE MATERIAL BETUMINOSO - DER</t>
    </r>
    <r>
      <rPr>
        <sz val="8"/>
        <rFont val="Nunito"/>
      </rPr>
      <t xml:space="preserve"> 
(PREÇO NA TABELA DE ACORDO COM A DISTANCIA EM KM.
QUANTIDADE = ÁREA m² * 0,0013 t/m² )</t>
    </r>
  </si>
  <si>
    <r>
      <rPr>
        <b/>
        <sz val="8"/>
        <rFont val="Nunito"/>
      </rPr>
      <t>FRETE DE MATERIAL BETUMINOSO - DER</t>
    </r>
    <r>
      <rPr>
        <sz val="8"/>
        <rFont val="Nunito"/>
      </rPr>
      <t xml:space="preserve"> 
(PREÇO NA TABELA DE ACORDO COM A DISTANCIA EM KM.
QUANTIDADE = ÁREA m² * 0,0005 t/m²)</t>
    </r>
  </si>
  <si>
    <t>ED-50392</t>
  </si>
  <si>
    <t>MOBILIZAÇÃO E DESMOBILIZAÇÃO DE OBRA EM CENTRO URBANO OU REGIÃO LIMÍTROFE COM VALOR ATÉ 1.000.000,00
......</t>
  </si>
  <si>
    <r>
      <t>FOLHA N</t>
    </r>
    <r>
      <rPr>
        <b/>
        <sz val="9"/>
        <rFont val="Calibri"/>
        <family val="2"/>
        <scheme val="minor"/>
      </rPr>
      <t>º</t>
    </r>
    <r>
      <rPr>
        <b/>
        <sz val="9"/>
        <rFont val="Arial Nova"/>
        <family val="2"/>
      </rPr>
      <t>: 01/01</t>
    </r>
  </si>
  <si>
    <r>
      <t>TABELA DE FRETE - 
(Tabela 2 - Quente com ICMS 18% - Página 1 de 4</t>
    </r>
    <r>
      <rPr>
        <sz val="8"/>
        <rFont val="Nunito"/>
      </rPr>
      <t>)</t>
    </r>
  </si>
  <si>
    <t>Rua Ludovico</t>
  </si>
  <si>
    <t>Rua da Lagoa</t>
  </si>
  <si>
    <t>Rua do Contorno</t>
  </si>
  <si>
    <t>1520 x 6,40</t>
  </si>
  <si>
    <t>9728M² x 0,0005T/M² = 4,86</t>
  </si>
  <si>
    <t>DEMONSTRATIVO DO BDI - SEM DESONERAÇÃO - OBRA RODOVIÁRIA</t>
  </si>
  <si>
    <t>BDI (CONFORME ACÓRDÃO Nº 2622/13 e LEI Nº 13.161 DE 31/08/15)</t>
  </si>
  <si>
    <t>DISCRIMINAÇÃO DAS PARCELAS</t>
  </si>
  <si>
    <r>
      <t xml:space="preserve">SIG.
</t>
    </r>
    <r>
      <rPr>
        <b/>
        <vertAlign val="superscript"/>
        <sz val="8"/>
        <color theme="0"/>
        <rFont val="Arial"/>
        <family val="2"/>
      </rPr>
      <t>(1)</t>
    </r>
  </si>
  <si>
    <t>CONSTRUÇÃO DE RODOVIAS E FERROVIAS</t>
  </si>
  <si>
    <r>
      <t xml:space="preserve">INC.
</t>
    </r>
    <r>
      <rPr>
        <b/>
        <vertAlign val="superscript"/>
        <sz val="8"/>
        <color theme="0"/>
        <rFont val="Arial"/>
        <family val="2"/>
      </rPr>
      <t>(6)</t>
    </r>
  </si>
  <si>
    <r>
      <t xml:space="preserve">ISS </t>
    </r>
    <r>
      <rPr>
        <b/>
        <vertAlign val="superscript"/>
        <sz val="8"/>
        <color theme="0"/>
        <rFont val="Arial"/>
        <family val="2"/>
      </rPr>
      <t>(2)</t>
    </r>
  </si>
  <si>
    <t>DIFERENCIADO</t>
  </si>
  <si>
    <r>
      <t xml:space="preserve">MATERIAL
</t>
    </r>
    <r>
      <rPr>
        <b/>
        <vertAlign val="superscript"/>
        <sz val="8"/>
        <color theme="0"/>
        <rFont val="Arial"/>
        <family val="2"/>
      </rPr>
      <t>(5)</t>
    </r>
  </si>
  <si>
    <r>
      <t xml:space="preserve">SERVIÇO TERCEIRIZADO
</t>
    </r>
    <r>
      <rPr>
        <b/>
        <vertAlign val="superscript"/>
        <sz val="8"/>
        <color theme="0"/>
        <rFont val="Arial"/>
        <family val="2"/>
      </rPr>
      <t>(4)</t>
    </r>
    <r>
      <rPr>
        <b/>
        <sz val="8"/>
        <color theme="0"/>
        <rFont val="Arial"/>
        <family val="2"/>
      </rPr>
      <t xml:space="preserve">
(ISS=5%)</t>
    </r>
  </si>
  <si>
    <r>
      <t xml:space="preserve">EQUIPAMENTO
</t>
    </r>
    <r>
      <rPr>
        <b/>
        <vertAlign val="superscript"/>
        <sz val="8"/>
        <color theme="0"/>
        <rFont val="Arial"/>
        <family val="2"/>
      </rPr>
      <t xml:space="preserve">(3)
</t>
    </r>
    <r>
      <rPr>
        <b/>
        <sz val="8"/>
        <color theme="0"/>
        <rFont val="Arial"/>
        <family val="2"/>
      </rPr>
      <t>(ISS=5%)</t>
    </r>
  </si>
  <si>
    <t>CUSTO DIRETO</t>
  </si>
  <si>
    <t>CD</t>
  </si>
  <si>
    <t>ADMINISTRAÇÃO CENTRAL</t>
  </si>
  <si>
    <t>AC</t>
  </si>
  <si>
    <t>LUCRO BRUTO</t>
  </si>
  <si>
    <t>L</t>
  </si>
  <si>
    <t>DESPESAS FINANCEIRAS</t>
  </si>
  <si>
    <t>DF</t>
  </si>
  <si>
    <t>SEGUROS, GARANTIAS E RISCO</t>
  </si>
  <si>
    <t>SEGUROS + GARANTIAS</t>
  </si>
  <si>
    <t>S</t>
  </si>
  <si>
    <t>RISCO(*)</t>
  </si>
  <si>
    <t>R</t>
  </si>
  <si>
    <t>TRIBUTOS</t>
  </si>
  <si>
    <t>I</t>
  </si>
  <si>
    <t>PV</t>
  </si>
  <si>
    <t>ISS</t>
  </si>
  <si>
    <r>
      <t>ISS</t>
    </r>
    <r>
      <rPr>
        <vertAlign val="superscript"/>
        <sz val="8"/>
        <rFont val="Arial"/>
        <family val="2"/>
      </rPr>
      <t>(2)</t>
    </r>
  </si>
  <si>
    <t>-</t>
  </si>
  <si>
    <t>PIS</t>
  </si>
  <si>
    <t>COFINS</t>
  </si>
  <si>
    <r>
      <t xml:space="preserve">CPRB </t>
    </r>
    <r>
      <rPr>
        <vertAlign val="superscript"/>
        <sz val="8"/>
        <rFont val="Arial"/>
        <family val="2"/>
      </rPr>
      <t>(7)</t>
    </r>
  </si>
  <si>
    <t>INSS</t>
  </si>
  <si>
    <t>FÓRMULA DO BDI</t>
  </si>
  <si>
    <t>(1 + (AC + S + G + R)) x (1 + DF) x  (1 + L)</t>
  </si>
  <si>
    <t>(1 - (I + CPRB))</t>
  </si>
  <si>
    <t>BDI (NUMERADOR)</t>
  </si>
  <si>
    <t>BDI (DENOMINADOR)</t>
  </si>
  <si>
    <t>BDI</t>
  </si>
  <si>
    <t>OBSERVAÇÕES</t>
  </si>
  <si>
    <r>
      <rPr>
        <vertAlign val="superscript"/>
        <sz val="8"/>
        <rFont val="Arial"/>
        <family val="2"/>
      </rPr>
      <t>(1)</t>
    </r>
    <r>
      <rPr>
        <sz val="8"/>
        <rFont val="Arial"/>
        <family val="2"/>
      </rPr>
      <t xml:space="preserve"> SIGLA.
</t>
    </r>
    <r>
      <rPr>
        <vertAlign val="superscript"/>
        <sz val="8"/>
        <rFont val="Arial"/>
        <family val="2"/>
      </rPr>
      <t xml:space="preserve">(2) </t>
    </r>
    <r>
      <rPr>
        <sz val="8"/>
        <rFont val="Arial"/>
        <family val="2"/>
      </rPr>
      <t xml:space="preserve">INCIDÊNCIA DE ISS EM 70% DO PREÇO DE VENDA, COM PERCENTUAIS DE 2%, 3%, 4% E 5%.
</t>
    </r>
    <r>
      <rPr>
        <vertAlign val="superscript"/>
        <sz val="8"/>
        <rFont val="Arial"/>
        <family val="2"/>
      </rPr>
      <t xml:space="preserve">(3) </t>
    </r>
    <r>
      <rPr>
        <sz val="8"/>
        <rFont val="Arial"/>
        <family val="2"/>
      </rPr>
      <t xml:space="preserve">BDI DIFERENCIADO A SER APLICADO EM LOCAÇÃO DE CUSTO HORÁRIO DE EQUIPAMENTO.
</t>
    </r>
    <r>
      <rPr>
        <vertAlign val="superscript"/>
        <sz val="8"/>
        <rFont val="Arial"/>
        <family val="2"/>
      </rPr>
      <t xml:space="preserve">(4) </t>
    </r>
    <r>
      <rPr>
        <sz val="8"/>
        <rFont val="Arial"/>
        <family val="2"/>
      </rPr>
      <t xml:space="preserve">BDI DIFERENCIADO A SER APLICADO PARA SERVIÇOS TERCEIRIZADOS.
</t>
    </r>
    <r>
      <rPr>
        <vertAlign val="superscript"/>
        <sz val="8"/>
        <rFont val="Arial"/>
        <family val="2"/>
      </rPr>
      <t xml:space="preserve">(5) </t>
    </r>
    <r>
      <rPr>
        <sz val="8"/>
        <rFont val="Arial"/>
        <family val="2"/>
      </rPr>
      <t xml:space="preserve">BDI DIFERENCIADO A SER APLICADO PARA FORNECIMENTO DE MATERIAL BETUMINOSO E MATERIAL DE JAZIDA.
</t>
    </r>
    <r>
      <rPr>
        <vertAlign val="superscript"/>
        <sz val="8"/>
        <rFont val="Arial"/>
        <family val="2"/>
      </rPr>
      <t xml:space="preserve">(6) </t>
    </r>
    <r>
      <rPr>
        <sz val="8"/>
        <rFont val="Arial"/>
        <family val="2"/>
      </rPr>
      <t xml:space="preserve">INCIDÊNCIA.
</t>
    </r>
    <r>
      <rPr>
        <vertAlign val="superscript"/>
        <sz val="8"/>
        <rFont val="Arial"/>
        <family val="2"/>
      </rPr>
      <t>(7)</t>
    </r>
    <r>
      <rPr>
        <sz val="8"/>
        <rFont val="Arial"/>
        <family val="2"/>
      </rPr>
      <t xml:space="preserve"> TRANSIÇÃO DESONERAÇÃO LEI Nº 14.973, DE 16 DE SETEMBRO DE 2024.</t>
    </r>
  </si>
  <si>
    <t>*Informamos que está em análise o pleito apresentado pelo Ofício nº 042/24-S, do Sindicato da Indústria da Construção Pesada de Minas Gerais (SICEPOT-MG), referente ao posicionamento do colegiado da Segunda Turma do Superior Tribunal de Justiça (STJ), no AREsp nº 2.486.358/SP, relatado pelo Ministro Herman Benjamin, julgado em 13/05/2024, com publicação no DJe de 29/05/2024, que versa sobre a aplicação da dedução na base de cálculo do Imposto Sobre Serviços de Qualquer Natureza (ISSQN).</t>
  </si>
  <si>
    <r>
      <rPr>
        <b/>
        <sz val="8"/>
        <rFont val="Arial Nova"/>
        <family val="2"/>
      </rPr>
      <t>REGIÃO/MÊS DE REFERÊNCIA:</t>
    </r>
    <r>
      <rPr>
        <sz val="8"/>
        <rFont val="Arial Nova"/>
        <family val="2"/>
      </rPr>
      <t xml:space="preserve"> TABELA SICRO/SEINFRA - CENTRAL - 04/2025 - SEM DESONERAÇÃO
 SICRO 04/2025 - NÃO DESONERADO</t>
    </r>
  </si>
  <si>
    <t>EMULSÃO ASFÁLTICA - EMULSÃO ASFÁLTICA DE PETRÓLEO; RUPTURA RÁPIDA - RR 1C -DNIT 165/2013 -
EM - Emulsões Asfálticas Catiônicas.</t>
  </si>
  <si>
    <r>
      <rPr>
        <b/>
        <sz val="8"/>
        <rFont val="Arial Nova"/>
        <family val="2"/>
      </rPr>
      <t>LOCAL:</t>
    </r>
    <r>
      <rPr>
        <sz val="8"/>
        <rFont val="Arial Nova"/>
        <family val="2"/>
      </rPr>
      <t xml:space="preserve"> Rua Ludovico dos Santos, Rua do Contorno e Rua da Lagoa / Bairros: Centro e Taquaral</t>
    </r>
  </si>
  <si>
    <t>PINTURA DE LIGAÇÃO (RR-1C)</t>
  </si>
  <si>
    <t>TRANSPORTE DO CBUQ                                                        VOLUME DE CBUQ = 291,84 M3.
CÁLCULO = 291,84 M3 X 97,6 KM x 2,4t/m3 = 68.360,60 TxKM</t>
  </si>
  <si>
    <t>(C x L x H)= 1520 x 6,4 x 0,03 = 291,84m³</t>
  </si>
  <si>
    <t>CxL= (1520 x 0,10/2) + (1520 x 0,10 x 2)</t>
  </si>
  <si>
    <t>1.2</t>
  </si>
  <si>
    <t>1.3</t>
  </si>
  <si>
    <t>LIMPEZA INICIAL DE OBRA</t>
  </si>
  <si>
    <t>TAPA BURACO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</si>
</sst>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43" formatCode="_-* #,##0.00_-;\-* #,##0.00_-;_-* &quot;-&quot;??_-;_-@_-"/>
    <numFmt numFmtId="164" formatCode="_-&quot;R$&quot;* #,##0.00_-;\-&quot;R$&quot;* #,##0.00_-;_-&quot;R$&quot;* &quot;-&quot;??_-;_-@_-"/>
    <numFmt numFmtId="165" formatCode="_(* #,##0.00_);_(* \(#,##0.00\);_(* &quot;-&quot;??_);_(@_)"/>
    <numFmt numFmtId="166" formatCode="_([$€-2]* #,##0.00_);_([$€-2]* \(#,##0.00\);_([$€-2]* &quot;-&quot;??_)"/>
    <numFmt numFmtId="167" formatCode="#,#00"/>
    <numFmt numFmtId="168" formatCode="_(&quot;R$ &quot;* #,##0.00_);_(&quot;R$ &quot;* \(#,##0.00\);_(&quot;R$ &quot;* &quot;-&quot;??_);_(@_)"/>
    <numFmt numFmtId="169" formatCode="&quot;R$&quot;\ #,##0_);[Red]\(&quot;R$&quot;\ #,##0\)"/>
    <numFmt numFmtId="170" formatCode="&quot;R$&quot;\ #,##0.00_);\(&quot;R$&quot;\ #,##0.00\)"/>
    <numFmt numFmtId="171" formatCode="%#,#00"/>
    <numFmt numFmtId="172" formatCode="#.##000"/>
    <numFmt numFmtId="173" formatCode="#,"/>
    <numFmt numFmtId="174" formatCode="&quot;R$&quot;#,##0.00"/>
    <numFmt numFmtId="175" formatCode="0.000%"/>
  </numFmts>
  <fonts count="58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1"/>
      <color indexed="9"/>
      <name val="Calibri"/>
      <family val="2"/>
    </font>
    <font>
      <b/>
      <sz val="11"/>
      <color indexed="9"/>
      <name val="Calibri"/>
      <family val="2"/>
    </font>
    <font>
      <sz val="1"/>
      <color indexed="8"/>
      <name val="Courier"/>
      <family val="3"/>
    </font>
    <font>
      <sz val="11"/>
      <color indexed="8"/>
      <name val="Calibri"/>
      <family val="2"/>
    </font>
    <font>
      <sz val="10"/>
      <color rgb="FF000000"/>
      <name val="Arial1"/>
    </font>
    <font>
      <sz val="11"/>
      <color indexed="17"/>
      <name val="Calibri"/>
      <family val="2"/>
    </font>
    <font>
      <b/>
      <sz val="12"/>
      <name val="Helv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name val="‚l‚r ‚oƒSƒVƒbƒN"/>
      <family val="3"/>
      <charset val="128"/>
    </font>
    <font>
      <b/>
      <sz val="11"/>
      <name val="Helv"/>
    </font>
    <font>
      <sz val="11"/>
      <color indexed="60"/>
      <name val="Calibri"/>
      <family val="2"/>
    </font>
    <font>
      <sz val="11"/>
      <name val="‚l‚r ‚o–¾’©"/>
      <family val="1"/>
      <charset val="128"/>
    </font>
    <font>
      <sz val="1"/>
      <color indexed="18"/>
      <name val="Courier"/>
      <family val="3"/>
    </font>
    <font>
      <sz val="10"/>
      <color indexed="8"/>
      <name val="Times New Roman"/>
      <family val="2"/>
    </font>
    <font>
      <b/>
      <sz val="9"/>
      <name val="Times New Roman"/>
      <family val="1"/>
    </font>
    <font>
      <b/>
      <sz val="15"/>
      <color indexed="62"/>
      <name val="Calibri"/>
      <family val="2"/>
    </font>
    <font>
      <b/>
      <sz val="1"/>
      <color indexed="8"/>
      <name val="Courier"/>
      <family val="3"/>
    </font>
    <font>
      <sz val="11"/>
      <color indexed="10"/>
      <name val="Calibri"/>
      <family val="2"/>
    </font>
    <font>
      <sz val="10"/>
      <name val="Arial"/>
      <family val="2"/>
    </font>
    <font>
      <b/>
      <sz val="8"/>
      <name val="Calibri"/>
      <family val="2"/>
      <scheme val="minor"/>
    </font>
    <font>
      <sz val="10"/>
      <name val="Arial Nova"/>
      <family val="2"/>
    </font>
    <font>
      <b/>
      <sz val="10"/>
      <name val="Arial Nova"/>
      <family val="2"/>
    </font>
    <font>
      <sz val="10"/>
      <color indexed="8"/>
      <name val="Arial Nova"/>
      <family val="2"/>
    </font>
    <font>
      <sz val="10"/>
      <color rgb="FFFF0000"/>
      <name val="Arial Nova"/>
      <family val="2"/>
    </font>
    <font>
      <b/>
      <sz val="9"/>
      <name val="Arial Nova"/>
      <family val="2"/>
    </font>
    <font>
      <b/>
      <sz val="8"/>
      <name val="Arial Nova"/>
      <family val="2"/>
    </font>
    <font>
      <sz val="9"/>
      <name val="Arial Nova"/>
      <family val="2"/>
    </font>
    <font>
      <sz val="8"/>
      <name val="Arial Nova"/>
      <family val="2"/>
    </font>
    <font>
      <sz val="9"/>
      <color rgb="FFFF0000"/>
      <name val="Arial Nova"/>
      <family val="2"/>
    </font>
    <font>
      <b/>
      <u/>
      <sz val="10"/>
      <name val="Arial Nova"/>
      <family val="2"/>
    </font>
    <font>
      <sz val="9"/>
      <color indexed="8"/>
      <name val="Arial Nova"/>
      <family val="2"/>
    </font>
    <font>
      <sz val="8"/>
      <color indexed="8"/>
      <name val="Arial Nova"/>
      <family val="2"/>
    </font>
    <font>
      <sz val="8"/>
      <color rgb="FFFF0000"/>
      <name val="Arial Nova"/>
      <family val="2"/>
    </font>
    <font>
      <u/>
      <sz val="10"/>
      <color rgb="FFFF0000"/>
      <name val="Arial Nova"/>
      <family val="2"/>
    </font>
    <font>
      <sz val="7"/>
      <name val="Arial Nova"/>
      <family val="2"/>
    </font>
    <font>
      <b/>
      <sz val="8"/>
      <name val="Arial Nova"/>
    </font>
    <font>
      <sz val="8"/>
      <name val="Arial Nova"/>
    </font>
    <font>
      <b/>
      <i/>
      <sz val="8"/>
      <name val="Arial Nova"/>
      <family val="2"/>
    </font>
    <font>
      <sz val="9"/>
      <name val="Nunito"/>
    </font>
    <font>
      <b/>
      <sz val="8"/>
      <name val="Nunito"/>
    </font>
    <font>
      <sz val="8"/>
      <name val="Nunito"/>
    </font>
    <font>
      <b/>
      <sz val="9"/>
      <name val="Calibri"/>
      <family val="2"/>
      <scheme val="minor"/>
    </font>
    <font>
      <b/>
      <sz val="13"/>
      <name val="Arial"/>
      <family val="2"/>
    </font>
    <font>
      <sz val="12"/>
      <name val="Arial Black"/>
      <family val="2"/>
    </font>
    <font>
      <b/>
      <sz val="8"/>
      <color theme="0"/>
      <name val="Arial"/>
      <family val="2"/>
    </font>
    <font>
      <b/>
      <vertAlign val="superscript"/>
      <sz val="8"/>
      <color theme="0"/>
      <name val="Arial"/>
      <family val="2"/>
    </font>
    <font>
      <b/>
      <sz val="8"/>
      <name val="Arial"/>
      <family val="2"/>
    </font>
    <font>
      <vertAlign val="superscript"/>
      <sz val="8"/>
      <name val="Arial"/>
      <family val="2"/>
    </font>
    <font>
      <b/>
      <u/>
      <sz val="8"/>
      <name val="Arial"/>
      <family val="2"/>
    </font>
    <font>
      <sz val="8"/>
      <color theme="1"/>
      <name val="Arial"/>
      <family val="2"/>
    </font>
    <font>
      <sz val="8"/>
      <color theme="1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0"/>
      </patternFill>
    </fill>
    <fill>
      <patternFill patternType="solid">
        <fgColor indexed="62"/>
      </patternFill>
    </fill>
    <fill>
      <patternFill patternType="solid">
        <fgColor indexed="55"/>
        <bgColor indexed="23"/>
      </patternFill>
    </fill>
    <fill>
      <patternFill patternType="solid">
        <fgColor indexed="42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theme="0" tint="-4.9958800012207406E-2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F2DCDB"/>
        <bgColor indexed="64"/>
      </patternFill>
    </fill>
  </fills>
  <borders count="5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49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theme="1"/>
      </right>
      <top style="hair">
        <color theme="1"/>
      </top>
      <bottom style="hair">
        <color theme="1"/>
      </bottom>
      <diagonal/>
    </border>
    <border>
      <left style="hair">
        <color theme="1"/>
      </left>
      <right style="hair">
        <color theme="1"/>
      </right>
      <top style="hair">
        <color theme="1"/>
      </top>
      <bottom style="hair">
        <color theme="1"/>
      </bottom>
      <diagonal/>
    </border>
    <border>
      <left style="hair">
        <color theme="1"/>
      </left>
      <right style="hair">
        <color theme="1"/>
      </right>
      <top style="hair">
        <color theme="1"/>
      </top>
      <bottom/>
      <diagonal/>
    </border>
    <border>
      <left style="hair">
        <color theme="1"/>
      </left>
      <right style="hair">
        <color theme="1"/>
      </right>
      <top/>
      <bottom/>
      <diagonal/>
    </border>
    <border>
      <left style="hair">
        <color theme="1"/>
      </left>
      <right style="hair">
        <color theme="1"/>
      </right>
      <top/>
      <bottom style="hair">
        <color theme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theme="1"/>
      </right>
      <top style="hair">
        <color theme="1"/>
      </top>
      <bottom/>
      <diagonal/>
    </border>
    <border>
      <left/>
      <right/>
      <top style="hair">
        <color theme="1"/>
      </top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theme="1"/>
      </right>
      <top/>
      <bottom style="hair">
        <color theme="1"/>
      </bottom>
      <diagonal/>
    </border>
    <border>
      <left/>
      <right/>
      <top/>
      <bottom style="hair">
        <color theme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66">
    <xf numFmtId="0" fontId="0" fillId="0" borderId="0"/>
    <xf numFmtId="9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5" fillId="0" borderId="0"/>
    <xf numFmtId="168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7" fillId="7" borderId="14" applyNumberFormat="0" applyAlignment="0" applyProtection="0"/>
    <xf numFmtId="0" fontId="8" fillId="0" borderId="0">
      <protection locked="0"/>
    </xf>
    <xf numFmtId="166" fontId="5" fillId="0" borderId="0" applyFont="0" applyFill="0" applyBorder="0" applyAlignment="0" applyProtection="0"/>
    <xf numFmtId="0" fontId="9" fillId="0" borderId="0"/>
    <xf numFmtId="0" fontId="9" fillId="0" borderId="0"/>
    <xf numFmtId="165" fontId="10" fillId="0" borderId="0" applyBorder="0" applyProtection="0"/>
    <xf numFmtId="167" fontId="8" fillId="0" borderId="0">
      <protection locked="0"/>
    </xf>
    <xf numFmtId="0" fontId="11" fillId="8" borderId="0" applyNumberFormat="0" applyBorder="0" applyAlignment="0" applyProtection="0"/>
    <xf numFmtId="0" fontId="12" fillId="0" borderId="0">
      <alignment horizontal="left"/>
    </xf>
    <xf numFmtId="0" fontId="13" fillId="9" borderId="15" applyNumberFormat="0" applyAlignment="0" applyProtection="0"/>
    <xf numFmtId="0" fontId="14" fillId="0" borderId="16" applyNumberFormat="0" applyFill="0" applyAlignment="0" applyProtection="0"/>
    <xf numFmtId="38" fontId="15" fillId="0" borderId="0" applyFont="0" applyFill="0" applyBorder="0" applyAlignment="0" applyProtection="0"/>
    <xf numFmtId="40" fontId="15" fillId="0" borderId="0" applyFont="0" applyFill="0" applyBorder="0" applyAlignment="0" applyProtection="0"/>
    <xf numFmtId="0" fontId="16" fillId="0" borderId="7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0" fontId="17" fillId="10" borderId="0" applyNumberFormat="0" applyBorder="0" applyAlignment="0" applyProtection="0"/>
    <xf numFmtId="0" fontId="5" fillId="0" borderId="0"/>
    <xf numFmtId="0" fontId="5" fillId="0" borderId="0"/>
    <xf numFmtId="0" fontId="2" fillId="0" borderId="0"/>
    <xf numFmtId="0" fontId="5" fillId="11" borderId="17" applyNumberFormat="0" applyAlignment="0" applyProtection="0"/>
    <xf numFmtId="40" fontId="18" fillId="0" borderId="0" applyFont="0" applyFill="0" applyBorder="0" applyAlignment="0" applyProtection="0"/>
    <xf numFmtId="38" fontId="18" fillId="0" borderId="0" applyFont="0" applyFill="0" applyBorder="0" applyAlignment="0" applyProtection="0"/>
    <xf numFmtId="171" fontId="8" fillId="0" borderId="0">
      <protection locked="0"/>
    </xf>
    <xf numFmtId="172" fontId="8" fillId="0" borderId="0">
      <protection locked="0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73" fontId="19" fillId="0" borderId="0">
      <protection locked="0"/>
    </xf>
    <xf numFmtId="165" fontId="5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6" fillId="0" borderId="0"/>
    <xf numFmtId="0" fontId="21" fillId="4" borderId="4">
      <alignment wrapText="1"/>
    </xf>
    <xf numFmtId="0" fontId="21" fillId="4" borderId="4">
      <alignment wrapText="1"/>
    </xf>
    <xf numFmtId="0" fontId="22" fillId="0" borderId="18" applyNumberFormat="0" applyFill="0" applyAlignment="0" applyProtection="0"/>
    <xf numFmtId="173" fontId="23" fillId="0" borderId="0">
      <protection locked="0"/>
    </xf>
    <xf numFmtId="173" fontId="23" fillId="0" borderId="0">
      <protection locked="0"/>
    </xf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24" fillId="0" borderId="0" applyNumberFormat="0" applyFill="0" applyBorder="0" applyAlignment="0" applyProtection="0"/>
    <xf numFmtId="0" fontId="1" fillId="0" borderId="0"/>
    <xf numFmtId="0" fontId="1" fillId="0" borderId="0"/>
    <xf numFmtId="43" fontId="5" fillId="0" borderId="0" applyFont="0" applyFill="0" applyBorder="0" applyAlignment="0" applyProtection="0"/>
    <xf numFmtId="164" fontId="25" fillId="0" borderId="0" applyFont="0" applyFill="0" applyBorder="0" applyAlignment="0" applyProtection="0"/>
    <xf numFmtId="0" fontId="3" fillId="0" borderId="0"/>
  </cellStyleXfs>
  <cellXfs count="361">
    <xf numFmtId="0" fontId="0" fillId="0" borderId="0" xfId="0"/>
    <xf numFmtId="0" fontId="29" fillId="0" borderId="0" xfId="0" applyFont="1"/>
    <xf numFmtId="4" fontId="29" fillId="0" borderId="0" xfId="0" applyNumberFormat="1" applyFont="1"/>
    <xf numFmtId="0" fontId="27" fillId="0" borderId="0" xfId="0" applyFont="1"/>
    <xf numFmtId="4" fontId="27" fillId="0" borderId="0" xfId="0" applyNumberFormat="1" applyFont="1"/>
    <xf numFmtId="0" fontId="27" fillId="0" borderId="9" xfId="0" applyFont="1" applyBorder="1" applyAlignment="1">
      <alignment vertical="center"/>
    </xf>
    <xf numFmtId="0" fontId="37" fillId="0" borderId="0" xfId="0" applyFont="1"/>
    <xf numFmtId="0" fontId="38" fillId="0" borderId="0" xfId="0" applyFont="1"/>
    <xf numFmtId="0" fontId="34" fillId="13" borderId="4" xfId="0" applyFont="1" applyFill="1" applyBorder="1" applyAlignment="1">
      <alignment horizontal="center" vertical="center" wrapText="1"/>
    </xf>
    <xf numFmtId="4" fontId="32" fillId="0" borderId="4" xfId="0" applyNumberFormat="1" applyFont="1" applyBorder="1" applyAlignment="1">
      <alignment horizontal="center" vertical="center" wrapText="1"/>
    </xf>
    <xf numFmtId="0" fontId="32" fillId="0" borderId="4" xfId="0" applyFont="1" applyBorder="1" applyAlignment="1">
      <alignment horizontal="center" vertical="center" wrapText="1"/>
    </xf>
    <xf numFmtId="0" fontId="35" fillId="0" borderId="0" xfId="0" applyFont="1"/>
    <xf numFmtId="0" fontId="33" fillId="0" borderId="0" xfId="0" applyFont="1"/>
    <xf numFmtId="0" fontId="39" fillId="0" borderId="0" xfId="0" applyFont="1"/>
    <xf numFmtId="4" fontId="32" fillId="0" borderId="4" xfId="0" applyNumberFormat="1" applyFont="1" applyBorder="1" applyAlignment="1">
      <alignment horizontal="center" vertical="center"/>
    </xf>
    <xf numFmtId="0" fontId="32" fillId="0" borderId="5" xfId="0" applyFont="1" applyBorder="1" applyAlignment="1">
      <alignment horizontal="right" vertical="center"/>
    </xf>
    <xf numFmtId="0" fontId="27" fillId="12" borderId="0" xfId="3" applyFont="1" applyFill="1"/>
    <xf numFmtId="0" fontId="27" fillId="12" borderId="0" xfId="3" applyFont="1" applyFill="1" applyAlignment="1">
      <alignment vertical="center"/>
    </xf>
    <xf numFmtId="0" fontId="27" fillId="0" borderId="9" xfId="3" applyFont="1" applyBorder="1" applyAlignment="1">
      <alignment vertical="center"/>
    </xf>
    <xf numFmtId="0" fontId="27" fillId="12" borderId="0" xfId="3" applyFont="1" applyFill="1" applyAlignment="1">
      <alignment wrapText="1"/>
    </xf>
    <xf numFmtId="0" fontId="27" fillId="12" borderId="10" xfId="3" applyFont="1" applyFill="1" applyBorder="1"/>
    <xf numFmtId="0" fontId="27" fillId="0" borderId="9" xfId="3" applyFont="1" applyBorder="1" applyAlignment="1">
      <alignment horizontal="center" vertical="center"/>
    </xf>
    <xf numFmtId="0" fontId="31" fillId="12" borderId="4" xfId="3" applyFont="1" applyFill="1" applyBorder="1" applyAlignment="1">
      <alignment horizontal="center" vertical="center"/>
    </xf>
    <xf numFmtId="0" fontId="31" fillId="12" borderId="4" xfId="3" applyFont="1" applyFill="1" applyBorder="1" applyAlignment="1">
      <alignment horizontal="center" vertical="center" wrapText="1"/>
    </xf>
    <xf numFmtId="0" fontId="33" fillId="12" borderId="0" xfId="3" applyFont="1" applyFill="1"/>
    <xf numFmtId="0" fontId="33" fillId="12" borderId="10" xfId="3" applyFont="1" applyFill="1" applyBorder="1"/>
    <xf numFmtId="0" fontId="31" fillId="0" borderId="3" xfId="3" applyFont="1" applyBorder="1" applyAlignment="1">
      <alignment vertical="center"/>
    </xf>
    <xf numFmtId="0" fontId="31" fillId="0" borderId="10" xfId="3" applyFont="1" applyBorder="1" applyAlignment="1">
      <alignment vertical="center"/>
    </xf>
    <xf numFmtId="0" fontId="28" fillId="12" borderId="10" xfId="3" applyFont="1" applyFill="1" applyBorder="1" applyAlignment="1">
      <alignment horizontal="right"/>
    </xf>
    <xf numFmtId="14" fontId="31" fillId="12" borderId="2" xfId="3" applyNumberFormat="1" applyFont="1" applyFill="1" applyBorder="1" applyAlignment="1">
      <alignment horizontal="left" vertical="center"/>
    </xf>
    <xf numFmtId="0" fontId="31" fillId="12" borderId="8" xfId="3" applyFont="1" applyFill="1" applyBorder="1" applyAlignment="1">
      <alignment horizontal="right" vertical="center"/>
    </xf>
    <xf numFmtId="0" fontId="33" fillId="12" borderId="6" xfId="3" applyFont="1" applyFill="1" applyBorder="1" applyAlignment="1">
      <alignment vertical="center"/>
    </xf>
    <xf numFmtId="49" fontId="31" fillId="12" borderId="4" xfId="3" applyNumberFormat="1" applyFont="1" applyFill="1" applyBorder="1" applyAlignment="1">
      <alignment horizontal="center" vertical="center" wrapText="1"/>
    </xf>
    <xf numFmtId="49" fontId="33" fillId="12" borderId="4" xfId="3" applyNumberFormat="1" applyFont="1" applyFill="1" applyBorder="1" applyAlignment="1">
      <alignment horizontal="center" vertical="center" wrapText="1"/>
    </xf>
    <xf numFmtId="0" fontId="31" fillId="0" borderId="8" xfId="3" applyFont="1" applyBorder="1" applyAlignment="1">
      <alignment horizontal="center" vertical="center"/>
    </xf>
    <xf numFmtId="0" fontId="34" fillId="0" borderId="0" xfId="0" applyFont="1"/>
    <xf numFmtId="4" fontId="34" fillId="0" borderId="0" xfId="0" applyNumberFormat="1" applyFont="1"/>
    <xf numFmtId="9" fontId="27" fillId="0" borderId="0" xfId="1" applyFont="1"/>
    <xf numFmtId="0" fontId="34" fillId="0" borderId="4" xfId="0" applyFont="1" applyBorder="1" applyAlignment="1">
      <alignment horizontal="center" vertical="center" wrapText="1"/>
    </xf>
    <xf numFmtId="0" fontId="32" fillId="0" borderId="4" xfId="0" applyFont="1" applyBorder="1" applyAlignment="1">
      <alignment horizontal="center" vertical="center"/>
    </xf>
    <xf numFmtId="0" fontId="32" fillId="0" borderId="1" xfId="0" applyFont="1" applyBorder="1" applyAlignment="1">
      <alignment vertical="center"/>
    </xf>
    <xf numFmtId="0" fontId="34" fillId="0" borderId="1" xfId="0" applyFont="1" applyBorder="1"/>
    <xf numFmtId="0" fontId="30" fillId="0" borderId="0" xfId="0" applyFont="1"/>
    <xf numFmtId="4" fontId="42" fillId="0" borderId="0" xfId="0" applyNumberFormat="1" applyFont="1"/>
    <xf numFmtId="0" fontId="42" fillId="0" borderId="0" xfId="0" applyFont="1"/>
    <xf numFmtId="0" fontId="34" fillId="2" borderId="0" xfId="0" applyFont="1" applyFill="1"/>
    <xf numFmtId="4" fontId="42" fillId="2" borderId="0" xfId="0" applyNumberFormat="1" applyFont="1" applyFill="1"/>
    <xf numFmtId="0" fontId="42" fillId="2" borderId="0" xfId="0" applyFont="1" applyFill="1"/>
    <xf numFmtId="165" fontId="27" fillId="0" borderId="0" xfId="2" applyFont="1" applyBorder="1" applyAlignment="1">
      <alignment vertical="center"/>
    </xf>
    <xf numFmtId="0" fontId="41" fillId="13" borderId="1" xfId="0" applyFont="1" applyFill="1" applyBorder="1" applyAlignment="1">
      <alignment vertical="center" wrapText="1"/>
    </xf>
    <xf numFmtId="0" fontId="32" fillId="0" borderId="4" xfId="0" applyFont="1" applyBorder="1" applyAlignment="1">
      <alignment vertical="center"/>
    </xf>
    <xf numFmtId="0" fontId="31" fillId="0" borderId="8" xfId="0" applyFont="1" applyBorder="1" applyAlignment="1">
      <alignment vertical="center"/>
    </xf>
    <xf numFmtId="4" fontId="43" fillId="0" borderId="0" xfId="0" applyNumberFormat="1" applyFont="1"/>
    <xf numFmtId="0" fontId="43" fillId="0" borderId="0" xfId="0" applyFont="1"/>
    <xf numFmtId="0" fontId="32" fillId="3" borderId="4" xfId="0" applyFont="1" applyFill="1" applyBorder="1" applyAlignment="1">
      <alignment horizontal="center" vertical="center" wrapText="1"/>
    </xf>
    <xf numFmtId="49" fontId="32" fillId="3" borderId="4" xfId="0" applyNumberFormat="1" applyFont="1" applyFill="1" applyBorder="1" applyAlignment="1">
      <alignment horizontal="center" vertical="center" wrapText="1"/>
    </xf>
    <xf numFmtId="2" fontId="34" fillId="3" borderId="4" xfId="2" applyNumberFormat="1" applyFont="1" applyFill="1" applyBorder="1" applyAlignment="1">
      <alignment horizontal="center" vertical="center" wrapText="1"/>
    </xf>
    <xf numFmtId="4" fontId="34" fillId="3" borderId="4" xfId="0" applyNumberFormat="1" applyFont="1" applyFill="1" applyBorder="1" applyAlignment="1">
      <alignment horizontal="center" vertical="center" wrapText="1"/>
    </xf>
    <xf numFmtId="4" fontId="32" fillId="3" borderId="4" xfId="0" applyNumberFormat="1" applyFont="1" applyFill="1" applyBorder="1" applyAlignment="1">
      <alignment horizontal="center" vertical="center" wrapText="1"/>
    </xf>
    <xf numFmtId="174" fontId="34" fillId="0" borderId="4" xfId="0" applyNumberFormat="1" applyFont="1" applyBorder="1" applyAlignment="1">
      <alignment horizontal="center" vertical="center" wrapText="1"/>
    </xf>
    <xf numFmtId="49" fontId="34" fillId="0" borderId="4" xfId="0" applyNumberFormat="1" applyFont="1" applyBorder="1" applyAlignment="1">
      <alignment horizontal="center" vertical="center" wrapText="1"/>
    </xf>
    <xf numFmtId="0" fontId="34" fillId="0" borderId="4" xfId="0" applyFont="1" applyBorder="1" applyAlignment="1">
      <alignment horizontal="left" vertical="center" wrapText="1"/>
    </xf>
    <xf numFmtId="165" fontId="32" fillId="0" borderId="4" xfId="2" applyFont="1" applyFill="1" applyBorder="1" applyAlignment="1">
      <alignment vertical="center"/>
    </xf>
    <xf numFmtId="165" fontId="32" fillId="0" borderId="4" xfId="2" applyFont="1" applyFill="1" applyBorder="1" applyAlignment="1">
      <alignment vertical="center" wrapText="1"/>
    </xf>
    <xf numFmtId="165" fontId="32" fillId="0" borderId="5" xfId="2" applyFont="1" applyFill="1" applyBorder="1" applyAlignment="1">
      <alignment vertical="center" wrapText="1"/>
    </xf>
    <xf numFmtId="165" fontId="33" fillId="0" borderId="0" xfId="2" applyFont="1" applyBorder="1" applyAlignment="1"/>
    <xf numFmtId="165" fontId="27" fillId="0" borderId="0" xfId="2" applyFont="1" applyBorder="1" applyAlignment="1"/>
    <xf numFmtId="165" fontId="27" fillId="0" borderId="0" xfId="2" applyFont="1" applyAlignment="1"/>
    <xf numFmtId="174" fontId="27" fillId="12" borderId="0" xfId="3" applyNumberFormat="1" applyFont="1" applyFill="1" applyAlignment="1">
      <alignment vertical="center"/>
    </xf>
    <xf numFmtId="9" fontId="27" fillId="12" borderId="0" xfId="1" applyFont="1" applyFill="1" applyAlignment="1">
      <alignment vertical="center"/>
    </xf>
    <xf numFmtId="0" fontId="0" fillId="13" borderId="0" xfId="0" applyFill="1"/>
    <xf numFmtId="10" fontId="32" fillId="13" borderId="4" xfId="0" applyNumberFormat="1" applyFont="1" applyFill="1" applyBorder="1" applyAlignment="1">
      <alignment horizontal="center" vertical="center"/>
    </xf>
    <xf numFmtId="0" fontId="32" fillId="2" borderId="1" xfId="0" applyFont="1" applyFill="1" applyBorder="1" applyAlignment="1">
      <alignment horizontal="center" vertical="center" wrapText="1"/>
    </xf>
    <xf numFmtId="49" fontId="32" fillId="2" borderId="1" xfId="0" applyNumberFormat="1" applyFont="1" applyFill="1" applyBorder="1" applyAlignment="1">
      <alignment horizontal="center" vertical="center" wrapText="1"/>
    </xf>
    <xf numFmtId="0" fontId="32" fillId="2" borderId="1" xfId="0" applyFont="1" applyFill="1" applyBorder="1" applyAlignment="1">
      <alignment vertical="center" wrapText="1"/>
    </xf>
    <xf numFmtId="2" fontId="32" fillId="2" borderId="1" xfId="2" applyNumberFormat="1" applyFont="1" applyFill="1" applyBorder="1" applyAlignment="1">
      <alignment horizontal="center" vertical="center" wrapText="1"/>
    </xf>
    <xf numFmtId="165" fontId="32" fillId="2" borderId="1" xfId="2" applyFont="1" applyFill="1" applyBorder="1" applyAlignment="1">
      <alignment vertical="center" wrapText="1"/>
    </xf>
    <xf numFmtId="4" fontId="32" fillId="2" borderId="1" xfId="0" applyNumberFormat="1" applyFont="1" applyFill="1" applyBorder="1" applyAlignment="1">
      <alignment horizontal="center" vertical="center" wrapText="1"/>
    </xf>
    <xf numFmtId="0" fontId="34" fillId="0" borderId="4" xfId="0" applyFont="1" applyBorder="1" applyAlignment="1">
      <alignment vertical="center" wrapText="1"/>
    </xf>
    <xf numFmtId="165" fontId="34" fillId="0" borderId="4" xfId="2" applyFont="1" applyBorder="1" applyAlignment="1">
      <alignment vertical="center" wrapText="1"/>
    </xf>
    <xf numFmtId="0" fontId="32" fillId="2" borderId="4" xfId="0" applyFont="1" applyFill="1" applyBorder="1" applyAlignment="1">
      <alignment horizontal="center" vertical="center" wrapText="1"/>
    </xf>
    <xf numFmtId="0" fontId="32" fillId="2" borderId="4" xfId="0" applyFont="1" applyFill="1" applyBorder="1" applyAlignment="1">
      <alignment vertical="center" wrapText="1"/>
    </xf>
    <xf numFmtId="165" fontId="32" fillId="2" borderId="4" xfId="2" applyFont="1" applyFill="1" applyBorder="1" applyAlignment="1">
      <alignment vertical="center" wrapText="1"/>
    </xf>
    <xf numFmtId="174" fontId="34" fillId="2" borderId="4" xfId="0" applyNumberFormat="1" applyFont="1" applyFill="1" applyBorder="1" applyAlignment="1">
      <alignment horizontal="center" vertical="center" wrapText="1"/>
    </xf>
    <xf numFmtId="4" fontId="32" fillId="0" borderId="1" xfId="0" applyNumberFormat="1" applyFont="1" applyBorder="1" applyAlignment="1">
      <alignment horizontal="center" vertical="center" wrapText="1"/>
    </xf>
    <xf numFmtId="165" fontId="44" fillId="0" borderId="4" xfId="2" applyFont="1" applyBorder="1" applyAlignment="1">
      <alignment vertical="center"/>
    </xf>
    <xf numFmtId="4" fontId="32" fillId="2" borderId="1" xfId="0" applyNumberFormat="1" applyFont="1" applyFill="1" applyBorder="1" applyAlignment="1">
      <alignment vertical="center" wrapText="1"/>
    </xf>
    <xf numFmtId="174" fontId="34" fillId="0" borderId="1" xfId="0" applyNumberFormat="1" applyFont="1" applyBorder="1" applyAlignment="1">
      <alignment horizontal="center" vertical="center" wrapText="1"/>
    </xf>
    <xf numFmtId="174" fontId="32" fillId="2" borderId="4" xfId="0" applyNumberFormat="1" applyFont="1" applyFill="1" applyBorder="1" applyAlignment="1">
      <alignment horizontal="center" vertical="center" wrapText="1"/>
    </xf>
    <xf numFmtId="4" fontId="34" fillId="0" borderId="4" xfId="0" applyNumberFormat="1" applyFont="1" applyBorder="1" applyAlignment="1">
      <alignment horizontal="center" vertical="center" wrapText="1"/>
    </xf>
    <xf numFmtId="0" fontId="32" fillId="3" borderId="4" xfId="0" applyFont="1" applyFill="1" applyBorder="1" applyAlignment="1">
      <alignment horizontal="left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 wrapText="1"/>
    </xf>
    <xf numFmtId="1" fontId="34" fillId="0" borderId="4" xfId="0" applyNumberFormat="1" applyFont="1" applyBorder="1" applyAlignment="1">
      <alignment horizontal="center" vertical="center" wrapText="1"/>
    </xf>
    <xf numFmtId="0" fontId="45" fillId="0" borderId="4" xfId="0" applyFont="1" applyBorder="1" applyAlignment="1">
      <alignment horizontal="center" vertical="center" wrapText="1"/>
    </xf>
    <xf numFmtId="49" fontId="45" fillId="14" borderId="4" xfId="0" applyNumberFormat="1" applyFont="1" applyFill="1" applyBorder="1" applyAlignment="1">
      <alignment horizontal="center" vertical="center" wrapText="1"/>
    </xf>
    <xf numFmtId="0" fontId="45" fillId="14" borderId="4" xfId="0" applyFont="1" applyFill="1" applyBorder="1" applyAlignment="1">
      <alignment horizontal="left" vertical="center" wrapText="1"/>
    </xf>
    <xf numFmtId="0" fontId="45" fillId="14" borderId="4" xfId="0" applyFont="1" applyFill="1" applyBorder="1" applyAlignment="1">
      <alignment horizontal="center" vertical="center" wrapText="1"/>
    </xf>
    <xf numFmtId="0" fontId="34" fillId="13" borderId="4" xfId="0" applyFont="1" applyFill="1" applyBorder="1" applyAlignment="1">
      <alignment horizontal="left" vertical="center" wrapText="1"/>
    </xf>
    <xf numFmtId="0" fontId="47" fillId="13" borderId="4" xfId="0" applyFont="1" applyFill="1" applyBorder="1" applyAlignment="1">
      <alignment horizontal="left" vertical="center" wrapText="1"/>
    </xf>
    <xf numFmtId="0" fontId="31" fillId="0" borderId="8" xfId="0" applyFont="1" applyBorder="1" applyAlignment="1">
      <alignment horizontal="center" vertical="center"/>
    </xf>
    <xf numFmtId="0" fontId="28" fillId="0" borderId="21" xfId="0" applyFont="1" applyBorder="1" applyAlignment="1">
      <alignment vertical="center" wrapText="1"/>
    </xf>
    <xf numFmtId="0" fontId="28" fillId="0" borderId="22" xfId="0" applyFont="1" applyBorder="1" applyAlignment="1">
      <alignment vertical="center" wrapText="1"/>
    </xf>
    <xf numFmtId="0" fontId="34" fillId="0" borderId="25" xfId="0" applyFont="1" applyBorder="1"/>
    <xf numFmtId="0" fontId="32" fillId="0" borderId="24" xfId="0" applyFont="1" applyBorder="1" applyAlignment="1">
      <alignment vertical="center"/>
    </xf>
    <xf numFmtId="14" fontId="32" fillId="0" borderId="24" xfId="0" applyNumberFormat="1" applyFont="1" applyBorder="1" applyAlignment="1">
      <alignment horizontal="left" vertical="center"/>
    </xf>
    <xf numFmtId="0" fontId="32" fillId="0" borderId="26" xfId="0" applyFont="1" applyBorder="1" applyAlignment="1">
      <alignment horizontal="center" vertical="center"/>
    </xf>
    <xf numFmtId="4" fontId="32" fillId="0" borderId="27" xfId="0" applyNumberFormat="1" applyFont="1" applyBorder="1" applyAlignment="1">
      <alignment horizontal="center" vertical="center" wrapText="1"/>
    </xf>
    <xf numFmtId="0" fontId="32" fillId="3" borderId="26" xfId="0" applyFont="1" applyFill="1" applyBorder="1" applyAlignment="1">
      <alignment horizontal="center" vertical="center" wrapText="1"/>
    </xf>
    <xf numFmtId="4" fontId="34" fillId="3" borderId="27" xfId="0" applyNumberFormat="1" applyFont="1" applyFill="1" applyBorder="1" applyAlignment="1">
      <alignment horizontal="center" vertical="center" wrapText="1"/>
    </xf>
    <xf numFmtId="0" fontId="34" fillId="0" borderId="26" xfId="0" applyFont="1" applyBorder="1" applyAlignment="1">
      <alignment horizontal="center" vertical="center" wrapText="1"/>
    </xf>
    <xf numFmtId="4" fontId="34" fillId="0" borderId="27" xfId="0" applyNumberFormat="1" applyFont="1" applyBorder="1" applyAlignment="1">
      <alignment horizontal="center" vertical="center" wrapText="1"/>
    </xf>
    <xf numFmtId="4" fontId="34" fillId="0" borderId="27" xfId="0" applyNumberFormat="1" applyFont="1" applyBorder="1" applyAlignment="1">
      <alignment horizontal="left" vertical="center" wrapText="1"/>
    </xf>
    <xf numFmtId="4" fontId="32" fillId="3" borderId="27" xfId="0" applyNumberFormat="1" applyFont="1" applyFill="1" applyBorder="1" applyAlignment="1">
      <alignment horizontal="center" vertical="center" wrapText="1"/>
    </xf>
    <xf numFmtId="4" fontId="44" fillId="0" borderId="27" xfId="0" applyNumberFormat="1" applyFont="1" applyBorder="1" applyAlignment="1">
      <alignment horizontal="center" vertical="center" wrapText="1"/>
    </xf>
    <xf numFmtId="174" fontId="34" fillId="0" borderId="27" xfId="0" applyNumberFormat="1" applyFont="1" applyBorder="1" applyAlignment="1">
      <alignment horizontal="center" vertical="center" wrapText="1"/>
    </xf>
    <xf numFmtId="0" fontId="34" fillId="13" borderId="26" xfId="0" applyFont="1" applyFill="1" applyBorder="1" applyAlignment="1">
      <alignment horizontal="center" vertical="center" wrapText="1"/>
    </xf>
    <xf numFmtId="0" fontId="32" fillId="0" borderId="28" xfId="0" applyFont="1" applyBorder="1" applyAlignment="1">
      <alignment horizontal="center" vertical="center" wrapText="1"/>
    </xf>
    <xf numFmtId="4" fontId="32" fillId="0" borderId="25" xfId="0" applyNumberFormat="1" applyFont="1" applyBorder="1" applyAlignment="1">
      <alignment horizontal="center" vertical="center" wrapText="1"/>
    </xf>
    <xf numFmtId="0" fontId="27" fillId="0" borderId="28" xfId="0" applyFont="1" applyBorder="1" applyAlignment="1">
      <alignment vertical="center"/>
    </xf>
    <xf numFmtId="4" fontId="27" fillId="0" borderId="25" xfId="0" applyNumberFormat="1" applyFont="1" applyBorder="1" applyAlignment="1">
      <alignment vertical="center"/>
    </xf>
    <xf numFmtId="0" fontId="28" fillId="0" borderId="0" xfId="0" applyFont="1" applyAlignment="1">
      <alignment vertical="center"/>
    </xf>
    <xf numFmtId="0" fontId="27" fillId="0" borderId="25" xfId="0" applyFont="1" applyBorder="1" applyAlignment="1">
      <alignment vertical="center"/>
    </xf>
    <xf numFmtId="0" fontId="33" fillId="0" borderId="28" xfId="0" applyFont="1" applyBorder="1" applyAlignment="1">
      <alignment vertical="center"/>
    </xf>
    <xf numFmtId="0" fontId="31" fillId="0" borderId="0" xfId="0" applyFont="1" applyAlignment="1">
      <alignment vertical="center"/>
    </xf>
    <xf numFmtId="0" fontId="33" fillId="0" borderId="28" xfId="0" applyFont="1" applyBorder="1"/>
    <xf numFmtId="0" fontId="33" fillId="0" borderId="0" xfId="0" applyFont="1" applyAlignment="1">
      <alignment horizontal="center"/>
    </xf>
    <xf numFmtId="4" fontId="33" fillId="0" borderId="25" xfId="0" applyNumberFormat="1" applyFont="1" applyBorder="1"/>
    <xf numFmtId="0" fontId="27" fillId="0" borderId="28" xfId="0" applyFont="1" applyBorder="1"/>
    <xf numFmtId="4" fontId="27" fillId="0" borderId="25" xfId="0" applyNumberFormat="1" applyFont="1" applyBorder="1"/>
    <xf numFmtId="0" fontId="27" fillId="0" borderId="29" xfId="0" applyFont="1" applyBorder="1"/>
    <xf numFmtId="0" fontId="27" fillId="0" borderId="7" xfId="0" applyFont="1" applyBorder="1"/>
    <xf numFmtId="4" fontId="27" fillId="0" borderId="30" xfId="0" applyNumberFormat="1" applyFont="1" applyBorder="1"/>
    <xf numFmtId="0" fontId="32" fillId="0" borderId="27" xfId="0" applyFont="1" applyBorder="1" applyAlignment="1">
      <alignment horizontal="center" vertical="center"/>
    </xf>
    <xf numFmtId="10" fontId="32" fillId="13" borderId="27" xfId="1" applyNumberFormat="1" applyFont="1" applyFill="1" applyBorder="1" applyAlignment="1">
      <alignment horizontal="center" vertical="center"/>
    </xf>
    <xf numFmtId="0" fontId="32" fillId="0" borderId="27" xfId="0" applyFont="1" applyBorder="1" applyAlignment="1">
      <alignment horizontal="center" vertical="center" wrapText="1"/>
    </xf>
    <xf numFmtId="0" fontId="32" fillId="2" borderId="23" xfId="0" applyFont="1" applyFill="1" applyBorder="1" applyAlignment="1">
      <alignment horizontal="center" vertical="center" wrapText="1"/>
    </xf>
    <xf numFmtId="174" fontId="32" fillId="2" borderId="24" xfId="0" applyNumberFormat="1" applyFont="1" applyFill="1" applyBorder="1" applyAlignment="1">
      <alignment horizontal="center" vertical="center" wrapText="1"/>
    </xf>
    <xf numFmtId="0" fontId="32" fillId="0" borderId="23" xfId="0" applyFont="1" applyBorder="1" applyAlignment="1">
      <alignment horizontal="center" vertical="center" wrapText="1"/>
    </xf>
    <xf numFmtId="174" fontId="32" fillId="0" borderId="24" xfId="0" applyNumberFormat="1" applyFont="1" applyBorder="1" applyAlignment="1">
      <alignment horizontal="center" vertical="center" wrapText="1"/>
    </xf>
    <xf numFmtId="0" fontId="34" fillId="0" borderId="23" xfId="0" applyFont="1" applyBorder="1" applyAlignment="1">
      <alignment horizontal="center" vertical="center" wrapText="1"/>
    </xf>
    <xf numFmtId="174" fontId="32" fillId="2" borderId="27" xfId="0" applyNumberFormat="1" applyFont="1" applyFill="1" applyBorder="1" applyAlignment="1">
      <alignment horizontal="center" vertical="center" wrapText="1"/>
    </xf>
    <xf numFmtId="174" fontId="31" fillId="0" borderId="27" xfId="0" applyNumberFormat="1" applyFont="1" applyBorder="1" applyAlignment="1">
      <alignment horizontal="center" vertical="center" wrapText="1"/>
    </xf>
    <xf numFmtId="0" fontId="33" fillId="0" borderId="25" xfId="0" applyFont="1" applyBorder="1" applyAlignment="1">
      <alignment vertical="center"/>
    </xf>
    <xf numFmtId="4" fontId="33" fillId="0" borderId="0" xfId="0" applyNumberFormat="1" applyFont="1"/>
    <xf numFmtId="0" fontId="33" fillId="0" borderId="25" xfId="0" applyFont="1" applyBorder="1"/>
    <xf numFmtId="0" fontId="27" fillId="0" borderId="25" xfId="0" applyFont="1" applyBorder="1"/>
    <xf numFmtId="165" fontId="27" fillId="0" borderId="7" xfId="2" applyFont="1" applyBorder="1" applyAlignment="1"/>
    <xf numFmtId="4" fontId="27" fillId="0" borderId="7" xfId="0" applyNumberFormat="1" applyFont="1" applyBorder="1"/>
    <xf numFmtId="0" fontId="27" fillId="0" borderId="30" xfId="0" applyFont="1" applyBorder="1"/>
    <xf numFmtId="0" fontId="33" fillId="12" borderId="23" xfId="3" applyFont="1" applyFill="1" applyBorder="1" applyAlignment="1">
      <alignment vertical="center"/>
    </xf>
    <xf numFmtId="0" fontId="31" fillId="12" borderId="34" xfId="3" applyFont="1" applyFill="1" applyBorder="1" applyAlignment="1">
      <alignment horizontal="center" vertical="center" wrapText="1"/>
    </xf>
    <xf numFmtId="0" fontId="31" fillId="12" borderId="26" xfId="3" applyFont="1" applyFill="1" applyBorder="1" applyAlignment="1">
      <alignment horizontal="center" vertical="center"/>
    </xf>
    <xf numFmtId="0" fontId="28" fillId="12" borderId="28" xfId="3" applyFont="1" applyFill="1" applyBorder="1" applyAlignment="1">
      <alignment wrapText="1"/>
    </xf>
    <xf numFmtId="0" fontId="28" fillId="12" borderId="0" xfId="3" applyFont="1" applyFill="1" applyAlignment="1">
      <alignment wrapText="1"/>
    </xf>
    <xf numFmtId="0" fontId="27" fillId="12" borderId="25" xfId="3" applyFont="1" applyFill="1" applyBorder="1"/>
    <xf numFmtId="0" fontId="31" fillId="12" borderId="28" xfId="3" applyFont="1" applyFill="1" applyBorder="1"/>
    <xf numFmtId="0" fontId="33" fillId="12" borderId="0" xfId="3" applyFont="1" applyFill="1" applyAlignment="1">
      <alignment wrapText="1"/>
    </xf>
    <xf numFmtId="0" fontId="31" fillId="0" borderId="0" xfId="3" applyFont="1" applyAlignment="1">
      <alignment vertical="center"/>
    </xf>
    <xf numFmtId="0" fontId="33" fillId="0" borderId="25" xfId="3" applyFont="1" applyBorder="1" applyAlignment="1">
      <alignment vertical="center"/>
    </xf>
    <xf numFmtId="0" fontId="33" fillId="12" borderId="28" xfId="3" applyFont="1" applyFill="1" applyBorder="1"/>
    <xf numFmtId="0" fontId="33" fillId="0" borderId="0" xfId="3" applyFont="1" applyAlignment="1">
      <alignment horizontal="center" vertical="center"/>
    </xf>
    <xf numFmtId="0" fontId="33" fillId="12" borderId="25" xfId="3" applyFont="1" applyFill="1" applyBorder="1"/>
    <xf numFmtId="0" fontId="27" fillId="12" borderId="28" xfId="3" applyFont="1" applyFill="1" applyBorder="1"/>
    <xf numFmtId="0" fontId="27" fillId="0" borderId="0" xfId="3" applyFont="1" applyAlignment="1">
      <alignment horizontal="center" vertical="center"/>
    </xf>
    <xf numFmtId="0" fontId="31" fillId="12" borderId="0" xfId="3" applyFont="1" applyFill="1" applyAlignment="1">
      <alignment wrapText="1"/>
    </xf>
    <xf numFmtId="0" fontId="28" fillId="12" borderId="0" xfId="3" applyFont="1" applyFill="1" applyAlignment="1">
      <alignment horizontal="right"/>
    </xf>
    <xf numFmtId="0" fontId="33" fillId="12" borderId="0" xfId="3" applyFont="1" applyFill="1" applyAlignment="1">
      <alignment horizontal="center" vertical="center"/>
    </xf>
    <xf numFmtId="0" fontId="27" fillId="12" borderId="0" xfId="3" applyFont="1" applyFill="1" applyAlignment="1">
      <alignment horizontal="center" vertical="center"/>
    </xf>
    <xf numFmtId="0" fontId="27" fillId="12" borderId="29" xfId="3" applyFont="1" applyFill="1" applyBorder="1"/>
    <xf numFmtId="0" fontId="27" fillId="12" borderId="7" xfId="3" applyFont="1" applyFill="1" applyBorder="1"/>
    <xf numFmtId="0" fontId="27" fillId="12" borderId="7" xfId="3" applyFont="1" applyFill="1" applyBorder="1" applyAlignment="1">
      <alignment wrapText="1"/>
    </xf>
    <xf numFmtId="0" fontId="27" fillId="12" borderId="36" xfId="3" applyFont="1" applyFill="1" applyBorder="1"/>
    <xf numFmtId="0" fontId="27" fillId="12" borderId="30" xfId="3" applyFont="1" applyFill="1" applyBorder="1"/>
    <xf numFmtId="0" fontId="31" fillId="12" borderId="27" xfId="3" applyFont="1" applyFill="1" applyBorder="1" applyAlignment="1">
      <alignment horizontal="center" vertical="center"/>
    </xf>
    <xf numFmtId="10" fontId="31" fillId="12" borderId="4" xfId="3" applyNumberFormat="1" applyFont="1" applyFill="1" applyBorder="1" applyAlignment="1">
      <alignment horizontal="center" vertical="center" wrapText="1"/>
    </xf>
    <xf numFmtId="10" fontId="31" fillId="2" borderId="4" xfId="3" applyNumberFormat="1" applyFont="1" applyFill="1" applyBorder="1" applyAlignment="1">
      <alignment horizontal="center" vertical="center" wrapText="1"/>
    </xf>
    <xf numFmtId="10" fontId="31" fillId="2" borderId="27" xfId="3" applyNumberFormat="1" applyFont="1" applyFill="1" applyBorder="1" applyAlignment="1">
      <alignment horizontal="center" vertical="center" wrapText="1"/>
    </xf>
    <xf numFmtId="174" fontId="33" fillId="12" borderId="4" xfId="64" applyNumberFormat="1" applyFont="1" applyFill="1" applyBorder="1" applyAlignment="1">
      <alignment horizontal="center" vertical="center" wrapText="1"/>
    </xf>
    <xf numFmtId="174" fontId="33" fillId="12" borderId="27" xfId="64" applyNumberFormat="1" applyFont="1" applyFill="1" applyBorder="1" applyAlignment="1">
      <alignment horizontal="center" vertical="center" wrapText="1"/>
    </xf>
    <xf numFmtId="174" fontId="33" fillId="12" borderId="4" xfId="3" applyNumberFormat="1" applyFont="1" applyFill="1" applyBorder="1" applyAlignment="1">
      <alignment horizontal="center" vertical="center" wrapText="1"/>
    </xf>
    <xf numFmtId="174" fontId="33" fillId="12" borderId="27" xfId="3" applyNumberFormat="1" applyFont="1" applyFill="1" applyBorder="1" applyAlignment="1">
      <alignment horizontal="center" vertical="center" wrapText="1"/>
    </xf>
    <xf numFmtId="174" fontId="31" fillId="12" borderId="4" xfId="3" applyNumberFormat="1" applyFont="1" applyFill="1" applyBorder="1" applyAlignment="1">
      <alignment horizontal="center" vertical="center" wrapText="1"/>
    </xf>
    <xf numFmtId="174" fontId="31" fillId="12" borderId="27" xfId="3" applyNumberFormat="1" applyFont="1" applyFill="1" applyBorder="1" applyAlignment="1">
      <alignment horizontal="center" vertical="center" wrapText="1"/>
    </xf>
    <xf numFmtId="0" fontId="0" fillId="0" borderId="4" xfId="0" applyBorder="1"/>
    <xf numFmtId="0" fontId="0" fillId="13" borderId="4" xfId="0" applyFill="1" applyBorder="1"/>
    <xf numFmtId="0" fontId="0" fillId="15" borderId="4" xfId="0" applyFill="1" applyBorder="1"/>
    <xf numFmtId="0" fontId="0" fillId="0" borderId="6" xfId="0" applyBorder="1"/>
    <xf numFmtId="0" fontId="0" fillId="15" borderId="6" xfId="0" applyFill="1" applyBorder="1"/>
    <xf numFmtId="0" fontId="0" fillId="0" borderId="4" xfId="0" applyBorder="1" applyAlignment="1">
      <alignment horizontal="center"/>
    </xf>
    <xf numFmtId="0" fontId="0" fillId="15" borderId="4" xfId="0" applyFill="1" applyBorder="1" applyAlignment="1">
      <alignment horizontal="center"/>
    </xf>
    <xf numFmtId="9" fontId="51" fillId="17" borderId="40" xfId="65" applyNumberFormat="1" applyFont="1" applyFill="1" applyBorder="1" applyAlignment="1">
      <alignment horizontal="center" vertical="center" wrapText="1"/>
    </xf>
    <xf numFmtId="0" fontId="51" fillId="17" borderId="40" xfId="65" applyFont="1" applyFill="1" applyBorder="1" applyAlignment="1">
      <alignment horizontal="center" vertical="center" wrapText="1"/>
    </xf>
    <xf numFmtId="10" fontId="4" fillId="0" borderId="40" xfId="65" applyNumberFormat="1" applyFont="1" applyBorder="1" applyAlignment="1">
      <alignment horizontal="left" vertical="center" wrapText="1"/>
    </xf>
    <xf numFmtId="10" fontId="53" fillId="0" borderId="38" xfId="65" applyNumberFormat="1" applyFont="1" applyBorder="1" applyAlignment="1">
      <alignment horizontal="center" vertical="center"/>
    </xf>
    <xf numFmtId="9" fontId="4" fillId="0" borderId="40" xfId="5" applyFont="1" applyBorder="1" applyAlignment="1">
      <alignment horizontal="center" vertical="center"/>
    </xf>
    <xf numFmtId="175" fontId="4" fillId="0" borderId="40" xfId="5" applyNumberFormat="1" applyFont="1" applyBorder="1" applyAlignment="1">
      <alignment horizontal="center" vertical="center"/>
    </xf>
    <xf numFmtId="10" fontId="4" fillId="0" borderId="40" xfId="5" applyNumberFormat="1" applyFont="1" applyBorder="1" applyAlignment="1">
      <alignment horizontal="center" vertical="center"/>
    </xf>
    <xf numFmtId="10" fontId="4" fillId="0" borderId="40" xfId="65" applyNumberFormat="1" applyFont="1" applyBorder="1" applyAlignment="1">
      <alignment horizontal="center" vertical="center"/>
    </xf>
    <xf numFmtId="10" fontId="4" fillId="0" borderId="38" xfId="65" applyNumberFormat="1" applyFont="1" applyBorder="1" applyAlignment="1">
      <alignment horizontal="center" vertical="center"/>
    </xf>
    <xf numFmtId="10" fontId="53" fillId="0" borderId="40" xfId="5" applyNumberFormat="1" applyFont="1" applyBorder="1" applyAlignment="1">
      <alignment horizontal="center" vertical="center"/>
    </xf>
    <xf numFmtId="175" fontId="53" fillId="0" borderId="40" xfId="5" applyNumberFormat="1" applyFont="1" applyBorder="1" applyAlignment="1">
      <alignment horizontal="center" vertical="center"/>
    </xf>
    <xf numFmtId="10" fontId="4" fillId="18" borderId="40" xfId="5" applyNumberFormat="1" applyFont="1" applyFill="1" applyBorder="1" applyAlignment="1">
      <alignment horizontal="center" vertical="center"/>
    </xf>
    <xf numFmtId="43" fontId="4" fillId="0" borderId="40" xfId="1" applyNumberFormat="1" applyFont="1" applyBorder="1" applyAlignment="1">
      <alignment horizontal="center" vertical="center"/>
    </xf>
    <xf numFmtId="10" fontId="56" fillId="0" borderId="40" xfId="5" applyNumberFormat="1" applyFont="1" applyBorder="1" applyAlignment="1">
      <alignment horizontal="center" vertical="center"/>
    </xf>
    <xf numFmtId="0" fontId="0" fillId="0" borderId="19" xfId="0" applyBorder="1"/>
    <xf numFmtId="0" fontId="33" fillId="0" borderId="29" xfId="0" applyFont="1" applyBorder="1"/>
    <xf numFmtId="0" fontId="33" fillId="0" borderId="7" xfId="0" applyFont="1" applyBorder="1"/>
    <xf numFmtId="165" fontId="33" fillId="0" borderId="7" xfId="2" applyFont="1" applyBorder="1" applyAlignment="1"/>
    <xf numFmtId="4" fontId="33" fillId="0" borderId="7" xfId="0" applyNumberFormat="1" applyFont="1" applyBorder="1"/>
    <xf numFmtId="0" fontId="33" fillId="0" borderId="30" xfId="0" applyFont="1" applyBorder="1"/>
    <xf numFmtId="0" fontId="34" fillId="13" borderId="50" xfId="0" applyFont="1" applyFill="1" applyBorder="1" applyAlignment="1">
      <alignment horizontal="center" vertical="center" wrapText="1"/>
    </xf>
    <xf numFmtId="49" fontId="34" fillId="0" borderId="51" xfId="0" applyNumberFormat="1" applyFont="1" applyBorder="1" applyAlignment="1">
      <alignment horizontal="center" vertical="center" wrapText="1"/>
    </xf>
    <xf numFmtId="0" fontId="34" fillId="13" borderId="51" xfId="0" applyFont="1" applyFill="1" applyBorder="1" applyAlignment="1">
      <alignment horizontal="left" vertical="center" wrapText="1"/>
    </xf>
    <xf numFmtId="0" fontId="34" fillId="13" borderId="51" xfId="0" applyFont="1" applyFill="1" applyBorder="1" applyAlignment="1">
      <alignment horizontal="center" vertical="center" wrapText="1"/>
    </xf>
    <xf numFmtId="4" fontId="32" fillId="0" borderId="51" xfId="0" applyNumberFormat="1" applyFont="1" applyBorder="1" applyAlignment="1">
      <alignment horizontal="center" vertical="center" wrapText="1"/>
    </xf>
    <xf numFmtId="4" fontId="34" fillId="0" borderId="51" xfId="0" applyNumberFormat="1" applyFont="1" applyBorder="1" applyAlignment="1">
      <alignment horizontal="center" vertical="center" wrapText="1"/>
    </xf>
    <xf numFmtId="174" fontId="34" fillId="0" borderId="52" xfId="0" applyNumberFormat="1" applyFont="1" applyBorder="1" applyAlignment="1">
      <alignment horizontal="center" vertical="center" wrapText="1"/>
    </xf>
    <xf numFmtId="0" fontId="0" fillId="0" borderId="28" xfId="0" applyBorder="1"/>
    <xf numFmtId="174" fontId="0" fillId="0" borderId="27" xfId="0" applyNumberFormat="1" applyBorder="1"/>
    <xf numFmtId="0" fontId="0" fillId="0" borderId="25" xfId="0" applyBorder="1"/>
    <xf numFmtId="0" fontId="0" fillId="0" borderId="29" xfId="0" applyBorder="1"/>
    <xf numFmtId="0" fontId="0" fillId="0" borderId="7" xfId="0" applyBorder="1"/>
    <xf numFmtId="0" fontId="33" fillId="0" borderId="7" xfId="0" applyFont="1" applyBorder="1" applyAlignment="1">
      <alignment horizontal="center"/>
    </xf>
    <xf numFmtId="0" fontId="0" fillId="0" borderId="30" xfId="0" applyBorder="1"/>
    <xf numFmtId="0" fontId="32" fillId="0" borderId="5" xfId="0" applyFont="1" applyBorder="1" applyAlignment="1">
      <alignment horizontal="center" vertical="center"/>
    </xf>
    <xf numFmtId="0" fontId="41" fillId="13" borderId="23" xfId="0" applyFont="1" applyFill="1" applyBorder="1" applyAlignment="1">
      <alignment horizontal="left" vertical="center" wrapText="1"/>
    </xf>
    <xf numFmtId="0" fontId="41" fillId="13" borderId="1" xfId="0" applyFont="1" applyFill="1" applyBorder="1" applyAlignment="1">
      <alignment horizontal="left" vertical="center" wrapText="1"/>
    </xf>
    <xf numFmtId="0" fontId="31" fillId="0" borderId="8" xfId="0" applyFont="1" applyBorder="1" applyAlignment="1">
      <alignment horizontal="center" vertical="center"/>
    </xf>
    <xf numFmtId="0" fontId="27" fillId="0" borderId="20" xfId="0" applyFont="1" applyBorder="1" applyAlignment="1">
      <alignment horizontal="center"/>
    </xf>
    <xf numFmtId="0" fontId="27" fillId="0" borderId="21" xfId="0" applyFont="1" applyBorder="1" applyAlignment="1">
      <alignment horizontal="center"/>
    </xf>
    <xf numFmtId="0" fontId="36" fillId="0" borderId="23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8" fillId="0" borderId="24" xfId="0" applyFont="1" applyBorder="1" applyAlignment="1">
      <alignment horizontal="center" vertical="center"/>
    </xf>
    <xf numFmtId="0" fontId="32" fillId="0" borderId="23" xfId="0" applyFont="1" applyBorder="1" applyAlignment="1">
      <alignment horizontal="left" vertical="center"/>
    </xf>
    <xf numFmtId="0" fontId="32" fillId="0" borderId="1" xfId="0" applyFont="1" applyBorder="1" applyAlignment="1">
      <alignment horizontal="left" vertical="center"/>
    </xf>
    <xf numFmtId="0" fontId="27" fillId="0" borderId="0" xfId="0" applyFont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3" fillId="0" borderId="25" xfId="0" applyFont="1" applyBorder="1" applyAlignment="1">
      <alignment horizontal="center" vertical="center"/>
    </xf>
    <xf numFmtId="0" fontId="31" fillId="0" borderId="26" xfId="0" applyFont="1" applyBorder="1" applyAlignment="1">
      <alignment horizontal="center" vertical="center" wrapText="1"/>
    </xf>
    <xf numFmtId="0" fontId="31" fillId="0" borderId="4" xfId="0" applyFont="1" applyBorder="1" applyAlignment="1">
      <alignment horizontal="center" vertical="center" wrapText="1"/>
    </xf>
    <xf numFmtId="0" fontId="31" fillId="0" borderId="27" xfId="0" applyFont="1" applyBorder="1" applyAlignment="1">
      <alignment horizontal="center" vertical="center" wrapText="1"/>
    </xf>
    <xf numFmtId="0" fontId="34" fillId="0" borderId="23" xfId="0" applyFont="1" applyBorder="1" applyAlignment="1">
      <alignment horizontal="left" vertical="center"/>
    </xf>
    <xf numFmtId="0" fontId="34" fillId="0" borderId="1" xfId="0" applyFont="1" applyBorder="1" applyAlignment="1">
      <alignment horizontal="left" vertical="center"/>
    </xf>
    <xf numFmtId="0" fontId="34" fillId="0" borderId="6" xfId="0" applyFont="1" applyBorder="1" applyAlignment="1">
      <alignment horizontal="left" vertical="center"/>
    </xf>
    <xf numFmtId="0" fontId="34" fillId="0" borderId="26" xfId="0" applyFont="1" applyBorder="1" applyAlignment="1">
      <alignment horizontal="left" vertical="center"/>
    </xf>
    <xf numFmtId="0" fontId="34" fillId="0" borderId="4" xfId="0" applyFont="1" applyBorder="1" applyAlignment="1">
      <alignment horizontal="left" vertical="center"/>
    </xf>
    <xf numFmtId="0" fontId="28" fillId="0" borderId="32" xfId="0" applyFont="1" applyBorder="1" applyAlignment="1">
      <alignment horizontal="center" vertical="center" wrapText="1"/>
    </xf>
    <xf numFmtId="0" fontId="28" fillId="0" borderId="33" xfId="0" applyFont="1" applyBorder="1" applyAlignment="1">
      <alignment horizontal="center" vertical="center" wrapText="1"/>
    </xf>
    <xf numFmtId="0" fontId="27" fillId="0" borderId="31" xfId="0" applyFont="1" applyBorder="1" applyAlignment="1">
      <alignment horizontal="center"/>
    </xf>
    <xf numFmtId="0" fontId="27" fillId="0" borderId="32" xfId="0" applyFont="1" applyBorder="1" applyAlignment="1">
      <alignment horizontal="center"/>
    </xf>
    <xf numFmtId="0" fontId="34" fillId="13" borderId="23" xfId="0" applyFont="1" applyFill="1" applyBorder="1" applyAlignment="1">
      <alignment horizontal="left" vertical="center" wrapText="1"/>
    </xf>
    <xf numFmtId="0" fontId="34" fillId="13" borderId="1" xfId="0" applyFont="1" applyFill="1" applyBorder="1" applyAlignment="1">
      <alignment horizontal="left" vertical="center" wrapText="1"/>
    </xf>
    <xf numFmtId="0" fontId="34" fillId="13" borderId="6" xfId="0" applyFont="1" applyFill="1" applyBorder="1" applyAlignment="1">
      <alignment horizontal="left" vertical="center" wrapText="1"/>
    </xf>
    <xf numFmtId="0" fontId="31" fillId="0" borderId="23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0" fontId="31" fillId="0" borderId="24" xfId="0" applyFont="1" applyBorder="1" applyAlignment="1">
      <alignment horizontal="center" vertical="center" wrapText="1"/>
    </xf>
    <xf numFmtId="0" fontId="32" fillId="0" borderId="5" xfId="0" applyFont="1" applyBorder="1" applyAlignment="1">
      <alignment horizontal="center" vertical="center"/>
    </xf>
    <xf numFmtId="0" fontId="32" fillId="0" borderId="1" xfId="0" applyFont="1" applyBorder="1" applyAlignment="1">
      <alignment horizontal="center" vertical="center"/>
    </xf>
    <xf numFmtId="0" fontId="32" fillId="0" borderId="24" xfId="0" applyFont="1" applyBorder="1" applyAlignment="1">
      <alignment horizontal="center" vertical="center"/>
    </xf>
    <xf numFmtId="0" fontId="41" fillId="13" borderId="23" xfId="0" applyFont="1" applyFill="1" applyBorder="1" applyAlignment="1">
      <alignment horizontal="left" vertical="center" wrapText="1"/>
    </xf>
    <xf numFmtId="0" fontId="41" fillId="13" borderId="1" xfId="0" applyFont="1" applyFill="1" applyBorder="1" applyAlignment="1">
      <alignment horizontal="left" vertical="center" wrapText="1"/>
    </xf>
    <xf numFmtId="0" fontId="41" fillId="13" borderId="6" xfId="0" applyFont="1" applyFill="1" applyBorder="1" applyAlignment="1">
      <alignment horizontal="left" vertical="center" wrapText="1"/>
    </xf>
    <xf numFmtId="0" fontId="36" fillId="0" borderId="24" xfId="0" applyFont="1" applyBorder="1" applyAlignment="1">
      <alignment horizontal="center" vertical="center"/>
    </xf>
    <xf numFmtId="14" fontId="32" fillId="0" borderId="1" xfId="0" applyNumberFormat="1" applyFont="1" applyBorder="1" applyAlignment="1">
      <alignment horizontal="center" vertical="center"/>
    </xf>
    <xf numFmtId="14" fontId="32" fillId="0" borderId="24" xfId="0" applyNumberFormat="1" applyFont="1" applyBorder="1" applyAlignment="1">
      <alignment horizontal="center" vertical="center"/>
    </xf>
    <xf numFmtId="0" fontId="32" fillId="0" borderId="6" xfId="0" applyFont="1" applyBorder="1" applyAlignment="1">
      <alignment horizontal="left" vertical="center"/>
    </xf>
    <xf numFmtId="2" fontId="32" fillId="0" borderId="1" xfId="0" applyNumberFormat="1" applyFont="1" applyBorder="1" applyAlignment="1">
      <alignment horizontal="center" vertical="center"/>
    </xf>
    <xf numFmtId="2" fontId="32" fillId="0" borderId="24" xfId="0" applyNumberFormat="1" applyFont="1" applyBorder="1" applyAlignment="1">
      <alignment horizontal="center" vertical="center"/>
    </xf>
    <xf numFmtId="0" fontId="30" fillId="0" borderId="5" xfId="0" applyFont="1" applyBorder="1" applyAlignment="1">
      <alignment horizontal="left" vertical="center" wrapText="1"/>
    </xf>
    <xf numFmtId="0" fontId="30" fillId="0" borderId="1" xfId="0" applyFont="1" applyBorder="1" applyAlignment="1">
      <alignment horizontal="left" vertical="center" wrapText="1"/>
    </xf>
    <xf numFmtId="0" fontId="30" fillId="0" borderId="6" xfId="0" applyFont="1" applyBorder="1" applyAlignment="1">
      <alignment horizontal="left" vertical="center" wrapText="1"/>
    </xf>
    <xf numFmtId="0" fontId="31" fillId="0" borderId="6" xfId="0" applyFont="1" applyBorder="1" applyAlignment="1">
      <alignment horizontal="center" vertical="center" wrapText="1"/>
    </xf>
    <xf numFmtId="0" fontId="31" fillId="12" borderId="26" xfId="3" applyFont="1" applyFill="1" applyBorder="1" applyAlignment="1">
      <alignment horizontal="center" vertical="center" wrapText="1"/>
    </xf>
    <xf numFmtId="0" fontId="31" fillId="12" borderId="4" xfId="3" applyFont="1" applyFill="1" applyBorder="1" applyAlignment="1">
      <alignment horizontal="center" vertical="center" wrapText="1"/>
    </xf>
    <xf numFmtId="0" fontId="31" fillId="12" borderId="4" xfId="3" applyFont="1" applyFill="1" applyBorder="1" applyAlignment="1">
      <alignment vertical="center" wrapText="1"/>
    </xf>
    <xf numFmtId="0" fontId="31" fillId="12" borderId="12" xfId="3" applyFont="1" applyFill="1" applyBorder="1" applyAlignment="1">
      <alignment horizontal="left" vertical="center" wrapText="1"/>
    </xf>
    <xf numFmtId="0" fontId="31" fillId="12" borderId="11" xfId="3" applyFont="1" applyFill="1" applyBorder="1" applyAlignment="1">
      <alignment horizontal="left" vertical="center" wrapText="1"/>
    </xf>
    <xf numFmtId="0" fontId="31" fillId="12" borderId="12" xfId="3" applyFont="1" applyFill="1" applyBorder="1" applyAlignment="1">
      <alignment horizontal="center" vertical="center" wrapText="1"/>
    </xf>
    <xf numFmtId="0" fontId="31" fillId="12" borderId="19" xfId="3" applyFont="1" applyFill="1" applyBorder="1" applyAlignment="1">
      <alignment horizontal="center" vertical="center" wrapText="1"/>
    </xf>
    <xf numFmtId="0" fontId="31" fillId="12" borderId="11" xfId="3" applyFont="1" applyFill="1" applyBorder="1" applyAlignment="1">
      <alignment horizontal="center" vertical="center" wrapText="1"/>
    </xf>
    <xf numFmtId="0" fontId="31" fillId="12" borderId="3" xfId="3" applyFont="1" applyFill="1" applyBorder="1" applyAlignment="1">
      <alignment horizontal="center" vertical="center" wrapText="1"/>
    </xf>
    <xf numFmtId="0" fontId="31" fillId="12" borderId="8" xfId="3" applyFont="1" applyFill="1" applyBorder="1" applyAlignment="1">
      <alignment horizontal="center" vertical="center" wrapText="1"/>
    </xf>
    <xf numFmtId="0" fontId="31" fillId="12" borderId="34" xfId="3" applyFont="1" applyFill="1" applyBorder="1" applyAlignment="1">
      <alignment horizontal="center" vertical="center" wrapText="1"/>
    </xf>
    <xf numFmtId="0" fontId="31" fillId="12" borderId="13" xfId="3" applyFont="1" applyFill="1" applyBorder="1" applyAlignment="1">
      <alignment horizontal="center" vertical="center" wrapText="1"/>
    </xf>
    <xf numFmtId="0" fontId="31" fillId="12" borderId="9" xfId="3" applyFont="1" applyFill="1" applyBorder="1" applyAlignment="1">
      <alignment horizontal="center" vertical="center" wrapText="1"/>
    </xf>
    <xf numFmtId="0" fontId="31" fillId="12" borderId="35" xfId="3" applyFont="1" applyFill="1" applyBorder="1" applyAlignment="1">
      <alignment horizontal="center" vertical="center" wrapText="1"/>
    </xf>
    <xf numFmtId="174" fontId="31" fillId="12" borderId="12" xfId="3" applyNumberFormat="1" applyFont="1" applyFill="1" applyBorder="1" applyAlignment="1">
      <alignment horizontal="center" vertical="center" wrapText="1"/>
    </xf>
    <xf numFmtId="0" fontId="36" fillId="12" borderId="23" xfId="3" applyFont="1" applyFill="1" applyBorder="1" applyAlignment="1">
      <alignment horizontal="center" vertical="center"/>
    </xf>
    <xf numFmtId="0" fontId="36" fillId="12" borderId="1" xfId="3" applyFont="1" applyFill="1" applyBorder="1" applyAlignment="1">
      <alignment horizontal="center" vertical="center"/>
    </xf>
    <xf numFmtId="0" fontId="36" fillId="12" borderId="24" xfId="3" applyFont="1" applyFill="1" applyBorder="1" applyAlignment="1">
      <alignment horizontal="center" vertical="center"/>
    </xf>
    <xf numFmtId="0" fontId="31" fillId="12" borderId="26" xfId="3" applyFont="1" applyFill="1" applyBorder="1" applyAlignment="1">
      <alignment horizontal="left" vertical="center"/>
    </xf>
    <xf numFmtId="0" fontId="31" fillId="12" borderId="4" xfId="3" applyFont="1" applyFill="1" applyBorder="1" applyAlignment="1">
      <alignment horizontal="left" vertical="center"/>
    </xf>
    <xf numFmtId="0" fontId="33" fillId="12" borderId="23" xfId="3" applyFont="1" applyFill="1" applyBorder="1" applyAlignment="1">
      <alignment horizontal="left" vertical="center" wrapText="1"/>
    </xf>
    <xf numFmtId="0" fontId="33" fillId="12" borderId="6" xfId="3" applyFont="1" applyFill="1" applyBorder="1" applyAlignment="1">
      <alignment horizontal="left" vertical="center" wrapText="1"/>
    </xf>
    <xf numFmtId="0" fontId="31" fillId="0" borderId="8" xfId="0" applyFont="1" applyBorder="1" applyAlignment="1">
      <alignment horizontal="center" vertical="center"/>
    </xf>
    <xf numFmtId="0" fontId="33" fillId="0" borderId="0" xfId="0" applyFont="1" applyAlignment="1">
      <alignment horizontal="center"/>
    </xf>
    <xf numFmtId="0" fontId="4" fillId="18" borderId="37" xfId="65" applyFont="1" applyFill="1" applyBorder="1" applyAlignment="1">
      <alignment horizontal="justify" vertical="center" wrapText="1"/>
    </xf>
    <xf numFmtId="0" fontId="4" fillId="18" borderId="38" xfId="65" applyFont="1" applyFill="1" applyBorder="1" applyAlignment="1">
      <alignment horizontal="justify" vertical="center" wrapText="1"/>
    </xf>
    <xf numFmtId="0" fontId="4" fillId="18" borderId="39" xfId="65" applyFont="1" applyFill="1" applyBorder="1" applyAlignment="1">
      <alignment horizontal="justify" vertical="center" wrapText="1"/>
    </xf>
    <xf numFmtId="0" fontId="57" fillId="0" borderId="0" xfId="0" applyFont="1" applyAlignment="1">
      <alignment horizontal="justify" vertical="center" wrapText="1"/>
    </xf>
    <xf numFmtId="0" fontId="53" fillId="16" borderId="37" xfId="65" applyFont="1" applyFill="1" applyBorder="1" applyAlignment="1">
      <alignment horizontal="center" vertical="center"/>
    </xf>
    <xf numFmtId="0" fontId="53" fillId="16" borderId="38" xfId="65" applyFont="1" applyFill="1" applyBorder="1" applyAlignment="1">
      <alignment horizontal="center" vertical="center"/>
    </xf>
    <xf numFmtId="0" fontId="53" fillId="16" borderId="39" xfId="65" applyFont="1" applyFill="1" applyBorder="1" applyAlignment="1">
      <alignment horizontal="center" vertical="center"/>
    </xf>
    <xf numFmtId="0" fontId="4" fillId="0" borderId="37" xfId="65" applyFont="1" applyBorder="1" applyAlignment="1">
      <alignment horizontal="left" vertical="center"/>
    </xf>
    <xf numFmtId="0" fontId="4" fillId="0" borderId="38" xfId="65" applyFont="1" applyBorder="1" applyAlignment="1">
      <alignment horizontal="left" vertical="center"/>
    </xf>
    <xf numFmtId="0" fontId="4" fillId="0" borderId="39" xfId="65" applyFont="1" applyBorder="1" applyAlignment="1">
      <alignment horizontal="left" vertical="center"/>
    </xf>
    <xf numFmtId="0" fontId="53" fillId="0" borderId="44" xfId="65" applyFont="1" applyBorder="1" applyAlignment="1">
      <alignment horizontal="center" vertical="center"/>
    </xf>
    <xf numFmtId="0" fontId="53" fillId="0" borderId="45" xfId="65" applyFont="1" applyBorder="1" applyAlignment="1">
      <alignment horizontal="center" vertical="center"/>
    </xf>
    <xf numFmtId="0" fontId="53" fillId="0" borderId="47" xfId="65" applyFont="1" applyBorder="1" applyAlignment="1">
      <alignment horizontal="center" vertical="center"/>
    </xf>
    <xf numFmtId="0" fontId="53" fillId="0" borderId="48" xfId="65" applyFont="1" applyBorder="1" applyAlignment="1">
      <alignment horizontal="center" vertical="center"/>
    </xf>
    <xf numFmtId="0" fontId="55" fillId="16" borderId="44" xfId="65" applyFont="1" applyFill="1" applyBorder="1" applyAlignment="1">
      <alignment horizontal="center" vertical="center"/>
    </xf>
    <xf numFmtId="0" fontId="55" fillId="16" borderId="46" xfId="65" applyFont="1" applyFill="1" applyBorder="1" applyAlignment="1">
      <alignment horizontal="center" vertical="center"/>
    </xf>
    <xf numFmtId="0" fontId="55" fillId="16" borderId="45" xfId="65" applyFont="1" applyFill="1" applyBorder="1" applyAlignment="1">
      <alignment horizontal="center" vertical="center"/>
    </xf>
    <xf numFmtId="0" fontId="53" fillId="16" borderId="47" xfId="65" applyFont="1" applyFill="1" applyBorder="1" applyAlignment="1">
      <alignment horizontal="center" vertical="center"/>
    </xf>
    <xf numFmtId="0" fontId="53" fillId="16" borderId="49" xfId="65" applyFont="1" applyFill="1" applyBorder="1" applyAlignment="1">
      <alignment horizontal="center" vertical="center"/>
    </xf>
    <xf numFmtId="0" fontId="53" fillId="16" borderId="48" xfId="65" applyFont="1" applyFill="1" applyBorder="1" applyAlignment="1">
      <alignment horizontal="center" vertical="center"/>
    </xf>
    <xf numFmtId="0" fontId="4" fillId="0" borderId="37" xfId="65" applyFont="1" applyBorder="1" applyAlignment="1">
      <alignment horizontal="right" vertical="center"/>
    </xf>
    <xf numFmtId="0" fontId="4" fillId="0" borderId="39" xfId="65" applyFont="1" applyBorder="1" applyAlignment="1">
      <alignment horizontal="right" vertical="center"/>
    </xf>
    <xf numFmtId="175" fontId="53" fillId="0" borderId="41" xfId="5" applyNumberFormat="1" applyFont="1" applyBorder="1" applyAlignment="1">
      <alignment horizontal="center" vertical="center"/>
    </xf>
    <xf numFmtId="175" fontId="53" fillId="0" borderId="42" xfId="5" applyNumberFormat="1" applyFont="1" applyBorder="1" applyAlignment="1">
      <alignment horizontal="center" vertical="center"/>
    </xf>
    <xf numFmtId="175" fontId="53" fillId="0" borderId="43" xfId="5" applyNumberFormat="1" applyFont="1" applyBorder="1" applyAlignment="1">
      <alignment horizontal="center" vertical="center"/>
    </xf>
    <xf numFmtId="10" fontId="53" fillId="18" borderId="44" xfId="5" applyNumberFormat="1" applyFont="1" applyFill="1" applyBorder="1" applyAlignment="1">
      <alignment horizontal="center" vertical="center"/>
    </xf>
    <xf numFmtId="10" fontId="53" fillId="18" borderId="45" xfId="5" applyNumberFormat="1" applyFont="1" applyFill="1" applyBorder="1" applyAlignment="1">
      <alignment horizontal="center" vertical="center"/>
    </xf>
    <xf numFmtId="10" fontId="53" fillId="18" borderId="47" xfId="5" applyNumberFormat="1" applyFont="1" applyFill="1" applyBorder="1" applyAlignment="1">
      <alignment horizontal="center" vertical="center"/>
    </xf>
    <xf numFmtId="10" fontId="53" fillId="18" borderId="48" xfId="5" applyNumberFormat="1" applyFont="1" applyFill="1" applyBorder="1" applyAlignment="1">
      <alignment horizontal="center" vertical="center"/>
    </xf>
    <xf numFmtId="10" fontId="53" fillId="18" borderId="40" xfId="5" applyNumberFormat="1" applyFont="1" applyFill="1" applyBorder="1" applyAlignment="1">
      <alignment horizontal="center" vertical="center"/>
    </xf>
    <xf numFmtId="0" fontId="49" fillId="0" borderId="0" xfId="0" applyFont="1" applyAlignment="1">
      <alignment horizontal="center"/>
    </xf>
    <xf numFmtId="0" fontId="50" fillId="16" borderId="37" xfId="65" applyFont="1" applyFill="1" applyBorder="1" applyAlignment="1">
      <alignment horizontal="center" vertical="center" wrapText="1"/>
    </xf>
    <xf numFmtId="0" fontId="50" fillId="16" borderId="38" xfId="65" applyFont="1" applyFill="1" applyBorder="1" applyAlignment="1">
      <alignment horizontal="center" vertical="center" wrapText="1"/>
    </xf>
    <xf numFmtId="0" fontId="50" fillId="16" borderId="39" xfId="65" applyFont="1" applyFill="1" applyBorder="1" applyAlignment="1">
      <alignment horizontal="center" vertical="center" wrapText="1"/>
    </xf>
    <xf numFmtId="0" fontId="51" fillId="17" borderId="40" xfId="65" applyFont="1" applyFill="1" applyBorder="1" applyAlignment="1">
      <alignment horizontal="center" vertical="center" wrapText="1"/>
    </xf>
    <xf numFmtId="0" fontId="51" fillId="17" borderId="40" xfId="65" applyFont="1" applyFill="1" applyBorder="1" applyAlignment="1">
      <alignment horizontal="center" vertical="center"/>
    </xf>
    <xf numFmtId="0" fontId="51" fillId="17" borderId="41" xfId="65" applyFont="1" applyFill="1" applyBorder="1" applyAlignment="1">
      <alignment horizontal="center" vertical="center" wrapText="1"/>
    </xf>
    <xf numFmtId="0" fontId="51" fillId="17" borderId="42" xfId="65" applyFont="1" applyFill="1" applyBorder="1" applyAlignment="1">
      <alignment horizontal="center" vertical="center" wrapText="1"/>
    </xf>
    <xf numFmtId="0" fontId="51" fillId="17" borderId="43" xfId="65" applyFont="1" applyFill="1" applyBorder="1" applyAlignment="1">
      <alignment horizontal="center" vertical="center" wrapText="1"/>
    </xf>
    <xf numFmtId="0" fontId="51" fillId="17" borderId="37" xfId="65" applyFont="1" applyFill="1" applyBorder="1" applyAlignment="1">
      <alignment horizontal="center" vertical="center"/>
    </xf>
    <xf numFmtId="0" fontId="51" fillId="17" borderId="38" xfId="65" applyFont="1" applyFill="1" applyBorder="1" applyAlignment="1">
      <alignment horizontal="center" vertical="center"/>
    </xf>
    <xf numFmtId="0" fontId="51" fillId="17" borderId="39" xfId="65" applyFont="1" applyFill="1" applyBorder="1" applyAlignment="1">
      <alignment horizontal="center" vertical="center"/>
    </xf>
    <xf numFmtId="0" fontId="34" fillId="0" borderId="5" xfId="0" applyFont="1" applyBorder="1" applyAlignment="1">
      <alignment horizontal="center" vertical="center" wrapText="1"/>
    </xf>
    <xf numFmtId="0" fontId="34" fillId="0" borderId="1" xfId="0" applyFont="1" applyBorder="1" applyAlignment="1">
      <alignment horizontal="center" vertical="center" wrapText="1"/>
    </xf>
    <xf numFmtId="0" fontId="34" fillId="0" borderId="24" xfId="0" applyFont="1" applyBorder="1" applyAlignment="1">
      <alignment horizontal="center" vertical="center" wrapText="1"/>
    </xf>
    <xf numFmtId="0" fontId="34" fillId="0" borderId="1" xfId="0" applyFont="1" applyBorder="1" applyAlignment="1">
      <alignment vertical="center" wrapText="1"/>
    </xf>
    <xf numFmtId="0" fontId="34" fillId="0" borderId="24" xfId="0" applyFont="1" applyBorder="1" applyAlignment="1">
      <alignment vertical="center" wrapText="1"/>
    </xf>
    <xf numFmtId="0" fontId="32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vertical="center"/>
    </xf>
    <xf numFmtId="0" fontId="27" fillId="0" borderId="0" xfId="0" applyFont="1" applyBorder="1"/>
    <xf numFmtId="0" fontId="28" fillId="0" borderId="0" xfId="0" applyFont="1" applyBorder="1" applyAlignment="1">
      <alignment vertical="center"/>
    </xf>
    <xf numFmtId="0" fontId="33" fillId="0" borderId="0" xfId="0" applyFont="1" applyBorder="1" applyAlignment="1">
      <alignment vertical="center"/>
    </xf>
    <xf numFmtId="0" fontId="33" fillId="0" borderId="0" xfId="0" applyFont="1" applyBorder="1"/>
    <xf numFmtId="0" fontId="31" fillId="0" borderId="0" xfId="0" applyFont="1" applyBorder="1" applyAlignment="1">
      <alignment vertical="center"/>
    </xf>
    <xf numFmtId="0" fontId="33" fillId="0" borderId="0" xfId="0" applyFont="1" applyBorder="1" applyAlignment="1">
      <alignment horizontal="center" vertical="center"/>
    </xf>
    <xf numFmtId="0" fontId="33" fillId="0" borderId="0" xfId="0" applyFont="1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174" fontId="34" fillId="2" borderId="27" xfId="0" applyNumberFormat="1" applyFont="1" applyFill="1" applyBorder="1" applyAlignment="1">
      <alignment horizontal="center" vertical="center" wrapText="1"/>
    </xf>
    <xf numFmtId="4" fontId="27" fillId="0" borderId="0" xfId="0" applyNumberFormat="1" applyFont="1" applyBorder="1" applyAlignment="1">
      <alignment vertical="center"/>
    </xf>
    <xf numFmtId="4" fontId="33" fillId="0" borderId="0" xfId="0" applyNumberFormat="1" applyFont="1" applyBorder="1"/>
    <xf numFmtId="4" fontId="27" fillId="0" borderId="0" xfId="0" applyNumberFormat="1" applyFont="1" applyBorder="1"/>
    <xf numFmtId="0" fontId="27" fillId="0" borderId="0" xfId="0" applyFont="1" applyBorder="1" applyAlignment="1">
      <alignment horizontal="center" vertical="center"/>
    </xf>
    <xf numFmtId="0" fontId="33" fillId="0" borderId="0" xfId="0" applyFont="1" applyBorder="1" applyAlignment="1">
      <alignment horizontal="center" vertical="center"/>
    </xf>
  </cellXfs>
  <cellStyles count="66">
    <cellStyle name="60% - Accent1" xfId="8"/>
    <cellStyle name="Accent1" xfId="9"/>
    <cellStyle name="Check Cell" xfId="10"/>
    <cellStyle name="Data" xfId="11"/>
    <cellStyle name="Euro" xfId="12"/>
    <cellStyle name="Excel Built-in Normal" xfId="13"/>
    <cellStyle name="Excel Built-in Normal 1" xfId="14"/>
    <cellStyle name="Excel_BuiltIn_Comma" xfId="15"/>
    <cellStyle name="Fixo" xfId="16"/>
    <cellStyle name="Good" xfId="17"/>
    <cellStyle name="HEADER" xfId="18"/>
    <cellStyle name="Input" xfId="19"/>
    <cellStyle name="Linked Cell" xfId="20"/>
    <cellStyle name="Milliers [0]_after_discount" xfId="21"/>
    <cellStyle name="Milliers_after_discount" xfId="22"/>
    <cellStyle name="Model" xfId="23"/>
    <cellStyle name="Moeda" xfId="64" builtinId="4"/>
    <cellStyle name="Moeda 2" xfId="24"/>
    <cellStyle name="Moeda 3" xfId="25"/>
    <cellStyle name="Monétaire [0]_after_discount" xfId="26"/>
    <cellStyle name="Monétaire_after_discount" xfId="27"/>
    <cellStyle name="Neutral" xfId="28"/>
    <cellStyle name="Normal" xfId="0" builtinId="0"/>
    <cellStyle name="Normal 10" xfId="65"/>
    <cellStyle name="Normal 2" xfId="3"/>
    <cellStyle name="Normal 2 2" xfId="29"/>
    <cellStyle name="Normal 2 2 2" xfId="62"/>
    <cellStyle name="Normal 2 3" xfId="61"/>
    <cellStyle name="Normal 3" xfId="30"/>
    <cellStyle name="Normal 4" xfId="31"/>
    <cellStyle name="Note" xfId="32"/>
    <cellStyle name="Œ…‹æØ‚è [0.00]_COST_SUM" xfId="33"/>
    <cellStyle name="Œ…‹æØ‚è_COST_SUM" xfId="34"/>
    <cellStyle name="Percentual" xfId="35"/>
    <cellStyle name="Ponto" xfId="36"/>
    <cellStyle name="Porcentagem" xfId="1" builtinId="5"/>
    <cellStyle name="Porcentagem 2" xfId="37"/>
    <cellStyle name="Porcentagem 2 2" xfId="5"/>
    <cellStyle name="Porcentagem 3" xfId="38"/>
    <cellStyle name="Porcentagem 3 2" xfId="39"/>
    <cellStyle name="Porcentagem 4" xfId="40"/>
    <cellStyle name="Porcentagem 5" xfId="41"/>
    <cellStyle name="Separador de m" xfId="42"/>
    <cellStyle name="Separador de milhares 2" xfId="4"/>
    <cellStyle name="Separador de milhares 2 2" xfId="7"/>
    <cellStyle name="Separador de milhares 3" xfId="6"/>
    <cellStyle name="Separador de milhares 3 2" xfId="43"/>
    <cellStyle name="Separador de milhares 4" xfId="44"/>
    <cellStyle name="Separador de milhares 5" xfId="45"/>
    <cellStyle name="Separador de milhares 6" xfId="46"/>
    <cellStyle name="Separador de milhares 6 2" xfId="47"/>
    <cellStyle name="Separador de milhares 7" xfId="48"/>
    <cellStyle name="subhead" xfId="49"/>
    <cellStyle name="SUBTIT" xfId="50"/>
    <cellStyle name="SUBTIT 2" xfId="51"/>
    <cellStyle name="Título 1 1" xfId="52"/>
    <cellStyle name="Titulo1" xfId="53"/>
    <cellStyle name="Titulo2" xfId="54"/>
    <cellStyle name="Vírgula" xfId="2" builtinId="3"/>
    <cellStyle name="Vírgula 2" xfId="55"/>
    <cellStyle name="Vírgula 2 2" xfId="56"/>
    <cellStyle name="Vírgula 3" xfId="57"/>
    <cellStyle name="Vírgula 4" xfId="58"/>
    <cellStyle name="Vírgula 5" xfId="59"/>
    <cellStyle name="Vírgula 6" xfId="63"/>
    <cellStyle name="Warning Text" xfId="60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133350</xdr:colOff>
          <xdr:row>0</xdr:row>
          <xdr:rowOff>152400</xdr:rowOff>
        </xdr:from>
        <xdr:to>
          <xdr:col>2</xdr:col>
          <xdr:colOff>47625</xdr:colOff>
          <xdr:row>0</xdr:row>
          <xdr:rowOff>723900</xdr:rowOff>
        </xdr:to>
        <xdr:sp macro="" textlink="">
          <xdr:nvSpPr>
            <xdr:cNvPr id="12290" name="Object 2" hidden="1">
              <a:extLst>
                <a:ext uri="{63B3BB69-23CF-44E3-9099-C40C66FF867C}">
                  <a14:compatExt spid="_x0000_s12290"/>
                </a:ext>
                <a:ext uri="{FF2B5EF4-FFF2-40B4-BE49-F238E27FC236}">
                  <a16:creationId xmlns:a16="http://schemas.microsoft.com/office/drawing/2014/main" id="{00000000-0008-0000-0000-000002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oneCellAnchor>
    <xdr:from>
      <xdr:col>2</xdr:col>
      <xdr:colOff>619125</xdr:colOff>
      <xdr:row>0</xdr:row>
      <xdr:rowOff>28575</xdr:rowOff>
    </xdr:from>
    <xdr:ext cx="3143250" cy="796693"/>
    <xdr:sp macro="" textlink="">
      <xdr:nvSpPr>
        <xdr:cNvPr id="4" name="CaixaDeTexto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000125" y="28575"/>
          <a:ext cx="3143250" cy="7966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pt-BR" sz="900" b="1"/>
            <a:t>GOVERNO DO ESTADO DE MINAS GERAIS</a:t>
          </a:r>
        </a:p>
        <a:p>
          <a:r>
            <a:rPr lang="pt-BR" sz="900"/>
            <a:t>Secretaria de Estado de Infraestrutura, Mobilidade e Parcerias</a:t>
          </a:r>
        </a:p>
        <a:p>
          <a:r>
            <a:rPr lang="pt-BR" sz="900"/>
            <a:t>Subsecretaria de Obras e Infraestrutura</a:t>
          </a:r>
        </a:p>
        <a:p>
          <a:r>
            <a:rPr lang="pt-BR" sz="900"/>
            <a:t>Superintendência de Apoio Técnico e Cooperação</a:t>
          </a:r>
        </a:p>
        <a:p>
          <a:r>
            <a:rPr lang="pt-BR" sz="900"/>
            <a:t>Diretoria de Projetos e Custos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104775</xdr:colOff>
          <xdr:row>0</xdr:row>
          <xdr:rowOff>133350</xdr:rowOff>
        </xdr:from>
        <xdr:to>
          <xdr:col>1</xdr:col>
          <xdr:colOff>504825</xdr:colOff>
          <xdr:row>0</xdr:row>
          <xdr:rowOff>704850</xdr:rowOff>
        </xdr:to>
        <xdr:sp macro="" textlink="">
          <xdr:nvSpPr>
            <xdr:cNvPr id="6147" name="Object 3" hidden="1">
              <a:extLst>
                <a:ext uri="{63B3BB69-23CF-44E3-9099-C40C66FF867C}">
                  <a14:compatExt spid="_x0000_s6147"/>
                </a:ext>
                <a:ext uri="{FF2B5EF4-FFF2-40B4-BE49-F238E27FC236}">
                  <a16:creationId xmlns:a16="http://schemas.microsoft.com/office/drawing/2014/main" id="{00000000-0008-0000-0100-00000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oneCellAnchor>
    <xdr:from>
      <xdr:col>3</xdr:col>
      <xdr:colOff>19050</xdr:colOff>
      <xdr:row>0</xdr:row>
      <xdr:rowOff>19050</xdr:rowOff>
    </xdr:from>
    <xdr:ext cx="3143250" cy="796693"/>
    <xdr:sp macro="" textlink="">
      <xdr:nvSpPr>
        <xdr:cNvPr id="5" name="CaixaDeTexto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/>
      </xdr:nvSpPr>
      <xdr:spPr>
        <a:xfrm>
          <a:off x="1181100" y="19050"/>
          <a:ext cx="3143250" cy="7966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pt-BR" sz="900" b="1"/>
            <a:t>GOVERNO DO ESTADO DE MINAS GERAIS</a:t>
          </a:r>
        </a:p>
        <a:p>
          <a:r>
            <a:rPr lang="pt-BR" sz="900"/>
            <a:t>Secretaria de Estado de Infraestrutura, Mobilidade e Parcerias</a:t>
          </a:r>
        </a:p>
        <a:p>
          <a:r>
            <a:rPr lang="pt-BR" sz="900"/>
            <a:t>Subsecretaria de Obras e Infraestrutura</a:t>
          </a:r>
        </a:p>
        <a:p>
          <a:r>
            <a:rPr lang="pt-BR" sz="900"/>
            <a:t>Superintendência de Apoio Técnico e Cooperação</a:t>
          </a:r>
        </a:p>
        <a:p>
          <a:r>
            <a:rPr lang="pt-BR" sz="900"/>
            <a:t>Diretoria de Projetos e Custos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0</xdr:row>
          <xdr:rowOff>161925</xdr:rowOff>
        </xdr:from>
        <xdr:to>
          <xdr:col>1</xdr:col>
          <xdr:colOff>104775</xdr:colOff>
          <xdr:row>0</xdr:row>
          <xdr:rowOff>733425</xdr:rowOff>
        </xdr:to>
        <xdr:sp macro="" textlink="">
          <xdr:nvSpPr>
            <xdr:cNvPr id="8196" name="Object 4" hidden="1">
              <a:extLst>
                <a:ext uri="{63B3BB69-23CF-44E3-9099-C40C66FF867C}">
                  <a14:compatExt spid="_x0000_s8196"/>
                </a:ext>
                <a:ext uri="{FF2B5EF4-FFF2-40B4-BE49-F238E27FC236}">
                  <a16:creationId xmlns:a16="http://schemas.microsoft.com/office/drawing/2014/main" id="{00000000-0008-0000-0200-000004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oneCellAnchor>
    <xdr:from>
      <xdr:col>1</xdr:col>
      <xdr:colOff>200025</xdr:colOff>
      <xdr:row>0</xdr:row>
      <xdr:rowOff>38100</xdr:rowOff>
    </xdr:from>
    <xdr:ext cx="3143250" cy="796693"/>
    <xdr:sp macro="" textlink="">
      <xdr:nvSpPr>
        <xdr:cNvPr id="5" name="CaixaDeTexto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/>
      </xdr:nvSpPr>
      <xdr:spPr>
        <a:xfrm>
          <a:off x="914400" y="38100"/>
          <a:ext cx="3143250" cy="7966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pt-BR" sz="900" b="1"/>
            <a:t>GOVERNO DO ESTADO DE MINAS GERAIS</a:t>
          </a:r>
        </a:p>
        <a:p>
          <a:r>
            <a:rPr lang="pt-BR" sz="900"/>
            <a:t>Secretaria de Estado de Infraestrutura, Mobilidade e Parcerias</a:t>
          </a:r>
        </a:p>
        <a:p>
          <a:r>
            <a:rPr lang="pt-BR" sz="900"/>
            <a:t>Subsecretaria de Obras e Infraestrutura</a:t>
          </a:r>
        </a:p>
        <a:p>
          <a:r>
            <a:rPr lang="pt-BR" sz="900"/>
            <a:t>Superintendência de Apoio Técnico e Cooperação</a:t>
          </a:r>
        </a:p>
        <a:p>
          <a:r>
            <a:rPr lang="pt-BR" sz="900"/>
            <a:t>Diretoria de Projetos e Custos</a:t>
          </a: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5</xdr:row>
      <xdr:rowOff>0</xdr:rowOff>
    </xdr:from>
    <xdr:to>
      <xdr:col>3</xdr:col>
      <xdr:colOff>9525</xdr:colOff>
      <xdr:row>25</xdr:row>
      <xdr:rowOff>0</xdr:rowOff>
    </xdr:to>
    <xdr:cxnSp macro="">
      <xdr:nvCxnSpPr>
        <xdr:cNvPr id="2" name="Conector reto 1">
          <a:extLst>
            <a:ext uri="{FF2B5EF4-FFF2-40B4-BE49-F238E27FC236}">
              <a16:creationId xmlns:a16="http://schemas.microsoft.com/office/drawing/2014/main" id="{44A35D78-F698-4D3E-8537-9ED796676D71}"/>
            </a:ext>
          </a:extLst>
        </xdr:cNvPr>
        <xdr:cNvCxnSpPr/>
      </xdr:nvCxnSpPr>
      <xdr:spPr>
        <a:xfrm flipH="1">
          <a:off x="2038350" y="18926175"/>
          <a:ext cx="9525" cy="5572125"/>
        </a:xfrm>
        <a:prstGeom prst="line">
          <a:avLst/>
        </a:prstGeom>
      </xdr:spPr>
      <xdr:style>
        <a:lnRef idx="3">
          <a:schemeClr val="accent4"/>
        </a:lnRef>
        <a:fillRef idx="0">
          <a:schemeClr val="accent4"/>
        </a:fillRef>
        <a:effectRef idx="2">
          <a:schemeClr val="accent4"/>
        </a:effectRef>
        <a:fontRef idx="minor">
          <a:schemeClr val="tx1"/>
        </a:fontRef>
      </xdr:style>
    </xdr:cxnSp>
    <xdr:clientData/>
  </xdr:twoCellAnchor>
  <xdr:twoCellAnchor>
    <xdr:from>
      <xdr:col>3</xdr:col>
      <xdr:colOff>5953</xdr:colOff>
      <xdr:row>5</xdr:row>
      <xdr:rowOff>0</xdr:rowOff>
    </xdr:from>
    <xdr:to>
      <xdr:col>4</xdr:col>
      <xdr:colOff>0</xdr:colOff>
      <xdr:row>5</xdr:row>
      <xdr:rowOff>5953</xdr:rowOff>
    </xdr:to>
    <xdr:cxnSp macro="">
      <xdr:nvCxnSpPr>
        <xdr:cNvPr id="3" name="Conector reto 2">
          <a:extLst>
            <a:ext uri="{FF2B5EF4-FFF2-40B4-BE49-F238E27FC236}">
              <a16:creationId xmlns:a16="http://schemas.microsoft.com/office/drawing/2014/main" id="{D58E144D-43A6-47AA-A0D7-76B557B0A1BD}"/>
            </a:ext>
          </a:extLst>
        </xdr:cNvPr>
        <xdr:cNvCxnSpPr/>
      </xdr:nvCxnSpPr>
      <xdr:spPr>
        <a:xfrm flipV="1">
          <a:off x="1834753" y="942975"/>
          <a:ext cx="603647" cy="5953"/>
        </a:xfrm>
        <a:prstGeom prst="line">
          <a:avLst/>
        </a:prstGeom>
      </xdr:spPr>
      <xdr:style>
        <a:lnRef idx="3">
          <a:schemeClr val="accent4"/>
        </a:lnRef>
        <a:fillRef idx="0">
          <a:schemeClr val="accent4"/>
        </a:fillRef>
        <a:effectRef idx="2">
          <a:schemeClr val="accent4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171450</xdr:rowOff>
    </xdr:from>
    <xdr:to>
      <xdr:col>4</xdr:col>
      <xdr:colOff>9525</xdr:colOff>
      <xdr:row>25</xdr:row>
      <xdr:rowOff>0</xdr:rowOff>
    </xdr:to>
    <xdr:cxnSp macro="">
      <xdr:nvCxnSpPr>
        <xdr:cNvPr id="4" name="Conector reto 3">
          <a:extLst>
            <a:ext uri="{FF2B5EF4-FFF2-40B4-BE49-F238E27FC236}">
              <a16:creationId xmlns:a16="http://schemas.microsoft.com/office/drawing/2014/main" id="{2B573F9E-838F-459F-BD9C-85C1F980F2CC}"/>
            </a:ext>
          </a:extLst>
        </xdr:cNvPr>
        <xdr:cNvCxnSpPr/>
      </xdr:nvCxnSpPr>
      <xdr:spPr>
        <a:xfrm>
          <a:off x="2447925" y="18907125"/>
          <a:ext cx="9525" cy="5591175"/>
        </a:xfrm>
        <a:prstGeom prst="line">
          <a:avLst/>
        </a:prstGeom>
      </xdr:spPr>
      <xdr:style>
        <a:lnRef idx="3">
          <a:schemeClr val="accent4"/>
        </a:lnRef>
        <a:fillRef idx="0">
          <a:schemeClr val="accent4"/>
        </a:fillRef>
        <a:effectRef idx="2">
          <a:schemeClr val="accent4"/>
        </a:effectRef>
        <a:fontRef idx="minor">
          <a:schemeClr val="tx1"/>
        </a:fontRef>
      </xdr:style>
    </xdr:cxnSp>
    <xdr:clientData/>
  </xdr:twoCellAnchor>
  <xdr:twoCellAnchor>
    <xdr:from>
      <xdr:col>3</xdr:col>
      <xdr:colOff>19050</xdr:colOff>
      <xdr:row>24</xdr:row>
      <xdr:rowOff>142875</xdr:rowOff>
    </xdr:from>
    <xdr:to>
      <xdr:col>4</xdr:col>
      <xdr:colOff>11906</xdr:colOff>
      <xdr:row>25</xdr:row>
      <xdr:rowOff>0</xdr:rowOff>
    </xdr:to>
    <xdr:cxnSp macro="">
      <xdr:nvCxnSpPr>
        <xdr:cNvPr id="5" name="Conector reto 4">
          <a:extLst>
            <a:ext uri="{FF2B5EF4-FFF2-40B4-BE49-F238E27FC236}">
              <a16:creationId xmlns:a16="http://schemas.microsoft.com/office/drawing/2014/main" id="{12DF1122-D475-42DA-A2A3-4BBDBD466AE7}"/>
            </a:ext>
          </a:extLst>
        </xdr:cNvPr>
        <xdr:cNvCxnSpPr/>
      </xdr:nvCxnSpPr>
      <xdr:spPr>
        <a:xfrm flipV="1">
          <a:off x="1847850" y="6172200"/>
          <a:ext cx="602456" cy="19050"/>
        </a:xfrm>
        <a:prstGeom prst="line">
          <a:avLst/>
        </a:prstGeom>
      </xdr:spPr>
      <xdr:style>
        <a:lnRef idx="3">
          <a:schemeClr val="accent4"/>
        </a:lnRef>
        <a:fillRef idx="0">
          <a:schemeClr val="accent4"/>
        </a:fillRef>
        <a:effectRef idx="2">
          <a:schemeClr val="accent4"/>
        </a:effectRef>
        <a:fontRef idx="minor">
          <a:schemeClr val="tx1"/>
        </a:fontRef>
      </xdr:style>
    </xdr:cxnSp>
    <xdr:clientData/>
  </xdr:twoCellAnchor>
  <xdr:twoCellAnchor>
    <xdr:from>
      <xdr:col>5</xdr:col>
      <xdr:colOff>606028</xdr:colOff>
      <xdr:row>5</xdr:row>
      <xdr:rowOff>57150</xdr:rowOff>
    </xdr:from>
    <xdr:to>
      <xdr:col>6</xdr:col>
      <xdr:colOff>5953</xdr:colOff>
      <xdr:row>25</xdr:row>
      <xdr:rowOff>57150</xdr:rowOff>
    </xdr:to>
    <xdr:cxnSp macro="">
      <xdr:nvCxnSpPr>
        <xdr:cNvPr id="8" name="Conector reto 7">
          <a:extLst>
            <a:ext uri="{FF2B5EF4-FFF2-40B4-BE49-F238E27FC236}">
              <a16:creationId xmlns:a16="http://schemas.microsoft.com/office/drawing/2014/main" id="{8B43E1CB-F386-4EB3-A946-943AA9581CC0}"/>
            </a:ext>
          </a:extLst>
        </xdr:cNvPr>
        <xdr:cNvCxnSpPr/>
      </xdr:nvCxnSpPr>
      <xdr:spPr>
        <a:xfrm flipH="1">
          <a:off x="3654028" y="1000125"/>
          <a:ext cx="9525" cy="5248275"/>
        </a:xfrm>
        <a:prstGeom prst="line">
          <a:avLst/>
        </a:prstGeom>
      </xdr:spPr>
      <xdr:style>
        <a:lnRef idx="3">
          <a:schemeClr val="accent4"/>
        </a:lnRef>
        <a:fillRef idx="0">
          <a:schemeClr val="accent4"/>
        </a:fillRef>
        <a:effectRef idx="2">
          <a:schemeClr val="accent4"/>
        </a:effectRef>
        <a:fontRef idx="minor">
          <a:schemeClr val="tx1"/>
        </a:fontRef>
      </xdr:style>
    </xdr:cxnSp>
    <xdr:clientData/>
  </xdr:twoCellAnchor>
  <xdr:twoCellAnchor>
    <xdr:from>
      <xdr:col>6</xdr:col>
      <xdr:colOff>2381</xdr:colOff>
      <xdr:row>5</xdr:row>
      <xdr:rowOff>57150</xdr:rowOff>
    </xdr:from>
    <xdr:to>
      <xdr:col>6</xdr:col>
      <xdr:colOff>606028</xdr:colOff>
      <xdr:row>5</xdr:row>
      <xdr:rowOff>63103</xdr:rowOff>
    </xdr:to>
    <xdr:cxnSp macro="">
      <xdr:nvCxnSpPr>
        <xdr:cNvPr id="9" name="Conector reto 8">
          <a:extLst>
            <a:ext uri="{FF2B5EF4-FFF2-40B4-BE49-F238E27FC236}">
              <a16:creationId xmlns:a16="http://schemas.microsoft.com/office/drawing/2014/main" id="{5D8712B4-3394-4C36-ABAB-356A5EBE189B}"/>
            </a:ext>
          </a:extLst>
        </xdr:cNvPr>
        <xdr:cNvCxnSpPr/>
      </xdr:nvCxnSpPr>
      <xdr:spPr>
        <a:xfrm flipV="1">
          <a:off x="3659981" y="1000125"/>
          <a:ext cx="603647" cy="5953"/>
        </a:xfrm>
        <a:prstGeom prst="line">
          <a:avLst/>
        </a:prstGeom>
      </xdr:spPr>
      <xdr:style>
        <a:lnRef idx="3">
          <a:schemeClr val="accent4"/>
        </a:lnRef>
        <a:fillRef idx="0">
          <a:schemeClr val="accent4"/>
        </a:fillRef>
        <a:effectRef idx="2">
          <a:schemeClr val="accent4"/>
        </a:effectRef>
        <a:fontRef idx="minor">
          <a:schemeClr val="tx1"/>
        </a:fontRef>
      </xdr:style>
    </xdr:cxnSp>
    <xdr:clientData/>
  </xdr:twoCellAnchor>
  <xdr:twoCellAnchor>
    <xdr:from>
      <xdr:col>6</xdr:col>
      <xdr:colOff>606028</xdr:colOff>
      <xdr:row>5</xdr:row>
      <xdr:rowOff>57150</xdr:rowOff>
    </xdr:from>
    <xdr:to>
      <xdr:col>7</xdr:col>
      <xdr:colOff>5953</xdr:colOff>
      <xdr:row>25</xdr:row>
      <xdr:rowOff>57150</xdr:rowOff>
    </xdr:to>
    <xdr:cxnSp macro="">
      <xdr:nvCxnSpPr>
        <xdr:cNvPr id="10" name="Conector reto 9">
          <a:extLst>
            <a:ext uri="{FF2B5EF4-FFF2-40B4-BE49-F238E27FC236}">
              <a16:creationId xmlns:a16="http://schemas.microsoft.com/office/drawing/2014/main" id="{63F478C5-B4EA-46F8-B7C6-E32C77EC922B}"/>
            </a:ext>
          </a:extLst>
        </xdr:cNvPr>
        <xdr:cNvCxnSpPr/>
      </xdr:nvCxnSpPr>
      <xdr:spPr>
        <a:xfrm>
          <a:off x="4263628" y="1000125"/>
          <a:ext cx="9525" cy="5248275"/>
        </a:xfrm>
        <a:prstGeom prst="line">
          <a:avLst/>
        </a:prstGeom>
      </xdr:spPr>
      <xdr:style>
        <a:lnRef idx="3">
          <a:schemeClr val="accent4"/>
        </a:lnRef>
        <a:fillRef idx="0">
          <a:schemeClr val="accent4"/>
        </a:fillRef>
        <a:effectRef idx="2">
          <a:schemeClr val="accent4"/>
        </a:effectRef>
        <a:fontRef idx="minor">
          <a:schemeClr val="tx1"/>
        </a:fontRef>
      </xdr:style>
    </xdr:cxnSp>
    <xdr:clientData/>
  </xdr:twoCellAnchor>
  <xdr:twoCellAnchor>
    <xdr:from>
      <xdr:col>6</xdr:col>
      <xdr:colOff>15478</xdr:colOff>
      <xdr:row>25</xdr:row>
      <xdr:rowOff>38100</xdr:rowOff>
    </xdr:from>
    <xdr:to>
      <xdr:col>7</xdr:col>
      <xdr:colOff>8334</xdr:colOff>
      <xdr:row>25</xdr:row>
      <xdr:rowOff>57150</xdr:rowOff>
    </xdr:to>
    <xdr:cxnSp macro="">
      <xdr:nvCxnSpPr>
        <xdr:cNvPr id="11" name="Conector reto 10">
          <a:extLst>
            <a:ext uri="{FF2B5EF4-FFF2-40B4-BE49-F238E27FC236}">
              <a16:creationId xmlns:a16="http://schemas.microsoft.com/office/drawing/2014/main" id="{1398A567-18E3-4668-A70E-BCA2FA043875}"/>
            </a:ext>
          </a:extLst>
        </xdr:cNvPr>
        <xdr:cNvCxnSpPr/>
      </xdr:nvCxnSpPr>
      <xdr:spPr>
        <a:xfrm flipV="1">
          <a:off x="3673078" y="6229350"/>
          <a:ext cx="602456" cy="19050"/>
        </a:xfrm>
        <a:prstGeom prst="line">
          <a:avLst/>
        </a:prstGeom>
      </xdr:spPr>
      <xdr:style>
        <a:lnRef idx="3">
          <a:schemeClr val="accent4"/>
        </a:lnRef>
        <a:fillRef idx="0">
          <a:schemeClr val="accent4"/>
        </a:fillRef>
        <a:effectRef idx="2">
          <a:schemeClr val="accent4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projetos\Meus%20documentos\Planilhas\OR&#199;AMENTO%202.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COMPOS."/>
      <sheetName val="ORÇAMENTO"/>
      <sheetName val="CONCRETO FUNDAÇÃO"/>
      <sheetName val="CONCRETO ESTRUTURA"/>
      <sheetName val="PARETO  |  ABC"/>
      <sheetName val="GRÁFICO"/>
    </sheetNames>
    <sheetDataSet>
      <sheetData sheetId="0">
        <row r="8">
          <cell r="G8">
            <v>2.89</v>
          </cell>
        </row>
        <row r="11">
          <cell r="B11" t="str">
            <v xml:space="preserve">  Pedreiro de acabamento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image" Target="../media/image1.emf"/><Relationship Id="rId5" Type="http://schemas.openxmlformats.org/officeDocument/2006/relationships/oleObject" Target="../embeddings/oleObject1.bin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Relationship Id="rId6" Type="http://schemas.openxmlformats.org/officeDocument/2006/relationships/image" Target="../media/image1.emf"/><Relationship Id="rId5" Type="http://schemas.openxmlformats.org/officeDocument/2006/relationships/oleObject" Target="../embeddings/oleObject2.bin"/><Relationship Id="rId4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6" Type="http://schemas.openxmlformats.org/officeDocument/2006/relationships/image" Target="../media/image1.emf"/><Relationship Id="rId5" Type="http://schemas.openxmlformats.org/officeDocument/2006/relationships/oleObject" Target="../embeddings/oleObject3.bin"/><Relationship Id="rId4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I47"/>
  <sheetViews>
    <sheetView showGridLines="0" showZeros="0" tabSelected="1" view="pageBreakPreview" zoomScaleSheetLayoutView="93" workbookViewId="0">
      <selection activeCell="K5" sqref="K5"/>
    </sheetView>
  </sheetViews>
  <sheetFormatPr defaultColWidth="9.140625" defaultRowHeight="12.75"/>
  <cols>
    <col min="1" max="1" width="5.7109375" style="1" customWidth="1"/>
    <col min="2" max="2" width="7.28515625" style="42" customWidth="1"/>
    <col min="3" max="3" width="11.7109375" style="1" customWidth="1"/>
    <col min="4" max="4" width="60.7109375" style="1" customWidth="1"/>
    <col min="5" max="5" width="10.140625" style="1" customWidth="1"/>
    <col min="6" max="6" width="11.7109375" style="1" customWidth="1"/>
    <col min="7" max="7" width="45.140625" style="2" customWidth="1"/>
    <col min="8" max="8" width="16.85546875" style="1" customWidth="1"/>
    <col min="9" max="16384" width="9.140625" style="1"/>
  </cols>
  <sheetData>
    <row r="1" spans="1:9" ht="65.099999999999994" customHeight="1">
      <c r="A1" s="229"/>
      <c r="B1" s="230"/>
      <c r="C1" s="230"/>
      <c r="D1" s="101"/>
      <c r="E1" s="101"/>
      <c r="F1" s="101"/>
      <c r="G1" s="102"/>
    </row>
    <row r="2" spans="1:9" s="11" customFormat="1" ht="20.100000000000001" customHeight="1">
      <c r="A2" s="231" t="s">
        <v>29</v>
      </c>
      <c r="B2" s="232"/>
      <c r="C2" s="233"/>
      <c r="D2" s="233"/>
      <c r="E2" s="233"/>
      <c r="F2" s="233"/>
      <c r="G2" s="234"/>
    </row>
    <row r="3" spans="1:9" s="13" customFormat="1" ht="20.100000000000001" customHeight="1">
      <c r="A3" s="235" t="s">
        <v>108</v>
      </c>
      <c r="B3" s="236"/>
      <c r="C3" s="236"/>
      <c r="D3" s="236"/>
      <c r="E3" s="236"/>
      <c r="F3" s="41"/>
      <c r="G3" s="103"/>
    </row>
    <row r="4" spans="1:9" s="13" customFormat="1" ht="20.100000000000001" customHeight="1">
      <c r="A4" s="243" t="s">
        <v>107</v>
      </c>
      <c r="B4" s="244"/>
      <c r="C4" s="244"/>
      <c r="D4" s="244"/>
      <c r="E4" s="245"/>
      <c r="F4" s="15" t="s">
        <v>43</v>
      </c>
      <c r="G4" s="104" t="s">
        <v>38</v>
      </c>
    </row>
    <row r="5" spans="1:9" s="13" customFormat="1" ht="20.100000000000001" customHeight="1">
      <c r="A5" s="246" t="str">
        <f>'Planilha Orcamentária'!A5:E5</f>
        <v>LOCAL: Rua Ludovico dos Santos, Rua do Contorno e Rua da Lagoa / Bairros: Centro e Taquaral</v>
      </c>
      <c r="B5" s="247"/>
      <c r="C5" s="247"/>
      <c r="D5" s="247"/>
      <c r="E5" s="247"/>
      <c r="F5" s="225" t="s">
        <v>23</v>
      </c>
      <c r="G5" s="105">
        <f ca="1">TODAY()</f>
        <v>45930</v>
      </c>
    </row>
    <row r="6" spans="1:9" ht="3.75" customHeight="1">
      <c r="A6" s="240"/>
      <c r="B6" s="241"/>
      <c r="C6" s="241"/>
      <c r="D6" s="241"/>
      <c r="E6" s="241"/>
      <c r="F6" s="241"/>
      <c r="G6" s="242"/>
    </row>
    <row r="7" spans="1:9" s="7" customFormat="1" ht="35.1" customHeight="1">
      <c r="A7" s="106" t="s">
        <v>0</v>
      </c>
      <c r="B7" s="39"/>
      <c r="C7" s="39" t="s">
        <v>31</v>
      </c>
      <c r="D7" s="39" t="s">
        <v>32</v>
      </c>
      <c r="E7" s="39" t="s">
        <v>2</v>
      </c>
      <c r="F7" s="39" t="s">
        <v>1</v>
      </c>
      <c r="G7" s="107" t="s">
        <v>47</v>
      </c>
    </row>
    <row r="8" spans="1:9" s="7" customFormat="1" ht="20.100000000000001" customHeight="1">
      <c r="A8" s="108" t="s">
        <v>25</v>
      </c>
      <c r="B8" s="54"/>
      <c r="C8" s="55"/>
      <c r="D8" s="90" t="s">
        <v>11</v>
      </c>
      <c r="E8" s="56"/>
      <c r="F8" s="57"/>
      <c r="G8" s="109"/>
    </row>
    <row r="9" spans="1:9" s="7" customFormat="1" ht="60" customHeight="1">
      <c r="A9" s="110" t="s">
        <v>7</v>
      </c>
      <c r="B9" s="38" t="s">
        <v>70</v>
      </c>
      <c r="C9" s="91" t="s">
        <v>60</v>
      </c>
      <c r="D9" s="92" t="s">
        <v>45</v>
      </c>
      <c r="E9" s="38" t="s">
        <v>10</v>
      </c>
      <c r="F9" s="9">
        <v>1</v>
      </c>
      <c r="G9" s="111" t="s">
        <v>48</v>
      </c>
    </row>
    <row r="10" spans="1:9" s="7" customFormat="1" ht="21" customHeight="1">
      <c r="A10" s="110"/>
      <c r="B10" s="38"/>
      <c r="C10" s="91"/>
      <c r="D10" s="78" t="s">
        <v>174</v>
      </c>
      <c r="E10" s="340" t="s">
        <v>90</v>
      </c>
      <c r="F10" s="341"/>
      <c r="G10" s="342"/>
      <c r="H10" s="343"/>
      <c r="I10" s="344"/>
    </row>
    <row r="11" spans="1:9" s="7" customFormat="1" ht="16.5" customHeight="1">
      <c r="A11" s="110"/>
      <c r="B11" s="38"/>
      <c r="C11" s="91"/>
      <c r="D11" s="78" t="s">
        <v>175</v>
      </c>
      <c r="E11" s="340" t="s">
        <v>90</v>
      </c>
      <c r="F11" s="341"/>
      <c r="G11" s="342"/>
      <c r="H11" s="343"/>
      <c r="I11" s="344"/>
    </row>
    <row r="12" spans="1:9" s="7" customFormat="1" ht="20.100000000000001" customHeight="1">
      <c r="A12" s="108" t="s">
        <v>26</v>
      </c>
      <c r="B12" s="54"/>
      <c r="C12" s="54"/>
      <c r="D12" s="90" t="s">
        <v>62</v>
      </c>
      <c r="E12" s="56"/>
      <c r="F12" s="57"/>
      <c r="G12" s="109"/>
    </row>
    <row r="13" spans="1:9" s="7" customFormat="1" ht="60" customHeight="1">
      <c r="A13" s="110" t="s">
        <v>8</v>
      </c>
      <c r="B13" s="38" t="s">
        <v>70</v>
      </c>
      <c r="C13" s="91" t="s">
        <v>113</v>
      </c>
      <c r="D13" s="92" t="s">
        <v>114</v>
      </c>
      <c r="E13" s="38" t="s">
        <v>71</v>
      </c>
      <c r="F13" s="9">
        <v>0.5</v>
      </c>
      <c r="G13" s="111"/>
    </row>
    <row r="14" spans="1:9" s="7" customFormat="1" ht="4.5" hidden="1" customHeight="1">
      <c r="A14" s="110"/>
      <c r="B14" s="38"/>
      <c r="C14" s="93"/>
      <c r="D14" s="61"/>
      <c r="E14" s="38"/>
      <c r="F14" s="9"/>
      <c r="G14" s="112"/>
    </row>
    <row r="15" spans="1:9" s="7" customFormat="1" ht="20.100000000000001" hidden="1" customHeight="1">
      <c r="A15" s="108" t="s">
        <v>27</v>
      </c>
      <c r="B15" s="54"/>
      <c r="C15" s="54"/>
      <c r="D15" s="90" t="s">
        <v>44</v>
      </c>
      <c r="E15" s="54"/>
      <c r="F15" s="58"/>
      <c r="G15" s="113"/>
    </row>
    <row r="16" spans="1:9" s="7" customFormat="1" ht="33.75" hidden="1">
      <c r="A16" s="110" t="s">
        <v>58</v>
      </c>
      <c r="B16" s="38" t="s">
        <v>72</v>
      </c>
      <c r="C16" s="91" t="s">
        <v>63</v>
      </c>
      <c r="D16" s="92" t="s">
        <v>64</v>
      </c>
      <c r="E16" s="38" t="s">
        <v>56</v>
      </c>
      <c r="F16" s="9">
        <v>420</v>
      </c>
      <c r="G16" s="111" t="s">
        <v>52</v>
      </c>
    </row>
    <row r="17" spans="1:7" s="7" customFormat="1" ht="33.75" hidden="1">
      <c r="A17" s="110" t="s">
        <v>59</v>
      </c>
      <c r="B17" s="38" t="s">
        <v>72</v>
      </c>
      <c r="C17" s="91" t="s">
        <v>65</v>
      </c>
      <c r="D17" s="92" t="s">
        <v>66</v>
      </c>
      <c r="E17" s="38" t="s">
        <v>57</v>
      </c>
      <c r="F17" s="9">
        <v>420</v>
      </c>
      <c r="G17" s="111" t="s">
        <v>52</v>
      </c>
    </row>
    <row r="18" spans="1:7" s="7" customFormat="1" ht="21" hidden="1" customHeight="1">
      <c r="A18" s="110" t="s">
        <v>88</v>
      </c>
      <c r="B18" s="38"/>
      <c r="C18" s="91"/>
      <c r="D18" s="92" t="s">
        <v>67</v>
      </c>
      <c r="E18" s="38" t="s">
        <v>57</v>
      </c>
      <c r="F18" s="9">
        <v>2100</v>
      </c>
      <c r="G18" s="114" t="s">
        <v>90</v>
      </c>
    </row>
    <row r="19" spans="1:7" s="7" customFormat="1" ht="33.75" hidden="1">
      <c r="A19" s="110" t="s">
        <v>89</v>
      </c>
      <c r="B19" s="38" t="s">
        <v>72</v>
      </c>
      <c r="C19" s="91" t="s">
        <v>68</v>
      </c>
      <c r="D19" s="92" t="s">
        <v>69</v>
      </c>
      <c r="E19" s="38" t="s">
        <v>87</v>
      </c>
      <c r="F19" s="9"/>
      <c r="G19" s="111" t="s">
        <v>52</v>
      </c>
    </row>
    <row r="20" spans="1:7" s="7" customFormat="1" ht="8.25" hidden="1" customHeight="1">
      <c r="A20" s="110"/>
      <c r="B20" s="94"/>
      <c r="C20" s="95"/>
      <c r="D20" s="96"/>
      <c r="E20" s="97"/>
      <c r="F20" s="9"/>
      <c r="G20" s="115"/>
    </row>
    <row r="21" spans="1:7" s="7" customFormat="1" ht="20.100000000000001" customHeight="1">
      <c r="A21" s="108" t="s">
        <v>27</v>
      </c>
      <c r="B21" s="54"/>
      <c r="C21" s="54"/>
      <c r="D21" s="90" t="s">
        <v>83</v>
      </c>
      <c r="E21" s="54"/>
      <c r="F21" s="58"/>
      <c r="G21" s="113"/>
    </row>
    <row r="22" spans="1:7" s="13" customFormat="1" ht="33.75" hidden="1">
      <c r="A22" s="116" t="s">
        <v>54</v>
      </c>
      <c r="B22" s="38" t="s">
        <v>72</v>
      </c>
      <c r="C22" s="60" t="s">
        <v>74</v>
      </c>
      <c r="D22" s="98" t="s">
        <v>75</v>
      </c>
      <c r="E22" s="38" t="s">
        <v>56</v>
      </c>
      <c r="F22" s="9">
        <v>600</v>
      </c>
      <c r="G22" s="112" t="s">
        <v>52</v>
      </c>
    </row>
    <row r="23" spans="1:7" s="13" customFormat="1" ht="45" hidden="1">
      <c r="A23" s="116" t="s">
        <v>55</v>
      </c>
      <c r="B23" s="8" t="s">
        <v>76</v>
      </c>
      <c r="C23" s="60" t="s">
        <v>77</v>
      </c>
      <c r="D23" s="98" t="s">
        <v>109</v>
      </c>
      <c r="E23" s="8" t="s">
        <v>86</v>
      </c>
      <c r="F23" s="9">
        <v>600</v>
      </c>
      <c r="G23" s="112" t="s">
        <v>52</v>
      </c>
    </row>
    <row r="24" spans="1:7" s="13" customFormat="1" ht="33.75" hidden="1">
      <c r="A24" s="116" t="s">
        <v>73</v>
      </c>
      <c r="B24" s="8" t="s">
        <v>76</v>
      </c>
      <c r="C24" s="60" t="s">
        <v>110</v>
      </c>
      <c r="D24" s="98" t="s">
        <v>111</v>
      </c>
      <c r="E24" s="8" t="s">
        <v>86</v>
      </c>
      <c r="F24" s="9"/>
      <c r="G24" s="112" t="s">
        <v>52</v>
      </c>
    </row>
    <row r="25" spans="1:7" s="13" customFormat="1" ht="22.5">
      <c r="A25" s="116" t="s">
        <v>58</v>
      </c>
      <c r="B25" s="38" t="s">
        <v>72</v>
      </c>
      <c r="C25" s="60" t="s">
        <v>78</v>
      </c>
      <c r="D25" s="98" t="s">
        <v>168</v>
      </c>
      <c r="E25" s="38" t="s">
        <v>56</v>
      </c>
      <c r="F25" s="9">
        <v>9728</v>
      </c>
      <c r="G25" s="112" t="s">
        <v>120</v>
      </c>
    </row>
    <row r="26" spans="1:7" s="13" customFormat="1" ht="33.75">
      <c r="A26" s="116" t="s">
        <v>59</v>
      </c>
      <c r="B26" s="8" t="s">
        <v>76</v>
      </c>
      <c r="C26" s="60" t="s">
        <v>77</v>
      </c>
      <c r="D26" s="98" t="s">
        <v>166</v>
      </c>
      <c r="E26" s="8" t="s">
        <v>86</v>
      </c>
      <c r="F26" s="9">
        <f>ROUND((F25*0.0005),2)</f>
        <v>4.8600000000000003</v>
      </c>
      <c r="G26" s="112" t="s">
        <v>121</v>
      </c>
    </row>
    <row r="27" spans="1:7" s="13" customFormat="1" ht="67.5">
      <c r="A27" s="116" t="s">
        <v>88</v>
      </c>
      <c r="B27" s="8" t="s">
        <v>76</v>
      </c>
      <c r="C27" s="60" t="s">
        <v>116</v>
      </c>
      <c r="D27" s="99" t="s">
        <v>112</v>
      </c>
      <c r="E27" s="8" t="s">
        <v>86</v>
      </c>
      <c r="F27" s="9">
        <f>F26</f>
        <v>4.8600000000000003</v>
      </c>
      <c r="G27" s="112" t="s">
        <v>121</v>
      </c>
    </row>
    <row r="28" spans="1:7" s="13" customFormat="1" ht="45">
      <c r="A28" s="116" t="s">
        <v>89</v>
      </c>
      <c r="B28" s="8" t="s">
        <v>70</v>
      </c>
      <c r="C28" s="60" t="s">
        <v>79</v>
      </c>
      <c r="D28" s="98" t="s">
        <v>80</v>
      </c>
      <c r="E28" s="38" t="s">
        <v>57</v>
      </c>
      <c r="F28" s="9">
        <f>ROUND((1520*6.4*0.03),2)</f>
        <v>291.83999999999997</v>
      </c>
      <c r="G28" s="112" t="s">
        <v>170</v>
      </c>
    </row>
    <row r="29" spans="1:7" s="13" customFormat="1" ht="33.75">
      <c r="A29" s="116" t="s">
        <v>101</v>
      </c>
      <c r="B29" s="38" t="s">
        <v>72</v>
      </c>
      <c r="C29" s="60" t="s">
        <v>81</v>
      </c>
      <c r="D29" s="98" t="s">
        <v>82</v>
      </c>
      <c r="E29" s="8" t="s">
        <v>85</v>
      </c>
      <c r="F29" s="9">
        <v>68360.600000000006</v>
      </c>
      <c r="G29" s="112" t="s">
        <v>169</v>
      </c>
    </row>
    <row r="30" spans="1:7" s="7" customFormat="1" ht="5.0999999999999996" customHeight="1">
      <c r="A30" s="110"/>
      <c r="B30" s="38"/>
      <c r="C30" s="60"/>
      <c r="D30" s="61"/>
      <c r="E30" s="38"/>
      <c r="F30" s="9"/>
      <c r="G30" s="115"/>
    </row>
    <row r="31" spans="1:7" s="7" customFormat="1" ht="20.100000000000001" customHeight="1">
      <c r="A31" s="108" t="s">
        <v>28</v>
      </c>
      <c r="B31" s="54"/>
      <c r="C31" s="54"/>
      <c r="D31" s="90" t="s">
        <v>98</v>
      </c>
      <c r="E31" s="54"/>
      <c r="F31" s="58"/>
      <c r="G31" s="113"/>
    </row>
    <row r="32" spans="1:7" s="13" customFormat="1" ht="22.5">
      <c r="A32" s="116" t="s">
        <v>54</v>
      </c>
      <c r="B32" s="8" t="s">
        <v>70</v>
      </c>
      <c r="C32" s="60" t="s">
        <v>100</v>
      </c>
      <c r="D32" s="98" t="s">
        <v>99</v>
      </c>
      <c r="E32" s="8" t="s">
        <v>56</v>
      </c>
      <c r="F32" s="9">
        <v>380</v>
      </c>
      <c r="G32" s="112" t="s">
        <v>171</v>
      </c>
    </row>
    <row r="33" spans="1:7" s="13" customFormat="1" ht="45" hidden="1">
      <c r="A33" s="116" t="s">
        <v>40</v>
      </c>
      <c r="B33" s="8" t="s">
        <v>70</v>
      </c>
      <c r="C33" s="60" t="s">
        <v>42</v>
      </c>
      <c r="D33" s="98" t="s">
        <v>84</v>
      </c>
      <c r="E33" s="8" t="s">
        <v>9</v>
      </c>
      <c r="F33" s="9">
        <v>20</v>
      </c>
      <c r="G33" s="112" t="s">
        <v>52</v>
      </c>
    </row>
    <row r="34" spans="1:7" s="13" customFormat="1" ht="11.25">
      <c r="A34" s="108" t="s">
        <v>39</v>
      </c>
      <c r="B34" s="54"/>
      <c r="C34" s="54"/>
      <c r="D34" s="90" t="s">
        <v>92</v>
      </c>
      <c r="E34" s="54" t="s">
        <v>10</v>
      </c>
      <c r="F34" s="58">
        <v>1</v>
      </c>
      <c r="G34" s="113"/>
    </row>
    <row r="35" spans="1:7" ht="14.25" customHeight="1">
      <c r="A35" s="117"/>
      <c r="B35" s="345"/>
      <c r="C35" s="345"/>
      <c r="D35" s="345"/>
      <c r="E35" s="345"/>
      <c r="F35" s="345"/>
      <c r="G35" s="118"/>
    </row>
    <row r="36" spans="1:7" ht="11.25" customHeight="1">
      <c r="A36" s="119"/>
      <c r="B36" s="346"/>
      <c r="C36" s="346"/>
      <c r="D36" s="346"/>
      <c r="E36" s="346"/>
      <c r="F36" s="346"/>
      <c r="G36" s="120"/>
    </row>
    <row r="37" spans="1:7" ht="11.25" customHeight="1">
      <c r="A37" s="119"/>
      <c r="B37" s="346"/>
      <c r="C37" s="347"/>
      <c r="D37" s="5"/>
      <c r="E37" s="348"/>
      <c r="F37" s="346"/>
      <c r="G37" s="122"/>
    </row>
    <row r="38" spans="1:7" s="6" customFormat="1" ht="12">
      <c r="A38" s="123"/>
      <c r="B38" s="349"/>
      <c r="C38" s="350"/>
      <c r="D38" s="228" t="s">
        <v>102</v>
      </c>
      <c r="E38" s="351"/>
      <c r="F38" s="352"/>
      <c r="G38" s="239"/>
    </row>
    <row r="39" spans="1:7" s="6" customFormat="1" ht="12">
      <c r="A39" s="125"/>
      <c r="B39" s="350"/>
      <c r="C39" s="350"/>
      <c r="D39" s="353" t="s">
        <v>103</v>
      </c>
      <c r="E39" s="350"/>
      <c r="F39" s="353"/>
      <c r="G39" s="127"/>
    </row>
    <row r="40" spans="1:7">
      <c r="A40" s="128"/>
      <c r="B40" s="347"/>
      <c r="C40" s="347"/>
      <c r="D40" s="353" t="s">
        <v>105</v>
      </c>
      <c r="E40" s="347"/>
      <c r="F40" s="347"/>
      <c r="G40" s="129"/>
    </row>
    <row r="41" spans="1:7">
      <c r="A41" s="128"/>
      <c r="B41" s="347"/>
      <c r="C41" s="347"/>
      <c r="D41" s="347"/>
      <c r="E41" s="347"/>
      <c r="F41" s="347"/>
      <c r="G41" s="129"/>
    </row>
    <row r="42" spans="1:7" ht="11.25" customHeight="1">
      <c r="A42" s="128"/>
      <c r="B42" s="347"/>
      <c r="C42" s="347"/>
      <c r="D42" s="347"/>
      <c r="E42" s="347"/>
      <c r="F42" s="347"/>
      <c r="G42" s="129"/>
    </row>
    <row r="43" spans="1:7" ht="11.25" customHeight="1">
      <c r="A43" s="119"/>
      <c r="B43" s="346"/>
      <c r="C43" s="347"/>
      <c r="D43" s="5"/>
      <c r="E43" s="346"/>
      <c r="F43" s="354"/>
      <c r="G43" s="238"/>
    </row>
    <row r="44" spans="1:7" s="6" customFormat="1" ht="12">
      <c r="A44" s="123"/>
      <c r="B44" s="349"/>
      <c r="C44" s="350"/>
      <c r="D44" s="228" t="s">
        <v>104</v>
      </c>
      <c r="E44" s="351"/>
      <c r="F44" s="352"/>
      <c r="G44" s="239"/>
    </row>
    <row r="45" spans="1:7" s="6" customFormat="1" ht="12" customHeight="1">
      <c r="A45" s="125"/>
      <c r="B45" s="350"/>
      <c r="C45" s="350"/>
      <c r="D45" s="353" t="s">
        <v>34</v>
      </c>
      <c r="E45" s="350"/>
      <c r="F45" s="350"/>
      <c r="G45" s="127"/>
    </row>
    <row r="46" spans="1:7" s="6" customFormat="1" ht="0.75" customHeight="1">
      <c r="A46" s="125"/>
      <c r="B46" s="350"/>
      <c r="C46" s="350"/>
      <c r="D46" s="353"/>
      <c r="E46" s="350"/>
      <c r="F46" s="350"/>
      <c r="G46" s="127"/>
    </row>
    <row r="47" spans="1:7" ht="13.5" thickBot="1">
      <c r="A47" s="130"/>
      <c r="B47" s="131"/>
      <c r="C47" s="131"/>
      <c r="D47" s="131"/>
      <c r="E47" s="131"/>
      <c r="F47" s="131"/>
      <c r="G47" s="132"/>
    </row>
  </sheetData>
  <customSheetViews>
    <customSheetView guid="{46B44D95-2370-4419-BD85-88291A251F92}" showPageBreaks="1" showGridLines="0" zeroValues="0" printArea="1" view="pageBreakPreview" topLeftCell="A17">
      <selection activeCell="F18" sqref="F18"/>
      <pageMargins left="0.47244094488188981" right="0.19685039370078741" top="0.59055118110236227" bottom="0.6692913385826772" header="0" footer="0"/>
      <printOptions horizontalCentered="1"/>
      <pageSetup paperSize="9" scale="41" fitToHeight="2" orientation="landscape" horizontalDpi="4294967295" r:id="rId1"/>
      <headerFooter alignWithMargins="0"/>
    </customSheetView>
  </customSheetViews>
  <mergeCells count="11">
    <mergeCell ref="A1:C1"/>
    <mergeCell ref="A2:G2"/>
    <mergeCell ref="A3:E3"/>
    <mergeCell ref="F43:G43"/>
    <mergeCell ref="F44:G44"/>
    <mergeCell ref="A6:G6"/>
    <mergeCell ref="F38:G38"/>
    <mergeCell ref="A4:E4"/>
    <mergeCell ref="A5:E5"/>
    <mergeCell ref="E10:G10"/>
    <mergeCell ref="E11:G11"/>
  </mergeCells>
  <printOptions horizontalCentered="1"/>
  <pageMargins left="0.47244094488188981" right="0.19685039370078741" top="0.59055118110236227" bottom="0.6692913385826772" header="0" footer="0"/>
  <pageSetup paperSize="9" scale="94" fitToHeight="0" orientation="landscape" horizontalDpi="4294967295" r:id="rId2"/>
  <headerFooter alignWithMargins="0"/>
  <rowBreaks count="1" manualBreakCount="1">
    <brk id="27" max="6" man="1"/>
  </rowBreaks>
  <drawing r:id="rId3"/>
  <legacyDrawing r:id="rId4"/>
  <oleObjects>
    <mc:AlternateContent xmlns:mc="http://schemas.openxmlformats.org/markup-compatibility/2006">
      <mc:Choice Requires="x14">
        <oleObject progId="Word.Picture.8" shapeId="12290" r:id="rId5">
          <objectPr defaultSize="0" autoPict="0" r:id="rId6">
            <anchor moveWithCells="1">
              <from>
                <xdr:col>0</xdr:col>
                <xdr:colOff>133350</xdr:colOff>
                <xdr:row>0</xdr:row>
                <xdr:rowOff>152400</xdr:rowOff>
              </from>
              <to>
                <xdr:col>2</xdr:col>
                <xdr:colOff>47625</xdr:colOff>
                <xdr:row>0</xdr:row>
                <xdr:rowOff>723900</xdr:rowOff>
              </to>
            </anchor>
          </objectPr>
        </oleObject>
      </mc:Choice>
      <mc:Fallback>
        <oleObject progId="Word.Picture.8" shapeId="12290" r:id="rId5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K54"/>
  <sheetViews>
    <sheetView showGridLines="0" showZeros="0" view="pageBreakPreview" zoomScaleNormal="100" zoomScaleSheetLayoutView="100" workbookViewId="0">
      <selection activeCell="D24" sqref="D24"/>
    </sheetView>
  </sheetViews>
  <sheetFormatPr defaultColWidth="9.140625" defaultRowHeight="12.75"/>
  <cols>
    <col min="1" max="1" width="5.7109375" style="3" customWidth="1"/>
    <col min="2" max="2" width="8" style="3" customWidth="1"/>
    <col min="3" max="3" width="11.7109375" style="3" customWidth="1"/>
    <col min="4" max="4" width="60.7109375" style="3" customWidth="1"/>
    <col min="5" max="5" width="10.140625" style="3" customWidth="1"/>
    <col min="6" max="6" width="11.7109375" style="67" customWidth="1"/>
    <col min="7" max="7" width="13.7109375" style="4" customWidth="1"/>
    <col min="8" max="8" width="11.7109375" style="3" customWidth="1"/>
    <col min="9" max="9" width="14.5703125" style="3" customWidth="1"/>
    <col min="10" max="16384" width="9.140625" style="3"/>
  </cols>
  <sheetData>
    <row r="1" spans="1:10" ht="65.099999999999994" customHeight="1">
      <c r="A1" s="250"/>
      <c r="B1" s="251"/>
      <c r="C1" s="251"/>
      <c r="D1" s="248"/>
      <c r="E1" s="248"/>
      <c r="F1" s="248"/>
      <c r="G1" s="248"/>
      <c r="H1" s="248"/>
      <c r="I1" s="249"/>
    </row>
    <row r="2" spans="1:10" s="12" customFormat="1" ht="20.100000000000001" customHeight="1">
      <c r="A2" s="231" t="s">
        <v>33</v>
      </c>
      <c r="B2" s="232"/>
      <c r="C2" s="232"/>
      <c r="D2" s="232"/>
      <c r="E2" s="232"/>
      <c r="F2" s="232"/>
      <c r="G2" s="232"/>
      <c r="H2" s="232"/>
      <c r="I2" s="264"/>
    </row>
    <row r="3" spans="1:10" s="35" customFormat="1" ht="20.100000000000001" customHeight="1">
      <c r="A3" s="235" t="s">
        <v>106</v>
      </c>
      <c r="B3" s="236"/>
      <c r="C3" s="236"/>
      <c r="D3" s="236"/>
      <c r="E3" s="267"/>
      <c r="F3" s="258" t="s">
        <v>43</v>
      </c>
      <c r="G3" s="259"/>
      <c r="H3" s="268" t="s">
        <v>38</v>
      </c>
      <c r="I3" s="269"/>
    </row>
    <row r="4" spans="1:10" s="35" customFormat="1" ht="20.100000000000001" customHeight="1">
      <c r="A4" s="243" t="s">
        <v>107</v>
      </c>
      <c r="B4" s="244"/>
      <c r="C4" s="244"/>
      <c r="D4" s="244"/>
      <c r="E4" s="245"/>
      <c r="F4" s="258" t="s">
        <v>23</v>
      </c>
      <c r="G4" s="259"/>
      <c r="H4" s="265">
        <f ca="1">TODAY()</f>
        <v>45930</v>
      </c>
      <c r="I4" s="266"/>
    </row>
    <row r="5" spans="1:10" s="35" customFormat="1" ht="20.100000000000001" customHeight="1">
      <c r="A5" s="243" t="s">
        <v>167</v>
      </c>
      <c r="B5" s="244"/>
      <c r="C5" s="244"/>
      <c r="D5" s="244"/>
      <c r="E5" s="245"/>
      <c r="F5" s="258" t="s">
        <v>6</v>
      </c>
      <c r="G5" s="259"/>
      <c r="H5" s="259"/>
      <c r="I5" s="260"/>
    </row>
    <row r="6" spans="1:10" s="35" customFormat="1" ht="24.95" customHeight="1">
      <c r="A6" s="252" t="s">
        <v>165</v>
      </c>
      <c r="B6" s="253"/>
      <c r="C6" s="253"/>
      <c r="D6" s="253"/>
      <c r="E6" s="254"/>
      <c r="F6" s="62" t="s">
        <v>22</v>
      </c>
      <c r="G6" s="14" t="s">
        <v>3</v>
      </c>
      <c r="H6" s="39" t="s">
        <v>41</v>
      </c>
      <c r="I6" s="133" t="s">
        <v>4</v>
      </c>
    </row>
    <row r="7" spans="1:10" s="35" customFormat="1" ht="24.95" customHeight="1">
      <c r="A7" s="261" t="s">
        <v>49</v>
      </c>
      <c r="B7" s="262"/>
      <c r="C7" s="262"/>
      <c r="D7" s="262"/>
      <c r="E7" s="263"/>
      <c r="F7" s="63" t="s">
        <v>30</v>
      </c>
      <c r="G7" s="71">
        <v>0.03</v>
      </c>
      <c r="H7" s="39" t="s">
        <v>37</v>
      </c>
      <c r="I7" s="134">
        <v>0.2258</v>
      </c>
    </row>
    <row r="8" spans="1:10" s="35" customFormat="1" ht="20.25" customHeight="1">
      <c r="A8" s="226"/>
      <c r="B8" s="227"/>
      <c r="C8" s="227"/>
      <c r="D8" s="49"/>
      <c r="E8" s="227"/>
      <c r="F8" s="64"/>
      <c r="G8" s="40" t="s">
        <v>61</v>
      </c>
      <c r="H8" s="41"/>
      <c r="I8" s="134">
        <v>0.15179999999999999</v>
      </c>
    </row>
    <row r="9" spans="1:10" ht="3.75" hidden="1" customHeight="1">
      <c r="A9" s="255"/>
      <c r="B9" s="256"/>
      <c r="C9" s="256"/>
      <c r="D9" s="256"/>
      <c r="E9" s="256"/>
      <c r="F9" s="256"/>
      <c r="G9" s="256"/>
      <c r="H9" s="256"/>
      <c r="I9" s="257"/>
    </row>
    <row r="10" spans="1:10" s="35" customFormat="1" ht="35.1" customHeight="1">
      <c r="A10" s="106" t="s">
        <v>0</v>
      </c>
      <c r="B10" s="39"/>
      <c r="C10" s="39" t="s">
        <v>31</v>
      </c>
      <c r="D10" s="50" t="s">
        <v>32</v>
      </c>
      <c r="E10" s="39" t="s">
        <v>2</v>
      </c>
      <c r="F10" s="62" t="s">
        <v>1</v>
      </c>
      <c r="G10" s="9" t="s">
        <v>35</v>
      </c>
      <c r="H10" s="10" t="s">
        <v>36</v>
      </c>
      <c r="I10" s="135" t="s">
        <v>5</v>
      </c>
    </row>
    <row r="11" spans="1:10" s="47" customFormat="1" ht="20.100000000000001" customHeight="1">
      <c r="A11" s="136" t="str">
        <f>'Memória de Cálculo'!A8</f>
        <v>1.0</v>
      </c>
      <c r="B11" s="72"/>
      <c r="C11" s="73"/>
      <c r="D11" s="74" t="str">
        <f>'Memória de Cálculo'!D8</f>
        <v>SERVIÇOS PRELIMINARES</v>
      </c>
      <c r="E11" s="75"/>
      <c r="F11" s="76"/>
      <c r="G11" s="77"/>
      <c r="H11" s="77">
        <f>ROUND(G11+(G11*$I$7),2)</f>
        <v>0</v>
      </c>
      <c r="I11" s="137">
        <f>SUM(I12:I12)</f>
        <v>1417.26</v>
      </c>
    </row>
    <row r="12" spans="1:10" s="35" customFormat="1" ht="60" customHeight="1">
      <c r="A12" s="110" t="str">
        <f>'Memória de Cálculo'!A9</f>
        <v>1.1</v>
      </c>
      <c r="B12" s="38" t="str">
        <f>'Memória de Cálculo'!B9</f>
        <v>SICOR/
SEINFRA</v>
      </c>
      <c r="C12" s="38" t="str">
        <f>'Memória de Cálculo'!C9</f>
        <v>ED-28427</v>
      </c>
      <c r="D12" s="78" t="str">
        <f>'Memória de Cálculo'!D9</f>
        <v>FORNECIMENTO E COLOCAÇÃO DE PLACA DE OBRA EM CHAPA GALVANIZADA (3,00 X 1,5 0 M) - EM CHAPA GALVANIZADA 0,26 AFIXADAS COM REBITES 540 E PARAFUSOS 3/8, EM ESTRUTURA METÁLICA VIGA U 2" ENRIJECIDA COM METALON 20 X 20, SUPORTE EM EUCALIPTO AUTOCLAVADO PINTADAS</v>
      </c>
      <c r="E12" s="38" t="str">
        <f>'Memória de Cálculo'!E9</f>
        <v>U</v>
      </c>
      <c r="F12" s="79">
        <f>'Memória de Cálculo'!F9</f>
        <v>1</v>
      </c>
      <c r="G12" s="59">
        <v>1156.19</v>
      </c>
      <c r="H12" s="59">
        <f>ROUND(G12+(G12*$I$7),2)</f>
        <v>1417.26</v>
      </c>
      <c r="I12" s="115">
        <f>ROUND((F12*H12),2)</f>
        <v>1417.26</v>
      </c>
    </row>
    <row r="13" spans="1:10" s="35" customFormat="1" ht="24" customHeight="1">
      <c r="A13" s="140" t="s">
        <v>172</v>
      </c>
      <c r="B13" s="38"/>
      <c r="C13" s="38"/>
      <c r="D13" s="78" t="s">
        <v>174</v>
      </c>
      <c r="E13" s="340" t="s">
        <v>90</v>
      </c>
      <c r="F13" s="341"/>
      <c r="G13" s="341"/>
      <c r="H13" s="341"/>
      <c r="I13" s="342"/>
    </row>
    <row r="14" spans="1:10" s="35" customFormat="1" ht="14.25" customHeight="1">
      <c r="A14" s="140" t="s">
        <v>173</v>
      </c>
      <c r="B14" s="38">
        <f>'Memória de Cálculo'!B11</f>
        <v>0</v>
      </c>
      <c r="C14" s="38">
        <f>'Memória de Cálculo'!C11</f>
        <v>0</v>
      </c>
      <c r="D14" s="78" t="s">
        <v>175</v>
      </c>
      <c r="E14" s="340" t="s">
        <v>90</v>
      </c>
      <c r="F14" s="341"/>
      <c r="G14" s="341"/>
      <c r="H14" s="341"/>
      <c r="I14" s="342"/>
    </row>
    <row r="15" spans="1:10" s="47" customFormat="1" ht="13.5" customHeight="1">
      <c r="A15" s="136" t="str">
        <f>'Memória de Cálculo'!A12</f>
        <v>2.0</v>
      </c>
      <c r="B15" s="80">
        <f>'Memória de Cálculo'!B12</f>
        <v>0</v>
      </c>
      <c r="C15" s="80">
        <f>'Memória de Cálculo'!C12</f>
        <v>0</v>
      </c>
      <c r="D15" s="81" t="str">
        <f>'Memória de Cálculo'!D12</f>
        <v>MOBILIZAÇÃO E DESMOBILIZAÇÃO DE OBRA</v>
      </c>
      <c r="E15" s="80">
        <f>'Memória de Cálculo'!E12</f>
        <v>0</v>
      </c>
      <c r="F15" s="82"/>
      <c r="G15" s="77"/>
      <c r="H15" s="83">
        <f t="shared" ref="H14:H36" si="0">ROUND(G15+(G15*$I$7),2)</f>
        <v>0</v>
      </c>
      <c r="I15" s="137">
        <f>SUM(I16)</f>
        <v>4055.3534999999997</v>
      </c>
      <c r="J15" s="46"/>
    </row>
    <row r="16" spans="1:10" s="35" customFormat="1" ht="33.75">
      <c r="A16" s="138" t="str">
        <f>'Memória de Cálculo'!A13</f>
        <v>2.1</v>
      </c>
      <c r="B16" s="38" t="str">
        <f>'Memória de Cálculo'!B13</f>
        <v>SICOR/
SEINFRA</v>
      </c>
      <c r="C16" s="38" t="str">
        <f>'Memória de Cálculo'!C13</f>
        <v>ED-50392</v>
      </c>
      <c r="D16" s="78" t="str">
        <f>'Memória de Cálculo'!D13</f>
        <v>MOBILIZAÇÃO E DESMOBILIZAÇÃO DE OBRA EM CENTRO URBANO OU REGIÃO LIMÍTROFE COM VALOR ATÉ 1.000.000,00
......</v>
      </c>
      <c r="E16" s="38" t="str">
        <f>'Memória de Cálculo'!E13</f>
        <v>%</v>
      </c>
      <c r="F16" s="79">
        <f>'Memória de Cálculo'!F13</f>
        <v>0.5</v>
      </c>
      <c r="G16" s="59">
        <f>I38</f>
        <v>811070.7</v>
      </c>
      <c r="H16" s="59">
        <f>G16*(F16/100)</f>
        <v>4055.3534999999997</v>
      </c>
      <c r="I16" s="115">
        <f>H16</f>
        <v>4055.3534999999997</v>
      </c>
    </row>
    <row r="17" spans="1:10" s="44" customFormat="1" ht="0.75" customHeight="1">
      <c r="A17" s="138">
        <f>'Memória de Cálculo'!A14</f>
        <v>0</v>
      </c>
      <c r="B17" s="38">
        <f>'Memória de Cálculo'!B14</f>
        <v>0</v>
      </c>
      <c r="C17" s="38">
        <f>'Memória de Cálculo'!C14</f>
        <v>0</v>
      </c>
      <c r="D17" s="78">
        <f>'Memória de Cálculo'!D14</f>
        <v>0</v>
      </c>
      <c r="E17" s="38">
        <f>'Memória de Cálculo'!E14</f>
        <v>0</v>
      </c>
      <c r="F17" s="79"/>
      <c r="G17" s="84"/>
      <c r="H17" s="59">
        <f t="shared" si="0"/>
        <v>0</v>
      </c>
      <c r="I17" s="139">
        <f>SUM(I22:I23)</f>
        <v>0</v>
      </c>
      <c r="J17" s="43"/>
    </row>
    <row r="18" spans="1:10" s="47" customFormat="1" ht="13.5" hidden="1" customHeight="1">
      <c r="A18" s="136" t="str">
        <f>'Memória de Cálculo'!A15</f>
        <v>3.0</v>
      </c>
      <c r="B18" s="80">
        <f>'Memória de Cálculo'!B15</f>
        <v>0</v>
      </c>
      <c r="C18" s="80">
        <f>'Memória de Cálculo'!C15</f>
        <v>0</v>
      </c>
      <c r="D18" s="81" t="str">
        <f>'Memória de Cálculo'!D15</f>
        <v>SERVIÇOS DE TERRAPLENAGEM</v>
      </c>
      <c r="E18" s="80">
        <f>'Memória de Cálculo'!E15</f>
        <v>0</v>
      </c>
      <c r="F18" s="82"/>
      <c r="G18" s="77"/>
      <c r="H18" s="83">
        <f t="shared" si="0"/>
        <v>0</v>
      </c>
      <c r="I18" s="137">
        <f>SUM(I19:I22)</f>
        <v>0</v>
      </c>
      <c r="J18" s="46"/>
    </row>
    <row r="19" spans="1:10" s="53" customFormat="1" ht="22.5" hidden="1">
      <c r="A19" s="140" t="str">
        <f>'Memória de Cálculo'!A16</f>
        <v>3.1</v>
      </c>
      <c r="B19" s="38" t="str">
        <f>'Memória de Cálculo'!B16</f>
        <v>SICRO/
DNIT</v>
      </c>
      <c r="C19" s="38" t="str">
        <f>'Memória de Cálculo'!C16</f>
        <v>4011209</v>
      </c>
      <c r="D19" s="78" t="str">
        <f>'Memória de Cálculo'!D16</f>
        <v>REGULARIZAÇÃO DO SUBLEITO</v>
      </c>
      <c r="E19" s="38" t="str">
        <f>'Memória de Cálculo'!E16</f>
        <v>M²</v>
      </c>
      <c r="F19" s="79">
        <f>'Memória de Cálculo'!F16</f>
        <v>420</v>
      </c>
      <c r="G19" s="59"/>
      <c r="H19" s="59">
        <f>ROUND(G19+(G19*$I$7),2)</f>
        <v>0</v>
      </c>
      <c r="I19" s="115">
        <f>ROUND((F19*H19),2)</f>
        <v>0</v>
      </c>
      <c r="J19" s="52"/>
    </row>
    <row r="20" spans="1:10" s="35" customFormat="1" ht="22.5" hidden="1">
      <c r="A20" s="138" t="str">
        <f>'Memória de Cálculo'!A17</f>
        <v>3.2</v>
      </c>
      <c r="B20" s="38" t="str">
        <f>'Memória de Cálculo'!B17</f>
        <v>SICRO/
DNIT</v>
      </c>
      <c r="C20" s="38" t="str">
        <f>'Memória de Cálculo'!C17</f>
        <v>4011219</v>
      </c>
      <c r="D20" s="78" t="str">
        <f>'Memória de Cálculo'!D17</f>
        <v>BASE DE SOLO ESTABILIZADO GRANULOMETRICAMENTE SEM MISTURA COM MATERIAL DE JAZIDA</v>
      </c>
      <c r="E20" s="38" t="str">
        <f>'Memória de Cálculo'!E17</f>
        <v>M³</v>
      </c>
      <c r="F20" s="79">
        <f>'Memória de Cálculo'!F17</f>
        <v>420</v>
      </c>
      <c r="G20" s="59"/>
      <c r="H20" s="59">
        <f t="shared" si="0"/>
        <v>0</v>
      </c>
      <c r="I20" s="115">
        <f t="shared" ref="I20:I22" si="1">ROUND((F20*H20),2)</f>
        <v>0</v>
      </c>
      <c r="J20" s="36"/>
    </row>
    <row r="21" spans="1:10" s="35" customFormat="1" ht="15.75" hidden="1" customHeight="1">
      <c r="A21" s="138" t="str">
        <f>'Memória de Cálculo'!A18</f>
        <v>3.3</v>
      </c>
      <c r="B21" s="38">
        <f>'Memória de Cálculo'!B18</f>
        <v>0</v>
      </c>
      <c r="C21" s="38">
        <f>'Memória de Cálculo'!C18</f>
        <v>0</v>
      </c>
      <c r="D21" s="78" t="str">
        <f>'Memória de Cálculo'!D18</f>
        <v>AQUISIÇÃO DE MATERIAL DE JAZIDA PARA BASE - CASCALHO</v>
      </c>
      <c r="E21" s="38" t="str">
        <f>'Memória de Cálculo'!E18</f>
        <v>M³</v>
      </c>
      <c r="F21" s="79">
        <f>'Memória de Cálculo'!F18</f>
        <v>2100</v>
      </c>
      <c r="G21" s="85" t="str">
        <f>'Memória de Cálculo'!G18</f>
        <v>A CARGO DA PREFEITURA</v>
      </c>
      <c r="H21" s="59"/>
      <c r="I21" s="115"/>
    </row>
    <row r="22" spans="1:10" s="35" customFormat="1" ht="15.75" hidden="1" customHeight="1">
      <c r="A22" s="138" t="str">
        <f>'Memória de Cálculo'!A19</f>
        <v>3.4</v>
      </c>
      <c r="B22" s="38" t="str">
        <f>'Memória de Cálculo'!B19</f>
        <v>SICRO/
DNIT</v>
      </c>
      <c r="C22" s="38" t="str">
        <f>'Memória de Cálculo'!C19</f>
        <v>5915321</v>
      </c>
      <c r="D22" s="78" t="str">
        <f>'Memória de Cálculo'!D19</f>
        <v>TRANSPORTE COM CAMINHÃO BASCULANTE DE 14 M³ - RODOVIA PAVIMENTADA</v>
      </c>
      <c r="E22" s="38" t="str">
        <f>'Memória de Cálculo'!E19</f>
        <v>TxKM</v>
      </c>
      <c r="F22" s="79">
        <f>'Memória de Cálculo'!F19</f>
        <v>0</v>
      </c>
      <c r="G22" s="59"/>
      <c r="H22" s="59">
        <f t="shared" si="0"/>
        <v>0</v>
      </c>
      <c r="I22" s="115">
        <f t="shared" si="1"/>
        <v>0</v>
      </c>
      <c r="J22" s="36"/>
    </row>
    <row r="23" spans="1:10" s="35" customFormat="1" ht="7.5" hidden="1" customHeight="1">
      <c r="A23" s="138">
        <f>'Memória de Cálculo'!A20</f>
        <v>0</v>
      </c>
      <c r="B23" s="38">
        <f>'Memória de Cálculo'!B20</f>
        <v>0</v>
      </c>
      <c r="C23" s="38">
        <f>'Memória de Cálculo'!C20</f>
        <v>0</v>
      </c>
      <c r="D23" s="78">
        <f>'Memória de Cálculo'!D20</f>
        <v>0</v>
      </c>
      <c r="E23" s="38">
        <f>'Memória de Cálculo'!E20</f>
        <v>0</v>
      </c>
      <c r="F23" s="79"/>
      <c r="G23" s="59"/>
      <c r="H23" s="59"/>
      <c r="I23" s="115">
        <f t="shared" ref="I23" si="2">ROUND((F23*H23),2)</f>
        <v>0</v>
      </c>
      <c r="J23" s="36"/>
    </row>
    <row r="24" spans="1:10" s="47" customFormat="1" ht="15.75" customHeight="1">
      <c r="A24" s="136" t="str">
        <f>'Memória de Cálculo'!A21</f>
        <v>3.0</v>
      </c>
      <c r="B24" s="80">
        <f>'Memória de Cálculo'!B21</f>
        <v>0</v>
      </c>
      <c r="C24" s="80">
        <f>'Memória de Cálculo'!C21</f>
        <v>0</v>
      </c>
      <c r="D24" s="81" t="str">
        <f>'Memória de Cálculo'!D21</f>
        <v>SERVIÇOS DE PAVIMENTAÇÃO</v>
      </c>
      <c r="E24" s="80">
        <f>'Memória de Cálculo'!E21</f>
        <v>0</v>
      </c>
      <c r="F24" s="82"/>
      <c r="G24" s="86"/>
      <c r="H24" s="83">
        <f t="shared" si="0"/>
        <v>0</v>
      </c>
      <c r="I24" s="137">
        <f>SUM(I25:I32)</f>
        <v>729616.7</v>
      </c>
    </row>
    <row r="25" spans="1:10" s="45" customFormat="1" ht="22.5" hidden="1">
      <c r="A25" s="138" t="str">
        <f>'Memória de Cálculo'!A22</f>
        <v>4.1</v>
      </c>
      <c r="B25" s="38" t="str">
        <f>'Memória de Cálculo'!B22</f>
        <v>SICRO/
DNIT</v>
      </c>
      <c r="C25" s="38" t="str">
        <f>'Memória de Cálculo'!C22</f>
        <v>4011352</v>
      </c>
      <c r="D25" s="78" t="str">
        <f>'Memória de Cálculo'!D22</f>
        <v>IMPRIMAÇÃO COM EMULSÃO ASFÁLTICA (EAI)</v>
      </c>
      <c r="E25" s="38" t="str">
        <f>'Memória de Cálculo'!E22</f>
        <v>M²</v>
      </c>
      <c r="F25" s="79">
        <f>'Memória de Cálculo'!F22</f>
        <v>600</v>
      </c>
      <c r="G25" s="59"/>
      <c r="H25" s="59">
        <f>ROUND(G25+(G25*$I$7),2)</f>
        <v>0</v>
      </c>
      <c r="I25" s="115">
        <f>ROUND((F25*H25),2)</f>
        <v>0</v>
      </c>
    </row>
    <row r="26" spans="1:10" s="44" customFormat="1" ht="45" hidden="1">
      <c r="A26" s="138" t="str">
        <f>'Memória de Cálculo'!A23</f>
        <v>4.2</v>
      </c>
      <c r="B26" s="38" t="str">
        <f>'Memória de Cálculo'!B23</f>
        <v>DER-MG</v>
      </c>
      <c r="C26" s="38" t="str">
        <f>'Memória de Cálculo'!C23</f>
        <v>ARP 365/2023
(Preço Unit.
com ICMS)</v>
      </c>
      <c r="D26" s="78" t="str">
        <f>'Memória de Cálculo'!D23</f>
        <v>FORNECIMENTO DE MATERIAL BETUMINOSO EAI - EMULSÃO ASFÁLTICA PARA IMPRIMAÇÃO
(Preço na Ata de registro de preços do DER na página 281 do Diário Oficial do Estado com ICMS)</v>
      </c>
      <c r="E26" s="38" t="str">
        <f>'Memória de Cálculo'!E23</f>
        <v>T</v>
      </c>
      <c r="F26" s="79">
        <f>'Memória de Cálculo'!F23</f>
        <v>600</v>
      </c>
      <c r="G26" s="84"/>
      <c r="H26" s="59">
        <f>ROUND(G26+(G26*$I$8),2)</f>
        <v>0</v>
      </c>
      <c r="I26" s="115">
        <f t="shared" ref="I26:I32" si="3">ROUND((F26*H26),2)</f>
        <v>0</v>
      </c>
      <c r="J26" s="43"/>
    </row>
    <row r="27" spans="1:10" s="35" customFormat="1" ht="33.75" hidden="1">
      <c r="A27" s="138" t="str">
        <f>'Memória de Cálculo'!A24</f>
        <v>4.3</v>
      </c>
      <c r="B27" s="38" t="str">
        <f>'Memória de Cálculo'!B24</f>
        <v>DER-MG</v>
      </c>
      <c r="C27" s="38" t="str">
        <f>'Memória de Cálculo'!C24</f>
        <v>TABELA DE FRETE - 
(Pág. XX)</v>
      </c>
      <c r="D27" s="78" t="str">
        <f>'Memória de Cálculo'!D24</f>
        <v>FRETE DE MATERIAL BETUMINOSO - DER 
(PREÇO NA TABELA DE ACORDO COM A DISTANCIA EM KM.
QUANTIDADE = ÁREA m² * 0,0013 t/m² )</v>
      </c>
      <c r="E27" s="38" t="str">
        <f>'Memória de Cálculo'!E24</f>
        <v>T</v>
      </c>
      <c r="F27" s="79">
        <v>1.4</v>
      </c>
      <c r="G27" s="59">
        <v>46</v>
      </c>
      <c r="H27" s="59">
        <f>ROUND(G27+(G27*$I$8),2)</f>
        <v>52.98</v>
      </c>
      <c r="I27" s="115">
        <f t="shared" si="3"/>
        <v>74.17</v>
      </c>
    </row>
    <row r="28" spans="1:10" s="35" customFormat="1" ht="22.5">
      <c r="A28" s="138" t="str">
        <f>'Memória de Cálculo'!A25</f>
        <v>3.1</v>
      </c>
      <c r="B28" s="38" t="str">
        <f>'Memória de Cálculo'!B25</f>
        <v>SICRO/
DNIT</v>
      </c>
      <c r="C28" s="38" t="str">
        <f>'Memória de Cálculo'!C25</f>
        <v>4011353</v>
      </c>
      <c r="D28" s="78" t="str">
        <f>'Memória de Cálculo'!D25</f>
        <v>PINTURA DE LIGAÇÃO (RR-1C)</v>
      </c>
      <c r="E28" s="38" t="str">
        <f>'Memória de Cálculo'!E25</f>
        <v>M²</v>
      </c>
      <c r="F28" s="79">
        <f>'Memória de Cálculo'!F25</f>
        <v>9728</v>
      </c>
      <c r="G28" s="59">
        <v>0.28999999999999998</v>
      </c>
      <c r="H28" s="59">
        <f>ROUND(G28+(G28*$I$7),2)</f>
        <v>0.36</v>
      </c>
      <c r="I28" s="115">
        <f t="shared" si="3"/>
        <v>3502.08</v>
      </c>
    </row>
    <row r="29" spans="1:10" s="44" customFormat="1" ht="51.75" customHeight="1">
      <c r="A29" s="138" t="str">
        <f>'Memória de Cálculo'!A26</f>
        <v>3.2</v>
      </c>
      <c r="B29" s="38" t="str">
        <f>'Memória de Cálculo'!B26</f>
        <v>DER-MG</v>
      </c>
      <c r="C29" s="38" t="str">
        <f>'Memória de Cálculo'!C26</f>
        <v>ARP 365/2023
(Preço Unit.
com ICMS)</v>
      </c>
      <c r="D29" s="78" t="str">
        <f>'Memória de Cálculo'!D26</f>
        <v>EMULSÃO ASFÁLTICA - EMULSÃO ASFÁLTICA DE PETRÓLEO; RUPTURA RÁPIDA - RR 1C -DNIT 165/2013 -
EM - Emulsões Asfálticas Catiônicas.</v>
      </c>
      <c r="E29" s="38" t="str">
        <f>'Memória de Cálculo'!E26</f>
        <v>T</v>
      </c>
      <c r="F29" s="79">
        <f>'Memória de Cálculo'!F26</f>
        <v>4.8600000000000003</v>
      </c>
      <c r="G29" s="59">
        <v>3469.43</v>
      </c>
      <c r="H29" s="59">
        <f>ROUND(G29+(G29*$I$8),2)</f>
        <v>3996.09</v>
      </c>
      <c r="I29" s="115">
        <f t="shared" si="3"/>
        <v>19421</v>
      </c>
    </row>
    <row r="30" spans="1:10" s="35" customFormat="1" ht="79.5" customHeight="1">
      <c r="A30" s="138" t="str">
        <f>'Memória de Cálculo'!A27</f>
        <v>3.3</v>
      </c>
      <c r="B30" s="38" t="str">
        <f>'Memória de Cálculo'!B27</f>
        <v>DER-MG</v>
      </c>
      <c r="C30" s="38" t="str">
        <f>'Memória de Cálculo'!C27</f>
        <v>TABELA DE FRETE - 
(Tabela 2 - Quente com ICMS 18% - Página 1 de 4)</v>
      </c>
      <c r="D30" s="78" t="str">
        <f>'Memória de Cálculo'!D27</f>
        <v>FRETE DE MATERIAL BETUMINOSO - DER 
(PREÇO NA TABELA DE ACORDO COM A DISTANCIA EM KM.
QUANTIDADE = ÁREA m² * 0,0005 t/m²)</v>
      </c>
      <c r="E30" s="38" t="str">
        <f>'Memória de Cálculo'!E27</f>
        <v>T</v>
      </c>
      <c r="F30" s="79">
        <f>'Memória de Cálculo'!F27</f>
        <v>4.8600000000000003</v>
      </c>
      <c r="G30" s="59">
        <v>395.91</v>
      </c>
      <c r="H30" s="59">
        <f>ROUND(G30+(G30*$I$8),2)</f>
        <v>456.01</v>
      </c>
      <c r="I30" s="115">
        <f t="shared" si="3"/>
        <v>2216.21</v>
      </c>
    </row>
    <row r="31" spans="1:10" s="35" customFormat="1" ht="45">
      <c r="A31" s="138" t="str">
        <f>'Memória de Cálculo'!A28</f>
        <v>3.4</v>
      </c>
      <c r="B31" s="38" t="str">
        <f>'Memória de Cálculo'!B28</f>
        <v>SICOR/
SEINFRA</v>
      </c>
      <c r="C31" s="38" t="str">
        <f>'Memória de Cálculo'!C28</f>
        <v>ED-7623</v>
      </c>
      <c r="D31" s="78" t="str">
        <f>'Memória de Cálculo'!D28</f>
        <v>EXECUÇÃO E APLICAÇÃO DE CONCRETO BETUMINOSO USINADO A QUENTE (CBUQ), MASSA COMERCIAL, INCLUINDO FORNECIMENTO E TRANSPORTE DOS AGREGADOS E  ATERIAL BETUMINOSO, EXCLUSIVE TRANSPORTE DA MASSA ASFÁLTICA ATÉ A PISTA</v>
      </c>
      <c r="E31" s="38" t="str">
        <f>'Memória de Cálculo'!E28</f>
        <v>M³</v>
      </c>
      <c r="F31" s="79">
        <f>'Memória de Cálculo'!F28</f>
        <v>291.83999999999997</v>
      </c>
      <c r="G31" s="59">
        <v>1776.05</v>
      </c>
      <c r="H31" s="59">
        <f t="shared" ref="H31:H32" si="4">ROUND(G31+(G31*$I$7),2)</f>
        <v>2177.08</v>
      </c>
      <c r="I31" s="115">
        <f t="shared" si="3"/>
        <v>635359.03</v>
      </c>
    </row>
    <row r="32" spans="1:10" s="35" customFormat="1" ht="22.5">
      <c r="A32" s="138" t="str">
        <f>'Memória de Cálculo'!A29</f>
        <v>3.5</v>
      </c>
      <c r="B32" s="38" t="str">
        <f>'Memória de Cálculo'!B29</f>
        <v>SICRO/
DNIT</v>
      </c>
      <c r="C32" s="38" t="str">
        <f>'Memória de Cálculo'!C29</f>
        <v>5914612</v>
      </c>
      <c r="D32" s="78" t="str">
        <f>'Memória de Cálculo'!D29</f>
        <v>TRANSPORTE DE MISTURA BETUMINOSA A QUENTE COM CAMINHÃO COM CAÇAMBA TÉRMICA DE 6 M³ - RODOVIA PAVIMENTADA</v>
      </c>
      <c r="E32" s="38" t="str">
        <f>'Memória de Cálculo'!E29</f>
        <v>TXKM</v>
      </c>
      <c r="F32" s="79">
        <f>'Memória de Cálculo'!F29</f>
        <v>68360.600000000006</v>
      </c>
      <c r="G32" s="87">
        <v>0.82</v>
      </c>
      <c r="H32" s="59">
        <f t="shared" si="4"/>
        <v>1.01</v>
      </c>
      <c r="I32" s="115">
        <f t="shared" si="3"/>
        <v>69044.210000000006</v>
      </c>
    </row>
    <row r="33" spans="1:11" s="44" customFormat="1" ht="6" hidden="1" customHeight="1">
      <c r="A33" s="138">
        <f>'Memória de Cálculo'!A30</f>
        <v>0</v>
      </c>
      <c r="B33" s="38">
        <f>'Memória de Cálculo'!B30</f>
        <v>0</v>
      </c>
      <c r="C33" s="38">
        <f>'Memória de Cálculo'!C30</f>
        <v>0</v>
      </c>
      <c r="D33" s="78">
        <f>'Memória de Cálculo'!D30</f>
        <v>0</v>
      </c>
      <c r="E33" s="38">
        <f>'Memória de Cálculo'!E30</f>
        <v>0</v>
      </c>
      <c r="F33" s="79"/>
      <c r="G33" s="84"/>
      <c r="H33" s="59">
        <f t="shared" si="0"/>
        <v>0</v>
      </c>
      <c r="I33" s="139"/>
    </row>
    <row r="34" spans="1:11" s="47" customFormat="1" ht="15.75" customHeight="1">
      <c r="A34" s="136" t="str">
        <f>'Memória de Cálculo'!A31</f>
        <v>4.0</v>
      </c>
      <c r="B34" s="80">
        <f>'Memória de Cálculo'!B31</f>
        <v>0</v>
      </c>
      <c r="C34" s="80">
        <f>'Memória de Cálculo'!C31</f>
        <v>0</v>
      </c>
      <c r="D34" s="81" t="str">
        <f>'Memória de Cálculo'!D31</f>
        <v>PINTURA VIÁRIA</v>
      </c>
      <c r="E34" s="80">
        <f>'Memória de Cálculo'!E31</f>
        <v>0</v>
      </c>
      <c r="F34" s="82"/>
      <c r="G34" s="88">
        <v>36.67</v>
      </c>
      <c r="H34" s="83">
        <f t="shared" si="0"/>
        <v>44.95</v>
      </c>
      <c r="I34" s="141">
        <f>SUM(I35:I36)</f>
        <v>12692</v>
      </c>
    </row>
    <row r="35" spans="1:11" s="45" customFormat="1" ht="22.5">
      <c r="A35" s="138" t="str">
        <f>'Memória de Cálculo'!A32</f>
        <v>4.1</v>
      </c>
      <c r="B35" s="38" t="str">
        <f>'Memória de Cálculo'!B32</f>
        <v>SICOR/
SEINFRA</v>
      </c>
      <c r="C35" s="38" t="str">
        <f>'Memória de Cálculo'!C32</f>
        <v>5213401</v>
      </c>
      <c r="D35" s="78" t="str">
        <f>'Memória de Cálculo'!D32</f>
        <v>Pintura de faixa com tinta acrílica - espessura de 0,6 mm</v>
      </c>
      <c r="E35" s="38" t="str">
        <f>'Memória de Cálculo'!E32</f>
        <v>M²</v>
      </c>
      <c r="F35" s="79">
        <f>'Memória de Cálculo'!F32</f>
        <v>380</v>
      </c>
      <c r="G35" s="59">
        <v>27.25</v>
      </c>
      <c r="H35" s="59">
        <f>ROUND(G35+(G35*$I$7),2)</f>
        <v>33.4</v>
      </c>
      <c r="I35" s="115">
        <f>ROUND((F35*H35),2)</f>
        <v>12692</v>
      </c>
    </row>
    <row r="36" spans="1:11" s="35" customFormat="1" ht="45" hidden="1">
      <c r="A36" s="138" t="str">
        <f>'Memória de Cálculo'!A33</f>
        <v>5.2</v>
      </c>
      <c r="B36" s="38" t="str">
        <f>'Memória de Cálculo'!B33</f>
        <v>SICOR/
SEINFRA</v>
      </c>
      <c r="C36" s="38" t="str">
        <f>'Memória de Cálculo'!C33</f>
        <v>ED-14762</v>
      </c>
      <c r="D36" s="78" t="str">
        <f>'Memória de Cálculo'!D33</f>
        <v>SARJETA DE CONCRETO URBANO (SCU), TIPO 1, COM FCK 15 MPA , LARGURA DE 50CM COM INCLINAÇÃO DE 3%, ESP. 7CM, PADRÃO DER-MG, EXCLUSIVE MEIO-FIO, INCLUSIVE ESCAVAÇÃO, APILAOMENTO E TRANSPORTE COM RETIRADA DO MATERIAL ESCAVADO (EM CAÇAMBA)</v>
      </c>
      <c r="E36" s="38" t="str">
        <f>'Memória de Cálculo'!E33</f>
        <v>M</v>
      </c>
      <c r="F36" s="79">
        <f>'Memória de Cálculo'!F33</f>
        <v>20</v>
      </c>
      <c r="G36" s="87"/>
      <c r="H36" s="59">
        <f t="shared" si="0"/>
        <v>0</v>
      </c>
      <c r="I36" s="115">
        <f t="shared" ref="I36" si="5">ROUND((F36*H36),2)</f>
        <v>0</v>
      </c>
    </row>
    <row r="37" spans="1:11" s="35" customFormat="1" ht="24" customHeight="1">
      <c r="A37" s="136" t="str">
        <f>'Memória de Cálculo'!A34</f>
        <v>5.0</v>
      </c>
      <c r="B37" s="80"/>
      <c r="C37" s="80"/>
      <c r="D37" s="81" t="str">
        <f>'Memória de Cálculo'!D34</f>
        <v>ADM. LOCAL</v>
      </c>
      <c r="E37" s="80" t="s">
        <v>10</v>
      </c>
      <c r="F37" s="82">
        <v>1</v>
      </c>
      <c r="G37" s="88">
        <f>'ADM Local'!H8</f>
        <v>54939.42</v>
      </c>
      <c r="H37" s="83">
        <f t="shared" ref="H37" si="6">ROUND(G37+(G37*$I$7),2)</f>
        <v>67344.740000000005</v>
      </c>
      <c r="I37" s="355">
        <f>ROUND((F37*H37),2)</f>
        <v>67344.740000000005</v>
      </c>
    </row>
    <row r="38" spans="1:11" s="35" customFormat="1" ht="21.75" customHeight="1">
      <c r="A38" s="255" t="s">
        <v>20</v>
      </c>
      <c r="B38" s="256"/>
      <c r="C38" s="256"/>
      <c r="D38" s="256" t="s">
        <v>20</v>
      </c>
      <c r="E38" s="256"/>
      <c r="F38" s="256"/>
      <c r="G38" s="256"/>
      <c r="H38" s="273"/>
      <c r="I38" s="142">
        <f>I11+I18+I24+I34+I37</f>
        <v>811070.7</v>
      </c>
    </row>
    <row r="39" spans="1:11" ht="21" customHeight="1">
      <c r="A39" s="255" t="s">
        <v>91</v>
      </c>
      <c r="B39" s="256"/>
      <c r="C39" s="256"/>
      <c r="D39" s="256" t="s">
        <v>20</v>
      </c>
      <c r="E39" s="256"/>
      <c r="F39" s="256"/>
      <c r="G39" s="256"/>
      <c r="H39" s="273"/>
      <c r="I39" s="142">
        <f>I38+I15</f>
        <v>815126.05349999992</v>
      </c>
      <c r="K39" s="37"/>
    </row>
    <row r="40" spans="1:11" ht="22.5" customHeight="1">
      <c r="A40" s="119"/>
      <c r="B40" s="346"/>
      <c r="C40" s="346"/>
      <c r="D40" s="346"/>
      <c r="E40" s="346"/>
      <c r="F40" s="48"/>
      <c r="G40" s="356"/>
      <c r="H40" s="346"/>
      <c r="I40" s="122"/>
    </row>
    <row r="41" spans="1:11" ht="11.25" customHeight="1">
      <c r="A41" s="119"/>
      <c r="B41" s="346"/>
      <c r="C41" s="347"/>
      <c r="D41" s="5"/>
      <c r="E41" s="348"/>
      <c r="F41" s="48"/>
      <c r="G41" s="346"/>
      <c r="H41" s="346"/>
      <c r="I41" s="122"/>
    </row>
    <row r="42" spans="1:11" s="12" customFormat="1" ht="12">
      <c r="A42" s="123"/>
      <c r="B42" s="349"/>
      <c r="C42" s="350"/>
      <c r="D42" s="51" t="str">
        <f>'Memória de Cálculo'!D38</f>
        <v>Pedro Henrique Souto dos Santos</v>
      </c>
      <c r="E42" s="351"/>
      <c r="F42" s="352"/>
      <c r="G42" s="352"/>
      <c r="H42" s="352"/>
      <c r="I42" s="143"/>
    </row>
    <row r="43" spans="1:11" s="12" customFormat="1" ht="12">
      <c r="A43" s="125"/>
      <c r="B43" s="350"/>
      <c r="C43" s="350"/>
      <c r="D43" s="350" t="str">
        <f>'Memória de Cálculo'!D39</f>
        <v>Engenheiro(a) Civil</v>
      </c>
      <c r="E43" s="350"/>
      <c r="F43" s="65"/>
      <c r="G43" s="357"/>
      <c r="H43" s="350"/>
      <c r="I43" s="145"/>
    </row>
    <row r="44" spans="1:11">
      <c r="A44" s="128"/>
      <c r="B44" s="347"/>
      <c r="C44" s="347"/>
      <c r="D44" s="350" t="str">
        <f>'Memória de Cálculo'!D40</f>
        <v>CREA: 370454 MG</v>
      </c>
      <c r="E44" s="347"/>
      <c r="F44" s="66"/>
      <c r="G44" s="358"/>
      <c r="H44" s="347"/>
      <c r="I44" s="146"/>
    </row>
    <row r="45" spans="1:11" hidden="1">
      <c r="A45" s="128"/>
      <c r="B45" s="347"/>
      <c r="C45" s="347"/>
      <c r="D45" s="347"/>
      <c r="E45" s="347"/>
      <c r="F45" s="66"/>
      <c r="G45" s="358"/>
      <c r="H45" s="347"/>
      <c r="I45" s="146"/>
    </row>
    <row r="46" spans="1:11" ht="18" customHeight="1">
      <c r="A46" s="128"/>
      <c r="B46" s="347"/>
      <c r="C46" s="347"/>
      <c r="D46" s="347"/>
      <c r="E46" s="347"/>
      <c r="F46" s="66"/>
      <c r="G46" s="358"/>
      <c r="H46" s="347"/>
      <c r="I46" s="146"/>
    </row>
    <row r="47" spans="1:11" ht="11.25" customHeight="1">
      <c r="A47" s="119"/>
      <c r="B47" s="346"/>
      <c r="C47" s="347"/>
      <c r="D47" s="5"/>
      <c r="E47" s="346"/>
      <c r="F47" s="354"/>
      <c r="G47" s="354"/>
      <c r="H47" s="359"/>
      <c r="I47" s="122"/>
    </row>
    <row r="48" spans="1:11" s="12" customFormat="1" ht="12">
      <c r="A48" s="123"/>
      <c r="B48" s="349"/>
      <c r="C48" s="350"/>
      <c r="D48" s="51" t="str">
        <f>'Memória de Cálculo'!D44</f>
        <v>José Ismar de Assis Neto</v>
      </c>
      <c r="E48" s="351"/>
      <c r="F48" s="352"/>
      <c r="G48" s="352"/>
      <c r="H48" s="360"/>
      <c r="I48" s="143"/>
    </row>
    <row r="49" spans="1:9" s="12" customFormat="1" ht="12" customHeight="1">
      <c r="A49" s="125"/>
      <c r="B49" s="350"/>
      <c r="C49" s="350"/>
      <c r="D49" s="350" t="str">
        <f>'Memória de Cálculo'!D45</f>
        <v>Prefeito(a) Municipal</v>
      </c>
      <c r="E49" s="350"/>
      <c r="F49" s="65"/>
      <c r="G49" s="357"/>
      <c r="H49" s="350"/>
      <c r="I49" s="145"/>
    </row>
    <row r="50" spans="1:9" s="12" customFormat="1" ht="12" customHeight="1" thickBot="1">
      <c r="A50" s="206"/>
      <c r="B50" s="207"/>
      <c r="C50" s="207"/>
      <c r="D50" s="207"/>
      <c r="E50" s="207"/>
      <c r="F50" s="208"/>
      <c r="G50" s="209"/>
      <c r="H50" s="207"/>
      <c r="I50" s="210"/>
    </row>
    <row r="51" spans="1:9" s="12" customFormat="1" ht="12" customHeight="1">
      <c r="A51" s="125"/>
      <c r="F51" s="65"/>
      <c r="G51" s="144"/>
      <c r="I51" s="145"/>
    </row>
    <row r="52" spans="1:9" ht="13.5" thickBot="1">
      <c r="A52" s="130"/>
      <c r="B52" s="131"/>
      <c r="C52" s="131"/>
      <c r="D52" s="131"/>
      <c r="E52" s="131"/>
      <c r="F52" s="147"/>
      <c r="G52" s="148"/>
      <c r="H52" s="131"/>
      <c r="I52" s="149"/>
    </row>
    <row r="53" spans="1:9">
      <c r="F53" s="66"/>
    </row>
    <row r="54" spans="1:9" ht="69.95" customHeight="1">
      <c r="A54" s="270" t="s">
        <v>53</v>
      </c>
      <c r="B54" s="271"/>
      <c r="C54" s="271"/>
      <c r="D54" s="271"/>
      <c r="E54" s="271"/>
      <c r="F54" s="271"/>
      <c r="G54" s="271"/>
      <c r="H54" s="271"/>
      <c r="I54" s="272"/>
    </row>
  </sheetData>
  <customSheetViews>
    <customSheetView guid="{46B44D95-2370-4419-BD85-88291A251F92}" showPageBreaks="1" showGridLines="0" zeroValues="0" printArea="1" view="pageBreakPreview" topLeftCell="A31">
      <selection activeCell="A46" sqref="A46:H46"/>
      <pageMargins left="0.47244094488188981" right="0.19685039370078741" top="0.59055118110236227" bottom="0.6692913385826772" header="0" footer="0"/>
      <printOptions horizontalCentered="1"/>
      <pageSetup paperSize="9" scale="41" fitToHeight="2" orientation="landscape" horizontalDpi="4294967295" r:id="rId1"/>
      <headerFooter alignWithMargins="0"/>
    </customSheetView>
  </customSheetViews>
  <mergeCells count="22">
    <mergeCell ref="E13:I13"/>
    <mergeCell ref="E14:I14"/>
    <mergeCell ref="A54:I54"/>
    <mergeCell ref="F48:G48"/>
    <mergeCell ref="F42:H42"/>
    <mergeCell ref="F47:G47"/>
    <mergeCell ref="A38:H38"/>
    <mergeCell ref="A39:H39"/>
    <mergeCell ref="D1:I1"/>
    <mergeCell ref="A1:C1"/>
    <mergeCell ref="A5:E5"/>
    <mergeCell ref="A6:E6"/>
    <mergeCell ref="A9:I9"/>
    <mergeCell ref="F5:I5"/>
    <mergeCell ref="A7:E7"/>
    <mergeCell ref="A2:I2"/>
    <mergeCell ref="H4:I4"/>
    <mergeCell ref="A4:E4"/>
    <mergeCell ref="A3:E3"/>
    <mergeCell ref="F3:G3"/>
    <mergeCell ref="H3:I3"/>
    <mergeCell ref="F4:G4"/>
  </mergeCells>
  <phoneticPr fontId="4" type="noConversion"/>
  <printOptions horizontalCentered="1"/>
  <pageMargins left="0.47244094488188981" right="0.19685039370078741" top="0.59055118110236227" bottom="0.6692913385826772" header="0" footer="0"/>
  <pageSetup paperSize="9" scale="97" fitToHeight="0" orientation="landscape" horizontalDpi="4294967295" r:id="rId2"/>
  <headerFooter alignWithMargins="0"/>
  <rowBreaks count="2" manualBreakCount="2">
    <brk id="23" max="8" man="1"/>
    <brk id="33" max="8" man="1"/>
  </rowBreaks>
  <drawing r:id="rId3"/>
  <legacyDrawing r:id="rId4"/>
  <oleObjects>
    <mc:AlternateContent xmlns:mc="http://schemas.openxmlformats.org/markup-compatibility/2006">
      <mc:Choice Requires="x14">
        <oleObject progId="Word.Picture.8" shapeId="6147" r:id="rId5">
          <objectPr defaultSize="0" autoPict="0" r:id="rId6">
            <anchor moveWithCells="1">
              <from>
                <xdr:col>0</xdr:col>
                <xdr:colOff>104775</xdr:colOff>
                <xdr:row>0</xdr:row>
                <xdr:rowOff>133350</xdr:rowOff>
              </from>
              <to>
                <xdr:col>1</xdr:col>
                <xdr:colOff>504825</xdr:colOff>
                <xdr:row>0</xdr:row>
                <xdr:rowOff>704850</xdr:rowOff>
              </to>
            </anchor>
          </objectPr>
        </oleObject>
      </mc:Choice>
      <mc:Fallback>
        <oleObject progId="Word.Picture.8" shapeId="6147" r:id="rId5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I32"/>
  <sheetViews>
    <sheetView showGridLines="0" showZeros="0" view="pageBreakPreview" zoomScaleNormal="75" zoomScaleSheetLayoutView="100" workbookViewId="0">
      <selection activeCell="K6" sqref="K6"/>
    </sheetView>
  </sheetViews>
  <sheetFormatPr defaultColWidth="9.140625" defaultRowHeight="12.75"/>
  <cols>
    <col min="1" max="1" width="10.7109375" style="16" customWidth="1"/>
    <col min="2" max="2" width="60.7109375" style="16" customWidth="1"/>
    <col min="3" max="4" width="20.7109375" style="19" customWidth="1"/>
    <col min="5" max="8" width="15.7109375" style="16" customWidth="1"/>
    <col min="9" max="9" width="14.140625" style="16" bestFit="1" customWidth="1"/>
    <col min="10" max="16384" width="9.140625" style="16"/>
  </cols>
  <sheetData>
    <row r="1" spans="1:8" s="3" customFormat="1" ht="69.95" customHeight="1">
      <c r="A1" s="229"/>
      <c r="B1" s="230"/>
      <c r="C1" s="101"/>
      <c r="D1" s="101"/>
      <c r="E1" s="101"/>
      <c r="F1" s="101"/>
      <c r="G1" s="101"/>
      <c r="H1" s="102"/>
    </row>
    <row r="2" spans="1:8" ht="30" customHeight="1">
      <c r="A2" s="289" t="s">
        <v>12</v>
      </c>
      <c r="B2" s="290"/>
      <c r="C2" s="290"/>
      <c r="D2" s="290"/>
      <c r="E2" s="290"/>
      <c r="F2" s="290"/>
      <c r="G2" s="290"/>
      <c r="H2" s="291"/>
    </row>
    <row r="3" spans="1:8" ht="30" customHeight="1">
      <c r="A3" s="292" t="str">
        <f>'Planilha Orcamentária'!A3</f>
        <v>PREFEITURA MUNICIPAL DE VIRGOLÂNDIA - MG</v>
      </c>
      <c r="B3" s="293"/>
      <c r="C3" s="279" t="s">
        <v>24</v>
      </c>
      <c r="D3" s="288">
        <f>D20</f>
        <v>815126.05349999992</v>
      </c>
      <c r="E3" s="30" t="s">
        <v>23</v>
      </c>
      <c r="F3" s="30"/>
      <c r="G3" s="29">
        <f ca="1">TODAY()</f>
        <v>45930</v>
      </c>
      <c r="H3" s="151" t="s">
        <v>115</v>
      </c>
    </row>
    <row r="4" spans="1:8" ht="19.5" customHeight="1">
      <c r="A4" s="150" t="str">
        <f>'Planilha Orcamentária'!A4</f>
        <v>OBRA: Recapeamento asfaltico em CBUQ</v>
      </c>
      <c r="B4" s="31"/>
      <c r="C4" s="280"/>
      <c r="D4" s="280"/>
      <c r="E4" s="282" t="s">
        <v>51</v>
      </c>
      <c r="F4" s="283"/>
      <c r="G4" s="283"/>
      <c r="H4" s="284"/>
    </row>
    <row r="5" spans="1:8" ht="19.5" customHeight="1">
      <c r="A5" s="294" t="str">
        <f>'Planilha Orcamentária'!A5</f>
        <v>LOCAL: Rua Ludovico dos Santos, Rua do Contorno e Rua da Lagoa / Bairros: Centro e Taquaral</v>
      </c>
      <c r="B5" s="295"/>
      <c r="C5" s="281"/>
      <c r="D5" s="281"/>
      <c r="E5" s="285"/>
      <c r="F5" s="286"/>
      <c r="G5" s="286"/>
      <c r="H5" s="287"/>
    </row>
    <row r="6" spans="1:8" ht="30" customHeight="1">
      <c r="A6" s="152" t="s">
        <v>50</v>
      </c>
      <c r="B6" s="22" t="s">
        <v>13</v>
      </c>
      <c r="C6" s="23" t="s">
        <v>14</v>
      </c>
      <c r="D6" s="23" t="s">
        <v>15</v>
      </c>
      <c r="E6" s="22" t="s">
        <v>16</v>
      </c>
      <c r="F6" s="22" t="s">
        <v>17</v>
      </c>
      <c r="G6" s="22" t="s">
        <v>46</v>
      </c>
      <c r="H6" s="174"/>
    </row>
    <row r="7" spans="1:8" s="17" customFormat="1" ht="15" customHeight="1">
      <c r="A7" s="274" t="str">
        <f>'Planilha Orcamentária'!A11</f>
        <v>1.0</v>
      </c>
      <c r="B7" s="276" t="str">
        <f>'Planilha Orcamentária'!D11</f>
        <v>SERVIÇOS PRELIMINARES</v>
      </c>
      <c r="C7" s="32" t="s">
        <v>18</v>
      </c>
      <c r="D7" s="175">
        <f>D8/$D$20</f>
        <v>1.7387004058017146E-3</v>
      </c>
      <c r="E7" s="176">
        <v>1</v>
      </c>
      <c r="F7" s="176">
        <v>0</v>
      </c>
      <c r="G7" s="176">
        <v>0</v>
      </c>
      <c r="H7" s="177">
        <v>0</v>
      </c>
    </row>
    <row r="8" spans="1:8" s="17" customFormat="1" ht="15" customHeight="1">
      <c r="A8" s="274"/>
      <c r="B8" s="276"/>
      <c r="C8" s="33" t="s">
        <v>19</v>
      </c>
      <c r="D8" s="178">
        <f>'Planilha Orcamentária'!I11</f>
        <v>1417.26</v>
      </c>
      <c r="E8" s="178">
        <f>E7*$D$8</f>
        <v>1417.26</v>
      </c>
      <c r="F8" s="178">
        <f>F7*$D$8</f>
        <v>0</v>
      </c>
      <c r="G8" s="178">
        <f>G7*$D$8</f>
        <v>0</v>
      </c>
      <c r="H8" s="179">
        <f>H7*$D$8</f>
        <v>0</v>
      </c>
    </row>
    <row r="9" spans="1:8" s="17" customFormat="1" ht="15" customHeight="1">
      <c r="A9" s="274" t="str">
        <f>'Planilha Orcamentária'!A15</f>
        <v>2.0</v>
      </c>
      <c r="B9" s="276" t="str">
        <f>'Planilha Orcamentária'!D15</f>
        <v>MOBILIZAÇÃO E DESMOBILIZAÇÃO DE OBRA</v>
      </c>
      <c r="C9" s="32" t="s">
        <v>18</v>
      </c>
      <c r="D9" s="175">
        <f>D10/$D$20</f>
        <v>4.9751243781094526E-3</v>
      </c>
      <c r="E9" s="176">
        <v>0.5</v>
      </c>
      <c r="F9" s="176">
        <v>0</v>
      </c>
      <c r="G9" s="176">
        <v>0.5</v>
      </c>
      <c r="H9" s="177"/>
    </row>
    <row r="10" spans="1:8" s="17" customFormat="1" ht="15" customHeight="1">
      <c r="A10" s="274"/>
      <c r="B10" s="276"/>
      <c r="C10" s="33" t="s">
        <v>19</v>
      </c>
      <c r="D10" s="178">
        <f>'Planilha Orcamentária'!I15</f>
        <v>4055.3534999999997</v>
      </c>
      <c r="E10" s="178">
        <f>E9*$D$10</f>
        <v>2027.6767499999999</v>
      </c>
      <c r="F10" s="178">
        <f>F9*$D$10</f>
        <v>0</v>
      </c>
      <c r="G10" s="178">
        <f>G9*$D$10</f>
        <v>2027.6767499999999</v>
      </c>
      <c r="H10" s="179">
        <f>H9*$D$10</f>
        <v>0</v>
      </c>
    </row>
    <row r="11" spans="1:8" s="17" customFormat="1" ht="15" hidden="1" customHeight="1">
      <c r="A11" s="274" t="str">
        <f>'Planilha Orcamentária'!A18</f>
        <v>3.0</v>
      </c>
      <c r="B11" s="276" t="str">
        <f>'Planilha Orcamentária'!D18</f>
        <v>SERVIÇOS DE TERRAPLENAGEM</v>
      </c>
      <c r="C11" s="32" t="s">
        <v>18</v>
      </c>
      <c r="D11" s="175">
        <f>D12/$D$20</f>
        <v>0</v>
      </c>
      <c r="E11" s="176">
        <v>0</v>
      </c>
      <c r="F11" s="176">
        <v>0</v>
      </c>
      <c r="G11" s="176"/>
      <c r="H11" s="177"/>
    </row>
    <row r="12" spans="1:8" s="17" customFormat="1" ht="15" hidden="1" customHeight="1">
      <c r="A12" s="274"/>
      <c r="B12" s="276"/>
      <c r="C12" s="33" t="s">
        <v>19</v>
      </c>
      <c r="D12" s="178">
        <f>'Planilha Orcamentária'!I18</f>
        <v>0</v>
      </c>
      <c r="E12" s="178">
        <f>E11*$D$12</f>
        <v>0</v>
      </c>
      <c r="F12" s="178">
        <f>F11*$D$12</f>
        <v>0</v>
      </c>
      <c r="G12" s="178">
        <f>G11*$D$12</f>
        <v>0</v>
      </c>
      <c r="H12" s="179">
        <f>H11*$D$12</f>
        <v>0</v>
      </c>
    </row>
    <row r="13" spans="1:8" s="17" customFormat="1" ht="15" customHeight="1">
      <c r="A13" s="274" t="str">
        <f>'Planilha Orcamentária'!A24</f>
        <v>3.0</v>
      </c>
      <c r="B13" s="277" t="str">
        <f>'Planilha Orcamentária'!D24</f>
        <v>SERVIÇOS DE PAVIMENTAÇÃO</v>
      </c>
      <c r="C13" s="32" t="s">
        <v>18</v>
      </c>
      <c r="D13" s="175">
        <f>D14/$D$20</f>
        <v>0.89509677290667045</v>
      </c>
      <c r="E13" s="176">
        <v>0.3</v>
      </c>
      <c r="F13" s="176">
        <v>0.35</v>
      </c>
      <c r="G13" s="176">
        <v>0.35</v>
      </c>
      <c r="H13" s="177"/>
    </row>
    <row r="14" spans="1:8" s="17" customFormat="1" ht="15" customHeight="1">
      <c r="A14" s="274"/>
      <c r="B14" s="278"/>
      <c r="C14" s="33" t="s">
        <v>19</v>
      </c>
      <c r="D14" s="178">
        <f>'Planilha Orcamentária'!I24</f>
        <v>729616.7</v>
      </c>
      <c r="E14" s="178">
        <f>E13*$D$14</f>
        <v>218885.00999999998</v>
      </c>
      <c r="F14" s="178">
        <f>F13*$D$14</f>
        <v>255365.84499999997</v>
      </c>
      <c r="G14" s="178">
        <f>G13*$D$14</f>
        <v>255365.84499999997</v>
      </c>
      <c r="H14" s="179">
        <f>H13*$D$14</f>
        <v>0</v>
      </c>
    </row>
    <row r="15" spans="1:8" s="17" customFormat="1" ht="15" customHeight="1">
      <c r="A15" s="274" t="str">
        <f>'Planilha Orcamentária'!A34</f>
        <v>4.0</v>
      </c>
      <c r="B15" s="276" t="str">
        <f>'Planilha Orcamentária'!D34</f>
        <v>PINTURA VIÁRIA</v>
      </c>
      <c r="C15" s="32" t="s">
        <v>18</v>
      </c>
      <c r="D15" s="175">
        <f>D16/$D$20</f>
        <v>1.5570597879313156E-2</v>
      </c>
      <c r="E15" s="176">
        <v>0</v>
      </c>
      <c r="F15" s="176">
        <v>0</v>
      </c>
      <c r="G15" s="176">
        <v>1</v>
      </c>
      <c r="H15" s="177"/>
    </row>
    <row r="16" spans="1:8" s="17" customFormat="1" ht="15" customHeight="1">
      <c r="A16" s="274"/>
      <c r="B16" s="276"/>
      <c r="C16" s="33" t="s">
        <v>19</v>
      </c>
      <c r="D16" s="180">
        <f>'Planilha Orcamentária'!I34</f>
        <v>12692</v>
      </c>
      <c r="E16" s="180">
        <f>E15*$D$16</f>
        <v>0</v>
      </c>
      <c r="F16" s="180">
        <f>F15*$D$16</f>
        <v>0</v>
      </c>
      <c r="G16" s="180">
        <f>G15*$D$16</f>
        <v>12692</v>
      </c>
      <c r="H16" s="181">
        <f>H15*$D$16</f>
        <v>0</v>
      </c>
    </row>
    <row r="17" spans="1:9" s="17" customFormat="1" ht="15" customHeight="1">
      <c r="A17" s="274" t="str">
        <f>'Memória de Cálculo'!A34</f>
        <v>5.0</v>
      </c>
      <c r="B17" s="276" t="str">
        <f>'Memória de Cálculo'!D34</f>
        <v>ADM. LOCAL</v>
      </c>
      <c r="C17" s="32" t="s">
        <v>18</v>
      </c>
      <c r="D17" s="175">
        <f>D18/$D$20</f>
        <v>8.2618804430105247E-2</v>
      </c>
      <c r="E17" s="176">
        <v>0.3</v>
      </c>
      <c r="F17" s="176">
        <v>0.35</v>
      </c>
      <c r="G17" s="176">
        <v>0.35</v>
      </c>
      <c r="H17" s="177"/>
    </row>
    <row r="18" spans="1:9" s="17" customFormat="1" ht="15" customHeight="1">
      <c r="A18" s="274"/>
      <c r="B18" s="276"/>
      <c r="C18" s="33" t="s">
        <v>19</v>
      </c>
      <c r="D18" s="180">
        <f>'Planilha Orcamentária'!I37</f>
        <v>67344.740000000005</v>
      </c>
      <c r="E18" s="180">
        <f>E17*$D$18</f>
        <v>20203.422000000002</v>
      </c>
      <c r="F18" s="180">
        <f t="shared" ref="F18:G18" si="0">F17*$D$18</f>
        <v>23570.659</v>
      </c>
      <c r="G18" s="180">
        <f t="shared" si="0"/>
        <v>23570.659</v>
      </c>
      <c r="H18" s="181">
        <f>H17*$D$16</f>
        <v>0</v>
      </c>
    </row>
    <row r="19" spans="1:9" s="17" customFormat="1" ht="15" customHeight="1">
      <c r="A19" s="274" t="s">
        <v>20</v>
      </c>
      <c r="B19" s="275"/>
      <c r="C19" s="32" t="s">
        <v>18</v>
      </c>
      <c r="D19" s="175">
        <f>D7+D9+D11+D13+D15+D17</f>
        <v>1</v>
      </c>
      <c r="E19" s="176">
        <f>E20/$D$20</f>
        <v>0.29754093579588914</v>
      </c>
      <c r="F19" s="176">
        <f>F20/$D$20</f>
        <v>0.34220045206787147</v>
      </c>
      <c r="G19" s="176">
        <f>G20/$D$20</f>
        <v>0.36025861213623933</v>
      </c>
      <c r="H19" s="177">
        <f>H20/$D$20</f>
        <v>0</v>
      </c>
      <c r="I19" s="69">
        <f>SUM(E19:H19)</f>
        <v>0.99999999999999989</v>
      </c>
    </row>
    <row r="20" spans="1:9" s="17" customFormat="1" ht="15" customHeight="1">
      <c r="A20" s="274"/>
      <c r="B20" s="275"/>
      <c r="C20" s="32" t="s">
        <v>19</v>
      </c>
      <c r="D20" s="182">
        <f>D8+D10+D12+D14+D16+D18</f>
        <v>815126.05349999992</v>
      </c>
      <c r="E20" s="182">
        <f>E8+E10+E12+E14+E16+E18</f>
        <v>242533.36874999997</v>
      </c>
      <c r="F20" s="182">
        <f>F8+F10+F12+F14+F16+F18</f>
        <v>278936.50399999996</v>
      </c>
      <c r="G20" s="182">
        <f>G8+G10+G12+G14+G16+G18</f>
        <v>293656.18074999994</v>
      </c>
      <c r="H20" s="183">
        <f>H8+H10+H12+H14+H16</f>
        <v>0</v>
      </c>
      <c r="I20" s="68">
        <f>SUM(E20:H20)</f>
        <v>815126.05349999992</v>
      </c>
    </row>
    <row r="21" spans="1:9" ht="14.25" customHeight="1">
      <c r="A21" s="153"/>
      <c r="B21" s="154"/>
      <c r="C21" s="154"/>
      <c r="D21" s="154"/>
      <c r="E21" s="154"/>
      <c r="F21" s="154"/>
      <c r="G21" s="26" t="s">
        <v>21</v>
      </c>
      <c r="H21" s="155"/>
    </row>
    <row r="22" spans="1:9" ht="36" customHeight="1">
      <c r="A22" s="153"/>
      <c r="B22" s="18"/>
      <c r="C22" s="154"/>
      <c r="G22" s="20"/>
      <c r="H22" s="155"/>
    </row>
    <row r="23" spans="1:9" s="24" customFormat="1" ht="12">
      <c r="A23" s="156"/>
      <c r="B23" s="34" t="str">
        <f>'Memória de Cálculo'!D38</f>
        <v>Pedro Henrique Souto dos Santos</v>
      </c>
      <c r="C23" s="157"/>
      <c r="D23" s="158"/>
      <c r="E23" s="158"/>
      <c r="F23" s="158"/>
      <c r="G23" s="27"/>
      <c r="H23" s="159"/>
    </row>
    <row r="24" spans="1:9" s="24" customFormat="1" ht="19.5" customHeight="1">
      <c r="A24" s="160"/>
      <c r="B24" s="161" t="str">
        <f>'Memória de Cálculo'!D39</f>
        <v>Engenheiro(a) Civil</v>
      </c>
      <c r="C24" s="157"/>
      <c r="D24" s="157"/>
      <c r="G24" s="25"/>
      <c r="H24" s="162"/>
    </row>
    <row r="25" spans="1:9" s="24" customFormat="1" ht="19.5" customHeight="1">
      <c r="A25" s="160"/>
      <c r="B25" s="161" t="str">
        <f>'Memória de Cálculo'!D40</f>
        <v>CREA: 370454 MG</v>
      </c>
      <c r="C25" s="157"/>
      <c r="D25" s="157"/>
      <c r="G25" s="25"/>
      <c r="H25" s="162"/>
    </row>
    <row r="26" spans="1:9" ht="19.5" customHeight="1">
      <c r="A26" s="163"/>
      <c r="B26" s="164"/>
      <c r="G26" s="20"/>
      <c r="H26" s="155"/>
    </row>
    <row r="27" spans="1:9" ht="13.5" customHeight="1">
      <c r="A27" s="156"/>
      <c r="B27" s="21"/>
      <c r="C27" s="165"/>
      <c r="D27" s="165"/>
      <c r="E27" s="166"/>
      <c r="F27" s="166"/>
      <c r="G27" s="28"/>
      <c r="H27" s="155"/>
    </row>
    <row r="28" spans="1:9" s="24" customFormat="1" ht="14.25" customHeight="1">
      <c r="A28" s="160"/>
      <c r="B28" s="34" t="str">
        <f>'Memória de Cálculo'!D44</f>
        <v>José Ismar de Assis Neto</v>
      </c>
      <c r="C28" s="157"/>
      <c r="D28" s="157"/>
      <c r="G28" s="25"/>
      <c r="H28" s="162"/>
    </row>
    <row r="29" spans="1:9" s="24" customFormat="1" ht="14.1" customHeight="1">
      <c r="A29" s="160"/>
      <c r="B29" s="167" t="str">
        <f>'Memória de Cálculo'!D45</f>
        <v>Prefeito(a) Municipal</v>
      </c>
      <c r="C29" s="157"/>
      <c r="D29" s="157"/>
      <c r="G29" s="25"/>
      <c r="H29" s="162"/>
    </row>
    <row r="30" spans="1:9" ht="14.1" customHeight="1">
      <c r="A30" s="163"/>
      <c r="B30" s="168"/>
      <c r="G30" s="20"/>
      <c r="H30" s="155"/>
    </row>
    <row r="31" spans="1:9" ht="14.1" customHeight="1">
      <c r="A31" s="163"/>
      <c r="B31" s="168"/>
      <c r="G31" s="20"/>
      <c r="H31" s="155"/>
    </row>
    <row r="32" spans="1:9" ht="13.5" thickBot="1">
      <c r="A32" s="169"/>
      <c r="B32" s="170"/>
      <c r="C32" s="171"/>
      <c r="D32" s="171"/>
      <c r="E32" s="170"/>
      <c r="F32" s="170"/>
      <c r="G32" s="172"/>
      <c r="H32" s="173"/>
    </row>
  </sheetData>
  <customSheetViews>
    <customSheetView guid="{46B44D95-2370-4419-BD85-88291A251F92}" showPageBreaks="1" showGridLines="0" zeroValues="0" printArea="1" view="pageBreakPreview" topLeftCell="A15">
      <selection activeCell="C22" sqref="C22"/>
      <pageMargins left="0.39370078740157483" right="0.19685039370078741" top="0.59055118110236227" bottom="0.19685039370078741" header="0.19685039370078741" footer="0"/>
      <printOptions horizontalCentered="1"/>
      <pageSetup paperSize="9" scale="75" orientation="landscape" horizontalDpi="4294967295" r:id="rId1"/>
      <headerFooter alignWithMargins="0"/>
    </customSheetView>
  </customSheetViews>
  <mergeCells count="20">
    <mergeCell ref="A7:A8"/>
    <mergeCell ref="B7:B8"/>
    <mergeCell ref="A9:A10"/>
    <mergeCell ref="B9:B10"/>
    <mergeCell ref="A3:B3"/>
    <mergeCell ref="A5:B5"/>
    <mergeCell ref="C3:C5"/>
    <mergeCell ref="A1:B1"/>
    <mergeCell ref="E4:H5"/>
    <mergeCell ref="D3:D5"/>
    <mergeCell ref="A2:H2"/>
    <mergeCell ref="A19:B20"/>
    <mergeCell ref="A11:A12"/>
    <mergeCell ref="B11:B12"/>
    <mergeCell ref="A15:A16"/>
    <mergeCell ref="B15:B16"/>
    <mergeCell ref="B13:B14"/>
    <mergeCell ref="A13:A14"/>
    <mergeCell ref="A17:A18"/>
    <mergeCell ref="B17:B18"/>
  </mergeCells>
  <printOptions horizontalCentered="1"/>
  <pageMargins left="0.39370078740157483" right="0.19685039370078741" top="0.59055118110236227" bottom="0.19685039370078741" header="0.19685039370078741" footer="0"/>
  <pageSetup paperSize="9" scale="82" orientation="landscape" horizontalDpi="4294967295" r:id="rId2"/>
  <headerFooter alignWithMargins="0"/>
  <drawing r:id="rId3"/>
  <legacyDrawing r:id="rId4"/>
  <oleObjects>
    <mc:AlternateContent xmlns:mc="http://schemas.openxmlformats.org/markup-compatibility/2006">
      <mc:Choice Requires="x14">
        <oleObject progId="Word.Picture.8" shapeId="8196" r:id="rId5">
          <objectPr defaultSize="0" autoPict="0" r:id="rId6">
            <anchor moveWithCells="1">
              <from>
                <xdr:col>0</xdr:col>
                <xdr:colOff>38100</xdr:colOff>
                <xdr:row>0</xdr:row>
                <xdr:rowOff>161925</xdr:rowOff>
              </from>
              <to>
                <xdr:col>1</xdr:col>
                <xdr:colOff>104775</xdr:colOff>
                <xdr:row>0</xdr:row>
                <xdr:rowOff>733425</xdr:rowOff>
              </to>
            </anchor>
          </objectPr>
        </oleObject>
      </mc:Choice>
      <mc:Fallback>
        <oleObject progId="Word.Picture.8" shapeId="8196" r:id="rId5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54"/>
  <sheetViews>
    <sheetView topLeftCell="A4" workbookViewId="0">
      <selection activeCell="I58" sqref="I58"/>
    </sheetView>
  </sheetViews>
  <sheetFormatPr defaultRowHeight="12.75"/>
  <cols>
    <col min="1" max="1" width="13.140625" customWidth="1"/>
    <col min="2" max="2" width="14.5703125" customWidth="1"/>
    <col min="3" max="3" width="17" customWidth="1"/>
    <col min="5" max="5" width="15.5703125" customWidth="1"/>
  </cols>
  <sheetData>
    <row r="2" spans="1:5" ht="54.75" customHeight="1">
      <c r="A2" s="184" t="s">
        <v>117</v>
      </c>
      <c r="B2" s="187" t="s">
        <v>118</v>
      </c>
      <c r="C2" s="184" t="s">
        <v>119</v>
      </c>
    </row>
    <row r="3" spans="1:5">
      <c r="A3" s="184">
        <v>149.22999999999999</v>
      </c>
      <c r="B3" s="187">
        <v>27.49</v>
      </c>
      <c r="C3" s="184">
        <v>15.54</v>
      </c>
    </row>
    <row r="4" spans="1:5">
      <c r="A4" s="184">
        <v>61.61</v>
      </c>
      <c r="B4" s="187">
        <v>35.89</v>
      </c>
      <c r="C4" s="184">
        <v>2.14</v>
      </c>
    </row>
    <row r="5" spans="1:5">
      <c r="A5" s="184">
        <v>88.05</v>
      </c>
      <c r="B5" s="187">
        <v>44.94</v>
      </c>
      <c r="C5" s="184">
        <v>2.68</v>
      </c>
    </row>
    <row r="6" spans="1:5">
      <c r="A6" s="184">
        <v>13.49</v>
      </c>
      <c r="B6" s="188">
        <f>SUM(B3:B5)</f>
        <v>108.32</v>
      </c>
      <c r="C6" s="184">
        <v>3.03</v>
      </c>
    </row>
    <row r="7" spans="1:5">
      <c r="A7" s="184">
        <v>8.52</v>
      </c>
      <c r="C7" s="184">
        <v>13.44</v>
      </c>
    </row>
    <row r="8" spans="1:5">
      <c r="A8" s="184">
        <v>9.77</v>
      </c>
      <c r="C8" s="184">
        <v>64.59</v>
      </c>
    </row>
    <row r="9" spans="1:5">
      <c r="A9" s="184">
        <v>17.45</v>
      </c>
      <c r="C9" s="184">
        <v>14.87</v>
      </c>
    </row>
    <row r="10" spans="1:5">
      <c r="A10" s="184">
        <v>8.59</v>
      </c>
      <c r="C10" s="184">
        <v>5.21</v>
      </c>
    </row>
    <row r="11" spans="1:5">
      <c r="A11" s="184">
        <v>7.71</v>
      </c>
      <c r="C11" s="184">
        <v>3.68</v>
      </c>
    </row>
    <row r="12" spans="1:5">
      <c r="A12" s="184">
        <v>7.26</v>
      </c>
      <c r="C12" s="185">
        <v>8.27</v>
      </c>
      <c r="E12" s="70"/>
    </row>
    <row r="13" spans="1:5">
      <c r="A13" s="184">
        <v>6.23</v>
      </c>
      <c r="C13" s="205">
        <v>70</v>
      </c>
      <c r="E13" s="70"/>
    </row>
    <row r="14" spans="1:5">
      <c r="A14" s="184">
        <v>10.47</v>
      </c>
      <c r="C14" s="186">
        <f>SUM(C3:C13)</f>
        <v>203.45000000000002</v>
      </c>
    </row>
    <row r="15" spans="1:5">
      <c r="A15" s="184">
        <v>9.06</v>
      </c>
    </row>
    <row r="16" spans="1:5">
      <c r="A16" s="184">
        <v>27.83</v>
      </c>
    </row>
    <row r="17" spans="1:3">
      <c r="A17" s="184">
        <v>23.33</v>
      </c>
    </row>
    <row r="18" spans="1:3">
      <c r="A18" s="184">
        <v>25.9</v>
      </c>
      <c r="C18" s="189" t="s">
        <v>20</v>
      </c>
    </row>
    <row r="19" spans="1:3">
      <c r="A19" s="184">
        <v>22.49</v>
      </c>
      <c r="C19" s="190">
        <f>SUM(A52+B6+C14)-0.01</f>
        <v>1519.9999999999995</v>
      </c>
    </row>
    <row r="20" spans="1:3">
      <c r="A20" s="184">
        <v>22.2</v>
      </c>
    </row>
    <row r="21" spans="1:3">
      <c r="A21" s="184">
        <v>29.13</v>
      </c>
    </row>
    <row r="22" spans="1:3">
      <c r="A22" s="184">
        <v>30.81</v>
      </c>
    </row>
    <row r="23" spans="1:3">
      <c r="A23" s="184">
        <v>9.8800000000000008</v>
      </c>
    </row>
    <row r="24" spans="1:3">
      <c r="A24" s="184">
        <v>14.06</v>
      </c>
    </row>
    <row r="25" spans="1:3">
      <c r="A25" s="184">
        <v>36.35</v>
      </c>
    </row>
    <row r="26" spans="1:3">
      <c r="A26" s="184">
        <v>13.95</v>
      </c>
    </row>
    <row r="27" spans="1:3">
      <c r="A27" s="184">
        <v>13.97</v>
      </c>
    </row>
    <row r="28" spans="1:3">
      <c r="A28" s="184">
        <v>15.83</v>
      </c>
    </row>
    <row r="29" spans="1:3">
      <c r="A29" s="184">
        <v>18.11</v>
      </c>
    </row>
    <row r="30" spans="1:3">
      <c r="A30" s="184">
        <v>13.66</v>
      </c>
    </row>
    <row r="31" spans="1:3">
      <c r="A31" s="184">
        <v>13.1</v>
      </c>
    </row>
    <row r="32" spans="1:3">
      <c r="A32" s="184">
        <v>20.63</v>
      </c>
    </row>
    <row r="33" spans="1:1">
      <c r="A33" s="184">
        <v>51.15</v>
      </c>
    </row>
    <row r="34" spans="1:1">
      <c r="A34" s="184">
        <v>27.41</v>
      </c>
    </row>
    <row r="35" spans="1:1">
      <c r="A35" s="184">
        <v>14.92</v>
      </c>
    </row>
    <row r="36" spans="1:1">
      <c r="A36" s="184">
        <v>15.37</v>
      </c>
    </row>
    <row r="37" spans="1:1">
      <c r="A37" s="184">
        <v>23.53</v>
      </c>
    </row>
    <row r="38" spans="1:1">
      <c r="A38" s="184">
        <v>52.26</v>
      </c>
    </row>
    <row r="39" spans="1:1">
      <c r="A39" s="184">
        <v>62.99</v>
      </c>
    </row>
    <row r="40" spans="1:1">
      <c r="A40" s="184">
        <v>10.29</v>
      </c>
    </row>
    <row r="41" spans="1:1">
      <c r="A41" s="184">
        <v>12.97</v>
      </c>
    </row>
    <row r="42" spans="1:1">
      <c r="A42" s="184">
        <v>5.29</v>
      </c>
    </row>
    <row r="43" spans="1:1">
      <c r="A43" s="184">
        <v>10.77</v>
      </c>
    </row>
    <row r="44" spans="1:1">
      <c r="A44" s="184">
        <v>10.15</v>
      </c>
    </row>
    <row r="45" spans="1:1">
      <c r="A45" s="184">
        <v>25.85</v>
      </c>
    </row>
    <row r="46" spans="1:1">
      <c r="A46" s="184">
        <v>20.97</v>
      </c>
    </row>
    <row r="47" spans="1:1">
      <c r="A47" s="184">
        <v>56.58</v>
      </c>
    </row>
    <row r="48" spans="1:1">
      <c r="A48" s="184">
        <v>18.87</v>
      </c>
    </row>
    <row r="49" spans="1:5">
      <c r="A49" s="184">
        <v>25.99</v>
      </c>
    </row>
    <row r="50" spans="1:5">
      <c r="A50" s="184">
        <v>7.59</v>
      </c>
    </row>
    <row r="51" spans="1:5">
      <c r="A51" s="184">
        <v>6.62</v>
      </c>
      <c r="C51" s="237"/>
      <c r="D51" s="237"/>
      <c r="E51" s="237"/>
    </row>
    <row r="52" spans="1:5">
      <c r="A52" s="186">
        <f>SUM(A3:A51)</f>
        <v>1208.2399999999996</v>
      </c>
      <c r="C52" s="296" t="s">
        <v>102</v>
      </c>
      <c r="D52" s="296"/>
      <c r="E52" s="296"/>
    </row>
    <row r="53" spans="1:5">
      <c r="C53" s="297" t="s">
        <v>103</v>
      </c>
      <c r="D53" s="297"/>
      <c r="E53" s="297"/>
    </row>
    <row r="54" spans="1:5">
      <c r="C54" s="297" t="s">
        <v>105</v>
      </c>
      <c r="D54" s="297"/>
      <c r="E54" s="297"/>
    </row>
  </sheetData>
  <mergeCells count="4">
    <mergeCell ref="C51:E51"/>
    <mergeCell ref="C52:E52"/>
    <mergeCell ref="C53:E53"/>
    <mergeCell ref="C54:E54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7"/>
  <sheetViews>
    <sheetView topLeftCell="A10" workbookViewId="0">
      <selection activeCell="O25" sqref="O25"/>
    </sheetView>
  </sheetViews>
  <sheetFormatPr defaultRowHeight="12.75"/>
  <sheetData>
    <row r="1" spans="1:10" ht="16.5">
      <c r="A1" s="328" t="s">
        <v>122</v>
      </c>
      <c r="B1" s="328"/>
      <c r="C1" s="328"/>
      <c r="D1" s="328"/>
      <c r="E1" s="328"/>
      <c r="F1" s="328"/>
      <c r="G1" s="328"/>
      <c r="H1" s="328"/>
      <c r="I1" s="328"/>
      <c r="J1" s="328"/>
    </row>
    <row r="3" spans="1:10" ht="19.5">
      <c r="A3" s="329" t="s">
        <v>123</v>
      </c>
      <c r="B3" s="330"/>
      <c r="C3" s="330"/>
      <c r="D3" s="330"/>
      <c r="E3" s="330"/>
      <c r="F3" s="330"/>
      <c r="G3" s="330"/>
      <c r="H3" s="330"/>
      <c r="I3" s="330"/>
      <c r="J3" s="331"/>
    </row>
    <row r="4" spans="1:10">
      <c r="A4" s="332" t="s">
        <v>124</v>
      </c>
      <c r="B4" s="332" t="s">
        <v>125</v>
      </c>
      <c r="C4" s="333" t="s">
        <v>126</v>
      </c>
      <c r="D4" s="333"/>
      <c r="E4" s="333"/>
      <c r="F4" s="333"/>
      <c r="G4" s="333"/>
      <c r="H4" s="333"/>
      <c r="I4" s="333"/>
      <c r="J4" s="334" t="s">
        <v>127</v>
      </c>
    </row>
    <row r="5" spans="1:10">
      <c r="A5" s="332"/>
      <c r="B5" s="333"/>
      <c r="C5" s="337" t="s">
        <v>128</v>
      </c>
      <c r="D5" s="338"/>
      <c r="E5" s="338"/>
      <c r="F5" s="339"/>
      <c r="G5" s="337" t="s">
        <v>129</v>
      </c>
      <c r="H5" s="338"/>
      <c r="I5" s="339"/>
      <c r="J5" s="335"/>
    </row>
    <row r="6" spans="1:10" ht="56.25">
      <c r="A6" s="332"/>
      <c r="B6" s="333"/>
      <c r="C6" s="191">
        <v>0.02</v>
      </c>
      <c r="D6" s="191">
        <v>0.03</v>
      </c>
      <c r="E6" s="191">
        <v>0.04</v>
      </c>
      <c r="F6" s="191">
        <v>0.05</v>
      </c>
      <c r="G6" s="192" t="s">
        <v>130</v>
      </c>
      <c r="H6" s="192" t="s">
        <v>131</v>
      </c>
      <c r="I6" s="192" t="s">
        <v>132</v>
      </c>
      <c r="J6" s="336"/>
    </row>
    <row r="7" spans="1:10" ht="22.5">
      <c r="A7" s="193" t="s">
        <v>133</v>
      </c>
      <c r="B7" s="194" t="s">
        <v>134</v>
      </c>
      <c r="C7" s="195">
        <v>1</v>
      </c>
      <c r="D7" s="195">
        <v>1</v>
      </c>
      <c r="E7" s="195">
        <v>1</v>
      </c>
      <c r="F7" s="195">
        <v>1</v>
      </c>
      <c r="G7" s="195">
        <v>1</v>
      </c>
      <c r="H7" s="195">
        <v>1</v>
      </c>
      <c r="I7" s="195">
        <v>1</v>
      </c>
      <c r="J7" s="196"/>
    </row>
    <row r="8" spans="1:10" ht="33.75">
      <c r="A8" s="193" t="s">
        <v>135</v>
      </c>
      <c r="B8" s="194" t="s">
        <v>136</v>
      </c>
      <c r="C8" s="197">
        <v>4.6699999999999998E-2</v>
      </c>
      <c r="D8" s="197">
        <v>4.6699999999999998E-2</v>
      </c>
      <c r="E8" s="197">
        <v>4.6699999999999998E-2</v>
      </c>
      <c r="F8" s="197">
        <v>4.6699999999999998E-2</v>
      </c>
      <c r="G8" s="197">
        <v>3.4200000000000001E-2</v>
      </c>
      <c r="H8" s="197">
        <v>4.0099999999999997E-2</v>
      </c>
      <c r="I8" s="197">
        <v>3.4200000000000001E-2</v>
      </c>
      <c r="J8" s="196" t="s">
        <v>134</v>
      </c>
    </row>
    <row r="9" spans="1:10" ht="22.5">
      <c r="A9" s="193" t="s">
        <v>137</v>
      </c>
      <c r="B9" s="194" t="s">
        <v>138</v>
      </c>
      <c r="C9" s="197">
        <v>7.5299999999999992E-2</v>
      </c>
      <c r="D9" s="197">
        <v>7.5299999999999992E-2</v>
      </c>
      <c r="E9" s="197">
        <v>7.5299999999999992E-2</v>
      </c>
      <c r="F9" s="197">
        <v>7.5299999999999992E-2</v>
      </c>
      <c r="G9" s="198">
        <v>4.9399999999999999E-2</v>
      </c>
      <c r="H9" s="197">
        <v>6.6400000000000001E-2</v>
      </c>
      <c r="I9" s="198">
        <v>4.9399999999999999E-2</v>
      </c>
      <c r="J9" s="196" t="s">
        <v>134</v>
      </c>
    </row>
    <row r="10" spans="1:10" ht="33.75">
      <c r="A10" s="193" t="s">
        <v>139</v>
      </c>
      <c r="B10" s="194" t="s">
        <v>140</v>
      </c>
      <c r="C10" s="197">
        <v>9.9799999999999993E-3</v>
      </c>
      <c r="D10" s="197">
        <v>9.9799999999999993E-3</v>
      </c>
      <c r="E10" s="197">
        <v>9.9799999999999993E-3</v>
      </c>
      <c r="F10" s="197">
        <v>9.9799999999999993E-3</v>
      </c>
      <c r="G10" s="197">
        <v>9.9799999999999993E-3</v>
      </c>
      <c r="H10" s="197">
        <v>9.9799999999999993E-3</v>
      </c>
      <c r="I10" s="197">
        <v>9.9799999999999993E-3</v>
      </c>
      <c r="J10" s="196" t="s">
        <v>134</v>
      </c>
    </row>
    <row r="11" spans="1:10" ht="33.75">
      <c r="A11" s="193" t="s">
        <v>141</v>
      </c>
      <c r="B11" s="199"/>
      <c r="C11" s="200">
        <f>SUM(C12:C13)</f>
        <v>1.7100000000000001E-2</v>
      </c>
      <c r="D11" s="200">
        <f t="shared" ref="D11:I11" si="0">SUM(D12:D13)</f>
        <v>1.7100000000000001E-2</v>
      </c>
      <c r="E11" s="200">
        <f t="shared" si="0"/>
        <v>1.7100000000000001E-2</v>
      </c>
      <c r="F11" s="200">
        <f t="shared" si="0"/>
        <v>1.7100000000000001E-2</v>
      </c>
      <c r="G11" s="200">
        <f t="shared" si="0"/>
        <v>1.29E-2</v>
      </c>
      <c r="H11" s="200">
        <f t="shared" si="0"/>
        <v>8.2000000000000007E-3</v>
      </c>
      <c r="I11" s="200">
        <f t="shared" si="0"/>
        <v>1.29E-2</v>
      </c>
      <c r="J11" s="201" t="s">
        <v>134</v>
      </c>
    </row>
    <row r="12" spans="1:10" ht="45">
      <c r="A12" s="193" t="s">
        <v>142</v>
      </c>
      <c r="B12" s="194" t="s">
        <v>143</v>
      </c>
      <c r="C12" s="197">
        <v>7.4000000000000003E-3</v>
      </c>
      <c r="D12" s="197">
        <v>7.4000000000000003E-3</v>
      </c>
      <c r="E12" s="197">
        <v>7.4000000000000003E-3</v>
      </c>
      <c r="F12" s="197">
        <v>7.4000000000000003E-3</v>
      </c>
      <c r="G12" s="197">
        <v>5.3E-3</v>
      </c>
      <c r="H12" s="197">
        <v>3.2000000000000002E-3</v>
      </c>
      <c r="I12" s="197">
        <v>5.3E-3</v>
      </c>
      <c r="J12" s="196" t="s">
        <v>134</v>
      </c>
    </row>
    <row r="13" spans="1:10">
      <c r="A13" s="193" t="s">
        <v>144</v>
      </c>
      <c r="B13" s="194" t="s">
        <v>145</v>
      </c>
      <c r="C13" s="197">
        <v>9.7000000000000003E-3</v>
      </c>
      <c r="D13" s="197">
        <v>9.7000000000000003E-3</v>
      </c>
      <c r="E13" s="197">
        <v>9.7000000000000003E-3</v>
      </c>
      <c r="F13" s="197">
        <v>9.7000000000000003E-3</v>
      </c>
      <c r="G13" s="197">
        <v>7.6E-3</v>
      </c>
      <c r="H13" s="197">
        <v>5.0000000000000001E-3</v>
      </c>
      <c r="I13" s="197">
        <v>7.6E-3</v>
      </c>
      <c r="J13" s="196" t="s">
        <v>134</v>
      </c>
    </row>
    <row r="14" spans="1:10">
      <c r="A14" s="193" t="s">
        <v>146</v>
      </c>
      <c r="B14" s="194" t="s">
        <v>147</v>
      </c>
      <c r="C14" s="200">
        <f t="shared" ref="C14:I14" si="1">SUM(C15:C17)</f>
        <v>5.0499999999999996E-2</v>
      </c>
      <c r="D14" s="200">
        <f t="shared" si="1"/>
        <v>5.7499999999999996E-2</v>
      </c>
      <c r="E14" s="200">
        <f t="shared" si="1"/>
        <v>6.4500000000000002E-2</v>
      </c>
      <c r="F14" s="200">
        <f t="shared" si="1"/>
        <v>7.1499999999999994E-2</v>
      </c>
      <c r="G14" s="200">
        <f t="shared" si="1"/>
        <v>3.6499999999999998E-2</v>
      </c>
      <c r="H14" s="200">
        <f t="shared" si="1"/>
        <v>6.1499999999999999E-2</v>
      </c>
      <c r="I14" s="200">
        <f t="shared" si="1"/>
        <v>6.1499999999999999E-2</v>
      </c>
      <c r="J14" s="201" t="s">
        <v>148</v>
      </c>
    </row>
    <row r="15" spans="1:10">
      <c r="A15" s="193" t="s">
        <v>149</v>
      </c>
      <c r="B15" s="199" t="s">
        <v>150</v>
      </c>
      <c r="C15" s="202">
        <v>1.3999999999999999E-2</v>
      </c>
      <c r="D15" s="202">
        <v>2.0999999999999998E-2</v>
      </c>
      <c r="E15" s="202">
        <v>2.7999999999999997E-2</v>
      </c>
      <c r="F15" s="202">
        <v>3.4999999999999996E-2</v>
      </c>
      <c r="G15" s="202" t="s">
        <v>151</v>
      </c>
      <c r="H15" s="202">
        <v>2.5000000000000001E-2</v>
      </c>
      <c r="I15" s="202">
        <v>2.5000000000000001E-2</v>
      </c>
      <c r="J15" s="196" t="s">
        <v>148</v>
      </c>
    </row>
    <row r="16" spans="1:10">
      <c r="A16" s="193" t="s">
        <v>152</v>
      </c>
      <c r="B16" s="199" t="s">
        <v>152</v>
      </c>
      <c r="C16" s="197">
        <v>6.4999999999999997E-3</v>
      </c>
      <c r="D16" s="197">
        <v>6.4999999999999997E-3</v>
      </c>
      <c r="E16" s="197">
        <v>6.4999999999999997E-3</v>
      </c>
      <c r="F16" s="197">
        <v>6.4999999999999997E-3</v>
      </c>
      <c r="G16" s="197">
        <v>6.4999999999999997E-3</v>
      </c>
      <c r="H16" s="197">
        <v>6.4999999999999997E-3</v>
      </c>
      <c r="I16" s="197">
        <v>6.4999999999999997E-3</v>
      </c>
      <c r="J16" s="196" t="s">
        <v>148</v>
      </c>
    </row>
    <row r="17" spans="1:10">
      <c r="A17" s="193" t="s">
        <v>153</v>
      </c>
      <c r="B17" s="199" t="s">
        <v>151</v>
      </c>
      <c r="C17" s="197">
        <v>0.03</v>
      </c>
      <c r="D17" s="197">
        <v>0.03</v>
      </c>
      <c r="E17" s="197">
        <v>0.03</v>
      </c>
      <c r="F17" s="197">
        <v>0.03</v>
      </c>
      <c r="G17" s="197">
        <v>0.03</v>
      </c>
      <c r="H17" s="197">
        <v>0.03</v>
      </c>
      <c r="I17" s="197">
        <v>0.03</v>
      </c>
      <c r="J17" s="196" t="s">
        <v>148</v>
      </c>
    </row>
    <row r="18" spans="1:10">
      <c r="A18" s="193" t="s">
        <v>154</v>
      </c>
      <c r="B18" s="199" t="s">
        <v>155</v>
      </c>
      <c r="C18" s="203">
        <v>0</v>
      </c>
      <c r="D18" s="203">
        <v>0</v>
      </c>
      <c r="E18" s="203">
        <v>0</v>
      </c>
      <c r="F18" s="203">
        <v>0</v>
      </c>
      <c r="G18" s="203">
        <v>0</v>
      </c>
      <c r="H18" s="203">
        <v>0</v>
      </c>
      <c r="I18" s="203">
        <v>0</v>
      </c>
      <c r="J18" s="196" t="s">
        <v>148</v>
      </c>
    </row>
    <row r="19" spans="1:10">
      <c r="A19" s="305"/>
      <c r="B19" s="306"/>
      <c r="C19" s="306"/>
      <c r="D19" s="306"/>
      <c r="E19" s="306"/>
      <c r="F19" s="306"/>
      <c r="G19" s="306"/>
      <c r="H19" s="306"/>
      <c r="I19" s="306"/>
      <c r="J19" s="307"/>
    </row>
    <row r="20" spans="1:10">
      <c r="A20" s="308" t="s">
        <v>156</v>
      </c>
      <c r="B20" s="309"/>
      <c r="C20" s="312" t="s">
        <v>157</v>
      </c>
      <c r="D20" s="313"/>
      <c r="E20" s="313"/>
      <c r="F20" s="313"/>
      <c r="G20" s="313"/>
      <c r="H20" s="313"/>
      <c r="I20" s="313"/>
      <c r="J20" s="314"/>
    </row>
    <row r="21" spans="1:10">
      <c r="A21" s="310"/>
      <c r="B21" s="311"/>
      <c r="C21" s="315" t="s">
        <v>158</v>
      </c>
      <c r="D21" s="316"/>
      <c r="E21" s="316"/>
      <c r="F21" s="316"/>
      <c r="G21" s="316"/>
      <c r="H21" s="316"/>
      <c r="I21" s="316"/>
      <c r="J21" s="317"/>
    </row>
    <row r="22" spans="1:10">
      <c r="A22" s="318" t="s">
        <v>159</v>
      </c>
      <c r="B22" s="319"/>
      <c r="C22" s="204">
        <f>(1+(C8+C11))*(1+C10)*(1+C9)-1</f>
        <v>0.15532030331720015</v>
      </c>
      <c r="D22" s="204">
        <f t="shared" ref="D22:I22" si="2">(1+(D8+D11))*(1+D10)*(1+D9)-1</f>
        <v>0.15532030331720015</v>
      </c>
      <c r="E22" s="204">
        <f t="shared" si="2"/>
        <v>0.15532030331720015</v>
      </c>
      <c r="F22" s="204">
        <f t="shared" si="2"/>
        <v>0.15532030331720015</v>
      </c>
      <c r="G22" s="204">
        <f t="shared" si="2"/>
        <v>0.10979303086519998</v>
      </c>
      <c r="H22" s="204">
        <f t="shared" si="2"/>
        <v>0.12906383305760016</v>
      </c>
      <c r="I22" s="204">
        <f t="shared" si="2"/>
        <v>0.10979303086519998</v>
      </c>
      <c r="J22" s="320"/>
    </row>
    <row r="23" spans="1:10">
      <c r="A23" s="318" t="s">
        <v>160</v>
      </c>
      <c r="B23" s="319"/>
      <c r="C23" s="204">
        <f>(1-(C14+C18))</f>
        <v>0.94950000000000001</v>
      </c>
      <c r="D23" s="204">
        <f t="shared" ref="D23:I23" si="3">(1-(D14+D18))</f>
        <v>0.9425</v>
      </c>
      <c r="E23" s="204">
        <f t="shared" si="3"/>
        <v>0.9355</v>
      </c>
      <c r="F23" s="204">
        <f t="shared" si="3"/>
        <v>0.92849999999999999</v>
      </c>
      <c r="G23" s="204">
        <f t="shared" si="3"/>
        <v>0.96350000000000002</v>
      </c>
      <c r="H23" s="204">
        <f t="shared" si="3"/>
        <v>0.9385</v>
      </c>
      <c r="I23" s="204">
        <f t="shared" si="3"/>
        <v>0.9385</v>
      </c>
      <c r="J23" s="321"/>
    </row>
    <row r="24" spans="1:10">
      <c r="A24" s="323" t="s">
        <v>161</v>
      </c>
      <c r="B24" s="324"/>
      <c r="C24" s="327">
        <f>(1+C22)/C23-1</f>
        <v>0.21676703877535553</v>
      </c>
      <c r="D24" s="327">
        <f t="shared" ref="D24:I24" si="4">(1+D22)/D23-1</f>
        <v>0.22580403534981452</v>
      </c>
      <c r="E24" s="327">
        <f t="shared" si="4"/>
        <v>0.23497627292057732</v>
      </c>
      <c r="F24" s="327">
        <f t="shared" si="4"/>
        <v>0.24428681025008103</v>
      </c>
      <c r="G24" s="327">
        <f t="shared" si="4"/>
        <v>0.15183500868209654</v>
      </c>
      <c r="H24" s="327">
        <f t="shared" si="4"/>
        <v>0.20305150032775732</v>
      </c>
      <c r="I24" s="327">
        <f t="shared" si="4"/>
        <v>0.18251788051699513</v>
      </c>
      <c r="J24" s="321"/>
    </row>
    <row r="25" spans="1:10">
      <c r="A25" s="325"/>
      <c r="B25" s="326"/>
      <c r="C25" s="327"/>
      <c r="D25" s="327"/>
      <c r="E25" s="327"/>
      <c r="F25" s="327"/>
      <c r="G25" s="327"/>
      <c r="H25" s="327"/>
      <c r="I25" s="327"/>
      <c r="J25" s="322"/>
    </row>
    <row r="26" spans="1:10">
      <c r="A26" s="302" t="s">
        <v>162</v>
      </c>
      <c r="B26" s="303"/>
      <c r="C26" s="303"/>
      <c r="D26" s="303"/>
      <c r="E26" s="303"/>
      <c r="F26" s="303"/>
      <c r="G26" s="303"/>
      <c r="H26" s="303"/>
      <c r="I26" s="303"/>
      <c r="J26" s="304"/>
    </row>
    <row r="27" spans="1:10" ht="87.75" customHeight="1">
      <c r="A27" s="298" t="s">
        <v>163</v>
      </c>
      <c r="B27" s="299"/>
      <c r="C27" s="299"/>
      <c r="D27" s="299"/>
      <c r="E27" s="299"/>
      <c r="F27" s="299"/>
      <c r="G27" s="299"/>
      <c r="H27" s="299"/>
      <c r="I27" s="299"/>
      <c r="J27" s="300"/>
    </row>
    <row r="28" spans="1:10">
      <c r="A28" s="301" t="s">
        <v>164</v>
      </c>
      <c r="B28" s="301"/>
      <c r="C28" s="301"/>
      <c r="D28" s="301"/>
      <c r="E28" s="301"/>
      <c r="F28" s="301"/>
      <c r="G28" s="301"/>
      <c r="H28" s="301"/>
      <c r="I28" s="301"/>
      <c r="J28" s="301"/>
    </row>
    <row r="29" spans="1:10">
      <c r="A29" s="301"/>
      <c r="B29" s="301"/>
      <c r="C29" s="301"/>
      <c r="D29" s="301"/>
      <c r="E29" s="301"/>
      <c r="F29" s="301"/>
      <c r="G29" s="301"/>
      <c r="H29" s="301"/>
      <c r="I29" s="301"/>
      <c r="J29" s="301"/>
    </row>
    <row r="30" spans="1:10">
      <c r="A30" s="301"/>
      <c r="B30" s="301"/>
      <c r="C30" s="301"/>
      <c r="D30" s="301"/>
      <c r="E30" s="301"/>
      <c r="F30" s="301"/>
      <c r="G30" s="301"/>
      <c r="H30" s="301"/>
      <c r="I30" s="301"/>
      <c r="J30" s="301"/>
    </row>
    <row r="31" spans="1:10">
      <c r="A31" s="301"/>
      <c r="B31" s="301"/>
      <c r="C31" s="301"/>
      <c r="D31" s="301"/>
      <c r="E31" s="301"/>
      <c r="F31" s="301"/>
      <c r="G31" s="301"/>
      <c r="H31" s="301"/>
      <c r="I31" s="301"/>
      <c r="J31" s="301"/>
    </row>
    <row r="32" spans="1:10">
      <c r="A32" s="301"/>
      <c r="B32" s="301"/>
      <c r="C32" s="301"/>
      <c r="D32" s="301"/>
      <c r="E32" s="301"/>
      <c r="F32" s="301"/>
      <c r="G32" s="301"/>
      <c r="H32" s="301"/>
      <c r="I32" s="301"/>
      <c r="J32" s="301"/>
    </row>
    <row r="34" spans="2:7" ht="36.75" customHeight="1">
      <c r="B34" s="237"/>
      <c r="C34" s="237"/>
      <c r="D34" s="237"/>
      <c r="E34" s="237"/>
      <c r="F34" s="237"/>
    </row>
    <row r="35" spans="2:7">
      <c r="B35" s="296" t="s">
        <v>102</v>
      </c>
      <c r="C35" s="296"/>
      <c r="D35" s="296"/>
      <c r="E35" s="296"/>
      <c r="F35" s="296"/>
      <c r="G35" s="124"/>
    </row>
    <row r="36" spans="2:7">
      <c r="B36" s="297" t="s">
        <v>103</v>
      </c>
      <c r="C36" s="297"/>
      <c r="D36" s="297"/>
      <c r="E36" s="297"/>
      <c r="F36" s="297"/>
    </row>
    <row r="37" spans="2:7">
      <c r="B37" s="297" t="s">
        <v>105</v>
      </c>
      <c r="C37" s="297"/>
      <c r="D37" s="297"/>
      <c r="E37" s="297"/>
      <c r="F37" s="297"/>
    </row>
  </sheetData>
  <mergeCells count="30">
    <mergeCell ref="A1:J1"/>
    <mergeCell ref="A3:J3"/>
    <mergeCell ref="A4:A6"/>
    <mergeCell ref="B4:B6"/>
    <mergeCell ref="C4:I4"/>
    <mergeCell ref="J4:J6"/>
    <mergeCell ref="C5:F5"/>
    <mergeCell ref="G5:I5"/>
    <mergeCell ref="A26:J26"/>
    <mergeCell ref="A19:J19"/>
    <mergeCell ref="A20:B21"/>
    <mergeCell ref="C20:J20"/>
    <mergeCell ref="C21:J21"/>
    <mergeCell ref="A22:B22"/>
    <mergeCell ref="J22:J25"/>
    <mergeCell ref="A23:B23"/>
    <mergeCell ref="A24:B25"/>
    <mergeCell ref="C24:C25"/>
    <mergeCell ref="D24:D25"/>
    <mergeCell ref="E24:E25"/>
    <mergeCell ref="F24:F25"/>
    <mergeCell ref="G24:G25"/>
    <mergeCell ref="H24:H25"/>
    <mergeCell ref="I24:I25"/>
    <mergeCell ref="A27:J27"/>
    <mergeCell ref="A28:J32"/>
    <mergeCell ref="B34:F34"/>
    <mergeCell ref="B36:F36"/>
    <mergeCell ref="B37:F37"/>
    <mergeCell ref="B35:F35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H15"/>
  <sheetViews>
    <sheetView workbookViewId="0">
      <selection activeCell="D9" sqref="D9"/>
    </sheetView>
  </sheetViews>
  <sheetFormatPr defaultRowHeight="12.75"/>
  <cols>
    <col min="4" max="4" width="65.140625" customWidth="1"/>
    <col min="7" max="7" width="9.140625" customWidth="1"/>
    <col min="8" max="8" width="29.7109375" customWidth="1"/>
  </cols>
  <sheetData>
    <row r="2" spans="2:8" ht="28.5" customHeight="1"/>
    <row r="3" spans="2:8" ht="13.5" customHeight="1"/>
    <row r="4" spans="2:8" ht="18.75" customHeight="1"/>
    <row r="5" spans="2:8" ht="31.5" customHeight="1" thickBot="1"/>
    <row r="6" spans="2:8" ht="23.25" thickBot="1">
      <c r="B6" s="211" t="s">
        <v>70</v>
      </c>
      <c r="C6" s="212" t="s">
        <v>93</v>
      </c>
      <c r="D6" s="213" t="s">
        <v>96</v>
      </c>
      <c r="E6" s="214" t="s">
        <v>95</v>
      </c>
      <c r="F6" s="215">
        <v>3</v>
      </c>
      <c r="G6" s="216">
        <v>10604.45</v>
      </c>
      <c r="H6" s="217">
        <f>ROUND((F6*G6),2)</f>
        <v>31813.35</v>
      </c>
    </row>
    <row r="7" spans="2:8" ht="22.5">
      <c r="B7" s="116" t="s">
        <v>70</v>
      </c>
      <c r="C7" s="60" t="s">
        <v>94</v>
      </c>
      <c r="D7" s="98" t="s">
        <v>97</v>
      </c>
      <c r="E7" s="8" t="s">
        <v>95</v>
      </c>
      <c r="F7" s="9">
        <v>1</v>
      </c>
      <c r="G7" s="89">
        <v>23126.07</v>
      </c>
      <c r="H7" s="217">
        <f>ROUND((F7*G7),2)</f>
        <v>23126.07</v>
      </c>
    </row>
    <row r="8" spans="2:8">
      <c r="B8" s="218"/>
      <c r="H8" s="219">
        <f>SUM(H6:H7)</f>
        <v>54939.42</v>
      </c>
    </row>
    <row r="9" spans="2:8">
      <c r="B9" s="218"/>
      <c r="H9" s="220"/>
    </row>
    <row r="10" spans="2:8">
      <c r="B10" s="218"/>
      <c r="H10" s="220"/>
    </row>
    <row r="11" spans="2:8">
      <c r="B11" s="218"/>
      <c r="H11" s="220"/>
    </row>
    <row r="12" spans="2:8">
      <c r="B12" s="218"/>
      <c r="D12" s="5"/>
      <c r="E12" s="121"/>
      <c r="H12" s="220"/>
    </row>
    <row r="13" spans="2:8">
      <c r="B13" s="218"/>
      <c r="D13" s="100" t="s">
        <v>102</v>
      </c>
      <c r="E13" s="124"/>
      <c r="H13" s="220"/>
    </row>
    <row r="14" spans="2:8">
      <c r="B14" s="218"/>
      <c r="D14" s="126" t="s">
        <v>103</v>
      </c>
      <c r="E14" s="12"/>
      <c r="H14" s="220"/>
    </row>
    <row r="15" spans="2:8" ht="13.5" thickBot="1">
      <c r="B15" s="221"/>
      <c r="C15" s="222"/>
      <c r="D15" s="223" t="s">
        <v>105</v>
      </c>
      <c r="E15" s="131"/>
      <c r="F15" s="222"/>
      <c r="G15" s="222"/>
      <c r="H15" s="224"/>
    </row>
  </sheetData>
  <pageMargins left="0.511811024" right="0.511811024" top="0.78740157499999996" bottom="0.78740157499999996" header="0.31496062000000002" footer="0.31496062000000002"/>
  <pageSetup paperSize="9" scale="9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5</vt:i4>
      </vt:variant>
    </vt:vector>
  </HeadingPairs>
  <TitlesOfParts>
    <vt:vector size="11" baseType="lpstr">
      <vt:lpstr>Memória de Cálculo</vt:lpstr>
      <vt:lpstr>Planilha Orcamentária</vt:lpstr>
      <vt:lpstr>Cronograma</vt:lpstr>
      <vt:lpstr>Memoria de calculo complementar</vt:lpstr>
      <vt:lpstr>BDI</vt:lpstr>
      <vt:lpstr>ADM Local</vt:lpstr>
      <vt:lpstr>Cronograma!Area_de_impressao</vt:lpstr>
      <vt:lpstr>'Memória de Cálculo'!Area_de_impressao</vt:lpstr>
      <vt:lpstr>'Planilha Orcamentária'!Area_de_impressao</vt:lpstr>
      <vt:lpstr>'Memória de Cálculo'!Titulos_de_impressao</vt:lpstr>
      <vt:lpstr>'Planilha Orcamentária'!Titulos_de_impressao</vt:lpstr>
    </vt:vector>
  </TitlesOfParts>
  <Company>Setop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Setop</dc:creator>
  <cp:lastModifiedBy>User</cp:lastModifiedBy>
  <cp:lastPrinted>2025-09-30T12:44:11Z</cp:lastPrinted>
  <dcterms:created xsi:type="dcterms:W3CDTF">2006-09-22T13:55:22Z</dcterms:created>
  <dcterms:modified xsi:type="dcterms:W3CDTF">2025-09-30T12:44:32Z</dcterms:modified>
</cp:coreProperties>
</file>