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\Desktop\Obras - Peçanha\Convênio Funasa 019.2019 ETE  Engenho\PLANILHA ULTIMA ATUALIZAÇÃO\Orçamento - ETE ENGENHO\Orçamento Construção Civil ETE\Orçamento\"/>
    </mc:Choice>
  </mc:AlternateContent>
  <xr:revisionPtr revIDLastSave="0" documentId="13_ncr:1_{FC92C43D-90DF-49FD-B759-40D1B705CFF0}" xr6:coauthVersionLast="47" xr6:coauthVersionMax="47" xr10:uidLastSave="{00000000-0000-0000-0000-000000000000}"/>
  <bookViews>
    <workbookView xWindow="-120" yWindow="-120" windowWidth="20730" windowHeight="11040" activeTab="5" xr2:uid="{00000000-000D-0000-FFFF-FFFF00000000}"/>
  </bookViews>
  <sheets>
    <sheet name="BDI 01" sheetId="8" r:id="rId1"/>
    <sheet name="BDI 02" sheetId="9" r:id="rId2"/>
    <sheet name="Planilha Orçamentária" sheetId="7" r:id="rId3"/>
    <sheet name="Memória" sheetId="3" r:id="rId4"/>
    <sheet name="Cronograma" sheetId="5" r:id="rId5"/>
    <sheet name="Cotação" sheetId="6" r:id="rId6"/>
  </sheets>
  <externalReferences>
    <externalReference r:id="rId7"/>
  </externalReferences>
  <definedNames>
    <definedName name="_xlnm.Print_Area" localSheetId="5">Cotação!$A$1:$H$33</definedName>
    <definedName name="_xlnm.Print_Area" localSheetId="4">Cronograma!$A$1:$F$23</definedName>
    <definedName name="_xlnm.Print_Area" localSheetId="3">Memória!$A$1:$H$99</definedName>
    <definedName name="BDI.TipoObra" hidden="1">[1]BDI!$A$138:$A$146</definedName>
    <definedName name="DESONERACAO" hidden="1">IF(OR(Import.Desoneracao="DESONERADO",Import.Desoneracao="SIM"),"SIM","NÃO")</definedName>
    <definedName name="Import.Desoneracao" hidden="1">OFFSET([1]DADOS!$G$18,0,-1)</definedName>
  </definedNames>
  <calcPr calcId="191029"/>
</workbook>
</file>

<file path=xl/calcChain.xml><?xml version="1.0" encoding="utf-8"?>
<calcChain xmlns="http://schemas.openxmlformats.org/spreadsheetml/2006/main">
  <c r="F17" i="5" l="1"/>
  <c r="E17" i="5"/>
  <c r="D17" i="5"/>
  <c r="D19" i="5" s="1"/>
  <c r="D14" i="5"/>
  <c r="H97" i="7"/>
  <c r="H95" i="7"/>
  <c r="B12" i="5"/>
  <c r="H14" i="7"/>
  <c r="H8" i="7"/>
  <c r="I8" i="7" s="1"/>
  <c r="H53" i="7"/>
  <c r="H44" i="7"/>
  <c r="H45" i="7"/>
  <c r="H32" i="7"/>
  <c r="H20" i="7"/>
  <c r="I23" i="7"/>
  <c r="I24" i="7"/>
  <c r="H22" i="7"/>
  <c r="I22" i="7" s="1"/>
  <c r="H23" i="7"/>
  <c r="H24" i="7"/>
  <c r="H21" i="7"/>
  <c r="I21" i="7" s="1"/>
  <c r="H31" i="7"/>
  <c r="H58" i="7"/>
  <c r="H57" i="7"/>
  <c r="H51" i="7"/>
  <c r="H36" i="7"/>
  <c r="H35" i="7"/>
  <c r="H34" i="7"/>
  <c r="I34" i="7" s="1"/>
  <c r="H55" i="7"/>
  <c r="I55" i="7" s="1"/>
  <c r="H54" i="7"/>
  <c r="I54" i="7" s="1"/>
  <c r="H93" i="7"/>
  <c r="H92" i="7"/>
  <c r="H91" i="7"/>
  <c r="H90" i="7"/>
  <c r="H89" i="7"/>
  <c r="H88" i="7"/>
  <c r="H87" i="7"/>
  <c r="H86" i="7"/>
  <c r="I86" i="7" s="1"/>
  <c r="H85" i="7"/>
  <c r="I85" i="7" s="1"/>
  <c r="H84" i="7"/>
  <c r="I84" i="7" s="1"/>
  <c r="H83" i="7"/>
  <c r="I83" i="7" s="1"/>
  <c r="H82" i="7"/>
  <c r="I82" i="7" s="1"/>
  <c r="H81" i="7"/>
  <c r="I81" i="7" s="1"/>
  <c r="H80" i="7"/>
  <c r="I80" i="7" s="1"/>
  <c r="H79" i="7"/>
  <c r="I79" i="7" s="1"/>
  <c r="H78" i="7"/>
  <c r="I78" i="7" s="1"/>
  <c r="H77" i="7"/>
  <c r="H76" i="7"/>
  <c r="H75" i="7"/>
  <c r="H74" i="7"/>
  <c r="H73" i="7"/>
  <c r="H72" i="7"/>
  <c r="I72" i="7" s="1"/>
  <c r="H71" i="7"/>
  <c r="H70" i="7"/>
  <c r="H69" i="7"/>
  <c r="H67" i="7"/>
  <c r="H65" i="7"/>
  <c r="I65" i="7" s="1"/>
  <c r="H64" i="7"/>
  <c r="H63" i="7"/>
  <c r="H62" i="7"/>
  <c r="H61" i="7"/>
  <c r="H60" i="7"/>
  <c r="H56" i="7"/>
  <c r="I56" i="7" s="1"/>
  <c r="B54" i="7"/>
  <c r="H50" i="7"/>
  <c r="I50" i="7" s="1"/>
  <c r="H49" i="7"/>
  <c r="H48" i="7"/>
  <c r="I48" i="7" s="1"/>
  <c r="H47" i="7"/>
  <c r="H46" i="7"/>
  <c r="H43" i="7"/>
  <c r="H42" i="7"/>
  <c r="H41" i="7"/>
  <c r="H40" i="7"/>
  <c r="H39" i="7"/>
  <c r="H38" i="7"/>
  <c r="H33" i="7"/>
  <c r="H30" i="7"/>
  <c r="H29" i="7"/>
  <c r="H28" i="7"/>
  <c r="H27" i="7"/>
  <c r="H26" i="7"/>
  <c r="B24" i="7"/>
  <c r="H19" i="7"/>
  <c r="H18" i="7"/>
  <c r="H17" i="7"/>
  <c r="H16" i="7"/>
  <c r="H15" i="7"/>
  <c r="I15" i="7" s="1"/>
  <c r="H12" i="7"/>
  <c r="I12" i="7" s="1"/>
  <c r="H11" i="7"/>
  <c r="I11" i="7" s="1"/>
  <c r="H10" i="7"/>
  <c r="I10" i="7" s="1"/>
  <c r="H9" i="7"/>
  <c r="H7" i="7"/>
  <c r="I7" i="7" s="1"/>
  <c r="D63" i="3"/>
  <c r="B63" i="3"/>
  <c r="B54" i="3"/>
  <c r="B24" i="3"/>
  <c r="G23" i="6"/>
  <c r="G18" i="6"/>
  <c r="H66" i="7" s="1"/>
  <c r="I66" i="7" s="1"/>
  <c r="G13" i="6"/>
  <c r="E19" i="5" l="1"/>
  <c r="F19" i="5" s="1"/>
  <c r="I95" i="7" l="1"/>
  <c r="I94" i="7" l="1"/>
  <c r="J94" i="7" l="1"/>
  <c r="F16" i="5"/>
  <c r="E16" i="5"/>
  <c r="D16" i="5"/>
  <c r="D18" i="5" s="1"/>
  <c r="J92" i="7" l="1"/>
  <c r="J88" i="7"/>
  <c r="J69" i="7"/>
  <c r="J51" i="7"/>
  <c r="J44" i="7"/>
  <c r="J40" i="7"/>
  <c r="J13" i="7"/>
  <c r="J76" i="7"/>
  <c r="J61" i="7"/>
  <c r="J35" i="7"/>
  <c r="J31" i="7"/>
  <c r="J27" i="7"/>
  <c r="J26" i="7"/>
  <c r="J19" i="7"/>
  <c r="J90" i="7"/>
  <c r="J71" i="7"/>
  <c r="J46" i="7"/>
  <c r="J38" i="7"/>
  <c r="J22" i="7"/>
  <c r="J89" i="7"/>
  <c r="J14" i="7"/>
  <c r="J77" i="7"/>
  <c r="J73" i="7"/>
  <c r="J62" i="7"/>
  <c r="J28" i="7"/>
  <c r="J20" i="7"/>
  <c r="J16" i="7"/>
  <c r="J91" i="7"/>
  <c r="J87" i="7"/>
  <c r="J68" i="7"/>
  <c r="J54" i="7"/>
  <c r="J47" i="7"/>
  <c r="J43" i="7"/>
  <c r="J39" i="7"/>
  <c r="J23" i="7"/>
  <c r="J9" i="7"/>
  <c r="J6" i="7"/>
  <c r="J75" i="7"/>
  <c r="J67" i="7"/>
  <c r="J64" i="7"/>
  <c r="J60" i="7"/>
  <c r="J34" i="7"/>
  <c r="J30" i="7"/>
  <c r="J42" i="7"/>
  <c r="J74" i="7"/>
  <c r="J63" i="7"/>
  <c r="J59" i="7"/>
  <c r="J53" i="7"/>
  <c r="J49" i="7"/>
  <c r="J33" i="7"/>
  <c r="J29" i="7"/>
  <c r="J25" i="7"/>
  <c r="J18" i="7"/>
  <c r="J93" i="7"/>
  <c r="J70" i="7"/>
  <c r="J45" i="7"/>
  <c r="J41" i="7"/>
  <c r="J37" i="7"/>
  <c r="J52" i="7"/>
  <c r="J36" i="7"/>
  <c r="J32" i="7"/>
  <c r="J17" i="7"/>
  <c r="J55" i="7"/>
  <c r="J81" i="7"/>
  <c r="J50" i="7"/>
  <c r="J84" i="7"/>
  <c r="J21" i="7"/>
  <c r="J66" i="7"/>
  <c r="J15" i="7"/>
  <c r="J82" i="7"/>
  <c r="J48" i="7"/>
  <c r="J86" i="7"/>
  <c r="J78" i="7"/>
  <c r="J56" i="7"/>
  <c r="J11" i="7"/>
  <c r="J85" i="7"/>
  <c r="J80" i="7"/>
  <c r="J8" i="7"/>
  <c r="J58" i="7"/>
  <c r="J57" i="7"/>
  <c r="J10" i="7"/>
  <c r="J7" i="7"/>
  <c r="J24" i="7"/>
  <c r="J72" i="7"/>
  <c r="J79" i="7"/>
  <c r="J83" i="7"/>
  <c r="J65" i="7"/>
  <c r="J12" i="7"/>
  <c r="J95" i="7"/>
  <c r="E18" i="5"/>
  <c r="F18" i="5" s="1"/>
</calcChain>
</file>

<file path=xl/sharedStrings.xml><?xml version="1.0" encoding="utf-8"?>
<sst xmlns="http://schemas.openxmlformats.org/spreadsheetml/2006/main" count="1199" uniqueCount="406">
  <si>
    <t xml:space="preserve"> 1 </t>
  </si>
  <si>
    <t xml:space="preserve">  </t>
  </si>
  <si>
    <t>SERVIÇOS PRELIMINARES</t>
  </si>
  <si>
    <t/>
  </si>
  <si>
    <t xml:space="preserve"> 1.1 </t>
  </si>
  <si>
    <t xml:space="preserve"> ED-28427 </t>
  </si>
  <si>
    <t>SETOP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</si>
  <si>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</si>
  <si>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 xml:space="preserve"> 1.2 </t>
  </si>
  <si>
    <t xml:space="preserve"> 021101 </t>
  </si>
  <si>
    <t>SBC</t>
  </si>
  <si>
    <t>MOBILIZACAO/DESMOBILIZACAO DE EQUIP. E MO</t>
  </si>
  <si>
    <t>UN</t>
  </si>
  <si>
    <t xml:space="preserve"> 1.3 </t>
  </si>
  <si>
    <t xml:space="preserve"> 16.30.013 </t>
  </si>
  <si>
    <t>FDE</t>
  </si>
  <si>
    <t>CANTEIRO DE OBRAS - LARG 3,30M</t>
  </si>
  <si>
    <t>m²</t>
  </si>
  <si>
    <t xml:space="preserve"> 1.4 </t>
  </si>
  <si>
    <t xml:space="preserve"> CO-27431 </t>
  </si>
  <si>
    <t>PROJETO EXECUTIVO DE INSTALAÇÕES ELÉTRICAS</t>
  </si>
  <si>
    <t>PR A1</t>
  </si>
  <si>
    <t xml:space="preserve"> 1.5 </t>
  </si>
  <si>
    <t xml:space="preserve"> CO-27430 </t>
  </si>
  <si>
    <t>PROJETO EXECUTIVO DE INSTALAÇÕES HIDROSSANITÁRIAS</t>
  </si>
  <si>
    <t xml:space="preserve"> 1.6 </t>
  </si>
  <si>
    <t xml:space="preserve"> CO-27427 </t>
  </si>
  <si>
    <t>PROJETO EXECUTIVO DE ESTRUTURA DE CONCRETO</t>
  </si>
  <si>
    <t xml:space="preserve"> 2 </t>
  </si>
  <si>
    <t>TRATAMENTO PRELIMINAR / POÇO DE SUCÇÃO</t>
  </si>
  <si>
    <t xml:space="preserve"> 2.1 </t>
  </si>
  <si>
    <t xml:space="preserve"> 03.05.03 </t>
  </si>
  <si>
    <t>SUDECAP</t>
  </si>
  <si>
    <t>ESCAVAÇÃO E CARGA MECANIZADA COM RETROESCAVADEIRA EM MATERIAL DE 1ª CATEGORIA</t>
  </si>
  <si>
    <t xml:space="preserve"> 2.2 </t>
  </si>
  <si>
    <t xml:space="preserve"> ED-49613 </t>
  </si>
  <si>
    <t>FORNECIMENTO DE CONCRETO NÃO ESTRUTURAL, PREPARADO EM OBRA COM BETONEIRA, COM FCK 9MPA, INCLUSIVE LANÇAMENTO, ADENSAMENTO E ACABAMENTO</t>
  </si>
  <si>
    <t xml:space="preserve"> 2.3 </t>
  </si>
  <si>
    <t xml:space="preserve"> 94964 </t>
  </si>
  <si>
    <t>SINAPI</t>
  </si>
  <si>
    <t>CONCRETO FCK = 20MPA, TRAÇO 1:2,7:3 (EM MASSA SECA DE CIMENTO/ AREIA MÉDIA/ BRITA 1) - PREPARO MECÂNICO COM BETONEIRA 400 L. AF_05/2021</t>
  </si>
  <si>
    <t xml:space="preserve"> 2.4 </t>
  </si>
  <si>
    <t xml:space="preserve"> 96534 </t>
  </si>
  <si>
    <t>FABRICAÇÃO, MONTAGEM E DESMONTAGEM DE FÔRMA PARA BLOCO DE COROAMENTO, EM MADEIRA SERRADA, E=25 MM, 4 UTILIZAÇÕES. AF_01/2024</t>
  </si>
  <si>
    <t xml:space="preserve"> 2.5 </t>
  </si>
  <si>
    <t xml:space="preserve"> ED-48298 </t>
  </si>
  <si>
    <t>CORTE, DOBRA E MONTAGEM DE AÇO CA 50/60, INCLUSIVE ESPAÇADOR</t>
  </si>
  <si>
    <t xml:space="preserve"> 2.6 </t>
  </si>
  <si>
    <t xml:space="preserve"> 4008000 </t>
  </si>
  <si>
    <t>SIURB INFRA</t>
  </si>
  <si>
    <t>REATERRO COMPACTADO DE FUNDAÇÃO</t>
  </si>
  <si>
    <t xml:space="preserve"> 2.7 </t>
  </si>
  <si>
    <t xml:space="preserve"> 053051 </t>
  </si>
  <si>
    <t>TUBO PVC ESGOTO 150mm</t>
  </si>
  <si>
    <t>M</t>
  </si>
  <si>
    <t xml:space="preserve"> 2.8 </t>
  </si>
  <si>
    <t xml:space="preserve"> M119900151 </t>
  </si>
  <si>
    <t>EMBASA</t>
  </si>
  <si>
    <t>VERTEDOR SUTRO EM PRFV 650X800MM</t>
  </si>
  <si>
    <t xml:space="preserve"> 2.9 </t>
  </si>
  <si>
    <t xml:space="preserve"> 11095 </t>
  </si>
  <si>
    <t>ORSE</t>
  </si>
  <si>
    <t xml:space="preserve"> 2.10 </t>
  </si>
  <si>
    <t xml:space="preserve"> 10.04.43 </t>
  </si>
  <si>
    <t>FORNEC. E ASSENT. DE TAMPA METALICA EM CHAPA DE ACO XADREZ COM SUPORTE PARA TRAFEGO</t>
  </si>
  <si>
    <t xml:space="preserve"> 2.11 </t>
  </si>
  <si>
    <t>GRADE DE BARRAS METÁLICAS - E= 1,0CM</t>
  </si>
  <si>
    <t xml:space="preserve"> 3 </t>
  </si>
  <si>
    <t>BASE DE CONCRETO DO REATOR INCLUSIVE REGISTROS E CONEXÕES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</si>
  <si>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</si>
  <si>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</si>
  <si>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</si>
  <si>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</si>
  <si>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</si>
  <si>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 xml:space="preserve"> 017041 </t>
  </si>
  <si>
    <t>BOTA FORA ENTULHO (CARGA E DESCARGA/ MOM.TRANSPORTE 12.5KM.</t>
  </si>
  <si>
    <t xml:space="preserve"> 12949 </t>
  </si>
  <si>
    <t xml:space="preserve"> ED-49986 </t>
  </si>
  <si>
    <t>REGISTRO DE GAVETA, TIPO BRUTO, ROSCÁVEL 4" (PARA TUBO SOLDÁVEL OU PPR DN 110MM/CPVC DN 114MM), INCLUSIVE VOLANTE PARA ACIONAMENTO</t>
  </si>
  <si>
    <t xml:space="preserve"> ED-49980 </t>
  </si>
  <si>
    <t>REGISTRO DE GAVETA, TIPO BRUTO, ROSCÁVEL 2" (PARA TUBO SOLDÁVEL OU PPR DN 60MM/CPVC DN 54MM), INCLUSIVE VOLANTE PARA ACIONAMENTO</t>
  </si>
  <si>
    <t xml:space="preserve"> 4 </t>
  </si>
  <si>
    <t>LEITO DE SECAGEM - A = 45 m²</t>
  </si>
  <si>
    <t xml:space="preserve"> 4.1 </t>
  </si>
  <si>
    <t xml:space="preserve"> SE 20.05.0200 </t>
  </si>
  <si>
    <t>SCO</t>
  </si>
  <si>
    <t xml:space="preserve"> 4.2 </t>
  </si>
  <si>
    <t xml:space="preserve"> 4.3 </t>
  </si>
  <si>
    <t xml:space="preserve"> 94975 </t>
  </si>
  <si>
    <t>CONCRETO FCK = 15MPA, TRAÇO 1:3,4:3,5 (EM MASSA SECA DE CIMENTO/ AREIA MÉDIA/ BRITA 1) - PREPARO MANUAL. AF_05/2021</t>
  </si>
  <si>
    <t xml:space="preserve"> 4.4 </t>
  </si>
  <si>
    <t xml:space="preserve"> 4.5 </t>
  </si>
  <si>
    <t xml:space="preserve"> AL 05.25.0453 </t>
  </si>
  <si>
    <t xml:space="preserve"> 4.6 </t>
  </si>
  <si>
    <t xml:space="preserve"> 160505 </t>
  </si>
  <si>
    <t>IMPERMEABILIZACAO COM ARGAMASSA SINTETICA SIKA TOP 107</t>
  </si>
  <si>
    <t xml:space="preserve"> 4.7 </t>
  </si>
  <si>
    <t xml:space="preserve"> 46.04.030 </t>
  </si>
  <si>
    <t>CPOS/CDHU</t>
  </si>
  <si>
    <t>TUBO DE PVC RÍGIDO TIPO PBA CLASSE 15, DN= 100MM, (DE= 110MM), INCLUSIVE CONEXÕES</t>
  </si>
  <si>
    <t xml:space="preserve"> 4.8 </t>
  </si>
  <si>
    <t xml:space="preserve"> 053301 </t>
  </si>
  <si>
    <t>TUBO PVC ESGOTO COM ANEL DE BORRACHA 100mm</t>
  </si>
  <si>
    <t xml:space="preserve"> 4.9 </t>
  </si>
  <si>
    <t xml:space="preserve"> 0903845 </t>
  </si>
  <si>
    <t>SICRO3</t>
  </si>
  <si>
    <t xml:space="preserve"> 4.10 </t>
  </si>
  <si>
    <t xml:space="preserve"> 030204 </t>
  </si>
  <si>
    <t>IOPES</t>
  </si>
  <si>
    <t xml:space="preserve"> 4.11 </t>
  </si>
  <si>
    <t xml:space="preserve"> 16.08.060 </t>
  </si>
  <si>
    <t>CD-01 CAIXA DE DISTRIBUICAO /2 CAMARAS</t>
  </si>
  <si>
    <t xml:space="preserve"> 4.12 </t>
  </si>
  <si>
    <t xml:space="preserve"> MATED-11315 </t>
  </si>
  <si>
    <t>TIJOLO CERÂMICO MACIÇO (TIPO: COMUM|COMPRIMENTO: 200MM*|LARGURA: 100MM*|ALTURA: 50MM*)*VALORES REFERENCIAIS APROXIMADOS</t>
  </si>
  <si>
    <t xml:space="preserve"> 4.13 </t>
  </si>
  <si>
    <t xml:space="preserve"> ED-48331 </t>
  </si>
  <si>
    <t>PLACA DE CONCRETO ARMADO D = 5 CM, PRÉ MOLDADA</t>
  </si>
  <si>
    <t xml:space="preserve"> 4.14 </t>
  </si>
  <si>
    <t xml:space="preserve"> IT 10.30.0074 </t>
  </si>
  <si>
    <t xml:space="preserve"> 5 </t>
  </si>
  <si>
    <t>ESTAÇÃO ELEVATÓRIA - P = 3,5 CV</t>
  </si>
  <si>
    <t xml:space="preserve"> 5.1 </t>
  </si>
  <si>
    <t xml:space="preserve"> 46.04.020 </t>
  </si>
  <si>
    <t>TUBO DE PVC RÍGIDO TIPO PBA CLASSE 15, DN= 75MM, (DE= 85MM), INCLUSIVE CONEXÕES</t>
  </si>
  <si>
    <t xml:space="preserve"> ED-49982 </t>
  </si>
  <si>
    <t>REGISTRO DE GAVETA, TIPO BRUTO, ROSCÁVEL 2.1/2" (PARA TUBO SOLDÁVEL OU PPR DN 75MM/CPVC DN 73MM), INCLUSIVE VOLANTE PARA ACIONAMENTO</t>
  </si>
  <si>
    <t xml:space="preserve"> 08.14.030 </t>
  </si>
  <si>
    <t>VALVULA DE RETENCAO VERTICAL DE BRONZE DE 2.1/2"</t>
  </si>
  <si>
    <t xml:space="preserve"> 6 </t>
  </si>
  <si>
    <t>URBANIZAÇÃO - A = 300 m²</t>
  </si>
  <si>
    <t xml:space="preserve"> 6.1 </t>
  </si>
  <si>
    <t xml:space="preserve"> 090432 </t>
  </si>
  <si>
    <t>CERCA COM MOURAO CONCRETO INCL.BALDRAME,ALTURA 2,8m TELA 12</t>
  </si>
  <si>
    <t xml:space="preserve"> 6.2 </t>
  </si>
  <si>
    <t xml:space="preserve"> 2237 </t>
  </si>
  <si>
    <t xml:space="preserve"> 6.3 </t>
  </si>
  <si>
    <t xml:space="preserve"> 12135 </t>
  </si>
  <si>
    <t xml:space="preserve"> 6.4 </t>
  </si>
  <si>
    <t xml:space="preserve"> 6.5 </t>
  </si>
  <si>
    <t xml:space="preserve"> 102989 </t>
  </si>
  <si>
    <t>CANALETA MEIA CANA PRÉ-MOLDADA DE CONCRETO (D = 20 CM) - FORNECIMENTO E INSTALAÇÃO. AF_05/2025</t>
  </si>
  <si>
    <t xml:space="preserve"> 6.6 </t>
  </si>
  <si>
    <t xml:space="preserve"> ED-31800 </t>
  </si>
  <si>
    <t>PORTÃO EM TELA QUADRICULADA ONDULADA, DIMENSÃO (100X180)CM, COM MALHA DE 15,88MM (5/8"), FIO 12 (2,77MM) COM QUADRO EM TUBO METALON (50X30)MM E CANTONEIRA METÁLICA 1"X1/8", INCLUSIVE FORNECIMENTO, INSTALAÇÃO, MARCO METÁLICO, CADEADO E PINTURA ESMALTE SINTÉTICO, DUAS (2) DEMÃOS COM UMA (1) DEMÃO DE FUNDO ANTICORROSIVO</t>
  </si>
  <si>
    <t xml:space="preserve"> 6.7 </t>
  </si>
  <si>
    <t>PORTÃO DE TELA COM REQUADRO DE METALON 3,00 X 1,80 M</t>
  </si>
  <si>
    <t xml:space="preserve"> 6.8 </t>
  </si>
  <si>
    <t xml:space="preserve"> 021402 </t>
  </si>
  <si>
    <t>CAIXA DE PASSAGEM 1,0x1,0x1,0m CONCRETO FCK 150Kgf/cm2</t>
  </si>
  <si>
    <t xml:space="preserve"> 7 </t>
  </si>
  <si>
    <t>CASA DE APOIO À OPERAÇÃO - A=15,00M²</t>
  </si>
  <si>
    <t xml:space="preserve"> 7.1 </t>
  </si>
  <si>
    <t xml:space="preserve"> 7.2 </t>
  </si>
  <si>
    <t xml:space="preserve"> 40.32.22 </t>
  </si>
  <si>
    <t>REGULARIZACAO E COMPACTACAO MANUAL DE TERRENO</t>
  </si>
  <si>
    <t xml:space="preserve"> 7.3 </t>
  </si>
  <si>
    <t xml:space="preserve"> 7.4 </t>
  </si>
  <si>
    <t xml:space="preserve"> 040202 </t>
  </si>
  <si>
    <t xml:space="preserve"> 7.5 </t>
  </si>
  <si>
    <t xml:space="preserve"> 170205 </t>
  </si>
  <si>
    <t>CONTRAPISO EM CONCRETO MAGRO TRACO 1:3:5 5CM</t>
  </si>
  <si>
    <t xml:space="preserve"> 7.6 </t>
  </si>
  <si>
    <t xml:space="preserve"> 12.003.0115-0 </t>
  </si>
  <si>
    <t>EMOP</t>
  </si>
  <si>
    <t>ALVENARIA DE TIJOLOS CERAMICOS FURADOS 10X20X30CM,COMPLEMENT ADA COM 6% DE TIJOLOS DE 10X20X20CM,ASSENTES COM ARGAMASSA D E CIMENTO E SAIBRO,NO TRACO 1:8,EM PAREDES DE MEIA VEZ(0,10M ) DE SUPERFICIE CORRIDA,ATE 3,00M DE ALTURA E MEDIDA PELA AR EA REAL 3%-DESGASTE DE FERRAMENTAS E EPI</t>
  </si>
  <si>
    <t xml:space="preserve"> 7.7 </t>
  </si>
  <si>
    <t xml:space="preserve"> 160010 </t>
  </si>
  <si>
    <t>CHAPISCO GROSSO CIMENTO E AREIA TRACO 1:3</t>
  </si>
  <si>
    <t xml:space="preserve"> 7.8 </t>
  </si>
  <si>
    <t xml:space="preserve"> 120029 </t>
  </si>
  <si>
    <t>REBOCO IMPERMEAVEL PAREDES-CIMENTO E AREIA FINA TRACO 1:4</t>
  </si>
  <si>
    <t xml:space="preserve"> 7.9 </t>
  </si>
  <si>
    <t xml:space="preserve"> 06.12.44 </t>
  </si>
  <si>
    <t>LAJE PRÉ-MOLDADA TRELIÇADA, SOBRECARGA 300KGF/M2, TRELIÇA TR08, VÃO ATÉ 4 METROS, INCLUSIVE CAPEAMENTO E=4CM. ESPESSURA TOTAL DA LAJE=12CM</t>
  </si>
  <si>
    <t xml:space="preserve"> 7.10 </t>
  </si>
  <si>
    <t xml:space="preserve"> 08.14.101 </t>
  </si>
  <si>
    <t>CAIXA DÁGUA CÔNICA POLIETILENO CAPACIDADE DE 500L INCLUSIVE TAMPA</t>
  </si>
  <si>
    <t xml:space="preserve"> 7.11 </t>
  </si>
  <si>
    <t xml:space="preserve"> 44.06.200 </t>
  </si>
  <si>
    <t xml:space="preserve"> 7.12 </t>
  </si>
  <si>
    <t xml:space="preserve"> 190196 </t>
  </si>
  <si>
    <t>LAVATORIO SUSPENSO ECO 40C30CM CELITE COM METAIS</t>
  </si>
  <si>
    <t xml:space="preserve"> 7.13 </t>
  </si>
  <si>
    <t xml:space="preserve"> 190535 </t>
  </si>
  <si>
    <t>CHUVEIRO ELETRICO/ DUCHA FASHION BRANCA - LORENZETTI</t>
  </si>
  <si>
    <t xml:space="preserve"> 7.14 </t>
  </si>
  <si>
    <t xml:space="preserve"> 190236 </t>
  </si>
  <si>
    <t>VASO SANITARIO CONVENCIONAL ECO PLUS - CELITE</t>
  </si>
  <si>
    <t xml:space="preserve"> 7.15 </t>
  </si>
  <si>
    <t xml:space="preserve"> 190607 </t>
  </si>
  <si>
    <t>PIA DE APOIO TRAMONTINA STRATTA 2C INOX IN+METAIS 1,20x50cm</t>
  </si>
  <si>
    <t xml:space="preserve"> 7.16 </t>
  </si>
  <si>
    <t xml:space="preserve"> ED-20592 </t>
  </si>
  <si>
    <t>ENTRADA DE ENERGIA SUBTERRÂNEA, TIPO F4, PADRÃO CEMIG, CARGA INSTALADA DE 114,1KVA ATÉ 152KVA, TRIFÁSICO, COM SAÍDA SUBTERRÂNEA, INCLUSIVE POSTE, CAIXA PARA MEDIDOR, DISJUNTOR, BARRAMENTO, ATERRAMENTO E ACESSÓRIOS</t>
  </si>
  <si>
    <t xml:space="preserve"> 7.17 </t>
  </si>
  <si>
    <t xml:space="preserve"> ED-50916 </t>
  </si>
  <si>
    <t>PORTA METÁLICA 80 X 210 CM , INCLUINDO FECHADURA TIPO EXTERNA E FERRAGENS, CONFORME DETALHE PADRÃO ESCOLAR 4/98 VERSÃO 2005</t>
  </si>
  <si>
    <t xml:space="preserve"> 7.18 </t>
  </si>
  <si>
    <t xml:space="preserve"> ED-50971 </t>
  </si>
  <si>
    <t>PORTA METÁLICA EM CHAPA DOBRADA, DIMENSÃO (60X210)CM, TIPO DE ABRIR, UMA (1) FOLHA, INCLUSIVE ESTRUTURA, DOBRADIÇA E MARCO, EXCLUSIVE FECHADURA E PINTURA</t>
  </si>
  <si>
    <t xml:space="preserve"> 7.19 </t>
  </si>
  <si>
    <t xml:space="preserve"> ED-50954 </t>
  </si>
  <si>
    <t>FORNECIMENTO DE JANELA BASCULANTE DE FERRO, INCLUSIVE ASSENTAMENTO, FERRAGENS E ACESSÓRIOS</t>
  </si>
  <si>
    <t xml:space="preserve"> 7.20 </t>
  </si>
  <si>
    <t xml:space="preserve"> ED-48407 </t>
  </si>
  <si>
    <t>ENGRADAMENTO EM MADEIRA PARAJU OU EQUIVALENTE, PARA TELHAS CERÂMICAS OU DE CONCRETO, EXCLUSIVE TELHAS</t>
  </si>
  <si>
    <t xml:space="preserve"> 7.21 </t>
  </si>
  <si>
    <t xml:space="preserve"> ED-48421 </t>
  </si>
  <si>
    <t>COBERTURA EM TELHA CERÂMICA, TIPO COLONIAL, INCLUSIVE FIXAÇÃO, EXCLUSIVE ENGRADAMENTO E MANTA ISOLANTE/TÉRMICA</t>
  </si>
  <si>
    <t xml:space="preserve"> 7.22 </t>
  </si>
  <si>
    <t xml:space="preserve"> ED-51156 </t>
  </si>
  <si>
    <t>VIDRO COMUM TRANSPARENTE INCOLOR, ESP. 4MM, INCLUSIVE FIXAÇÃO E VEDAÇÃO COM GUARNIÇÃO/GAXETA DE BORRACHA NEOPRENE, FORNECIMENTO E INSTALAÇÃO, EXCLUSIVE CAIXILHO/PERFIL</t>
  </si>
  <si>
    <t xml:space="preserve"> 7.23 </t>
  </si>
  <si>
    <t xml:space="preserve"> 88485 </t>
  </si>
  <si>
    <t>FUNDO SELADOR ACRÍLICO, APLICAÇÃO MANUAL EM PAREDE, UMA DEMÃO. AF_04/2023</t>
  </si>
  <si>
    <t xml:space="preserve"> 7.24 </t>
  </si>
  <si>
    <t xml:space="preserve"> ED-50502 </t>
  </si>
  <si>
    <t>PINTURA LÁTEX (PVA) EM PAREDE, DUAS (2) DEMÃOS, COM APLICAÇÃO MANUAL, INCLUSIVE UMA (1) DEMÃO DE MASSA CORRIDA (PVA), EXCLUSIVE SELADOR ACRÍLICO</t>
  </si>
  <si>
    <t xml:space="preserve"> 7.25 </t>
  </si>
  <si>
    <t xml:space="preserve"> 100757 </t>
  </si>
  <si>
    <t>PINTURA COM TINTA ALQUÍDICA DE ACABAMENTO (ESMALTE SINTÉTICO ACETINADO) PULVERIZADA SOBRE SUPERFÍCIES METÁLICAS (EXCETO PERFIL) EXECUTADO EM OBRA (02 DEMÃOS). AF_01/2020_PE</t>
  </si>
  <si>
    <t>Total Geral</t>
  </si>
  <si>
    <t>-</t>
  </si>
  <si>
    <t>LISTA DE COTAÇÕES</t>
  </si>
  <si>
    <t>RESUMO DAS COTAÇÕES DE MERCADO</t>
  </si>
  <si>
    <t>CÓDIGO</t>
  </si>
  <si>
    <t>DESCRIÇÃO</t>
  </si>
  <si>
    <t>UNIDADE</t>
  </si>
  <si>
    <t>MÉDIA</t>
  </si>
  <si>
    <t>UNID</t>
  </si>
  <si>
    <t>EMPRESA</t>
  </si>
  <si>
    <t>CNPJ</t>
  </si>
  <si>
    <t>VALOR UNITÁRIO</t>
  </si>
  <si>
    <t>COT-02</t>
  </si>
  <si>
    <t>COT-03</t>
  </si>
  <si>
    <t>COT-04</t>
  </si>
  <si>
    <t>CREA-MG: 336.807/D</t>
  </si>
  <si>
    <t>M²</t>
  </si>
  <si>
    <t>KG</t>
  </si>
  <si>
    <t>M³</t>
  </si>
  <si>
    <t>TANQUE EM AÇO INOXIDÁVEL</t>
  </si>
  <si>
    <t>FORNECIMENTO, PREPARO E APLICAÇÃO DE CONCRETO CICLÓPICO FCK= 15MPA COM 30% DE PEDRA DE MÃO</t>
  </si>
  <si>
    <t>PAVIMENTAÇÃO COM BRITA GRANÍTICA Nº 0, ESPALHADA, E= 5,0 CM</t>
  </si>
  <si>
    <t>GRAMA BATATAIS EM PLACAS, FORNECIMENTO E PLANTIO</t>
  </si>
  <si>
    <t>LASTRO DE AREIA</t>
  </si>
  <si>
    <t>REGISTRO DE GAVETA, EM BRONZE, COM DIÂMETRO DE 4". FORNECIMENTO E INSTALAÇÃO.</t>
  </si>
  <si>
    <t>LASTRO DE BRITA COMERCIAL - ESPALHAMENTO MECÂNICO</t>
  </si>
  <si>
    <t>ALVENARIA DE BLOCOS DE CONCRETO (20x20x40)cm, COM ARGAMASSA DE CIMENTO E AREIA NO TRAÇO 1:6, EM PAREDES CORRIDAS DE 0,20m DE ESPESSURA, DE 3m a 4,50m DE ALTURA, E MEDIDA PELA ÁREA REAL.</t>
  </si>
  <si>
    <t>PREPARO MANUAL DE TERRENO, COMPREENDENDO ACERTO, RASPAGEM EVENTUALMENTO ATÉ 0,25m DE PROFUNDIDADE E AFASTAMENTO LATERAL DO MATERIAL EXCEDENTE.</t>
  </si>
  <si>
    <t>FORNECIMENTO E MONTAGEM DE MEDIDOR DE VAZÃO DO TIPO CALHA PARSHALL GARGANTA W3, EM FIBRA DE VIDRO</t>
  </si>
  <si>
    <t>FORNECIMENTO DE COMPORTA TIPO STOP-LOG TIPO ALTO EM FIBRA DE VIDRO, LARGURA ÚTIL 200mm E ALTURA DE  400mm COM GAVETA MOVEDIÇA EM FIBRA DE VIDRO ESP.= 10mm, COM ACIONAMENTO MANUAL POR MANETE NA PRÓPRIA GAVETA</t>
  </si>
  <si>
    <t xml:space="preserve"> 3.6</t>
  </si>
  <si>
    <t xml:space="preserve"> 3.7</t>
  </si>
  <si>
    <t xml:space="preserve"> 3.8</t>
  </si>
  <si>
    <t xml:space="preserve"> 3.9</t>
  </si>
  <si>
    <t xml:space="preserve"> 3.10</t>
  </si>
  <si>
    <t xml:space="preserve"> 3.11</t>
  </si>
  <si>
    <t>031301</t>
  </si>
  <si>
    <t>ESTACA METÁLICA CRAVADA PERFIL H 10""</t>
  </si>
  <si>
    <t>OBRA</t>
  </si>
  <si>
    <t>BANCOS</t>
  </si>
  <si>
    <t>COTAÇÃO</t>
  </si>
  <si>
    <t>MOTO-BOMBA SUBMERSÍVEL AUTOESCOVANTE PARA ESGOTO, P=4,0 CV, TRIFÁSICO</t>
  </si>
  <si>
    <t>EBARA BOMBAS AMÉRICA DO SUL</t>
  </si>
  <si>
    <t>46.138.319/0007-74</t>
  </si>
  <si>
    <t>14.778.311/0001-90</t>
  </si>
  <si>
    <t>BOMBA SHOPPING</t>
  </si>
  <si>
    <t>ARF COMÉRCIO DE BOMBAS E MÁQUINAS LTDA</t>
  </si>
  <si>
    <t>20.550.456/0004-85</t>
  </si>
  <si>
    <t>ENCARGOS SOCIAIS:</t>
  </si>
  <si>
    <t xml:space="preserve"> 5.2</t>
  </si>
  <si>
    <t xml:space="preserve"> 5.3</t>
  </si>
  <si>
    <t xml:space="preserve"> 5.4</t>
  </si>
  <si>
    <t xml:space="preserve"> 5.5</t>
  </si>
  <si>
    <t xml:space="preserve"> 5.6</t>
  </si>
  <si>
    <t>SEDOP</t>
  </si>
  <si>
    <t>QUADRO DE COMANDO - PROTEÇÃO TRIFÁSICO - 4,0 CV</t>
  </si>
  <si>
    <t>INSTALAÇÃO DE QUADRO ELÉTRICO PARA 2 BOMBAS TRIFÁSICAS ATÉ 25 CV CADA (NÃO INCLUI O FORNECIMENTO DO QUADRO). AF_11/2025</t>
  </si>
  <si>
    <t>ADMINISTRAÇÃO LOCAL</t>
  </si>
  <si>
    <t>TCU</t>
  </si>
  <si>
    <t>%</t>
  </si>
  <si>
    <t>ADMINISTRAÇÃO LOCAL DA OBRA</t>
  </si>
  <si>
    <t>60.419.415/0001-26</t>
  </si>
  <si>
    <t>JA SOLDAS E EMPREENDIMENTOS</t>
  </si>
  <si>
    <r>
      <t xml:space="preserve">__________________________________________________
</t>
    </r>
    <r>
      <rPr>
        <b/>
        <sz val="10"/>
        <rFont val="Arial"/>
        <family val="2"/>
      </rPr>
      <t>Kelton José Amaral Nascimento</t>
    </r>
    <r>
      <rPr>
        <sz val="10"/>
        <rFont val="Arial"/>
        <family val="1"/>
      </rPr>
      <t xml:space="preserve">
Engenheiro Civil
CREA-MG 336807/D</t>
    </r>
  </si>
  <si>
    <t>ITEM</t>
  </si>
  <si>
    <t>BANCO</t>
  </si>
  <si>
    <t>QUANTIDADE</t>
  </si>
  <si>
    <t>MEMÓRIA</t>
  </si>
  <si>
    <t>ORÇAMENTO SINTÉTICO</t>
  </si>
  <si>
    <t>VALOR UNIT.</t>
  </si>
  <si>
    <t>VALOR UNIT. COM BDI</t>
  </si>
  <si>
    <t>TOTAL</t>
  </si>
  <si>
    <t>PESO (%)</t>
  </si>
  <si>
    <t>DESONERADO: EMBUTIDO NOS PREÇOS UNITÁRIOS DOS INSUMOS DE MÃO DE OBRA, DE ACORDO COM AS BASES.</t>
  </si>
  <si>
    <t>1,00 unidade</t>
  </si>
  <si>
    <t>área: 16,00 m²</t>
  </si>
  <si>
    <t>2,00 unidades</t>
  </si>
  <si>
    <t>volume: 10,00 m³</t>
  </si>
  <si>
    <t>volume: 0,10 m³</t>
  </si>
  <si>
    <t>volume: 2,72m³</t>
  </si>
  <si>
    <t>área: 20,00 m²</t>
  </si>
  <si>
    <t>peso: 163,00 kg</t>
  </si>
  <si>
    <t>volume: 28,70 m³</t>
  </si>
  <si>
    <t>extensão: 24,00 m</t>
  </si>
  <si>
    <t>quantidade: 1,00 unidade</t>
  </si>
  <si>
    <t>quantidade: 2,00 unidades</t>
  </si>
  <si>
    <t>área: 5,40 m²</t>
  </si>
  <si>
    <t>volume: 10,70 m³</t>
  </si>
  <si>
    <t>volume: 1,18 m³</t>
  </si>
  <si>
    <t>volume: 9,41 m³</t>
  </si>
  <si>
    <t>área: 6,00 m²</t>
  </si>
  <si>
    <t>peso: 640,50 kg</t>
  </si>
  <si>
    <t>extensão: 60,00 m</t>
  </si>
  <si>
    <t>extensão: 36,00 m</t>
  </si>
  <si>
    <t>volume: 13,91 m³</t>
  </si>
  <si>
    <t>quantidade: 3,00 unidades</t>
  </si>
  <si>
    <t>quantidade: 4,00 unidades</t>
  </si>
  <si>
    <t>área: 50,00 m²</t>
  </si>
  <si>
    <t>volume: 25,00 m³</t>
  </si>
  <si>
    <t>volume: 8,39 m³</t>
  </si>
  <si>
    <t>peso: 503,72 kg</t>
  </si>
  <si>
    <t>área: 33,00 m²</t>
  </si>
  <si>
    <t>área: 72,60 m²</t>
  </si>
  <si>
    <t>extensão: 12,00 m</t>
  </si>
  <si>
    <t>extensão: 6,00 m</t>
  </si>
  <si>
    <t>volume: 15,75 m³</t>
  </si>
  <si>
    <t>volume: 4,50 m³</t>
  </si>
  <si>
    <t>quantidade: 2.250,00 unidades</t>
  </si>
  <si>
    <t>área: 2,00 m²</t>
  </si>
  <si>
    <t>extensão: 18,00 m</t>
  </si>
  <si>
    <t>extensão: 66,00 m</t>
  </si>
  <si>
    <t>área: 30,00 m²</t>
  </si>
  <si>
    <t>extensão: 50,00 m</t>
  </si>
  <si>
    <t>volume: 2,28 m³</t>
  </si>
  <si>
    <t>área: 11,40 m²</t>
  </si>
  <si>
    <t>área: 15,00 m²</t>
  </si>
  <si>
    <t>área: 53,20 m²</t>
  </si>
  <si>
    <t>área: 106,40 m²</t>
  </si>
  <si>
    <t>área: 3,12 m²</t>
  </si>
  <si>
    <t>área: 28,16 m²</t>
  </si>
  <si>
    <t>área: 13,59 m²</t>
  </si>
  <si>
    <t>acordão 2622 / tcu - médio quártil</t>
  </si>
  <si>
    <t>MEMÓRIA DE CÁLCULO</t>
  </si>
  <si>
    <t>Kelton José Amaral Nascimento</t>
  </si>
  <si>
    <t>Engenheiro Civil</t>
  </si>
  <si>
    <t>30 DIAS</t>
  </si>
  <si>
    <t>60 DIAS</t>
  </si>
  <si>
    <t>90 DIAS</t>
  </si>
  <si>
    <t>CRONOGRAMA FÍSICO E FINANCEIRO</t>
  </si>
  <si>
    <t>TOTAL POR ETAPA</t>
  </si>
  <si>
    <t>PORCENTAGEM</t>
  </si>
  <si>
    <t>CUSTO</t>
  </si>
  <si>
    <t>PORCENTAGEM ACUMULADO</t>
  </si>
  <si>
    <t>CUSTO ACUMULADO</t>
  </si>
  <si>
    <t>EXECUÇÃO DE PASSEIO (CALÇADA) OU PISO DE CONCRETO COM CONCRETO MOLDADO IN LOCO, FEITO EM OBRA, ACABAMENTO CONVENCIONAL, ESPESSURA 6 CM, ARMADO. AF_08/2022</t>
  </si>
  <si>
    <t>100,00%
42.148,17</t>
  </si>
  <si>
    <t>100,00%
21.594,35</t>
  </si>
  <si>
    <t>100,00%
86.877,53</t>
  </si>
  <si>
    <t>100,00%
50.270,55</t>
  </si>
  <si>
    <t>100,00%
16.959,01</t>
  </si>
  <si>
    <t>100,00%
52.013,84</t>
  </si>
  <si>
    <t>100,00%
58.118,90</t>
  </si>
  <si>
    <t xml:space="preserve">SINAPI - 03/2026 - Minas Gerais
SBC - 03/2026 - Minas Gerais
SICRO3 - 10/2025 - Minas Gerais
ORSE - 01/2026 - Sergipe
SETOP - 01/2026 - Minas Gerais
IOPES - 12/2025 - Espírito Santo
SIURB - 07/2025 - São Paulo
SIURB INFRA - 07/2025 - São Paulo
SUDECAP - 10/2025 - Minas Gerais
CPOS/CDHU - 01/2026 - São Paulo
FDE - 01/2026 - São Paulo
AGETOP CIVIL - 06/2025 - Goiás
AGETOP RODOVIARIA - 06/2025 - Goiás
EMBASA - 06/2025 - sem_encargos
EMOP - 02/2026 - Rio de Janeiro
SCO - 01/2026 - Rio de Janeiro
</t>
  </si>
  <si>
    <t>B.D.I. - ESGOTO</t>
  </si>
  <si>
    <t>B.D.I - AQUISIÇÃO DE EQUIPAMENTOS E MATERIAIS</t>
  </si>
  <si>
    <t>8.1</t>
  </si>
  <si>
    <t>100,00%
22.958,76</t>
  </si>
  <si>
    <t>33,00%
7.576,39</t>
  </si>
  <si>
    <t>34,00%
7.805,98</t>
  </si>
  <si>
    <t>CONSTRUÇÃO DA ESTAÇÃO DE TRATAMENTO DE ESGOTO - ETE
CONSTRUÇÃO CIVIL</t>
  </si>
  <si>
    <t>BDI (CONFORME ACÓRDÃO Nº 2622/13 e LEI Nº 13.161 DE 31/08/15)</t>
  </si>
  <si>
    <t>OBRA: CONSTRUÇÃO DA ESTAÇÃO DE TRATAMENTO DE ESGOTO - ETE</t>
  </si>
  <si>
    <t>BDI</t>
  </si>
  <si>
    <t>CONSTRUÇÃO E REFORMA DE EDIFÍCIOS</t>
  </si>
  <si>
    <t>DISCRIMINAÇÃO DAS PARCELAS</t>
  </si>
  <si>
    <t>SIGLA</t>
  </si>
  <si>
    <t>(ISS = 5,00%)</t>
  </si>
  <si>
    <t>INCIDÊNCIA</t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</si>
  <si>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</si>
  <si>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</si>
  <si>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</si>
  <si>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</si>
  <si>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</si>
  <si>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</si>
  <si>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</si>
  <si>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</si>
  <si>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</si>
  <si>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</si>
  <si>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SG</t>
  </si>
  <si>
    <t>RISCO(*)</t>
  </si>
  <si>
    <t>R</t>
  </si>
  <si>
    <t>TRIBUTOS</t>
  </si>
  <si>
    <t>I</t>
  </si>
  <si>
    <t>PV</t>
  </si>
  <si>
    <t>ISS</t>
  </si>
  <si>
    <t>ISS (1)</t>
  </si>
  <si>
    <t>PIS</t>
  </si>
  <si>
    <t>COFINS</t>
  </si>
  <si>
    <t>CPRB</t>
  </si>
  <si>
    <t>INSS</t>
  </si>
  <si>
    <t>FÓRMULA DO BDI</t>
  </si>
  <si>
    <t>BDI =</t>
  </si>
  <si>
    <t xml:space="preserve">BDI COM DESONERAÇÃO = </t>
  </si>
  <si>
    <t>CREA-MG 336807/D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</si>
</sst>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_-&quot;R$&quot;* #,##0.00_-;\-&quot;R$&quot;* #,##0.00_-;_-&quot;R$&quot;* &quot;-&quot;??_-;_-@_-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</numFmts>
  <fonts count="54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8"/>
      <name val="Arial"/>
      <family val="1"/>
    </font>
    <font>
      <b/>
      <sz val="12"/>
      <name val="Arial"/>
      <family val="1"/>
    </font>
    <font>
      <sz val="9"/>
      <color indexed="8"/>
      <name val="Arial"/>
      <family val="2"/>
    </font>
    <font>
      <b/>
      <sz val="10"/>
      <color rgb="FF000000"/>
      <name val="Arial"/>
      <family val="2"/>
    </font>
    <font>
      <sz val="8"/>
      <color theme="1"/>
      <name val="Arial"/>
      <family val="2"/>
    </font>
    <font>
      <sz val="8"/>
      <color indexed="12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43"/>
        <b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0"/>
        <bgColor rgb="FFD8ECF6"/>
      </patternFill>
    </fill>
    <fill>
      <patternFill patternType="solid">
        <fgColor theme="5" tint="0.39997558519241921"/>
        <bgColor rgb="FFD8ECF6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05">
    <xf numFmtId="0" fontId="0" fillId="0" borderId="0"/>
    <xf numFmtId="0" fontId="2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30" fillId="30" borderId="9" applyNumberFormat="0" applyAlignment="0" applyProtection="0"/>
    <xf numFmtId="0" fontId="31" fillId="0" borderId="0">
      <protection locked="0"/>
    </xf>
    <xf numFmtId="166" fontId="21" fillId="0" borderId="0" applyFont="0" applyFill="0" applyBorder="0" applyAlignment="0" applyProtection="0"/>
    <xf numFmtId="0" fontId="32" fillId="0" borderId="0"/>
    <xf numFmtId="0" fontId="32" fillId="0" borderId="0"/>
    <xf numFmtId="43" fontId="33" fillId="0" borderId="0" applyBorder="0" applyProtection="0"/>
    <xf numFmtId="167" fontId="31" fillId="0" borderId="0">
      <protection locked="0"/>
    </xf>
    <xf numFmtId="0" fontId="34" fillId="31" borderId="0" applyNumberFormat="0" applyBorder="0" applyAlignment="0" applyProtection="0"/>
    <xf numFmtId="0" fontId="35" fillId="0" borderId="0">
      <alignment horizontal="left"/>
    </xf>
    <xf numFmtId="0" fontId="36" fillId="32" borderId="10" applyNumberFormat="0" applyAlignment="0" applyProtection="0"/>
    <xf numFmtId="0" fontId="37" fillId="0" borderId="11" applyNumberFormat="0" applyFill="0" applyAlignment="0" applyProtection="0"/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0" fontId="39" fillId="0" borderId="1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40" fillId="22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21" fillId="33" borderId="12" applyNumberFormat="0" applyAlignment="0" applyProtection="0"/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171" fontId="31" fillId="0" borderId="0">
      <protection locked="0"/>
    </xf>
    <xf numFmtId="172" fontId="31" fillId="0" borderId="0">
      <protection locked="0"/>
    </xf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73" fontId="42" fillId="0" borderId="0">
      <protection locked="0"/>
    </xf>
    <xf numFmtId="43" fontId="21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/>
    <xf numFmtId="0" fontId="44" fillId="27" borderId="4">
      <alignment wrapText="1"/>
    </xf>
    <xf numFmtId="0" fontId="44" fillId="27" borderId="4">
      <alignment wrapText="1"/>
    </xf>
    <xf numFmtId="0" fontId="45" fillId="0" borderId="13" applyNumberFormat="0" applyFill="0" applyAlignment="0" applyProtection="0"/>
    <xf numFmtId="173" fontId="46" fillId="0" borderId="0">
      <protection locked="0"/>
    </xf>
    <xf numFmtId="173" fontId="46" fillId="0" borderId="0">
      <protection locked="0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34" borderId="0" applyNumberFormat="0" applyBorder="0" applyAlignment="0" applyProtection="0"/>
    <xf numFmtId="9" fontId="21" fillId="0" borderId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/>
    <xf numFmtId="165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232">
    <xf numFmtId="0" fontId="0" fillId="0" borderId="0" xfId="0"/>
    <xf numFmtId="0" fontId="23" fillId="0" borderId="0" xfId="0" applyFont="1"/>
    <xf numFmtId="0" fontId="23" fillId="26" borderId="0" xfId="0" applyFont="1" applyFill="1"/>
    <xf numFmtId="10" fontId="23" fillId="26" borderId="0" xfId="0" applyNumberFormat="1" applyFont="1" applyFill="1"/>
    <xf numFmtId="0" fontId="27" fillId="26" borderId="0" xfId="0" applyFont="1" applyFill="1" applyAlignment="1">
      <alignment horizontal="center" vertical="center" wrapText="1"/>
    </xf>
    <xf numFmtId="4" fontId="28" fillId="26" borderId="0" xfId="0" applyNumberFormat="1" applyFont="1" applyFill="1" applyAlignment="1">
      <alignment horizontal="center" vertical="center" wrapText="1"/>
    </xf>
    <xf numFmtId="0" fontId="28" fillId="26" borderId="0" xfId="0" applyFont="1" applyFill="1" applyAlignment="1">
      <alignment horizontal="center" vertical="center" wrapText="1"/>
    </xf>
    <xf numFmtId="4" fontId="27" fillId="25" borderId="4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16" fillId="18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0" fontId="0" fillId="0" borderId="0" xfId="0" applyNumberFormat="1"/>
    <xf numFmtId="0" fontId="9" fillId="17" borderId="4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19" fillId="21" borderId="25" xfId="0" applyFont="1" applyFill="1" applyBorder="1" applyAlignment="1">
      <alignment horizontal="center" vertical="center" wrapText="1"/>
    </xf>
    <xf numFmtId="0" fontId="19" fillId="21" borderId="0" xfId="0" applyFont="1" applyFill="1" applyAlignment="1">
      <alignment horizontal="center" vertical="center" wrapText="1"/>
    </xf>
    <xf numFmtId="0" fontId="19" fillId="21" borderId="26" xfId="0" applyFont="1" applyFill="1" applyBorder="1" applyAlignment="1">
      <alignment horizontal="center" vertical="center" wrapText="1"/>
    </xf>
    <xf numFmtId="0" fontId="17" fillId="19" borderId="1" xfId="0" applyFont="1" applyFill="1" applyBorder="1" applyAlignment="1">
      <alignment horizontal="right" vertical="center" wrapText="1"/>
    </xf>
    <xf numFmtId="0" fontId="18" fillId="20" borderId="1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top" wrapText="1"/>
    </xf>
    <xf numFmtId="0" fontId="2" fillId="6" borderId="4" xfId="0" applyFont="1" applyFill="1" applyBorder="1" applyAlignment="1">
      <alignment horizontal="right" vertical="top" wrapText="1"/>
    </xf>
    <xf numFmtId="0" fontId="2" fillId="5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left" vertical="top" wrapText="1"/>
    </xf>
    <xf numFmtId="0" fontId="5" fillId="8" borderId="4" xfId="0" applyFont="1" applyFill="1" applyBorder="1" applyAlignment="1">
      <alignment horizontal="center" vertical="top" wrapText="1"/>
    </xf>
    <xf numFmtId="0" fontId="6" fillId="9" borderId="4" xfId="0" applyFont="1" applyFill="1" applyBorder="1" applyAlignment="1">
      <alignment horizontal="right" vertical="top" wrapText="1"/>
    </xf>
    <xf numFmtId="4" fontId="7" fillId="10" borderId="4" xfId="0" applyNumberFormat="1" applyFont="1" applyFill="1" applyBorder="1" applyAlignment="1">
      <alignment horizontal="right" vertical="top" wrapText="1"/>
    </xf>
    <xf numFmtId="164" fontId="8" fillId="11" borderId="4" xfId="0" applyNumberFormat="1" applyFont="1" applyFill="1" applyBorder="1" applyAlignment="1">
      <alignment horizontal="right" vertical="top" wrapText="1"/>
    </xf>
    <xf numFmtId="0" fontId="10" fillId="12" borderId="4" xfId="0" applyFont="1" applyFill="1" applyBorder="1" applyAlignment="1">
      <alignment horizontal="left" vertical="center" wrapText="1"/>
    </xf>
    <xf numFmtId="0" fontId="10" fillId="13" borderId="4" xfId="0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right" vertical="center" wrapText="1"/>
    </xf>
    <xf numFmtId="4" fontId="13" fillId="15" borderId="4" xfId="0" applyNumberFormat="1" applyFont="1" applyFill="1" applyBorder="1" applyAlignment="1">
      <alignment horizontal="right" vertical="center" wrapText="1"/>
    </xf>
    <xf numFmtId="164" fontId="14" fillId="16" borderId="4" xfId="0" applyNumberFormat="1" applyFont="1" applyFill="1" applyBorder="1" applyAlignment="1">
      <alignment horizontal="right" vertical="center" wrapText="1"/>
    </xf>
    <xf numFmtId="0" fontId="11" fillId="13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5" fillId="8" borderId="4" xfId="0" applyFont="1" applyFill="1" applyBorder="1" applyAlignment="1">
      <alignment horizontal="center" vertical="center" wrapText="1"/>
    </xf>
    <xf numFmtId="2" fontId="6" fillId="9" borderId="4" xfId="0" applyNumberFormat="1" applyFont="1" applyFill="1" applyBorder="1" applyAlignment="1">
      <alignment horizontal="right" vertical="center" wrapText="1"/>
    </xf>
    <xf numFmtId="0" fontId="6" fillId="9" borderId="4" xfId="0" applyFont="1" applyFill="1" applyBorder="1" applyAlignment="1">
      <alignment horizontal="right" vertical="center" wrapText="1"/>
    </xf>
    <xf numFmtId="4" fontId="7" fillId="10" borderId="4" xfId="0" applyNumberFormat="1" applyFont="1" applyFill="1" applyBorder="1" applyAlignment="1">
      <alignment horizontal="right" vertical="center" wrapText="1"/>
    </xf>
    <xf numFmtId="4" fontId="10" fillId="15" borderId="4" xfId="0" applyNumberFormat="1" applyFont="1" applyFill="1" applyBorder="1" applyAlignment="1">
      <alignment horizontal="right" vertical="center" wrapText="1"/>
    </xf>
    <xf numFmtId="0" fontId="10" fillId="12" borderId="4" xfId="0" quotePrefix="1" applyFont="1" applyFill="1" applyBorder="1" applyAlignment="1">
      <alignment horizontal="left" vertical="center" wrapText="1"/>
    </xf>
    <xf numFmtId="0" fontId="2" fillId="4" borderId="24" xfId="0" applyFont="1" applyFill="1" applyBorder="1" applyAlignment="1">
      <alignment horizontal="left" vertical="top" wrapText="1"/>
    </xf>
    <xf numFmtId="0" fontId="4" fillId="7" borderId="24" xfId="0" applyFont="1" applyFill="1" applyBorder="1" applyAlignment="1">
      <alignment horizontal="left" vertical="top" wrapText="1"/>
    </xf>
    <xf numFmtId="0" fontId="10" fillId="12" borderId="24" xfId="0" applyFont="1" applyFill="1" applyBorder="1" applyAlignment="1">
      <alignment horizontal="left" vertical="center" wrapText="1"/>
    </xf>
    <xf numFmtId="0" fontId="4" fillId="7" borderId="24" xfId="0" applyFont="1" applyFill="1" applyBorder="1" applyAlignment="1">
      <alignment horizontal="left" vertical="center" wrapText="1"/>
    </xf>
    <xf numFmtId="0" fontId="10" fillId="12" borderId="30" xfId="0" applyFont="1" applyFill="1" applyBorder="1" applyAlignment="1">
      <alignment horizontal="left" vertical="center" wrapText="1"/>
    </xf>
    <xf numFmtId="0" fontId="10" fillId="12" borderId="28" xfId="0" applyFont="1" applyFill="1" applyBorder="1" applyAlignment="1">
      <alignment horizontal="left" vertical="center" wrapText="1"/>
    </xf>
    <xf numFmtId="0" fontId="10" fillId="13" borderId="28" xfId="0" applyFont="1" applyFill="1" applyBorder="1" applyAlignment="1">
      <alignment horizontal="center" vertical="center" wrapText="1"/>
    </xf>
    <xf numFmtId="2" fontId="12" fillId="14" borderId="28" xfId="0" applyNumberFormat="1" applyFont="1" applyFill="1" applyBorder="1" applyAlignment="1">
      <alignment horizontal="right" vertical="center" wrapText="1"/>
    </xf>
    <xf numFmtId="0" fontId="9" fillId="21" borderId="0" xfId="0" applyFont="1" applyFill="1" applyAlignment="1">
      <alignment horizontal="center" vertical="top" wrapText="1"/>
    </xf>
    <xf numFmtId="0" fontId="18" fillId="21" borderId="0" xfId="0" applyFont="1" applyFill="1" applyAlignment="1">
      <alignment horizontal="center" vertical="top" wrapText="1"/>
    </xf>
    <xf numFmtId="0" fontId="0" fillId="26" borderId="0" xfId="0" applyFill="1"/>
    <xf numFmtId="0" fontId="9" fillId="21" borderId="4" xfId="0" applyFont="1" applyFill="1" applyBorder="1" applyAlignment="1">
      <alignment horizontal="center" vertical="center" wrapText="1"/>
    </xf>
    <xf numFmtId="0" fontId="9" fillId="21" borderId="4" xfId="0" applyFont="1" applyFill="1" applyBorder="1" applyAlignment="1">
      <alignment horizontal="left" vertical="top" wrapText="1"/>
    </xf>
    <xf numFmtId="0" fontId="4" fillId="11" borderId="4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left" vertical="top" wrapText="1"/>
    </xf>
    <xf numFmtId="10" fontId="9" fillId="21" borderId="4" xfId="0" applyNumberFormat="1" applyFont="1" applyFill="1" applyBorder="1" applyAlignment="1">
      <alignment horizontal="right" vertical="top" wrapText="1"/>
    </xf>
    <xf numFmtId="4" fontId="9" fillId="21" borderId="4" xfId="0" applyNumberFormat="1" applyFont="1" applyFill="1" applyBorder="1" applyAlignment="1">
      <alignment horizontal="right" vertical="top" wrapText="1"/>
    </xf>
    <xf numFmtId="0" fontId="9" fillId="21" borderId="31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4" fillId="11" borderId="16" xfId="0" applyFont="1" applyFill="1" applyBorder="1" applyAlignment="1">
      <alignment horizontal="center" vertical="center" wrapText="1"/>
    </xf>
    <xf numFmtId="0" fontId="10" fillId="11" borderId="32" xfId="0" applyFont="1" applyFill="1" applyBorder="1" applyAlignment="1">
      <alignment horizontal="center" vertical="center" wrapText="1"/>
    </xf>
    <xf numFmtId="10" fontId="15" fillId="17" borderId="4" xfId="0" applyNumberFormat="1" applyFont="1" applyFill="1" applyBorder="1" applyAlignment="1">
      <alignment horizontal="center" vertical="center" wrapText="1"/>
    </xf>
    <xf numFmtId="0" fontId="9" fillId="17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17" borderId="4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vertical="center" wrapText="1"/>
    </xf>
    <xf numFmtId="0" fontId="26" fillId="24" borderId="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vertical="center" wrapText="1"/>
    </xf>
    <xf numFmtId="0" fontId="9" fillId="17" borderId="21" xfId="0" applyFont="1" applyFill="1" applyBorder="1" applyAlignment="1">
      <alignment vertical="center" wrapText="1"/>
    </xf>
    <xf numFmtId="0" fontId="26" fillId="24" borderId="24" xfId="0" applyFont="1" applyFill="1" applyBorder="1" applyAlignment="1">
      <alignment horizontal="center" vertical="center"/>
    </xf>
    <xf numFmtId="0" fontId="27" fillId="25" borderId="24" xfId="0" applyFont="1" applyFill="1" applyBorder="1" applyAlignment="1">
      <alignment horizontal="center" vertical="center" wrapText="1"/>
    </xf>
    <xf numFmtId="0" fontId="27" fillId="26" borderId="24" xfId="0" applyFont="1" applyFill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/>
    </xf>
    <xf numFmtId="164" fontId="9" fillId="21" borderId="4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8" fillId="0" borderId="50" xfId="0" applyFont="1" applyBorder="1" applyAlignment="1">
      <alignment horizontal="center" vertical="center" wrapText="1"/>
    </xf>
    <xf numFmtId="10" fontId="23" fillId="0" borderId="0" xfId="0" applyNumberFormat="1" applyFont="1"/>
    <xf numFmtId="0" fontId="27" fillId="0" borderId="0" xfId="0" applyFont="1" applyAlignment="1">
      <alignment horizontal="center" vertical="center" wrapText="1"/>
    </xf>
    <xf numFmtId="4" fontId="27" fillId="0" borderId="0" xfId="0" applyNumberFormat="1" applyFont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23" fillId="0" borderId="61" xfId="0" applyFont="1" applyBorder="1" applyAlignment="1">
      <alignment horizontal="center"/>
    </xf>
    <xf numFmtId="0" fontId="23" fillId="0" borderId="48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7" fillId="0" borderId="55" xfId="0" applyFont="1" applyBorder="1" applyAlignment="1">
      <alignment horizontal="right" vertical="center" wrapText="1"/>
    </xf>
    <xf numFmtId="0" fontId="27" fillId="0" borderId="56" xfId="0" applyFont="1" applyBorder="1" applyAlignment="1">
      <alignment horizontal="right" vertical="center" wrapText="1"/>
    </xf>
    <xf numFmtId="0" fontId="27" fillId="0" borderId="57" xfId="0" applyFont="1" applyBorder="1" applyAlignment="1">
      <alignment horizontal="right" vertical="center" wrapText="1"/>
    </xf>
    <xf numFmtId="10" fontId="27" fillId="26" borderId="53" xfId="0" applyNumberFormat="1" applyFont="1" applyFill="1" applyBorder="1" applyAlignment="1">
      <alignment horizontal="center" vertical="center" wrapText="1"/>
    </xf>
    <xf numFmtId="10" fontId="27" fillId="26" borderId="57" xfId="0" applyNumberFormat="1" applyFont="1" applyFill="1" applyBorder="1" applyAlignment="1">
      <alignment horizontal="center" vertical="center" wrapText="1"/>
    </xf>
    <xf numFmtId="4" fontId="53" fillId="0" borderId="53" xfId="0" applyNumberFormat="1" applyFont="1" applyBorder="1" applyAlignment="1">
      <alignment horizontal="center" vertical="center" wrapText="1"/>
    </xf>
    <xf numFmtId="4" fontId="53" fillId="0" borderId="54" xfId="0" applyNumberFormat="1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3" fillId="0" borderId="60" xfId="0" applyFont="1" applyBorder="1" applyAlignment="1">
      <alignment horizontal="center" vertical="center"/>
    </xf>
    <xf numFmtId="0" fontId="23" fillId="0" borderId="56" xfId="0" applyFont="1" applyBorder="1" applyAlignment="1">
      <alignment horizontal="center" vertical="center"/>
    </xf>
    <xf numFmtId="0" fontId="28" fillId="0" borderId="55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10" fontId="28" fillId="0" borderId="53" xfId="0" applyNumberFormat="1" applyFont="1" applyBorder="1" applyAlignment="1">
      <alignment horizontal="center" vertical="center" wrapText="1"/>
    </xf>
    <xf numFmtId="10" fontId="28" fillId="0" borderId="57" xfId="0" applyNumberFormat="1" applyFont="1" applyBorder="1" applyAlignment="1">
      <alignment horizontal="center" vertical="center" wrapText="1"/>
    </xf>
    <xf numFmtId="4" fontId="52" fillId="0" borderId="53" xfId="0" applyNumberFormat="1" applyFont="1" applyBorder="1" applyAlignment="1">
      <alignment horizontal="center" vertical="center" wrapText="1"/>
    </xf>
    <xf numFmtId="4" fontId="52" fillId="0" borderId="54" xfId="0" applyNumberFormat="1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 wrapText="1"/>
    </xf>
    <xf numFmtId="4" fontId="28" fillId="0" borderId="53" xfId="0" applyNumberFormat="1" applyFont="1" applyBorder="1" applyAlignment="1">
      <alignment horizontal="center" vertical="center" wrapText="1"/>
    </xf>
    <xf numFmtId="4" fontId="28" fillId="0" borderId="56" xfId="0" applyNumberFormat="1" applyFont="1" applyBorder="1" applyAlignment="1">
      <alignment horizontal="center" vertical="center" wrapText="1"/>
    </xf>
    <xf numFmtId="4" fontId="28" fillId="0" borderId="54" xfId="0" applyNumberFormat="1" applyFont="1" applyBorder="1" applyAlignment="1">
      <alignment horizontal="center" vertical="center" wrapText="1"/>
    </xf>
    <xf numFmtId="10" fontId="28" fillId="0" borderId="58" xfId="0" applyNumberFormat="1" applyFont="1" applyBorder="1" applyAlignment="1">
      <alignment horizontal="center" vertical="center" wrapText="1"/>
    </xf>
    <xf numFmtId="10" fontId="28" fillId="0" borderId="59" xfId="0" applyNumberFormat="1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10" fontId="28" fillId="0" borderId="51" xfId="0" applyNumberFormat="1" applyFont="1" applyBorder="1" applyAlignment="1">
      <alignment horizontal="center" vertical="center" wrapText="1"/>
    </xf>
    <xf numFmtId="10" fontId="28" fillId="0" borderId="52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3" fillId="0" borderId="1" xfId="0" applyFont="1" applyBorder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9" fillId="21" borderId="36" xfId="0" applyFont="1" applyFill="1" applyBorder="1" applyAlignment="1">
      <alignment horizontal="center" vertical="center" wrapText="1"/>
    </xf>
    <xf numFmtId="0" fontId="9" fillId="21" borderId="37" xfId="0" applyFont="1" applyFill="1" applyBorder="1" applyAlignment="1">
      <alignment horizontal="center" vertical="center" wrapText="1"/>
    </xf>
    <xf numFmtId="0" fontId="9" fillId="21" borderId="38" xfId="0" applyFont="1" applyFill="1" applyBorder="1" applyAlignment="1">
      <alignment horizontal="center" vertical="center" wrapText="1"/>
    </xf>
    <xf numFmtId="0" fontId="9" fillId="21" borderId="39" xfId="0" applyFont="1" applyFill="1" applyBorder="1" applyAlignment="1">
      <alignment horizontal="center" vertical="center" wrapText="1"/>
    </xf>
    <xf numFmtId="0" fontId="9" fillId="21" borderId="4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9" fillId="17" borderId="4" xfId="0" applyFont="1" applyFill="1" applyBorder="1" applyAlignment="1">
      <alignment horizontal="center" vertical="top" wrapText="1"/>
    </xf>
    <xf numFmtId="0" fontId="15" fillId="17" borderId="4" xfId="0" applyFont="1" applyFill="1" applyBorder="1" applyAlignment="1">
      <alignment horizontal="center" vertical="top" wrapText="1"/>
    </xf>
    <xf numFmtId="0" fontId="9" fillId="17" borderId="4" xfId="0" applyFont="1" applyFill="1" applyBorder="1" applyAlignment="1">
      <alignment horizontal="left" vertical="center" wrapText="1"/>
    </xf>
    <xf numFmtId="0" fontId="15" fillId="17" borderId="21" xfId="0" applyFont="1" applyFill="1" applyBorder="1" applyAlignment="1">
      <alignment horizontal="left" vertical="center" wrapText="1"/>
    </xf>
    <xf numFmtId="0" fontId="18" fillId="21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5" fillId="17" borderId="22" xfId="0" applyFont="1" applyFill="1" applyBorder="1" applyAlignment="1">
      <alignment horizontal="center" vertical="top" wrapText="1"/>
    </xf>
    <xf numFmtId="0" fontId="15" fillId="17" borderId="15" xfId="0" applyFont="1" applyFill="1" applyBorder="1" applyAlignment="1">
      <alignment horizontal="center" vertical="top" wrapText="1"/>
    </xf>
    <xf numFmtId="0" fontId="15" fillId="17" borderId="23" xfId="0" applyFont="1" applyFill="1" applyBorder="1" applyAlignment="1">
      <alignment horizontal="center" vertical="top" wrapText="1"/>
    </xf>
    <xf numFmtId="0" fontId="2" fillId="3" borderId="24" xfId="0" applyFont="1" applyFill="1" applyBorder="1" applyAlignment="1">
      <alignment horizontal="center" wrapText="1"/>
    </xf>
    <xf numFmtId="0" fontId="0" fillId="0" borderId="4" xfId="0" applyBorder="1"/>
    <xf numFmtId="0" fontId="0" fillId="0" borderId="21" xfId="0" applyBorder="1"/>
    <xf numFmtId="0" fontId="17" fillId="19" borderId="27" xfId="0" applyFont="1" applyFill="1" applyBorder="1" applyAlignment="1">
      <alignment horizontal="right" vertical="center" wrapText="1"/>
    </xf>
    <xf numFmtId="0" fontId="17" fillId="19" borderId="1" xfId="0" applyFont="1" applyFill="1" applyBorder="1" applyAlignment="1">
      <alignment horizontal="right" vertical="center" wrapText="1"/>
    </xf>
    <xf numFmtId="0" fontId="49" fillId="35" borderId="4" xfId="0" applyFont="1" applyFill="1" applyBorder="1" applyAlignment="1">
      <alignment horizontal="center" vertical="center" wrapText="1"/>
    </xf>
    <xf numFmtId="4" fontId="49" fillId="35" borderId="4" xfId="0" applyNumberFormat="1" applyFont="1" applyFill="1" applyBorder="1" applyAlignment="1">
      <alignment horizontal="center" vertical="center" wrapText="1"/>
    </xf>
    <xf numFmtId="4" fontId="10" fillId="15" borderId="28" xfId="0" applyNumberFormat="1" applyFont="1" applyFill="1" applyBorder="1" applyAlignment="1">
      <alignment horizontal="center" vertical="center" wrapText="1"/>
    </xf>
    <xf numFmtId="4" fontId="10" fillId="15" borderId="29" xfId="0" applyNumberFormat="1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6" fillId="9" borderId="23" xfId="0" applyFont="1" applyFill="1" applyBorder="1" applyAlignment="1">
      <alignment horizontal="center" vertical="center" wrapText="1"/>
    </xf>
    <xf numFmtId="4" fontId="10" fillId="15" borderId="4" xfId="0" applyNumberFormat="1" applyFont="1" applyFill="1" applyBorder="1" applyAlignment="1">
      <alignment horizontal="center" vertical="center" wrapText="1"/>
    </xf>
    <xf numFmtId="4" fontId="13" fillId="15" borderId="21" xfId="0" applyNumberFormat="1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6" fillId="9" borderId="21" xfId="0" applyFont="1" applyFill="1" applyBorder="1" applyAlignment="1">
      <alignment horizontal="center" vertical="center" wrapText="1"/>
    </xf>
    <xf numFmtId="4" fontId="10" fillId="15" borderId="14" xfId="0" applyNumberFormat="1" applyFont="1" applyFill="1" applyBorder="1" applyAlignment="1">
      <alignment horizontal="center" vertical="center" wrapText="1"/>
    </xf>
    <xf numFmtId="4" fontId="10" fillId="15" borderId="23" xfId="0" applyNumberFormat="1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top" wrapText="1"/>
    </xf>
    <xf numFmtId="0" fontId="3" fillId="6" borderId="21" xfId="0" applyFont="1" applyFill="1" applyBorder="1" applyAlignment="1">
      <alignment horizontal="center" vertical="top" wrapText="1"/>
    </xf>
    <xf numFmtId="0" fontId="6" fillId="9" borderId="4" xfId="0" applyFont="1" applyFill="1" applyBorder="1" applyAlignment="1">
      <alignment horizontal="center" vertical="top" wrapText="1"/>
    </xf>
    <xf numFmtId="0" fontId="6" fillId="9" borderId="2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9" fillId="17" borderId="4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18" fillId="21" borderId="0" xfId="0" applyFont="1" applyFill="1" applyAlignment="1">
      <alignment horizontal="center" vertical="top" wrapText="1"/>
    </xf>
    <xf numFmtId="0" fontId="0" fillId="0" borderId="0" xfId="0"/>
    <xf numFmtId="0" fontId="2" fillId="21" borderId="4" xfId="0" applyFont="1" applyFill="1" applyBorder="1" applyAlignment="1">
      <alignment horizontal="center" wrapText="1"/>
    </xf>
    <xf numFmtId="0" fontId="4" fillId="36" borderId="14" xfId="0" applyFont="1" applyFill="1" applyBorder="1" applyAlignment="1">
      <alignment horizontal="center" vertical="center" wrapText="1"/>
    </xf>
    <xf numFmtId="0" fontId="4" fillId="36" borderId="15" xfId="0" applyFont="1" applyFill="1" applyBorder="1" applyAlignment="1">
      <alignment horizontal="center" vertical="center" wrapText="1"/>
    </xf>
    <xf numFmtId="0" fontId="4" fillId="36" borderId="16" xfId="0" applyFont="1" applyFill="1" applyBorder="1" applyAlignment="1">
      <alignment horizontal="center" vertical="center" wrapText="1"/>
    </xf>
    <xf numFmtId="0" fontId="9" fillId="21" borderId="14" xfId="0" applyFont="1" applyFill="1" applyBorder="1" applyAlignment="1">
      <alignment horizontal="left" vertical="center" wrapText="1"/>
    </xf>
    <xf numFmtId="0" fontId="9" fillId="21" borderId="15" xfId="0" applyFont="1" applyFill="1" applyBorder="1" applyAlignment="1">
      <alignment horizontal="left" vertical="center" wrapText="1"/>
    </xf>
    <xf numFmtId="0" fontId="9" fillId="21" borderId="16" xfId="0" applyFont="1" applyFill="1" applyBorder="1" applyAlignment="1">
      <alignment horizontal="left" vertical="center" wrapText="1"/>
    </xf>
    <xf numFmtId="0" fontId="51" fillId="37" borderId="4" xfId="0" applyFont="1" applyFill="1" applyBorder="1" applyAlignment="1">
      <alignment horizontal="center" vertical="center" wrapText="1"/>
    </xf>
    <xf numFmtId="4" fontId="51" fillId="37" borderId="4" xfId="0" applyNumberFormat="1" applyFont="1" applyFill="1" applyBorder="1" applyAlignment="1">
      <alignment horizontal="center" vertical="center" wrapText="1"/>
    </xf>
    <xf numFmtId="0" fontId="4" fillId="36" borderId="4" xfId="0" applyFont="1" applyFill="1" applyBorder="1" applyAlignment="1">
      <alignment horizontal="center" vertical="center" wrapText="1"/>
    </xf>
    <xf numFmtId="0" fontId="27" fillId="26" borderId="22" xfId="0" applyFont="1" applyFill="1" applyBorder="1" applyAlignment="1">
      <alignment horizontal="center" vertical="center" wrapText="1"/>
    </xf>
    <xf numFmtId="0" fontId="27" fillId="26" borderId="15" xfId="0" applyFont="1" applyFill="1" applyBorder="1" applyAlignment="1">
      <alignment horizontal="center" vertical="center" wrapText="1"/>
    </xf>
    <xf numFmtId="0" fontId="27" fillId="26" borderId="23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8" fillId="26" borderId="4" xfId="0" applyFont="1" applyFill="1" applyBorder="1" applyAlignment="1">
      <alignment horizontal="center" vertical="center" wrapText="1"/>
    </xf>
    <xf numFmtId="4" fontId="28" fillId="26" borderId="4" xfId="0" applyNumberFormat="1" applyFont="1" applyFill="1" applyBorder="1" applyAlignment="1">
      <alignment horizontal="center" vertical="center" wrapText="1"/>
    </xf>
    <xf numFmtId="4" fontId="28" fillId="26" borderId="21" xfId="0" applyNumberFormat="1" applyFont="1" applyFill="1" applyBorder="1" applyAlignment="1">
      <alignment horizontal="center" vertical="center" wrapText="1"/>
    </xf>
    <xf numFmtId="0" fontId="28" fillId="26" borderId="21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50" fillId="0" borderId="7" xfId="0" applyFont="1" applyBorder="1" applyAlignment="1">
      <alignment horizontal="center" vertical="center"/>
    </xf>
    <xf numFmtId="0" fontId="27" fillId="26" borderId="30" xfId="0" applyFont="1" applyFill="1" applyBorder="1" applyAlignment="1">
      <alignment horizontal="center" vertical="center" wrapText="1"/>
    </xf>
    <xf numFmtId="0" fontId="27" fillId="26" borderId="28" xfId="0" applyFont="1" applyFill="1" applyBorder="1" applyAlignment="1">
      <alignment horizontal="center" vertical="center" wrapText="1"/>
    </xf>
    <xf numFmtId="0" fontId="27" fillId="26" borderId="29" xfId="0" applyFont="1" applyFill="1" applyBorder="1" applyAlignment="1">
      <alignment horizontal="center" vertical="center" wrapText="1"/>
    </xf>
    <xf numFmtId="0" fontId="27" fillId="25" borderId="4" xfId="0" applyFont="1" applyFill="1" applyBorder="1" applyAlignment="1">
      <alignment horizontal="left" vertical="center" wrapText="1"/>
    </xf>
    <xf numFmtId="4" fontId="27" fillId="25" borderId="4" xfId="0" applyNumberFormat="1" applyFont="1" applyFill="1" applyBorder="1" applyAlignment="1">
      <alignment horizontal="center" vertical="center" wrapText="1"/>
    </xf>
    <xf numFmtId="4" fontId="27" fillId="25" borderId="21" xfId="0" applyNumberFormat="1" applyFont="1" applyFill="1" applyBorder="1" applyAlignment="1">
      <alignment horizontal="center" vertical="center" wrapText="1"/>
    </xf>
    <xf numFmtId="0" fontId="26" fillId="24" borderId="4" xfId="0" applyFont="1" applyFill="1" applyBorder="1" applyAlignment="1">
      <alignment horizontal="center" vertical="center"/>
    </xf>
    <xf numFmtId="0" fontId="26" fillId="24" borderId="4" xfId="0" applyFont="1" applyFill="1" applyBorder="1" applyAlignment="1">
      <alignment horizontal="center" vertical="center" wrapText="1"/>
    </xf>
    <xf numFmtId="0" fontId="26" fillId="24" borderId="21" xfId="0" applyFont="1" applyFill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18" xfId="0" applyFont="1" applyBorder="1" applyAlignment="1">
      <alignment horizontal="center" wrapText="1"/>
    </xf>
    <xf numFmtId="0" fontId="23" fillId="0" borderId="19" xfId="0" applyFont="1" applyBorder="1" applyAlignment="1">
      <alignment horizontal="center" wrapText="1"/>
    </xf>
    <xf numFmtId="0" fontId="23" fillId="0" borderId="24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24" fillId="0" borderId="2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5" fillId="23" borderId="24" xfId="0" applyFont="1" applyFill="1" applyBorder="1" applyAlignment="1">
      <alignment horizontal="center" vertical="center"/>
    </xf>
    <xf numFmtId="0" fontId="25" fillId="23" borderId="4" xfId="0" applyFont="1" applyFill="1" applyBorder="1" applyAlignment="1">
      <alignment horizontal="center" vertical="center"/>
    </xf>
    <xf numFmtId="0" fontId="25" fillId="23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top" wrapText="1"/>
    </xf>
  </cellXfs>
  <cellStyles count="105">
    <cellStyle name="60% - Accent1" xfId="8" xr:uid="{2F520EE7-AF99-4BA1-8DFF-0FA754C26514}"/>
    <cellStyle name="Accent1" xfId="9" xr:uid="{EAF83A95-3B2E-4B54-89EE-92012E1A99F7}"/>
    <cellStyle name="Check Cell" xfId="10" xr:uid="{7991874D-51F1-4C2B-8EF5-B43126DA0DE7}"/>
    <cellStyle name="Comma" xfId="73" xr:uid="{392C42CE-AFA0-4D83-8B66-975DF09BB5F2}"/>
    <cellStyle name="Comma [0]" xfId="74" xr:uid="{37D84987-950E-4EB5-B26C-F44BA3788855}"/>
    <cellStyle name="Currency" xfId="71" xr:uid="{E370A48B-BA70-4C13-8BD0-01FE139CCA02}"/>
    <cellStyle name="Currency [0]" xfId="72" xr:uid="{A86C5997-6FAD-45DB-A410-0CBA12387FA1}"/>
    <cellStyle name="Data" xfId="11" xr:uid="{10FA7A51-BF48-44FD-9BC4-1AD0886C0DC0}"/>
    <cellStyle name="Ênfase1 2" xfId="76" xr:uid="{50527A47-2D08-4F18-85A5-ED5F950C64E6}"/>
    <cellStyle name="Euro" xfId="12" xr:uid="{25D9A03E-EADE-4DEE-9F71-130288C14BD9}"/>
    <cellStyle name="Excel Built-in Normal" xfId="13" xr:uid="{3E7F3997-743C-42FB-A2A9-32810169AF28}"/>
    <cellStyle name="Excel Built-in Normal 1" xfId="14" xr:uid="{5E1EF9E1-4A30-4046-9DAF-95290736D44B}"/>
    <cellStyle name="Excel_BuiltIn_Comma" xfId="15" xr:uid="{FE07C2A9-0CBA-4B5A-BF11-81AC275BE888}"/>
    <cellStyle name="Fixo" xfId="16" xr:uid="{2B7A2B6D-5123-40C2-8669-9A040E1A122E}"/>
    <cellStyle name="Good" xfId="17" xr:uid="{C0525FF3-BB45-4CF3-A7DE-9A0012BF4911}"/>
    <cellStyle name="HEADER" xfId="18" xr:uid="{D1F88F37-1670-42B6-8DC3-59AEAAC3724F}"/>
    <cellStyle name="Input" xfId="19" xr:uid="{819C1BF0-4684-4BEC-B1CB-CE8F5A73FAA6}"/>
    <cellStyle name="Linked Cell" xfId="20" xr:uid="{2D7D3E58-052F-4429-B5FA-2376AA7DF18C}"/>
    <cellStyle name="Milliers [0]_after_discount" xfId="21" xr:uid="{154EF0F5-6F65-4D00-B39B-BE5D87580913}"/>
    <cellStyle name="Milliers_after_discount" xfId="22" xr:uid="{39CD96CB-516C-4054-816F-4249DAD15471}"/>
    <cellStyle name="Model" xfId="23" xr:uid="{9983BC68-11B5-42AD-97C5-79EF2D9092EA}"/>
    <cellStyle name="Moeda 2" xfId="24" xr:uid="{3A6D7EF2-C86B-4F13-8407-7E9BD72FD183}"/>
    <cellStyle name="Moeda 3" xfId="25" xr:uid="{48027B40-F454-420C-924A-F91D12B4F996}"/>
    <cellStyle name="Moeda 4" xfId="81" xr:uid="{DC2FF3D3-6F36-4F2A-992C-CB7AF4501E5E}"/>
    <cellStyle name="Moeda 5" xfId="86" xr:uid="{26E0A780-1232-465B-A9E6-22DC275176F5}"/>
    <cellStyle name="Moeda 6" xfId="64" xr:uid="{01510869-4164-4D13-B408-8978863643B6}"/>
    <cellStyle name="Monétaire [0]_after_discount" xfId="26" xr:uid="{CADBB319-059E-4B99-B209-820E7280AE13}"/>
    <cellStyle name="Monétaire_after_discount" xfId="27" xr:uid="{21690AD0-03AB-4A02-9C50-45DE9907D830}"/>
    <cellStyle name="Neutral" xfId="28" xr:uid="{DDE13469-6E65-46DF-84C4-F380566572F2}"/>
    <cellStyle name="Normal" xfId="0" builtinId="0"/>
    <cellStyle name="Normal 10" xfId="65" xr:uid="{66C6C879-001D-4EFA-AA0C-BDA6C1785A09}"/>
    <cellStyle name="Normal 11" xfId="83" xr:uid="{B5E2DA86-671B-44CE-B220-ACF3E62F4226}"/>
    <cellStyle name="Normal 12" xfId="84" xr:uid="{830F64A1-04C7-44DF-A680-099F079448E8}"/>
    <cellStyle name="Normal 13" xfId="87" xr:uid="{9F706BF5-3395-4D3B-B5C3-F07CB380AC70}"/>
    <cellStyle name="Normal 14" xfId="88" xr:uid="{74329B3B-75EF-412C-A25B-3FFF6A88350E}"/>
    <cellStyle name="Normal 15" xfId="90" xr:uid="{4F55E1A4-BCB9-4BC3-BEF7-B24F2702FF17}"/>
    <cellStyle name="Normal 16" xfId="92" xr:uid="{5564B833-70BD-4CC5-BF63-C4F0F33F7C31}"/>
    <cellStyle name="Normal 17" xfId="94" xr:uid="{A266ED4C-6FA5-463A-88A2-98963B50B550}"/>
    <cellStyle name="Normal 18" xfId="95" xr:uid="{0BD73257-6E5D-41E6-8DC9-EF7D44721B6D}"/>
    <cellStyle name="Normal 19" xfId="97" xr:uid="{D7745B96-9E5C-4BB3-9EEB-FB7101D71E32}"/>
    <cellStyle name="Normal 2" xfId="1" xr:uid="{DEF9C650-7F9F-4ACA-A207-C55200897022}"/>
    <cellStyle name="Normal 2 2" xfId="29" xr:uid="{BA43F9E7-5FFC-4963-8413-D54D74D41888}"/>
    <cellStyle name="Normal 2 2 2" xfId="62" xr:uid="{24766E36-A49D-44D7-ADF0-CEA079C19894}"/>
    <cellStyle name="Normal 2 2 3" xfId="99" xr:uid="{2515CC1D-690F-4AA7-BFF4-3C20C8645822}"/>
    <cellStyle name="Normal 2 3" xfId="61" xr:uid="{58AA0D91-A14F-47E2-AB5F-FD1F72ABF44F}"/>
    <cellStyle name="Normal 2 4" xfId="79" xr:uid="{CC420166-9448-4988-ADBC-FFC2D0F39B25}"/>
    <cellStyle name="Normal 2 5" xfId="80" xr:uid="{532E56BD-4F6B-4633-BEFF-5628E8327BB0}"/>
    <cellStyle name="Normal 20" xfId="101" xr:uid="{EE85B578-C5D2-4937-8132-DFC6C43232EC}"/>
    <cellStyle name="Normal 21" xfId="103" xr:uid="{B3601CB9-731D-4FD3-9077-0F539358201A}"/>
    <cellStyle name="Normal 22" xfId="104" xr:uid="{EF9789C6-16CA-4FE5-A69A-4A86875BE885}"/>
    <cellStyle name="Normal 3" xfId="30" xr:uid="{81CAE240-275B-420B-B2B4-2E420AE0E2DC}"/>
    <cellStyle name="Normal 3 2" xfId="78" xr:uid="{CAED454D-7016-4266-AA1C-D6925D0D1A6D}"/>
    <cellStyle name="Normal 4" xfId="31" xr:uid="{0CFB6FA9-C434-4C35-94A8-4B17E90A2AD2}"/>
    <cellStyle name="Normal 4 2" xfId="100" xr:uid="{C929560B-3583-48CF-ADCA-98124530CEE8}"/>
    <cellStyle name="Normal 5" xfId="66" xr:uid="{8925C8CE-BB02-41A9-8893-5A26A5D4B6E8}"/>
    <cellStyle name="Normal 6" xfId="67" xr:uid="{E8773080-6F4F-4479-A596-53016723A039}"/>
    <cellStyle name="Normal 7" xfId="68" xr:uid="{E881A73D-8831-4A54-A942-FDC7F6420160}"/>
    <cellStyle name="Normal 8" xfId="69" xr:uid="{87A53C63-0506-4101-B9C2-5FED9C8A4DE8}"/>
    <cellStyle name="Normal 9" xfId="82" xr:uid="{08C5CDE7-73DD-4992-A2CA-7993387ABA88}"/>
    <cellStyle name="Note" xfId="32" xr:uid="{325DF091-7B92-49F8-9526-A762854CDBBB}"/>
    <cellStyle name="Œ…‹æØ‚è [0.00]_COST_SUM" xfId="33" xr:uid="{9EC206A4-CD17-46E6-B42C-6C922773C9EF}"/>
    <cellStyle name="Œ…‹æØ‚è_COST_SUM" xfId="34" xr:uid="{2C0715C1-CACD-40EC-8B0B-547B9E0ACD27}"/>
    <cellStyle name="Percent" xfId="70" xr:uid="{F4AAA057-8A7C-46C5-9B64-C3A050B6EFCF}"/>
    <cellStyle name="Percentual" xfId="35" xr:uid="{51788884-0CCA-49BF-81F5-6E81F4AC94DA}"/>
    <cellStyle name="Ponto" xfId="36" xr:uid="{74D88C81-4C0C-4556-8A6C-E76BCB35221B}"/>
    <cellStyle name="Porcentagem 10" xfId="93" xr:uid="{6A729125-E9A2-4863-9480-CEDAC8E39ABB}"/>
    <cellStyle name="Porcentagem 11" xfId="96" xr:uid="{C93D0D83-01D2-4960-903D-C08CFAB9A292}"/>
    <cellStyle name="Porcentagem 12" xfId="98" xr:uid="{AC6035D5-A4E7-4E88-BEBC-586DCD90A6A4}"/>
    <cellStyle name="Porcentagem 13" xfId="102" xr:uid="{13615242-913C-49FE-88DF-02C21D9B00E4}"/>
    <cellStyle name="Porcentagem 14" xfId="2" xr:uid="{EE023C73-6C64-4C01-80B5-9F53A32B6734}"/>
    <cellStyle name="Porcentagem 2" xfId="37" xr:uid="{C0BE5C85-BC02-473C-90E1-77EA3A884C76}"/>
    <cellStyle name="Porcentagem 2 2" xfId="5" xr:uid="{62C913FF-1F53-4F0A-AEEC-728A20CB3733}"/>
    <cellStyle name="Porcentagem 2 2 2" xfId="77" xr:uid="{25FE016A-2703-45A1-AC11-E2314579DC19}"/>
    <cellStyle name="Porcentagem 3" xfId="38" xr:uid="{4718E91F-9AB9-450B-8071-2FF2062E74C6}"/>
    <cellStyle name="Porcentagem 3 2" xfId="39" xr:uid="{40C0FFA1-BBCB-40BC-BFF0-448D1F178F85}"/>
    <cellStyle name="Porcentagem 4" xfId="40" xr:uid="{68229AFA-14E1-4A34-BF9A-445EA93FCCE0}"/>
    <cellStyle name="Porcentagem 5" xfId="41" xr:uid="{1A631D19-073A-4141-BBD2-8EA656EF4055}"/>
    <cellStyle name="Porcentagem 6" xfId="75" xr:uid="{94564FDA-6BAC-4A64-ABBA-A27DC09A9F34}"/>
    <cellStyle name="Porcentagem 7" xfId="85" xr:uid="{81624CD1-7979-4C83-B91F-74CD3AC38D96}"/>
    <cellStyle name="Porcentagem 8" xfId="89" xr:uid="{B298F8C0-2815-494A-ACC7-676AF89CFDD5}"/>
    <cellStyle name="Porcentagem 9" xfId="91" xr:uid="{BD70407A-4DBD-4A9C-9FD4-4B5035B5F928}"/>
    <cellStyle name="Separador de m" xfId="42" xr:uid="{35B0E13A-B6A0-466C-9088-35ED6C7CFC45}"/>
    <cellStyle name="Separador de milhares 2" xfId="4" xr:uid="{36A726D1-56A2-46B6-9BF8-E168360631F7}"/>
    <cellStyle name="Separador de milhares 2 2" xfId="7" xr:uid="{578D4286-4246-4CAD-B460-2DB623C5623E}"/>
    <cellStyle name="Separador de milhares 3" xfId="6" xr:uid="{E967E79D-F57D-49EA-9CA0-26E64DA7B555}"/>
    <cellStyle name="Separador de milhares 3 2" xfId="43" xr:uid="{69EF7874-A9CC-43D1-8BC5-AA45F92EF4D0}"/>
    <cellStyle name="Separador de milhares 4" xfId="44" xr:uid="{F8117E19-3EF6-4E9C-B500-1D76749F2898}"/>
    <cellStyle name="Separador de milhares 5" xfId="45" xr:uid="{F775ACB2-3809-455C-9553-5E4AEFA2A28E}"/>
    <cellStyle name="Separador de milhares 6" xfId="46" xr:uid="{3E6C23CC-7DA9-4ACB-898A-6CD29E2E2A27}"/>
    <cellStyle name="Separador de milhares 6 2" xfId="47" xr:uid="{50572809-BC35-4CCD-AD47-B68DA296AD2F}"/>
    <cellStyle name="Separador de milhares 7" xfId="48" xr:uid="{5EA31D5D-4B65-45CB-8F35-AB7A393FAD4E}"/>
    <cellStyle name="subhead" xfId="49" xr:uid="{611EF7AC-3BC9-4B14-A82E-6E4732808D2A}"/>
    <cellStyle name="SUBTIT" xfId="50" xr:uid="{DF644C7F-DACF-4CFA-8BF1-8E5AA3A934C0}"/>
    <cellStyle name="SUBTIT 2" xfId="51" xr:uid="{29BB050F-B8AF-4FC2-8ADC-424719429585}"/>
    <cellStyle name="Título 1 1" xfId="52" xr:uid="{C7816E81-49B4-4163-977D-FDB77BB5F91C}"/>
    <cellStyle name="Titulo1" xfId="53" xr:uid="{1DBE5ED8-F2F3-4AF3-B7FD-11BE3792BA9E}"/>
    <cellStyle name="Titulo2" xfId="54" xr:uid="{1F9E58C9-0463-4A8E-BA0C-1D9672E5357C}"/>
    <cellStyle name="Vírgula 2" xfId="55" xr:uid="{6ACDA50D-2356-4263-BA5E-A700F1404B65}"/>
    <cellStyle name="Vírgula 2 2" xfId="56" xr:uid="{69C50078-158A-47F6-A321-18B87119FFC0}"/>
    <cellStyle name="Vírgula 3" xfId="57" xr:uid="{FDCF8495-DF99-4BFC-96BA-E5DDD873C80E}"/>
    <cellStyle name="Vírgula 4" xfId="58" xr:uid="{A6D5E227-6BD2-40B9-8798-02E6C2E6EC2C}"/>
    <cellStyle name="Vírgula 5" xfId="59" xr:uid="{723F6FF5-DEDB-4AAA-B7A2-474085CF7403}"/>
    <cellStyle name="Vírgula 6" xfId="63" xr:uid="{50EB0137-6096-4D2F-9073-8FFE077E7E93}"/>
    <cellStyle name="Vírgula 7" xfId="3" xr:uid="{B6685AC2-F0CE-48FC-A46A-5A4B2D9EB7F2}"/>
    <cellStyle name="Warning Text" xfId="60" xr:uid="{648AD190-C92B-47FF-8DF3-0A9E83E0D04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1668779</xdr:colOff>
      <xdr:row>0</xdr:row>
      <xdr:rowOff>316230</xdr:rowOff>
    </xdr:from>
    <xdr:to>
      <xdr:col>5</xdr:col>
      <xdr:colOff>2417</xdr:colOff>
      <xdr:row>0</xdr:row>
      <xdr:rowOff>530843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57FF0C3F-D251-49A7-89A5-0CE466B59F78}"/>
            </a:ext>
          </a:extLst>
        </xdr:cNvPr>
        <xdr:cNvSpPr txBox="1">
          <a:spLocks noChangeArrowheads="1"/>
        </xdr:cNvSpPr>
      </xdr:nvSpPr>
      <xdr:spPr bwMode="auto">
        <a:xfrm>
          <a:off x="2745104" y="316230"/>
          <a:ext cx="2924688" cy="2146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r>
            <a:rPr lang="pt-BR" sz="11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PEÇANHA</a:t>
          </a:r>
          <a:endParaRPr lang="pt-BR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85728</xdr:rowOff>
    </xdr:from>
    <xdr:to>
      <xdr:col>1</xdr:col>
      <xdr:colOff>542925</xdr:colOff>
      <xdr:row>0</xdr:row>
      <xdr:rowOff>758708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17811F08-B406-4B55-938A-7614DDE48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85728"/>
          <a:ext cx="666750" cy="67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523875</xdr:colOff>
      <xdr:row>21</xdr:row>
      <xdr:rowOff>76201</xdr:rowOff>
    </xdr:from>
    <xdr:to>
      <xdr:col>6</xdr:col>
      <xdr:colOff>800100</xdr:colOff>
      <xdr:row>21</xdr:row>
      <xdr:rowOff>428625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6E8EF30-93A3-4AF7-AA95-CC8BD8E8D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5905501"/>
          <a:ext cx="1914525" cy="3524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1668779</xdr:colOff>
      <xdr:row>0</xdr:row>
      <xdr:rowOff>316230</xdr:rowOff>
    </xdr:from>
    <xdr:to>
      <xdr:col>5</xdr:col>
      <xdr:colOff>2417</xdr:colOff>
      <xdr:row>0</xdr:row>
      <xdr:rowOff>530843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77AFA2B0-E058-4157-A4F3-01E892178DD4}"/>
            </a:ext>
          </a:extLst>
        </xdr:cNvPr>
        <xdr:cNvSpPr txBox="1">
          <a:spLocks noChangeArrowheads="1"/>
        </xdr:cNvSpPr>
      </xdr:nvSpPr>
      <xdr:spPr bwMode="auto">
        <a:xfrm>
          <a:off x="2745104" y="316230"/>
          <a:ext cx="2924688" cy="2146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r>
            <a:rPr lang="pt-BR" sz="11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PEÇANHA</a:t>
          </a:r>
          <a:endParaRPr lang="pt-BR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266700</xdr:colOff>
      <xdr:row>0</xdr:row>
      <xdr:rowOff>85727</xdr:rowOff>
    </xdr:from>
    <xdr:to>
      <xdr:col>1</xdr:col>
      <xdr:colOff>514350</xdr:colOff>
      <xdr:row>0</xdr:row>
      <xdr:rowOff>729990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26E46717-1144-40F3-AC2F-BEFD4EB25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85727"/>
          <a:ext cx="609600" cy="644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523875</xdr:colOff>
      <xdr:row>21</xdr:row>
      <xdr:rowOff>76201</xdr:rowOff>
    </xdr:from>
    <xdr:to>
      <xdr:col>7</xdr:col>
      <xdr:colOff>114300</xdr:colOff>
      <xdr:row>21</xdr:row>
      <xdr:rowOff>438150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9B1C41C-6D42-480E-8351-1B75A5CBA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5905501"/>
          <a:ext cx="2047875" cy="361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701675</xdr:colOff>
      <xdr:row>0</xdr:row>
      <xdr:rowOff>0</xdr:rowOff>
    </xdr:from>
    <xdr:to>
      <xdr:col>2</xdr:col>
      <xdr:colOff>273338</xdr:colOff>
      <xdr:row>1</xdr:row>
      <xdr:rowOff>687915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158DB6F-BBDE-4E89-93B8-7FAF8709D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675" y="0"/>
          <a:ext cx="1233246" cy="1312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278340</xdr:colOff>
      <xdr:row>0</xdr:row>
      <xdr:rowOff>169332</xdr:rowOff>
    </xdr:from>
    <xdr:to>
      <xdr:col>1</xdr:col>
      <xdr:colOff>679170</xdr:colOff>
      <xdr:row>1</xdr:row>
      <xdr:rowOff>550332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3210669-0566-46F0-81C7-FC60F1433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340" y="169332"/>
          <a:ext cx="1162830" cy="1132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295275</xdr:rowOff>
    </xdr:from>
    <xdr:to>
      <xdr:col>0</xdr:col>
      <xdr:colOff>904875</xdr:colOff>
      <xdr:row>1</xdr:row>
      <xdr:rowOff>442247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9C48846D-C660-4C08-A6E6-AB43A28BE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95275"/>
          <a:ext cx="847725" cy="899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0</xdr:row>
      <xdr:rowOff>276225</xdr:rowOff>
    </xdr:from>
    <xdr:to>
      <xdr:col>6</xdr:col>
      <xdr:colOff>847725</xdr:colOff>
      <xdr:row>0</xdr:row>
      <xdr:rowOff>514350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2455CB31-F7BE-4572-A79B-A0D135457544}"/>
            </a:ext>
          </a:extLst>
        </xdr:cNvPr>
        <xdr:cNvSpPr txBox="1">
          <a:spLocks noChangeArrowheads="1"/>
        </xdr:cNvSpPr>
      </xdr:nvSpPr>
      <xdr:spPr bwMode="auto">
        <a:xfrm>
          <a:off x="2819400" y="276225"/>
          <a:ext cx="48006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700" b="1" i="0" u="none" strike="noStrike" baseline="0">
              <a:solidFill>
                <a:srgbClr val="000000"/>
              </a:solidFill>
              <a:latin typeface="Arial"/>
              <a:cs typeface="Arial"/>
            </a:rPr>
            <a:t>PREFEITURA MUNICIPAL DE PEÇANHA</a:t>
          </a:r>
        </a:p>
      </xdr:txBody>
    </xdr:sp>
    <xdr:clientData/>
  </xdr:twoCellAnchor>
  <xdr:twoCellAnchor editAs="oneCell">
    <xdr:from>
      <xdr:col>0</xdr:col>
      <xdr:colOff>306914</xdr:colOff>
      <xdr:row>4</xdr:row>
      <xdr:rowOff>112182</xdr:rowOff>
    </xdr:from>
    <xdr:to>
      <xdr:col>1</xdr:col>
      <xdr:colOff>714374</xdr:colOff>
      <xdr:row>5</xdr:row>
      <xdr:rowOff>644946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C63A5CB-1132-47A9-B53A-88F1F7EF4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914" y="1226607"/>
          <a:ext cx="1388535" cy="12852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indows\Desktop\Obras%20-%20Pe&#231;anha\Conv&#234;nio%20963653-2024\Or&#231;amento\PM%203.07%2012-2024.xlsm" TargetMode="External"/><Relationship Id="rId1" Type="http://schemas.openxmlformats.org/officeDocument/2006/relationships/externalLinkPath" Target="/Users/Windows/Desktop/Obras%20-%20Pe&#231;anha/Conv&#234;nio%20963653-2024/Or&#231;amento/PM%203.07%2012-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</sheetNames>
    <sheetDataSet>
      <sheetData sheetId="0"/>
      <sheetData sheetId="1"/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8E4C-D630-4701-A54F-E1EF20835F59}">
  <dimension ref="A1:I39"/>
  <sheetViews>
    <sheetView view="pageBreakPreview" topLeftCell="A16" zoomScaleNormal="100" zoomScaleSheetLayoutView="100" workbookViewId="0">
      <selection activeCell="A21" sqref="A21:H21"/>
    </sheetView>
  </sheetViews>
  <sheetFormatPr defaultRowHeight="12.75"/>
  <cols>
    <col min="1" max="1" width="4.75" style="1" bestFit="1" customWidth="1"/>
    <col min="2" max="2" width="9.375" style="1" bestFit="1" customWidth="1"/>
    <col min="3" max="3" width="40.5" style="1" customWidth="1"/>
    <col min="4" max="4" width="9" style="1"/>
    <col min="5" max="7" width="10.75" style="1" customWidth="1"/>
    <col min="8" max="8" width="26.375" style="1" customWidth="1"/>
    <col min="9" max="254" width="9" style="1"/>
    <col min="255" max="255" width="4.75" style="1" bestFit="1" customWidth="1"/>
    <col min="256" max="256" width="9.375" style="1" bestFit="1" customWidth="1"/>
    <col min="257" max="257" width="40.5" style="1" customWidth="1"/>
    <col min="258" max="258" width="9" style="1"/>
    <col min="259" max="261" width="10.75" style="1" customWidth="1"/>
    <col min="262" max="262" width="26.375" style="1" customWidth="1"/>
    <col min="263" max="510" width="9" style="1"/>
    <col min="511" max="511" width="4.75" style="1" bestFit="1" customWidth="1"/>
    <col min="512" max="512" width="9.375" style="1" bestFit="1" customWidth="1"/>
    <col min="513" max="513" width="40.5" style="1" customWidth="1"/>
    <col min="514" max="514" width="9" style="1"/>
    <col min="515" max="517" width="10.75" style="1" customWidth="1"/>
    <col min="518" max="518" width="26.375" style="1" customWidth="1"/>
    <col min="519" max="766" width="9" style="1"/>
    <col min="767" max="767" width="4.75" style="1" bestFit="1" customWidth="1"/>
    <col min="768" max="768" width="9.375" style="1" bestFit="1" customWidth="1"/>
    <col min="769" max="769" width="40.5" style="1" customWidth="1"/>
    <col min="770" max="770" width="9" style="1"/>
    <col min="771" max="773" width="10.75" style="1" customWidth="1"/>
    <col min="774" max="774" width="26.375" style="1" customWidth="1"/>
    <col min="775" max="1022" width="9" style="1"/>
    <col min="1023" max="1023" width="4.75" style="1" bestFit="1" customWidth="1"/>
    <col min="1024" max="1024" width="9.375" style="1" bestFit="1" customWidth="1"/>
    <col min="1025" max="1025" width="40.5" style="1" customWidth="1"/>
    <col min="1026" max="1026" width="9" style="1"/>
    <col min="1027" max="1029" width="10.75" style="1" customWidth="1"/>
    <col min="1030" max="1030" width="26.375" style="1" customWidth="1"/>
    <col min="1031" max="1278" width="9" style="1"/>
    <col min="1279" max="1279" width="4.75" style="1" bestFit="1" customWidth="1"/>
    <col min="1280" max="1280" width="9.375" style="1" bestFit="1" customWidth="1"/>
    <col min="1281" max="1281" width="40.5" style="1" customWidth="1"/>
    <col min="1282" max="1282" width="9" style="1"/>
    <col min="1283" max="1285" width="10.75" style="1" customWidth="1"/>
    <col min="1286" max="1286" width="26.375" style="1" customWidth="1"/>
    <col min="1287" max="1534" width="9" style="1"/>
    <col min="1535" max="1535" width="4.75" style="1" bestFit="1" customWidth="1"/>
    <col min="1536" max="1536" width="9.375" style="1" bestFit="1" customWidth="1"/>
    <col min="1537" max="1537" width="40.5" style="1" customWidth="1"/>
    <col min="1538" max="1538" width="9" style="1"/>
    <col min="1539" max="1541" width="10.75" style="1" customWidth="1"/>
    <col min="1542" max="1542" width="26.375" style="1" customWidth="1"/>
    <col min="1543" max="1790" width="9" style="1"/>
    <col min="1791" max="1791" width="4.75" style="1" bestFit="1" customWidth="1"/>
    <col min="1792" max="1792" width="9.375" style="1" bestFit="1" customWidth="1"/>
    <col min="1793" max="1793" width="40.5" style="1" customWidth="1"/>
    <col min="1794" max="1794" width="9" style="1"/>
    <col min="1795" max="1797" width="10.75" style="1" customWidth="1"/>
    <col min="1798" max="1798" width="26.375" style="1" customWidth="1"/>
    <col min="1799" max="2046" width="9" style="1"/>
    <col min="2047" max="2047" width="4.75" style="1" bestFit="1" customWidth="1"/>
    <col min="2048" max="2048" width="9.375" style="1" bestFit="1" customWidth="1"/>
    <col min="2049" max="2049" width="40.5" style="1" customWidth="1"/>
    <col min="2050" max="2050" width="9" style="1"/>
    <col min="2051" max="2053" width="10.75" style="1" customWidth="1"/>
    <col min="2054" max="2054" width="26.375" style="1" customWidth="1"/>
    <col min="2055" max="2302" width="9" style="1"/>
    <col min="2303" max="2303" width="4.75" style="1" bestFit="1" customWidth="1"/>
    <col min="2304" max="2304" width="9.375" style="1" bestFit="1" customWidth="1"/>
    <col min="2305" max="2305" width="40.5" style="1" customWidth="1"/>
    <col min="2306" max="2306" width="9" style="1"/>
    <col min="2307" max="2309" width="10.75" style="1" customWidth="1"/>
    <col min="2310" max="2310" width="26.375" style="1" customWidth="1"/>
    <col min="2311" max="2558" width="9" style="1"/>
    <col min="2559" max="2559" width="4.75" style="1" bestFit="1" customWidth="1"/>
    <col min="2560" max="2560" width="9.375" style="1" bestFit="1" customWidth="1"/>
    <col min="2561" max="2561" width="40.5" style="1" customWidth="1"/>
    <col min="2562" max="2562" width="9" style="1"/>
    <col min="2563" max="2565" width="10.75" style="1" customWidth="1"/>
    <col min="2566" max="2566" width="26.375" style="1" customWidth="1"/>
    <col min="2567" max="2814" width="9" style="1"/>
    <col min="2815" max="2815" width="4.75" style="1" bestFit="1" customWidth="1"/>
    <col min="2816" max="2816" width="9.375" style="1" bestFit="1" customWidth="1"/>
    <col min="2817" max="2817" width="40.5" style="1" customWidth="1"/>
    <col min="2818" max="2818" width="9" style="1"/>
    <col min="2819" max="2821" width="10.75" style="1" customWidth="1"/>
    <col min="2822" max="2822" width="26.375" style="1" customWidth="1"/>
    <col min="2823" max="3070" width="9" style="1"/>
    <col min="3071" max="3071" width="4.75" style="1" bestFit="1" customWidth="1"/>
    <col min="3072" max="3072" width="9.375" style="1" bestFit="1" customWidth="1"/>
    <col min="3073" max="3073" width="40.5" style="1" customWidth="1"/>
    <col min="3074" max="3074" width="9" style="1"/>
    <col min="3075" max="3077" width="10.75" style="1" customWidth="1"/>
    <col min="3078" max="3078" width="26.375" style="1" customWidth="1"/>
    <col min="3079" max="3326" width="9" style="1"/>
    <col min="3327" max="3327" width="4.75" style="1" bestFit="1" customWidth="1"/>
    <col min="3328" max="3328" width="9.375" style="1" bestFit="1" customWidth="1"/>
    <col min="3329" max="3329" width="40.5" style="1" customWidth="1"/>
    <col min="3330" max="3330" width="9" style="1"/>
    <col min="3331" max="3333" width="10.75" style="1" customWidth="1"/>
    <col min="3334" max="3334" width="26.375" style="1" customWidth="1"/>
    <col min="3335" max="3582" width="9" style="1"/>
    <col min="3583" max="3583" width="4.75" style="1" bestFit="1" customWidth="1"/>
    <col min="3584" max="3584" width="9.375" style="1" bestFit="1" customWidth="1"/>
    <col min="3585" max="3585" width="40.5" style="1" customWidth="1"/>
    <col min="3586" max="3586" width="9" style="1"/>
    <col min="3587" max="3589" width="10.75" style="1" customWidth="1"/>
    <col min="3590" max="3590" width="26.375" style="1" customWidth="1"/>
    <col min="3591" max="3838" width="9" style="1"/>
    <col min="3839" max="3839" width="4.75" style="1" bestFit="1" customWidth="1"/>
    <col min="3840" max="3840" width="9.375" style="1" bestFit="1" customWidth="1"/>
    <col min="3841" max="3841" width="40.5" style="1" customWidth="1"/>
    <col min="3842" max="3842" width="9" style="1"/>
    <col min="3843" max="3845" width="10.75" style="1" customWidth="1"/>
    <col min="3846" max="3846" width="26.375" style="1" customWidth="1"/>
    <col min="3847" max="4094" width="9" style="1"/>
    <col min="4095" max="4095" width="4.75" style="1" bestFit="1" customWidth="1"/>
    <col min="4096" max="4096" width="9.375" style="1" bestFit="1" customWidth="1"/>
    <col min="4097" max="4097" width="40.5" style="1" customWidth="1"/>
    <col min="4098" max="4098" width="9" style="1"/>
    <col min="4099" max="4101" width="10.75" style="1" customWidth="1"/>
    <col min="4102" max="4102" width="26.375" style="1" customWidth="1"/>
    <col min="4103" max="4350" width="9" style="1"/>
    <col min="4351" max="4351" width="4.75" style="1" bestFit="1" customWidth="1"/>
    <col min="4352" max="4352" width="9.375" style="1" bestFit="1" customWidth="1"/>
    <col min="4353" max="4353" width="40.5" style="1" customWidth="1"/>
    <col min="4354" max="4354" width="9" style="1"/>
    <col min="4355" max="4357" width="10.75" style="1" customWidth="1"/>
    <col min="4358" max="4358" width="26.375" style="1" customWidth="1"/>
    <col min="4359" max="4606" width="9" style="1"/>
    <col min="4607" max="4607" width="4.75" style="1" bestFit="1" customWidth="1"/>
    <col min="4608" max="4608" width="9.375" style="1" bestFit="1" customWidth="1"/>
    <col min="4609" max="4609" width="40.5" style="1" customWidth="1"/>
    <col min="4610" max="4610" width="9" style="1"/>
    <col min="4611" max="4613" width="10.75" style="1" customWidth="1"/>
    <col min="4614" max="4614" width="26.375" style="1" customWidth="1"/>
    <col min="4615" max="4862" width="9" style="1"/>
    <col min="4863" max="4863" width="4.75" style="1" bestFit="1" customWidth="1"/>
    <col min="4864" max="4864" width="9.375" style="1" bestFit="1" customWidth="1"/>
    <col min="4865" max="4865" width="40.5" style="1" customWidth="1"/>
    <col min="4866" max="4866" width="9" style="1"/>
    <col min="4867" max="4869" width="10.75" style="1" customWidth="1"/>
    <col min="4870" max="4870" width="26.375" style="1" customWidth="1"/>
    <col min="4871" max="5118" width="9" style="1"/>
    <col min="5119" max="5119" width="4.75" style="1" bestFit="1" customWidth="1"/>
    <col min="5120" max="5120" width="9.375" style="1" bestFit="1" customWidth="1"/>
    <col min="5121" max="5121" width="40.5" style="1" customWidth="1"/>
    <col min="5122" max="5122" width="9" style="1"/>
    <col min="5123" max="5125" width="10.75" style="1" customWidth="1"/>
    <col min="5126" max="5126" width="26.375" style="1" customWidth="1"/>
    <col min="5127" max="5374" width="9" style="1"/>
    <col min="5375" max="5375" width="4.75" style="1" bestFit="1" customWidth="1"/>
    <col min="5376" max="5376" width="9.375" style="1" bestFit="1" customWidth="1"/>
    <col min="5377" max="5377" width="40.5" style="1" customWidth="1"/>
    <col min="5378" max="5378" width="9" style="1"/>
    <col min="5379" max="5381" width="10.75" style="1" customWidth="1"/>
    <col min="5382" max="5382" width="26.375" style="1" customWidth="1"/>
    <col min="5383" max="5630" width="9" style="1"/>
    <col min="5631" max="5631" width="4.75" style="1" bestFit="1" customWidth="1"/>
    <col min="5632" max="5632" width="9.375" style="1" bestFit="1" customWidth="1"/>
    <col min="5633" max="5633" width="40.5" style="1" customWidth="1"/>
    <col min="5634" max="5634" width="9" style="1"/>
    <col min="5635" max="5637" width="10.75" style="1" customWidth="1"/>
    <col min="5638" max="5638" width="26.375" style="1" customWidth="1"/>
    <col min="5639" max="5886" width="9" style="1"/>
    <col min="5887" max="5887" width="4.75" style="1" bestFit="1" customWidth="1"/>
    <col min="5888" max="5888" width="9.375" style="1" bestFit="1" customWidth="1"/>
    <col min="5889" max="5889" width="40.5" style="1" customWidth="1"/>
    <col min="5890" max="5890" width="9" style="1"/>
    <col min="5891" max="5893" width="10.75" style="1" customWidth="1"/>
    <col min="5894" max="5894" width="26.375" style="1" customWidth="1"/>
    <col min="5895" max="6142" width="9" style="1"/>
    <col min="6143" max="6143" width="4.75" style="1" bestFit="1" customWidth="1"/>
    <col min="6144" max="6144" width="9.375" style="1" bestFit="1" customWidth="1"/>
    <col min="6145" max="6145" width="40.5" style="1" customWidth="1"/>
    <col min="6146" max="6146" width="9" style="1"/>
    <col min="6147" max="6149" width="10.75" style="1" customWidth="1"/>
    <col min="6150" max="6150" width="26.375" style="1" customWidth="1"/>
    <col min="6151" max="6398" width="9" style="1"/>
    <col min="6399" max="6399" width="4.75" style="1" bestFit="1" customWidth="1"/>
    <col min="6400" max="6400" width="9.375" style="1" bestFit="1" customWidth="1"/>
    <col min="6401" max="6401" width="40.5" style="1" customWidth="1"/>
    <col min="6402" max="6402" width="9" style="1"/>
    <col min="6403" max="6405" width="10.75" style="1" customWidth="1"/>
    <col min="6406" max="6406" width="26.375" style="1" customWidth="1"/>
    <col min="6407" max="6654" width="9" style="1"/>
    <col min="6655" max="6655" width="4.75" style="1" bestFit="1" customWidth="1"/>
    <col min="6656" max="6656" width="9.375" style="1" bestFit="1" customWidth="1"/>
    <col min="6657" max="6657" width="40.5" style="1" customWidth="1"/>
    <col min="6658" max="6658" width="9" style="1"/>
    <col min="6659" max="6661" width="10.75" style="1" customWidth="1"/>
    <col min="6662" max="6662" width="26.375" style="1" customWidth="1"/>
    <col min="6663" max="6910" width="9" style="1"/>
    <col min="6911" max="6911" width="4.75" style="1" bestFit="1" customWidth="1"/>
    <col min="6912" max="6912" width="9.375" style="1" bestFit="1" customWidth="1"/>
    <col min="6913" max="6913" width="40.5" style="1" customWidth="1"/>
    <col min="6914" max="6914" width="9" style="1"/>
    <col min="6915" max="6917" width="10.75" style="1" customWidth="1"/>
    <col min="6918" max="6918" width="26.375" style="1" customWidth="1"/>
    <col min="6919" max="7166" width="9" style="1"/>
    <col min="7167" max="7167" width="4.75" style="1" bestFit="1" customWidth="1"/>
    <col min="7168" max="7168" width="9.375" style="1" bestFit="1" customWidth="1"/>
    <col min="7169" max="7169" width="40.5" style="1" customWidth="1"/>
    <col min="7170" max="7170" width="9" style="1"/>
    <col min="7171" max="7173" width="10.75" style="1" customWidth="1"/>
    <col min="7174" max="7174" width="26.375" style="1" customWidth="1"/>
    <col min="7175" max="7422" width="9" style="1"/>
    <col min="7423" max="7423" width="4.75" style="1" bestFit="1" customWidth="1"/>
    <col min="7424" max="7424" width="9.375" style="1" bestFit="1" customWidth="1"/>
    <col min="7425" max="7425" width="40.5" style="1" customWidth="1"/>
    <col min="7426" max="7426" width="9" style="1"/>
    <col min="7427" max="7429" width="10.75" style="1" customWidth="1"/>
    <col min="7430" max="7430" width="26.375" style="1" customWidth="1"/>
    <col min="7431" max="7678" width="9" style="1"/>
    <col min="7679" max="7679" width="4.75" style="1" bestFit="1" customWidth="1"/>
    <col min="7680" max="7680" width="9.375" style="1" bestFit="1" customWidth="1"/>
    <col min="7681" max="7681" width="40.5" style="1" customWidth="1"/>
    <col min="7682" max="7682" width="9" style="1"/>
    <col min="7683" max="7685" width="10.75" style="1" customWidth="1"/>
    <col min="7686" max="7686" width="26.375" style="1" customWidth="1"/>
    <col min="7687" max="7934" width="9" style="1"/>
    <col min="7935" max="7935" width="4.75" style="1" bestFit="1" customWidth="1"/>
    <col min="7936" max="7936" width="9.375" style="1" bestFit="1" customWidth="1"/>
    <col min="7937" max="7937" width="40.5" style="1" customWidth="1"/>
    <col min="7938" max="7938" width="9" style="1"/>
    <col min="7939" max="7941" width="10.75" style="1" customWidth="1"/>
    <col min="7942" max="7942" width="26.375" style="1" customWidth="1"/>
    <col min="7943" max="8190" width="9" style="1"/>
    <col min="8191" max="8191" width="4.75" style="1" bestFit="1" customWidth="1"/>
    <col min="8192" max="8192" width="9.375" style="1" bestFit="1" customWidth="1"/>
    <col min="8193" max="8193" width="40.5" style="1" customWidth="1"/>
    <col min="8194" max="8194" width="9" style="1"/>
    <col min="8195" max="8197" width="10.75" style="1" customWidth="1"/>
    <col min="8198" max="8198" width="26.375" style="1" customWidth="1"/>
    <col min="8199" max="8446" width="9" style="1"/>
    <col min="8447" max="8447" width="4.75" style="1" bestFit="1" customWidth="1"/>
    <col min="8448" max="8448" width="9.375" style="1" bestFit="1" customWidth="1"/>
    <col min="8449" max="8449" width="40.5" style="1" customWidth="1"/>
    <col min="8450" max="8450" width="9" style="1"/>
    <col min="8451" max="8453" width="10.75" style="1" customWidth="1"/>
    <col min="8454" max="8454" width="26.375" style="1" customWidth="1"/>
    <col min="8455" max="8702" width="9" style="1"/>
    <col min="8703" max="8703" width="4.75" style="1" bestFit="1" customWidth="1"/>
    <col min="8704" max="8704" width="9.375" style="1" bestFit="1" customWidth="1"/>
    <col min="8705" max="8705" width="40.5" style="1" customWidth="1"/>
    <col min="8706" max="8706" width="9" style="1"/>
    <col min="8707" max="8709" width="10.75" style="1" customWidth="1"/>
    <col min="8710" max="8710" width="26.375" style="1" customWidth="1"/>
    <col min="8711" max="8958" width="9" style="1"/>
    <col min="8959" max="8959" width="4.75" style="1" bestFit="1" customWidth="1"/>
    <col min="8960" max="8960" width="9.375" style="1" bestFit="1" customWidth="1"/>
    <col min="8961" max="8961" width="40.5" style="1" customWidth="1"/>
    <col min="8962" max="8962" width="9" style="1"/>
    <col min="8963" max="8965" width="10.75" style="1" customWidth="1"/>
    <col min="8966" max="8966" width="26.375" style="1" customWidth="1"/>
    <col min="8967" max="9214" width="9" style="1"/>
    <col min="9215" max="9215" width="4.75" style="1" bestFit="1" customWidth="1"/>
    <col min="9216" max="9216" width="9.375" style="1" bestFit="1" customWidth="1"/>
    <col min="9217" max="9217" width="40.5" style="1" customWidth="1"/>
    <col min="9218" max="9218" width="9" style="1"/>
    <col min="9219" max="9221" width="10.75" style="1" customWidth="1"/>
    <col min="9222" max="9222" width="26.375" style="1" customWidth="1"/>
    <col min="9223" max="9470" width="9" style="1"/>
    <col min="9471" max="9471" width="4.75" style="1" bestFit="1" customWidth="1"/>
    <col min="9472" max="9472" width="9.375" style="1" bestFit="1" customWidth="1"/>
    <col min="9473" max="9473" width="40.5" style="1" customWidth="1"/>
    <col min="9474" max="9474" width="9" style="1"/>
    <col min="9475" max="9477" width="10.75" style="1" customWidth="1"/>
    <col min="9478" max="9478" width="26.375" style="1" customWidth="1"/>
    <col min="9479" max="9726" width="9" style="1"/>
    <col min="9727" max="9727" width="4.75" style="1" bestFit="1" customWidth="1"/>
    <col min="9728" max="9728" width="9.375" style="1" bestFit="1" customWidth="1"/>
    <col min="9729" max="9729" width="40.5" style="1" customWidth="1"/>
    <col min="9730" max="9730" width="9" style="1"/>
    <col min="9731" max="9733" width="10.75" style="1" customWidth="1"/>
    <col min="9734" max="9734" width="26.375" style="1" customWidth="1"/>
    <col min="9735" max="9982" width="9" style="1"/>
    <col min="9983" max="9983" width="4.75" style="1" bestFit="1" customWidth="1"/>
    <col min="9984" max="9984" width="9.375" style="1" bestFit="1" customWidth="1"/>
    <col min="9985" max="9985" width="40.5" style="1" customWidth="1"/>
    <col min="9986" max="9986" width="9" style="1"/>
    <col min="9987" max="9989" width="10.75" style="1" customWidth="1"/>
    <col min="9990" max="9990" width="26.375" style="1" customWidth="1"/>
    <col min="9991" max="10238" width="9" style="1"/>
    <col min="10239" max="10239" width="4.75" style="1" bestFit="1" customWidth="1"/>
    <col min="10240" max="10240" width="9.375" style="1" bestFit="1" customWidth="1"/>
    <col min="10241" max="10241" width="40.5" style="1" customWidth="1"/>
    <col min="10242" max="10242" width="9" style="1"/>
    <col min="10243" max="10245" width="10.75" style="1" customWidth="1"/>
    <col min="10246" max="10246" width="26.375" style="1" customWidth="1"/>
    <col min="10247" max="10494" width="9" style="1"/>
    <col min="10495" max="10495" width="4.75" style="1" bestFit="1" customWidth="1"/>
    <col min="10496" max="10496" width="9.375" style="1" bestFit="1" customWidth="1"/>
    <col min="10497" max="10497" width="40.5" style="1" customWidth="1"/>
    <col min="10498" max="10498" width="9" style="1"/>
    <col min="10499" max="10501" width="10.75" style="1" customWidth="1"/>
    <col min="10502" max="10502" width="26.375" style="1" customWidth="1"/>
    <col min="10503" max="10750" width="9" style="1"/>
    <col min="10751" max="10751" width="4.75" style="1" bestFit="1" customWidth="1"/>
    <col min="10752" max="10752" width="9.375" style="1" bestFit="1" customWidth="1"/>
    <col min="10753" max="10753" width="40.5" style="1" customWidth="1"/>
    <col min="10754" max="10754" width="9" style="1"/>
    <col min="10755" max="10757" width="10.75" style="1" customWidth="1"/>
    <col min="10758" max="10758" width="26.375" style="1" customWidth="1"/>
    <col min="10759" max="11006" width="9" style="1"/>
    <col min="11007" max="11007" width="4.75" style="1" bestFit="1" customWidth="1"/>
    <col min="11008" max="11008" width="9.375" style="1" bestFit="1" customWidth="1"/>
    <col min="11009" max="11009" width="40.5" style="1" customWidth="1"/>
    <col min="11010" max="11010" width="9" style="1"/>
    <col min="11011" max="11013" width="10.75" style="1" customWidth="1"/>
    <col min="11014" max="11014" width="26.375" style="1" customWidth="1"/>
    <col min="11015" max="11262" width="9" style="1"/>
    <col min="11263" max="11263" width="4.75" style="1" bestFit="1" customWidth="1"/>
    <col min="11264" max="11264" width="9.375" style="1" bestFit="1" customWidth="1"/>
    <col min="11265" max="11265" width="40.5" style="1" customWidth="1"/>
    <col min="11266" max="11266" width="9" style="1"/>
    <col min="11267" max="11269" width="10.75" style="1" customWidth="1"/>
    <col min="11270" max="11270" width="26.375" style="1" customWidth="1"/>
    <col min="11271" max="11518" width="9" style="1"/>
    <col min="11519" max="11519" width="4.75" style="1" bestFit="1" customWidth="1"/>
    <col min="11520" max="11520" width="9.375" style="1" bestFit="1" customWidth="1"/>
    <col min="11521" max="11521" width="40.5" style="1" customWidth="1"/>
    <col min="11522" max="11522" width="9" style="1"/>
    <col min="11523" max="11525" width="10.75" style="1" customWidth="1"/>
    <col min="11526" max="11526" width="26.375" style="1" customWidth="1"/>
    <col min="11527" max="11774" width="9" style="1"/>
    <col min="11775" max="11775" width="4.75" style="1" bestFit="1" customWidth="1"/>
    <col min="11776" max="11776" width="9.375" style="1" bestFit="1" customWidth="1"/>
    <col min="11777" max="11777" width="40.5" style="1" customWidth="1"/>
    <col min="11778" max="11778" width="9" style="1"/>
    <col min="11779" max="11781" width="10.75" style="1" customWidth="1"/>
    <col min="11782" max="11782" width="26.375" style="1" customWidth="1"/>
    <col min="11783" max="12030" width="9" style="1"/>
    <col min="12031" max="12031" width="4.75" style="1" bestFit="1" customWidth="1"/>
    <col min="12032" max="12032" width="9.375" style="1" bestFit="1" customWidth="1"/>
    <col min="12033" max="12033" width="40.5" style="1" customWidth="1"/>
    <col min="12034" max="12034" width="9" style="1"/>
    <col min="12035" max="12037" width="10.75" style="1" customWidth="1"/>
    <col min="12038" max="12038" width="26.375" style="1" customWidth="1"/>
    <col min="12039" max="12286" width="9" style="1"/>
    <col min="12287" max="12287" width="4.75" style="1" bestFit="1" customWidth="1"/>
    <col min="12288" max="12288" width="9.375" style="1" bestFit="1" customWidth="1"/>
    <col min="12289" max="12289" width="40.5" style="1" customWidth="1"/>
    <col min="12290" max="12290" width="9" style="1"/>
    <col min="12291" max="12293" width="10.75" style="1" customWidth="1"/>
    <col min="12294" max="12294" width="26.375" style="1" customWidth="1"/>
    <col min="12295" max="12542" width="9" style="1"/>
    <col min="12543" max="12543" width="4.75" style="1" bestFit="1" customWidth="1"/>
    <col min="12544" max="12544" width="9.375" style="1" bestFit="1" customWidth="1"/>
    <col min="12545" max="12545" width="40.5" style="1" customWidth="1"/>
    <col min="12546" max="12546" width="9" style="1"/>
    <col min="12547" max="12549" width="10.75" style="1" customWidth="1"/>
    <col min="12550" max="12550" width="26.375" style="1" customWidth="1"/>
    <col min="12551" max="12798" width="9" style="1"/>
    <col min="12799" max="12799" width="4.75" style="1" bestFit="1" customWidth="1"/>
    <col min="12800" max="12800" width="9.375" style="1" bestFit="1" customWidth="1"/>
    <col min="12801" max="12801" width="40.5" style="1" customWidth="1"/>
    <col min="12802" max="12802" width="9" style="1"/>
    <col min="12803" max="12805" width="10.75" style="1" customWidth="1"/>
    <col min="12806" max="12806" width="26.375" style="1" customWidth="1"/>
    <col min="12807" max="13054" width="9" style="1"/>
    <col min="13055" max="13055" width="4.75" style="1" bestFit="1" customWidth="1"/>
    <col min="13056" max="13056" width="9.375" style="1" bestFit="1" customWidth="1"/>
    <col min="13057" max="13057" width="40.5" style="1" customWidth="1"/>
    <col min="13058" max="13058" width="9" style="1"/>
    <col min="13059" max="13061" width="10.75" style="1" customWidth="1"/>
    <col min="13062" max="13062" width="26.375" style="1" customWidth="1"/>
    <col min="13063" max="13310" width="9" style="1"/>
    <col min="13311" max="13311" width="4.75" style="1" bestFit="1" customWidth="1"/>
    <col min="13312" max="13312" width="9.375" style="1" bestFit="1" customWidth="1"/>
    <col min="13313" max="13313" width="40.5" style="1" customWidth="1"/>
    <col min="13314" max="13314" width="9" style="1"/>
    <col min="13315" max="13317" width="10.75" style="1" customWidth="1"/>
    <col min="13318" max="13318" width="26.375" style="1" customWidth="1"/>
    <col min="13319" max="13566" width="9" style="1"/>
    <col min="13567" max="13567" width="4.75" style="1" bestFit="1" customWidth="1"/>
    <col min="13568" max="13568" width="9.375" style="1" bestFit="1" customWidth="1"/>
    <col min="13569" max="13569" width="40.5" style="1" customWidth="1"/>
    <col min="13570" max="13570" width="9" style="1"/>
    <col min="13571" max="13573" width="10.75" style="1" customWidth="1"/>
    <col min="13574" max="13574" width="26.375" style="1" customWidth="1"/>
    <col min="13575" max="13822" width="9" style="1"/>
    <col min="13823" max="13823" width="4.75" style="1" bestFit="1" customWidth="1"/>
    <col min="13824" max="13824" width="9.375" style="1" bestFit="1" customWidth="1"/>
    <col min="13825" max="13825" width="40.5" style="1" customWidth="1"/>
    <col min="13826" max="13826" width="9" style="1"/>
    <col min="13827" max="13829" width="10.75" style="1" customWidth="1"/>
    <col min="13830" max="13830" width="26.375" style="1" customWidth="1"/>
    <col min="13831" max="14078" width="9" style="1"/>
    <col min="14079" max="14079" width="4.75" style="1" bestFit="1" customWidth="1"/>
    <col min="14080" max="14080" width="9.375" style="1" bestFit="1" customWidth="1"/>
    <col min="14081" max="14081" width="40.5" style="1" customWidth="1"/>
    <col min="14082" max="14082" width="9" style="1"/>
    <col min="14083" max="14085" width="10.75" style="1" customWidth="1"/>
    <col min="14086" max="14086" width="26.375" style="1" customWidth="1"/>
    <col min="14087" max="14334" width="9" style="1"/>
    <col min="14335" max="14335" width="4.75" style="1" bestFit="1" customWidth="1"/>
    <col min="14336" max="14336" width="9.375" style="1" bestFit="1" customWidth="1"/>
    <col min="14337" max="14337" width="40.5" style="1" customWidth="1"/>
    <col min="14338" max="14338" width="9" style="1"/>
    <col min="14339" max="14341" width="10.75" style="1" customWidth="1"/>
    <col min="14342" max="14342" width="26.375" style="1" customWidth="1"/>
    <col min="14343" max="14590" width="9" style="1"/>
    <col min="14591" max="14591" width="4.75" style="1" bestFit="1" customWidth="1"/>
    <col min="14592" max="14592" width="9.375" style="1" bestFit="1" customWidth="1"/>
    <col min="14593" max="14593" width="40.5" style="1" customWidth="1"/>
    <col min="14594" max="14594" width="9" style="1"/>
    <col min="14595" max="14597" width="10.75" style="1" customWidth="1"/>
    <col min="14598" max="14598" width="26.375" style="1" customWidth="1"/>
    <col min="14599" max="14846" width="9" style="1"/>
    <col min="14847" max="14847" width="4.75" style="1" bestFit="1" customWidth="1"/>
    <col min="14848" max="14848" width="9.375" style="1" bestFit="1" customWidth="1"/>
    <col min="14849" max="14849" width="40.5" style="1" customWidth="1"/>
    <col min="14850" max="14850" width="9" style="1"/>
    <col min="14851" max="14853" width="10.75" style="1" customWidth="1"/>
    <col min="14854" max="14854" width="26.375" style="1" customWidth="1"/>
    <col min="14855" max="15102" width="9" style="1"/>
    <col min="15103" max="15103" width="4.75" style="1" bestFit="1" customWidth="1"/>
    <col min="15104" max="15104" width="9.375" style="1" bestFit="1" customWidth="1"/>
    <col min="15105" max="15105" width="40.5" style="1" customWidth="1"/>
    <col min="15106" max="15106" width="9" style="1"/>
    <col min="15107" max="15109" width="10.75" style="1" customWidth="1"/>
    <col min="15110" max="15110" width="26.375" style="1" customWidth="1"/>
    <col min="15111" max="15358" width="9" style="1"/>
    <col min="15359" max="15359" width="4.75" style="1" bestFit="1" customWidth="1"/>
    <col min="15360" max="15360" width="9.375" style="1" bestFit="1" customWidth="1"/>
    <col min="15361" max="15361" width="40.5" style="1" customWidth="1"/>
    <col min="15362" max="15362" width="9" style="1"/>
    <col min="15363" max="15365" width="10.75" style="1" customWidth="1"/>
    <col min="15366" max="15366" width="26.375" style="1" customWidth="1"/>
    <col min="15367" max="15614" width="9" style="1"/>
    <col min="15615" max="15615" width="4.75" style="1" bestFit="1" customWidth="1"/>
    <col min="15616" max="15616" width="9.375" style="1" bestFit="1" customWidth="1"/>
    <col min="15617" max="15617" width="40.5" style="1" customWidth="1"/>
    <col min="15618" max="15618" width="9" style="1"/>
    <col min="15619" max="15621" width="10.75" style="1" customWidth="1"/>
    <col min="15622" max="15622" width="26.375" style="1" customWidth="1"/>
    <col min="15623" max="15870" width="9" style="1"/>
    <col min="15871" max="15871" width="4.75" style="1" bestFit="1" customWidth="1"/>
    <col min="15872" max="15872" width="9.375" style="1" bestFit="1" customWidth="1"/>
    <col min="15873" max="15873" width="40.5" style="1" customWidth="1"/>
    <col min="15874" max="15874" width="9" style="1"/>
    <col min="15875" max="15877" width="10.75" style="1" customWidth="1"/>
    <col min="15878" max="15878" width="26.375" style="1" customWidth="1"/>
    <col min="15879" max="16126" width="9" style="1"/>
    <col min="16127" max="16127" width="4.75" style="1" bestFit="1" customWidth="1"/>
    <col min="16128" max="16128" width="9.375" style="1" bestFit="1" customWidth="1"/>
    <col min="16129" max="16129" width="40.5" style="1" customWidth="1"/>
    <col min="16130" max="16130" width="9" style="1"/>
    <col min="16131" max="16133" width="10.75" style="1" customWidth="1"/>
    <col min="16134" max="16134" width="26.375" style="1" customWidth="1"/>
    <col min="16135" max="16384" width="9" style="1"/>
  </cols>
  <sheetData>
    <row r="1" spans="1:9" ht="60.75" customHeight="1">
      <c r="A1" s="125"/>
      <c r="B1" s="125"/>
      <c r="C1" s="126"/>
      <c r="D1" s="126"/>
      <c r="E1" s="126"/>
      <c r="F1" s="126"/>
      <c r="G1" s="126"/>
      <c r="H1" s="126"/>
    </row>
    <row r="2" spans="1:9" ht="3.75" customHeight="1" thickBot="1">
      <c r="A2" s="127"/>
      <c r="B2" s="127"/>
      <c r="C2" s="127"/>
      <c r="D2" s="127"/>
      <c r="E2" s="127"/>
      <c r="F2" s="127"/>
      <c r="G2" s="127"/>
      <c r="H2" s="127"/>
    </row>
    <row r="3" spans="1:9" ht="20.100000000000001" customHeight="1" thickBot="1">
      <c r="A3" s="128" t="s">
        <v>372</v>
      </c>
      <c r="B3" s="129"/>
      <c r="C3" s="129"/>
      <c r="D3" s="129"/>
      <c r="E3" s="129"/>
      <c r="F3" s="129"/>
      <c r="G3" s="129"/>
      <c r="H3" s="130"/>
    </row>
    <row r="4" spans="1:9" ht="3.75" customHeight="1" thickBot="1">
      <c r="A4" s="75"/>
      <c r="B4" s="75"/>
      <c r="C4" s="75"/>
      <c r="D4" s="75"/>
      <c r="E4" s="75"/>
      <c r="F4" s="75"/>
      <c r="G4" s="75"/>
      <c r="H4" s="75"/>
    </row>
    <row r="5" spans="1:9" customFormat="1" ht="33" customHeight="1">
      <c r="A5" s="131" t="s">
        <v>373</v>
      </c>
      <c r="B5" s="132"/>
      <c r="C5" s="132"/>
      <c r="D5" s="132"/>
      <c r="E5" s="133"/>
      <c r="F5" s="134" t="s">
        <v>374</v>
      </c>
      <c r="G5" s="135"/>
      <c r="H5" s="76">
        <v>0.24179999999999999</v>
      </c>
    </row>
    <row r="6" spans="1:9" ht="3.75" customHeight="1" thickBot="1">
      <c r="A6" s="77"/>
      <c r="B6" s="77"/>
      <c r="C6" s="77"/>
      <c r="D6" s="77"/>
      <c r="E6" s="77"/>
      <c r="F6" s="77"/>
      <c r="G6" s="77"/>
      <c r="H6" s="77"/>
    </row>
    <row r="7" spans="1:9" ht="20.100000000000001" customHeight="1" thickBot="1">
      <c r="A7" s="114" t="s">
        <v>375</v>
      </c>
      <c r="B7" s="114"/>
      <c r="C7" s="114"/>
      <c r="D7" s="114"/>
      <c r="E7" s="114"/>
      <c r="F7" s="114"/>
      <c r="G7" s="114"/>
      <c r="H7" s="114"/>
    </row>
    <row r="8" spans="1:9" ht="20.100000000000001" customHeight="1" thickBot="1">
      <c r="A8" s="115" t="s">
        <v>376</v>
      </c>
      <c r="B8" s="116"/>
      <c r="C8" s="116"/>
      <c r="D8" s="78" t="s">
        <v>377</v>
      </c>
      <c r="E8" s="117" t="s">
        <v>378</v>
      </c>
      <c r="F8" s="118"/>
      <c r="G8" s="117" t="s">
        <v>379</v>
      </c>
      <c r="H8" s="119"/>
    </row>
    <row r="9" spans="1:9" ht="24" customHeight="1">
      <c r="A9" s="120" t="s">
        <v>380</v>
      </c>
      <c r="B9" s="121"/>
      <c r="C9" s="122"/>
      <c r="D9" s="79" t="s">
        <v>381</v>
      </c>
      <c r="E9" s="123">
        <v>1</v>
      </c>
      <c r="F9" s="124"/>
      <c r="G9" s="106"/>
      <c r="H9" s="107"/>
    </row>
    <row r="10" spans="1:9" ht="24" customHeight="1">
      <c r="A10" s="101" t="s">
        <v>382</v>
      </c>
      <c r="B10" s="102"/>
      <c r="C10" s="103"/>
      <c r="D10" s="79" t="s">
        <v>383</v>
      </c>
      <c r="E10" s="112">
        <v>0.04</v>
      </c>
      <c r="F10" s="113"/>
      <c r="G10" s="106" t="s">
        <v>381</v>
      </c>
      <c r="H10" s="107"/>
    </row>
    <row r="11" spans="1:9" ht="24" customHeight="1">
      <c r="A11" s="101" t="s">
        <v>384</v>
      </c>
      <c r="B11" s="102"/>
      <c r="C11" s="103"/>
      <c r="D11" s="79" t="s">
        <v>385</v>
      </c>
      <c r="E11" s="104">
        <v>7.3999999999999996E-2</v>
      </c>
      <c r="F11" s="105"/>
      <c r="G11" s="106" t="s">
        <v>381</v>
      </c>
      <c r="H11" s="107"/>
    </row>
    <row r="12" spans="1:9" ht="24" customHeight="1">
      <c r="A12" s="101" t="s">
        <v>386</v>
      </c>
      <c r="B12" s="102"/>
      <c r="C12" s="103"/>
      <c r="D12" s="79" t="s">
        <v>387</v>
      </c>
      <c r="E12" s="104">
        <v>1.23E-2</v>
      </c>
      <c r="F12" s="105"/>
      <c r="G12" s="106" t="s">
        <v>381</v>
      </c>
      <c r="H12" s="107"/>
    </row>
    <row r="13" spans="1:9" ht="24" customHeight="1">
      <c r="A13" s="101" t="s">
        <v>388</v>
      </c>
      <c r="B13" s="102"/>
      <c r="C13" s="103"/>
      <c r="D13" s="79"/>
      <c r="E13" s="104">
        <v>2.07E-2</v>
      </c>
      <c r="F13" s="105"/>
      <c r="G13" s="106" t="s">
        <v>381</v>
      </c>
      <c r="H13" s="107"/>
    </row>
    <row r="14" spans="1:9" ht="24" customHeight="1">
      <c r="A14" s="101" t="s">
        <v>389</v>
      </c>
      <c r="B14" s="102"/>
      <c r="C14" s="103"/>
      <c r="D14" s="79" t="s">
        <v>390</v>
      </c>
      <c r="E14" s="104">
        <v>8.0000000000000002E-3</v>
      </c>
      <c r="F14" s="105"/>
      <c r="G14" s="106" t="s">
        <v>381</v>
      </c>
      <c r="H14" s="107"/>
    </row>
    <row r="15" spans="1:9" ht="24" customHeight="1">
      <c r="A15" s="101" t="s">
        <v>391</v>
      </c>
      <c r="B15" s="102"/>
      <c r="C15" s="103"/>
      <c r="D15" s="79" t="s">
        <v>392</v>
      </c>
      <c r="E15" s="104">
        <v>1.2699999999999999E-2</v>
      </c>
      <c r="F15" s="105"/>
      <c r="G15" s="106" t="s">
        <v>381</v>
      </c>
      <c r="H15" s="107"/>
      <c r="I15" s="80"/>
    </row>
    <row r="16" spans="1:9" ht="24" customHeight="1">
      <c r="A16" s="101" t="s">
        <v>393</v>
      </c>
      <c r="B16" s="102"/>
      <c r="C16" s="103"/>
      <c r="D16" s="79" t="s">
        <v>394</v>
      </c>
      <c r="E16" s="104">
        <v>0.1115</v>
      </c>
      <c r="F16" s="105"/>
      <c r="G16" s="106" t="s">
        <v>395</v>
      </c>
      <c r="H16" s="107"/>
    </row>
    <row r="17" spans="1:8" ht="24" customHeight="1">
      <c r="A17" s="101" t="s">
        <v>396</v>
      </c>
      <c r="B17" s="102"/>
      <c r="C17" s="103"/>
      <c r="D17" s="79" t="s">
        <v>397</v>
      </c>
      <c r="E17" s="104">
        <v>0.05</v>
      </c>
      <c r="F17" s="105"/>
      <c r="G17" s="106" t="s">
        <v>395</v>
      </c>
      <c r="H17" s="107"/>
    </row>
    <row r="18" spans="1:8" ht="24" customHeight="1">
      <c r="A18" s="101" t="s">
        <v>398</v>
      </c>
      <c r="B18" s="102"/>
      <c r="C18" s="103"/>
      <c r="D18" s="79" t="s">
        <v>398</v>
      </c>
      <c r="E18" s="104">
        <v>6.4999999999999997E-3</v>
      </c>
      <c r="F18" s="105"/>
      <c r="G18" s="106" t="s">
        <v>395</v>
      </c>
      <c r="H18" s="107"/>
    </row>
    <row r="19" spans="1:8" ht="24" customHeight="1">
      <c r="A19" s="101" t="s">
        <v>399</v>
      </c>
      <c r="B19" s="102"/>
      <c r="C19" s="103"/>
      <c r="D19" s="79" t="s">
        <v>399</v>
      </c>
      <c r="E19" s="104">
        <v>0.03</v>
      </c>
      <c r="F19" s="105"/>
      <c r="G19" s="106" t="s">
        <v>395</v>
      </c>
      <c r="H19" s="107"/>
    </row>
    <row r="20" spans="1:8" ht="24" customHeight="1">
      <c r="A20" s="101" t="s">
        <v>400</v>
      </c>
      <c r="B20" s="102"/>
      <c r="C20" s="103"/>
      <c r="D20" s="79" t="s">
        <v>401</v>
      </c>
      <c r="E20" s="104">
        <v>2.5000000000000001E-2</v>
      </c>
      <c r="F20" s="105"/>
      <c r="G20" s="106" t="s">
        <v>395</v>
      </c>
      <c r="H20" s="107"/>
    </row>
    <row r="21" spans="1:8" ht="8.1" customHeight="1">
      <c r="A21" s="101"/>
      <c r="B21" s="102"/>
      <c r="C21" s="102"/>
      <c r="D21" s="102"/>
      <c r="E21" s="102"/>
      <c r="F21" s="102"/>
      <c r="G21" s="102"/>
      <c r="H21" s="108"/>
    </row>
    <row r="22" spans="1:8" ht="37.5" customHeight="1">
      <c r="A22" s="101" t="s">
        <v>402</v>
      </c>
      <c r="B22" s="102"/>
      <c r="C22" s="103"/>
      <c r="D22" s="79" t="s">
        <v>403</v>
      </c>
      <c r="E22" s="109"/>
      <c r="F22" s="110"/>
      <c r="G22" s="110"/>
      <c r="H22" s="111"/>
    </row>
    <row r="23" spans="1:8" ht="24" customHeight="1" thickBot="1">
      <c r="A23" s="89" t="s">
        <v>404</v>
      </c>
      <c r="B23" s="90"/>
      <c r="C23" s="90"/>
      <c r="D23" s="91"/>
      <c r="E23" s="92">
        <v>0.24179999999999999</v>
      </c>
      <c r="F23" s="93"/>
      <c r="G23" s="94"/>
      <c r="H23" s="95"/>
    </row>
    <row r="24" spans="1:8" ht="24" customHeight="1" thickBot="1">
      <c r="A24" s="96"/>
      <c r="B24" s="97"/>
      <c r="C24" s="97"/>
      <c r="D24" s="97"/>
      <c r="E24" s="97"/>
      <c r="F24" s="97"/>
      <c r="G24" s="97"/>
      <c r="H24" s="98"/>
    </row>
    <row r="25" spans="1:8" ht="24" customHeight="1">
      <c r="A25" s="81"/>
      <c r="B25" s="81"/>
      <c r="C25" s="81"/>
      <c r="D25" s="81"/>
      <c r="E25" s="81"/>
      <c r="F25" s="81"/>
      <c r="G25" s="81"/>
      <c r="H25" s="82"/>
    </row>
    <row r="26" spans="1:8" ht="18" customHeight="1">
      <c r="A26" s="8"/>
      <c r="B26" s="8"/>
      <c r="C26" s="8"/>
      <c r="D26" s="8"/>
      <c r="E26" s="8"/>
      <c r="F26" s="8"/>
      <c r="G26" s="8"/>
      <c r="H26" s="8"/>
    </row>
    <row r="27" spans="1:8" ht="14.25" customHeight="1">
      <c r="A27" s="8"/>
      <c r="B27" s="99"/>
      <c r="C27" s="99"/>
      <c r="D27" s="8"/>
      <c r="E27" s="100"/>
      <c r="F27" s="100"/>
      <c r="G27" s="9"/>
      <c r="H27" s="8"/>
    </row>
    <row r="28" spans="1:8" ht="11.25" customHeight="1">
      <c r="A28" s="10"/>
      <c r="B28" s="83" t="s">
        <v>345</v>
      </c>
      <c r="C28" s="83"/>
      <c r="D28" s="10"/>
      <c r="E28" s="84"/>
      <c r="F28" s="84"/>
      <c r="G28" s="11"/>
      <c r="H28" s="10"/>
    </row>
    <row r="29" spans="1:8" ht="11.25" customHeight="1">
      <c r="B29" s="85" t="s">
        <v>346</v>
      </c>
      <c r="C29" s="85"/>
    </row>
    <row r="30" spans="1:8" ht="14.25" customHeight="1">
      <c r="B30" s="86" t="s">
        <v>405</v>
      </c>
      <c r="C30" s="86"/>
    </row>
    <row r="31" spans="1:8" hidden="1"/>
    <row r="32" spans="1:8">
      <c r="A32" s="8"/>
      <c r="B32" s="87"/>
      <c r="C32" s="87"/>
      <c r="D32" s="8"/>
      <c r="E32" s="88"/>
      <c r="F32" s="88"/>
      <c r="G32" s="9"/>
      <c r="H32" s="8"/>
    </row>
    <row r="33" spans="1:8" ht="14.25">
      <c r="A33"/>
      <c r="B33"/>
      <c r="C33"/>
      <c r="D33"/>
      <c r="E33"/>
      <c r="F33"/>
      <c r="G33"/>
      <c r="H33"/>
    </row>
    <row r="34" spans="1:8" ht="14.25">
      <c r="A34"/>
      <c r="B34"/>
      <c r="C34"/>
      <c r="D34"/>
      <c r="E34"/>
      <c r="F34"/>
      <c r="G34"/>
      <c r="H34"/>
    </row>
    <row r="35" spans="1:8" customFormat="1" ht="11.25" customHeight="1"/>
    <row r="36" spans="1:8" customFormat="1" ht="12" customHeight="1">
      <c r="A36" s="1"/>
      <c r="B36" s="1"/>
      <c r="C36" s="1"/>
      <c r="D36" s="1"/>
      <c r="E36" s="1"/>
      <c r="F36" s="1"/>
      <c r="G36" s="1"/>
      <c r="H36" s="1"/>
    </row>
    <row r="37" spans="1:8" customFormat="1" ht="14.1" customHeight="1">
      <c r="A37" s="1"/>
      <c r="B37" s="1"/>
      <c r="C37" s="1"/>
      <c r="D37" s="1"/>
      <c r="E37" s="1"/>
      <c r="F37" s="1"/>
      <c r="G37" s="1"/>
      <c r="H37" s="1"/>
    </row>
    <row r="38" spans="1:8" ht="14.1" customHeight="1"/>
    <row r="39" spans="1:8" ht="4.5" customHeight="1"/>
  </sheetData>
  <mergeCells count="61">
    <mergeCell ref="A1:B1"/>
    <mergeCell ref="C1:H1"/>
    <mergeCell ref="A2:H2"/>
    <mergeCell ref="A3:H3"/>
    <mergeCell ref="A5:E5"/>
    <mergeCell ref="F5:G5"/>
    <mergeCell ref="A7:H7"/>
    <mergeCell ref="A8:C8"/>
    <mergeCell ref="E8:F8"/>
    <mergeCell ref="G8:H8"/>
    <mergeCell ref="A9:C9"/>
    <mergeCell ref="E9:F9"/>
    <mergeCell ref="G9:H9"/>
    <mergeCell ref="A10:C10"/>
    <mergeCell ref="E10:F10"/>
    <mergeCell ref="G10:H10"/>
    <mergeCell ref="A11:C11"/>
    <mergeCell ref="E11:F11"/>
    <mergeCell ref="G11:H11"/>
    <mergeCell ref="A12:C12"/>
    <mergeCell ref="E12:F12"/>
    <mergeCell ref="G12:H12"/>
    <mergeCell ref="A13:C13"/>
    <mergeCell ref="E13:F13"/>
    <mergeCell ref="G13:H13"/>
    <mergeCell ref="A14:C14"/>
    <mergeCell ref="E14:F14"/>
    <mergeCell ref="G14:H14"/>
    <mergeCell ref="A15:C15"/>
    <mergeCell ref="E15:F15"/>
    <mergeCell ref="G15:H15"/>
    <mergeCell ref="A16:C16"/>
    <mergeCell ref="E16:F16"/>
    <mergeCell ref="G16:H16"/>
    <mergeCell ref="A17:C17"/>
    <mergeCell ref="E17:F17"/>
    <mergeCell ref="G17:H17"/>
    <mergeCell ref="A18:C18"/>
    <mergeCell ref="E18:F18"/>
    <mergeCell ref="G18:H18"/>
    <mergeCell ref="A19:C19"/>
    <mergeCell ref="E19:F19"/>
    <mergeCell ref="G19:H19"/>
    <mergeCell ref="A20:C20"/>
    <mergeCell ref="E20:F20"/>
    <mergeCell ref="G20:H20"/>
    <mergeCell ref="A21:H21"/>
    <mergeCell ref="A22:C22"/>
    <mergeCell ref="E22:H22"/>
    <mergeCell ref="A23:D23"/>
    <mergeCell ref="E23:F23"/>
    <mergeCell ref="G23:H23"/>
    <mergeCell ref="A24:H24"/>
    <mergeCell ref="B27:C27"/>
    <mergeCell ref="E27:F27"/>
    <mergeCell ref="B28:C28"/>
    <mergeCell ref="E28:F28"/>
    <mergeCell ref="B29:C29"/>
    <mergeCell ref="B30:C30"/>
    <mergeCell ref="B32:C32"/>
    <mergeCell ref="E32:F32"/>
  </mergeCells>
  <pageMargins left="0.511811024" right="0.511811024" top="0.78740157499999996" bottom="0.78740157499999996" header="0.31496062000000002" footer="0.31496062000000002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1952B-2252-4DC7-A0FB-8B3B06EBCB36}">
  <dimension ref="A1:I39"/>
  <sheetViews>
    <sheetView view="pageBreakPreview" topLeftCell="A16" zoomScaleNormal="100" zoomScaleSheetLayoutView="100" workbookViewId="0">
      <selection activeCell="A6" sqref="A6"/>
    </sheetView>
  </sheetViews>
  <sheetFormatPr defaultRowHeight="12.75"/>
  <cols>
    <col min="1" max="1" width="4.75" style="1" bestFit="1" customWidth="1"/>
    <col min="2" max="2" width="9.375" style="1" bestFit="1" customWidth="1"/>
    <col min="3" max="3" width="40.5" style="1" customWidth="1"/>
    <col min="4" max="4" width="9" style="1"/>
    <col min="5" max="7" width="10.75" style="1" customWidth="1"/>
    <col min="8" max="8" width="26.375" style="1" customWidth="1"/>
    <col min="9" max="254" width="9" style="1"/>
    <col min="255" max="255" width="4.75" style="1" bestFit="1" customWidth="1"/>
    <col min="256" max="256" width="9.375" style="1" bestFit="1" customWidth="1"/>
    <col min="257" max="257" width="40.5" style="1" customWidth="1"/>
    <col min="258" max="258" width="9" style="1"/>
    <col min="259" max="261" width="10.75" style="1" customWidth="1"/>
    <col min="262" max="262" width="26.375" style="1" customWidth="1"/>
    <col min="263" max="510" width="9" style="1"/>
    <col min="511" max="511" width="4.75" style="1" bestFit="1" customWidth="1"/>
    <col min="512" max="512" width="9.375" style="1" bestFit="1" customWidth="1"/>
    <col min="513" max="513" width="40.5" style="1" customWidth="1"/>
    <col min="514" max="514" width="9" style="1"/>
    <col min="515" max="517" width="10.75" style="1" customWidth="1"/>
    <col min="518" max="518" width="26.375" style="1" customWidth="1"/>
    <col min="519" max="766" width="9" style="1"/>
    <col min="767" max="767" width="4.75" style="1" bestFit="1" customWidth="1"/>
    <col min="768" max="768" width="9.375" style="1" bestFit="1" customWidth="1"/>
    <col min="769" max="769" width="40.5" style="1" customWidth="1"/>
    <col min="770" max="770" width="9" style="1"/>
    <col min="771" max="773" width="10.75" style="1" customWidth="1"/>
    <col min="774" max="774" width="26.375" style="1" customWidth="1"/>
    <col min="775" max="1022" width="9" style="1"/>
    <col min="1023" max="1023" width="4.75" style="1" bestFit="1" customWidth="1"/>
    <col min="1024" max="1024" width="9.375" style="1" bestFit="1" customWidth="1"/>
    <col min="1025" max="1025" width="40.5" style="1" customWidth="1"/>
    <col min="1026" max="1026" width="9" style="1"/>
    <col min="1027" max="1029" width="10.75" style="1" customWidth="1"/>
    <col min="1030" max="1030" width="26.375" style="1" customWidth="1"/>
    <col min="1031" max="1278" width="9" style="1"/>
    <col min="1279" max="1279" width="4.75" style="1" bestFit="1" customWidth="1"/>
    <col min="1280" max="1280" width="9.375" style="1" bestFit="1" customWidth="1"/>
    <col min="1281" max="1281" width="40.5" style="1" customWidth="1"/>
    <col min="1282" max="1282" width="9" style="1"/>
    <col min="1283" max="1285" width="10.75" style="1" customWidth="1"/>
    <col min="1286" max="1286" width="26.375" style="1" customWidth="1"/>
    <col min="1287" max="1534" width="9" style="1"/>
    <col min="1535" max="1535" width="4.75" style="1" bestFit="1" customWidth="1"/>
    <col min="1536" max="1536" width="9.375" style="1" bestFit="1" customWidth="1"/>
    <col min="1537" max="1537" width="40.5" style="1" customWidth="1"/>
    <col min="1538" max="1538" width="9" style="1"/>
    <col min="1539" max="1541" width="10.75" style="1" customWidth="1"/>
    <col min="1542" max="1542" width="26.375" style="1" customWidth="1"/>
    <col min="1543" max="1790" width="9" style="1"/>
    <col min="1791" max="1791" width="4.75" style="1" bestFit="1" customWidth="1"/>
    <col min="1792" max="1792" width="9.375" style="1" bestFit="1" customWidth="1"/>
    <col min="1793" max="1793" width="40.5" style="1" customWidth="1"/>
    <col min="1794" max="1794" width="9" style="1"/>
    <col min="1795" max="1797" width="10.75" style="1" customWidth="1"/>
    <col min="1798" max="1798" width="26.375" style="1" customWidth="1"/>
    <col min="1799" max="2046" width="9" style="1"/>
    <col min="2047" max="2047" width="4.75" style="1" bestFit="1" customWidth="1"/>
    <col min="2048" max="2048" width="9.375" style="1" bestFit="1" customWidth="1"/>
    <col min="2049" max="2049" width="40.5" style="1" customWidth="1"/>
    <col min="2050" max="2050" width="9" style="1"/>
    <col min="2051" max="2053" width="10.75" style="1" customWidth="1"/>
    <col min="2054" max="2054" width="26.375" style="1" customWidth="1"/>
    <col min="2055" max="2302" width="9" style="1"/>
    <col min="2303" max="2303" width="4.75" style="1" bestFit="1" customWidth="1"/>
    <col min="2304" max="2304" width="9.375" style="1" bestFit="1" customWidth="1"/>
    <col min="2305" max="2305" width="40.5" style="1" customWidth="1"/>
    <col min="2306" max="2306" width="9" style="1"/>
    <col min="2307" max="2309" width="10.75" style="1" customWidth="1"/>
    <col min="2310" max="2310" width="26.375" style="1" customWidth="1"/>
    <col min="2311" max="2558" width="9" style="1"/>
    <col min="2559" max="2559" width="4.75" style="1" bestFit="1" customWidth="1"/>
    <col min="2560" max="2560" width="9.375" style="1" bestFit="1" customWidth="1"/>
    <col min="2561" max="2561" width="40.5" style="1" customWidth="1"/>
    <col min="2562" max="2562" width="9" style="1"/>
    <col min="2563" max="2565" width="10.75" style="1" customWidth="1"/>
    <col min="2566" max="2566" width="26.375" style="1" customWidth="1"/>
    <col min="2567" max="2814" width="9" style="1"/>
    <col min="2815" max="2815" width="4.75" style="1" bestFit="1" customWidth="1"/>
    <col min="2816" max="2816" width="9.375" style="1" bestFit="1" customWidth="1"/>
    <col min="2817" max="2817" width="40.5" style="1" customWidth="1"/>
    <col min="2818" max="2818" width="9" style="1"/>
    <col min="2819" max="2821" width="10.75" style="1" customWidth="1"/>
    <col min="2822" max="2822" width="26.375" style="1" customWidth="1"/>
    <col min="2823" max="3070" width="9" style="1"/>
    <col min="3071" max="3071" width="4.75" style="1" bestFit="1" customWidth="1"/>
    <col min="3072" max="3072" width="9.375" style="1" bestFit="1" customWidth="1"/>
    <col min="3073" max="3073" width="40.5" style="1" customWidth="1"/>
    <col min="3074" max="3074" width="9" style="1"/>
    <col min="3075" max="3077" width="10.75" style="1" customWidth="1"/>
    <col min="3078" max="3078" width="26.375" style="1" customWidth="1"/>
    <col min="3079" max="3326" width="9" style="1"/>
    <col min="3327" max="3327" width="4.75" style="1" bestFit="1" customWidth="1"/>
    <col min="3328" max="3328" width="9.375" style="1" bestFit="1" customWidth="1"/>
    <col min="3329" max="3329" width="40.5" style="1" customWidth="1"/>
    <col min="3330" max="3330" width="9" style="1"/>
    <col min="3331" max="3333" width="10.75" style="1" customWidth="1"/>
    <col min="3334" max="3334" width="26.375" style="1" customWidth="1"/>
    <col min="3335" max="3582" width="9" style="1"/>
    <col min="3583" max="3583" width="4.75" style="1" bestFit="1" customWidth="1"/>
    <col min="3584" max="3584" width="9.375" style="1" bestFit="1" customWidth="1"/>
    <col min="3585" max="3585" width="40.5" style="1" customWidth="1"/>
    <col min="3586" max="3586" width="9" style="1"/>
    <col min="3587" max="3589" width="10.75" style="1" customWidth="1"/>
    <col min="3590" max="3590" width="26.375" style="1" customWidth="1"/>
    <col min="3591" max="3838" width="9" style="1"/>
    <col min="3839" max="3839" width="4.75" style="1" bestFit="1" customWidth="1"/>
    <col min="3840" max="3840" width="9.375" style="1" bestFit="1" customWidth="1"/>
    <col min="3841" max="3841" width="40.5" style="1" customWidth="1"/>
    <col min="3842" max="3842" width="9" style="1"/>
    <col min="3843" max="3845" width="10.75" style="1" customWidth="1"/>
    <col min="3846" max="3846" width="26.375" style="1" customWidth="1"/>
    <col min="3847" max="4094" width="9" style="1"/>
    <col min="4095" max="4095" width="4.75" style="1" bestFit="1" customWidth="1"/>
    <col min="4096" max="4096" width="9.375" style="1" bestFit="1" customWidth="1"/>
    <col min="4097" max="4097" width="40.5" style="1" customWidth="1"/>
    <col min="4098" max="4098" width="9" style="1"/>
    <col min="4099" max="4101" width="10.75" style="1" customWidth="1"/>
    <col min="4102" max="4102" width="26.375" style="1" customWidth="1"/>
    <col min="4103" max="4350" width="9" style="1"/>
    <col min="4351" max="4351" width="4.75" style="1" bestFit="1" customWidth="1"/>
    <col min="4352" max="4352" width="9.375" style="1" bestFit="1" customWidth="1"/>
    <col min="4353" max="4353" width="40.5" style="1" customWidth="1"/>
    <col min="4354" max="4354" width="9" style="1"/>
    <col min="4355" max="4357" width="10.75" style="1" customWidth="1"/>
    <col min="4358" max="4358" width="26.375" style="1" customWidth="1"/>
    <col min="4359" max="4606" width="9" style="1"/>
    <col min="4607" max="4607" width="4.75" style="1" bestFit="1" customWidth="1"/>
    <col min="4608" max="4608" width="9.375" style="1" bestFit="1" customWidth="1"/>
    <col min="4609" max="4609" width="40.5" style="1" customWidth="1"/>
    <col min="4610" max="4610" width="9" style="1"/>
    <col min="4611" max="4613" width="10.75" style="1" customWidth="1"/>
    <col min="4614" max="4614" width="26.375" style="1" customWidth="1"/>
    <col min="4615" max="4862" width="9" style="1"/>
    <col min="4863" max="4863" width="4.75" style="1" bestFit="1" customWidth="1"/>
    <col min="4864" max="4864" width="9.375" style="1" bestFit="1" customWidth="1"/>
    <col min="4865" max="4865" width="40.5" style="1" customWidth="1"/>
    <col min="4866" max="4866" width="9" style="1"/>
    <col min="4867" max="4869" width="10.75" style="1" customWidth="1"/>
    <col min="4870" max="4870" width="26.375" style="1" customWidth="1"/>
    <col min="4871" max="5118" width="9" style="1"/>
    <col min="5119" max="5119" width="4.75" style="1" bestFit="1" customWidth="1"/>
    <col min="5120" max="5120" width="9.375" style="1" bestFit="1" customWidth="1"/>
    <col min="5121" max="5121" width="40.5" style="1" customWidth="1"/>
    <col min="5122" max="5122" width="9" style="1"/>
    <col min="5123" max="5125" width="10.75" style="1" customWidth="1"/>
    <col min="5126" max="5126" width="26.375" style="1" customWidth="1"/>
    <col min="5127" max="5374" width="9" style="1"/>
    <col min="5375" max="5375" width="4.75" style="1" bestFit="1" customWidth="1"/>
    <col min="5376" max="5376" width="9.375" style="1" bestFit="1" customWidth="1"/>
    <col min="5377" max="5377" width="40.5" style="1" customWidth="1"/>
    <col min="5378" max="5378" width="9" style="1"/>
    <col min="5379" max="5381" width="10.75" style="1" customWidth="1"/>
    <col min="5382" max="5382" width="26.375" style="1" customWidth="1"/>
    <col min="5383" max="5630" width="9" style="1"/>
    <col min="5631" max="5631" width="4.75" style="1" bestFit="1" customWidth="1"/>
    <col min="5632" max="5632" width="9.375" style="1" bestFit="1" customWidth="1"/>
    <col min="5633" max="5633" width="40.5" style="1" customWidth="1"/>
    <col min="5634" max="5634" width="9" style="1"/>
    <col min="5635" max="5637" width="10.75" style="1" customWidth="1"/>
    <col min="5638" max="5638" width="26.375" style="1" customWidth="1"/>
    <col min="5639" max="5886" width="9" style="1"/>
    <col min="5887" max="5887" width="4.75" style="1" bestFit="1" customWidth="1"/>
    <col min="5888" max="5888" width="9.375" style="1" bestFit="1" customWidth="1"/>
    <col min="5889" max="5889" width="40.5" style="1" customWidth="1"/>
    <col min="5890" max="5890" width="9" style="1"/>
    <col min="5891" max="5893" width="10.75" style="1" customWidth="1"/>
    <col min="5894" max="5894" width="26.375" style="1" customWidth="1"/>
    <col min="5895" max="6142" width="9" style="1"/>
    <col min="6143" max="6143" width="4.75" style="1" bestFit="1" customWidth="1"/>
    <col min="6144" max="6144" width="9.375" style="1" bestFit="1" customWidth="1"/>
    <col min="6145" max="6145" width="40.5" style="1" customWidth="1"/>
    <col min="6146" max="6146" width="9" style="1"/>
    <col min="6147" max="6149" width="10.75" style="1" customWidth="1"/>
    <col min="6150" max="6150" width="26.375" style="1" customWidth="1"/>
    <col min="6151" max="6398" width="9" style="1"/>
    <col min="6399" max="6399" width="4.75" style="1" bestFit="1" customWidth="1"/>
    <col min="6400" max="6400" width="9.375" style="1" bestFit="1" customWidth="1"/>
    <col min="6401" max="6401" width="40.5" style="1" customWidth="1"/>
    <col min="6402" max="6402" width="9" style="1"/>
    <col min="6403" max="6405" width="10.75" style="1" customWidth="1"/>
    <col min="6406" max="6406" width="26.375" style="1" customWidth="1"/>
    <col min="6407" max="6654" width="9" style="1"/>
    <col min="6655" max="6655" width="4.75" style="1" bestFit="1" customWidth="1"/>
    <col min="6656" max="6656" width="9.375" style="1" bestFit="1" customWidth="1"/>
    <col min="6657" max="6657" width="40.5" style="1" customWidth="1"/>
    <col min="6658" max="6658" width="9" style="1"/>
    <col min="6659" max="6661" width="10.75" style="1" customWidth="1"/>
    <col min="6662" max="6662" width="26.375" style="1" customWidth="1"/>
    <col min="6663" max="6910" width="9" style="1"/>
    <col min="6911" max="6911" width="4.75" style="1" bestFit="1" customWidth="1"/>
    <col min="6912" max="6912" width="9.375" style="1" bestFit="1" customWidth="1"/>
    <col min="6913" max="6913" width="40.5" style="1" customWidth="1"/>
    <col min="6914" max="6914" width="9" style="1"/>
    <col min="6915" max="6917" width="10.75" style="1" customWidth="1"/>
    <col min="6918" max="6918" width="26.375" style="1" customWidth="1"/>
    <col min="6919" max="7166" width="9" style="1"/>
    <col min="7167" max="7167" width="4.75" style="1" bestFit="1" customWidth="1"/>
    <col min="7168" max="7168" width="9.375" style="1" bestFit="1" customWidth="1"/>
    <col min="7169" max="7169" width="40.5" style="1" customWidth="1"/>
    <col min="7170" max="7170" width="9" style="1"/>
    <col min="7171" max="7173" width="10.75" style="1" customWidth="1"/>
    <col min="7174" max="7174" width="26.375" style="1" customWidth="1"/>
    <col min="7175" max="7422" width="9" style="1"/>
    <col min="7423" max="7423" width="4.75" style="1" bestFit="1" customWidth="1"/>
    <col min="7424" max="7424" width="9.375" style="1" bestFit="1" customWidth="1"/>
    <col min="7425" max="7425" width="40.5" style="1" customWidth="1"/>
    <col min="7426" max="7426" width="9" style="1"/>
    <col min="7427" max="7429" width="10.75" style="1" customWidth="1"/>
    <col min="7430" max="7430" width="26.375" style="1" customWidth="1"/>
    <col min="7431" max="7678" width="9" style="1"/>
    <col min="7679" max="7679" width="4.75" style="1" bestFit="1" customWidth="1"/>
    <col min="7680" max="7680" width="9.375" style="1" bestFit="1" customWidth="1"/>
    <col min="7681" max="7681" width="40.5" style="1" customWidth="1"/>
    <col min="7682" max="7682" width="9" style="1"/>
    <col min="7683" max="7685" width="10.75" style="1" customWidth="1"/>
    <col min="7686" max="7686" width="26.375" style="1" customWidth="1"/>
    <col min="7687" max="7934" width="9" style="1"/>
    <col min="7935" max="7935" width="4.75" style="1" bestFit="1" customWidth="1"/>
    <col min="7936" max="7936" width="9.375" style="1" bestFit="1" customWidth="1"/>
    <col min="7937" max="7937" width="40.5" style="1" customWidth="1"/>
    <col min="7938" max="7938" width="9" style="1"/>
    <col min="7939" max="7941" width="10.75" style="1" customWidth="1"/>
    <col min="7942" max="7942" width="26.375" style="1" customWidth="1"/>
    <col min="7943" max="8190" width="9" style="1"/>
    <col min="8191" max="8191" width="4.75" style="1" bestFit="1" customWidth="1"/>
    <col min="8192" max="8192" width="9.375" style="1" bestFit="1" customWidth="1"/>
    <col min="8193" max="8193" width="40.5" style="1" customWidth="1"/>
    <col min="8194" max="8194" width="9" style="1"/>
    <col min="8195" max="8197" width="10.75" style="1" customWidth="1"/>
    <col min="8198" max="8198" width="26.375" style="1" customWidth="1"/>
    <col min="8199" max="8446" width="9" style="1"/>
    <col min="8447" max="8447" width="4.75" style="1" bestFit="1" customWidth="1"/>
    <col min="8448" max="8448" width="9.375" style="1" bestFit="1" customWidth="1"/>
    <col min="8449" max="8449" width="40.5" style="1" customWidth="1"/>
    <col min="8450" max="8450" width="9" style="1"/>
    <col min="8451" max="8453" width="10.75" style="1" customWidth="1"/>
    <col min="8454" max="8454" width="26.375" style="1" customWidth="1"/>
    <col min="8455" max="8702" width="9" style="1"/>
    <col min="8703" max="8703" width="4.75" style="1" bestFit="1" customWidth="1"/>
    <col min="8704" max="8704" width="9.375" style="1" bestFit="1" customWidth="1"/>
    <col min="8705" max="8705" width="40.5" style="1" customWidth="1"/>
    <col min="8706" max="8706" width="9" style="1"/>
    <col min="8707" max="8709" width="10.75" style="1" customWidth="1"/>
    <col min="8710" max="8710" width="26.375" style="1" customWidth="1"/>
    <col min="8711" max="8958" width="9" style="1"/>
    <col min="8959" max="8959" width="4.75" style="1" bestFit="1" customWidth="1"/>
    <col min="8960" max="8960" width="9.375" style="1" bestFit="1" customWidth="1"/>
    <col min="8961" max="8961" width="40.5" style="1" customWidth="1"/>
    <col min="8962" max="8962" width="9" style="1"/>
    <col min="8963" max="8965" width="10.75" style="1" customWidth="1"/>
    <col min="8966" max="8966" width="26.375" style="1" customWidth="1"/>
    <col min="8967" max="9214" width="9" style="1"/>
    <col min="9215" max="9215" width="4.75" style="1" bestFit="1" customWidth="1"/>
    <col min="9216" max="9216" width="9.375" style="1" bestFit="1" customWidth="1"/>
    <col min="9217" max="9217" width="40.5" style="1" customWidth="1"/>
    <col min="9218" max="9218" width="9" style="1"/>
    <col min="9219" max="9221" width="10.75" style="1" customWidth="1"/>
    <col min="9222" max="9222" width="26.375" style="1" customWidth="1"/>
    <col min="9223" max="9470" width="9" style="1"/>
    <col min="9471" max="9471" width="4.75" style="1" bestFit="1" customWidth="1"/>
    <col min="9472" max="9472" width="9.375" style="1" bestFit="1" customWidth="1"/>
    <col min="9473" max="9473" width="40.5" style="1" customWidth="1"/>
    <col min="9474" max="9474" width="9" style="1"/>
    <col min="9475" max="9477" width="10.75" style="1" customWidth="1"/>
    <col min="9478" max="9478" width="26.375" style="1" customWidth="1"/>
    <col min="9479" max="9726" width="9" style="1"/>
    <col min="9727" max="9727" width="4.75" style="1" bestFit="1" customWidth="1"/>
    <col min="9728" max="9728" width="9.375" style="1" bestFit="1" customWidth="1"/>
    <col min="9729" max="9729" width="40.5" style="1" customWidth="1"/>
    <col min="9730" max="9730" width="9" style="1"/>
    <col min="9731" max="9733" width="10.75" style="1" customWidth="1"/>
    <col min="9734" max="9734" width="26.375" style="1" customWidth="1"/>
    <col min="9735" max="9982" width="9" style="1"/>
    <col min="9983" max="9983" width="4.75" style="1" bestFit="1" customWidth="1"/>
    <col min="9984" max="9984" width="9.375" style="1" bestFit="1" customWidth="1"/>
    <col min="9985" max="9985" width="40.5" style="1" customWidth="1"/>
    <col min="9986" max="9986" width="9" style="1"/>
    <col min="9987" max="9989" width="10.75" style="1" customWidth="1"/>
    <col min="9990" max="9990" width="26.375" style="1" customWidth="1"/>
    <col min="9991" max="10238" width="9" style="1"/>
    <col min="10239" max="10239" width="4.75" style="1" bestFit="1" customWidth="1"/>
    <col min="10240" max="10240" width="9.375" style="1" bestFit="1" customWidth="1"/>
    <col min="10241" max="10241" width="40.5" style="1" customWidth="1"/>
    <col min="10242" max="10242" width="9" style="1"/>
    <col min="10243" max="10245" width="10.75" style="1" customWidth="1"/>
    <col min="10246" max="10246" width="26.375" style="1" customWidth="1"/>
    <col min="10247" max="10494" width="9" style="1"/>
    <col min="10495" max="10495" width="4.75" style="1" bestFit="1" customWidth="1"/>
    <col min="10496" max="10496" width="9.375" style="1" bestFit="1" customWidth="1"/>
    <col min="10497" max="10497" width="40.5" style="1" customWidth="1"/>
    <col min="10498" max="10498" width="9" style="1"/>
    <col min="10499" max="10501" width="10.75" style="1" customWidth="1"/>
    <col min="10502" max="10502" width="26.375" style="1" customWidth="1"/>
    <col min="10503" max="10750" width="9" style="1"/>
    <col min="10751" max="10751" width="4.75" style="1" bestFit="1" customWidth="1"/>
    <col min="10752" max="10752" width="9.375" style="1" bestFit="1" customWidth="1"/>
    <col min="10753" max="10753" width="40.5" style="1" customWidth="1"/>
    <col min="10754" max="10754" width="9" style="1"/>
    <col min="10755" max="10757" width="10.75" style="1" customWidth="1"/>
    <col min="10758" max="10758" width="26.375" style="1" customWidth="1"/>
    <col min="10759" max="11006" width="9" style="1"/>
    <col min="11007" max="11007" width="4.75" style="1" bestFit="1" customWidth="1"/>
    <col min="11008" max="11008" width="9.375" style="1" bestFit="1" customWidth="1"/>
    <col min="11009" max="11009" width="40.5" style="1" customWidth="1"/>
    <col min="11010" max="11010" width="9" style="1"/>
    <col min="11011" max="11013" width="10.75" style="1" customWidth="1"/>
    <col min="11014" max="11014" width="26.375" style="1" customWidth="1"/>
    <col min="11015" max="11262" width="9" style="1"/>
    <col min="11263" max="11263" width="4.75" style="1" bestFit="1" customWidth="1"/>
    <col min="11264" max="11264" width="9.375" style="1" bestFit="1" customWidth="1"/>
    <col min="11265" max="11265" width="40.5" style="1" customWidth="1"/>
    <col min="11266" max="11266" width="9" style="1"/>
    <col min="11267" max="11269" width="10.75" style="1" customWidth="1"/>
    <col min="11270" max="11270" width="26.375" style="1" customWidth="1"/>
    <col min="11271" max="11518" width="9" style="1"/>
    <col min="11519" max="11519" width="4.75" style="1" bestFit="1" customWidth="1"/>
    <col min="11520" max="11520" width="9.375" style="1" bestFit="1" customWidth="1"/>
    <col min="11521" max="11521" width="40.5" style="1" customWidth="1"/>
    <col min="11522" max="11522" width="9" style="1"/>
    <col min="11523" max="11525" width="10.75" style="1" customWidth="1"/>
    <col min="11526" max="11526" width="26.375" style="1" customWidth="1"/>
    <col min="11527" max="11774" width="9" style="1"/>
    <col min="11775" max="11775" width="4.75" style="1" bestFit="1" customWidth="1"/>
    <col min="11776" max="11776" width="9.375" style="1" bestFit="1" customWidth="1"/>
    <col min="11777" max="11777" width="40.5" style="1" customWidth="1"/>
    <col min="11778" max="11778" width="9" style="1"/>
    <col min="11779" max="11781" width="10.75" style="1" customWidth="1"/>
    <col min="11782" max="11782" width="26.375" style="1" customWidth="1"/>
    <col min="11783" max="12030" width="9" style="1"/>
    <col min="12031" max="12031" width="4.75" style="1" bestFit="1" customWidth="1"/>
    <col min="12032" max="12032" width="9.375" style="1" bestFit="1" customWidth="1"/>
    <col min="12033" max="12033" width="40.5" style="1" customWidth="1"/>
    <col min="12034" max="12034" width="9" style="1"/>
    <col min="12035" max="12037" width="10.75" style="1" customWidth="1"/>
    <col min="12038" max="12038" width="26.375" style="1" customWidth="1"/>
    <col min="12039" max="12286" width="9" style="1"/>
    <col min="12287" max="12287" width="4.75" style="1" bestFit="1" customWidth="1"/>
    <col min="12288" max="12288" width="9.375" style="1" bestFit="1" customWidth="1"/>
    <col min="12289" max="12289" width="40.5" style="1" customWidth="1"/>
    <col min="12290" max="12290" width="9" style="1"/>
    <col min="12291" max="12293" width="10.75" style="1" customWidth="1"/>
    <col min="12294" max="12294" width="26.375" style="1" customWidth="1"/>
    <col min="12295" max="12542" width="9" style="1"/>
    <col min="12543" max="12543" width="4.75" style="1" bestFit="1" customWidth="1"/>
    <col min="12544" max="12544" width="9.375" style="1" bestFit="1" customWidth="1"/>
    <col min="12545" max="12545" width="40.5" style="1" customWidth="1"/>
    <col min="12546" max="12546" width="9" style="1"/>
    <col min="12547" max="12549" width="10.75" style="1" customWidth="1"/>
    <col min="12550" max="12550" width="26.375" style="1" customWidth="1"/>
    <col min="12551" max="12798" width="9" style="1"/>
    <col min="12799" max="12799" width="4.75" style="1" bestFit="1" customWidth="1"/>
    <col min="12800" max="12800" width="9.375" style="1" bestFit="1" customWidth="1"/>
    <col min="12801" max="12801" width="40.5" style="1" customWidth="1"/>
    <col min="12802" max="12802" width="9" style="1"/>
    <col min="12803" max="12805" width="10.75" style="1" customWidth="1"/>
    <col min="12806" max="12806" width="26.375" style="1" customWidth="1"/>
    <col min="12807" max="13054" width="9" style="1"/>
    <col min="13055" max="13055" width="4.75" style="1" bestFit="1" customWidth="1"/>
    <col min="13056" max="13056" width="9.375" style="1" bestFit="1" customWidth="1"/>
    <col min="13057" max="13057" width="40.5" style="1" customWidth="1"/>
    <col min="13058" max="13058" width="9" style="1"/>
    <col min="13059" max="13061" width="10.75" style="1" customWidth="1"/>
    <col min="13062" max="13062" width="26.375" style="1" customWidth="1"/>
    <col min="13063" max="13310" width="9" style="1"/>
    <col min="13311" max="13311" width="4.75" style="1" bestFit="1" customWidth="1"/>
    <col min="13312" max="13312" width="9.375" style="1" bestFit="1" customWidth="1"/>
    <col min="13313" max="13313" width="40.5" style="1" customWidth="1"/>
    <col min="13314" max="13314" width="9" style="1"/>
    <col min="13315" max="13317" width="10.75" style="1" customWidth="1"/>
    <col min="13318" max="13318" width="26.375" style="1" customWidth="1"/>
    <col min="13319" max="13566" width="9" style="1"/>
    <col min="13567" max="13567" width="4.75" style="1" bestFit="1" customWidth="1"/>
    <col min="13568" max="13568" width="9.375" style="1" bestFit="1" customWidth="1"/>
    <col min="13569" max="13569" width="40.5" style="1" customWidth="1"/>
    <col min="13570" max="13570" width="9" style="1"/>
    <col min="13571" max="13573" width="10.75" style="1" customWidth="1"/>
    <col min="13574" max="13574" width="26.375" style="1" customWidth="1"/>
    <col min="13575" max="13822" width="9" style="1"/>
    <col min="13823" max="13823" width="4.75" style="1" bestFit="1" customWidth="1"/>
    <col min="13824" max="13824" width="9.375" style="1" bestFit="1" customWidth="1"/>
    <col min="13825" max="13825" width="40.5" style="1" customWidth="1"/>
    <col min="13826" max="13826" width="9" style="1"/>
    <col min="13827" max="13829" width="10.75" style="1" customWidth="1"/>
    <col min="13830" max="13830" width="26.375" style="1" customWidth="1"/>
    <col min="13831" max="14078" width="9" style="1"/>
    <col min="14079" max="14079" width="4.75" style="1" bestFit="1" customWidth="1"/>
    <col min="14080" max="14080" width="9.375" style="1" bestFit="1" customWidth="1"/>
    <col min="14081" max="14081" width="40.5" style="1" customWidth="1"/>
    <col min="14082" max="14082" width="9" style="1"/>
    <col min="14083" max="14085" width="10.75" style="1" customWidth="1"/>
    <col min="14086" max="14086" width="26.375" style="1" customWidth="1"/>
    <col min="14087" max="14334" width="9" style="1"/>
    <col min="14335" max="14335" width="4.75" style="1" bestFit="1" customWidth="1"/>
    <col min="14336" max="14336" width="9.375" style="1" bestFit="1" customWidth="1"/>
    <col min="14337" max="14337" width="40.5" style="1" customWidth="1"/>
    <col min="14338" max="14338" width="9" style="1"/>
    <col min="14339" max="14341" width="10.75" style="1" customWidth="1"/>
    <col min="14342" max="14342" width="26.375" style="1" customWidth="1"/>
    <col min="14343" max="14590" width="9" style="1"/>
    <col min="14591" max="14591" width="4.75" style="1" bestFit="1" customWidth="1"/>
    <col min="14592" max="14592" width="9.375" style="1" bestFit="1" customWidth="1"/>
    <col min="14593" max="14593" width="40.5" style="1" customWidth="1"/>
    <col min="14594" max="14594" width="9" style="1"/>
    <col min="14595" max="14597" width="10.75" style="1" customWidth="1"/>
    <col min="14598" max="14598" width="26.375" style="1" customWidth="1"/>
    <col min="14599" max="14846" width="9" style="1"/>
    <col min="14847" max="14847" width="4.75" style="1" bestFit="1" customWidth="1"/>
    <col min="14848" max="14848" width="9.375" style="1" bestFit="1" customWidth="1"/>
    <col min="14849" max="14849" width="40.5" style="1" customWidth="1"/>
    <col min="14850" max="14850" width="9" style="1"/>
    <col min="14851" max="14853" width="10.75" style="1" customWidth="1"/>
    <col min="14854" max="14854" width="26.375" style="1" customWidth="1"/>
    <col min="14855" max="15102" width="9" style="1"/>
    <col min="15103" max="15103" width="4.75" style="1" bestFit="1" customWidth="1"/>
    <col min="15104" max="15104" width="9.375" style="1" bestFit="1" customWidth="1"/>
    <col min="15105" max="15105" width="40.5" style="1" customWidth="1"/>
    <col min="15106" max="15106" width="9" style="1"/>
    <col min="15107" max="15109" width="10.75" style="1" customWidth="1"/>
    <col min="15110" max="15110" width="26.375" style="1" customWidth="1"/>
    <col min="15111" max="15358" width="9" style="1"/>
    <col min="15359" max="15359" width="4.75" style="1" bestFit="1" customWidth="1"/>
    <col min="15360" max="15360" width="9.375" style="1" bestFit="1" customWidth="1"/>
    <col min="15361" max="15361" width="40.5" style="1" customWidth="1"/>
    <col min="15362" max="15362" width="9" style="1"/>
    <col min="15363" max="15365" width="10.75" style="1" customWidth="1"/>
    <col min="15366" max="15366" width="26.375" style="1" customWidth="1"/>
    <col min="15367" max="15614" width="9" style="1"/>
    <col min="15615" max="15615" width="4.75" style="1" bestFit="1" customWidth="1"/>
    <col min="15616" max="15616" width="9.375" style="1" bestFit="1" customWidth="1"/>
    <col min="15617" max="15617" width="40.5" style="1" customWidth="1"/>
    <col min="15618" max="15618" width="9" style="1"/>
    <col min="15619" max="15621" width="10.75" style="1" customWidth="1"/>
    <col min="15622" max="15622" width="26.375" style="1" customWidth="1"/>
    <col min="15623" max="15870" width="9" style="1"/>
    <col min="15871" max="15871" width="4.75" style="1" bestFit="1" customWidth="1"/>
    <col min="15872" max="15872" width="9.375" style="1" bestFit="1" customWidth="1"/>
    <col min="15873" max="15873" width="40.5" style="1" customWidth="1"/>
    <col min="15874" max="15874" width="9" style="1"/>
    <col min="15875" max="15877" width="10.75" style="1" customWidth="1"/>
    <col min="15878" max="15878" width="26.375" style="1" customWidth="1"/>
    <col min="15879" max="16126" width="9" style="1"/>
    <col min="16127" max="16127" width="4.75" style="1" bestFit="1" customWidth="1"/>
    <col min="16128" max="16128" width="9.375" style="1" bestFit="1" customWidth="1"/>
    <col min="16129" max="16129" width="40.5" style="1" customWidth="1"/>
    <col min="16130" max="16130" width="9" style="1"/>
    <col min="16131" max="16133" width="10.75" style="1" customWidth="1"/>
    <col min="16134" max="16134" width="26.375" style="1" customWidth="1"/>
    <col min="16135" max="16384" width="9" style="1"/>
  </cols>
  <sheetData>
    <row r="1" spans="1:9" ht="60.75" customHeight="1">
      <c r="A1" s="125"/>
      <c r="B1" s="125"/>
      <c r="C1" s="126"/>
      <c r="D1" s="126"/>
      <c r="E1" s="126"/>
      <c r="F1" s="126"/>
      <c r="G1" s="126"/>
      <c r="H1" s="126"/>
    </row>
    <row r="2" spans="1:9" ht="3.75" customHeight="1" thickBot="1">
      <c r="A2" s="127"/>
      <c r="B2" s="127"/>
      <c r="C2" s="127"/>
      <c r="D2" s="127"/>
      <c r="E2" s="127"/>
      <c r="F2" s="127"/>
      <c r="G2" s="127"/>
      <c r="H2" s="127"/>
    </row>
    <row r="3" spans="1:9" ht="20.100000000000001" customHeight="1" thickBot="1">
      <c r="A3" s="128" t="s">
        <v>372</v>
      </c>
      <c r="B3" s="129"/>
      <c r="C3" s="129"/>
      <c r="D3" s="129"/>
      <c r="E3" s="129"/>
      <c r="F3" s="129"/>
      <c r="G3" s="129"/>
      <c r="H3" s="130"/>
    </row>
    <row r="4" spans="1:9" ht="3.75" customHeight="1" thickBot="1">
      <c r="A4" s="75"/>
      <c r="B4" s="75"/>
      <c r="C4" s="75"/>
      <c r="D4" s="75"/>
      <c r="E4" s="75"/>
      <c r="F4" s="75"/>
      <c r="G4" s="75"/>
      <c r="H4" s="75"/>
    </row>
    <row r="5" spans="1:9" customFormat="1" ht="33" customHeight="1">
      <c r="A5" s="131" t="s">
        <v>373</v>
      </c>
      <c r="B5" s="132"/>
      <c r="C5" s="132"/>
      <c r="D5" s="132"/>
      <c r="E5" s="133"/>
      <c r="F5" s="134" t="s">
        <v>374</v>
      </c>
      <c r="G5" s="135"/>
      <c r="H5" s="76">
        <v>9.8599999999999993E-2</v>
      </c>
    </row>
    <row r="6" spans="1:9" ht="3.75" customHeight="1" thickBot="1">
      <c r="A6" s="77"/>
      <c r="B6" s="77"/>
      <c r="C6" s="77"/>
      <c r="D6" s="77"/>
      <c r="E6" s="77"/>
      <c r="F6" s="77"/>
      <c r="G6" s="77"/>
      <c r="H6" s="77"/>
    </row>
    <row r="7" spans="1:9" ht="20.100000000000001" customHeight="1" thickBot="1">
      <c r="A7" s="114" t="s">
        <v>375</v>
      </c>
      <c r="B7" s="114"/>
      <c r="C7" s="114"/>
      <c r="D7" s="114"/>
      <c r="E7" s="114"/>
      <c r="F7" s="114"/>
      <c r="G7" s="114"/>
      <c r="H7" s="114"/>
    </row>
    <row r="8" spans="1:9" ht="20.100000000000001" customHeight="1" thickBot="1">
      <c r="A8" s="115" t="s">
        <v>376</v>
      </c>
      <c r="B8" s="116"/>
      <c r="C8" s="116"/>
      <c r="D8" s="78" t="s">
        <v>377</v>
      </c>
      <c r="E8" s="117" t="s">
        <v>378</v>
      </c>
      <c r="F8" s="118"/>
      <c r="G8" s="117" t="s">
        <v>379</v>
      </c>
      <c r="H8" s="119"/>
    </row>
    <row r="9" spans="1:9" ht="24" customHeight="1">
      <c r="A9" s="120" t="s">
        <v>380</v>
      </c>
      <c r="B9" s="121"/>
      <c r="C9" s="122"/>
      <c r="D9" s="79" t="s">
        <v>381</v>
      </c>
      <c r="E9" s="123">
        <v>1</v>
      </c>
      <c r="F9" s="124"/>
      <c r="G9" s="106"/>
      <c r="H9" s="107"/>
    </row>
    <row r="10" spans="1:9" ht="24" customHeight="1">
      <c r="A10" s="101" t="s">
        <v>382</v>
      </c>
      <c r="B10" s="102"/>
      <c r="C10" s="103"/>
      <c r="D10" s="79" t="s">
        <v>383</v>
      </c>
      <c r="E10" s="112">
        <v>1.4999999999999999E-2</v>
      </c>
      <c r="F10" s="113"/>
      <c r="G10" s="106" t="s">
        <v>381</v>
      </c>
      <c r="H10" s="107"/>
    </row>
    <row r="11" spans="1:9" ht="24" customHeight="1">
      <c r="A11" s="101" t="s">
        <v>384</v>
      </c>
      <c r="B11" s="102"/>
      <c r="C11" s="103"/>
      <c r="D11" s="79" t="s">
        <v>385</v>
      </c>
      <c r="E11" s="104">
        <v>3.5000000000000003E-2</v>
      </c>
      <c r="F11" s="105"/>
      <c r="G11" s="106" t="s">
        <v>381</v>
      </c>
      <c r="H11" s="107"/>
    </row>
    <row r="12" spans="1:9" ht="24" customHeight="1">
      <c r="A12" s="101" t="s">
        <v>386</v>
      </c>
      <c r="B12" s="102"/>
      <c r="C12" s="103"/>
      <c r="D12" s="79" t="s">
        <v>387</v>
      </c>
      <c r="E12" s="104">
        <v>5.5999999999999999E-3</v>
      </c>
      <c r="F12" s="105"/>
      <c r="G12" s="106" t="s">
        <v>381</v>
      </c>
      <c r="H12" s="107"/>
    </row>
    <row r="13" spans="1:9" ht="24" customHeight="1">
      <c r="A13" s="101" t="s">
        <v>388</v>
      </c>
      <c r="B13" s="102"/>
      <c r="C13" s="103"/>
      <c r="D13" s="79"/>
      <c r="E13" s="104">
        <v>3.0000000000000001E-3</v>
      </c>
      <c r="F13" s="105"/>
      <c r="G13" s="106" t="s">
        <v>381</v>
      </c>
      <c r="H13" s="107"/>
    </row>
    <row r="14" spans="1:9" ht="24" customHeight="1">
      <c r="A14" s="101" t="s">
        <v>389</v>
      </c>
      <c r="B14" s="102"/>
      <c r="C14" s="103"/>
      <c r="D14" s="79" t="s">
        <v>390</v>
      </c>
      <c r="E14" s="104">
        <v>3.0000000000000001E-3</v>
      </c>
      <c r="F14" s="105"/>
      <c r="G14" s="106" t="s">
        <v>381</v>
      </c>
      <c r="H14" s="107"/>
    </row>
    <row r="15" spans="1:9" ht="24" customHeight="1">
      <c r="A15" s="101" t="s">
        <v>391</v>
      </c>
      <c r="B15" s="102"/>
      <c r="C15" s="103"/>
      <c r="D15" s="79" t="s">
        <v>392</v>
      </c>
      <c r="E15" s="104">
        <v>0</v>
      </c>
      <c r="F15" s="105"/>
      <c r="G15" s="106" t="s">
        <v>381</v>
      </c>
      <c r="H15" s="107"/>
      <c r="I15" s="80"/>
    </row>
    <row r="16" spans="1:9" ht="24" customHeight="1">
      <c r="A16" s="101" t="s">
        <v>393</v>
      </c>
      <c r="B16" s="102"/>
      <c r="C16" s="103"/>
      <c r="D16" s="79" t="s">
        <v>394</v>
      </c>
      <c r="E16" s="104">
        <v>3.6499999999999998E-2</v>
      </c>
      <c r="F16" s="105"/>
      <c r="G16" s="106" t="s">
        <v>395</v>
      </c>
      <c r="H16" s="107"/>
    </row>
    <row r="17" spans="1:8" ht="24" customHeight="1">
      <c r="A17" s="101" t="s">
        <v>396</v>
      </c>
      <c r="B17" s="102"/>
      <c r="C17" s="103"/>
      <c r="D17" s="79" t="s">
        <v>397</v>
      </c>
      <c r="E17" s="104">
        <v>0</v>
      </c>
      <c r="F17" s="105"/>
      <c r="G17" s="106" t="s">
        <v>395</v>
      </c>
      <c r="H17" s="107"/>
    </row>
    <row r="18" spans="1:8" ht="24" customHeight="1">
      <c r="A18" s="101" t="s">
        <v>398</v>
      </c>
      <c r="B18" s="102"/>
      <c r="C18" s="103"/>
      <c r="D18" s="79" t="s">
        <v>398</v>
      </c>
      <c r="E18" s="104">
        <v>6.4999999999999997E-3</v>
      </c>
      <c r="F18" s="105"/>
      <c r="G18" s="106" t="s">
        <v>395</v>
      </c>
      <c r="H18" s="107"/>
    </row>
    <row r="19" spans="1:8" ht="24" customHeight="1">
      <c r="A19" s="101" t="s">
        <v>399</v>
      </c>
      <c r="B19" s="102"/>
      <c r="C19" s="103"/>
      <c r="D19" s="79" t="s">
        <v>399</v>
      </c>
      <c r="E19" s="104">
        <v>0.03</v>
      </c>
      <c r="F19" s="105"/>
      <c r="G19" s="106" t="s">
        <v>395</v>
      </c>
      <c r="H19" s="107"/>
    </row>
    <row r="20" spans="1:8" ht="24" customHeight="1">
      <c r="A20" s="101" t="s">
        <v>400</v>
      </c>
      <c r="B20" s="102"/>
      <c r="C20" s="103"/>
      <c r="D20" s="79" t="s">
        <v>401</v>
      </c>
      <c r="E20" s="104">
        <v>0</v>
      </c>
      <c r="F20" s="105"/>
      <c r="G20" s="106" t="s">
        <v>395</v>
      </c>
      <c r="H20" s="107"/>
    </row>
    <row r="21" spans="1:8" ht="8.1" customHeight="1">
      <c r="A21" s="101"/>
      <c r="B21" s="102"/>
      <c r="C21" s="102"/>
      <c r="D21" s="102"/>
      <c r="E21" s="102"/>
      <c r="F21" s="102"/>
      <c r="G21" s="102"/>
      <c r="H21" s="108"/>
    </row>
    <row r="22" spans="1:8" ht="37.5" customHeight="1">
      <c r="A22" s="101" t="s">
        <v>402</v>
      </c>
      <c r="B22" s="102"/>
      <c r="C22" s="103"/>
      <c r="D22" s="79" t="s">
        <v>403</v>
      </c>
      <c r="E22" s="109"/>
      <c r="F22" s="110"/>
      <c r="G22" s="110"/>
      <c r="H22" s="111"/>
    </row>
    <row r="23" spans="1:8" ht="24" customHeight="1" thickBot="1">
      <c r="A23" s="89" t="s">
        <v>404</v>
      </c>
      <c r="B23" s="90"/>
      <c r="C23" s="90"/>
      <c r="D23" s="91"/>
      <c r="E23" s="92">
        <v>9.8599999999999993E-2</v>
      </c>
      <c r="F23" s="93"/>
      <c r="G23" s="94"/>
      <c r="H23" s="95"/>
    </row>
    <row r="24" spans="1:8" ht="24" customHeight="1" thickBot="1">
      <c r="A24" s="96"/>
      <c r="B24" s="97"/>
      <c r="C24" s="97"/>
      <c r="D24" s="97"/>
      <c r="E24" s="97"/>
      <c r="F24" s="97"/>
      <c r="G24" s="97"/>
      <c r="H24" s="98"/>
    </row>
    <row r="25" spans="1:8" ht="24" customHeight="1">
      <c r="A25" s="81"/>
      <c r="B25" s="81"/>
      <c r="C25" s="81"/>
      <c r="D25" s="81"/>
      <c r="E25" s="81"/>
      <c r="F25" s="81"/>
      <c r="G25" s="81"/>
      <c r="H25" s="82"/>
    </row>
    <row r="26" spans="1:8" ht="18" customHeight="1">
      <c r="A26" s="8"/>
      <c r="B26" s="8"/>
      <c r="C26" s="8"/>
      <c r="D26" s="8"/>
      <c r="E26" s="8"/>
      <c r="F26" s="8"/>
      <c r="G26" s="8"/>
      <c r="H26" s="8"/>
    </row>
    <row r="27" spans="1:8" ht="14.25" customHeight="1">
      <c r="A27" s="8"/>
      <c r="B27" s="99"/>
      <c r="C27" s="99"/>
      <c r="D27" s="8"/>
      <c r="E27" s="100"/>
      <c r="F27" s="100"/>
      <c r="G27" s="9"/>
      <c r="H27" s="8"/>
    </row>
    <row r="28" spans="1:8" ht="11.25" customHeight="1">
      <c r="A28" s="10"/>
      <c r="B28" s="83" t="s">
        <v>345</v>
      </c>
      <c r="C28" s="83"/>
      <c r="D28" s="10"/>
      <c r="E28" s="84"/>
      <c r="F28" s="84"/>
      <c r="G28" s="11"/>
      <c r="H28" s="10"/>
    </row>
    <row r="29" spans="1:8" ht="11.25" customHeight="1">
      <c r="B29" s="85" t="s">
        <v>346</v>
      </c>
      <c r="C29" s="85"/>
    </row>
    <row r="30" spans="1:8" ht="14.25" customHeight="1">
      <c r="B30" s="86" t="s">
        <v>405</v>
      </c>
      <c r="C30" s="86"/>
    </row>
    <row r="31" spans="1:8" hidden="1"/>
    <row r="32" spans="1:8">
      <c r="A32" s="8"/>
      <c r="B32" s="87"/>
      <c r="C32" s="87"/>
      <c r="D32" s="8"/>
      <c r="E32" s="88"/>
      <c r="F32" s="88"/>
      <c r="G32" s="9"/>
      <c r="H32" s="8"/>
    </row>
    <row r="33" spans="1:8" ht="14.25">
      <c r="A33"/>
      <c r="B33"/>
      <c r="C33"/>
      <c r="D33"/>
      <c r="E33"/>
      <c r="F33"/>
      <c r="G33"/>
      <c r="H33"/>
    </row>
    <row r="34" spans="1:8" ht="14.25">
      <c r="A34"/>
      <c r="B34"/>
      <c r="C34"/>
      <c r="D34"/>
      <c r="E34"/>
      <c r="F34"/>
      <c r="G34"/>
      <c r="H34"/>
    </row>
    <row r="35" spans="1:8" customFormat="1" ht="11.25" customHeight="1"/>
    <row r="36" spans="1:8" customFormat="1" ht="12" customHeight="1">
      <c r="A36" s="1"/>
      <c r="B36" s="1"/>
      <c r="C36" s="1"/>
      <c r="D36" s="1"/>
      <c r="E36" s="1"/>
      <c r="F36" s="1"/>
      <c r="G36" s="1"/>
      <c r="H36" s="1"/>
    </row>
    <row r="37" spans="1:8" customFormat="1" ht="14.1" customHeight="1">
      <c r="A37" s="1"/>
      <c r="B37" s="1"/>
      <c r="C37" s="1"/>
      <c r="D37" s="1"/>
      <c r="E37" s="1"/>
      <c r="F37" s="1"/>
      <c r="G37" s="1"/>
      <c r="H37" s="1"/>
    </row>
    <row r="38" spans="1:8" ht="14.1" customHeight="1"/>
    <row r="39" spans="1:8" ht="4.5" customHeight="1"/>
  </sheetData>
  <mergeCells count="61">
    <mergeCell ref="A1:B1"/>
    <mergeCell ref="C1:H1"/>
    <mergeCell ref="A2:H2"/>
    <mergeCell ref="A3:H3"/>
    <mergeCell ref="A5:E5"/>
    <mergeCell ref="F5:G5"/>
    <mergeCell ref="A7:H7"/>
    <mergeCell ref="A8:C8"/>
    <mergeCell ref="E8:F8"/>
    <mergeCell ref="G8:H8"/>
    <mergeCell ref="A9:C9"/>
    <mergeCell ref="E9:F9"/>
    <mergeCell ref="G9:H9"/>
    <mergeCell ref="A10:C10"/>
    <mergeCell ref="E10:F10"/>
    <mergeCell ref="G10:H10"/>
    <mergeCell ref="A11:C11"/>
    <mergeCell ref="E11:F11"/>
    <mergeCell ref="G11:H11"/>
    <mergeCell ref="A12:C12"/>
    <mergeCell ref="E12:F12"/>
    <mergeCell ref="G12:H12"/>
    <mergeCell ref="A13:C13"/>
    <mergeCell ref="E13:F13"/>
    <mergeCell ref="G13:H13"/>
    <mergeCell ref="A14:C14"/>
    <mergeCell ref="E14:F14"/>
    <mergeCell ref="G14:H14"/>
    <mergeCell ref="A15:C15"/>
    <mergeCell ref="E15:F15"/>
    <mergeCell ref="G15:H15"/>
    <mergeCell ref="A16:C16"/>
    <mergeCell ref="E16:F16"/>
    <mergeCell ref="G16:H16"/>
    <mergeCell ref="A17:C17"/>
    <mergeCell ref="E17:F17"/>
    <mergeCell ref="G17:H17"/>
    <mergeCell ref="A18:C18"/>
    <mergeCell ref="E18:F18"/>
    <mergeCell ref="G18:H18"/>
    <mergeCell ref="A19:C19"/>
    <mergeCell ref="E19:F19"/>
    <mergeCell ref="G19:H19"/>
    <mergeCell ref="A20:C20"/>
    <mergeCell ref="E20:F20"/>
    <mergeCell ref="G20:H20"/>
    <mergeCell ref="A21:H21"/>
    <mergeCell ref="A22:C22"/>
    <mergeCell ref="E22:H22"/>
    <mergeCell ref="A23:D23"/>
    <mergeCell ref="E23:F23"/>
    <mergeCell ref="G23:H23"/>
    <mergeCell ref="A24:H24"/>
    <mergeCell ref="B27:C27"/>
    <mergeCell ref="E27:F27"/>
    <mergeCell ref="B28:C28"/>
    <mergeCell ref="E28:F28"/>
    <mergeCell ref="B29:C29"/>
    <mergeCell ref="B30:C30"/>
    <mergeCell ref="B32:C32"/>
    <mergeCell ref="E32:F32"/>
  </mergeCells>
  <pageMargins left="0.511811024" right="0.511811024" top="0.78740157499999996" bottom="0.78740157499999996" header="0.31496062000000002" footer="0.31496062000000002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8068D-6213-43E1-B250-E724CBFEBCB8}">
  <dimension ref="A1:K102"/>
  <sheetViews>
    <sheetView view="pageBreakPreview" zoomScale="90" zoomScaleNormal="90" zoomScaleSheetLayoutView="90" workbookViewId="0">
      <selection activeCell="A3" sqref="A3:J3"/>
    </sheetView>
  </sheetViews>
  <sheetFormatPr defaultRowHeight="14.25"/>
  <cols>
    <col min="1" max="1" width="10" bestFit="1" customWidth="1"/>
    <col min="2" max="2" width="11.75" customWidth="1"/>
    <col min="3" max="3" width="14" bestFit="1" customWidth="1"/>
    <col min="4" max="4" width="60" bestFit="1" customWidth="1"/>
    <col min="5" max="5" width="8" bestFit="1" customWidth="1"/>
    <col min="6" max="6" width="13" bestFit="1" customWidth="1"/>
    <col min="7" max="7" width="15.125" customWidth="1"/>
    <col min="8" max="8" width="20.25" customWidth="1"/>
    <col min="9" max="10" width="13" bestFit="1" customWidth="1"/>
  </cols>
  <sheetData>
    <row r="1" spans="1:10" ht="49.5" customHeight="1">
      <c r="A1" s="136"/>
      <c r="B1" s="137"/>
      <c r="C1" s="138"/>
      <c r="D1" s="16" t="s">
        <v>260</v>
      </c>
      <c r="E1" s="142" t="s">
        <v>261</v>
      </c>
      <c r="F1" s="142"/>
      <c r="G1" s="16" t="s">
        <v>365</v>
      </c>
      <c r="H1" s="16" t="s">
        <v>366</v>
      </c>
      <c r="I1" s="143" t="s">
        <v>270</v>
      </c>
      <c r="J1" s="144"/>
    </row>
    <row r="2" spans="1:10" ht="59.25" customHeight="1">
      <c r="A2" s="139"/>
      <c r="B2" s="140"/>
      <c r="C2" s="141"/>
      <c r="D2" s="15" t="s">
        <v>371</v>
      </c>
      <c r="E2" s="145" t="s">
        <v>364</v>
      </c>
      <c r="F2" s="146"/>
      <c r="G2" s="64">
        <v>0.24179999999999999</v>
      </c>
      <c r="H2" s="64">
        <v>9.8599999999999993E-2</v>
      </c>
      <c r="I2" s="147" t="s">
        <v>295</v>
      </c>
      <c r="J2" s="148"/>
    </row>
    <row r="3" spans="1:10" ht="5.25" customHeight="1">
      <c r="A3" s="151"/>
      <c r="B3" s="152"/>
      <c r="C3" s="152"/>
      <c r="D3" s="152"/>
      <c r="E3" s="152"/>
      <c r="F3" s="152"/>
      <c r="G3" s="152"/>
      <c r="H3" s="152"/>
      <c r="I3" s="152"/>
      <c r="J3" s="153"/>
    </row>
    <row r="4" spans="1:10" ht="15">
      <c r="A4" s="154" t="s">
        <v>290</v>
      </c>
      <c r="B4" s="155"/>
      <c r="C4" s="155"/>
      <c r="D4" s="155"/>
      <c r="E4" s="155"/>
      <c r="F4" s="155"/>
      <c r="G4" s="155"/>
      <c r="H4" s="155"/>
      <c r="I4" s="155"/>
      <c r="J4" s="156"/>
    </row>
    <row r="5" spans="1:10" ht="30" customHeight="1">
      <c r="A5" s="22" t="s">
        <v>286</v>
      </c>
      <c r="B5" s="23" t="s">
        <v>226</v>
      </c>
      <c r="C5" s="22" t="s">
        <v>287</v>
      </c>
      <c r="D5" s="22" t="s">
        <v>227</v>
      </c>
      <c r="E5" s="24" t="s">
        <v>230</v>
      </c>
      <c r="F5" s="23" t="s">
        <v>288</v>
      </c>
      <c r="G5" s="23" t="s">
        <v>291</v>
      </c>
      <c r="H5" s="23" t="s">
        <v>292</v>
      </c>
      <c r="I5" s="23" t="s">
        <v>293</v>
      </c>
      <c r="J5" s="23" t="s">
        <v>294</v>
      </c>
    </row>
    <row r="6" spans="1:10" ht="24" customHeight="1">
      <c r="A6" s="25" t="s">
        <v>0</v>
      </c>
      <c r="B6" s="25" t="s">
        <v>1</v>
      </c>
      <c r="C6" s="25"/>
      <c r="D6" s="25" t="s">
        <v>2</v>
      </c>
      <c r="E6" s="26"/>
      <c r="F6" s="27"/>
      <c r="G6" s="27"/>
      <c r="H6" s="28"/>
      <c r="I6" s="28">
        <v>42148.17</v>
      </c>
      <c r="J6" s="29">
        <f>I6/$H$97</f>
        <v>0.12010040504957706</v>
      </c>
    </row>
    <row r="7" spans="1:10" ht="78" customHeight="1">
      <c r="A7" s="30" t="s">
        <v>4</v>
      </c>
      <c r="B7" s="30" t="s">
        <v>5</v>
      </c>
      <c r="C7" s="30" t="s">
        <v>6</v>
      </c>
      <c r="D7" s="30" t="s">
        <v>7</v>
      </c>
      <c r="E7" s="31" t="s">
        <v>12</v>
      </c>
      <c r="F7" s="32">
        <v>1</v>
      </c>
      <c r="G7" s="33">
        <v>1187.0999999999999</v>
      </c>
      <c r="H7" s="33">
        <f>G7*(1+$G$2)</f>
        <v>1474.1407799999999</v>
      </c>
      <c r="I7" s="33">
        <f>F7*H7</f>
        <v>1474.1407799999999</v>
      </c>
      <c r="J7" s="34">
        <f>I7/$H$97</f>
        <v>4.2005359847912607E-3</v>
      </c>
    </row>
    <row r="8" spans="1:10" ht="24" customHeight="1">
      <c r="A8" s="30" t="s">
        <v>8</v>
      </c>
      <c r="B8" s="30" t="s">
        <v>9</v>
      </c>
      <c r="C8" s="30" t="s">
        <v>10</v>
      </c>
      <c r="D8" s="30" t="s">
        <v>11</v>
      </c>
      <c r="E8" s="35" t="s">
        <v>12</v>
      </c>
      <c r="F8" s="32">
        <v>1</v>
      </c>
      <c r="G8" s="33">
        <v>15000</v>
      </c>
      <c r="H8" s="33">
        <f>G8*(1+$G$2)</f>
        <v>18627</v>
      </c>
      <c r="I8" s="33">
        <f t="shared" ref="I8:I11" si="0">F8*H8</f>
        <v>18627</v>
      </c>
      <c r="J8" s="34">
        <f t="shared" ref="J8:J12" si="1">I8/$H$97</f>
        <v>5.3077280576083657E-2</v>
      </c>
    </row>
    <row r="9" spans="1:10" ht="24" customHeight="1">
      <c r="A9" s="30" t="s">
        <v>13</v>
      </c>
      <c r="B9" s="30" t="s">
        <v>14</v>
      </c>
      <c r="C9" s="30" t="s">
        <v>15</v>
      </c>
      <c r="D9" s="30" t="s">
        <v>16</v>
      </c>
      <c r="E9" s="35" t="s">
        <v>17</v>
      </c>
      <c r="F9" s="32">
        <v>16</v>
      </c>
      <c r="G9" s="33">
        <v>521.75</v>
      </c>
      <c r="H9" s="33">
        <f t="shared" ref="H9:H12" si="2">G9*(1+$G$2)</f>
        <v>647.90914999999995</v>
      </c>
      <c r="I9" s="33">
        <v>11087.84</v>
      </c>
      <c r="J9" s="34">
        <f t="shared" si="1"/>
        <v>3.159458821402928E-2</v>
      </c>
    </row>
    <row r="10" spans="1:10" ht="24" customHeight="1">
      <c r="A10" s="30" t="s">
        <v>18</v>
      </c>
      <c r="B10" s="30" t="s">
        <v>19</v>
      </c>
      <c r="C10" s="30" t="s">
        <v>6</v>
      </c>
      <c r="D10" s="30" t="s">
        <v>20</v>
      </c>
      <c r="E10" s="35" t="s">
        <v>21</v>
      </c>
      <c r="F10" s="32">
        <v>1</v>
      </c>
      <c r="G10" s="33">
        <v>1924.98</v>
      </c>
      <c r="H10" s="33">
        <f t="shared" si="2"/>
        <v>2390.4401640000001</v>
      </c>
      <c r="I10" s="33">
        <f t="shared" si="0"/>
        <v>2390.4401640000001</v>
      </c>
      <c r="J10" s="34">
        <f t="shared" si="1"/>
        <v>6.8115135708899689E-3</v>
      </c>
    </row>
    <row r="11" spans="1:10" ht="24" customHeight="1">
      <c r="A11" s="30" t="s">
        <v>22</v>
      </c>
      <c r="B11" s="30" t="s">
        <v>23</v>
      </c>
      <c r="C11" s="30" t="s">
        <v>6</v>
      </c>
      <c r="D11" s="30" t="s">
        <v>24</v>
      </c>
      <c r="E11" s="35" t="s">
        <v>21</v>
      </c>
      <c r="F11" s="32">
        <v>2</v>
      </c>
      <c r="G11" s="33">
        <v>1842.62</v>
      </c>
      <c r="H11" s="33">
        <f t="shared" si="2"/>
        <v>2288.165516</v>
      </c>
      <c r="I11" s="33">
        <f t="shared" si="0"/>
        <v>4576.3310320000001</v>
      </c>
      <c r="J11" s="34">
        <f t="shared" si="1"/>
        <v>1.3040167831347104E-2</v>
      </c>
    </row>
    <row r="12" spans="1:10" ht="24" customHeight="1">
      <c r="A12" s="30" t="s">
        <v>25</v>
      </c>
      <c r="B12" s="30" t="s">
        <v>26</v>
      </c>
      <c r="C12" s="30" t="s">
        <v>6</v>
      </c>
      <c r="D12" s="30" t="s">
        <v>27</v>
      </c>
      <c r="E12" s="35" t="s">
        <v>21</v>
      </c>
      <c r="F12" s="32">
        <v>1</v>
      </c>
      <c r="G12" s="33">
        <v>1587.95</v>
      </c>
      <c r="H12" s="33">
        <f t="shared" si="2"/>
        <v>1971.9163100000001</v>
      </c>
      <c r="I12" s="33">
        <f>F12*H12</f>
        <v>1971.9163100000001</v>
      </c>
      <c r="J12" s="34">
        <f t="shared" si="1"/>
        <v>5.6189378460528034E-3</v>
      </c>
    </row>
    <row r="13" spans="1:10" ht="24" customHeight="1">
      <c r="A13" s="36" t="s">
        <v>28</v>
      </c>
      <c r="B13" s="36" t="s">
        <v>1</v>
      </c>
      <c r="C13" s="36"/>
      <c r="D13" s="36" t="s">
        <v>29</v>
      </c>
      <c r="E13" s="37"/>
      <c r="F13" s="38"/>
      <c r="G13" s="39"/>
      <c r="H13" s="40"/>
      <c r="I13" s="40">
        <v>21594.35</v>
      </c>
      <c r="J13" s="29">
        <f>I13/$H$97</f>
        <v>6.1532687701087246E-2</v>
      </c>
    </row>
    <row r="14" spans="1:10" ht="26.1" customHeight="1">
      <c r="A14" s="30" t="s">
        <v>30</v>
      </c>
      <c r="B14" s="30" t="s">
        <v>31</v>
      </c>
      <c r="C14" s="30" t="s">
        <v>32</v>
      </c>
      <c r="D14" s="30" t="s">
        <v>33</v>
      </c>
      <c r="E14" s="31" t="s">
        <v>240</v>
      </c>
      <c r="F14" s="32">
        <v>10</v>
      </c>
      <c r="G14" s="33">
        <v>6.09</v>
      </c>
      <c r="H14" s="33">
        <f>G14*(1+$G$2)</f>
        <v>7.5625619999999998</v>
      </c>
      <c r="I14" s="33">
        <v>80.900000000000006</v>
      </c>
      <c r="J14" s="34">
        <f>I14/$H$97</f>
        <v>2.3052300416627307E-4</v>
      </c>
    </row>
    <row r="15" spans="1:10" ht="39" customHeight="1">
      <c r="A15" s="30" t="s">
        <v>34</v>
      </c>
      <c r="B15" s="30" t="s">
        <v>35</v>
      </c>
      <c r="C15" s="30" t="s">
        <v>6</v>
      </c>
      <c r="D15" s="30" t="s">
        <v>36</v>
      </c>
      <c r="E15" s="31" t="s">
        <v>240</v>
      </c>
      <c r="F15" s="32">
        <v>0.1</v>
      </c>
      <c r="G15" s="33">
        <v>771.98</v>
      </c>
      <c r="H15" s="33">
        <f t="shared" ref="H15:H19" si="3">G15*(1+$G$2)</f>
        <v>958.64476400000001</v>
      </c>
      <c r="I15" s="33">
        <f t="shared" ref="I15:I24" si="4">F15*H15</f>
        <v>95.864476400000001</v>
      </c>
      <c r="J15" s="34">
        <f t="shared" ref="J15:J24" si="5">I15/$H$97</f>
        <v>2.7316399372750045E-4</v>
      </c>
    </row>
    <row r="16" spans="1:10" ht="39" customHeight="1">
      <c r="A16" s="30" t="s">
        <v>37</v>
      </c>
      <c r="B16" s="30" t="s">
        <v>38</v>
      </c>
      <c r="C16" s="30" t="s">
        <v>39</v>
      </c>
      <c r="D16" s="30" t="s">
        <v>40</v>
      </c>
      <c r="E16" s="31" t="s">
        <v>240</v>
      </c>
      <c r="F16" s="32">
        <v>2.72</v>
      </c>
      <c r="G16" s="33">
        <v>566.58000000000004</v>
      </c>
      <c r="H16" s="33">
        <f t="shared" si="3"/>
        <v>703.57904400000007</v>
      </c>
      <c r="I16" s="33">
        <v>2048.88</v>
      </c>
      <c r="J16" s="34">
        <f t="shared" si="5"/>
        <v>5.8382444100889188E-3</v>
      </c>
    </row>
    <row r="17" spans="1:10" ht="39" customHeight="1">
      <c r="A17" s="30" t="s">
        <v>41</v>
      </c>
      <c r="B17" s="30" t="s">
        <v>42</v>
      </c>
      <c r="C17" s="30" t="s">
        <v>39</v>
      </c>
      <c r="D17" s="30" t="s">
        <v>43</v>
      </c>
      <c r="E17" s="31" t="s">
        <v>238</v>
      </c>
      <c r="F17" s="32">
        <v>20</v>
      </c>
      <c r="G17" s="33">
        <v>82.17</v>
      </c>
      <c r="H17" s="33">
        <f t="shared" si="3"/>
        <v>102.038706</v>
      </c>
      <c r="I17" s="33">
        <v>2182.8000000000002</v>
      </c>
      <c r="J17" s="34">
        <f t="shared" si="5"/>
        <v>6.2198468911513084E-3</v>
      </c>
    </row>
    <row r="18" spans="1:10" ht="26.1" customHeight="1">
      <c r="A18" s="30" t="s">
        <v>44</v>
      </c>
      <c r="B18" s="30" t="s">
        <v>45</v>
      </c>
      <c r="C18" s="30" t="s">
        <v>6</v>
      </c>
      <c r="D18" s="30" t="s">
        <v>46</v>
      </c>
      <c r="E18" s="31" t="s">
        <v>239</v>
      </c>
      <c r="F18" s="32">
        <v>163</v>
      </c>
      <c r="G18" s="33">
        <v>13.76</v>
      </c>
      <c r="H18" s="33">
        <f t="shared" si="3"/>
        <v>17.087167999999998</v>
      </c>
      <c r="I18" s="33">
        <v>2979.64</v>
      </c>
      <c r="J18" s="34">
        <f t="shared" si="5"/>
        <v>8.4904272451667966E-3</v>
      </c>
    </row>
    <row r="19" spans="1:10" ht="24" customHeight="1">
      <c r="A19" s="30" t="s">
        <v>47</v>
      </c>
      <c r="B19" s="30" t="s">
        <v>48</v>
      </c>
      <c r="C19" s="30" t="s">
        <v>49</v>
      </c>
      <c r="D19" s="30" t="s">
        <v>50</v>
      </c>
      <c r="E19" s="31" t="s">
        <v>240</v>
      </c>
      <c r="F19" s="32">
        <v>28.7</v>
      </c>
      <c r="G19" s="33">
        <v>15.99</v>
      </c>
      <c r="H19" s="33">
        <f t="shared" si="3"/>
        <v>19.856382</v>
      </c>
      <c r="I19" s="33">
        <v>609.59</v>
      </c>
      <c r="J19" s="34">
        <f t="shared" si="5"/>
        <v>1.7370150569804498E-3</v>
      </c>
    </row>
    <row r="20" spans="1:10" ht="24" customHeight="1">
      <c r="A20" s="30" t="s">
        <v>51</v>
      </c>
      <c r="B20" s="30" t="s">
        <v>52</v>
      </c>
      <c r="C20" s="30" t="s">
        <v>10</v>
      </c>
      <c r="D20" s="30" t="s">
        <v>53</v>
      </c>
      <c r="E20" s="35" t="s">
        <v>54</v>
      </c>
      <c r="F20" s="32">
        <v>24</v>
      </c>
      <c r="G20" s="33">
        <v>60.72</v>
      </c>
      <c r="H20" s="33">
        <f>G20*(1+$H$2)</f>
        <v>66.706992</v>
      </c>
      <c r="I20" s="33">
        <v>1601.04</v>
      </c>
      <c r="J20" s="34">
        <f t="shared" si="5"/>
        <v>4.5621328873964124E-3</v>
      </c>
    </row>
    <row r="21" spans="1:10">
      <c r="A21" s="30" t="s">
        <v>55</v>
      </c>
      <c r="B21" s="30" t="s">
        <v>56</v>
      </c>
      <c r="C21" s="30" t="s">
        <v>57</v>
      </c>
      <c r="D21" s="30" t="s">
        <v>58</v>
      </c>
      <c r="E21" s="35" t="s">
        <v>12</v>
      </c>
      <c r="F21" s="32">
        <v>1</v>
      </c>
      <c r="G21" s="33">
        <v>4594.1400000000003</v>
      </c>
      <c r="H21" s="33">
        <f>G21*(1+$H$2)</f>
        <v>5047.1222040000002</v>
      </c>
      <c r="I21" s="33">
        <f t="shared" si="4"/>
        <v>5047.1222040000002</v>
      </c>
      <c r="J21" s="34">
        <f t="shared" si="5"/>
        <v>1.43816782801036E-2</v>
      </c>
    </row>
    <row r="22" spans="1:10" ht="65.099999999999994" customHeight="1">
      <c r="A22" s="30" t="s">
        <v>59</v>
      </c>
      <c r="B22" s="30" t="s">
        <v>60</v>
      </c>
      <c r="C22" s="30" t="s">
        <v>61</v>
      </c>
      <c r="D22" s="30" t="s">
        <v>251</v>
      </c>
      <c r="E22" s="35" t="s">
        <v>12</v>
      </c>
      <c r="F22" s="32">
        <v>2</v>
      </c>
      <c r="G22" s="33">
        <v>411.14</v>
      </c>
      <c r="H22" s="33">
        <f t="shared" ref="H22:H24" si="6">G22*(1+$H$2)</f>
        <v>451.678404</v>
      </c>
      <c r="I22" s="33">
        <f t="shared" si="4"/>
        <v>903.356808</v>
      </c>
      <c r="J22" s="34">
        <f t="shared" si="5"/>
        <v>2.5740979630928941E-3</v>
      </c>
    </row>
    <row r="23" spans="1:10" ht="26.1" customHeight="1">
      <c r="A23" s="30" t="s">
        <v>62</v>
      </c>
      <c r="B23" s="30" t="s">
        <v>63</v>
      </c>
      <c r="C23" s="30" t="s">
        <v>57</v>
      </c>
      <c r="D23" s="30" t="s">
        <v>64</v>
      </c>
      <c r="E23" s="31" t="s">
        <v>238</v>
      </c>
      <c r="F23" s="32">
        <v>5.4</v>
      </c>
      <c r="G23" s="33">
        <v>559.41999999999996</v>
      </c>
      <c r="H23" s="33">
        <f t="shared" si="6"/>
        <v>614.57881199999997</v>
      </c>
      <c r="I23" s="33">
        <f t="shared" si="4"/>
        <v>3318.7255848</v>
      </c>
      <c r="J23" s="34">
        <f t="shared" si="5"/>
        <v>9.4566451398215984E-3</v>
      </c>
    </row>
    <row r="24" spans="1:10" ht="24" customHeight="1">
      <c r="A24" s="30" t="s">
        <v>65</v>
      </c>
      <c r="B24" s="30" t="str">
        <f>Cotação!A23</f>
        <v>COT-04</v>
      </c>
      <c r="C24" s="30" t="s">
        <v>262</v>
      </c>
      <c r="D24" s="30" t="s">
        <v>66</v>
      </c>
      <c r="E24" s="35" t="s">
        <v>12</v>
      </c>
      <c r="F24" s="32">
        <v>1</v>
      </c>
      <c r="G24" s="41">
        <v>450</v>
      </c>
      <c r="H24" s="33">
        <f t="shared" si="6"/>
        <v>494.37</v>
      </c>
      <c r="I24" s="33">
        <f t="shared" si="4"/>
        <v>494.37</v>
      </c>
      <c r="J24" s="34">
        <f t="shared" si="5"/>
        <v>1.4086978685992635E-3</v>
      </c>
    </row>
    <row r="25" spans="1:10" ht="26.1" customHeight="1">
      <c r="A25" s="36" t="s">
        <v>67</v>
      </c>
      <c r="B25" s="36" t="s">
        <v>1</v>
      </c>
      <c r="C25" s="36"/>
      <c r="D25" s="36" t="s">
        <v>68</v>
      </c>
      <c r="E25" s="37"/>
      <c r="F25" s="38"/>
      <c r="G25" s="39"/>
      <c r="H25" s="40"/>
      <c r="I25" s="40">
        <v>86877.53</v>
      </c>
      <c r="J25" s="29">
        <f>I25/$H$97</f>
        <v>0.24755586168288643</v>
      </c>
    </row>
    <row r="26" spans="1:10" ht="26.1" customHeight="1">
      <c r="A26" s="30" t="s">
        <v>69</v>
      </c>
      <c r="B26" s="30" t="s">
        <v>31</v>
      </c>
      <c r="C26" s="30" t="s">
        <v>32</v>
      </c>
      <c r="D26" s="30" t="s">
        <v>33</v>
      </c>
      <c r="E26" s="31" t="s">
        <v>240</v>
      </c>
      <c r="F26" s="32">
        <v>10.7</v>
      </c>
      <c r="G26" s="33">
        <v>6.09</v>
      </c>
      <c r="H26" s="33">
        <f>G26*(1+$G$2)</f>
        <v>7.5625619999999998</v>
      </c>
      <c r="I26" s="33">
        <v>86.56</v>
      </c>
      <c r="J26" s="34">
        <f>I26/$H$97</f>
        <v>2.4665106601523605E-4</v>
      </c>
    </row>
    <row r="27" spans="1:10" ht="39" customHeight="1">
      <c r="A27" s="30" t="s">
        <v>70</v>
      </c>
      <c r="B27" s="30" t="s">
        <v>35</v>
      </c>
      <c r="C27" s="30" t="s">
        <v>6</v>
      </c>
      <c r="D27" s="30" t="s">
        <v>36</v>
      </c>
      <c r="E27" s="31" t="s">
        <v>240</v>
      </c>
      <c r="F27" s="32">
        <v>1.18</v>
      </c>
      <c r="G27" s="33">
        <v>771.98</v>
      </c>
      <c r="H27" s="33">
        <f t="shared" ref="H27:H33" si="7">G27*(1+$G$2)</f>
        <v>958.64476400000001</v>
      </c>
      <c r="I27" s="33">
        <v>1209.9000000000001</v>
      </c>
      <c r="J27" s="34">
        <f t="shared" ref="J27:J36" si="8">I27/$H$97</f>
        <v>3.4475869312827413E-3</v>
      </c>
    </row>
    <row r="28" spans="1:10" ht="39" customHeight="1">
      <c r="A28" s="30" t="s">
        <v>71</v>
      </c>
      <c r="B28" s="30" t="s">
        <v>38</v>
      </c>
      <c r="C28" s="30" t="s">
        <v>39</v>
      </c>
      <c r="D28" s="30" t="s">
        <v>40</v>
      </c>
      <c r="E28" s="31" t="s">
        <v>240</v>
      </c>
      <c r="F28" s="32">
        <v>9.41</v>
      </c>
      <c r="G28" s="33">
        <v>566.58000000000004</v>
      </c>
      <c r="H28" s="33">
        <f t="shared" si="7"/>
        <v>703.57904400000007</v>
      </c>
      <c r="I28" s="33">
        <v>7081.31</v>
      </c>
      <c r="J28" s="34">
        <f t="shared" si="8"/>
        <v>2.0178057535632524E-2</v>
      </c>
    </row>
    <row r="29" spans="1:10" ht="39" customHeight="1">
      <c r="A29" s="30" t="s">
        <v>72</v>
      </c>
      <c r="B29" s="30" t="s">
        <v>42</v>
      </c>
      <c r="C29" s="30" t="s">
        <v>39</v>
      </c>
      <c r="D29" s="30" t="s">
        <v>43</v>
      </c>
      <c r="E29" s="31" t="s">
        <v>238</v>
      </c>
      <c r="F29" s="32">
        <v>6</v>
      </c>
      <c r="G29" s="33">
        <v>82.17</v>
      </c>
      <c r="H29" s="33">
        <f t="shared" si="7"/>
        <v>102.038706</v>
      </c>
      <c r="I29" s="33">
        <v>654.84</v>
      </c>
      <c r="J29" s="34">
        <f t="shared" si="8"/>
        <v>1.8659540673453925E-3</v>
      </c>
    </row>
    <row r="30" spans="1:10" ht="26.1" customHeight="1">
      <c r="A30" s="30" t="s">
        <v>73</v>
      </c>
      <c r="B30" s="30" t="s">
        <v>45</v>
      </c>
      <c r="C30" s="30" t="s">
        <v>6</v>
      </c>
      <c r="D30" s="30" t="s">
        <v>46</v>
      </c>
      <c r="E30" s="31" t="s">
        <v>239</v>
      </c>
      <c r="F30" s="32">
        <v>640.5</v>
      </c>
      <c r="G30" s="33">
        <v>13.76</v>
      </c>
      <c r="H30" s="33">
        <f t="shared" si="7"/>
        <v>17.087167999999998</v>
      </c>
      <c r="I30" s="33">
        <v>11708.34</v>
      </c>
      <c r="J30" s="34">
        <f t="shared" si="8"/>
        <v>3.336269110754192E-2</v>
      </c>
    </row>
    <row r="31" spans="1:10" ht="26.1" customHeight="1">
      <c r="A31" s="30" t="s">
        <v>252</v>
      </c>
      <c r="B31" s="42" t="s">
        <v>258</v>
      </c>
      <c r="C31" s="30" t="s">
        <v>10</v>
      </c>
      <c r="D31" s="30" t="s">
        <v>259</v>
      </c>
      <c r="E31" s="31" t="s">
        <v>54</v>
      </c>
      <c r="F31" s="32">
        <v>60</v>
      </c>
      <c r="G31" s="33">
        <v>669.79</v>
      </c>
      <c r="H31" s="33">
        <f>G31*(1+$H$2)</f>
        <v>735.83129399999996</v>
      </c>
      <c r="I31" s="33">
        <v>44149.8</v>
      </c>
      <c r="J31" s="34">
        <f t="shared" si="8"/>
        <v>0.12580401148751696</v>
      </c>
    </row>
    <row r="32" spans="1:10" ht="24" customHeight="1">
      <c r="A32" s="30" t="s">
        <v>253</v>
      </c>
      <c r="B32" s="30" t="s">
        <v>52</v>
      </c>
      <c r="C32" s="30" t="s">
        <v>10</v>
      </c>
      <c r="D32" s="30" t="s">
        <v>53</v>
      </c>
      <c r="E32" s="35" t="s">
        <v>54</v>
      </c>
      <c r="F32" s="32">
        <v>36</v>
      </c>
      <c r="G32" s="33">
        <v>60.72</v>
      </c>
      <c r="H32" s="33">
        <f>G32*(1+$H$2)</f>
        <v>66.706992</v>
      </c>
      <c r="I32" s="33">
        <v>2401.56</v>
      </c>
      <c r="J32" s="34">
        <f t="shared" si="8"/>
        <v>6.8431993310946191E-3</v>
      </c>
    </row>
    <row r="33" spans="1:10" ht="26.1" customHeight="1">
      <c r="A33" s="30" t="s">
        <v>254</v>
      </c>
      <c r="B33" s="30" t="s">
        <v>74</v>
      </c>
      <c r="C33" s="30" t="s">
        <v>10</v>
      </c>
      <c r="D33" s="30" t="s">
        <v>75</v>
      </c>
      <c r="E33" s="31" t="s">
        <v>240</v>
      </c>
      <c r="F33" s="32">
        <v>13.91</v>
      </c>
      <c r="G33" s="33">
        <v>64.25</v>
      </c>
      <c r="H33" s="33">
        <f t="shared" si="7"/>
        <v>79.785650000000004</v>
      </c>
      <c r="I33" s="33">
        <v>1187.08</v>
      </c>
      <c r="J33" s="34">
        <f t="shared" si="8"/>
        <v>3.3825617773263214E-3</v>
      </c>
    </row>
    <row r="34" spans="1:10" ht="26.1" customHeight="1">
      <c r="A34" s="30" t="s">
        <v>255</v>
      </c>
      <c r="B34" s="30" t="s">
        <v>76</v>
      </c>
      <c r="C34" s="30" t="s">
        <v>61</v>
      </c>
      <c r="D34" s="30" t="s">
        <v>250</v>
      </c>
      <c r="E34" s="35" t="s">
        <v>12</v>
      </c>
      <c r="F34" s="32">
        <v>2</v>
      </c>
      <c r="G34" s="33">
        <v>983.38</v>
      </c>
      <c r="H34" s="33">
        <f>G34*(1+$H$2)</f>
        <v>1080.3412680000001</v>
      </c>
      <c r="I34" s="33">
        <f>F34*H34</f>
        <v>2160.6825360000003</v>
      </c>
      <c r="J34" s="34">
        <f t="shared" si="8"/>
        <v>6.1568236001028611E-3</v>
      </c>
    </row>
    <row r="35" spans="1:10" ht="39" customHeight="1">
      <c r="A35" s="30" t="s">
        <v>256</v>
      </c>
      <c r="B35" s="30" t="s">
        <v>77</v>
      </c>
      <c r="C35" s="30" t="s">
        <v>6</v>
      </c>
      <c r="D35" s="30" t="s">
        <v>78</v>
      </c>
      <c r="E35" s="35" t="s">
        <v>12</v>
      </c>
      <c r="F35" s="32">
        <v>3</v>
      </c>
      <c r="G35" s="33">
        <v>1212.29</v>
      </c>
      <c r="H35" s="33">
        <f>G35*(1+$H$2)</f>
        <v>1331.821794</v>
      </c>
      <c r="I35" s="33">
        <v>3995.46</v>
      </c>
      <c r="J35" s="34">
        <f t="shared" si="8"/>
        <v>1.1384986924921845E-2</v>
      </c>
    </row>
    <row r="36" spans="1:10" ht="39" customHeight="1">
      <c r="A36" s="30" t="s">
        <v>257</v>
      </c>
      <c r="B36" s="30" t="s">
        <v>79</v>
      </c>
      <c r="C36" s="30" t="s">
        <v>6</v>
      </c>
      <c r="D36" s="30" t="s">
        <v>80</v>
      </c>
      <c r="E36" s="35" t="s">
        <v>12</v>
      </c>
      <c r="F36" s="32">
        <v>4</v>
      </c>
      <c r="G36" s="33">
        <v>230.79</v>
      </c>
      <c r="H36" s="33">
        <f>G36*(1+$H$2)</f>
        <v>253.545894</v>
      </c>
      <c r="I36" s="33">
        <v>1014.2</v>
      </c>
      <c r="J36" s="34">
        <f t="shared" si="8"/>
        <v>2.8899435207099399E-3</v>
      </c>
    </row>
    <row r="37" spans="1:10" ht="24" customHeight="1">
      <c r="A37" s="36" t="s">
        <v>81</v>
      </c>
      <c r="B37" s="36" t="s">
        <v>1</v>
      </c>
      <c r="C37" s="36"/>
      <c r="D37" s="36" t="s">
        <v>82</v>
      </c>
      <c r="E37" s="37"/>
      <c r="F37" s="38"/>
      <c r="G37" s="39"/>
      <c r="H37" s="40"/>
      <c r="I37" s="40">
        <v>50270.55</v>
      </c>
      <c r="J37" s="29">
        <f>I37/$H$97</f>
        <v>0.14324497165748873</v>
      </c>
    </row>
    <row r="38" spans="1:10" ht="39" customHeight="1">
      <c r="A38" s="30" t="s">
        <v>83</v>
      </c>
      <c r="B38" s="30" t="s">
        <v>84</v>
      </c>
      <c r="C38" s="30" t="s">
        <v>85</v>
      </c>
      <c r="D38" s="30" t="s">
        <v>249</v>
      </c>
      <c r="E38" s="31" t="s">
        <v>238</v>
      </c>
      <c r="F38" s="32">
        <v>50</v>
      </c>
      <c r="G38" s="33">
        <v>16.899999999999999</v>
      </c>
      <c r="H38" s="33">
        <f>G38*(1+$G$2)</f>
        <v>20.986419999999999</v>
      </c>
      <c r="I38" s="33">
        <v>1122.5</v>
      </c>
      <c r="J38" s="34">
        <f>I38/$H$97</f>
        <v>3.1985423013181891E-3</v>
      </c>
    </row>
    <row r="39" spans="1:10" ht="26.1" customHeight="1">
      <c r="A39" s="30" t="s">
        <v>86</v>
      </c>
      <c r="B39" s="30" t="s">
        <v>31</v>
      </c>
      <c r="C39" s="30" t="s">
        <v>32</v>
      </c>
      <c r="D39" s="30" t="s">
        <v>33</v>
      </c>
      <c r="E39" s="31" t="s">
        <v>240</v>
      </c>
      <c r="F39" s="32">
        <v>25</v>
      </c>
      <c r="G39" s="33">
        <v>6.09</v>
      </c>
      <c r="H39" s="33">
        <f t="shared" ref="H39:H50" si="9">G39*(1+$G$2)</f>
        <v>7.5625619999999998</v>
      </c>
      <c r="I39" s="33">
        <v>202.25</v>
      </c>
      <c r="J39" s="34">
        <f t="shared" ref="J39:J51" si="10">I39/$H$97</f>
        <v>5.7630751041568267E-4</v>
      </c>
    </row>
    <row r="40" spans="1:10" ht="39" customHeight="1">
      <c r="A40" s="30" t="s">
        <v>87</v>
      </c>
      <c r="B40" s="30" t="s">
        <v>88</v>
      </c>
      <c r="C40" s="30" t="s">
        <v>39</v>
      </c>
      <c r="D40" s="30" t="s">
        <v>89</v>
      </c>
      <c r="E40" s="31" t="s">
        <v>240</v>
      </c>
      <c r="F40" s="32">
        <v>8.39</v>
      </c>
      <c r="G40" s="33">
        <v>581.42999999999995</v>
      </c>
      <c r="H40" s="33">
        <f t="shared" si="9"/>
        <v>722.01977399999998</v>
      </c>
      <c r="I40" s="33">
        <v>6479.26</v>
      </c>
      <c r="J40" s="34">
        <f t="shared" si="10"/>
        <v>1.8462527564578075E-2</v>
      </c>
    </row>
    <row r="41" spans="1:10" ht="26.1" customHeight="1">
      <c r="A41" s="30" t="s">
        <v>90</v>
      </c>
      <c r="B41" s="30" t="s">
        <v>45</v>
      </c>
      <c r="C41" s="30" t="s">
        <v>6</v>
      </c>
      <c r="D41" s="30" t="s">
        <v>46</v>
      </c>
      <c r="E41" s="31" t="s">
        <v>239</v>
      </c>
      <c r="F41" s="32">
        <v>503.72</v>
      </c>
      <c r="G41" s="33">
        <v>13.76</v>
      </c>
      <c r="H41" s="33">
        <f t="shared" si="9"/>
        <v>17.087167999999998</v>
      </c>
      <c r="I41" s="33">
        <v>9208</v>
      </c>
      <c r="J41" s="34">
        <f t="shared" si="10"/>
        <v>2.6238020053931301E-2</v>
      </c>
    </row>
    <row r="42" spans="1:10" ht="51.95" customHeight="1">
      <c r="A42" s="30" t="s">
        <v>91</v>
      </c>
      <c r="B42" s="30" t="s">
        <v>92</v>
      </c>
      <c r="C42" s="30" t="s">
        <v>85</v>
      </c>
      <c r="D42" s="30" t="s">
        <v>248</v>
      </c>
      <c r="E42" s="31" t="s">
        <v>238</v>
      </c>
      <c r="F42" s="32">
        <v>33</v>
      </c>
      <c r="G42" s="33">
        <v>171.81</v>
      </c>
      <c r="H42" s="33">
        <f t="shared" si="9"/>
        <v>213.353658</v>
      </c>
      <c r="I42" s="33">
        <v>7530.6</v>
      </c>
      <c r="J42" s="34">
        <f t="shared" si="10"/>
        <v>2.1458300805618492E-2</v>
      </c>
    </row>
    <row r="43" spans="1:10" ht="26.1" customHeight="1">
      <c r="A43" s="30" t="s">
        <v>93</v>
      </c>
      <c r="B43" s="30" t="s">
        <v>94</v>
      </c>
      <c r="C43" s="30" t="s">
        <v>10</v>
      </c>
      <c r="D43" s="30" t="s">
        <v>95</v>
      </c>
      <c r="E43" s="31" t="s">
        <v>238</v>
      </c>
      <c r="F43" s="32">
        <v>72.599999999999994</v>
      </c>
      <c r="G43" s="33">
        <v>85.06</v>
      </c>
      <c r="H43" s="33">
        <f t="shared" si="9"/>
        <v>105.62750800000001</v>
      </c>
      <c r="I43" s="33">
        <v>8202.35</v>
      </c>
      <c r="J43" s="34">
        <f t="shared" si="10"/>
        <v>2.3372439594848329E-2</v>
      </c>
    </row>
    <row r="44" spans="1:10" ht="26.1" customHeight="1">
      <c r="A44" s="30" t="s">
        <v>96</v>
      </c>
      <c r="B44" s="30" t="s">
        <v>97</v>
      </c>
      <c r="C44" s="30" t="s">
        <v>98</v>
      </c>
      <c r="D44" s="30" t="s">
        <v>99</v>
      </c>
      <c r="E44" s="31" t="s">
        <v>54</v>
      </c>
      <c r="F44" s="32">
        <v>12</v>
      </c>
      <c r="G44" s="33">
        <v>117.32</v>
      </c>
      <c r="H44" s="33">
        <f>G44*(1+$H$2)</f>
        <v>128.88775200000001</v>
      </c>
      <c r="I44" s="33">
        <v>1546.68</v>
      </c>
      <c r="J44" s="34">
        <f t="shared" si="10"/>
        <v>4.4072351061049597E-3</v>
      </c>
    </row>
    <row r="45" spans="1:10" ht="24" customHeight="1">
      <c r="A45" s="30" t="s">
        <v>100</v>
      </c>
      <c r="B45" s="30" t="s">
        <v>101</v>
      </c>
      <c r="C45" s="30" t="s">
        <v>10</v>
      </c>
      <c r="D45" s="30" t="s">
        <v>102</v>
      </c>
      <c r="E45" s="35" t="s">
        <v>54</v>
      </c>
      <c r="F45" s="32">
        <v>6</v>
      </c>
      <c r="G45" s="33">
        <v>32.29</v>
      </c>
      <c r="H45" s="33">
        <f>G45*(1+$H$2)</f>
        <v>35.473793999999998</v>
      </c>
      <c r="I45" s="33">
        <v>212.82</v>
      </c>
      <c r="J45" s="34">
        <f t="shared" si="10"/>
        <v>6.0642652344457639E-4</v>
      </c>
    </row>
    <row r="46" spans="1:10" ht="24" customHeight="1">
      <c r="A46" s="30" t="s">
        <v>103</v>
      </c>
      <c r="B46" s="30" t="s">
        <v>104</v>
      </c>
      <c r="C46" s="30" t="s">
        <v>105</v>
      </c>
      <c r="D46" s="30" t="s">
        <v>247</v>
      </c>
      <c r="E46" s="31" t="s">
        <v>240</v>
      </c>
      <c r="F46" s="32">
        <v>15.75</v>
      </c>
      <c r="G46" s="33">
        <v>172.9</v>
      </c>
      <c r="H46" s="33">
        <f t="shared" si="9"/>
        <v>214.70722000000001</v>
      </c>
      <c r="I46" s="33">
        <v>3616.99</v>
      </c>
      <c r="J46" s="34">
        <f t="shared" si="10"/>
        <v>1.0306543891710358E-2</v>
      </c>
    </row>
    <row r="47" spans="1:10" ht="24" customHeight="1">
      <c r="A47" s="30" t="s">
        <v>106</v>
      </c>
      <c r="B47" s="30" t="s">
        <v>107</v>
      </c>
      <c r="C47" s="30" t="s">
        <v>108</v>
      </c>
      <c r="D47" s="30" t="s">
        <v>245</v>
      </c>
      <c r="E47" s="31" t="s">
        <v>240</v>
      </c>
      <c r="F47" s="32">
        <v>4.5</v>
      </c>
      <c r="G47" s="33">
        <v>243.68</v>
      </c>
      <c r="H47" s="33">
        <f t="shared" si="9"/>
        <v>302.60182400000002</v>
      </c>
      <c r="I47" s="33">
        <v>1456.47</v>
      </c>
      <c r="J47" s="34">
        <f t="shared" si="10"/>
        <v>4.1501834348337662E-3</v>
      </c>
    </row>
    <row r="48" spans="1:10" ht="24" customHeight="1">
      <c r="A48" s="30" t="s">
        <v>109</v>
      </c>
      <c r="B48" s="30" t="s">
        <v>110</v>
      </c>
      <c r="C48" s="30" t="s">
        <v>15</v>
      </c>
      <c r="D48" s="30" t="s">
        <v>111</v>
      </c>
      <c r="E48" s="35" t="s">
        <v>12</v>
      </c>
      <c r="F48" s="32">
        <v>1</v>
      </c>
      <c r="G48" s="33">
        <v>728.93</v>
      </c>
      <c r="H48" s="33">
        <f t="shared" si="9"/>
        <v>905.18527399999994</v>
      </c>
      <c r="I48" s="33">
        <f t="shared" ref="I48:I50" si="11">F48*H48</f>
        <v>905.18527399999994</v>
      </c>
      <c r="J48" s="34">
        <f t="shared" si="10"/>
        <v>2.5793081420216438E-3</v>
      </c>
    </row>
    <row r="49" spans="1:10" ht="38.25">
      <c r="A49" s="30" t="s">
        <v>112</v>
      </c>
      <c r="B49" s="30" t="s">
        <v>113</v>
      </c>
      <c r="C49" s="30" t="s">
        <v>6</v>
      </c>
      <c r="D49" s="30" t="s">
        <v>114</v>
      </c>
      <c r="E49" s="35" t="s">
        <v>12</v>
      </c>
      <c r="F49" s="32">
        <v>2250</v>
      </c>
      <c r="G49" s="33">
        <v>1.1000000000000001</v>
      </c>
      <c r="H49" s="33">
        <f t="shared" si="9"/>
        <v>1.3659800000000002</v>
      </c>
      <c r="I49" s="33">
        <v>3285</v>
      </c>
      <c r="J49" s="34">
        <f t="shared" si="10"/>
        <v>9.3605447303610253E-3</v>
      </c>
    </row>
    <row r="50" spans="1:10" ht="24" customHeight="1">
      <c r="A50" s="30" t="s">
        <v>115</v>
      </c>
      <c r="B50" s="30" t="s">
        <v>116</v>
      </c>
      <c r="C50" s="30" t="s">
        <v>6</v>
      </c>
      <c r="D50" s="30" t="s">
        <v>117</v>
      </c>
      <c r="E50" s="31" t="s">
        <v>238</v>
      </c>
      <c r="F50" s="32">
        <v>2</v>
      </c>
      <c r="G50" s="33">
        <v>234.07</v>
      </c>
      <c r="H50" s="33">
        <f t="shared" si="9"/>
        <v>290.66812599999997</v>
      </c>
      <c r="I50" s="33">
        <f t="shared" si="11"/>
        <v>581.33625199999994</v>
      </c>
      <c r="J50" s="34">
        <f t="shared" si="10"/>
        <v>1.6565065419258534E-3</v>
      </c>
    </row>
    <row r="51" spans="1:10" ht="26.1" customHeight="1">
      <c r="A51" s="30" t="s">
        <v>118</v>
      </c>
      <c r="B51" s="30" t="s">
        <v>119</v>
      </c>
      <c r="C51" s="30" t="s">
        <v>85</v>
      </c>
      <c r="D51" s="30" t="s">
        <v>246</v>
      </c>
      <c r="E51" s="35" t="s">
        <v>12</v>
      </c>
      <c r="F51" s="32">
        <v>3</v>
      </c>
      <c r="G51" s="33">
        <v>1367.77</v>
      </c>
      <c r="H51" s="33">
        <f>G51*(1+$H$2)</f>
        <v>1502.632122</v>
      </c>
      <c r="I51" s="33">
        <v>4507.8900000000003</v>
      </c>
      <c r="J51" s="34">
        <f t="shared" si="10"/>
        <v>1.2845146418431406E-2</v>
      </c>
    </row>
    <row r="52" spans="1:10" ht="24" customHeight="1">
      <c r="A52" s="36" t="s">
        <v>120</v>
      </c>
      <c r="B52" s="36" t="s">
        <v>1</v>
      </c>
      <c r="C52" s="36"/>
      <c r="D52" s="36" t="s">
        <v>121</v>
      </c>
      <c r="E52" s="37"/>
      <c r="F52" s="38"/>
      <c r="G52" s="39"/>
      <c r="H52" s="40"/>
      <c r="I52" s="40">
        <v>16959.009999999998</v>
      </c>
      <c r="J52" s="29">
        <f>I52/$H$97</f>
        <v>4.8324374942964966E-2</v>
      </c>
    </row>
    <row r="53" spans="1:10" ht="26.1" customHeight="1">
      <c r="A53" s="30" t="s">
        <v>122</v>
      </c>
      <c r="B53" s="30" t="s">
        <v>123</v>
      </c>
      <c r="C53" s="30" t="s">
        <v>98</v>
      </c>
      <c r="D53" s="30" t="s">
        <v>124</v>
      </c>
      <c r="E53" s="31" t="s">
        <v>54</v>
      </c>
      <c r="F53" s="32">
        <v>18</v>
      </c>
      <c r="G53" s="33">
        <v>70.349999999999994</v>
      </c>
      <c r="H53" s="33">
        <f>G53*(1+$H$2)</f>
        <v>77.286509999999993</v>
      </c>
      <c r="I53" s="33">
        <v>1391.22</v>
      </c>
      <c r="J53" s="34">
        <f>I53/$H$97</f>
        <v>3.9642548066279653E-3</v>
      </c>
    </row>
    <row r="54" spans="1:10" ht="26.1" customHeight="1">
      <c r="A54" s="30" t="s">
        <v>271</v>
      </c>
      <c r="B54" s="30" t="str">
        <f>Cotação!A13</f>
        <v>COT-02</v>
      </c>
      <c r="C54" s="30" t="s">
        <v>262</v>
      </c>
      <c r="D54" s="30" t="s">
        <v>263</v>
      </c>
      <c r="E54" s="35" t="s">
        <v>12</v>
      </c>
      <c r="F54" s="32">
        <v>2</v>
      </c>
      <c r="G54" s="41">
        <v>4521.58</v>
      </c>
      <c r="H54" s="33">
        <f>G54*(1+$H$2)</f>
        <v>4967.4077880000004</v>
      </c>
      <c r="I54" s="33">
        <f t="shared" ref="I54:I56" si="12">F54*H54</f>
        <v>9934.8155760000009</v>
      </c>
      <c r="J54" s="34">
        <f t="shared" ref="J54:J58" si="13">I54/$H$97</f>
        <v>2.8309067149782478E-2</v>
      </c>
    </row>
    <row r="55" spans="1:10" ht="26.1" customHeight="1">
      <c r="A55" s="30" t="s">
        <v>272</v>
      </c>
      <c r="B55" s="30">
        <v>170867</v>
      </c>
      <c r="C55" s="30" t="s">
        <v>276</v>
      </c>
      <c r="D55" s="30" t="s">
        <v>277</v>
      </c>
      <c r="E55" s="35" t="s">
        <v>12</v>
      </c>
      <c r="F55" s="32">
        <v>1</v>
      </c>
      <c r="G55" s="33">
        <v>2632.48</v>
      </c>
      <c r="H55" s="33">
        <f>G55*(1+$H$2)</f>
        <v>2892.0425279999999</v>
      </c>
      <c r="I55" s="33">
        <f t="shared" si="12"/>
        <v>2892.0425279999999</v>
      </c>
      <c r="J55" s="34">
        <f t="shared" si="13"/>
        <v>8.2408199225115306E-3</v>
      </c>
    </row>
    <row r="56" spans="1:10" ht="26.1" customHeight="1">
      <c r="A56" s="30" t="s">
        <v>273</v>
      </c>
      <c r="B56" s="30">
        <v>106263</v>
      </c>
      <c r="C56" s="30" t="s">
        <v>39</v>
      </c>
      <c r="D56" s="30" t="s">
        <v>278</v>
      </c>
      <c r="E56" s="35" t="s">
        <v>12</v>
      </c>
      <c r="F56" s="32">
        <v>1</v>
      </c>
      <c r="G56" s="33">
        <v>190.7</v>
      </c>
      <c r="H56" s="33">
        <f t="shared" ref="H56" si="14">G56*(1+$G$2)</f>
        <v>236.81125999999998</v>
      </c>
      <c r="I56" s="33">
        <f t="shared" si="12"/>
        <v>236.81125999999998</v>
      </c>
      <c r="J56" s="34">
        <f t="shared" si="13"/>
        <v>6.7478916039061016E-4</v>
      </c>
    </row>
    <row r="57" spans="1:10" ht="39" customHeight="1">
      <c r="A57" s="30" t="s">
        <v>274</v>
      </c>
      <c r="B57" s="30" t="s">
        <v>125</v>
      </c>
      <c r="C57" s="30" t="s">
        <v>6</v>
      </c>
      <c r="D57" s="30" t="s">
        <v>126</v>
      </c>
      <c r="E57" s="35" t="s">
        <v>12</v>
      </c>
      <c r="F57" s="32">
        <v>2</v>
      </c>
      <c r="G57" s="33">
        <v>453.6</v>
      </c>
      <c r="H57" s="33">
        <f>G57*(1+$H$2)</f>
        <v>498.32496000000003</v>
      </c>
      <c r="I57" s="33">
        <v>996.64</v>
      </c>
      <c r="J57" s="34">
        <f t="shared" si="13"/>
        <v>2.8399066362456661E-3</v>
      </c>
    </row>
    <row r="58" spans="1:10" ht="26.1" customHeight="1">
      <c r="A58" s="30" t="s">
        <v>275</v>
      </c>
      <c r="B58" s="30" t="s">
        <v>127</v>
      </c>
      <c r="C58" s="30" t="s">
        <v>15</v>
      </c>
      <c r="D58" s="30" t="s">
        <v>128</v>
      </c>
      <c r="E58" s="35" t="s">
        <v>12</v>
      </c>
      <c r="F58" s="32">
        <v>2</v>
      </c>
      <c r="G58" s="33">
        <v>481.57</v>
      </c>
      <c r="H58" s="33">
        <f>G58*(1+$H$2)</f>
        <v>529.05280200000004</v>
      </c>
      <c r="I58" s="33">
        <v>1058.0999999999999</v>
      </c>
      <c r="J58" s="34">
        <f t="shared" si="13"/>
        <v>3.0150357318706241E-3</v>
      </c>
    </row>
    <row r="59" spans="1:10" ht="24" customHeight="1">
      <c r="A59" s="36" t="s">
        <v>129</v>
      </c>
      <c r="B59" s="36" t="s">
        <v>1</v>
      </c>
      <c r="C59" s="36"/>
      <c r="D59" s="36" t="s">
        <v>130</v>
      </c>
      <c r="E59" s="37"/>
      <c r="F59" s="38"/>
      <c r="G59" s="39"/>
      <c r="H59" s="40"/>
      <c r="I59" s="40">
        <v>52013.84</v>
      </c>
      <c r="J59" s="29">
        <f>I59/$H$97</f>
        <v>0.14821244320177823</v>
      </c>
    </row>
    <row r="60" spans="1:10" ht="26.1" customHeight="1">
      <c r="A60" s="30" t="s">
        <v>131</v>
      </c>
      <c r="B60" s="30" t="s">
        <v>132</v>
      </c>
      <c r="C60" s="30" t="s">
        <v>10</v>
      </c>
      <c r="D60" s="30" t="s">
        <v>133</v>
      </c>
      <c r="E60" s="35" t="s">
        <v>54</v>
      </c>
      <c r="F60" s="32">
        <v>66</v>
      </c>
      <c r="G60" s="33">
        <v>322.56</v>
      </c>
      <c r="H60" s="33">
        <f>G60*(1+$G$2)</f>
        <v>400.55500799999999</v>
      </c>
      <c r="I60" s="33">
        <v>28275.72</v>
      </c>
      <c r="J60" s="34">
        <f>I60/$H$97</f>
        <v>8.0571123848756129E-2</v>
      </c>
    </row>
    <row r="61" spans="1:10" ht="26.1" customHeight="1">
      <c r="A61" s="30" t="s">
        <v>134</v>
      </c>
      <c r="B61" s="30" t="s">
        <v>135</v>
      </c>
      <c r="C61" s="30" t="s">
        <v>61</v>
      </c>
      <c r="D61" s="30" t="s">
        <v>243</v>
      </c>
      <c r="E61" s="31" t="s">
        <v>238</v>
      </c>
      <c r="F61" s="32">
        <v>50</v>
      </c>
      <c r="G61" s="33">
        <v>15.96</v>
      </c>
      <c r="H61" s="33">
        <f t="shared" ref="H61:H67" si="15">G61*(1+$G$2)</f>
        <v>19.819128000000003</v>
      </c>
      <c r="I61" s="33">
        <v>1060</v>
      </c>
      <c r="J61" s="34">
        <f t="shared" ref="J61:J67" si="16">I61/$H$97</f>
        <v>3.0204497455655062E-3</v>
      </c>
    </row>
    <row r="62" spans="1:10" ht="24" customHeight="1">
      <c r="A62" s="30" t="s">
        <v>136</v>
      </c>
      <c r="B62" s="30" t="s">
        <v>137</v>
      </c>
      <c r="C62" s="30" t="s">
        <v>61</v>
      </c>
      <c r="D62" s="30" t="s">
        <v>244</v>
      </c>
      <c r="E62" s="31" t="s">
        <v>238</v>
      </c>
      <c r="F62" s="32">
        <v>30</v>
      </c>
      <c r="G62" s="33">
        <v>31.76</v>
      </c>
      <c r="H62" s="33">
        <f t="shared" si="15"/>
        <v>39.439568000000001</v>
      </c>
      <c r="I62" s="33">
        <v>1265.4000000000001</v>
      </c>
      <c r="J62" s="34">
        <f t="shared" si="16"/>
        <v>3.6057331207911239E-3</v>
      </c>
    </row>
    <row r="63" spans="1:10" ht="39" customHeight="1">
      <c r="A63" s="30" t="s">
        <v>138</v>
      </c>
      <c r="B63" s="30">
        <v>94992</v>
      </c>
      <c r="C63" s="30" t="s">
        <v>39</v>
      </c>
      <c r="D63" s="30" t="s">
        <v>356</v>
      </c>
      <c r="E63" s="31" t="s">
        <v>238</v>
      </c>
      <c r="F63" s="32">
        <v>50</v>
      </c>
      <c r="G63" s="33">
        <v>85.88</v>
      </c>
      <c r="H63" s="33">
        <f t="shared" si="15"/>
        <v>106.64578399999999</v>
      </c>
      <c r="I63" s="33">
        <v>5703.5</v>
      </c>
      <c r="J63" s="34">
        <f t="shared" si="16"/>
        <v>1.6252014267766852E-2</v>
      </c>
    </row>
    <row r="64" spans="1:10" ht="26.1" customHeight="1">
      <c r="A64" s="30" t="s">
        <v>139</v>
      </c>
      <c r="B64" s="30" t="s">
        <v>140</v>
      </c>
      <c r="C64" s="30" t="s">
        <v>39</v>
      </c>
      <c r="D64" s="30" t="s">
        <v>141</v>
      </c>
      <c r="E64" s="35" t="s">
        <v>54</v>
      </c>
      <c r="F64" s="32">
        <v>50</v>
      </c>
      <c r="G64" s="33">
        <v>56.21</v>
      </c>
      <c r="H64" s="33">
        <f t="shared" si="15"/>
        <v>69.801578000000006</v>
      </c>
      <c r="I64" s="33">
        <v>3733</v>
      </c>
      <c r="J64" s="34">
        <f t="shared" si="16"/>
        <v>1.0637112169996259E-2</v>
      </c>
    </row>
    <row r="65" spans="1:11" ht="90.95" customHeight="1">
      <c r="A65" s="30" t="s">
        <v>142</v>
      </c>
      <c r="B65" s="30" t="s">
        <v>143</v>
      </c>
      <c r="C65" s="30" t="s">
        <v>6</v>
      </c>
      <c r="D65" s="30" t="s">
        <v>144</v>
      </c>
      <c r="E65" s="35" t="s">
        <v>12</v>
      </c>
      <c r="F65" s="32">
        <v>1</v>
      </c>
      <c r="G65" s="33">
        <v>1258.5</v>
      </c>
      <c r="H65" s="33">
        <f t="shared" si="15"/>
        <v>1562.8053</v>
      </c>
      <c r="I65" s="33">
        <f t="shared" ref="I65:I66" si="17">F65*H65</f>
        <v>1562.8053</v>
      </c>
      <c r="J65" s="34">
        <f t="shared" si="16"/>
        <v>4.4531838403334195E-3</v>
      </c>
    </row>
    <row r="66" spans="1:11" ht="26.1" customHeight="1">
      <c r="A66" s="30" t="s">
        <v>145</v>
      </c>
      <c r="B66" s="30" t="s">
        <v>235</v>
      </c>
      <c r="C66" s="30" t="s">
        <v>262</v>
      </c>
      <c r="D66" s="30" t="s">
        <v>146</v>
      </c>
      <c r="E66" s="35" t="s">
        <v>12</v>
      </c>
      <c r="F66" s="32">
        <v>1</v>
      </c>
      <c r="G66" s="41" t="s">
        <v>223</v>
      </c>
      <c r="H66" s="33">
        <f>Cotação!G18</f>
        <v>2100</v>
      </c>
      <c r="I66" s="33">
        <f t="shared" si="17"/>
        <v>2100</v>
      </c>
      <c r="J66" s="34">
        <f t="shared" si="16"/>
        <v>5.9839098732901537E-3</v>
      </c>
    </row>
    <row r="67" spans="1:11" ht="26.1" customHeight="1">
      <c r="A67" s="30" t="s">
        <v>147</v>
      </c>
      <c r="B67" s="30" t="s">
        <v>148</v>
      </c>
      <c r="C67" s="30" t="s">
        <v>10</v>
      </c>
      <c r="D67" s="30" t="s">
        <v>149</v>
      </c>
      <c r="E67" s="35" t="s">
        <v>12</v>
      </c>
      <c r="F67" s="32">
        <v>2</v>
      </c>
      <c r="G67" s="33">
        <v>3088.65</v>
      </c>
      <c r="H67" s="33">
        <f t="shared" si="15"/>
        <v>3835.4855700000003</v>
      </c>
      <c r="I67" s="33">
        <v>8204.68</v>
      </c>
      <c r="J67" s="34">
        <f t="shared" si="16"/>
        <v>2.3379078885326789E-2</v>
      </c>
    </row>
    <row r="68" spans="1:11" ht="24" customHeight="1">
      <c r="A68" s="36" t="s">
        <v>150</v>
      </c>
      <c r="B68" s="36" t="s">
        <v>1</v>
      </c>
      <c r="C68" s="36"/>
      <c r="D68" s="36" t="s">
        <v>151</v>
      </c>
      <c r="E68" s="37"/>
      <c r="F68" s="38"/>
      <c r="G68" s="39" t="s">
        <v>3</v>
      </c>
      <c r="H68" s="40"/>
      <c r="I68" s="40">
        <v>58118.9</v>
      </c>
      <c r="J68" s="29">
        <f>I68/$H$97</f>
        <v>0.16560869501655387</v>
      </c>
      <c r="K68" s="14"/>
    </row>
    <row r="69" spans="1:11" ht="26.1" customHeight="1">
      <c r="A69" s="30" t="s">
        <v>152</v>
      </c>
      <c r="B69" s="30" t="s">
        <v>31</v>
      </c>
      <c r="C69" s="30" t="s">
        <v>32</v>
      </c>
      <c r="D69" s="30" t="s">
        <v>33</v>
      </c>
      <c r="E69" s="31" t="s">
        <v>240</v>
      </c>
      <c r="F69" s="32">
        <v>2.2799999999999998</v>
      </c>
      <c r="G69" s="33">
        <v>6.09</v>
      </c>
      <c r="H69" s="33">
        <f>G69*(1+$G$2)</f>
        <v>7.5625619999999998</v>
      </c>
      <c r="I69" s="33">
        <v>18.45</v>
      </c>
      <c r="J69" s="34">
        <f>I69/$H$97</f>
        <v>5.2572922458192057E-5</v>
      </c>
    </row>
    <row r="70" spans="1:11" ht="24" customHeight="1">
      <c r="A70" s="30" t="s">
        <v>153</v>
      </c>
      <c r="B70" s="30" t="s">
        <v>154</v>
      </c>
      <c r="C70" s="30" t="s">
        <v>32</v>
      </c>
      <c r="D70" s="30" t="s">
        <v>155</v>
      </c>
      <c r="E70" s="31" t="s">
        <v>238</v>
      </c>
      <c r="F70" s="32">
        <v>20</v>
      </c>
      <c r="G70" s="33">
        <v>5.79</v>
      </c>
      <c r="H70" s="33">
        <f t="shared" ref="H70:H93" si="18">G70*(1+$G$2)</f>
        <v>7.1900219999999999</v>
      </c>
      <c r="I70" s="33">
        <v>153.80000000000001</v>
      </c>
      <c r="J70" s="34">
        <f t="shared" ref="J70:J93" si="19">I70/$H$97</f>
        <v>4.3825016119620271E-4</v>
      </c>
    </row>
    <row r="71" spans="1:11" ht="39" customHeight="1">
      <c r="A71" s="30" t="s">
        <v>156</v>
      </c>
      <c r="B71" s="30" t="s">
        <v>42</v>
      </c>
      <c r="C71" s="30" t="s">
        <v>39</v>
      </c>
      <c r="D71" s="30" t="s">
        <v>43</v>
      </c>
      <c r="E71" s="31" t="s">
        <v>238</v>
      </c>
      <c r="F71" s="32">
        <v>11.4</v>
      </c>
      <c r="G71" s="33">
        <v>82.17</v>
      </c>
      <c r="H71" s="33">
        <f t="shared" si="18"/>
        <v>102.038706</v>
      </c>
      <c r="I71" s="33">
        <v>1244.2</v>
      </c>
      <c r="J71" s="34">
        <f t="shared" si="19"/>
        <v>3.5453241258798138E-3</v>
      </c>
    </row>
    <row r="72" spans="1:11" ht="26.1" customHeight="1">
      <c r="A72" s="30" t="s">
        <v>157</v>
      </c>
      <c r="B72" s="30" t="s">
        <v>158</v>
      </c>
      <c r="C72" s="30" t="s">
        <v>108</v>
      </c>
      <c r="D72" s="30" t="s">
        <v>242</v>
      </c>
      <c r="E72" s="31" t="s">
        <v>240</v>
      </c>
      <c r="F72" s="32">
        <v>2.2799999999999998</v>
      </c>
      <c r="G72" s="33">
        <v>748.11</v>
      </c>
      <c r="H72" s="33">
        <f t="shared" si="18"/>
        <v>929.00299800000005</v>
      </c>
      <c r="I72" s="33">
        <f t="shared" ref="I72:I86" si="20">F72*H72</f>
        <v>2118.1268354399999</v>
      </c>
      <c r="J72" s="34">
        <f t="shared" si="19"/>
        <v>6.0355619445096398E-3</v>
      </c>
    </row>
    <row r="73" spans="1:11" ht="24" customHeight="1">
      <c r="A73" s="30" t="s">
        <v>159</v>
      </c>
      <c r="B73" s="30" t="s">
        <v>160</v>
      </c>
      <c r="C73" s="30" t="s">
        <v>10</v>
      </c>
      <c r="D73" s="30" t="s">
        <v>161</v>
      </c>
      <c r="E73" s="31" t="s">
        <v>238</v>
      </c>
      <c r="F73" s="32">
        <v>15</v>
      </c>
      <c r="G73" s="33">
        <v>48.79</v>
      </c>
      <c r="H73" s="33">
        <f t="shared" si="18"/>
        <v>60.587421999999997</v>
      </c>
      <c r="I73" s="33">
        <v>972</v>
      </c>
      <c r="J73" s="34">
        <f t="shared" si="19"/>
        <v>2.7696954270657282E-3</v>
      </c>
    </row>
    <row r="74" spans="1:11" ht="78" customHeight="1">
      <c r="A74" s="30" t="s">
        <v>162</v>
      </c>
      <c r="B74" s="30" t="s">
        <v>163</v>
      </c>
      <c r="C74" s="30" t="s">
        <v>164</v>
      </c>
      <c r="D74" s="30" t="s">
        <v>165</v>
      </c>
      <c r="E74" s="31" t="s">
        <v>238</v>
      </c>
      <c r="F74" s="32">
        <v>53.2</v>
      </c>
      <c r="G74" s="33">
        <v>58.56</v>
      </c>
      <c r="H74" s="33">
        <f t="shared" si="18"/>
        <v>72.719808</v>
      </c>
      <c r="I74" s="33">
        <v>4137.8999999999996</v>
      </c>
      <c r="J74" s="34">
        <f t="shared" si="19"/>
        <v>1.1790866983184439E-2</v>
      </c>
    </row>
    <row r="75" spans="1:11" ht="24" customHeight="1">
      <c r="A75" s="30" t="s">
        <v>166</v>
      </c>
      <c r="B75" s="30" t="s">
        <v>167</v>
      </c>
      <c r="C75" s="30" t="s">
        <v>10</v>
      </c>
      <c r="D75" s="30" t="s">
        <v>168</v>
      </c>
      <c r="E75" s="31" t="s">
        <v>238</v>
      </c>
      <c r="F75" s="32">
        <v>106.4</v>
      </c>
      <c r="G75" s="33">
        <v>12.18</v>
      </c>
      <c r="H75" s="33">
        <f t="shared" si="18"/>
        <v>15.125124</v>
      </c>
      <c r="I75" s="33">
        <v>1721.55</v>
      </c>
      <c r="J75" s="34">
        <f t="shared" si="19"/>
        <v>4.9055238296965061E-3</v>
      </c>
    </row>
    <row r="76" spans="1:11" ht="26.1" customHeight="1">
      <c r="A76" s="30" t="s">
        <v>169</v>
      </c>
      <c r="B76" s="30" t="s">
        <v>170</v>
      </c>
      <c r="C76" s="30" t="s">
        <v>10</v>
      </c>
      <c r="D76" s="30" t="s">
        <v>171</v>
      </c>
      <c r="E76" s="31" t="s">
        <v>238</v>
      </c>
      <c r="F76" s="32">
        <v>106.4</v>
      </c>
      <c r="G76" s="33">
        <v>13.63</v>
      </c>
      <c r="H76" s="33">
        <f t="shared" si="18"/>
        <v>16.925734000000002</v>
      </c>
      <c r="I76" s="33">
        <v>1925.84</v>
      </c>
      <c r="J76" s="34">
        <f t="shared" si="19"/>
        <v>5.4876442811319561E-3</v>
      </c>
    </row>
    <row r="77" spans="1:11" ht="39" customHeight="1">
      <c r="A77" s="30" t="s">
        <v>172</v>
      </c>
      <c r="B77" s="30" t="s">
        <v>173</v>
      </c>
      <c r="C77" s="30" t="s">
        <v>32</v>
      </c>
      <c r="D77" s="30" t="s">
        <v>174</v>
      </c>
      <c r="E77" s="31" t="s">
        <v>238</v>
      </c>
      <c r="F77" s="32">
        <v>15</v>
      </c>
      <c r="G77" s="33">
        <v>163.74</v>
      </c>
      <c r="H77" s="33">
        <f t="shared" si="18"/>
        <v>203.33233200000001</v>
      </c>
      <c r="I77" s="33">
        <v>3626.2</v>
      </c>
      <c r="J77" s="34">
        <f t="shared" si="19"/>
        <v>1.0332787610726073E-2</v>
      </c>
    </row>
    <row r="78" spans="1:11" ht="26.1" customHeight="1">
      <c r="A78" s="30" t="s">
        <v>175</v>
      </c>
      <c r="B78" s="30" t="s">
        <v>176</v>
      </c>
      <c r="C78" s="30" t="s">
        <v>15</v>
      </c>
      <c r="D78" s="30" t="s">
        <v>177</v>
      </c>
      <c r="E78" s="35" t="s">
        <v>12</v>
      </c>
      <c r="F78" s="32">
        <v>1</v>
      </c>
      <c r="G78" s="33">
        <v>521.48</v>
      </c>
      <c r="H78" s="33">
        <f t="shared" si="18"/>
        <v>647.57386400000007</v>
      </c>
      <c r="I78" s="33">
        <f t="shared" si="20"/>
        <v>647.57386400000007</v>
      </c>
      <c r="J78" s="34">
        <f t="shared" si="19"/>
        <v>1.8452493516544074E-3</v>
      </c>
    </row>
    <row r="79" spans="1:11" ht="24" customHeight="1">
      <c r="A79" s="30" t="s">
        <v>178</v>
      </c>
      <c r="B79" s="30" t="s">
        <v>179</v>
      </c>
      <c r="C79" s="30" t="s">
        <v>98</v>
      </c>
      <c r="D79" s="30" t="s">
        <v>241</v>
      </c>
      <c r="E79" s="35" t="s">
        <v>12</v>
      </c>
      <c r="F79" s="32">
        <v>1</v>
      </c>
      <c r="G79" s="33">
        <v>1340.9</v>
      </c>
      <c r="H79" s="33">
        <f t="shared" si="18"/>
        <v>1665.1296200000002</v>
      </c>
      <c r="I79" s="33">
        <f t="shared" si="20"/>
        <v>1665.1296200000002</v>
      </c>
      <c r="J79" s="34">
        <f t="shared" si="19"/>
        <v>4.7447550349647054E-3</v>
      </c>
    </row>
    <row r="80" spans="1:11" ht="24" customHeight="1">
      <c r="A80" s="30" t="s">
        <v>180</v>
      </c>
      <c r="B80" s="30" t="s">
        <v>181</v>
      </c>
      <c r="C80" s="30" t="s">
        <v>10</v>
      </c>
      <c r="D80" s="30" t="s">
        <v>182</v>
      </c>
      <c r="E80" s="35" t="s">
        <v>12</v>
      </c>
      <c r="F80" s="32">
        <v>1</v>
      </c>
      <c r="G80" s="33">
        <v>713.24</v>
      </c>
      <c r="H80" s="33">
        <f t="shared" si="18"/>
        <v>885.70143200000007</v>
      </c>
      <c r="I80" s="33">
        <f t="shared" si="20"/>
        <v>885.70143200000007</v>
      </c>
      <c r="J80" s="34">
        <f t="shared" si="19"/>
        <v>2.5237893065390609E-3</v>
      </c>
    </row>
    <row r="81" spans="1:10" ht="26.1" customHeight="1">
      <c r="A81" s="30" t="s">
        <v>183</v>
      </c>
      <c r="B81" s="30" t="s">
        <v>184</v>
      </c>
      <c r="C81" s="30" t="s">
        <v>10</v>
      </c>
      <c r="D81" s="30" t="s">
        <v>185</v>
      </c>
      <c r="E81" s="35" t="s">
        <v>12</v>
      </c>
      <c r="F81" s="32">
        <v>1</v>
      </c>
      <c r="G81" s="33">
        <v>166.53</v>
      </c>
      <c r="H81" s="33">
        <f t="shared" si="18"/>
        <v>206.796954</v>
      </c>
      <c r="I81" s="33">
        <f t="shared" si="20"/>
        <v>206.796954</v>
      </c>
      <c r="J81" s="34">
        <f t="shared" si="19"/>
        <v>5.892639689556808E-4</v>
      </c>
    </row>
    <row r="82" spans="1:10" ht="24" customHeight="1">
      <c r="A82" s="30" t="s">
        <v>186</v>
      </c>
      <c r="B82" s="30" t="s">
        <v>187</v>
      </c>
      <c r="C82" s="30" t="s">
        <v>10</v>
      </c>
      <c r="D82" s="30" t="s">
        <v>188</v>
      </c>
      <c r="E82" s="35" t="s">
        <v>12</v>
      </c>
      <c r="F82" s="32">
        <v>1</v>
      </c>
      <c r="G82" s="33">
        <v>684.97</v>
      </c>
      <c r="H82" s="33">
        <f t="shared" si="18"/>
        <v>850.59574600000008</v>
      </c>
      <c r="I82" s="33">
        <f t="shared" si="20"/>
        <v>850.59574600000008</v>
      </c>
      <c r="J82" s="34">
        <f t="shared" si="19"/>
        <v>2.423756325080002E-3</v>
      </c>
    </row>
    <row r="83" spans="1:10" ht="26.1" customHeight="1">
      <c r="A83" s="30" t="s">
        <v>189</v>
      </c>
      <c r="B83" s="30" t="s">
        <v>190</v>
      </c>
      <c r="C83" s="30" t="s">
        <v>10</v>
      </c>
      <c r="D83" s="30" t="s">
        <v>191</v>
      </c>
      <c r="E83" s="35" t="s">
        <v>12</v>
      </c>
      <c r="F83" s="32">
        <v>1</v>
      </c>
      <c r="G83" s="33">
        <v>1869.13</v>
      </c>
      <c r="H83" s="33">
        <f t="shared" si="18"/>
        <v>2321.085634</v>
      </c>
      <c r="I83" s="33">
        <f t="shared" si="20"/>
        <v>2321.085634</v>
      </c>
      <c r="J83" s="34">
        <f t="shared" si="19"/>
        <v>6.6138891628783501E-3</v>
      </c>
    </row>
    <row r="84" spans="1:10" ht="65.099999999999994" customHeight="1">
      <c r="A84" s="30" t="s">
        <v>192</v>
      </c>
      <c r="B84" s="30" t="s">
        <v>193</v>
      </c>
      <c r="C84" s="30" t="s">
        <v>6</v>
      </c>
      <c r="D84" s="30" t="s">
        <v>194</v>
      </c>
      <c r="E84" s="35" t="s">
        <v>12</v>
      </c>
      <c r="F84" s="32">
        <v>1</v>
      </c>
      <c r="G84" s="33">
        <v>11656.09</v>
      </c>
      <c r="H84" s="33">
        <f t="shared" si="18"/>
        <v>14474.532562</v>
      </c>
      <c r="I84" s="33">
        <f t="shared" si="20"/>
        <v>14474.532562</v>
      </c>
      <c r="J84" s="34">
        <f t="shared" si="19"/>
        <v>4.1244903956672199E-2</v>
      </c>
    </row>
    <row r="85" spans="1:10" ht="39" customHeight="1">
      <c r="A85" s="30" t="s">
        <v>195</v>
      </c>
      <c r="B85" s="30" t="s">
        <v>196</v>
      </c>
      <c r="C85" s="30" t="s">
        <v>6</v>
      </c>
      <c r="D85" s="30" t="s">
        <v>197</v>
      </c>
      <c r="E85" s="35" t="s">
        <v>12</v>
      </c>
      <c r="F85" s="32">
        <v>1</v>
      </c>
      <c r="G85" s="33">
        <v>728.58</v>
      </c>
      <c r="H85" s="33">
        <f t="shared" si="18"/>
        <v>904.75064400000008</v>
      </c>
      <c r="I85" s="33">
        <f t="shared" si="20"/>
        <v>904.75064400000008</v>
      </c>
      <c r="J85" s="34">
        <f t="shared" si="19"/>
        <v>2.5780696721415357E-3</v>
      </c>
    </row>
    <row r="86" spans="1:10" ht="51.95" customHeight="1">
      <c r="A86" s="30" t="s">
        <v>198</v>
      </c>
      <c r="B86" s="30" t="s">
        <v>199</v>
      </c>
      <c r="C86" s="30" t="s">
        <v>6</v>
      </c>
      <c r="D86" s="30" t="s">
        <v>200</v>
      </c>
      <c r="E86" s="35" t="s">
        <v>12</v>
      </c>
      <c r="F86" s="32">
        <v>1</v>
      </c>
      <c r="G86" s="33">
        <v>514.36</v>
      </c>
      <c r="H86" s="33">
        <f t="shared" si="18"/>
        <v>638.73224800000003</v>
      </c>
      <c r="I86" s="33">
        <f t="shared" si="20"/>
        <v>638.73224800000003</v>
      </c>
      <c r="J86" s="34">
        <f t="shared" si="19"/>
        <v>1.8200553358076262E-3</v>
      </c>
    </row>
    <row r="87" spans="1:10" ht="26.1" customHeight="1">
      <c r="A87" s="30" t="s">
        <v>201</v>
      </c>
      <c r="B87" s="30" t="s">
        <v>202</v>
      </c>
      <c r="C87" s="30" t="s">
        <v>6</v>
      </c>
      <c r="D87" s="30" t="s">
        <v>203</v>
      </c>
      <c r="E87" s="31" t="s">
        <v>238</v>
      </c>
      <c r="F87" s="32">
        <v>3.12</v>
      </c>
      <c r="G87" s="33">
        <v>479.39</v>
      </c>
      <c r="H87" s="33">
        <f t="shared" si="18"/>
        <v>595.30650200000002</v>
      </c>
      <c r="I87" s="33">
        <v>1986.6</v>
      </c>
      <c r="J87" s="34">
        <f t="shared" si="19"/>
        <v>5.6607787401324848E-3</v>
      </c>
    </row>
    <row r="88" spans="1:10" ht="39" customHeight="1">
      <c r="A88" s="30" t="s">
        <v>204</v>
      </c>
      <c r="B88" s="30" t="s">
        <v>205</v>
      </c>
      <c r="C88" s="30" t="s">
        <v>6</v>
      </c>
      <c r="D88" s="30" t="s">
        <v>206</v>
      </c>
      <c r="E88" s="31" t="s">
        <v>238</v>
      </c>
      <c r="F88" s="32">
        <v>28.16</v>
      </c>
      <c r="G88" s="33">
        <v>110.77</v>
      </c>
      <c r="H88" s="33">
        <f t="shared" si="18"/>
        <v>137.55418599999999</v>
      </c>
      <c r="I88" s="33">
        <v>4142.8999999999996</v>
      </c>
      <c r="J88" s="34">
        <f t="shared" si="19"/>
        <v>1.1805114387644654E-2</v>
      </c>
    </row>
    <row r="89" spans="1:10" ht="39" customHeight="1">
      <c r="A89" s="30" t="s">
        <v>207</v>
      </c>
      <c r="B89" s="30" t="s">
        <v>208</v>
      </c>
      <c r="C89" s="30" t="s">
        <v>6</v>
      </c>
      <c r="D89" s="30" t="s">
        <v>209</v>
      </c>
      <c r="E89" s="31" t="s">
        <v>238</v>
      </c>
      <c r="F89" s="32">
        <v>28.16</v>
      </c>
      <c r="G89" s="33">
        <v>134.11000000000001</v>
      </c>
      <c r="H89" s="33">
        <f t="shared" si="18"/>
        <v>166.53779800000001</v>
      </c>
      <c r="I89" s="33">
        <v>5015.8599999999997</v>
      </c>
      <c r="J89" s="34">
        <f t="shared" si="19"/>
        <v>1.4292597227162451E-2</v>
      </c>
    </row>
    <row r="90" spans="1:10" ht="51.95" customHeight="1">
      <c r="A90" s="30" t="s">
        <v>210</v>
      </c>
      <c r="B90" s="30" t="s">
        <v>211</v>
      </c>
      <c r="C90" s="30" t="s">
        <v>6</v>
      </c>
      <c r="D90" s="30" t="s">
        <v>212</v>
      </c>
      <c r="E90" s="31" t="s">
        <v>238</v>
      </c>
      <c r="F90" s="32">
        <v>3.12</v>
      </c>
      <c r="G90" s="33">
        <v>208.57</v>
      </c>
      <c r="H90" s="33">
        <f t="shared" si="18"/>
        <v>259.00222600000001</v>
      </c>
      <c r="I90" s="33">
        <v>864.3</v>
      </c>
      <c r="J90" s="34">
        <f t="shared" si="19"/>
        <v>2.4628063349927043E-3</v>
      </c>
    </row>
    <row r="91" spans="1:10" ht="26.1" customHeight="1">
      <c r="A91" s="30" t="s">
        <v>213</v>
      </c>
      <c r="B91" s="30" t="s">
        <v>214</v>
      </c>
      <c r="C91" s="30" t="s">
        <v>39</v>
      </c>
      <c r="D91" s="30" t="s">
        <v>215</v>
      </c>
      <c r="E91" s="31" t="s">
        <v>238</v>
      </c>
      <c r="F91" s="32">
        <v>106.4</v>
      </c>
      <c r="G91" s="33">
        <v>4.87</v>
      </c>
      <c r="H91" s="33">
        <f t="shared" si="18"/>
        <v>6.0475659999999998</v>
      </c>
      <c r="I91" s="33">
        <v>688.41</v>
      </c>
      <c r="J91" s="34">
        <f t="shared" si="19"/>
        <v>1.9616111408912733E-3</v>
      </c>
    </row>
    <row r="92" spans="1:10" ht="39" customHeight="1">
      <c r="A92" s="30" t="s">
        <v>216</v>
      </c>
      <c r="B92" s="30" t="s">
        <v>217</v>
      </c>
      <c r="C92" s="30" t="s">
        <v>6</v>
      </c>
      <c r="D92" s="30" t="s">
        <v>218</v>
      </c>
      <c r="E92" s="31" t="s">
        <v>238</v>
      </c>
      <c r="F92" s="32">
        <v>106.4</v>
      </c>
      <c r="G92" s="33">
        <v>31.68</v>
      </c>
      <c r="H92" s="33">
        <f t="shared" si="18"/>
        <v>39.340223999999999</v>
      </c>
      <c r="I92" s="33">
        <v>4477.3100000000004</v>
      </c>
      <c r="J92" s="34">
        <f t="shared" si="19"/>
        <v>1.2758009292752732E-2</v>
      </c>
    </row>
    <row r="93" spans="1:10" ht="51.95" customHeight="1">
      <c r="A93" s="30" t="s">
        <v>219</v>
      </c>
      <c r="B93" s="30" t="s">
        <v>220</v>
      </c>
      <c r="C93" s="30" t="s">
        <v>39</v>
      </c>
      <c r="D93" s="30" t="s">
        <v>221</v>
      </c>
      <c r="E93" s="31" t="s">
        <v>238</v>
      </c>
      <c r="F93" s="32">
        <v>13.59</v>
      </c>
      <c r="G93" s="33">
        <v>59.56</v>
      </c>
      <c r="H93" s="33">
        <f t="shared" si="18"/>
        <v>73.961607999999998</v>
      </c>
      <c r="I93" s="33">
        <v>1075.0999999999999</v>
      </c>
      <c r="J93" s="34">
        <f t="shared" si="19"/>
        <v>3.0634769070353538E-3</v>
      </c>
    </row>
    <row r="94" spans="1:10" ht="24" customHeight="1">
      <c r="A94" s="36">
        <v>8</v>
      </c>
      <c r="B94" s="36" t="s">
        <v>1</v>
      </c>
      <c r="C94" s="36"/>
      <c r="D94" s="36" t="s">
        <v>282</v>
      </c>
      <c r="E94" s="37"/>
      <c r="F94" s="38"/>
      <c r="G94" s="39" t="s">
        <v>3</v>
      </c>
      <c r="H94" s="40"/>
      <c r="I94" s="40">
        <f>SUM(I95)</f>
        <v>22958.764500000001</v>
      </c>
      <c r="J94" s="29">
        <f>I94/$H$97</f>
        <v>6.5420560747663559E-2</v>
      </c>
    </row>
    <row r="95" spans="1:10" ht="26.1" customHeight="1">
      <c r="A95" s="30" t="s">
        <v>367</v>
      </c>
      <c r="B95" s="30" t="s">
        <v>280</v>
      </c>
      <c r="C95" s="30" t="s">
        <v>223</v>
      </c>
      <c r="D95" s="30" t="s">
        <v>279</v>
      </c>
      <c r="E95" s="31" t="s">
        <v>281</v>
      </c>
      <c r="F95" s="32">
        <v>7</v>
      </c>
      <c r="G95" s="41"/>
      <c r="H95" s="41">
        <f>I6+I13+I25+I37+I52+I59+I68</f>
        <v>327982.34999999998</v>
      </c>
      <c r="I95" s="33">
        <f>H95*7%</f>
        <v>22958.764500000001</v>
      </c>
      <c r="J95" s="34">
        <f>I95/$H$97</f>
        <v>6.5420560747663559E-2</v>
      </c>
    </row>
    <row r="96" spans="1:10">
      <c r="A96" s="17"/>
      <c r="B96" s="18"/>
      <c r="C96" s="18"/>
      <c r="D96" s="18"/>
      <c r="E96" s="18"/>
      <c r="F96" s="18"/>
      <c r="G96" s="18"/>
      <c r="H96" s="18"/>
      <c r="I96" s="18"/>
      <c r="J96" s="19"/>
    </row>
    <row r="97" spans="1:10" ht="16.5" thickBot="1">
      <c r="A97" s="157"/>
      <c r="B97" s="158"/>
      <c r="C97" s="158"/>
      <c r="D97" s="21"/>
      <c r="E97" s="20"/>
      <c r="F97" s="159" t="s">
        <v>222</v>
      </c>
      <c r="G97" s="159"/>
      <c r="H97" s="160">
        <f>I6+I13+I25+I37+I52+I59+I68+I94</f>
        <v>350941.11449999997</v>
      </c>
      <c r="I97" s="159"/>
      <c r="J97" s="159"/>
    </row>
    <row r="98" spans="1:10" ht="33.7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</row>
    <row r="99" spans="1:10">
      <c r="A99" s="12"/>
      <c r="B99" s="12"/>
      <c r="C99" s="12"/>
      <c r="D99" s="12"/>
      <c r="E99" s="12"/>
      <c r="F99" s="12"/>
      <c r="G99" s="12"/>
      <c r="H99" s="12"/>
      <c r="I99" s="12"/>
      <c r="J99" s="12"/>
    </row>
    <row r="100" spans="1:10">
      <c r="A100" s="12"/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1:10" ht="69.95" customHeight="1">
      <c r="A101" s="149" t="s">
        <v>285</v>
      </c>
      <c r="B101" s="150"/>
      <c r="C101" s="150"/>
      <c r="D101" s="150"/>
      <c r="E101" s="150"/>
      <c r="F101" s="150"/>
      <c r="G101" s="150"/>
      <c r="H101" s="150"/>
      <c r="I101" s="150"/>
      <c r="J101" s="150"/>
    </row>
    <row r="102" spans="1:10">
      <c r="A102" s="13"/>
      <c r="B102" s="13"/>
      <c r="C102" s="13"/>
      <c r="D102" s="13"/>
      <c r="E102" s="13"/>
      <c r="F102" s="13"/>
      <c r="G102" s="13"/>
      <c r="H102" s="13"/>
      <c r="I102" s="13"/>
      <c r="J102" s="13"/>
    </row>
  </sheetData>
  <mergeCells count="11">
    <mergeCell ref="A101:J101"/>
    <mergeCell ref="A3:J3"/>
    <mergeCell ref="A4:J4"/>
    <mergeCell ref="A97:C97"/>
    <mergeCell ref="F97:G97"/>
    <mergeCell ref="H97:J97"/>
    <mergeCell ref="A1:C2"/>
    <mergeCell ref="E1:F1"/>
    <mergeCell ref="I1:J1"/>
    <mergeCell ref="E2:F2"/>
    <mergeCell ref="I2:J2"/>
  </mergeCells>
  <pageMargins left="0.511811024" right="0.511811024" top="0.78740157499999996" bottom="0.78740157499999996" header="0.31496062000000002" footer="0.31496062000000002"/>
  <pageSetup paperSize="9" scale="41" orientation="portrait" r:id="rId1"/>
  <rowBreaks count="1" manualBreakCount="1">
    <brk id="52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8E507-37A5-41DC-AE4E-241AB69C3278}">
  <dimension ref="A1:H99"/>
  <sheetViews>
    <sheetView view="pageBreakPreview" zoomScale="90" zoomScaleNormal="100" zoomScaleSheetLayoutView="90" workbookViewId="0">
      <selection activeCell="A3" sqref="A3:H3"/>
    </sheetView>
  </sheetViews>
  <sheetFormatPr defaultRowHeight="14.25"/>
  <cols>
    <col min="1" max="1" width="10" bestFit="1" customWidth="1"/>
    <col min="2" max="2" width="11.75" customWidth="1"/>
    <col min="3" max="3" width="14" bestFit="1" customWidth="1"/>
    <col min="4" max="4" width="60" bestFit="1" customWidth="1"/>
    <col min="5" max="5" width="13.625" customWidth="1"/>
    <col min="6" max="6" width="13" bestFit="1" customWidth="1"/>
    <col min="7" max="7" width="15.625" customWidth="1"/>
    <col min="8" max="8" width="20.75" customWidth="1"/>
  </cols>
  <sheetData>
    <row r="1" spans="1:8" ht="59.25" customHeight="1">
      <c r="A1" s="175"/>
      <c r="B1" s="175"/>
      <c r="C1" s="176" t="s">
        <v>260</v>
      </c>
      <c r="D1" s="176"/>
      <c r="E1" s="16" t="s">
        <v>261</v>
      </c>
      <c r="F1" s="16" t="s">
        <v>365</v>
      </c>
      <c r="G1" s="16" t="s">
        <v>366</v>
      </c>
      <c r="H1" s="68" t="s">
        <v>270</v>
      </c>
    </row>
    <row r="2" spans="1:8" ht="59.25" customHeight="1">
      <c r="A2" s="175"/>
      <c r="B2" s="175"/>
      <c r="C2" s="177" t="s">
        <v>371</v>
      </c>
      <c r="D2" s="177"/>
      <c r="E2" s="65" t="s">
        <v>364</v>
      </c>
      <c r="F2" s="64">
        <v>0.24179999999999999</v>
      </c>
      <c r="G2" s="64">
        <v>9.8599999999999993E-2</v>
      </c>
      <c r="H2" s="67" t="s">
        <v>295</v>
      </c>
    </row>
    <row r="3" spans="1:8" ht="5.25" customHeight="1">
      <c r="A3" s="151"/>
      <c r="B3" s="152"/>
      <c r="C3" s="152"/>
      <c r="D3" s="152"/>
      <c r="E3" s="152"/>
      <c r="F3" s="152"/>
      <c r="G3" s="152"/>
      <c r="H3" s="153"/>
    </row>
    <row r="4" spans="1:8" ht="15">
      <c r="A4" s="154" t="s">
        <v>344</v>
      </c>
      <c r="B4" s="155"/>
      <c r="C4" s="155"/>
      <c r="D4" s="155"/>
      <c r="E4" s="155"/>
      <c r="F4" s="155"/>
      <c r="G4" s="155"/>
      <c r="H4" s="156"/>
    </row>
    <row r="5" spans="1:8" ht="30" customHeight="1">
      <c r="A5" s="43" t="s">
        <v>286</v>
      </c>
      <c r="B5" s="23" t="s">
        <v>226</v>
      </c>
      <c r="C5" s="22" t="s">
        <v>287</v>
      </c>
      <c r="D5" s="22" t="s">
        <v>227</v>
      </c>
      <c r="E5" s="24" t="s">
        <v>230</v>
      </c>
      <c r="F5" s="23" t="s">
        <v>288</v>
      </c>
      <c r="G5" s="171" t="s">
        <v>289</v>
      </c>
      <c r="H5" s="172"/>
    </row>
    <row r="6" spans="1:8" ht="24" customHeight="1">
      <c r="A6" s="44" t="s">
        <v>0</v>
      </c>
      <c r="B6" s="25" t="s">
        <v>1</v>
      </c>
      <c r="C6" s="25"/>
      <c r="D6" s="25" t="s">
        <v>2</v>
      </c>
      <c r="E6" s="26"/>
      <c r="F6" s="27"/>
      <c r="G6" s="173"/>
      <c r="H6" s="174"/>
    </row>
    <row r="7" spans="1:8" ht="78" customHeight="1">
      <c r="A7" s="45" t="s">
        <v>4</v>
      </c>
      <c r="B7" s="30" t="s">
        <v>5</v>
      </c>
      <c r="C7" s="30" t="s">
        <v>6</v>
      </c>
      <c r="D7" s="30" t="s">
        <v>7</v>
      </c>
      <c r="E7" s="31" t="s">
        <v>12</v>
      </c>
      <c r="F7" s="32">
        <v>1</v>
      </c>
      <c r="G7" s="165" t="s">
        <v>296</v>
      </c>
      <c r="H7" s="166"/>
    </row>
    <row r="8" spans="1:8" ht="24" customHeight="1">
      <c r="A8" s="45" t="s">
        <v>8</v>
      </c>
      <c r="B8" s="30" t="s">
        <v>9</v>
      </c>
      <c r="C8" s="30" t="s">
        <v>10</v>
      </c>
      <c r="D8" s="30" t="s">
        <v>11</v>
      </c>
      <c r="E8" s="35" t="s">
        <v>12</v>
      </c>
      <c r="F8" s="32">
        <v>1</v>
      </c>
      <c r="G8" s="165" t="s">
        <v>296</v>
      </c>
      <c r="H8" s="166"/>
    </row>
    <row r="9" spans="1:8" ht="24" customHeight="1">
      <c r="A9" s="45" t="s">
        <v>13</v>
      </c>
      <c r="B9" s="30" t="s">
        <v>14</v>
      </c>
      <c r="C9" s="30" t="s">
        <v>15</v>
      </c>
      <c r="D9" s="30" t="s">
        <v>16</v>
      </c>
      <c r="E9" s="35" t="s">
        <v>17</v>
      </c>
      <c r="F9" s="32">
        <v>16</v>
      </c>
      <c r="G9" s="165" t="s">
        <v>297</v>
      </c>
      <c r="H9" s="166"/>
    </row>
    <row r="10" spans="1:8" ht="24" customHeight="1">
      <c r="A10" s="45" t="s">
        <v>18</v>
      </c>
      <c r="B10" s="30" t="s">
        <v>19</v>
      </c>
      <c r="C10" s="30" t="s">
        <v>6</v>
      </c>
      <c r="D10" s="30" t="s">
        <v>20</v>
      </c>
      <c r="E10" s="35" t="s">
        <v>21</v>
      </c>
      <c r="F10" s="32">
        <v>1</v>
      </c>
      <c r="G10" s="165" t="s">
        <v>296</v>
      </c>
      <c r="H10" s="166"/>
    </row>
    <row r="11" spans="1:8" ht="24" customHeight="1">
      <c r="A11" s="45" t="s">
        <v>22</v>
      </c>
      <c r="B11" s="30" t="s">
        <v>23</v>
      </c>
      <c r="C11" s="30" t="s">
        <v>6</v>
      </c>
      <c r="D11" s="30" t="s">
        <v>24</v>
      </c>
      <c r="E11" s="35" t="s">
        <v>21</v>
      </c>
      <c r="F11" s="32">
        <v>2</v>
      </c>
      <c r="G11" s="165" t="s">
        <v>298</v>
      </c>
      <c r="H11" s="166"/>
    </row>
    <row r="12" spans="1:8" ht="24" customHeight="1">
      <c r="A12" s="45" t="s">
        <v>25</v>
      </c>
      <c r="B12" s="30" t="s">
        <v>26</v>
      </c>
      <c r="C12" s="30" t="s">
        <v>6</v>
      </c>
      <c r="D12" s="30" t="s">
        <v>27</v>
      </c>
      <c r="E12" s="35" t="s">
        <v>21</v>
      </c>
      <c r="F12" s="32">
        <v>1</v>
      </c>
      <c r="G12" s="165" t="s">
        <v>296</v>
      </c>
      <c r="H12" s="166"/>
    </row>
    <row r="13" spans="1:8" ht="24" customHeight="1">
      <c r="A13" s="46" t="s">
        <v>28</v>
      </c>
      <c r="B13" s="36" t="s">
        <v>1</v>
      </c>
      <c r="C13" s="36"/>
      <c r="D13" s="36" t="s">
        <v>29</v>
      </c>
      <c r="E13" s="37"/>
      <c r="F13" s="38"/>
      <c r="G13" s="167"/>
      <c r="H13" s="168"/>
    </row>
    <row r="14" spans="1:8" ht="26.1" customHeight="1">
      <c r="A14" s="45" t="s">
        <v>30</v>
      </c>
      <c r="B14" s="30" t="s">
        <v>31</v>
      </c>
      <c r="C14" s="30" t="s">
        <v>32</v>
      </c>
      <c r="D14" s="30" t="s">
        <v>33</v>
      </c>
      <c r="E14" s="31" t="s">
        <v>240</v>
      </c>
      <c r="F14" s="32">
        <v>10</v>
      </c>
      <c r="G14" s="165" t="s">
        <v>299</v>
      </c>
      <c r="H14" s="166"/>
    </row>
    <row r="15" spans="1:8" ht="39" customHeight="1">
      <c r="A15" s="45" t="s">
        <v>34</v>
      </c>
      <c r="B15" s="30" t="s">
        <v>35</v>
      </c>
      <c r="C15" s="30" t="s">
        <v>6</v>
      </c>
      <c r="D15" s="30" t="s">
        <v>36</v>
      </c>
      <c r="E15" s="31" t="s">
        <v>240</v>
      </c>
      <c r="F15" s="32">
        <v>0.1</v>
      </c>
      <c r="G15" s="165" t="s">
        <v>300</v>
      </c>
      <c r="H15" s="166"/>
    </row>
    <row r="16" spans="1:8" ht="39" customHeight="1">
      <c r="A16" s="45" t="s">
        <v>37</v>
      </c>
      <c r="B16" s="30" t="s">
        <v>38</v>
      </c>
      <c r="C16" s="30" t="s">
        <v>39</v>
      </c>
      <c r="D16" s="30" t="s">
        <v>40</v>
      </c>
      <c r="E16" s="31" t="s">
        <v>240</v>
      </c>
      <c r="F16" s="32">
        <v>2.72</v>
      </c>
      <c r="G16" s="165" t="s">
        <v>301</v>
      </c>
      <c r="H16" s="166"/>
    </row>
    <row r="17" spans="1:8" ht="39" customHeight="1">
      <c r="A17" s="45" t="s">
        <v>41</v>
      </c>
      <c r="B17" s="30" t="s">
        <v>42</v>
      </c>
      <c r="C17" s="30" t="s">
        <v>39</v>
      </c>
      <c r="D17" s="30" t="s">
        <v>43</v>
      </c>
      <c r="E17" s="31" t="s">
        <v>238</v>
      </c>
      <c r="F17" s="32">
        <v>20</v>
      </c>
      <c r="G17" s="165" t="s">
        <v>302</v>
      </c>
      <c r="H17" s="166"/>
    </row>
    <row r="18" spans="1:8" ht="26.1" customHeight="1">
      <c r="A18" s="45" t="s">
        <v>44</v>
      </c>
      <c r="B18" s="30" t="s">
        <v>45</v>
      </c>
      <c r="C18" s="30" t="s">
        <v>6</v>
      </c>
      <c r="D18" s="30" t="s">
        <v>46</v>
      </c>
      <c r="E18" s="31" t="s">
        <v>239</v>
      </c>
      <c r="F18" s="32">
        <v>163</v>
      </c>
      <c r="G18" s="165" t="s">
        <v>303</v>
      </c>
      <c r="H18" s="166"/>
    </row>
    <row r="19" spans="1:8" ht="24" customHeight="1">
      <c r="A19" s="45" t="s">
        <v>47</v>
      </c>
      <c r="B19" s="30" t="s">
        <v>48</v>
      </c>
      <c r="C19" s="30" t="s">
        <v>49</v>
      </c>
      <c r="D19" s="30" t="s">
        <v>50</v>
      </c>
      <c r="E19" s="31" t="s">
        <v>240</v>
      </c>
      <c r="F19" s="32">
        <v>28.7</v>
      </c>
      <c r="G19" s="165" t="s">
        <v>304</v>
      </c>
      <c r="H19" s="166"/>
    </row>
    <row r="20" spans="1:8" ht="24" customHeight="1">
      <c r="A20" s="45" t="s">
        <v>51</v>
      </c>
      <c r="B20" s="30" t="s">
        <v>52</v>
      </c>
      <c r="C20" s="30" t="s">
        <v>10</v>
      </c>
      <c r="D20" s="30" t="s">
        <v>53</v>
      </c>
      <c r="E20" s="35" t="s">
        <v>54</v>
      </c>
      <c r="F20" s="32">
        <v>24</v>
      </c>
      <c r="G20" s="165" t="s">
        <v>305</v>
      </c>
      <c r="H20" s="166"/>
    </row>
    <row r="21" spans="1:8">
      <c r="A21" s="45" t="s">
        <v>55</v>
      </c>
      <c r="B21" s="30" t="s">
        <v>56</v>
      </c>
      <c r="C21" s="30" t="s">
        <v>57</v>
      </c>
      <c r="D21" s="30" t="s">
        <v>58</v>
      </c>
      <c r="E21" s="35" t="s">
        <v>12</v>
      </c>
      <c r="F21" s="32">
        <v>1</v>
      </c>
      <c r="G21" s="165" t="s">
        <v>306</v>
      </c>
      <c r="H21" s="166"/>
    </row>
    <row r="22" spans="1:8" ht="65.099999999999994" customHeight="1">
      <c r="A22" s="45" t="s">
        <v>59</v>
      </c>
      <c r="B22" s="30" t="s">
        <v>60</v>
      </c>
      <c r="C22" s="30" t="s">
        <v>61</v>
      </c>
      <c r="D22" s="30" t="s">
        <v>251</v>
      </c>
      <c r="E22" s="35" t="s">
        <v>12</v>
      </c>
      <c r="F22" s="32">
        <v>2</v>
      </c>
      <c r="G22" s="169" t="s">
        <v>307</v>
      </c>
      <c r="H22" s="170"/>
    </row>
    <row r="23" spans="1:8" ht="26.1" customHeight="1">
      <c r="A23" s="45" t="s">
        <v>62</v>
      </c>
      <c r="B23" s="30" t="s">
        <v>63</v>
      </c>
      <c r="C23" s="30" t="s">
        <v>57</v>
      </c>
      <c r="D23" s="30" t="s">
        <v>64</v>
      </c>
      <c r="E23" s="31" t="s">
        <v>238</v>
      </c>
      <c r="F23" s="32">
        <v>5.4</v>
      </c>
      <c r="G23" s="165" t="s">
        <v>308</v>
      </c>
      <c r="H23" s="166"/>
    </row>
    <row r="24" spans="1:8" ht="24" customHeight="1">
      <c r="A24" s="45" t="s">
        <v>65</v>
      </c>
      <c r="B24" s="30" t="str">
        <f>Cotação!A23</f>
        <v>COT-04</v>
      </c>
      <c r="C24" s="30" t="s">
        <v>262</v>
      </c>
      <c r="D24" s="30" t="s">
        <v>66</v>
      </c>
      <c r="E24" s="35" t="s">
        <v>12</v>
      </c>
      <c r="F24" s="32">
        <v>1</v>
      </c>
      <c r="G24" s="165" t="s">
        <v>306</v>
      </c>
      <c r="H24" s="166"/>
    </row>
    <row r="25" spans="1:8" ht="26.1" customHeight="1">
      <c r="A25" s="46" t="s">
        <v>67</v>
      </c>
      <c r="B25" s="36" t="s">
        <v>1</v>
      </c>
      <c r="C25" s="36"/>
      <c r="D25" s="36" t="s">
        <v>68</v>
      </c>
      <c r="E25" s="37"/>
      <c r="F25" s="38"/>
      <c r="G25" s="167"/>
      <c r="H25" s="168"/>
    </row>
    <row r="26" spans="1:8" ht="26.1" customHeight="1">
      <c r="A26" s="45" t="s">
        <v>69</v>
      </c>
      <c r="B26" s="30" t="s">
        <v>31</v>
      </c>
      <c r="C26" s="30" t="s">
        <v>32</v>
      </c>
      <c r="D26" s="30" t="s">
        <v>33</v>
      </c>
      <c r="E26" s="31" t="s">
        <v>240</v>
      </c>
      <c r="F26" s="32">
        <v>10.7</v>
      </c>
      <c r="G26" s="165" t="s">
        <v>309</v>
      </c>
      <c r="H26" s="166"/>
    </row>
    <row r="27" spans="1:8" ht="39" customHeight="1">
      <c r="A27" s="45" t="s">
        <v>70</v>
      </c>
      <c r="B27" s="30" t="s">
        <v>35</v>
      </c>
      <c r="C27" s="30" t="s">
        <v>6</v>
      </c>
      <c r="D27" s="30" t="s">
        <v>36</v>
      </c>
      <c r="E27" s="31" t="s">
        <v>240</v>
      </c>
      <c r="F27" s="32">
        <v>1.18</v>
      </c>
      <c r="G27" s="165" t="s">
        <v>310</v>
      </c>
      <c r="H27" s="166"/>
    </row>
    <row r="28" spans="1:8" ht="39" customHeight="1">
      <c r="A28" s="45" t="s">
        <v>71</v>
      </c>
      <c r="B28" s="30" t="s">
        <v>38</v>
      </c>
      <c r="C28" s="30" t="s">
        <v>39</v>
      </c>
      <c r="D28" s="30" t="s">
        <v>40</v>
      </c>
      <c r="E28" s="31" t="s">
        <v>240</v>
      </c>
      <c r="F28" s="32">
        <v>9.41</v>
      </c>
      <c r="G28" s="165" t="s">
        <v>311</v>
      </c>
      <c r="H28" s="166"/>
    </row>
    <row r="29" spans="1:8" ht="39" customHeight="1">
      <c r="A29" s="45" t="s">
        <v>72</v>
      </c>
      <c r="B29" s="30" t="s">
        <v>42</v>
      </c>
      <c r="C29" s="30" t="s">
        <v>39</v>
      </c>
      <c r="D29" s="30" t="s">
        <v>43</v>
      </c>
      <c r="E29" s="31" t="s">
        <v>238</v>
      </c>
      <c r="F29" s="32">
        <v>6</v>
      </c>
      <c r="G29" s="165" t="s">
        <v>312</v>
      </c>
      <c r="H29" s="166"/>
    </row>
    <row r="30" spans="1:8" ht="26.1" customHeight="1">
      <c r="A30" s="45" t="s">
        <v>73</v>
      </c>
      <c r="B30" s="30" t="s">
        <v>45</v>
      </c>
      <c r="C30" s="30" t="s">
        <v>6</v>
      </c>
      <c r="D30" s="30" t="s">
        <v>46</v>
      </c>
      <c r="E30" s="31" t="s">
        <v>239</v>
      </c>
      <c r="F30" s="32">
        <v>640.5</v>
      </c>
      <c r="G30" s="165" t="s">
        <v>313</v>
      </c>
      <c r="H30" s="166"/>
    </row>
    <row r="31" spans="1:8" ht="26.1" customHeight="1">
      <c r="A31" s="45" t="s">
        <v>252</v>
      </c>
      <c r="B31" s="42" t="s">
        <v>258</v>
      </c>
      <c r="C31" s="30" t="s">
        <v>10</v>
      </c>
      <c r="D31" s="30" t="s">
        <v>259</v>
      </c>
      <c r="E31" s="31" t="s">
        <v>54</v>
      </c>
      <c r="F31" s="32">
        <v>60</v>
      </c>
      <c r="G31" s="165" t="s">
        <v>314</v>
      </c>
      <c r="H31" s="166"/>
    </row>
    <row r="32" spans="1:8" ht="24" customHeight="1">
      <c r="A32" s="45" t="s">
        <v>253</v>
      </c>
      <c r="B32" s="30" t="s">
        <v>52</v>
      </c>
      <c r="C32" s="30" t="s">
        <v>10</v>
      </c>
      <c r="D32" s="30" t="s">
        <v>53</v>
      </c>
      <c r="E32" s="35" t="s">
        <v>54</v>
      </c>
      <c r="F32" s="32">
        <v>36</v>
      </c>
      <c r="G32" s="165" t="s">
        <v>315</v>
      </c>
      <c r="H32" s="166"/>
    </row>
    <row r="33" spans="1:8" ht="26.1" customHeight="1">
      <c r="A33" s="45" t="s">
        <v>254</v>
      </c>
      <c r="B33" s="30" t="s">
        <v>74</v>
      </c>
      <c r="C33" s="30" t="s">
        <v>10</v>
      </c>
      <c r="D33" s="30" t="s">
        <v>75</v>
      </c>
      <c r="E33" s="31" t="s">
        <v>240</v>
      </c>
      <c r="F33" s="32">
        <v>13.91</v>
      </c>
      <c r="G33" s="165" t="s">
        <v>316</v>
      </c>
      <c r="H33" s="166"/>
    </row>
    <row r="34" spans="1:8" ht="26.1" customHeight="1">
      <c r="A34" s="45" t="s">
        <v>255</v>
      </c>
      <c r="B34" s="30" t="s">
        <v>76</v>
      </c>
      <c r="C34" s="30" t="s">
        <v>61</v>
      </c>
      <c r="D34" s="30" t="s">
        <v>250</v>
      </c>
      <c r="E34" s="35" t="s">
        <v>12</v>
      </c>
      <c r="F34" s="32">
        <v>2</v>
      </c>
      <c r="G34" s="169" t="s">
        <v>307</v>
      </c>
      <c r="H34" s="170"/>
    </row>
    <row r="35" spans="1:8" ht="39" customHeight="1">
      <c r="A35" s="45" t="s">
        <v>256</v>
      </c>
      <c r="B35" s="30" t="s">
        <v>77</v>
      </c>
      <c r="C35" s="30" t="s">
        <v>6</v>
      </c>
      <c r="D35" s="30" t="s">
        <v>78</v>
      </c>
      <c r="E35" s="35" t="s">
        <v>12</v>
      </c>
      <c r="F35" s="32">
        <v>3</v>
      </c>
      <c r="G35" s="169" t="s">
        <v>317</v>
      </c>
      <c r="H35" s="170"/>
    </row>
    <row r="36" spans="1:8" ht="39" customHeight="1">
      <c r="A36" s="45" t="s">
        <v>257</v>
      </c>
      <c r="B36" s="30" t="s">
        <v>79</v>
      </c>
      <c r="C36" s="30" t="s">
        <v>6</v>
      </c>
      <c r="D36" s="30" t="s">
        <v>80</v>
      </c>
      <c r="E36" s="35" t="s">
        <v>12</v>
      </c>
      <c r="F36" s="32">
        <v>4</v>
      </c>
      <c r="G36" s="169" t="s">
        <v>318</v>
      </c>
      <c r="H36" s="170"/>
    </row>
    <row r="37" spans="1:8" ht="24" customHeight="1">
      <c r="A37" s="46" t="s">
        <v>81</v>
      </c>
      <c r="B37" s="36" t="s">
        <v>1</v>
      </c>
      <c r="C37" s="36"/>
      <c r="D37" s="36" t="s">
        <v>82</v>
      </c>
      <c r="E37" s="37"/>
      <c r="F37" s="38"/>
      <c r="G37" s="163"/>
      <c r="H37" s="164"/>
    </row>
    <row r="38" spans="1:8" ht="39" customHeight="1">
      <c r="A38" s="45" t="s">
        <v>83</v>
      </c>
      <c r="B38" s="30" t="s">
        <v>84</v>
      </c>
      <c r="C38" s="30" t="s">
        <v>85</v>
      </c>
      <c r="D38" s="30" t="s">
        <v>249</v>
      </c>
      <c r="E38" s="31" t="s">
        <v>238</v>
      </c>
      <c r="F38" s="32">
        <v>50</v>
      </c>
      <c r="G38" s="165" t="s">
        <v>319</v>
      </c>
      <c r="H38" s="166"/>
    </row>
    <row r="39" spans="1:8" ht="26.1" customHeight="1">
      <c r="A39" s="45" t="s">
        <v>86</v>
      </c>
      <c r="B39" s="30" t="s">
        <v>31</v>
      </c>
      <c r="C39" s="30" t="s">
        <v>32</v>
      </c>
      <c r="D39" s="30" t="s">
        <v>33</v>
      </c>
      <c r="E39" s="31" t="s">
        <v>240</v>
      </c>
      <c r="F39" s="32">
        <v>25</v>
      </c>
      <c r="G39" s="165" t="s">
        <v>320</v>
      </c>
      <c r="H39" s="166"/>
    </row>
    <row r="40" spans="1:8" ht="39" customHeight="1">
      <c r="A40" s="45" t="s">
        <v>87</v>
      </c>
      <c r="B40" s="30" t="s">
        <v>88</v>
      </c>
      <c r="C40" s="30" t="s">
        <v>39</v>
      </c>
      <c r="D40" s="30" t="s">
        <v>89</v>
      </c>
      <c r="E40" s="31" t="s">
        <v>240</v>
      </c>
      <c r="F40" s="32">
        <v>8.39</v>
      </c>
      <c r="G40" s="165" t="s">
        <v>321</v>
      </c>
      <c r="H40" s="166"/>
    </row>
    <row r="41" spans="1:8" ht="26.1" customHeight="1">
      <c r="A41" s="45" t="s">
        <v>90</v>
      </c>
      <c r="B41" s="30" t="s">
        <v>45</v>
      </c>
      <c r="C41" s="30" t="s">
        <v>6</v>
      </c>
      <c r="D41" s="30" t="s">
        <v>46</v>
      </c>
      <c r="E41" s="31" t="s">
        <v>239</v>
      </c>
      <c r="F41" s="32">
        <v>503.72</v>
      </c>
      <c r="G41" s="165" t="s">
        <v>322</v>
      </c>
      <c r="H41" s="166"/>
    </row>
    <row r="42" spans="1:8" ht="51.95" customHeight="1">
      <c r="A42" s="45" t="s">
        <v>91</v>
      </c>
      <c r="B42" s="30" t="s">
        <v>92</v>
      </c>
      <c r="C42" s="30" t="s">
        <v>85</v>
      </c>
      <c r="D42" s="30" t="s">
        <v>248</v>
      </c>
      <c r="E42" s="31" t="s">
        <v>238</v>
      </c>
      <c r="F42" s="32">
        <v>33</v>
      </c>
      <c r="G42" s="165" t="s">
        <v>323</v>
      </c>
      <c r="H42" s="166"/>
    </row>
    <row r="43" spans="1:8" ht="26.1" customHeight="1">
      <c r="A43" s="45" t="s">
        <v>93</v>
      </c>
      <c r="B43" s="30" t="s">
        <v>94</v>
      </c>
      <c r="C43" s="30" t="s">
        <v>10</v>
      </c>
      <c r="D43" s="30" t="s">
        <v>95</v>
      </c>
      <c r="E43" s="31" t="s">
        <v>238</v>
      </c>
      <c r="F43" s="32">
        <v>72.599999999999994</v>
      </c>
      <c r="G43" s="165" t="s">
        <v>324</v>
      </c>
      <c r="H43" s="166"/>
    </row>
    <row r="44" spans="1:8" ht="26.1" customHeight="1">
      <c r="A44" s="45" t="s">
        <v>96</v>
      </c>
      <c r="B44" s="30" t="s">
        <v>97</v>
      </c>
      <c r="C44" s="30" t="s">
        <v>98</v>
      </c>
      <c r="D44" s="30" t="s">
        <v>99</v>
      </c>
      <c r="E44" s="31" t="s">
        <v>54</v>
      </c>
      <c r="F44" s="32">
        <v>12</v>
      </c>
      <c r="G44" s="165" t="s">
        <v>325</v>
      </c>
      <c r="H44" s="166"/>
    </row>
    <row r="45" spans="1:8" ht="24" customHeight="1">
      <c r="A45" s="45" t="s">
        <v>100</v>
      </c>
      <c r="B45" s="30" t="s">
        <v>101</v>
      </c>
      <c r="C45" s="30" t="s">
        <v>10</v>
      </c>
      <c r="D45" s="30" t="s">
        <v>102</v>
      </c>
      <c r="E45" s="35" t="s">
        <v>54</v>
      </c>
      <c r="F45" s="32">
        <v>6</v>
      </c>
      <c r="G45" s="165" t="s">
        <v>326</v>
      </c>
      <c r="H45" s="166"/>
    </row>
    <row r="46" spans="1:8" ht="24" customHeight="1">
      <c r="A46" s="45" t="s">
        <v>103</v>
      </c>
      <c r="B46" s="30" t="s">
        <v>104</v>
      </c>
      <c r="C46" s="30" t="s">
        <v>105</v>
      </c>
      <c r="D46" s="30" t="s">
        <v>247</v>
      </c>
      <c r="E46" s="31" t="s">
        <v>240</v>
      </c>
      <c r="F46" s="32">
        <v>15.75</v>
      </c>
      <c r="G46" s="165" t="s">
        <v>327</v>
      </c>
      <c r="H46" s="166"/>
    </row>
    <row r="47" spans="1:8" ht="24" customHeight="1">
      <c r="A47" s="45" t="s">
        <v>106</v>
      </c>
      <c r="B47" s="30" t="s">
        <v>107</v>
      </c>
      <c r="C47" s="30" t="s">
        <v>108</v>
      </c>
      <c r="D47" s="30" t="s">
        <v>245</v>
      </c>
      <c r="E47" s="31" t="s">
        <v>240</v>
      </c>
      <c r="F47" s="32">
        <v>4.5</v>
      </c>
      <c r="G47" s="165" t="s">
        <v>328</v>
      </c>
      <c r="H47" s="166"/>
    </row>
    <row r="48" spans="1:8" ht="24" customHeight="1">
      <c r="A48" s="45" t="s">
        <v>109</v>
      </c>
      <c r="B48" s="30" t="s">
        <v>110</v>
      </c>
      <c r="C48" s="30" t="s">
        <v>15</v>
      </c>
      <c r="D48" s="30" t="s">
        <v>111</v>
      </c>
      <c r="E48" s="35" t="s">
        <v>12</v>
      </c>
      <c r="F48" s="32">
        <v>1</v>
      </c>
      <c r="G48" s="169" t="s">
        <v>306</v>
      </c>
      <c r="H48" s="170"/>
    </row>
    <row r="49" spans="1:8" ht="38.25">
      <c r="A49" s="45" t="s">
        <v>112</v>
      </c>
      <c r="B49" s="30" t="s">
        <v>113</v>
      </c>
      <c r="C49" s="30" t="s">
        <v>6</v>
      </c>
      <c r="D49" s="30" t="s">
        <v>114</v>
      </c>
      <c r="E49" s="35" t="s">
        <v>12</v>
      </c>
      <c r="F49" s="32">
        <v>2250</v>
      </c>
      <c r="G49" s="169" t="s">
        <v>329</v>
      </c>
      <c r="H49" s="170"/>
    </row>
    <row r="50" spans="1:8" ht="24" customHeight="1">
      <c r="A50" s="45" t="s">
        <v>115</v>
      </c>
      <c r="B50" s="30" t="s">
        <v>116</v>
      </c>
      <c r="C50" s="30" t="s">
        <v>6</v>
      </c>
      <c r="D50" s="30" t="s">
        <v>117</v>
      </c>
      <c r="E50" s="31" t="s">
        <v>238</v>
      </c>
      <c r="F50" s="32">
        <v>2</v>
      </c>
      <c r="G50" s="165" t="s">
        <v>330</v>
      </c>
      <c r="H50" s="166"/>
    </row>
    <row r="51" spans="1:8" ht="26.1" customHeight="1">
      <c r="A51" s="45" t="s">
        <v>118</v>
      </c>
      <c r="B51" s="30" t="s">
        <v>119</v>
      </c>
      <c r="C51" s="30" t="s">
        <v>85</v>
      </c>
      <c r="D51" s="30" t="s">
        <v>246</v>
      </c>
      <c r="E51" s="35" t="s">
        <v>12</v>
      </c>
      <c r="F51" s="32">
        <v>3</v>
      </c>
      <c r="G51" s="169" t="s">
        <v>317</v>
      </c>
      <c r="H51" s="170"/>
    </row>
    <row r="52" spans="1:8" ht="24" customHeight="1">
      <c r="A52" s="46" t="s">
        <v>120</v>
      </c>
      <c r="B52" s="36" t="s">
        <v>1</v>
      </c>
      <c r="C52" s="36"/>
      <c r="D52" s="36" t="s">
        <v>121</v>
      </c>
      <c r="E52" s="37"/>
      <c r="F52" s="38"/>
      <c r="G52" s="167"/>
      <c r="H52" s="168"/>
    </row>
    <row r="53" spans="1:8" ht="26.1" customHeight="1">
      <c r="A53" s="45" t="s">
        <v>122</v>
      </c>
      <c r="B53" s="30" t="s">
        <v>123</v>
      </c>
      <c r="C53" s="30" t="s">
        <v>98</v>
      </c>
      <c r="D53" s="30" t="s">
        <v>124</v>
      </c>
      <c r="E53" s="31" t="s">
        <v>54</v>
      </c>
      <c r="F53" s="32">
        <v>18</v>
      </c>
      <c r="G53" s="165" t="s">
        <v>331</v>
      </c>
      <c r="H53" s="166"/>
    </row>
    <row r="54" spans="1:8" ht="26.1" customHeight="1">
      <c r="A54" s="45" t="s">
        <v>271</v>
      </c>
      <c r="B54" s="30" t="str">
        <f>Cotação!A13</f>
        <v>COT-02</v>
      </c>
      <c r="C54" s="30" t="s">
        <v>262</v>
      </c>
      <c r="D54" s="30" t="s">
        <v>263</v>
      </c>
      <c r="E54" s="35" t="s">
        <v>12</v>
      </c>
      <c r="F54" s="32">
        <v>2</v>
      </c>
      <c r="G54" s="169" t="s">
        <v>307</v>
      </c>
      <c r="H54" s="170"/>
    </row>
    <row r="55" spans="1:8" ht="26.1" customHeight="1">
      <c r="A55" s="45" t="s">
        <v>272</v>
      </c>
      <c r="B55" s="30">
        <v>170867</v>
      </c>
      <c r="C55" s="30" t="s">
        <v>276</v>
      </c>
      <c r="D55" s="30" t="s">
        <v>277</v>
      </c>
      <c r="E55" s="35" t="s">
        <v>12</v>
      </c>
      <c r="F55" s="32">
        <v>1</v>
      </c>
      <c r="G55" s="169" t="s">
        <v>306</v>
      </c>
      <c r="H55" s="170"/>
    </row>
    <row r="56" spans="1:8" ht="26.1" customHeight="1">
      <c r="A56" s="45" t="s">
        <v>273</v>
      </c>
      <c r="B56" s="30">
        <v>106263</v>
      </c>
      <c r="C56" s="30" t="s">
        <v>39</v>
      </c>
      <c r="D56" s="30" t="s">
        <v>278</v>
      </c>
      <c r="E56" s="35" t="s">
        <v>12</v>
      </c>
      <c r="F56" s="32">
        <v>1</v>
      </c>
      <c r="G56" s="169" t="s">
        <v>306</v>
      </c>
      <c r="H56" s="170"/>
    </row>
    <row r="57" spans="1:8" ht="39" customHeight="1">
      <c r="A57" s="45" t="s">
        <v>274</v>
      </c>
      <c r="B57" s="30" t="s">
        <v>125</v>
      </c>
      <c r="C57" s="30" t="s">
        <v>6</v>
      </c>
      <c r="D57" s="30" t="s">
        <v>126</v>
      </c>
      <c r="E57" s="35" t="s">
        <v>12</v>
      </c>
      <c r="F57" s="32">
        <v>2</v>
      </c>
      <c r="G57" s="169" t="s">
        <v>307</v>
      </c>
      <c r="H57" s="170"/>
    </row>
    <row r="58" spans="1:8" ht="26.1" customHeight="1">
      <c r="A58" s="45" t="s">
        <v>275</v>
      </c>
      <c r="B58" s="30" t="s">
        <v>127</v>
      </c>
      <c r="C58" s="30" t="s">
        <v>15</v>
      </c>
      <c r="D58" s="30" t="s">
        <v>128</v>
      </c>
      <c r="E58" s="35" t="s">
        <v>12</v>
      </c>
      <c r="F58" s="32">
        <v>2</v>
      </c>
      <c r="G58" s="169" t="s">
        <v>307</v>
      </c>
      <c r="H58" s="170"/>
    </row>
    <row r="59" spans="1:8" ht="24" customHeight="1">
      <c r="A59" s="46" t="s">
        <v>129</v>
      </c>
      <c r="B59" s="36" t="s">
        <v>1</v>
      </c>
      <c r="C59" s="36"/>
      <c r="D59" s="36" t="s">
        <v>130</v>
      </c>
      <c r="E59" s="37"/>
      <c r="F59" s="38"/>
      <c r="G59" s="167"/>
      <c r="H59" s="168"/>
    </row>
    <row r="60" spans="1:8" ht="26.1" customHeight="1">
      <c r="A60" s="45" t="s">
        <v>131</v>
      </c>
      <c r="B60" s="30" t="s">
        <v>132</v>
      </c>
      <c r="C60" s="30" t="s">
        <v>10</v>
      </c>
      <c r="D60" s="30" t="s">
        <v>133</v>
      </c>
      <c r="E60" s="35" t="s">
        <v>54</v>
      </c>
      <c r="F60" s="32">
        <v>66</v>
      </c>
      <c r="G60" s="165" t="s">
        <v>332</v>
      </c>
      <c r="H60" s="166"/>
    </row>
    <row r="61" spans="1:8" ht="26.1" customHeight="1">
      <c r="A61" s="45" t="s">
        <v>134</v>
      </c>
      <c r="B61" s="30" t="s">
        <v>135</v>
      </c>
      <c r="C61" s="30" t="s">
        <v>61</v>
      </c>
      <c r="D61" s="30" t="s">
        <v>243</v>
      </c>
      <c r="E61" s="31" t="s">
        <v>238</v>
      </c>
      <c r="F61" s="32">
        <v>50</v>
      </c>
      <c r="G61" s="165" t="s">
        <v>319</v>
      </c>
      <c r="H61" s="166"/>
    </row>
    <row r="62" spans="1:8" ht="24" customHeight="1">
      <c r="A62" s="45" t="s">
        <v>136</v>
      </c>
      <c r="B62" s="30" t="s">
        <v>137</v>
      </c>
      <c r="C62" s="30" t="s">
        <v>61</v>
      </c>
      <c r="D62" s="30" t="s">
        <v>244</v>
      </c>
      <c r="E62" s="31" t="s">
        <v>238</v>
      </c>
      <c r="F62" s="32">
        <v>30</v>
      </c>
      <c r="G62" s="165" t="s">
        <v>333</v>
      </c>
      <c r="H62" s="166"/>
    </row>
    <row r="63" spans="1:8" ht="39" customHeight="1">
      <c r="A63" s="45" t="s">
        <v>138</v>
      </c>
      <c r="B63" s="30" t="e">
        <f>#REF!</f>
        <v>#REF!</v>
      </c>
      <c r="C63" s="30" t="s">
        <v>39</v>
      </c>
      <c r="D63" s="30" t="e">
        <f>#REF!</f>
        <v>#REF!</v>
      </c>
      <c r="E63" s="31" t="s">
        <v>238</v>
      </c>
      <c r="F63" s="32">
        <v>50</v>
      </c>
      <c r="G63" s="165" t="s">
        <v>319</v>
      </c>
      <c r="H63" s="166"/>
    </row>
    <row r="64" spans="1:8" ht="26.1" customHeight="1">
      <c r="A64" s="45" t="s">
        <v>139</v>
      </c>
      <c r="B64" s="30" t="s">
        <v>140</v>
      </c>
      <c r="C64" s="30" t="s">
        <v>39</v>
      </c>
      <c r="D64" s="30" t="s">
        <v>141</v>
      </c>
      <c r="E64" s="35" t="s">
        <v>54</v>
      </c>
      <c r="F64" s="32">
        <v>50</v>
      </c>
      <c r="G64" s="165" t="s">
        <v>334</v>
      </c>
      <c r="H64" s="166"/>
    </row>
    <row r="65" spans="1:8" ht="90.95" customHeight="1">
      <c r="A65" s="45" t="s">
        <v>142</v>
      </c>
      <c r="B65" s="30" t="s">
        <v>143</v>
      </c>
      <c r="C65" s="30" t="s">
        <v>6</v>
      </c>
      <c r="D65" s="30" t="s">
        <v>144</v>
      </c>
      <c r="E65" s="35" t="s">
        <v>12</v>
      </c>
      <c r="F65" s="32">
        <v>1</v>
      </c>
      <c r="G65" s="169" t="s">
        <v>306</v>
      </c>
      <c r="H65" s="170"/>
    </row>
    <row r="66" spans="1:8" ht="26.1" customHeight="1">
      <c r="A66" s="45" t="s">
        <v>145</v>
      </c>
      <c r="B66" s="30" t="s">
        <v>235</v>
      </c>
      <c r="C66" s="30" t="s">
        <v>262</v>
      </c>
      <c r="D66" s="30" t="s">
        <v>146</v>
      </c>
      <c r="E66" s="35" t="s">
        <v>12</v>
      </c>
      <c r="F66" s="32">
        <v>1</v>
      </c>
      <c r="G66" s="169" t="s">
        <v>306</v>
      </c>
      <c r="H66" s="170"/>
    </row>
    <row r="67" spans="1:8" ht="26.1" customHeight="1">
      <c r="A67" s="45" t="s">
        <v>147</v>
      </c>
      <c r="B67" s="30" t="s">
        <v>148</v>
      </c>
      <c r="C67" s="30" t="s">
        <v>10</v>
      </c>
      <c r="D67" s="30" t="s">
        <v>149</v>
      </c>
      <c r="E67" s="35" t="s">
        <v>12</v>
      </c>
      <c r="F67" s="32">
        <v>2</v>
      </c>
      <c r="G67" s="169" t="s">
        <v>307</v>
      </c>
      <c r="H67" s="170"/>
    </row>
    <row r="68" spans="1:8" ht="24" customHeight="1">
      <c r="A68" s="46" t="s">
        <v>150</v>
      </c>
      <c r="B68" s="36" t="s">
        <v>1</v>
      </c>
      <c r="C68" s="36"/>
      <c r="D68" s="36" t="s">
        <v>151</v>
      </c>
      <c r="E68" s="37"/>
      <c r="F68" s="38"/>
      <c r="G68" s="167"/>
      <c r="H68" s="168"/>
    </row>
    <row r="69" spans="1:8" ht="26.1" customHeight="1">
      <c r="A69" s="45" t="s">
        <v>152</v>
      </c>
      <c r="B69" s="30" t="s">
        <v>31</v>
      </c>
      <c r="C69" s="30" t="s">
        <v>32</v>
      </c>
      <c r="D69" s="30" t="s">
        <v>33</v>
      </c>
      <c r="E69" s="31" t="s">
        <v>240</v>
      </c>
      <c r="F69" s="32">
        <v>2.2799999999999998</v>
      </c>
      <c r="G69" s="165" t="s">
        <v>335</v>
      </c>
      <c r="H69" s="166"/>
    </row>
    <row r="70" spans="1:8" ht="24" customHeight="1">
      <c r="A70" s="45" t="s">
        <v>153</v>
      </c>
      <c r="B70" s="30" t="s">
        <v>154</v>
      </c>
      <c r="C70" s="30" t="s">
        <v>32</v>
      </c>
      <c r="D70" s="30" t="s">
        <v>155</v>
      </c>
      <c r="E70" s="31" t="s">
        <v>238</v>
      </c>
      <c r="F70" s="32">
        <v>20</v>
      </c>
      <c r="G70" s="165" t="s">
        <v>302</v>
      </c>
      <c r="H70" s="166"/>
    </row>
    <row r="71" spans="1:8" ht="39" customHeight="1">
      <c r="A71" s="45" t="s">
        <v>156</v>
      </c>
      <c r="B71" s="30" t="s">
        <v>42</v>
      </c>
      <c r="C71" s="30" t="s">
        <v>39</v>
      </c>
      <c r="D71" s="30" t="s">
        <v>43</v>
      </c>
      <c r="E71" s="31" t="s">
        <v>238</v>
      </c>
      <c r="F71" s="32">
        <v>11.4</v>
      </c>
      <c r="G71" s="165" t="s">
        <v>336</v>
      </c>
      <c r="H71" s="166"/>
    </row>
    <row r="72" spans="1:8" ht="26.1" customHeight="1">
      <c r="A72" s="45" t="s">
        <v>157</v>
      </c>
      <c r="B72" s="30" t="s">
        <v>158</v>
      </c>
      <c r="C72" s="30" t="s">
        <v>108</v>
      </c>
      <c r="D72" s="30" t="s">
        <v>242</v>
      </c>
      <c r="E72" s="31" t="s">
        <v>240</v>
      </c>
      <c r="F72" s="32">
        <v>2.2799999999999998</v>
      </c>
      <c r="G72" s="165" t="s">
        <v>335</v>
      </c>
      <c r="H72" s="166"/>
    </row>
    <row r="73" spans="1:8" ht="24" customHeight="1">
      <c r="A73" s="45" t="s">
        <v>159</v>
      </c>
      <c r="B73" s="30" t="s">
        <v>160</v>
      </c>
      <c r="C73" s="30" t="s">
        <v>10</v>
      </c>
      <c r="D73" s="30" t="s">
        <v>161</v>
      </c>
      <c r="E73" s="31" t="s">
        <v>238</v>
      </c>
      <c r="F73" s="32">
        <v>15</v>
      </c>
      <c r="G73" s="165" t="s">
        <v>337</v>
      </c>
      <c r="H73" s="166"/>
    </row>
    <row r="74" spans="1:8" ht="78" customHeight="1">
      <c r="A74" s="45" t="s">
        <v>162</v>
      </c>
      <c r="B74" s="30" t="s">
        <v>163</v>
      </c>
      <c r="C74" s="30" t="s">
        <v>164</v>
      </c>
      <c r="D74" s="30" t="s">
        <v>165</v>
      </c>
      <c r="E74" s="31" t="s">
        <v>238</v>
      </c>
      <c r="F74" s="32">
        <v>53.2</v>
      </c>
      <c r="G74" s="165" t="s">
        <v>338</v>
      </c>
      <c r="H74" s="166"/>
    </row>
    <row r="75" spans="1:8" ht="24" customHeight="1">
      <c r="A75" s="45" t="s">
        <v>166</v>
      </c>
      <c r="B75" s="30" t="s">
        <v>167</v>
      </c>
      <c r="C75" s="30" t="s">
        <v>10</v>
      </c>
      <c r="D75" s="30" t="s">
        <v>168</v>
      </c>
      <c r="E75" s="31" t="s">
        <v>238</v>
      </c>
      <c r="F75" s="32">
        <v>106.4</v>
      </c>
      <c r="G75" s="165" t="s">
        <v>339</v>
      </c>
      <c r="H75" s="166"/>
    </row>
    <row r="76" spans="1:8" ht="26.1" customHeight="1">
      <c r="A76" s="45" t="s">
        <v>169</v>
      </c>
      <c r="B76" s="30" t="s">
        <v>170</v>
      </c>
      <c r="C76" s="30" t="s">
        <v>10</v>
      </c>
      <c r="D76" s="30" t="s">
        <v>171</v>
      </c>
      <c r="E76" s="31" t="s">
        <v>238</v>
      </c>
      <c r="F76" s="32">
        <v>106.4</v>
      </c>
      <c r="G76" s="165" t="s">
        <v>339</v>
      </c>
      <c r="H76" s="166"/>
    </row>
    <row r="77" spans="1:8" ht="39" customHeight="1">
      <c r="A77" s="45" t="s">
        <v>172</v>
      </c>
      <c r="B77" s="30" t="s">
        <v>173</v>
      </c>
      <c r="C77" s="30" t="s">
        <v>32</v>
      </c>
      <c r="D77" s="30" t="s">
        <v>174</v>
      </c>
      <c r="E77" s="31" t="s">
        <v>238</v>
      </c>
      <c r="F77" s="32">
        <v>15</v>
      </c>
      <c r="G77" s="165" t="s">
        <v>337</v>
      </c>
      <c r="H77" s="166"/>
    </row>
    <row r="78" spans="1:8" ht="26.1" customHeight="1">
      <c r="A78" s="45" t="s">
        <v>175</v>
      </c>
      <c r="B78" s="30" t="s">
        <v>176</v>
      </c>
      <c r="C78" s="30" t="s">
        <v>15</v>
      </c>
      <c r="D78" s="30" t="s">
        <v>177</v>
      </c>
      <c r="E78" s="35" t="s">
        <v>12</v>
      </c>
      <c r="F78" s="32">
        <v>1</v>
      </c>
      <c r="G78" s="169" t="s">
        <v>306</v>
      </c>
      <c r="H78" s="170"/>
    </row>
    <row r="79" spans="1:8" ht="24" customHeight="1">
      <c r="A79" s="45" t="s">
        <v>178</v>
      </c>
      <c r="B79" s="30" t="s">
        <v>179</v>
      </c>
      <c r="C79" s="30" t="s">
        <v>98</v>
      </c>
      <c r="D79" s="30" t="s">
        <v>241</v>
      </c>
      <c r="E79" s="35" t="s">
        <v>12</v>
      </c>
      <c r="F79" s="32">
        <v>1</v>
      </c>
      <c r="G79" s="169" t="s">
        <v>306</v>
      </c>
      <c r="H79" s="170"/>
    </row>
    <row r="80" spans="1:8" ht="24" customHeight="1">
      <c r="A80" s="45" t="s">
        <v>180</v>
      </c>
      <c r="B80" s="30" t="s">
        <v>181</v>
      </c>
      <c r="C80" s="30" t="s">
        <v>10</v>
      </c>
      <c r="D80" s="30" t="s">
        <v>182</v>
      </c>
      <c r="E80" s="35" t="s">
        <v>12</v>
      </c>
      <c r="F80" s="32">
        <v>1</v>
      </c>
      <c r="G80" s="169" t="s">
        <v>306</v>
      </c>
      <c r="H80" s="170"/>
    </row>
    <row r="81" spans="1:8" ht="26.1" customHeight="1">
      <c r="A81" s="45" t="s">
        <v>183</v>
      </c>
      <c r="B81" s="30" t="s">
        <v>184</v>
      </c>
      <c r="C81" s="30" t="s">
        <v>10</v>
      </c>
      <c r="D81" s="30" t="s">
        <v>185</v>
      </c>
      <c r="E81" s="35" t="s">
        <v>12</v>
      </c>
      <c r="F81" s="32">
        <v>1</v>
      </c>
      <c r="G81" s="169" t="s">
        <v>306</v>
      </c>
      <c r="H81" s="170"/>
    </row>
    <row r="82" spans="1:8" ht="24" customHeight="1">
      <c r="A82" s="45" t="s">
        <v>186</v>
      </c>
      <c r="B82" s="30" t="s">
        <v>187</v>
      </c>
      <c r="C82" s="30" t="s">
        <v>10</v>
      </c>
      <c r="D82" s="30" t="s">
        <v>188</v>
      </c>
      <c r="E82" s="35" t="s">
        <v>12</v>
      </c>
      <c r="F82" s="32">
        <v>1</v>
      </c>
      <c r="G82" s="169" t="s">
        <v>306</v>
      </c>
      <c r="H82" s="170"/>
    </row>
    <row r="83" spans="1:8" ht="26.1" customHeight="1">
      <c r="A83" s="45" t="s">
        <v>189</v>
      </c>
      <c r="B83" s="30" t="s">
        <v>190</v>
      </c>
      <c r="C83" s="30" t="s">
        <v>10</v>
      </c>
      <c r="D83" s="30" t="s">
        <v>191</v>
      </c>
      <c r="E83" s="35" t="s">
        <v>12</v>
      </c>
      <c r="F83" s="32">
        <v>1</v>
      </c>
      <c r="G83" s="169" t="s">
        <v>306</v>
      </c>
      <c r="H83" s="170"/>
    </row>
    <row r="84" spans="1:8" ht="65.099999999999994" customHeight="1">
      <c r="A84" s="45" t="s">
        <v>192</v>
      </c>
      <c r="B84" s="30" t="s">
        <v>193</v>
      </c>
      <c r="C84" s="30" t="s">
        <v>6</v>
      </c>
      <c r="D84" s="30" t="s">
        <v>194</v>
      </c>
      <c r="E84" s="35" t="s">
        <v>12</v>
      </c>
      <c r="F84" s="32">
        <v>1</v>
      </c>
      <c r="G84" s="169" t="s">
        <v>306</v>
      </c>
      <c r="H84" s="170"/>
    </row>
    <row r="85" spans="1:8" ht="39" customHeight="1">
      <c r="A85" s="45" t="s">
        <v>195</v>
      </c>
      <c r="B85" s="30" t="s">
        <v>196</v>
      </c>
      <c r="C85" s="30" t="s">
        <v>6</v>
      </c>
      <c r="D85" s="30" t="s">
        <v>197</v>
      </c>
      <c r="E85" s="35" t="s">
        <v>12</v>
      </c>
      <c r="F85" s="32">
        <v>1</v>
      </c>
      <c r="G85" s="169" t="s">
        <v>306</v>
      </c>
      <c r="H85" s="170"/>
    </row>
    <row r="86" spans="1:8" ht="51.95" customHeight="1">
      <c r="A86" s="45" t="s">
        <v>198</v>
      </c>
      <c r="B86" s="30" t="s">
        <v>199</v>
      </c>
      <c r="C86" s="30" t="s">
        <v>6</v>
      </c>
      <c r="D86" s="30" t="s">
        <v>200</v>
      </c>
      <c r="E86" s="35" t="s">
        <v>12</v>
      </c>
      <c r="F86" s="32">
        <v>1</v>
      </c>
      <c r="G86" s="169" t="s">
        <v>306</v>
      </c>
      <c r="H86" s="170"/>
    </row>
    <row r="87" spans="1:8" ht="26.1" customHeight="1">
      <c r="A87" s="45" t="s">
        <v>201</v>
      </c>
      <c r="B87" s="30" t="s">
        <v>202</v>
      </c>
      <c r="C87" s="30" t="s">
        <v>6</v>
      </c>
      <c r="D87" s="30" t="s">
        <v>203</v>
      </c>
      <c r="E87" s="31" t="s">
        <v>238</v>
      </c>
      <c r="F87" s="32">
        <v>3.12</v>
      </c>
      <c r="G87" s="165" t="s">
        <v>340</v>
      </c>
      <c r="H87" s="166"/>
    </row>
    <row r="88" spans="1:8" ht="39" customHeight="1">
      <c r="A88" s="45" t="s">
        <v>204</v>
      </c>
      <c r="B88" s="30" t="s">
        <v>205</v>
      </c>
      <c r="C88" s="30" t="s">
        <v>6</v>
      </c>
      <c r="D88" s="30" t="s">
        <v>206</v>
      </c>
      <c r="E88" s="31" t="s">
        <v>238</v>
      </c>
      <c r="F88" s="32">
        <v>28.16</v>
      </c>
      <c r="G88" s="165" t="s">
        <v>341</v>
      </c>
      <c r="H88" s="166"/>
    </row>
    <row r="89" spans="1:8" ht="39" customHeight="1">
      <c r="A89" s="45" t="s">
        <v>207</v>
      </c>
      <c r="B89" s="30" t="s">
        <v>208</v>
      </c>
      <c r="C89" s="30" t="s">
        <v>6</v>
      </c>
      <c r="D89" s="30" t="s">
        <v>209</v>
      </c>
      <c r="E89" s="31" t="s">
        <v>238</v>
      </c>
      <c r="F89" s="32">
        <v>28.16</v>
      </c>
      <c r="G89" s="165" t="s">
        <v>341</v>
      </c>
      <c r="H89" s="166"/>
    </row>
    <row r="90" spans="1:8" ht="51.95" customHeight="1">
      <c r="A90" s="45" t="s">
        <v>210</v>
      </c>
      <c r="B90" s="30" t="s">
        <v>211</v>
      </c>
      <c r="C90" s="30" t="s">
        <v>6</v>
      </c>
      <c r="D90" s="30" t="s">
        <v>212</v>
      </c>
      <c r="E90" s="31" t="s">
        <v>238</v>
      </c>
      <c r="F90" s="32">
        <v>3.12</v>
      </c>
      <c r="G90" s="165" t="s">
        <v>340</v>
      </c>
      <c r="H90" s="166"/>
    </row>
    <row r="91" spans="1:8" ht="26.1" customHeight="1">
      <c r="A91" s="45" t="s">
        <v>213</v>
      </c>
      <c r="B91" s="30" t="s">
        <v>214</v>
      </c>
      <c r="C91" s="30" t="s">
        <v>39</v>
      </c>
      <c r="D91" s="30" t="s">
        <v>215</v>
      </c>
      <c r="E91" s="31" t="s">
        <v>238</v>
      </c>
      <c r="F91" s="32">
        <v>106.4</v>
      </c>
      <c r="G91" s="165" t="s">
        <v>339</v>
      </c>
      <c r="H91" s="166"/>
    </row>
    <row r="92" spans="1:8" ht="39" customHeight="1">
      <c r="A92" s="45" t="s">
        <v>216</v>
      </c>
      <c r="B92" s="30" t="s">
        <v>217</v>
      </c>
      <c r="C92" s="30" t="s">
        <v>6</v>
      </c>
      <c r="D92" s="30" t="s">
        <v>218</v>
      </c>
      <c r="E92" s="31" t="s">
        <v>238</v>
      </c>
      <c r="F92" s="32">
        <v>106.4</v>
      </c>
      <c r="G92" s="165" t="s">
        <v>339</v>
      </c>
      <c r="H92" s="166"/>
    </row>
    <row r="93" spans="1:8" ht="51.95" customHeight="1">
      <c r="A93" s="45" t="s">
        <v>219</v>
      </c>
      <c r="B93" s="30" t="s">
        <v>220</v>
      </c>
      <c r="C93" s="30" t="s">
        <v>39</v>
      </c>
      <c r="D93" s="30" t="s">
        <v>221</v>
      </c>
      <c r="E93" s="31" t="s">
        <v>238</v>
      </c>
      <c r="F93" s="32">
        <v>13.59</v>
      </c>
      <c r="G93" s="165" t="s">
        <v>342</v>
      </c>
      <c r="H93" s="166"/>
    </row>
    <row r="94" spans="1:8" ht="24" customHeight="1">
      <c r="A94" s="46">
        <v>8</v>
      </c>
      <c r="B94" s="36" t="s">
        <v>1</v>
      </c>
      <c r="C94" s="36"/>
      <c r="D94" s="36" t="s">
        <v>282</v>
      </c>
      <c r="E94" s="37"/>
      <c r="F94" s="38"/>
      <c r="G94" s="167"/>
      <c r="H94" s="168"/>
    </row>
    <row r="95" spans="1:8" ht="26.1" customHeight="1" thickBot="1">
      <c r="A95" s="47" t="s">
        <v>367</v>
      </c>
      <c r="B95" s="48" t="s">
        <v>280</v>
      </c>
      <c r="C95" s="48" t="s">
        <v>223</v>
      </c>
      <c r="D95" s="48" t="s">
        <v>279</v>
      </c>
      <c r="E95" s="49" t="s">
        <v>281</v>
      </c>
      <c r="F95" s="50">
        <v>7</v>
      </c>
      <c r="G95" s="161" t="s">
        <v>343</v>
      </c>
      <c r="H95" s="162"/>
    </row>
    <row r="96" spans="1:8">
      <c r="A96" s="17"/>
      <c r="B96" s="18"/>
      <c r="C96" s="18"/>
      <c r="D96" s="18"/>
      <c r="E96" s="18"/>
      <c r="F96" s="18"/>
      <c r="G96" s="18"/>
      <c r="H96" s="19"/>
    </row>
    <row r="97" spans="1:8" ht="22.5" customHeight="1">
      <c r="A97" s="12"/>
      <c r="B97" s="12"/>
      <c r="C97" s="12"/>
      <c r="D97" s="12"/>
      <c r="E97" s="12"/>
      <c r="F97" s="12"/>
      <c r="G97" s="12"/>
      <c r="H97" s="12"/>
    </row>
    <row r="98" spans="1:8" ht="69.95" customHeight="1">
      <c r="A98" s="149" t="s">
        <v>285</v>
      </c>
      <c r="B98" s="150"/>
      <c r="C98" s="150"/>
      <c r="D98" s="150"/>
      <c r="E98" s="150"/>
      <c r="F98" s="150"/>
      <c r="G98" s="150"/>
      <c r="H98" s="150"/>
    </row>
    <row r="99" spans="1:8">
      <c r="A99" s="13"/>
      <c r="B99" s="13"/>
      <c r="C99" s="13"/>
      <c r="D99" s="13"/>
      <c r="E99" s="13"/>
      <c r="F99" s="13"/>
      <c r="G99" s="13"/>
      <c r="H99" s="13"/>
    </row>
  </sheetData>
  <mergeCells count="97">
    <mergeCell ref="G11:H11"/>
    <mergeCell ref="G12:H12"/>
    <mergeCell ref="G13:H13"/>
    <mergeCell ref="G14:H14"/>
    <mergeCell ref="A3:H3"/>
    <mergeCell ref="A4:H4"/>
    <mergeCell ref="A1:B2"/>
    <mergeCell ref="C1:D1"/>
    <mergeCell ref="C2:D2"/>
    <mergeCell ref="G9:H9"/>
    <mergeCell ref="G10:H10"/>
    <mergeCell ref="G20:H20"/>
    <mergeCell ref="G33:H33"/>
    <mergeCell ref="G34:H34"/>
    <mergeCell ref="G35:H35"/>
    <mergeCell ref="G36:H36"/>
    <mergeCell ref="G27:H27"/>
    <mergeCell ref="A98:H98"/>
    <mergeCell ref="G5:H5"/>
    <mergeCell ref="G6:H6"/>
    <mergeCell ref="G7:H7"/>
    <mergeCell ref="G8:H8"/>
    <mergeCell ref="G21:H21"/>
    <mergeCell ref="G22:H22"/>
    <mergeCell ref="G23:H23"/>
    <mergeCell ref="G24:H24"/>
    <mergeCell ref="G25:H25"/>
    <mergeCell ref="G26:H26"/>
    <mergeCell ref="G15:H15"/>
    <mergeCell ref="G16:H16"/>
    <mergeCell ref="G17:H17"/>
    <mergeCell ref="G18:H18"/>
    <mergeCell ref="G19:H19"/>
    <mergeCell ref="G61:H61"/>
    <mergeCell ref="G28:H28"/>
    <mergeCell ref="G29:H29"/>
    <mergeCell ref="G30:H30"/>
    <mergeCell ref="G31:H31"/>
    <mergeCell ref="G32:H32"/>
    <mergeCell ref="G46:H46"/>
    <mergeCell ref="G47:H47"/>
    <mergeCell ref="G48:H48"/>
    <mergeCell ref="G49:H49"/>
    <mergeCell ref="G38:H38"/>
    <mergeCell ref="G39:H39"/>
    <mergeCell ref="G50:H50"/>
    <mergeCell ref="G51:H51"/>
    <mergeCell ref="G40:H40"/>
    <mergeCell ref="G41:H41"/>
    <mergeCell ref="G42:H42"/>
    <mergeCell ref="G43:H43"/>
    <mergeCell ref="G44:H44"/>
    <mergeCell ref="G45:H45"/>
    <mergeCell ref="G52:H52"/>
    <mergeCell ref="G59:H59"/>
    <mergeCell ref="G53:H53"/>
    <mergeCell ref="G60:H60"/>
    <mergeCell ref="G54:H54"/>
    <mergeCell ref="G55:H55"/>
    <mergeCell ref="G56:H56"/>
    <mergeCell ref="G57:H57"/>
    <mergeCell ref="G58:H58"/>
    <mergeCell ref="G72:H72"/>
    <mergeCell ref="G62:H62"/>
    <mergeCell ref="G63:H63"/>
    <mergeCell ref="G64:H64"/>
    <mergeCell ref="G65:H65"/>
    <mergeCell ref="G66:H66"/>
    <mergeCell ref="G67:H67"/>
    <mergeCell ref="G68:H68"/>
    <mergeCell ref="G69:H69"/>
    <mergeCell ref="G70:H70"/>
    <mergeCell ref="G71:H71"/>
    <mergeCell ref="G83:H83"/>
    <mergeCell ref="G84:H84"/>
    <mergeCell ref="G73:H73"/>
    <mergeCell ref="G74:H74"/>
    <mergeCell ref="G75:H75"/>
    <mergeCell ref="G76:H76"/>
    <mergeCell ref="G77:H77"/>
    <mergeCell ref="G78:H78"/>
    <mergeCell ref="G95:H95"/>
    <mergeCell ref="G37:H37"/>
    <mergeCell ref="G91:H91"/>
    <mergeCell ref="G92:H92"/>
    <mergeCell ref="G93:H93"/>
    <mergeCell ref="G94:H94"/>
    <mergeCell ref="G85:H85"/>
    <mergeCell ref="G86:H86"/>
    <mergeCell ref="G87:H87"/>
    <mergeCell ref="G88:H88"/>
    <mergeCell ref="G89:H89"/>
    <mergeCell ref="G90:H90"/>
    <mergeCell ref="G79:H79"/>
    <mergeCell ref="G80:H80"/>
    <mergeCell ref="G81:H81"/>
    <mergeCell ref="G82:H82"/>
  </mergeCells>
  <pageMargins left="0.511811024" right="0.511811024" top="0.78740157499999996" bottom="0.78740157499999996" header="0.31496062000000002" footer="0.31496062000000002"/>
  <pageSetup paperSize="9" scale="5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0C29A-2C2F-42ED-B13D-3FE19C469E09}">
  <dimension ref="A1:F23"/>
  <sheetViews>
    <sheetView view="pageBreakPreview" zoomScaleNormal="100" zoomScaleSheetLayoutView="100" workbookViewId="0">
      <selection activeCell="A3" sqref="A3:F3"/>
    </sheetView>
  </sheetViews>
  <sheetFormatPr defaultRowHeight="14.25"/>
  <cols>
    <col min="1" max="1" width="12.625" customWidth="1"/>
    <col min="2" max="2" width="47.625" bestFit="1" customWidth="1"/>
    <col min="3" max="3" width="21.875" customWidth="1"/>
    <col min="4" max="4" width="10.375" customWidth="1"/>
    <col min="5" max="5" width="11.625" customWidth="1"/>
    <col min="6" max="6" width="13.25" customWidth="1"/>
  </cols>
  <sheetData>
    <row r="1" spans="1:6" ht="59.25" customHeight="1">
      <c r="A1" s="178"/>
      <c r="B1" s="66" t="s">
        <v>260</v>
      </c>
      <c r="C1" s="16" t="s">
        <v>261</v>
      </c>
      <c r="D1" s="16" t="s">
        <v>365</v>
      </c>
      <c r="E1" s="16" t="s">
        <v>366</v>
      </c>
      <c r="F1" s="68" t="s">
        <v>270</v>
      </c>
    </row>
    <row r="2" spans="1:6" ht="61.5" customHeight="1">
      <c r="A2" s="179"/>
      <c r="B2" s="65" t="s">
        <v>371</v>
      </c>
      <c r="C2" s="65" t="s">
        <v>364</v>
      </c>
      <c r="D2" s="64">
        <v>0.24179999999999999</v>
      </c>
      <c r="E2" s="64">
        <v>9.8599999999999993E-2</v>
      </c>
      <c r="F2" s="67" t="s">
        <v>295</v>
      </c>
    </row>
    <row r="3" spans="1:6" ht="15" customHeight="1">
      <c r="A3" s="182" t="s">
        <v>350</v>
      </c>
      <c r="B3" s="182"/>
      <c r="C3" s="182"/>
      <c r="D3" s="182"/>
      <c r="E3" s="182"/>
      <c r="F3" s="182"/>
    </row>
    <row r="4" spans="1:6">
      <c r="A4" s="54" t="s">
        <v>286</v>
      </c>
      <c r="B4" s="55" t="s">
        <v>227</v>
      </c>
      <c r="C4" s="54" t="s">
        <v>351</v>
      </c>
      <c r="D4" s="60" t="s">
        <v>347</v>
      </c>
      <c r="E4" s="54" t="s">
        <v>348</v>
      </c>
      <c r="F4" s="54" t="s">
        <v>349</v>
      </c>
    </row>
    <row r="5" spans="1:6" ht="26.25" thickBot="1">
      <c r="A5" s="56" t="s">
        <v>0</v>
      </c>
      <c r="B5" s="57" t="s">
        <v>2</v>
      </c>
      <c r="C5" s="61" t="s">
        <v>357</v>
      </c>
      <c r="D5" s="63" t="s">
        <v>357</v>
      </c>
      <c r="E5" s="62" t="s">
        <v>223</v>
      </c>
      <c r="F5" s="56" t="s">
        <v>223</v>
      </c>
    </row>
    <row r="6" spans="1:6" ht="26.25" thickBot="1">
      <c r="A6" s="56" t="s">
        <v>28</v>
      </c>
      <c r="B6" s="57" t="s">
        <v>29</v>
      </c>
      <c r="C6" s="56" t="s">
        <v>358</v>
      </c>
      <c r="D6" s="63" t="s">
        <v>358</v>
      </c>
      <c r="E6" s="62" t="s">
        <v>223</v>
      </c>
      <c r="F6" s="56" t="s">
        <v>223</v>
      </c>
    </row>
    <row r="7" spans="1:6" ht="26.25" thickBot="1">
      <c r="A7" s="56" t="s">
        <v>67</v>
      </c>
      <c r="B7" s="57" t="s">
        <v>68</v>
      </c>
      <c r="C7" s="56" t="s">
        <v>359</v>
      </c>
      <c r="D7" s="63" t="s">
        <v>359</v>
      </c>
      <c r="E7" s="62" t="s">
        <v>223</v>
      </c>
      <c r="F7" s="56" t="s">
        <v>223</v>
      </c>
    </row>
    <row r="8" spans="1:6" ht="26.25" thickBot="1">
      <c r="A8" s="56" t="s">
        <v>81</v>
      </c>
      <c r="B8" s="57" t="s">
        <v>82</v>
      </c>
      <c r="C8" s="56" t="s">
        <v>360</v>
      </c>
      <c r="D8" s="56" t="s">
        <v>223</v>
      </c>
      <c r="E8" s="63" t="s">
        <v>360</v>
      </c>
      <c r="F8" s="56" t="s">
        <v>223</v>
      </c>
    </row>
    <row r="9" spans="1:6" ht="26.25" thickBot="1">
      <c r="A9" s="56" t="s">
        <v>120</v>
      </c>
      <c r="B9" s="57" t="s">
        <v>121</v>
      </c>
      <c r="C9" s="56" t="s">
        <v>361</v>
      </c>
      <c r="D9" s="56" t="s">
        <v>223</v>
      </c>
      <c r="E9" s="63" t="s">
        <v>361</v>
      </c>
      <c r="F9" s="56" t="s">
        <v>223</v>
      </c>
    </row>
    <row r="10" spans="1:6" ht="26.25" thickBot="1">
      <c r="A10" s="56" t="s">
        <v>129</v>
      </c>
      <c r="B10" s="57" t="s">
        <v>130</v>
      </c>
      <c r="C10" s="56" t="s">
        <v>362</v>
      </c>
      <c r="D10" s="62" t="s">
        <v>223</v>
      </c>
      <c r="E10" s="62" t="s">
        <v>223</v>
      </c>
      <c r="F10" s="63" t="s">
        <v>362</v>
      </c>
    </row>
    <row r="11" spans="1:6" ht="26.25" thickBot="1">
      <c r="A11" s="56" t="s">
        <v>150</v>
      </c>
      <c r="B11" s="57" t="s">
        <v>151</v>
      </c>
      <c r="C11" s="56" t="s">
        <v>363</v>
      </c>
      <c r="D11" s="62" t="s">
        <v>223</v>
      </c>
      <c r="E11" s="63" t="s">
        <v>363</v>
      </c>
      <c r="F11" s="62" t="s">
        <v>223</v>
      </c>
    </row>
    <row r="12" spans="1:6" ht="26.25" thickBot="1">
      <c r="A12" s="56">
        <v>8</v>
      </c>
      <c r="B12" s="57" t="str">
        <f>'Planilha Orçamentária'!D94</f>
        <v>ADMINISTRAÇÃO LOCAL DA OBRA</v>
      </c>
      <c r="C12" s="56" t="s">
        <v>368</v>
      </c>
      <c r="D12" s="63" t="s">
        <v>369</v>
      </c>
      <c r="E12" s="63" t="s">
        <v>369</v>
      </c>
      <c r="F12" s="63" t="s">
        <v>370</v>
      </c>
    </row>
    <row r="13" spans="1:6" s="53" customFormat="1" ht="4.5" customHeight="1">
      <c r="A13" s="191"/>
      <c r="B13" s="191"/>
      <c r="C13" s="191"/>
      <c r="D13" s="191"/>
      <c r="E13" s="191"/>
      <c r="F13" s="191"/>
    </row>
    <row r="14" spans="1:6" ht="27" customHeight="1">
      <c r="A14" s="189" t="s">
        <v>293</v>
      </c>
      <c r="B14" s="189"/>
      <c r="C14" s="189"/>
      <c r="D14" s="190">
        <f>42148.17+21594.35+86877.53+50270.55+16959.01+52013.84+58118.9+22958.76</f>
        <v>350941.11</v>
      </c>
      <c r="E14" s="189"/>
      <c r="F14" s="189"/>
    </row>
    <row r="15" spans="1:6" s="53" customFormat="1">
      <c r="A15" s="183"/>
      <c r="B15" s="184"/>
      <c r="C15" s="184"/>
      <c r="D15" s="184"/>
      <c r="E15" s="184"/>
      <c r="F15" s="185"/>
    </row>
    <row r="16" spans="1:6" ht="14.25" customHeight="1">
      <c r="A16" s="186" t="s">
        <v>352</v>
      </c>
      <c r="B16" s="187"/>
      <c r="C16" s="188"/>
      <c r="D16" s="58">
        <f>D17/D14</f>
        <v>0.45077773874938737</v>
      </c>
      <c r="E16" s="58">
        <f>E17/D14</f>
        <v>0.3787668250094724</v>
      </c>
      <c r="F16" s="58">
        <f>F17/D14</f>
        <v>0.17045543624114026</v>
      </c>
    </row>
    <row r="17" spans="1:6">
      <c r="A17" s="186" t="s">
        <v>353</v>
      </c>
      <c r="B17" s="187"/>
      <c r="C17" s="188"/>
      <c r="D17" s="59">
        <f>42148.17+21594.35+86877.53+7576.39</f>
        <v>158196.44</v>
      </c>
      <c r="E17" s="59">
        <f>50270.55+16959.01+58118.9+7576.39</f>
        <v>132924.85</v>
      </c>
      <c r="F17" s="59">
        <f>52013.84+7805.98</f>
        <v>59819.819999999992</v>
      </c>
    </row>
    <row r="18" spans="1:6" ht="14.25" customHeight="1">
      <c r="A18" s="186" t="s">
        <v>354</v>
      </c>
      <c r="B18" s="187"/>
      <c r="C18" s="188"/>
      <c r="D18" s="58">
        <f>D16</f>
        <v>0.45077773874938737</v>
      </c>
      <c r="E18" s="58">
        <f>D18+E16</f>
        <v>0.82954456375885977</v>
      </c>
      <c r="F18" s="58">
        <f>E18+F16</f>
        <v>1</v>
      </c>
    </row>
    <row r="19" spans="1:6" ht="14.25" customHeight="1">
      <c r="A19" s="186" t="s">
        <v>355</v>
      </c>
      <c r="B19" s="187"/>
      <c r="C19" s="188"/>
      <c r="D19" s="59">
        <f>D17</f>
        <v>158196.44</v>
      </c>
      <c r="E19" s="59">
        <f>D19+E17</f>
        <v>291121.29000000004</v>
      </c>
      <c r="F19" s="59">
        <f>E19+F17</f>
        <v>350941.11000000004</v>
      </c>
    </row>
    <row r="20" spans="1:6">
      <c r="A20" s="52"/>
      <c r="B20" s="52"/>
      <c r="C20" s="52"/>
      <c r="D20" s="52"/>
      <c r="E20" s="52"/>
      <c r="F20" s="52"/>
    </row>
    <row r="21" spans="1:6">
      <c r="A21" s="52"/>
      <c r="B21" s="52"/>
      <c r="C21" s="52"/>
      <c r="D21" s="52"/>
      <c r="E21" s="52"/>
      <c r="F21" s="52"/>
    </row>
    <row r="22" spans="1:6">
      <c r="A22" s="51"/>
      <c r="B22" s="51"/>
      <c r="C22" s="51"/>
      <c r="D22" s="51"/>
      <c r="E22" s="51"/>
      <c r="F22" s="51"/>
    </row>
    <row r="23" spans="1:6" ht="57.75" customHeight="1">
      <c r="A23" s="180" t="s">
        <v>285</v>
      </c>
      <c r="B23" s="181"/>
      <c r="C23" s="181"/>
      <c r="D23" s="181"/>
      <c r="E23" s="181"/>
      <c r="F23" s="181"/>
    </row>
  </sheetData>
  <mergeCells count="11">
    <mergeCell ref="A1:A2"/>
    <mergeCell ref="A23:F23"/>
    <mergeCell ref="A3:F3"/>
    <mergeCell ref="A15:F15"/>
    <mergeCell ref="A16:C16"/>
    <mergeCell ref="A17:C17"/>
    <mergeCell ref="A18:C18"/>
    <mergeCell ref="A14:C14"/>
    <mergeCell ref="D14:F14"/>
    <mergeCell ref="A13:F13"/>
    <mergeCell ref="A19:C19"/>
  </mergeCells>
  <phoneticPr fontId="48" type="noConversion"/>
  <pageMargins left="0.511811024" right="0.511811024" top="0.78740157499999996" bottom="0.78740157499999996" header="0.31496062000000002" footer="0.31496062000000002"/>
  <pageSetup paperSize="9" scale="8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B382C-C7A1-416A-9B1F-2D96DCAF0585}">
  <dimension ref="A1:K33"/>
  <sheetViews>
    <sheetView tabSelected="1" view="pageBreakPreview" zoomScaleNormal="100" zoomScaleSheetLayoutView="100" workbookViewId="0">
      <selection activeCell="C5" sqref="C5:D5"/>
    </sheetView>
  </sheetViews>
  <sheetFormatPr defaultRowHeight="12.75"/>
  <cols>
    <col min="1" max="2" width="12.875" style="1" customWidth="1"/>
    <col min="3" max="3" width="31.125" style="1" customWidth="1"/>
    <col min="4" max="4" width="9" style="1"/>
    <col min="5" max="6" width="12" style="1" customWidth="1"/>
    <col min="7" max="7" width="15.875" style="1" customWidth="1"/>
    <col min="8" max="8" width="16" style="1" customWidth="1"/>
    <col min="9" max="9" width="9" style="1"/>
    <col min="10" max="10" width="8.875" style="1" bestFit="1" customWidth="1"/>
    <col min="11" max="11" width="9.875" style="1" bestFit="1" customWidth="1"/>
    <col min="12" max="256" width="9" style="1"/>
    <col min="257" max="258" width="12.875" style="1" customWidth="1"/>
    <col min="259" max="259" width="30.125" style="1" customWidth="1"/>
    <col min="260" max="260" width="9" style="1"/>
    <col min="261" max="262" width="12" style="1" customWidth="1"/>
    <col min="263" max="263" width="12.875" style="1" customWidth="1"/>
    <col min="264" max="264" width="16" style="1" customWidth="1"/>
    <col min="265" max="265" width="9" style="1"/>
    <col min="266" max="266" width="8.875" style="1" bestFit="1" customWidth="1"/>
    <col min="267" max="267" width="9.875" style="1" bestFit="1" customWidth="1"/>
    <col min="268" max="512" width="9" style="1"/>
    <col min="513" max="514" width="12.875" style="1" customWidth="1"/>
    <col min="515" max="515" width="30.125" style="1" customWidth="1"/>
    <col min="516" max="516" width="9" style="1"/>
    <col min="517" max="518" width="12" style="1" customWidth="1"/>
    <col min="519" max="519" width="12.875" style="1" customWidth="1"/>
    <col min="520" max="520" width="16" style="1" customWidth="1"/>
    <col min="521" max="521" width="9" style="1"/>
    <col min="522" max="522" width="8.875" style="1" bestFit="1" customWidth="1"/>
    <col min="523" max="523" width="9.875" style="1" bestFit="1" customWidth="1"/>
    <col min="524" max="768" width="9" style="1"/>
    <col min="769" max="770" width="12.875" style="1" customWidth="1"/>
    <col min="771" max="771" width="30.125" style="1" customWidth="1"/>
    <col min="772" max="772" width="9" style="1"/>
    <col min="773" max="774" width="12" style="1" customWidth="1"/>
    <col min="775" max="775" width="12.875" style="1" customWidth="1"/>
    <col min="776" max="776" width="16" style="1" customWidth="1"/>
    <col min="777" max="777" width="9" style="1"/>
    <col min="778" max="778" width="8.875" style="1" bestFit="1" customWidth="1"/>
    <col min="779" max="779" width="9.875" style="1" bestFit="1" customWidth="1"/>
    <col min="780" max="1024" width="9" style="1"/>
    <col min="1025" max="1026" width="12.875" style="1" customWidth="1"/>
    <col min="1027" max="1027" width="30.125" style="1" customWidth="1"/>
    <col min="1028" max="1028" width="9" style="1"/>
    <col min="1029" max="1030" width="12" style="1" customWidth="1"/>
    <col min="1031" max="1031" width="12.875" style="1" customWidth="1"/>
    <col min="1032" max="1032" width="16" style="1" customWidth="1"/>
    <col min="1033" max="1033" width="9" style="1"/>
    <col min="1034" max="1034" width="8.875" style="1" bestFit="1" customWidth="1"/>
    <col min="1035" max="1035" width="9.875" style="1" bestFit="1" customWidth="1"/>
    <col min="1036" max="1280" width="9" style="1"/>
    <col min="1281" max="1282" width="12.875" style="1" customWidth="1"/>
    <col min="1283" max="1283" width="30.125" style="1" customWidth="1"/>
    <col min="1284" max="1284" width="9" style="1"/>
    <col min="1285" max="1286" width="12" style="1" customWidth="1"/>
    <col min="1287" max="1287" width="12.875" style="1" customWidth="1"/>
    <col min="1288" max="1288" width="16" style="1" customWidth="1"/>
    <col min="1289" max="1289" width="9" style="1"/>
    <col min="1290" max="1290" width="8.875" style="1" bestFit="1" customWidth="1"/>
    <col min="1291" max="1291" width="9.875" style="1" bestFit="1" customWidth="1"/>
    <col min="1292" max="1536" width="9" style="1"/>
    <col min="1537" max="1538" width="12.875" style="1" customWidth="1"/>
    <col min="1539" max="1539" width="30.125" style="1" customWidth="1"/>
    <col min="1540" max="1540" width="9" style="1"/>
    <col min="1541" max="1542" width="12" style="1" customWidth="1"/>
    <col min="1543" max="1543" width="12.875" style="1" customWidth="1"/>
    <col min="1544" max="1544" width="16" style="1" customWidth="1"/>
    <col min="1545" max="1545" width="9" style="1"/>
    <col min="1546" max="1546" width="8.875" style="1" bestFit="1" customWidth="1"/>
    <col min="1547" max="1547" width="9.875" style="1" bestFit="1" customWidth="1"/>
    <col min="1548" max="1792" width="9" style="1"/>
    <col min="1793" max="1794" width="12.875" style="1" customWidth="1"/>
    <col min="1795" max="1795" width="30.125" style="1" customWidth="1"/>
    <col min="1796" max="1796" width="9" style="1"/>
    <col min="1797" max="1798" width="12" style="1" customWidth="1"/>
    <col min="1799" max="1799" width="12.875" style="1" customWidth="1"/>
    <col min="1800" max="1800" width="16" style="1" customWidth="1"/>
    <col min="1801" max="1801" width="9" style="1"/>
    <col min="1802" max="1802" width="8.875" style="1" bestFit="1" customWidth="1"/>
    <col min="1803" max="1803" width="9.875" style="1" bestFit="1" customWidth="1"/>
    <col min="1804" max="2048" width="9" style="1"/>
    <col min="2049" max="2050" width="12.875" style="1" customWidth="1"/>
    <col min="2051" max="2051" width="30.125" style="1" customWidth="1"/>
    <col min="2052" max="2052" width="9" style="1"/>
    <col min="2053" max="2054" width="12" style="1" customWidth="1"/>
    <col min="2055" max="2055" width="12.875" style="1" customWidth="1"/>
    <col min="2056" max="2056" width="16" style="1" customWidth="1"/>
    <col min="2057" max="2057" width="9" style="1"/>
    <col min="2058" max="2058" width="8.875" style="1" bestFit="1" customWidth="1"/>
    <col min="2059" max="2059" width="9.875" style="1" bestFit="1" customWidth="1"/>
    <col min="2060" max="2304" width="9" style="1"/>
    <col min="2305" max="2306" width="12.875" style="1" customWidth="1"/>
    <col min="2307" max="2307" width="30.125" style="1" customWidth="1"/>
    <col min="2308" max="2308" width="9" style="1"/>
    <col min="2309" max="2310" width="12" style="1" customWidth="1"/>
    <col min="2311" max="2311" width="12.875" style="1" customWidth="1"/>
    <col min="2312" max="2312" width="16" style="1" customWidth="1"/>
    <col min="2313" max="2313" width="9" style="1"/>
    <col min="2314" max="2314" width="8.875" style="1" bestFit="1" customWidth="1"/>
    <col min="2315" max="2315" width="9.875" style="1" bestFit="1" customWidth="1"/>
    <col min="2316" max="2560" width="9" style="1"/>
    <col min="2561" max="2562" width="12.875" style="1" customWidth="1"/>
    <col min="2563" max="2563" width="30.125" style="1" customWidth="1"/>
    <col min="2564" max="2564" width="9" style="1"/>
    <col min="2565" max="2566" width="12" style="1" customWidth="1"/>
    <col min="2567" max="2567" width="12.875" style="1" customWidth="1"/>
    <col min="2568" max="2568" width="16" style="1" customWidth="1"/>
    <col min="2569" max="2569" width="9" style="1"/>
    <col min="2570" max="2570" width="8.875" style="1" bestFit="1" customWidth="1"/>
    <col min="2571" max="2571" width="9.875" style="1" bestFit="1" customWidth="1"/>
    <col min="2572" max="2816" width="9" style="1"/>
    <col min="2817" max="2818" width="12.875" style="1" customWidth="1"/>
    <col min="2819" max="2819" width="30.125" style="1" customWidth="1"/>
    <col min="2820" max="2820" width="9" style="1"/>
    <col min="2821" max="2822" width="12" style="1" customWidth="1"/>
    <col min="2823" max="2823" width="12.875" style="1" customWidth="1"/>
    <col min="2824" max="2824" width="16" style="1" customWidth="1"/>
    <col min="2825" max="2825" width="9" style="1"/>
    <col min="2826" max="2826" width="8.875" style="1" bestFit="1" customWidth="1"/>
    <col min="2827" max="2827" width="9.875" style="1" bestFit="1" customWidth="1"/>
    <col min="2828" max="3072" width="9" style="1"/>
    <col min="3073" max="3074" width="12.875" style="1" customWidth="1"/>
    <col min="3075" max="3075" width="30.125" style="1" customWidth="1"/>
    <col min="3076" max="3076" width="9" style="1"/>
    <col min="3077" max="3078" width="12" style="1" customWidth="1"/>
    <col min="3079" max="3079" width="12.875" style="1" customWidth="1"/>
    <col min="3080" max="3080" width="16" style="1" customWidth="1"/>
    <col min="3081" max="3081" width="9" style="1"/>
    <col min="3082" max="3082" width="8.875" style="1" bestFit="1" customWidth="1"/>
    <col min="3083" max="3083" width="9.875" style="1" bestFit="1" customWidth="1"/>
    <col min="3084" max="3328" width="9" style="1"/>
    <col min="3329" max="3330" width="12.875" style="1" customWidth="1"/>
    <col min="3331" max="3331" width="30.125" style="1" customWidth="1"/>
    <col min="3332" max="3332" width="9" style="1"/>
    <col min="3333" max="3334" width="12" style="1" customWidth="1"/>
    <col min="3335" max="3335" width="12.875" style="1" customWidth="1"/>
    <col min="3336" max="3336" width="16" style="1" customWidth="1"/>
    <col min="3337" max="3337" width="9" style="1"/>
    <col min="3338" max="3338" width="8.875" style="1" bestFit="1" customWidth="1"/>
    <col min="3339" max="3339" width="9.875" style="1" bestFit="1" customWidth="1"/>
    <col min="3340" max="3584" width="9" style="1"/>
    <col min="3585" max="3586" width="12.875" style="1" customWidth="1"/>
    <col min="3587" max="3587" width="30.125" style="1" customWidth="1"/>
    <col min="3588" max="3588" width="9" style="1"/>
    <col min="3589" max="3590" width="12" style="1" customWidth="1"/>
    <col min="3591" max="3591" width="12.875" style="1" customWidth="1"/>
    <col min="3592" max="3592" width="16" style="1" customWidth="1"/>
    <col min="3593" max="3593" width="9" style="1"/>
    <col min="3594" max="3594" width="8.875" style="1" bestFit="1" customWidth="1"/>
    <col min="3595" max="3595" width="9.875" style="1" bestFit="1" customWidth="1"/>
    <col min="3596" max="3840" width="9" style="1"/>
    <col min="3841" max="3842" width="12.875" style="1" customWidth="1"/>
    <col min="3843" max="3843" width="30.125" style="1" customWidth="1"/>
    <col min="3844" max="3844" width="9" style="1"/>
    <col min="3845" max="3846" width="12" style="1" customWidth="1"/>
    <col min="3847" max="3847" width="12.875" style="1" customWidth="1"/>
    <col min="3848" max="3848" width="16" style="1" customWidth="1"/>
    <col min="3849" max="3849" width="9" style="1"/>
    <col min="3850" max="3850" width="8.875" style="1" bestFit="1" customWidth="1"/>
    <col min="3851" max="3851" width="9.875" style="1" bestFit="1" customWidth="1"/>
    <col min="3852" max="4096" width="9" style="1"/>
    <col min="4097" max="4098" width="12.875" style="1" customWidth="1"/>
    <col min="4099" max="4099" width="30.125" style="1" customWidth="1"/>
    <col min="4100" max="4100" width="9" style="1"/>
    <col min="4101" max="4102" width="12" style="1" customWidth="1"/>
    <col min="4103" max="4103" width="12.875" style="1" customWidth="1"/>
    <col min="4104" max="4104" width="16" style="1" customWidth="1"/>
    <col min="4105" max="4105" width="9" style="1"/>
    <col min="4106" max="4106" width="8.875" style="1" bestFit="1" customWidth="1"/>
    <col min="4107" max="4107" width="9.875" style="1" bestFit="1" customWidth="1"/>
    <col min="4108" max="4352" width="9" style="1"/>
    <col min="4353" max="4354" width="12.875" style="1" customWidth="1"/>
    <col min="4355" max="4355" width="30.125" style="1" customWidth="1"/>
    <col min="4356" max="4356" width="9" style="1"/>
    <col min="4357" max="4358" width="12" style="1" customWidth="1"/>
    <col min="4359" max="4359" width="12.875" style="1" customWidth="1"/>
    <col min="4360" max="4360" width="16" style="1" customWidth="1"/>
    <col min="4361" max="4361" width="9" style="1"/>
    <col min="4362" max="4362" width="8.875" style="1" bestFit="1" customWidth="1"/>
    <col min="4363" max="4363" width="9.875" style="1" bestFit="1" customWidth="1"/>
    <col min="4364" max="4608" width="9" style="1"/>
    <col min="4609" max="4610" width="12.875" style="1" customWidth="1"/>
    <col min="4611" max="4611" width="30.125" style="1" customWidth="1"/>
    <col min="4612" max="4612" width="9" style="1"/>
    <col min="4613" max="4614" width="12" style="1" customWidth="1"/>
    <col min="4615" max="4615" width="12.875" style="1" customWidth="1"/>
    <col min="4616" max="4616" width="16" style="1" customWidth="1"/>
    <col min="4617" max="4617" width="9" style="1"/>
    <col min="4618" max="4618" width="8.875" style="1" bestFit="1" customWidth="1"/>
    <col min="4619" max="4619" width="9.875" style="1" bestFit="1" customWidth="1"/>
    <col min="4620" max="4864" width="9" style="1"/>
    <col min="4865" max="4866" width="12.875" style="1" customWidth="1"/>
    <col min="4867" max="4867" width="30.125" style="1" customWidth="1"/>
    <col min="4868" max="4868" width="9" style="1"/>
    <col min="4869" max="4870" width="12" style="1" customWidth="1"/>
    <col min="4871" max="4871" width="12.875" style="1" customWidth="1"/>
    <col min="4872" max="4872" width="16" style="1" customWidth="1"/>
    <col min="4873" max="4873" width="9" style="1"/>
    <col min="4874" max="4874" width="8.875" style="1" bestFit="1" customWidth="1"/>
    <col min="4875" max="4875" width="9.875" style="1" bestFit="1" customWidth="1"/>
    <col min="4876" max="5120" width="9" style="1"/>
    <col min="5121" max="5122" width="12.875" style="1" customWidth="1"/>
    <col min="5123" max="5123" width="30.125" style="1" customWidth="1"/>
    <col min="5124" max="5124" width="9" style="1"/>
    <col min="5125" max="5126" width="12" style="1" customWidth="1"/>
    <col min="5127" max="5127" width="12.875" style="1" customWidth="1"/>
    <col min="5128" max="5128" width="16" style="1" customWidth="1"/>
    <col min="5129" max="5129" width="9" style="1"/>
    <col min="5130" max="5130" width="8.875" style="1" bestFit="1" customWidth="1"/>
    <col min="5131" max="5131" width="9.875" style="1" bestFit="1" customWidth="1"/>
    <col min="5132" max="5376" width="9" style="1"/>
    <col min="5377" max="5378" width="12.875" style="1" customWidth="1"/>
    <col min="5379" max="5379" width="30.125" style="1" customWidth="1"/>
    <col min="5380" max="5380" width="9" style="1"/>
    <col min="5381" max="5382" width="12" style="1" customWidth="1"/>
    <col min="5383" max="5383" width="12.875" style="1" customWidth="1"/>
    <col min="5384" max="5384" width="16" style="1" customWidth="1"/>
    <col min="5385" max="5385" width="9" style="1"/>
    <col min="5386" max="5386" width="8.875" style="1" bestFit="1" customWidth="1"/>
    <col min="5387" max="5387" width="9.875" style="1" bestFit="1" customWidth="1"/>
    <col min="5388" max="5632" width="9" style="1"/>
    <col min="5633" max="5634" width="12.875" style="1" customWidth="1"/>
    <col min="5635" max="5635" width="30.125" style="1" customWidth="1"/>
    <col min="5636" max="5636" width="9" style="1"/>
    <col min="5637" max="5638" width="12" style="1" customWidth="1"/>
    <col min="5639" max="5639" width="12.875" style="1" customWidth="1"/>
    <col min="5640" max="5640" width="16" style="1" customWidth="1"/>
    <col min="5641" max="5641" width="9" style="1"/>
    <col min="5642" max="5642" width="8.875" style="1" bestFit="1" customWidth="1"/>
    <col min="5643" max="5643" width="9.875" style="1" bestFit="1" customWidth="1"/>
    <col min="5644" max="5888" width="9" style="1"/>
    <col min="5889" max="5890" width="12.875" style="1" customWidth="1"/>
    <col min="5891" max="5891" width="30.125" style="1" customWidth="1"/>
    <col min="5892" max="5892" width="9" style="1"/>
    <col min="5893" max="5894" width="12" style="1" customWidth="1"/>
    <col min="5895" max="5895" width="12.875" style="1" customWidth="1"/>
    <col min="5896" max="5896" width="16" style="1" customWidth="1"/>
    <col min="5897" max="5897" width="9" style="1"/>
    <col min="5898" max="5898" width="8.875" style="1" bestFit="1" customWidth="1"/>
    <col min="5899" max="5899" width="9.875" style="1" bestFit="1" customWidth="1"/>
    <col min="5900" max="6144" width="9" style="1"/>
    <col min="6145" max="6146" width="12.875" style="1" customWidth="1"/>
    <col min="6147" max="6147" width="30.125" style="1" customWidth="1"/>
    <col min="6148" max="6148" width="9" style="1"/>
    <col min="6149" max="6150" width="12" style="1" customWidth="1"/>
    <col min="6151" max="6151" width="12.875" style="1" customWidth="1"/>
    <col min="6152" max="6152" width="16" style="1" customWidth="1"/>
    <col min="6153" max="6153" width="9" style="1"/>
    <col min="6154" max="6154" width="8.875" style="1" bestFit="1" customWidth="1"/>
    <col min="6155" max="6155" width="9.875" style="1" bestFit="1" customWidth="1"/>
    <col min="6156" max="6400" width="9" style="1"/>
    <col min="6401" max="6402" width="12.875" style="1" customWidth="1"/>
    <col min="6403" max="6403" width="30.125" style="1" customWidth="1"/>
    <col min="6404" max="6404" width="9" style="1"/>
    <col min="6405" max="6406" width="12" style="1" customWidth="1"/>
    <col min="6407" max="6407" width="12.875" style="1" customWidth="1"/>
    <col min="6408" max="6408" width="16" style="1" customWidth="1"/>
    <col min="6409" max="6409" width="9" style="1"/>
    <col min="6410" max="6410" width="8.875" style="1" bestFit="1" customWidth="1"/>
    <col min="6411" max="6411" width="9.875" style="1" bestFit="1" customWidth="1"/>
    <col min="6412" max="6656" width="9" style="1"/>
    <col min="6657" max="6658" width="12.875" style="1" customWidth="1"/>
    <col min="6659" max="6659" width="30.125" style="1" customWidth="1"/>
    <col min="6660" max="6660" width="9" style="1"/>
    <col min="6661" max="6662" width="12" style="1" customWidth="1"/>
    <col min="6663" max="6663" width="12.875" style="1" customWidth="1"/>
    <col min="6664" max="6664" width="16" style="1" customWidth="1"/>
    <col min="6665" max="6665" width="9" style="1"/>
    <col min="6666" max="6666" width="8.875" style="1" bestFit="1" customWidth="1"/>
    <col min="6667" max="6667" width="9.875" style="1" bestFit="1" customWidth="1"/>
    <col min="6668" max="6912" width="9" style="1"/>
    <col min="6913" max="6914" width="12.875" style="1" customWidth="1"/>
    <col min="6915" max="6915" width="30.125" style="1" customWidth="1"/>
    <col min="6916" max="6916" width="9" style="1"/>
    <col min="6917" max="6918" width="12" style="1" customWidth="1"/>
    <col min="6919" max="6919" width="12.875" style="1" customWidth="1"/>
    <col min="6920" max="6920" width="16" style="1" customWidth="1"/>
    <col min="6921" max="6921" width="9" style="1"/>
    <col min="6922" max="6922" width="8.875" style="1" bestFit="1" customWidth="1"/>
    <col min="6923" max="6923" width="9.875" style="1" bestFit="1" customWidth="1"/>
    <col min="6924" max="7168" width="9" style="1"/>
    <col min="7169" max="7170" width="12.875" style="1" customWidth="1"/>
    <col min="7171" max="7171" width="30.125" style="1" customWidth="1"/>
    <col min="7172" max="7172" width="9" style="1"/>
    <col min="7173" max="7174" width="12" style="1" customWidth="1"/>
    <col min="7175" max="7175" width="12.875" style="1" customWidth="1"/>
    <col min="7176" max="7176" width="16" style="1" customWidth="1"/>
    <col min="7177" max="7177" width="9" style="1"/>
    <col min="7178" max="7178" width="8.875" style="1" bestFit="1" customWidth="1"/>
    <col min="7179" max="7179" width="9.875" style="1" bestFit="1" customWidth="1"/>
    <col min="7180" max="7424" width="9" style="1"/>
    <col min="7425" max="7426" width="12.875" style="1" customWidth="1"/>
    <col min="7427" max="7427" width="30.125" style="1" customWidth="1"/>
    <col min="7428" max="7428" width="9" style="1"/>
    <col min="7429" max="7430" width="12" style="1" customWidth="1"/>
    <col min="7431" max="7431" width="12.875" style="1" customWidth="1"/>
    <col min="7432" max="7432" width="16" style="1" customWidth="1"/>
    <col min="7433" max="7433" width="9" style="1"/>
    <col min="7434" max="7434" width="8.875" style="1" bestFit="1" customWidth="1"/>
    <col min="7435" max="7435" width="9.875" style="1" bestFit="1" customWidth="1"/>
    <col min="7436" max="7680" width="9" style="1"/>
    <col min="7681" max="7682" width="12.875" style="1" customWidth="1"/>
    <col min="7683" max="7683" width="30.125" style="1" customWidth="1"/>
    <col min="7684" max="7684" width="9" style="1"/>
    <col min="7685" max="7686" width="12" style="1" customWidth="1"/>
    <col min="7687" max="7687" width="12.875" style="1" customWidth="1"/>
    <col min="7688" max="7688" width="16" style="1" customWidth="1"/>
    <col min="7689" max="7689" width="9" style="1"/>
    <col min="7690" max="7690" width="8.875" style="1" bestFit="1" customWidth="1"/>
    <col min="7691" max="7691" width="9.875" style="1" bestFit="1" customWidth="1"/>
    <col min="7692" max="7936" width="9" style="1"/>
    <col min="7937" max="7938" width="12.875" style="1" customWidth="1"/>
    <col min="7939" max="7939" width="30.125" style="1" customWidth="1"/>
    <col min="7940" max="7940" width="9" style="1"/>
    <col min="7941" max="7942" width="12" style="1" customWidth="1"/>
    <col min="7943" max="7943" width="12.875" style="1" customWidth="1"/>
    <col min="7944" max="7944" width="16" style="1" customWidth="1"/>
    <col min="7945" max="7945" width="9" style="1"/>
    <col min="7946" max="7946" width="8.875" style="1" bestFit="1" customWidth="1"/>
    <col min="7947" max="7947" width="9.875" style="1" bestFit="1" customWidth="1"/>
    <col min="7948" max="8192" width="9" style="1"/>
    <col min="8193" max="8194" width="12.875" style="1" customWidth="1"/>
    <col min="8195" max="8195" width="30.125" style="1" customWidth="1"/>
    <col min="8196" max="8196" width="9" style="1"/>
    <col min="8197" max="8198" width="12" style="1" customWidth="1"/>
    <col min="8199" max="8199" width="12.875" style="1" customWidth="1"/>
    <col min="8200" max="8200" width="16" style="1" customWidth="1"/>
    <col min="8201" max="8201" width="9" style="1"/>
    <col min="8202" max="8202" width="8.875" style="1" bestFit="1" customWidth="1"/>
    <col min="8203" max="8203" width="9.875" style="1" bestFit="1" customWidth="1"/>
    <col min="8204" max="8448" width="9" style="1"/>
    <col min="8449" max="8450" width="12.875" style="1" customWidth="1"/>
    <col min="8451" max="8451" width="30.125" style="1" customWidth="1"/>
    <col min="8452" max="8452" width="9" style="1"/>
    <col min="8453" max="8454" width="12" style="1" customWidth="1"/>
    <col min="8455" max="8455" width="12.875" style="1" customWidth="1"/>
    <col min="8456" max="8456" width="16" style="1" customWidth="1"/>
    <col min="8457" max="8457" width="9" style="1"/>
    <col min="8458" max="8458" width="8.875" style="1" bestFit="1" customWidth="1"/>
    <col min="8459" max="8459" width="9.875" style="1" bestFit="1" customWidth="1"/>
    <col min="8460" max="8704" width="9" style="1"/>
    <col min="8705" max="8706" width="12.875" style="1" customWidth="1"/>
    <col min="8707" max="8707" width="30.125" style="1" customWidth="1"/>
    <col min="8708" max="8708" width="9" style="1"/>
    <col min="8709" max="8710" width="12" style="1" customWidth="1"/>
    <col min="8711" max="8711" width="12.875" style="1" customWidth="1"/>
    <col min="8712" max="8712" width="16" style="1" customWidth="1"/>
    <col min="8713" max="8713" width="9" style="1"/>
    <col min="8714" max="8714" width="8.875" style="1" bestFit="1" customWidth="1"/>
    <col min="8715" max="8715" width="9.875" style="1" bestFit="1" customWidth="1"/>
    <col min="8716" max="8960" width="9" style="1"/>
    <col min="8961" max="8962" width="12.875" style="1" customWidth="1"/>
    <col min="8963" max="8963" width="30.125" style="1" customWidth="1"/>
    <col min="8964" max="8964" width="9" style="1"/>
    <col min="8965" max="8966" width="12" style="1" customWidth="1"/>
    <col min="8967" max="8967" width="12.875" style="1" customWidth="1"/>
    <col min="8968" max="8968" width="16" style="1" customWidth="1"/>
    <col min="8969" max="8969" width="9" style="1"/>
    <col min="8970" max="8970" width="8.875" style="1" bestFit="1" customWidth="1"/>
    <col min="8971" max="8971" width="9.875" style="1" bestFit="1" customWidth="1"/>
    <col min="8972" max="9216" width="9" style="1"/>
    <col min="9217" max="9218" width="12.875" style="1" customWidth="1"/>
    <col min="9219" max="9219" width="30.125" style="1" customWidth="1"/>
    <col min="9220" max="9220" width="9" style="1"/>
    <col min="9221" max="9222" width="12" style="1" customWidth="1"/>
    <col min="9223" max="9223" width="12.875" style="1" customWidth="1"/>
    <col min="9224" max="9224" width="16" style="1" customWidth="1"/>
    <col min="9225" max="9225" width="9" style="1"/>
    <col min="9226" max="9226" width="8.875" style="1" bestFit="1" customWidth="1"/>
    <col min="9227" max="9227" width="9.875" style="1" bestFit="1" customWidth="1"/>
    <col min="9228" max="9472" width="9" style="1"/>
    <col min="9473" max="9474" width="12.875" style="1" customWidth="1"/>
    <col min="9475" max="9475" width="30.125" style="1" customWidth="1"/>
    <col min="9476" max="9476" width="9" style="1"/>
    <col min="9477" max="9478" width="12" style="1" customWidth="1"/>
    <col min="9479" max="9479" width="12.875" style="1" customWidth="1"/>
    <col min="9480" max="9480" width="16" style="1" customWidth="1"/>
    <col min="9481" max="9481" width="9" style="1"/>
    <col min="9482" max="9482" width="8.875" style="1" bestFit="1" customWidth="1"/>
    <col min="9483" max="9483" width="9.875" style="1" bestFit="1" customWidth="1"/>
    <col min="9484" max="9728" width="9" style="1"/>
    <col min="9729" max="9730" width="12.875" style="1" customWidth="1"/>
    <col min="9731" max="9731" width="30.125" style="1" customWidth="1"/>
    <col min="9732" max="9732" width="9" style="1"/>
    <col min="9733" max="9734" width="12" style="1" customWidth="1"/>
    <col min="9735" max="9735" width="12.875" style="1" customWidth="1"/>
    <col min="9736" max="9736" width="16" style="1" customWidth="1"/>
    <col min="9737" max="9737" width="9" style="1"/>
    <col min="9738" max="9738" width="8.875" style="1" bestFit="1" customWidth="1"/>
    <col min="9739" max="9739" width="9.875" style="1" bestFit="1" customWidth="1"/>
    <col min="9740" max="9984" width="9" style="1"/>
    <col min="9985" max="9986" width="12.875" style="1" customWidth="1"/>
    <col min="9987" max="9987" width="30.125" style="1" customWidth="1"/>
    <col min="9988" max="9988" width="9" style="1"/>
    <col min="9989" max="9990" width="12" style="1" customWidth="1"/>
    <col min="9991" max="9991" width="12.875" style="1" customWidth="1"/>
    <col min="9992" max="9992" width="16" style="1" customWidth="1"/>
    <col min="9993" max="9993" width="9" style="1"/>
    <col min="9994" max="9994" width="8.875" style="1" bestFit="1" customWidth="1"/>
    <col min="9995" max="9995" width="9.875" style="1" bestFit="1" customWidth="1"/>
    <col min="9996" max="10240" width="9" style="1"/>
    <col min="10241" max="10242" width="12.875" style="1" customWidth="1"/>
    <col min="10243" max="10243" width="30.125" style="1" customWidth="1"/>
    <col min="10244" max="10244" width="9" style="1"/>
    <col min="10245" max="10246" width="12" style="1" customWidth="1"/>
    <col min="10247" max="10247" width="12.875" style="1" customWidth="1"/>
    <col min="10248" max="10248" width="16" style="1" customWidth="1"/>
    <col min="10249" max="10249" width="9" style="1"/>
    <col min="10250" max="10250" width="8.875" style="1" bestFit="1" customWidth="1"/>
    <col min="10251" max="10251" width="9.875" style="1" bestFit="1" customWidth="1"/>
    <col min="10252" max="10496" width="9" style="1"/>
    <col min="10497" max="10498" width="12.875" style="1" customWidth="1"/>
    <col min="10499" max="10499" width="30.125" style="1" customWidth="1"/>
    <col min="10500" max="10500" width="9" style="1"/>
    <col min="10501" max="10502" width="12" style="1" customWidth="1"/>
    <col min="10503" max="10503" width="12.875" style="1" customWidth="1"/>
    <col min="10504" max="10504" width="16" style="1" customWidth="1"/>
    <col min="10505" max="10505" width="9" style="1"/>
    <col min="10506" max="10506" width="8.875" style="1" bestFit="1" customWidth="1"/>
    <col min="10507" max="10507" width="9.875" style="1" bestFit="1" customWidth="1"/>
    <col min="10508" max="10752" width="9" style="1"/>
    <col min="10753" max="10754" width="12.875" style="1" customWidth="1"/>
    <col min="10755" max="10755" width="30.125" style="1" customWidth="1"/>
    <col min="10756" max="10756" width="9" style="1"/>
    <col min="10757" max="10758" width="12" style="1" customWidth="1"/>
    <col min="10759" max="10759" width="12.875" style="1" customWidth="1"/>
    <col min="10760" max="10760" width="16" style="1" customWidth="1"/>
    <col min="10761" max="10761" width="9" style="1"/>
    <col min="10762" max="10762" width="8.875" style="1" bestFit="1" customWidth="1"/>
    <col min="10763" max="10763" width="9.875" style="1" bestFit="1" customWidth="1"/>
    <col min="10764" max="11008" width="9" style="1"/>
    <col min="11009" max="11010" width="12.875" style="1" customWidth="1"/>
    <col min="11011" max="11011" width="30.125" style="1" customWidth="1"/>
    <col min="11012" max="11012" width="9" style="1"/>
    <col min="11013" max="11014" width="12" style="1" customWidth="1"/>
    <col min="11015" max="11015" width="12.875" style="1" customWidth="1"/>
    <col min="11016" max="11016" width="16" style="1" customWidth="1"/>
    <col min="11017" max="11017" width="9" style="1"/>
    <col min="11018" max="11018" width="8.875" style="1" bestFit="1" customWidth="1"/>
    <col min="11019" max="11019" width="9.875" style="1" bestFit="1" customWidth="1"/>
    <col min="11020" max="11264" width="9" style="1"/>
    <col min="11265" max="11266" width="12.875" style="1" customWidth="1"/>
    <col min="11267" max="11267" width="30.125" style="1" customWidth="1"/>
    <col min="11268" max="11268" width="9" style="1"/>
    <col min="11269" max="11270" width="12" style="1" customWidth="1"/>
    <col min="11271" max="11271" width="12.875" style="1" customWidth="1"/>
    <col min="11272" max="11272" width="16" style="1" customWidth="1"/>
    <col min="11273" max="11273" width="9" style="1"/>
    <col min="11274" max="11274" width="8.875" style="1" bestFit="1" customWidth="1"/>
    <col min="11275" max="11275" width="9.875" style="1" bestFit="1" customWidth="1"/>
    <col min="11276" max="11520" width="9" style="1"/>
    <col min="11521" max="11522" width="12.875" style="1" customWidth="1"/>
    <col min="11523" max="11523" width="30.125" style="1" customWidth="1"/>
    <col min="11524" max="11524" width="9" style="1"/>
    <col min="11525" max="11526" width="12" style="1" customWidth="1"/>
    <col min="11527" max="11527" width="12.875" style="1" customWidth="1"/>
    <col min="11528" max="11528" width="16" style="1" customWidth="1"/>
    <col min="11529" max="11529" width="9" style="1"/>
    <col min="11530" max="11530" width="8.875" style="1" bestFit="1" customWidth="1"/>
    <col min="11531" max="11531" width="9.875" style="1" bestFit="1" customWidth="1"/>
    <col min="11532" max="11776" width="9" style="1"/>
    <col min="11777" max="11778" width="12.875" style="1" customWidth="1"/>
    <col min="11779" max="11779" width="30.125" style="1" customWidth="1"/>
    <col min="11780" max="11780" width="9" style="1"/>
    <col min="11781" max="11782" width="12" style="1" customWidth="1"/>
    <col min="11783" max="11783" width="12.875" style="1" customWidth="1"/>
    <col min="11784" max="11784" width="16" style="1" customWidth="1"/>
    <col min="11785" max="11785" width="9" style="1"/>
    <col min="11786" max="11786" width="8.875" style="1" bestFit="1" customWidth="1"/>
    <col min="11787" max="11787" width="9.875" style="1" bestFit="1" customWidth="1"/>
    <col min="11788" max="12032" width="9" style="1"/>
    <col min="12033" max="12034" width="12.875" style="1" customWidth="1"/>
    <col min="12035" max="12035" width="30.125" style="1" customWidth="1"/>
    <col min="12036" max="12036" width="9" style="1"/>
    <col min="12037" max="12038" width="12" style="1" customWidth="1"/>
    <col min="12039" max="12039" width="12.875" style="1" customWidth="1"/>
    <col min="12040" max="12040" width="16" style="1" customWidth="1"/>
    <col min="12041" max="12041" width="9" style="1"/>
    <col min="12042" max="12042" width="8.875" style="1" bestFit="1" customWidth="1"/>
    <col min="12043" max="12043" width="9.875" style="1" bestFit="1" customWidth="1"/>
    <col min="12044" max="12288" width="9" style="1"/>
    <col min="12289" max="12290" width="12.875" style="1" customWidth="1"/>
    <col min="12291" max="12291" width="30.125" style="1" customWidth="1"/>
    <col min="12292" max="12292" width="9" style="1"/>
    <col min="12293" max="12294" width="12" style="1" customWidth="1"/>
    <col min="12295" max="12295" width="12.875" style="1" customWidth="1"/>
    <col min="12296" max="12296" width="16" style="1" customWidth="1"/>
    <col min="12297" max="12297" width="9" style="1"/>
    <col min="12298" max="12298" width="8.875" style="1" bestFit="1" customWidth="1"/>
    <col min="12299" max="12299" width="9.875" style="1" bestFit="1" customWidth="1"/>
    <col min="12300" max="12544" width="9" style="1"/>
    <col min="12545" max="12546" width="12.875" style="1" customWidth="1"/>
    <col min="12547" max="12547" width="30.125" style="1" customWidth="1"/>
    <col min="12548" max="12548" width="9" style="1"/>
    <col min="12549" max="12550" width="12" style="1" customWidth="1"/>
    <col min="12551" max="12551" width="12.875" style="1" customWidth="1"/>
    <col min="12552" max="12552" width="16" style="1" customWidth="1"/>
    <col min="12553" max="12553" width="9" style="1"/>
    <col min="12554" max="12554" width="8.875" style="1" bestFit="1" customWidth="1"/>
    <col min="12555" max="12555" width="9.875" style="1" bestFit="1" customWidth="1"/>
    <col min="12556" max="12800" width="9" style="1"/>
    <col min="12801" max="12802" width="12.875" style="1" customWidth="1"/>
    <col min="12803" max="12803" width="30.125" style="1" customWidth="1"/>
    <col min="12804" max="12804" width="9" style="1"/>
    <col min="12805" max="12806" width="12" style="1" customWidth="1"/>
    <col min="12807" max="12807" width="12.875" style="1" customWidth="1"/>
    <col min="12808" max="12808" width="16" style="1" customWidth="1"/>
    <col min="12809" max="12809" width="9" style="1"/>
    <col min="12810" max="12810" width="8.875" style="1" bestFit="1" customWidth="1"/>
    <col min="12811" max="12811" width="9.875" style="1" bestFit="1" customWidth="1"/>
    <col min="12812" max="13056" width="9" style="1"/>
    <col min="13057" max="13058" width="12.875" style="1" customWidth="1"/>
    <col min="13059" max="13059" width="30.125" style="1" customWidth="1"/>
    <col min="13060" max="13060" width="9" style="1"/>
    <col min="13061" max="13062" width="12" style="1" customWidth="1"/>
    <col min="13063" max="13063" width="12.875" style="1" customWidth="1"/>
    <col min="13064" max="13064" width="16" style="1" customWidth="1"/>
    <col min="13065" max="13065" width="9" style="1"/>
    <col min="13066" max="13066" width="8.875" style="1" bestFit="1" customWidth="1"/>
    <col min="13067" max="13067" width="9.875" style="1" bestFit="1" customWidth="1"/>
    <col min="13068" max="13312" width="9" style="1"/>
    <col min="13313" max="13314" width="12.875" style="1" customWidth="1"/>
    <col min="13315" max="13315" width="30.125" style="1" customWidth="1"/>
    <col min="13316" max="13316" width="9" style="1"/>
    <col min="13317" max="13318" width="12" style="1" customWidth="1"/>
    <col min="13319" max="13319" width="12.875" style="1" customWidth="1"/>
    <col min="13320" max="13320" width="16" style="1" customWidth="1"/>
    <col min="13321" max="13321" width="9" style="1"/>
    <col min="13322" max="13322" width="8.875" style="1" bestFit="1" customWidth="1"/>
    <col min="13323" max="13323" width="9.875" style="1" bestFit="1" customWidth="1"/>
    <col min="13324" max="13568" width="9" style="1"/>
    <col min="13569" max="13570" width="12.875" style="1" customWidth="1"/>
    <col min="13571" max="13571" width="30.125" style="1" customWidth="1"/>
    <col min="13572" max="13572" width="9" style="1"/>
    <col min="13573" max="13574" width="12" style="1" customWidth="1"/>
    <col min="13575" max="13575" width="12.875" style="1" customWidth="1"/>
    <col min="13576" max="13576" width="16" style="1" customWidth="1"/>
    <col min="13577" max="13577" width="9" style="1"/>
    <col min="13578" max="13578" width="8.875" style="1" bestFit="1" customWidth="1"/>
    <col min="13579" max="13579" width="9.875" style="1" bestFit="1" customWidth="1"/>
    <col min="13580" max="13824" width="9" style="1"/>
    <col min="13825" max="13826" width="12.875" style="1" customWidth="1"/>
    <col min="13827" max="13827" width="30.125" style="1" customWidth="1"/>
    <col min="13828" max="13828" width="9" style="1"/>
    <col min="13829" max="13830" width="12" style="1" customWidth="1"/>
    <col min="13831" max="13831" width="12.875" style="1" customWidth="1"/>
    <col min="13832" max="13832" width="16" style="1" customWidth="1"/>
    <col min="13833" max="13833" width="9" style="1"/>
    <col min="13834" max="13834" width="8.875" style="1" bestFit="1" customWidth="1"/>
    <col min="13835" max="13835" width="9.875" style="1" bestFit="1" customWidth="1"/>
    <col min="13836" max="14080" width="9" style="1"/>
    <col min="14081" max="14082" width="12.875" style="1" customWidth="1"/>
    <col min="14083" max="14083" width="30.125" style="1" customWidth="1"/>
    <col min="14084" max="14084" width="9" style="1"/>
    <col min="14085" max="14086" width="12" style="1" customWidth="1"/>
    <col min="14087" max="14087" width="12.875" style="1" customWidth="1"/>
    <col min="14088" max="14088" width="16" style="1" customWidth="1"/>
    <col min="14089" max="14089" width="9" style="1"/>
    <col min="14090" max="14090" width="8.875" style="1" bestFit="1" customWidth="1"/>
    <col min="14091" max="14091" width="9.875" style="1" bestFit="1" customWidth="1"/>
    <col min="14092" max="14336" width="9" style="1"/>
    <col min="14337" max="14338" width="12.875" style="1" customWidth="1"/>
    <col min="14339" max="14339" width="30.125" style="1" customWidth="1"/>
    <col min="14340" max="14340" width="9" style="1"/>
    <col min="14341" max="14342" width="12" style="1" customWidth="1"/>
    <col min="14343" max="14343" width="12.875" style="1" customWidth="1"/>
    <col min="14344" max="14344" width="16" style="1" customWidth="1"/>
    <col min="14345" max="14345" width="9" style="1"/>
    <col min="14346" max="14346" width="8.875" style="1" bestFit="1" customWidth="1"/>
    <col min="14347" max="14347" width="9.875" style="1" bestFit="1" customWidth="1"/>
    <col min="14348" max="14592" width="9" style="1"/>
    <col min="14593" max="14594" width="12.875" style="1" customWidth="1"/>
    <col min="14595" max="14595" width="30.125" style="1" customWidth="1"/>
    <col min="14596" max="14596" width="9" style="1"/>
    <col min="14597" max="14598" width="12" style="1" customWidth="1"/>
    <col min="14599" max="14599" width="12.875" style="1" customWidth="1"/>
    <col min="14600" max="14600" width="16" style="1" customWidth="1"/>
    <col min="14601" max="14601" width="9" style="1"/>
    <col min="14602" max="14602" width="8.875" style="1" bestFit="1" customWidth="1"/>
    <col min="14603" max="14603" width="9.875" style="1" bestFit="1" customWidth="1"/>
    <col min="14604" max="14848" width="9" style="1"/>
    <col min="14849" max="14850" width="12.875" style="1" customWidth="1"/>
    <col min="14851" max="14851" width="30.125" style="1" customWidth="1"/>
    <col min="14852" max="14852" width="9" style="1"/>
    <col min="14853" max="14854" width="12" style="1" customWidth="1"/>
    <col min="14855" max="14855" width="12.875" style="1" customWidth="1"/>
    <col min="14856" max="14856" width="16" style="1" customWidth="1"/>
    <col min="14857" max="14857" width="9" style="1"/>
    <col min="14858" max="14858" width="8.875" style="1" bestFit="1" customWidth="1"/>
    <col min="14859" max="14859" width="9.875" style="1" bestFit="1" customWidth="1"/>
    <col min="14860" max="15104" width="9" style="1"/>
    <col min="15105" max="15106" width="12.875" style="1" customWidth="1"/>
    <col min="15107" max="15107" width="30.125" style="1" customWidth="1"/>
    <col min="15108" max="15108" width="9" style="1"/>
    <col min="15109" max="15110" width="12" style="1" customWidth="1"/>
    <col min="15111" max="15111" width="12.875" style="1" customWidth="1"/>
    <col min="15112" max="15112" width="16" style="1" customWidth="1"/>
    <col min="15113" max="15113" width="9" style="1"/>
    <col min="15114" max="15114" width="8.875" style="1" bestFit="1" customWidth="1"/>
    <col min="15115" max="15115" width="9.875" style="1" bestFit="1" customWidth="1"/>
    <col min="15116" max="15360" width="9" style="1"/>
    <col min="15361" max="15362" width="12.875" style="1" customWidth="1"/>
    <col min="15363" max="15363" width="30.125" style="1" customWidth="1"/>
    <col min="15364" max="15364" width="9" style="1"/>
    <col min="15365" max="15366" width="12" style="1" customWidth="1"/>
    <col min="15367" max="15367" width="12.875" style="1" customWidth="1"/>
    <col min="15368" max="15368" width="16" style="1" customWidth="1"/>
    <col min="15369" max="15369" width="9" style="1"/>
    <col min="15370" max="15370" width="8.875" style="1" bestFit="1" customWidth="1"/>
    <col min="15371" max="15371" width="9.875" style="1" bestFit="1" customWidth="1"/>
    <col min="15372" max="15616" width="9" style="1"/>
    <col min="15617" max="15618" width="12.875" style="1" customWidth="1"/>
    <col min="15619" max="15619" width="30.125" style="1" customWidth="1"/>
    <col min="15620" max="15620" width="9" style="1"/>
    <col min="15621" max="15622" width="12" style="1" customWidth="1"/>
    <col min="15623" max="15623" width="12.875" style="1" customWidth="1"/>
    <col min="15624" max="15624" width="16" style="1" customWidth="1"/>
    <col min="15625" max="15625" width="9" style="1"/>
    <col min="15626" max="15626" width="8.875" style="1" bestFit="1" customWidth="1"/>
    <col min="15627" max="15627" width="9.875" style="1" bestFit="1" customWidth="1"/>
    <col min="15628" max="15872" width="9" style="1"/>
    <col min="15873" max="15874" width="12.875" style="1" customWidth="1"/>
    <col min="15875" max="15875" width="30.125" style="1" customWidth="1"/>
    <col min="15876" max="15876" width="9" style="1"/>
    <col min="15877" max="15878" width="12" style="1" customWidth="1"/>
    <col min="15879" max="15879" width="12.875" style="1" customWidth="1"/>
    <col min="15880" max="15880" width="16" style="1" customWidth="1"/>
    <col min="15881" max="15881" width="9" style="1"/>
    <col min="15882" max="15882" width="8.875" style="1" bestFit="1" customWidth="1"/>
    <col min="15883" max="15883" width="9.875" style="1" bestFit="1" customWidth="1"/>
    <col min="15884" max="16128" width="9" style="1"/>
    <col min="16129" max="16130" width="12.875" style="1" customWidth="1"/>
    <col min="16131" max="16131" width="30.125" style="1" customWidth="1"/>
    <col min="16132" max="16132" width="9" style="1"/>
    <col min="16133" max="16134" width="12" style="1" customWidth="1"/>
    <col min="16135" max="16135" width="12.875" style="1" customWidth="1"/>
    <col min="16136" max="16136" width="16" style="1" customWidth="1"/>
    <col min="16137" max="16137" width="9" style="1"/>
    <col min="16138" max="16138" width="8.875" style="1" bestFit="1" customWidth="1"/>
    <col min="16139" max="16139" width="9.875" style="1" bestFit="1" customWidth="1"/>
    <col min="16140" max="16384" width="9" style="1"/>
  </cols>
  <sheetData>
    <row r="1" spans="1:11" ht="60.75" customHeight="1">
      <c r="A1" s="218"/>
      <c r="B1" s="219"/>
      <c r="C1" s="220"/>
      <c r="D1" s="220"/>
      <c r="E1" s="220"/>
      <c r="F1" s="220"/>
      <c r="G1" s="220"/>
      <c r="H1" s="221"/>
    </row>
    <row r="2" spans="1:11" ht="3.75" customHeight="1">
      <c r="A2" s="222"/>
      <c r="B2" s="223"/>
      <c r="C2" s="223"/>
      <c r="D2" s="223"/>
      <c r="E2" s="223"/>
      <c r="F2" s="223"/>
      <c r="G2" s="223"/>
      <c r="H2" s="224"/>
    </row>
    <row r="3" spans="1:11" ht="20.100000000000001" customHeight="1">
      <c r="A3" s="225" t="s">
        <v>224</v>
      </c>
      <c r="B3" s="226"/>
      <c r="C3" s="226"/>
      <c r="D3" s="226"/>
      <c r="E3" s="226"/>
      <c r="F3" s="226"/>
      <c r="G3" s="226"/>
      <c r="H3" s="227"/>
    </row>
    <row r="4" spans="1:11" ht="3.75" customHeight="1">
      <c r="A4" s="195"/>
      <c r="B4" s="196"/>
      <c r="C4" s="196"/>
      <c r="D4" s="196"/>
      <c r="E4" s="196"/>
      <c r="F4" s="196"/>
      <c r="G4" s="196"/>
      <c r="H4" s="197"/>
    </row>
    <row r="5" spans="1:11" customFormat="1" ht="59.25" customHeight="1">
      <c r="A5" s="231"/>
      <c r="B5" s="175"/>
      <c r="C5" s="176" t="s">
        <v>260</v>
      </c>
      <c r="D5" s="176"/>
      <c r="E5" s="66" t="s">
        <v>261</v>
      </c>
      <c r="F5" s="66" t="s">
        <v>365</v>
      </c>
      <c r="G5" s="66" t="s">
        <v>366</v>
      </c>
      <c r="H5" s="70" t="s">
        <v>270</v>
      </c>
    </row>
    <row r="6" spans="1:11" customFormat="1" ht="59.25" customHeight="1">
      <c r="A6" s="231"/>
      <c r="B6" s="175"/>
      <c r="C6" s="177" t="s">
        <v>371</v>
      </c>
      <c r="D6" s="177"/>
      <c r="E6" s="65" t="s">
        <v>364</v>
      </c>
      <c r="F6" s="64">
        <v>0.24179999999999999</v>
      </c>
      <c r="G6" s="64">
        <v>9.8599999999999993E-2</v>
      </c>
      <c r="H6" s="71" t="s">
        <v>295</v>
      </c>
    </row>
    <row r="7" spans="1:11" ht="3.75" customHeight="1">
      <c r="A7" s="195"/>
      <c r="B7" s="196"/>
      <c r="C7" s="196"/>
      <c r="D7" s="196"/>
      <c r="E7" s="196"/>
      <c r="F7" s="196"/>
      <c r="G7" s="196"/>
      <c r="H7" s="197"/>
    </row>
    <row r="8" spans="1:11" ht="20.100000000000001" customHeight="1">
      <c r="A8" s="225" t="s">
        <v>224</v>
      </c>
      <c r="B8" s="226"/>
      <c r="C8" s="226"/>
      <c r="D8" s="226"/>
      <c r="E8" s="226"/>
      <c r="F8" s="226"/>
      <c r="G8" s="226"/>
      <c r="H8" s="227"/>
    </row>
    <row r="9" spans="1:11" ht="3.75" customHeight="1">
      <c r="A9" s="195"/>
      <c r="B9" s="196"/>
      <c r="C9" s="196"/>
      <c r="D9" s="196"/>
      <c r="E9" s="196"/>
      <c r="F9" s="196"/>
      <c r="G9" s="196"/>
      <c r="H9" s="197"/>
    </row>
    <row r="10" spans="1:11" ht="18" customHeight="1">
      <c r="A10" s="228" t="s">
        <v>225</v>
      </c>
      <c r="B10" s="229"/>
      <c r="C10" s="229"/>
      <c r="D10" s="229"/>
      <c r="E10" s="229"/>
      <c r="F10" s="229"/>
      <c r="G10" s="229"/>
      <c r="H10" s="230"/>
    </row>
    <row r="11" spans="1:11" ht="14.25" customHeight="1">
      <c r="A11" s="72" t="s">
        <v>226</v>
      </c>
      <c r="B11" s="212" t="s">
        <v>227</v>
      </c>
      <c r="C11" s="212"/>
      <c r="D11" s="212"/>
      <c r="E11" s="212"/>
      <c r="F11" s="69" t="s">
        <v>228</v>
      </c>
      <c r="G11" s="213" t="s">
        <v>229</v>
      </c>
      <c r="H11" s="214"/>
    </row>
    <row r="12" spans="1:11" ht="3.75" customHeight="1">
      <c r="A12" s="215"/>
      <c r="B12" s="216"/>
      <c r="C12" s="216"/>
      <c r="D12" s="216"/>
      <c r="E12" s="216"/>
      <c r="F12" s="216"/>
      <c r="G12" s="216"/>
      <c r="H12" s="217"/>
    </row>
    <row r="13" spans="1:11" s="2" customFormat="1">
      <c r="A13" s="73" t="s">
        <v>234</v>
      </c>
      <c r="B13" s="209" t="s">
        <v>263</v>
      </c>
      <c r="C13" s="209"/>
      <c r="D13" s="209"/>
      <c r="E13" s="209"/>
      <c r="F13" s="7" t="s">
        <v>230</v>
      </c>
      <c r="G13" s="210">
        <f>AVERAGE(B16:H16)</f>
        <v>4521.5766666666668</v>
      </c>
      <c r="H13" s="211"/>
      <c r="K13" s="3"/>
    </row>
    <row r="14" spans="1:11" s="2" customFormat="1" ht="22.5" customHeight="1">
      <c r="A14" s="74" t="s">
        <v>231</v>
      </c>
      <c r="B14" s="198" t="s">
        <v>264</v>
      </c>
      <c r="C14" s="198"/>
      <c r="D14" s="198" t="s">
        <v>267</v>
      </c>
      <c r="E14" s="198"/>
      <c r="F14" s="198"/>
      <c r="G14" s="199" t="s">
        <v>268</v>
      </c>
      <c r="H14" s="200"/>
      <c r="K14" s="3"/>
    </row>
    <row r="15" spans="1:11" s="2" customFormat="1">
      <c r="A15" s="74" t="s">
        <v>232</v>
      </c>
      <c r="B15" s="198" t="s">
        <v>265</v>
      </c>
      <c r="C15" s="198"/>
      <c r="D15" s="198" t="s">
        <v>266</v>
      </c>
      <c r="E15" s="198"/>
      <c r="F15" s="198"/>
      <c r="G15" s="199" t="s">
        <v>269</v>
      </c>
      <c r="H15" s="200"/>
      <c r="K15" s="3"/>
    </row>
    <row r="16" spans="1:11" s="2" customFormat="1">
      <c r="A16" s="74" t="s">
        <v>233</v>
      </c>
      <c r="B16" s="199">
        <v>5373.6</v>
      </c>
      <c r="C16" s="198"/>
      <c r="D16" s="199">
        <v>3069.9</v>
      </c>
      <c r="E16" s="198"/>
      <c r="F16" s="198"/>
      <c r="G16" s="199">
        <v>5121.2299999999996</v>
      </c>
      <c r="H16" s="201"/>
      <c r="K16" s="3"/>
    </row>
    <row r="17" spans="1:11" s="2" customFormat="1" ht="6" customHeight="1">
      <c r="A17" s="192"/>
      <c r="B17" s="193"/>
      <c r="C17" s="193"/>
      <c r="D17" s="193"/>
      <c r="E17" s="193"/>
      <c r="F17" s="193"/>
      <c r="G17" s="193"/>
      <c r="H17" s="194"/>
      <c r="K17" s="3"/>
    </row>
    <row r="18" spans="1:11" s="2" customFormat="1">
      <c r="A18" s="73" t="s">
        <v>235</v>
      </c>
      <c r="B18" s="209" t="s">
        <v>146</v>
      </c>
      <c r="C18" s="209"/>
      <c r="D18" s="209"/>
      <c r="E18" s="209"/>
      <c r="F18" s="7" t="s">
        <v>230</v>
      </c>
      <c r="G18" s="210">
        <f>AVERAGE(B21:H21)</f>
        <v>2100</v>
      </c>
      <c r="H18" s="211"/>
      <c r="K18" s="3"/>
    </row>
    <row r="19" spans="1:11" s="2" customFormat="1" ht="26.25" customHeight="1">
      <c r="A19" s="74" t="s">
        <v>231</v>
      </c>
      <c r="B19" s="198" t="s">
        <v>284</v>
      </c>
      <c r="C19" s="198"/>
      <c r="D19" s="198" t="s">
        <v>223</v>
      </c>
      <c r="E19" s="198"/>
      <c r="F19" s="198"/>
      <c r="G19" s="199" t="s">
        <v>223</v>
      </c>
      <c r="H19" s="200"/>
      <c r="K19" s="3"/>
    </row>
    <row r="20" spans="1:11" s="2" customFormat="1">
      <c r="A20" s="74" t="s">
        <v>232</v>
      </c>
      <c r="B20" s="198" t="s">
        <v>283</v>
      </c>
      <c r="C20" s="198"/>
      <c r="D20" s="198" t="s">
        <v>223</v>
      </c>
      <c r="E20" s="198"/>
      <c r="F20" s="198"/>
      <c r="G20" s="199" t="s">
        <v>223</v>
      </c>
      <c r="H20" s="200"/>
      <c r="K20" s="3"/>
    </row>
    <row r="21" spans="1:11" s="2" customFormat="1">
      <c r="A21" s="74" t="s">
        <v>233</v>
      </c>
      <c r="B21" s="199">
        <v>2100</v>
      </c>
      <c r="C21" s="198"/>
      <c r="D21" s="199" t="s">
        <v>223</v>
      </c>
      <c r="E21" s="198"/>
      <c r="F21" s="198"/>
      <c r="G21" s="199" t="s">
        <v>223</v>
      </c>
      <c r="H21" s="201"/>
      <c r="K21" s="3"/>
    </row>
    <row r="22" spans="1:11" s="2" customFormat="1" ht="6" customHeight="1">
      <c r="A22" s="192"/>
      <c r="B22" s="193"/>
      <c r="C22" s="193"/>
      <c r="D22" s="193"/>
      <c r="E22" s="193"/>
      <c r="F22" s="193"/>
      <c r="G22" s="193"/>
      <c r="H22" s="194"/>
      <c r="K22" s="3"/>
    </row>
    <row r="23" spans="1:11" s="2" customFormat="1">
      <c r="A23" s="73" t="s">
        <v>236</v>
      </c>
      <c r="B23" s="209" t="s">
        <v>66</v>
      </c>
      <c r="C23" s="209"/>
      <c r="D23" s="209"/>
      <c r="E23" s="209"/>
      <c r="F23" s="7" t="s">
        <v>230</v>
      </c>
      <c r="G23" s="210">
        <f>AVERAGE(B26:H26)</f>
        <v>450</v>
      </c>
      <c r="H23" s="211"/>
      <c r="K23" s="3"/>
    </row>
    <row r="24" spans="1:11" s="2" customFormat="1" ht="24.75" customHeight="1">
      <c r="A24" s="74" t="s">
        <v>231</v>
      </c>
      <c r="B24" s="198" t="s">
        <v>284</v>
      </c>
      <c r="C24" s="198"/>
      <c r="D24" s="198" t="s">
        <v>223</v>
      </c>
      <c r="E24" s="198"/>
      <c r="F24" s="198"/>
      <c r="G24" s="199" t="s">
        <v>223</v>
      </c>
      <c r="H24" s="200"/>
      <c r="K24" s="3"/>
    </row>
    <row r="25" spans="1:11" s="2" customFormat="1">
      <c r="A25" s="74" t="s">
        <v>232</v>
      </c>
      <c r="B25" s="198" t="s">
        <v>283</v>
      </c>
      <c r="C25" s="198"/>
      <c r="D25" s="198" t="s">
        <v>223</v>
      </c>
      <c r="E25" s="198"/>
      <c r="F25" s="198"/>
      <c r="G25" s="199" t="s">
        <v>223</v>
      </c>
      <c r="H25" s="200"/>
      <c r="K25" s="3"/>
    </row>
    <row r="26" spans="1:11" s="2" customFormat="1">
      <c r="A26" s="74" t="s">
        <v>233</v>
      </c>
      <c r="B26" s="199">
        <v>450</v>
      </c>
      <c r="C26" s="198"/>
      <c r="D26" s="199" t="s">
        <v>223</v>
      </c>
      <c r="E26" s="198"/>
      <c r="F26" s="198"/>
      <c r="G26" s="199" t="s">
        <v>223</v>
      </c>
      <c r="H26" s="201"/>
      <c r="K26" s="3"/>
    </row>
    <row r="27" spans="1:11" s="2" customFormat="1" ht="6" customHeight="1" thickBot="1">
      <c r="A27" s="206"/>
      <c r="B27" s="207"/>
      <c r="C27" s="207"/>
      <c r="D27" s="207"/>
      <c r="E27" s="207"/>
      <c r="F27" s="207"/>
      <c r="G27" s="207"/>
      <c r="H27" s="208"/>
      <c r="K27" s="3"/>
    </row>
    <row r="28" spans="1:11" s="2" customFormat="1">
      <c r="A28" s="4"/>
      <c r="B28" s="5"/>
      <c r="C28" s="6"/>
      <c r="D28" s="5"/>
      <c r="E28" s="6"/>
      <c r="F28" s="6"/>
      <c r="G28" s="5"/>
      <c r="H28" s="6"/>
      <c r="K28" s="3"/>
    </row>
    <row r="29" spans="1:11" s="2" customFormat="1">
      <c r="A29" s="4"/>
      <c r="B29" s="5"/>
      <c r="C29" s="6"/>
      <c r="D29" s="5"/>
      <c r="E29" s="6"/>
      <c r="F29" s="6"/>
      <c r="G29" s="5"/>
      <c r="H29" s="6"/>
      <c r="K29" s="3"/>
    </row>
    <row r="30" spans="1:11">
      <c r="A30" s="8"/>
      <c r="B30" s="205"/>
      <c r="C30" s="205"/>
      <c r="D30" s="8"/>
      <c r="E30" s="88"/>
      <c r="F30" s="88"/>
      <c r="G30" s="9"/>
      <c r="H30" s="8"/>
    </row>
    <row r="31" spans="1:11" ht="12" customHeight="1">
      <c r="A31" s="10"/>
      <c r="B31" s="203" t="s">
        <v>345</v>
      </c>
      <c r="C31" s="203"/>
      <c r="D31" s="10"/>
      <c r="E31" s="204"/>
      <c r="F31" s="204"/>
      <c r="G31" s="11"/>
      <c r="H31" s="10"/>
    </row>
    <row r="32" spans="1:11">
      <c r="B32" s="202" t="s">
        <v>346</v>
      </c>
      <c r="C32" s="202"/>
    </row>
    <row r="33" spans="2:3">
      <c r="B33" s="202" t="s">
        <v>237</v>
      </c>
      <c r="C33" s="202"/>
    </row>
  </sheetData>
  <mergeCells count="57">
    <mergeCell ref="G11:H11"/>
    <mergeCell ref="A12:H12"/>
    <mergeCell ref="A1:B1"/>
    <mergeCell ref="C1:H1"/>
    <mergeCell ref="A2:H2"/>
    <mergeCell ref="A3:H3"/>
    <mergeCell ref="A10:H10"/>
    <mergeCell ref="A8:H8"/>
    <mergeCell ref="A5:B6"/>
    <mergeCell ref="C5:D5"/>
    <mergeCell ref="C6:D6"/>
    <mergeCell ref="A4:H4"/>
    <mergeCell ref="D24:F24"/>
    <mergeCell ref="G24:H24"/>
    <mergeCell ref="B18:E18"/>
    <mergeCell ref="G18:H18"/>
    <mergeCell ref="B19:C19"/>
    <mergeCell ref="D19:F19"/>
    <mergeCell ref="G19:H19"/>
    <mergeCell ref="B20:C20"/>
    <mergeCell ref="D20:F20"/>
    <mergeCell ref="G20:H20"/>
    <mergeCell ref="B21:C21"/>
    <mergeCell ref="D21:F21"/>
    <mergeCell ref="G21:H21"/>
    <mergeCell ref="B23:E23"/>
    <mergeCell ref="G23:H23"/>
    <mergeCell ref="B24:C24"/>
    <mergeCell ref="G25:H25"/>
    <mergeCell ref="B26:C26"/>
    <mergeCell ref="D26:F26"/>
    <mergeCell ref="G26:H26"/>
    <mergeCell ref="B30:C30"/>
    <mergeCell ref="E30:F30"/>
    <mergeCell ref="A27:H27"/>
    <mergeCell ref="B33:C33"/>
    <mergeCell ref="B25:C25"/>
    <mergeCell ref="D25:F25"/>
    <mergeCell ref="B31:C31"/>
    <mergeCell ref="E31:F31"/>
    <mergeCell ref="B32:C32"/>
    <mergeCell ref="A22:H22"/>
    <mergeCell ref="A17:H17"/>
    <mergeCell ref="A7:H7"/>
    <mergeCell ref="A9:H9"/>
    <mergeCell ref="B15:C15"/>
    <mergeCell ref="D15:F15"/>
    <mergeCell ref="G15:H15"/>
    <mergeCell ref="B16:C16"/>
    <mergeCell ref="D16:F16"/>
    <mergeCell ref="G16:H16"/>
    <mergeCell ref="B14:C14"/>
    <mergeCell ref="D14:F14"/>
    <mergeCell ref="G14:H14"/>
    <mergeCell ref="B13:E13"/>
    <mergeCell ref="G13:H13"/>
    <mergeCell ref="B11:E11"/>
  </mergeCells>
  <pageMargins left="0.511811024" right="0.511811024" top="0.78740157499999996" bottom="0.78740157499999996" header="0.31496062000000002" footer="0.31496062000000002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3</vt:i4>
      </vt:variant>
    </vt:vector>
  </HeadingPairs>
  <TitlesOfParts>
    <vt:vector size="9" baseType="lpstr">
      <vt:lpstr>BDI 01</vt:lpstr>
      <vt:lpstr>BDI 02</vt:lpstr>
      <vt:lpstr>Planilha Orçamentária</vt:lpstr>
      <vt:lpstr>Memória</vt:lpstr>
      <vt:lpstr>Cronograma</vt:lpstr>
      <vt:lpstr>Cotação</vt:lpstr>
      <vt:lpstr>Cotação!Area_de_impressao</vt:lpstr>
      <vt:lpstr>Cronograma!Area_de_impressao</vt:lpstr>
      <vt:lpstr>Memória!Area_de_impressao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Kelvin</cp:lastModifiedBy>
  <cp:revision>0</cp:revision>
  <cp:lastPrinted>2026-07-09T13:12:55Z</cp:lastPrinted>
  <dcterms:created xsi:type="dcterms:W3CDTF">2026-04-14T13:01:53Z</dcterms:created>
  <dcterms:modified xsi:type="dcterms:W3CDTF">2026-07-09T13:12:58Z</dcterms:modified>
</cp:coreProperties>
</file>