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CESSO-COMPARTILHADO\2024\EDITAIS 2024\CALÇAMENTO - EDIMO\"/>
    </mc:Choice>
  </mc:AlternateContent>
  <bookViews>
    <workbookView xWindow="0" yWindow="0" windowWidth="28800" windowHeight="12435" firstSheet="1" activeTab="2"/>
  </bookViews>
  <sheets>
    <sheet name="Planilha Orcamentaria" sheetId="5" state="hidden" r:id="rId1"/>
    <sheet name="Memória de Cálculo" sheetId="12" r:id="rId2"/>
    <sheet name="Planilha Orcamentaria " sheetId="6" r:id="rId3"/>
    <sheet name="BDI" sheetId="11" r:id="rId4"/>
    <sheet name="CRONOGRAMA" sheetId="10" r:id="rId5"/>
    <sheet name="Planilha Resumo" sheetId="13" r:id="rId6"/>
    <sheet name="Curva ABC" sheetId="14" r:id="rId7"/>
  </sheets>
  <externalReferences>
    <externalReference r:id="rId8"/>
    <externalReference r:id="rId9"/>
    <externalReference r:id="rId10"/>
    <externalReference r:id="rId11"/>
  </externalReferences>
  <definedNames>
    <definedName name="_xlnm._FilterDatabase" localSheetId="6" hidden="1">'Curva ABC'!$O$9:$T$19</definedName>
    <definedName name="_xlnm.Print_Area" localSheetId="3">BDI!$A$1:$F$34</definedName>
    <definedName name="_xlnm.Print_Area" localSheetId="4">CRONOGRAMA!$A$1:$N$36</definedName>
    <definedName name="_xlnm.Print_Area" localSheetId="6">'Curva ABC'!$A$1:$I$44</definedName>
    <definedName name="_xlnm.Print_Area" localSheetId="1">'Memória de Cálculo'!$A$1:$I$35</definedName>
    <definedName name="_xlnm.Print_Area" localSheetId="0">'Planilha Orcamentaria'!$A$1:$H$55</definedName>
    <definedName name="_xlnm.Print_Area" localSheetId="2">'Planilha Orcamentaria '!$A$1:$I$40</definedName>
    <definedName name="_xlnm.Print_Area" localSheetId="5">'Planilha Resumo'!$A$1:$I$23</definedName>
    <definedName name="_xlnm.Database">TEXT([1]Dados!$G$29,"mm-aaaa")</definedName>
    <definedName name="EMPRESAS" localSheetId="6">OFFSET(#REF!,1,0):OFFSET(#REF!,-1,0)</definedName>
    <definedName name="EMPRESAS" localSheetId="5">OFFSET(#REF!,1,0):OFFSET(#REF!,-1,0)</definedName>
    <definedName name="EMPRESAS">OFFSET(#REF!,1,0):OFFSET(#REF!,-1,0)</definedName>
    <definedName name="Fonte" localSheetId="6">#REF!</definedName>
    <definedName name="Fonte" localSheetId="5">#REF!</definedName>
    <definedName name="Fonte">#REF!</definedName>
    <definedName name="INDICES" localSheetId="6">OFFSET([2]COTAÇÃO!$B$20,1,0):OFFSET([2]COTAÇÃO!$I$24,-1,0)</definedName>
    <definedName name="INDICES" localSheetId="5">OFFSET([2]COTAÇÃO!$B$20,1,0):OFFSET([2]COTAÇÃO!$I$24,-1,0)</definedName>
    <definedName name="INDICES">OFFSET(#REF!,1,0):OFFSET(#REF!,-1,0)</definedName>
    <definedName name="nao" localSheetId="6">#REF!</definedName>
    <definedName name="nao" localSheetId="5">#REF!</definedName>
    <definedName name="nao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2" l="1"/>
  <c r="F19" i="12"/>
  <c r="F16" i="12"/>
  <c r="P11" i="14"/>
  <c r="P10" i="14"/>
  <c r="P12" i="14"/>
  <c r="H5" i="14"/>
  <c r="A8" i="12"/>
  <c r="H5" i="13"/>
  <c r="C26" i="14"/>
  <c r="C18" i="13"/>
  <c r="A14" i="13"/>
  <c r="A13" i="13"/>
  <c r="A12" i="13"/>
  <c r="C19" i="11" l="1"/>
  <c r="H8" i="13" l="1"/>
  <c r="H8" i="14"/>
  <c r="H8" i="6"/>
  <c r="N16" i="10"/>
  <c r="N17" i="10"/>
  <c r="N15" i="10"/>
  <c r="B17" i="10"/>
  <c r="B16" i="10"/>
  <c r="A7" i="12"/>
  <c r="A6" i="12"/>
  <c r="A5" i="12"/>
  <c r="A4" i="12"/>
  <c r="H5" i="12" l="1"/>
  <c r="A5" i="11"/>
  <c r="J13" i="12" l="1"/>
  <c r="J20" i="12"/>
  <c r="A8" i="10"/>
  <c r="A4" i="11"/>
  <c r="I18" i="12" l="1"/>
  <c r="A10" i="10"/>
  <c r="A9" i="10"/>
  <c r="H5" i="6" l="1"/>
  <c r="M7" i="10" l="1"/>
  <c r="F13" i="11"/>
  <c r="B15" i="10"/>
  <c r="H8" i="12" l="1"/>
  <c r="J19" i="12" l="1"/>
  <c r="K18" i="12"/>
  <c r="K19" i="6" l="1"/>
  <c r="H19" i="6"/>
  <c r="I19" i="6" s="1"/>
  <c r="H20" i="6"/>
  <c r="I20" i="6" s="1"/>
  <c r="H16" i="6"/>
  <c r="I16" i="6" s="1"/>
  <c r="I15" i="6" s="1"/>
  <c r="H13" i="6"/>
  <c r="I13" i="6" s="1"/>
  <c r="I12" i="6" s="1"/>
  <c r="K16" i="6"/>
  <c r="H12" i="13" l="1"/>
  <c r="G12" i="13" s="1"/>
  <c r="Q12" i="14"/>
  <c r="H13" i="13"/>
  <c r="F13" i="13" s="1"/>
  <c r="Q10" i="14"/>
  <c r="J19" i="6"/>
  <c r="I18" i="6"/>
  <c r="Q11" i="14" s="1"/>
  <c r="J16" i="6"/>
  <c r="F12" i="13" l="1"/>
  <c r="G13" i="13"/>
  <c r="Q21" i="14"/>
  <c r="R10" i="14" s="1"/>
  <c r="I24" i="6"/>
  <c r="H14" i="13"/>
  <c r="D16" i="10"/>
  <c r="S10" i="14" l="1"/>
  <c r="T10" i="14" s="1"/>
  <c r="R12" i="14"/>
  <c r="R11" i="14"/>
  <c r="F14" i="13"/>
  <c r="G14" i="13"/>
  <c r="H11" i="13"/>
  <c r="H15" i="13"/>
  <c r="J16" i="10"/>
  <c r="H16" i="10"/>
  <c r="F16" i="10"/>
  <c r="K15" i="6"/>
  <c r="K13" i="6"/>
  <c r="S11" i="14" l="1"/>
  <c r="T11" i="14" s="1"/>
  <c r="R21" i="14"/>
  <c r="I15" i="13"/>
  <c r="I13" i="13"/>
  <c r="I12" i="13"/>
  <c r="I14" i="13"/>
  <c r="G15" i="13"/>
  <c r="G11" i="13"/>
  <c r="F11" i="13"/>
  <c r="F15" i="13"/>
  <c r="M16" i="10"/>
  <c r="J13" i="6"/>
  <c r="J24" i="6" s="1"/>
  <c r="G14" i="5"/>
  <c r="H14" i="5" s="1"/>
  <c r="G15" i="5"/>
  <c r="H15" i="5" s="1"/>
  <c r="G16" i="5"/>
  <c r="H16" i="5" s="1"/>
  <c r="G17" i="5"/>
  <c r="H17" i="5" s="1"/>
  <c r="G18" i="5"/>
  <c r="H18" i="5" s="1"/>
  <c r="G19" i="5"/>
  <c r="H19" i="5" s="1"/>
  <c r="G20" i="5"/>
  <c r="H20" i="5" s="1"/>
  <c r="G21" i="5"/>
  <c r="H21" i="5" s="1"/>
  <c r="G22" i="5"/>
  <c r="H22" i="5" s="1"/>
  <c r="G23" i="5"/>
  <c r="H23" i="5" s="1"/>
  <c r="G24" i="5"/>
  <c r="H24" i="5" s="1"/>
  <c r="G25" i="5"/>
  <c r="H25" i="5" s="1"/>
  <c r="G26" i="5"/>
  <c r="H26" i="5" s="1"/>
  <c r="G27" i="5"/>
  <c r="H27" i="5" s="1"/>
  <c r="G28" i="5"/>
  <c r="H28" i="5" s="1"/>
  <c r="G29" i="5"/>
  <c r="H29" i="5" s="1"/>
  <c r="G30" i="5"/>
  <c r="H30" i="5" s="1"/>
  <c r="G31" i="5"/>
  <c r="H31" i="5" s="1"/>
  <c r="G32" i="5"/>
  <c r="H32" i="5" s="1"/>
  <c r="G33" i="5"/>
  <c r="H33" i="5" s="1"/>
  <c r="G34" i="5"/>
  <c r="H34" i="5" s="1"/>
  <c r="G35" i="5"/>
  <c r="H35" i="5" s="1"/>
  <c r="G36" i="5"/>
  <c r="H36" i="5" s="1"/>
  <c r="G37" i="5"/>
  <c r="H37" i="5" s="1"/>
  <c r="G38" i="5"/>
  <c r="H38" i="5" s="1"/>
  <c r="G39" i="5"/>
  <c r="H39" i="5" s="1"/>
  <c r="G40" i="5"/>
  <c r="H40" i="5" s="1"/>
  <c r="G41" i="5"/>
  <c r="H41" i="5" s="1"/>
  <c r="S12" i="14" l="1"/>
  <c r="T12" i="14" s="1"/>
  <c r="I11" i="13"/>
  <c r="H42" i="5"/>
  <c r="D17" i="10" l="1"/>
  <c r="J17" i="10" l="1"/>
  <c r="H17" i="10"/>
  <c r="F17" i="10"/>
  <c r="M17" i="10" l="1"/>
  <c r="H19" i="10"/>
  <c r="J19" i="10"/>
  <c r="J10" i="6" l="1"/>
  <c r="D15" i="10" l="1"/>
  <c r="D19" i="10" s="1"/>
  <c r="E15" i="10" s="1"/>
  <c r="D20" i="10"/>
  <c r="F15" i="10" l="1"/>
  <c r="E17" i="10"/>
  <c r="E16" i="10"/>
  <c r="K19" i="10"/>
  <c r="I19" i="10"/>
  <c r="F19" i="10" l="1"/>
  <c r="G19" i="10" s="1"/>
  <c r="G20" i="10" s="1"/>
  <c r="I20" i="10" s="1"/>
  <c r="K20" i="10" s="1"/>
  <c r="M15" i="10"/>
  <c r="E19" i="10"/>
  <c r="F20" i="10" l="1"/>
  <c r="H20" i="10" s="1"/>
  <c r="J20" i="10" s="1"/>
</calcChain>
</file>

<file path=xl/sharedStrings.xml><?xml version="1.0" encoding="utf-8"?>
<sst xmlns="http://schemas.openxmlformats.org/spreadsheetml/2006/main" count="271" uniqueCount="140">
  <si>
    <t>ITEM</t>
  </si>
  <si>
    <t>DESCRIÇÃO</t>
  </si>
  <si>
    <t>QUANTIDADE</t>
  </si>
  <si>
    <t>UNIDADE</t>
  </si>
  <si>
    <t>PLANILHA ORÇAMENTÁRIA DE CUSTOS</t>
  </si>
  <si>
    <t>A N E X O   I I</t>
  </si>
  <si>
    <t>CÓDIGO</t>
  </si>
  <si>
    <t>DIRETA</t>
  </si>
  <si>
    <t>INDIRETA</t>
  </si>
  <si>
    <t>(    )</t>
  </si>
  <si>
    <t>LDI</t>
  </si>
  <si>
    <t xml:space="preserve">DATA: </t>
  </si>
  <si>
    <t>PREÇO TOTAL</t>
  </si>
  <si>
    <t>CREA</t>
  </si>
  <si>
    <t xml:space="preserve">FORMA DE EXECUÇÃO: </t>
  </si>
  <si>
    <t xml:space="preserve">PRAZO DE EXECUÇÃO: </t>
  </si>
  <si>
    <t xml:space="preserve">LOCAL: </t>
  </si>
  <si>
    <t>Carimbo e assinatura do engenheiro responsável técnico pela elaboração da planilha</t>
  </si>
  <si>
    <t>Carimbo e assinatura do prefeito</t>
  </si>
  <si>
    <t>PREÇO UNITÁRIO S/ LDI</t>
  </si>
  <si>
    <t>PREÇO UNITÁRIO C/ LDI</t>
  </si>
  <si>
    <t xml:space="preserve">REGIÃO/MÊS DE REFERÊNCIA: </t>
  </si>
  <si>
    <t xml:space="preserve">OBRA: </t>
  </si>
  <si>
    <t>M2</t>
  </si>
  <si>
    <t>M</t>
  </si>
  <si>
    <t>TOTAL GERAL DA OBRA</t>
  </si>
  <si>
    <t xml:space="preserve">PREFEITURA: </t>
  </si>
  <si>
    <t xml:space="preserve">FOLHA Nº: </t>
  </si>
  <si>
    <t>(     )</t>
  </si>
  <si>
    <t>REPASSE</t>
  </si>
  <si>
    <t>1.1</t>
  </si>
  <si>
    <t>FONTE</t>
  </si>
  <si>
    <t>TOTAL</t>
  </si>
  <si>
    <t>MEMÓRIA DE CÁLCULO</t>
  </si>
  <si>
    <t>PAVIMENTAÇÃO</t>
  </si>
  <si>
    <t>SEINFRA</t>
  </si>
  <si>
    <t>2.1</t>
  </si>
  <si>
    <t>3.1</t>
  </si>
  <si>
    <t>(  x  )</t>
  </si>
  <si>
    <r>
      <t xml:space="preserve">ISS:  </t>
    </r>
    <r>
      <rPr>
        <sz val="10"/>
        <rFont val="Arial"/>
        <family val="2"/>
      </rPr>
      <t>5,00%</t>
    </r>
  </si>
  <si>
    <t>TOTAL ITEM 1</t>
  </si>
  <si>
    <t>TOTAL ITEM 2</t>
  </si>
  <si>
    <t>TOTAL ITEM 3</t>
  </si>
  <si>
    <t>OBRAS COMPLEMENTARES DE PAVIMENTAÇÃO</t>
  </si>
  <si>
    <t xml:space="preserve"> </t>
  </si>
  <si>
    <t>SIGLA</t>
  </si>
  <si>
    <t>COMPOSIÇÃO DO BDI:</t>
  </si>
  <si>
    <t>PERCENTUAIS (%)</t>
  </si>
  <si>
    <t>TAXA DE TRIBUTOS</t>
  </si>
  <si>
    <t>PIS =</t>
  </si>
  <si>
    <t>AC</t>
  </si>
  <si>
    <t xml:space="preserve">ADMINISTRAÇÃO CENTRAL </t>
  </si>
  <si>
    <t>CONFINS =</t>
  </si>
  <si>
    <t>R</t>
  </si>
  <si>
    <t xml:space="preserve">TAXA DE RISCOS </t>
  </si>
  <si>
    <t>DF</t>
  </si>
  <si>
    <t xml:space="preserve">TAXA DE DESPESAS/FINANCEIRAS </t>
  </si>
  <si>
    <t>I =</t>
  </si>
  <si>
    <t>L</t>
  </si>
  <si>
    <t>TAXA DE LUCROS/REMUNERAÇÃO</t>
  </si>
  <si>
    <t>I</t>
  </si>
  <si>
    <t>CPRB</t>
  </si>
  <si>
    <t>BDI=</t>
  </si>
  <si>
    <t>___________________________________________________</t>
  </si>
  <si>
    <t>(  x   ) INDIRETA</t>
  </si>
  <si>
    <t xml:space="preserve">(        ) DIRETA   </t>
  </si>
  <si>
    <t>CRONOGRAMA FÍSICO-FINANCEIRO</t>
  </si>
  <si>
    <t>Ítem</t>
  </si>
  <si>
    <t>Discriminação</t>
  </si>
  <si>
    <t>VALOR DOS SEVIÇOS</t>
  </si>
  <si>
    <t>Mês 1</t>
  </si>
  <si>
    <t>Mês 2</t>
  </si>
  <si>
    <t>Mês 3</t>
  </si>
  <si>
    <t>R$</t>
  </si>
  <si>
    <t>%</t>
  </si>
  <si>
    <t>1.0</t>
  </si>
  <si>
    <t>2.0</t>
  </si>
  <si>
    <t>3.0</t>
  </si>
  <si>
    <t>TOTAL ACUMULADO</t>
  </si>
  <si>
    <t>_________________________________________________________________</t>
  </si>
  <si>
    <t>SERVIÇOS PRELIMINARES</t>
  </si>
  <si>
    <t>ISS: 5,00%</t>
  </si>
  <si>
    <t>COMPOSIÇÃO DO BDI COM DESONERAÇÃO</t>
  </si>
  <si>
    <t>OBRAS RODOVIARIAS DE ACORDO COM ACÓRDÃO TCU BDI (CONFORME ACÓRDÃO Nº 2622/13 e LEI Nº 13.161 DE 31/08/15)</t>
  </si>
  <si>
    <t>S</t>
  </si>
  <si>
    <t>TAXA DE SEGUROS+GARANTIAS</t>
  </si>
  <si>
    <r>
      <t xml:space="preserve">BDI % = </t>
    </r>
    <r>
      <rPr>
        <u/>
        <sz val="10"/>
        <rFont val="Arial"/>
        <family val="2"/>
      </rPr>
      <t>(1 + (AC + S + G + R)) x (1 + DF) x (1 + L)</t>
    </r>
    <r>
      <rPr>
        <sz val="10"/>
        <rFont val="Arial"/>
        <family val="2"/>
      </rPr>
      <t xml:space="preserve">
(1 - (I + CPRB))</t>
    </r>
  </si>
  <si>
    <t>U</t>
  </si>
  <si>
    <t>FORNECIMENTO E COLOCAÇÃO DE PLACA DE OBRA EM CHAPA GALVANIZADA (3,00 X 1,5 0 M) - EM CHAPA GALVANIZADA 0,26 AFIXADAS COM REBITES 540 E PARAFUSOS 3/8, EM ESTRUTURA METÁLICA VIGA U 2" ENRIJECIDA COM METALON 20 X 20, SUPORTE EM EUCALIPTO AUTOCLAVADO PINTADAS</t>
  </si>
  <si>
    <t>ED-28427</t>
  </si>
  <si>
    <t>Engenheiro Civil</t>
  </si>
  <si>
    <t>Prefeito Municipal</t>
  </si>
  <si>
    <t>PREFEITURA: Prefeitura Municipal de Jequitinhonha - MG</t>
  </si>
  <si>
    <t>ISS CONSIDERADO DO MUNICÍPIO: 5%</t>
  </si>
  <si>
    <t>1 UNIDADES</t>
  </si>
  <si>
    <t>3.2</t>
  </si>
  <si>
    <t>ED-14762</t>
  </si>
  <si>
    <r>
      <t xml:space="preserve">PRAZO DE EXECUÇÃO: </t>
    </r>
    <r>
      <rPr>
        <sz val="10"/>
        <color rgb="FF000000"/>
        <rFont val="Arial"/>
        <family val="2"/>
      </rPr>
      <t>03 Meses</t>
    </r>
  </si>
  <si>
    <t>BDI</t>
  </si>
  <si>
    <t>ISS=</t>
  </si>
  <si>
    <t>ED-51139</t>
  </si>
  <si>
    <t xml:space="preserve">PREFEITURA MUNICIPAL DE MEDINA
ESTADO DE MINAS GERAIS
</t>
  </si>
  <si>
    <r>
      <t xml:space="preserve">PREFEITURA: </t>
    </r>
    <r>
      <rPr>
        <sz val="10"/>
        <rFont val="Arial"/>
        <family val="2"/>
      </rPr>
      <t>Prefeitura Municipal de Medina - MG</t>
    </r>
  </si>
  <si>
    <r>
      <t xml:space="preserve">REGIÃO/MÊS DE REFERÊNCIA: </t>
    </r>
    <r>
      <rPr>
        <sz val="10"/>
        <rFont val="Arial"/>
        <family val="2"/>
      </rPr>
      <t>SEINFRA/OUTUBRO/2023/DESONERADA</t>
    </r>
  </si>
  <si>
    <t>PAVIMENTAÇÃO EM BLOQUETE SEXTAVADO</t>
  </si>
  <si>
    <t>ED-50416</t>
  </si>
  <si>
    <t>EXECUÇÃO DE PAVIMENTO INTERTRAVADO EM BLOCO SEXTAVADO, ESPESSURA 8CM, FCK 35MPA, INCLUINDO FORNECIMENTO E TRANSPORTE DE TODOS OS MATERIAIS E COLCHÃO DE ASSENTAMENTO COM ESPESSURA 6CM</t>
  </si>
  <si>
    <t>GUIA DE MEIO-FIO, EM CONCRETO COM FCK 20MPA, PRÉMOLDADA, MFC-01 PADRÃO DER-MG, DIMENSÕES (12X16,7X35)CM , EXCLUSIVE SARJETA, INCLUSIVE ESCAVAÇÃO, APILOAMENTO E TRANSPORTE COM RETIRADA DO MATERIAL ESCAVADO (EM CAÇAMBA)</t>
  </si>
  <si>
    <t>SARJETA DE CONCRETO URBANO (SCU), TIPO 1, COM FCK 15 MPA, LARGURA DE 50CM COM INCLINAÇÃO DE 3%, ESP. 7CM, PADRÃO DER-MG, EXCLUSIVE MEIO-FIO, INCLUSIVE ESCAVAÇÃO, APILAOMENTO E TRANSPORTE COM RETIRADA DO MATERIAL ESCAVADO (EM CAÇAMBA)</t>
  </si>
  <si>
    <t>MEDINA, 26 DE DEZEMBRO DE 2023</t>
  </si>
  <si>
    <t>Evaldo Lucio Peixoto Sena</t>
  </si>
  <si>
    <t>PREFEITO MUNICIPAL DE MEDINA</t>
  </si>
  <si>
    <t>PREÇO UNITÁRIO S/ BDI</t>
  </si>
  <si>
    <t>PREÇO UNITÁRIO C/ BDI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</si>
  <si>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</si>
  <si>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GUIA DE MEIO-FIO, EM CONCRETO COM FCK 20MPA, PRÉ-MOLDADA, MFC-01 PADRÃO DER-MG, DIMENSÕES (12X16,7X35)CM, EXCLUSIVE SARJETA, INCLUSIVE ESCAVAÇÃO, APILOAMENTO E TRANSPORTE COM RETIRADA DO MATERIAL ESCAVADO (EM CAÇAMBA)</t>
  </si>
  <si>
    <t>_______________________________</t>
  </si>
  <si>
    <t>PREÇO TOTAL S/ BDI</t>
  </si>
  <si>
    <t>% GERAL</t>
  </si>
  <si>
    <t>________________________________________</t>
  </si>
  <si>
    <t>PREFEITO MUNICIPAL</t>
  </si>
  <si>
    <t>% ACUMULADA</t>
  </si>
  <si>
    <t>CATEGORIA</t>
  </si>
  <si>
    <t>A</t>
  </si>
  <si>
    <t>B</t>
  </si>
  <si>
    <t>C</t>
  </si>
  <si>
    <t>Eng°.VAGNER CHAVES GUSMÃO</t>
  </si>
  <si>
    <t>CREA - 146930/D</t>
  </si>
  <si>
    <r>
      <t xml:space="preserve">PRAZO DE EXECUÇÃO: </t>
    </r>
    <r>
      <rPr>
        <sz val="10"/>
        <rFont val="Arial"/>
        <family val="2"/>
      </rPr>
      <t>3 meses</t>
    </r>
  </si>
  <si>
    <t>EVALDO LÚCIO PEIXOTO SENA</t>
  </si>
  <si>
    <t>Vagner Chaves Gusmão</t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</si>
  <si>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146930/D</t>
    </r>
  </si>
  <si>
    <r>
      <t>OBRA:</t>
    </r>
    <r>
      <rPr>
        <sz val="10"/>
        <rFont val="Arial"/>
        <family val="2"/>
      </rPr>
      <t xml:space="preserve"> PAVIMENTAÇÃO EM BLOQUETE SEXTAVADO EM TRECHO DA RUA DO VALE E DA TRAVESSA DO VALE, NO DISTRITO DE TUPARECÊ</t>
    </r>
  </si>
  <si>
    <r>
      <t xml:space="preserve">OBRA: </t>
    </r>
    <r>
      <rPr>
        <sz val="10"/>
        <rFont val="Arial"/>
        <family val="2"/>
      </rPr>
      <t>PAVIMENTAÇÃO EM BLOQUETE SEXTAVADO EM TRECHO DA RUA DO VALE E DA TRAVESSA DO VALE, NO DISTRITO DE TUPARECÊ</t>
    </r>
  </si>
  <si>
    <t>RUA DO VALE (393,88+108,97)</t>
  </si>
  <si>
    <t>COMPRIMENTO DA SARJETA A SER EXECUTADA (148,1)</t>
  </si>
  <si>
    <t>COMPRIMENTO DO MEIO-FIO A SER INSTALADO (147,20) + MEIO FIO DE TRAVAMENTO (14,30)</t>
  </si>
  <si>
    <r>
      <rPr>
        <b/>
        <sz val="10"/>
        <rFont val="Arial"/>
        <family val="2"/>
      </rPr>
      <t>LOCAL:</t>
    </r>
    <r>
      <rPr>
        <sz val="10"/>
        <rFont val="Arial"/>
        <family val="2"/>
      </rPr>
      <t xml:space="preserve">  TRECHO DA RUA DO VALE E DA TRAVESSA DO VALE, NO DISTRITO DE TUPARECÊ</t>
    </r>
  </si>
  <si>
    <r>
      <rPr>
        <b/>
        <sz val="10"/>
        <rFont val="Arial"/>
        <family val="2"/>
      </rPr>
      <t>LOCAL:</t>
    </r>
    <r>
      <rPr>
        <sz val="10"/>
        <rFont val="Arial"/>
        <family val="2"/>
      </rPr>
      <t xml:space="preserve"> TRECHO DA RUA DO VALE E DA TRAVESSA DO VALE, NO DISTRITO DE TUPARECÊ</t>
    </r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</si>
  <si>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146.930/D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</si>
</sst>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&quot;R$ &quot;#,##0.00"/>
    <numFmt numFmtId="166" formatCode="#,##0.0"/>
    <numFmt numFmtId="167" formatCode="&quot;R$&quot;\ #,##0.00"/>
    <numFmt numFmtId="168" formatCode="###,##0.00;###,##0.00;* &quot; &quot;"/>
  </numFmts>
  <fonts count="3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9"/>
      <color indexed="12"/>
      <name val="Arial"/>
      <family val="2"/>
    </font>
    <font>
      <sz val="8"/>
      <color theme="3"/>
      <name val="Arial"/>
      <family val="2"/>
    </font>
    <font>
      <b/>
      <sz val="10"/>
      <color rgb="FFC00000"/>
      <name val="Arial"/>
      <family val="2"/>
    </font>
    <font>
      <sz val="18"/>
      <name val="Arial"/>
      <family val="2"/>
    </font>
    <font>
      <sz val="8"/>
      <color theme="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sz val="14"/>
      <name val="Arial"/>
      <family val="2"/>
    </font>
    <font>
      <u/>
      <sz val="10"/>
      <name val="Arial"/>
      <family val="2"/>
    </font>
    <font>
      <b/>
      <sz val="9"/>
      <color theme="1"/>
      <name val="Arial Nova"/>
      <family val="2"/>
    </font>
    <font>
      <sz val="9"/>
      <color theme="1"/>
      <name val="Arial Nova"/>
      <family val="2"/>
    </font>
    <font>
      <sz val="9"/>
      <color theme="1"/>
      <name val="Calibri"/>
      <family val="2"/>
      <scheme val="minor"/>
    </font>
    <font>
      <sz val="8"/>
      <name val="Arial"/>
    </font>
    <font>
      <sz val="10"/>
      <color theme="3"/>
      <name val="Arial"/>
      <family val="2"/>
    </font>
    <font>
      <b/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8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</borders>
  <cellStyleXfs count="10">
    <xf numFmtId="0" fontId="0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44" fontId="2" fillId="0" borderId="0" applyFont="0" applyFill="0" applyBorder="0" applyAlignment="0" applyProtection="0"/>
  </cellStyleXfs>
  <cellXfs count="471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/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9" fillId="0" borderId="10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2" fontId="10" fillId="0" borderId="10" xfId="2" applyNumberFormat="1" applyFont="1" applyFill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center" vertical="center" wrapText="1"/>
    </xf>
    <xf numFmtId="4" fontId="10" fillId="0" borderId="11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2" fontId="10" fillId="0" borderId="6" xfId="2" applyNumberFormat="1" applyFont="1" applyFill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10" fillId="0" borderId="13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4" fontId="5" fillId="0" borderId="0" xfId="0" applyNumberFormat="1" applyFont="1"/>
    <xf numFmtId="164" fontId="10" fillId="0" borderId="6" xfId="2" applyFont="1" applyFill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left" vertical="center" wrapText="1"/>
    </xf>
    <xf numFmtId="2" fontId="10" fillId="0" borderId="15" xfId="2" applyNumberFormat="1" applyFont="1" applyFill="1" applyBorder="1" applyAlignment="1">
      <alignment horizontal="center" vertical="center" wrapText="1"/>
    </xf>
    <xf numFmtId="4" fontId="10" fillId="0" borderId="15" xfId="0" applyNumberFormat="1" applyFont="1" applyBorder="1" applyAlignment="1">
      <alignment horizontal="center" vertical="center" wrapText="1"/>
    </xf>
    <xf numFmtId="4" fontId="10" fillId="0" borderId="16" xfId="0" applyNumberFormat="1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0" fontId="8" fillId="0" borderId="18" xfId="1" applyNumberFormat="1" applyFont="1" applyFill="1" applyBorder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4" fontId="13" fillId="0" borderId="0" xfId="1" applyNumberFormat="1" applyFont="1" applyFill="1" applyBorder="1" applyAlignment="1">
      <alignment horizontal="center" vertical="center"/>
    </xf>
    <xf numFmtId="10" fontId="13" fillId="0" borderId="0" xfId="1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165" fontId="11" fillId="2" borderId="0" xfId="0" applyNumberFormat="1" applyFont="1" applyFill="1" applyAlignment="1">
      <alignment vertical="top" wrapText="1"/>
    </xf>
    <xf numFmtId="4" fontId="0" fillId="0" borderId="0" xfId="0" applyNumberFormat="1"/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4" fontId="6" fillId="0" borderId="51" xfId="0" applyNumberFormat="1" applyFont="1" applyBorder="1" applyAlignment="1">
      <alignment horizontal="center" vertical="center" wrapText="1"/>
    </xf>
    <xf numFmtId="0" fontId="0" fillId="0" borderId="50" xfId="0" applyBorder="1" applyAlignment="1">
      <alignment vertical="center"/>
    </xf>
    <xf numFmtId="0" fontId="0" fillId="0" borderId="51" xfId="0" applyBorder="1" applyAlignment="1">
      <alignment vertical="center"/>
    </xf>
    <xf numFmtId="0" fontId="3" fillId="0" borderId="50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0" fontId="0" fillId="0" borderId="50" xfId="0" applyBorder="1"/>
    <xf numFmtId="0" fontId="0" fillId="0" borderId="51" xfId="0" applyBorder="1"/>
    <xf numFmtId="0" fontId="0" fillId="0" borderId="23" xfId="0" applyBorder="1"/>
    <xf numFmtId="0" fontId="0" fillId="0" borderId="24" xfId="0" applyBorder="1"/>
    <xf numFmtId="0" fontId="0" fillId="0" borderId="48" xfId="0" applyBorder="1"/>
    <xf numFmtId="0" fontId="4" fillId="3" borderId="5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49" fontId="6" fillId="0" borderId="45" xfId="0" applyNumberFormat="1" applyFont="1" applyBorder="1" applyAlignment="1">
      <alignment horizontal="center" vertical="center" wrapText="1"/>
    </xf>
    <xf numFmtId="0" fontId="6" fillId="0" borderId="45" xfId="0" applyFont="1" applyBorder="1" applyAlignment="1">
      <alignment horizontal="left" vertical="center" wrapText="1"/>
    </xf>
    <xf numFmtId="2" fontId="3" fillId="0" borderId="45" xfId="2" applyNumberFormat="1" applyFont="1" applyFill="1" applyBorder="1" applyAlignment="1">
      <alignment horizontal="center" vertical="center" wrapText="1"/>
    </xf>
    <xf numFmtId="4" fontId="3" fillId="0" borderId="45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2" fontId="3" fillId="0" borderId="6" xfId="2" applyNumberFormat="1" applyFont="1" applyFill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13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4" fontId="3" fillId="0" borderId="44" xfId="0" applyNumberFormat="1" applyFont="1" applyBorder="1" applyAlignment="1">
      <alignment horizontal="center" vertical="center" wrapText="1"/>
    </xf>
    <xf numFmtId="4" fontId="6" fillId="0" borderId="17" xfId="0" applyNumberFormat="1" applyFont="1" applyBorder="1" applyAlignment="1">
      <alignment horizontal="center" vertical="center" wrapText="1"/>
    </xf>
    <xf numFmtId="49" fontId="3" fillId="0" borderId="45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2" fontId="3" fillId="0" borderId="0" xfId="2" applyNumberFormat="1" applyFont="1" applyFill="1" applyBorder="1" applyAlignment="1">
      <alignment horizontal="center" vertical="center" wrapText="1"/>
    </xf>
    <xf numFmtId="0" fontId="15" fillId="0" borderId="6" xfId="0" applyFont="1" applyBorder="1" applyAlignment="1">
      <alignment vertical="center" wrapText="1"/>
    </xf>
    <xf numFmtId="0" fontId="0" fillId="0" borderId="53" xfId="0" applyBorder="1"/>
    <xf numFmtId="4" fontId="6" fillId="0" borderId="45" xfId="0" applyNumberFormat="1" applyFont="1" applyBorder="1" applyAlignment="1">
      <alignment horizontal="center" vertical="center" wrapText="1"/>
    </xf>
    <xf numFmtId="4" fontId="6" fillId="0" borderId="49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4"/>
    <xf numFmtId="0" fontId="2" fillId="2" borderId="0" xfId="4" applyFill="1"/>
    <xf numFmtId="0" fontId="3" fillId="0" borderId="0" xfId="4" applyFont="1"/>
    <xf numFmtId="0" fontId="4" fillId="0" borderId="31" xfId="4" applyFont="1" applyBorder="1" applyAlignment="1">
      <alignment horizontal="center"/>
    </xf>
    <xf numFmtId="167" fontId="4" fillId="5" borderId="31" xfId="4" applyNumberFormat="1" applyFont="1" applyFill="1" applyBorder="1" applyAlignment="1">
      <alignment horizontal="left"/>
    </xf>
    <xf numFmtId="10" fontId="4" fillId="5" borderId="31" xfId="4" applyNumberFormat="1" applyFont="1" applyFill="1" applyBorder="1" applyAlignment="1">
      <alignment horizontal="left"/>
    </xf>
    <xf numFmtId="167" fontId="2" fillId="5" borderId="31" xfId="6" applyNumberFormat="1" applyFont="1" applyFill="1" applyBorder="1" applyAlignment="1">
      <alignment horizontal="center"/>
    </xf>
    <xf numFmtId="10" fontId="2" fillId="5" borderId="31" xfId="4" applyNumberFormat="1" applyFill="1" applyBorder="1" applyAlignment="1">
      <alignment horizontal="center"/>
    </xf>
    <xf numFmtId="49" fontId="2" fillId="5" borderId="31" xfId="6" applyNumberFormat="1" applyFont="1" applyFill="1" applyBorder="1" applyAlignment="1">
      <alignment horizontal="center"/>
    </xf>
    <xf numFmtId="10" fontId="5" fillId="5" borderId="31" xfId="4" applyNumberFormat="1" applyFont="1" applyFill="1" applyBorder="1" applyAlignment="1">
      <alignment horizontal="center"/>
    </xf>
    <xf numFmtId="167" fontId="2" fillId="5" borderId="31" xfId="4" applyNumberFormat="1" applyFill="1" applyBorder="1"/>
    <xf numFmtId="0" fontId="3" fillId="5" borderId="0" xfId="4" applyFont="1" applyFill="1"/>
    <xf numFmtId="167" fontId="4" fillId="0" borderId="31" xfId="4" applyNumberFormat="1" applyFont="1" applyBorder="1" applyAlignment="1">
      <alignment horizontal="left"/>
    </xf>
    <xf numFmtId="10" fontId="4" fillId="0" borderId="31" xfId="4" applyNumberFormat="1" applyFont="1" applyBorder="1" applyAlignment="1">
      <alignment horizontal="left"/>
    </xf>
    <xf numFmtId="167" fontId="2" fillId="0" borderId="31" xfId="6" applyNumberFormat="1" applyFont="1" applyBorder="1" applyAlignment="1">
      <alignment horizontal="center"/>
    </xf>
    <xf numFmtId="10" fontId="2" fillId="0" borderId="31" xfId="4" applyNumberFormat="1" applyBorder="1" applyAlignment="1">
      <alignment horizontal="center"/>
    </xf>
    <xf numFmtId="10" fontId="5" fillId="0" borderId="31" xfId="4" applyNumberFormat="1" applyFont="1" applyBorder="1" applyAlignment="1">
      <alignment horizontal="center"/>
    </xf>
    <xf numFmtId="167" fontId="2" fillId="0" borderId="0" xfId="6" applyNumberFormat="1" applyFont="1" applyFill="1" applyBorder="1" applyAlignment="1">
      <alignment horizontal="center"/>
    </xf>
    <xf numFmtId="9" fontId="4" fillId="0" borderId="31" xfId="1" applyFont="1" applyBorder="1" applyAlignment="1">
      <alignment horizontal="left"/>
    </xf>
    <xf numFmtId="10" fontId="2" fillId="0" borderId="31" xfId="6" applyNumberFormat="1" applyFont="1" applyBorder="1" applyAlignment="1">
      <alignment horizontal="center"/>
    </xf>
    <xf numFmtId="10" fontId="2" fillId="0" borderId="0" xfId="6" applyNumberFormat="1" applyFont="1" applyBorder="1" applyAlignment="1">
      <alignment horizontal="center"/>
    </xf>
    <xf numFmtId="49" fontId="2" fillId="0" borderId="0" xfId="6" applyNumberFormat="1" applyFont="1" applyBorder="1" applyAlignment="1">
      <alignment horizontal="center"/>
    </xf>
    <xf numFmtId="0" fontId="22" fillId="0" borderId="0" xfId="4" applyFont="1"/>
    <xf numFmtId="0" fontId="22" fillId="0" borderId="0" xfId="4" applyFont="1" applyAlignment="1">
      <alignment horizontal="center"/>
    </xf>
    <xf numFmtId="0" fontId="4" fillId="0" borderId="0" xfId="4" applyFont="1" applyAlignment="1">
      <alignment vertical="center"/>
    </xf>
    <xf numFmtId="0" fontId="2" fillId="0" borderId="31" xfId="4" applyBorder="1"/>
    <xf numFmtId="0" fontId="3" fillId="0" borderId="31" xfId="4" applyFont="1" applyBorder="1"/>
    <xf numFmtId="10" fontId="0" fillId="0" borderId="31" xfId="7" applyNumberFormat="1" applyFont="1" applyBorder="1"/>
    <xf numFmtId="10" fontId="2" fillId="0" borderId="31" xfId="7" applyNumberFormat="1" applyFont="1" applyBorder="1"/>
    <xf numFmtId="10" fontId="0" fillId="0" borderId="31" xfId="7" applyNumberFormat="1" applyFont="1" applyFill="1" applyBorder="1"/>
    <xf numFmtId="0" fontId="4" fillId="0" borderId="31" xfId="4" applyFont="1" applyBorder="1"/>
    <xf numFmtId="10" fontId="4" fillId="0" borderId="31" xfId="7" applyNumberFormat="1" applyFont="1" applyBorder="1"/>
    <xf numFmtId="0" fontId="2" fillId="0" borderId="19" xfId="4" applyBorder="1"/>
    <xf numFmtId="0" fontId="4" fillId="0" borderId="31" xfId="0" applyFont="1" applyBorder="1" applyAlignment="1">
      <alignment vertical="center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4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60" xfId="4" applyBorder="1"/>
    <xf numFmtId="0" fontId="3" fillId="0" borderId="33" xfId="4" applyFont="1" applyBorder="1"/>
    <xf numFmtId="10" fontId="0" fillId="0" borderId="33" xfId="7" applyNumberFormat="1" applyFont="1" applyBorder="1" applyAlignment="1">
      <alignment horizontal="right"/>
    </xf>
    <xf numFmtId="10" fontId="2" fillId="4" borderId="33" xfId="7" applyNumberFormat="1" applyFont="1" applyFill="1" applyBorder="1" applyAlignment="1">
      <alignment horizontal="right"/>
    </xf>
    <xf numFmtId="10" fontId="2" fillId="0" borderId="33" xfId="4" applyNumberFormat="1" applyBorder="1"/>
    <xf numFmtId="0" fontId="2" fillId="0" borderId="33" xfId="4" applyBorder="1"/>
    <xf numFmtId="0" fontId="2" fillId="0" borderId="56" xfId="4" applyBorder="1"/>
    <xf numFmtId="0" fontId="2" fillId="0" borderId="63" xfId="4" applyBorder="1"/>
    <xf numFmtId="0" fontId="2" fillId="0" borderId="50" xfId="4" applyBorder="1"/>
    <xf numFmtId="0" fontId="2" fillId="0" borderId="51" xfId="4" applyBorder="1"/>
    <xf numFmtId="0" fontId="3" fillId="0" borderId="50" xfId="4" applyFont="1" applyBorder="1"/>
    <xf numFmtId="0" fontId="2" fillId="0" borderId="23" xfId="4" applyBorder="1"/>
    <xf numFmtId="0" fontId="2" fillId="0" borderId="24" xfId="4" applyBorder="1"/>
    <xf numFmtId="0" fontId="2" fillId="0" borderId="48" xfId="4" applyBorder="1"/>
    <xf numFmtId="0" fontId="4" fillId="0" borderId="61" xfId="4" applyFont="1" applyBorder="1" applyAlignment="1">
      <alignment horizontal="center"/>
    </xf>
    <xf numFmtId="4" fontId="3" fillId="0" borderId="0" xfId="4" applyNumberFormat="1" applyFont="1"/>
    <xf numFmtId="0" fontId="4" fillId="0" borderId="60" xfId="4" applyFont="1" applyBorder="1" applyAlignment="1">
      <alignment horizontal="center"/>
    </xf>
    <xf numFmtId="0" fontId="4" fillId="0" borderId="33" xfId="4" applyFont="1" applyBorder="1" applyAlignment="1">
      <alignment horizontal="center"/>
    </xf>
    <xf numFmtId="166" fontId="6" fillId="5" borderId="60" xfId="4" applyNumberFormat="1" applyFont="1" applyFill="1" applyBorder="1" applyAlignment="1">
      <alignment horizontal="center"/>
    </xf>
    <xf numFmtId="10" fontId="2" fillId="5" borderId="33" xfId="4" applyNumberFormat="1" applyFill="1" applyBorder="1"/>
    <xf numFmtId="166" fontId="6" fillId="0" borderId="60" xfId="4" applyNumberFormat="1" applyFont="1" applyBorder="1" applyAlignment="1">
      <alignment horizontal="center"/>
    </xf>
    <xf numFmtId="166" fontId="6" fillId="0" borderId="50" xfId="4" applyNumberFormat="1" applyFont="1" applyBorder="1" applyAlignment="1">
      <alignment horizontal="center"/>
    </xf>
    <xf numFmtId="167" fontId="4" fillId="0" borderId="0" xfId="4" applyNumberFormat="1" applyFont="1" applyAlignment="1">
      <alignment horizontal="left"/>
    </xf>
    <xf numFmtId="0" fontId="2" fillId="0" borderId="0" xfId="4" applyAlignment="1">
      <alignment horizontal="left"/>
    </xf>
    <xf numFmtId="10" fontId="2" fillId="0" borderId="0" xfId="4" applyNumberFormat="1" applyAlignment="1">
      <alignment horizontal="center"/>
    </xf>
    <xf numFmtId="10" fontId="5" fillId="0" borderId="0" xfId="4" applyNumberFormat="1" applyFont="1" applyAlignment="1">
      <alignment horizontal="center"/>
    </xf>
    <xf numFmtId="167" fontId="2" fillId="0" borderId="0" xfId="4" applyNumberFormat="1"/>
    <xf numFmtId="0" fontId="3" fillId="0" borderId="51" xfId="4" applyFont="1" applyBorder="1"/>
    <xf numFmtId="168" fontId="2" fillId="0" borderId="0" xfId="4" applyNumberFormat="1" applyAlignment="1">
      <alignment horizontal="center"/>
    </xf>
    <xf numFmtId="168" fontId="5" fillId="0" borderId="0" xfId="4" applyNumberFormat="1" applyFont="1" applyAlignment="1">
      <alignment horizontal="center"/>
    </xf>
    <xf numFmtId="0" fontId="22" fillId="0" borderId="50" xfId="4" applyFont="1" applyBorder="1" applyAlignment="1">
      <alignment horizontal="center"/>
    </xf>
    <xf numFmtId="0" fontId="22" fillId="0" borderId="51" xfId="4" applyFont="1" applyBorder="1"/>
    <xf numFmtId="0" fontId="22" fillId="0" borderId="23" xfId="4" applyFont="1" applyBorder="1" applyAlignment="1">
      <alignment horizontal="center"/>
    </xf>
    <xf numFmtId="0" fontId="22" fillId="0" borderId="24" xfId="4" applyFont="1" applyBorder="1"/>
    <xf numFmtId="0" fontId="22" fillId="0" borderId="48" xfId="4" applyFont="1" applyBorder="1"/>
    <xf numFmtId="0" fontId="8" fillId="0" borderId="38" xfId="4" applyFont="1" applyBorder="1" applyAlignment="1">
      <alignment vertical="center"/>
    </xf>
    <xf numFmtId="0" fontId="8" fillId="0" borderId="0" xfId="4" applyFont="1" applyAlignment="1">
      <alignment vertical="center"/>
    </xf>
    <xf numFmtId="0" fontId="8" fillId="0" borderId="20" xfId="4" applyFont="1" applyBorder="1" applyAlignment="1">
      <alignment vertical="center"/>
    </xf>
    <xf numFmtId="0" fontId="2" fillId="0" borderId="0" xfId="4" applyAlignment="1">
      <alignment horizontal="center"/>
    </xf>
    <xf numFmtId="4" fontId="3" fillId="0" borderId="53" xfId="0" applyNumberFormat="1" applyFont="1" applyBorder="1" applyAlignment="1">
      <alignment horizontal="center" vertical="center" wrapText="1"/>
    </xf>
    <xf numFmtId="4" fontId="3" fillId="0" borderId="64" xfId="0" applyNumberFormat="1" applyFont="1" applyBorder="1" applyAlignment="1">
      <alignment horizontal="center" vertical="center" wrapText="1"/>
    </xf>
    <xf numFmtId="0" fontId="0" fillId="0" borderId="6" xfId="0" applyBorder="1"/>
    <xf numFmtId="0" fontId="8" fillId="0" borderId="54" xfId="4" applyFont="1" applyBorder="1" applyAlignment="1">
      <alignment vertical="center"/>
    </xf>
    <xf numFmtId="0" fontId="8" fillId="0" borderId="75" xfId="4" applyFont="1" applyBorder="1" applyAlignment="1">
      <alignment vertical="center"/>
    </xf>
    <xf numFmtId="0" fontId="8" fillId="0" borderId="31" xfId="4" applyFont="1" applyBorder="1" applyAlignment="1">
      <alignment vertical="center"/>
    </xf>
    <xf numFmtId="167" fontId="2" fillId="0" borderId="31" xfId="4" applyNumberFormat="1" applyBorder="1"/>
    <xf numFmtId="0" fontId="0" fillId="0" borderId="68" xfId="0" applyBorder="1" applyAlignment="1">
      <alignment vertical="center"/>
    </xf>
    <xf numFmtId="0" fontId="26" fillId="0" borderId="0" xfId="0" applyFont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4" fillId="0" borderId="60" xfId="0" applyFont="1" applyBorder="1" applyAlignment="1">
      <alignment horizontal="center" vertical="center"/>
    </xf>
    <xf numFmtId="44" fontId="4" fillId="0" borderId="31" xfId="0" applyNumberFormat="1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44" fontId="2" fillId="0" borderId="0" xfId="0" applyNumberFormat="1" applyFont="1"/>
    <xf numFmtId="0" fontId="2" fillId="8" borderId="0" xfId="0" applyFont="1" applyFill="1"/>
    <xf numFmtId="44" fontId="2" fillId="8" borderId="0" xfId="0" applyNumberFormat="1" applyFont="1" applyFill="1"/>
    <xf numFmtId="44" fontId="2" fillId="6" borderId="0" xfId="0" applyNumberFormat="1" applyFont="1" applyFill="1"/>
    <xf numFmtId="0" fontId="2" fillId="6" borderId="0" xfId="0" applyFont="1" applyFill="1"/>
    <xf numFmtId="0" fontId="4" fillId="6" borderId="0" xfId="0" applyFont="1" applyFill="1"/>
    <xf numFmtId="44" fontId="2" fillId="8" borderId="0" xfId="9" applyFont="1" applyFill="1"/>
    <xf numFmtId="0" fontId="4" fillId="0" borderId="50" xfId="0" applyFont="1" applyBorder="1" applyAlignment="1">
      <alignment horizontal="center" vertical="center" wrapText="1"/>
    </xf>
    <xf numFmtId="44" fontId="2" fillId="0" borderId="0" xfId="9" applyFont="1" applyBorder="1"/>
    <xf numFmtId="0" fontId="2" fillId="0" borderId="50" xfId="0" applyFont="1" applyBorder="1" applyAlignment="1">
      <alignment vertical="center"/>
    </xf>
    <xf numFmtId="0" fontId="3" fillId="0" borderId="84" xfId="0" applyFont="1" applyBorder="1" applyAlignment="1">
      <alignment horizontal="center" vertical="center"/>
    </xf>
    <xf numFmtId="0" fontId="2" fillId="7" borderId="0" xfId="0" applyFont="1" applyFill="1"/>
    <xf numFmtId="0" fontId="4" fillId="0" borderId="50" xfId="0" applyFont="1" applyBorder="1" applyAlignment="1">
      <alignment horizontal="center" vertical="center"/>
    </xf>
    <xf numFmtId="44" fontId="4" fillId="10" borderId="0" xfId="0" applyNumberFormat="1" applyFont="1" applyFill="1" applyAlignment="1">
      <alignment horizontal="center"/>
    </xf>
    <xf numFmtId="44" fontId="4" fillId="0" borderId="0" xfId="0" applyNumberFormat="1" applyFont="1"/>
    <xf numFmtId="10" fontId="4" fillId="10" borderId="0" xfId="1" applyNumberFormat="1" applyFont="1" applyFill="1" applyAlignment="1">
      <alignment horizontal="center"/>
    </xf>
    <xf numFmtId="10" fontId="4" fillId="9" borderId="0" xfId="0" applyNumberFormat="1" applyFont="1" applyFill="1"/>
    <xf numFmtId="0" fontId="4" fillId="9" borderId="0" xfId="0" applyFont="1" applyFill="1" applyAlignment="1">
      <alignment horizontal="center"/>
    </xf>
    <xf numFmtId="0" fontId="2" fillId="9" borderId="0" xfId="0" applyFont="1" applyFill="1"/>
    <xf numFmtId="10" fontId="2" fillId="9" borderId="0" xfId="1" applyNumberFormat="1" applyFont="1" applyFill="1"/>
    <xf numFmtId="44" fontId="4" fillId="0" borderId="0" xfId="9" applyFont="1"/>
    <xf numFmtId="0" fontId="2" fillId="10" borderId="0" xfId="0" applyFont="1" applyFill="1"/>
    <xf numFmtId="10" fontId="2" fillId="10" borderId="0" xfId="1" applyNumberFormat="1" applyFont="1" applyFill="1"/>
    <xf numFmtId="44" fontId="30" fillId="0" borderId="0" xfId="9" applyFont="1" applyFill="1" applyBorder="1" applyAlignment="1">
      <alignment horizontal="left" vertical="center"/>
    </xf>
    <xf numFmtId="44" fontId="4" fillId="10" borderId="0" xfId="9" applyFont="1" applyFill="1" applyAlignment="1">
      <alignment horizontal="center"/>
    </xf>
    <xf numFmtId="0" fontId="4" fillId="10" borderId="0" xfId="0" applyFont="1" applyFill="1"/>
    <xf numFmtId="10" fontId="4" fillId="9" borderId="0" xfId="1" applyNumberFormat="1" applyFont="1" applyFill="1" applyAlignment="1">
      <alignment horizontal="center"/>
    </xf>
    <xf numFmtId="44" fontId="2" fillId="10" borderId="0" xfId="0" applyNumberFormat="1" applyFont="1" applyFill="1"/>
    <xf numFmtId="44" fontId="4" fillId="10" borderId="0" xfId="9" applyFont="1" applyFill="1"/>
    <xf numFmtId="10" fontId="4" fillId="10" borderId="0" xfId="1" applyNumberFormat="1" applyFont="1" applyFill="1"/>
    <xf numFmtId="44" fontId="4" fillId="10" borderId="0" xfId="0" applyNumberFormat="1" applyFont="1" applyFill="1"/>
    <xf numFmtId="0" fontId="2" fillId="0" borderId="50" xfId="0" applyFont="1" applyBorder="1"/>
    <xf numFmtId="44" fontId="4" fillId="10" borderId="0" xfId="0" applyNumberFormat="1" applyFont="1" applyFill="1" applyAlignment="1">
      <alignment horizontal="center" vertical="center" wrapText="1"/>
    </xf>
    <xf numFmtId="44" fontId="30" fillId="10" borderId="0" xfId="9" applyFont="1" applyFill="1" applyBorder="1" applyAlignment="1">
      <alignment horizontal="left" vertical="center"/>
    </xf>
    <xf numFmtId="44" fontId="30" fillId="11" borderId="0" xfId="9" applyFont="1" applyFill="1" applyBorder="1" applyAlignment="1">
      <alignment horizontal="left" vertical="center"/>
    </xf>
    <xf numFmtId="44" fontId="2" fillId="0" borderId="0" xfId="9" applyFont="1"/>
    <xf numFmtId="0" fontId="3" fillId="0" borderId="87" xfId="0" applyFont="1" applyBorder="1" applyAlignment="1">
      <alignment horizontal="left" vertical="center"/>
    </xf>
    <xf numFmtId="0" fontId="4" fillId="0" borderId="28" xfId="0" applyFont="1" applyBorder="1" applyAlignment="1">
      <alignment vertical="center"/>
    </xf>
    <xf numFmtId="0" fontId="4" fillId="4" borderId="60" xfId="0" applyFont="1" applyFill="1" applyBorder="1" applyAlignment="1">
      <alignment horizontal="center" vertical="center"/>
    </xf>
    <xf numFmtId="44" fontId="4" fillId="4" borderId="31" xfId="0" applyNumberFormat="1" applyFont="1" applyFill="1" applyBorder="1" applyAlignment="1">
      <alignment horizontal="center" vertical="center" wrapText="1"/>
    </xf>
    <xf numFmtId="0" fontId="4" fillId="4" borderId="60" xfId="0" applyFont="1" applyFill="1" applyBorder="1" applyAlignment="1">
      <alignment horizontal="center" vertical="center" wrapText="1"/>
    </xf>
    <xf numFmtId="10" fontId="4" fillId="4" borderId="33" xfId="1" applyNumberFormat="1" applyFont="1" applyFill="1" applyBorder="1" applyAlignment="1">
      <alignment horizontal="center" vertical="center" wrapText="1"/>
    </xf>
    <xf numFmtId="44" fontId="30" fillId="4" borderId="31" xfId="9" applyFont="1" applyFill="1" applyBorder="1" applyAlignment="1">
      <alignment horizontal="left" vertical="center"/>
    </xf>
    <xf numFmtId="10" fontId="4" fillId="0" borderId="0" xfId="1" applyNumberFormat="1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/>
    </xf>
    <xf numFmtId="0" fontId="4" fillId="10" borderId="0" xfId="0" applyFont="1" applyFill="1" applyAlignment="1">
      <alignment horizontal="center" wrapText="1"/>
    </xf>
    <xf numFmtId="0" fontId="2" fillId="0" borderId="0" xfId="0" applyFont="1" applyAlignment="1">
      <alignment horizontal="center" vertical="center"/>
    </xf>
    <xf numFmtId="9" fontId="4" fillId="4" borderId="33" xfId="1" applyFont="1" applyFill="1" applyBorder="1" applyAlignment="1">
      <alignment horizontal="center" vertical="center" wrapText="1"/>
    </xf>
    <xf numFmtId="44" fontId="4" fillId="0" borderId="0" xfId="0" applyNumberFormat="1" applyFont="1" applyAlignment="1">
      <alignment horizontal="center" vertical="center" wrapText="1"/>
    </xf>
    <xf numFmtId="0" fontId="2" fillId="0" borderId="51" xfId="0" applyFont="1" applyBorder="1"/>
    <xf numFmtId="4" fontId="2" fillId="0" borderId="0" xfId="0" applyNumberFormat="1" applyFont="1"/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24" xfId="0" applyFont="1" applyBorder="1"/>
    <xf numFmtId="0" fontId="2" fillId="0" borderId="48" xfId="0" applyFont="1" applyBorder="1"/>
    <xf numFmtId="0" fontId="4" fillId="4" borderId="0" xfId="0" applyFont="1" applyFill="1" applyAlignment="1">
      <alignment horizontal="center" vertical="center" wrapText="1"/>
    </xf>
    <xf numFmtId="0" fontId="2" fillId="4" borderId="0" xfId="0" applyFont="1" applyFill="1"/>
    <xf numFmtId="0" fontId="2" fillId="4" borderId="51" xfId="0" applyFont="1" applyFill="1" applyBorder="1"/>
    <xf numFmtId="0" fontId="4" fillId="0" borderId="0" xfId="0" applyFont="1" applyAlignment="1">
      <alignment horizontal="left" vertical="center" wrapText="1"/>
    </xf>
    <xf numFmtId="4" fontId="29" fillId="4" borderId="0" xfId="0" applyNumberFormat="1" applyFont="1" applyFill="1" applyAlignment="1">
      <alignment horizontal="center" vertical="center" wrapText="1"/>
    </xf>
    <xf numFmtId="44" fontId="2" fillId="4" borderId="0" xfId="0" applyNumberFormat="1" applyFont="1" applyFill="1" applyAlignment="1">
      <alignment horizontal="left" vertical="top"/>
    </xf>
    <xf numFmtId="0" fontId="4" fillId="4" borderId="0" xfId="0" applyFont="1" applyFill="1"/>
    <xf numFmtId="0" fontId="4" fillId="4" borderId="51" xfId="0" applyFont="1" applyFill="1" applyBorder="1"/>
    <xf numFmtId="44" fontId="2" fillId="4" borderId="0" xfId="0" applyNumberFormat="1" applyFont="1" applyFill="1"/>
    <xf numFmtId="4" fontId="2" fillId="4" borderId="0" xfId="0" applyNumberFormat="1" applyFont="1" applyFill="1"/>
    <xf numFmtId="0" fontId="5" fillId="0" borderId="0" xfId="0" applyFont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34" xfId="0" applyFont="1" applyBorder="1" applyAlignment="1">
      <alignment horizontal="left" vertical="top"/>
    </xf>
    <xf numFmtId="0" fontId="8" fillId="0" borderId="35" xfId="0" applyFont="1" applyBorder="1" applyAlignment="1">
      <alignment horizontal="left" vertical="top"/>
    </xf>
    <xf numFmtId="0" fontId="8" fillId="0" borderId="36" xfId="0" applyFont="1" applyBorder="1" applyAlignment="1">
      <alignment horizontal="left" vertical="top"/>
    </xf>
    <xf numFmtId="0" fontId="8" fillId="0" borderId="21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0" borderId="22" xfId="0" applyFont="1" applyBorder="1" applyAlignment="1">
      <alignment horizontal="left" vertical="top"/>
    </xf>
    <xf numFmtId="0" fontId="8" fillId="0" borderId="3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0" borderId="21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  <xf numFmtId="0" fontId="9" fillId="0" borderId="27" xfId="0" applyFont="1" applyBorder="1" applyAlignment="1">
      <alignment horizontal="right" vertical="center" wrapText="1"/>
    </xf>
    <xf numFmtId="0" fontId="8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4" fillId="0" borderId="6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4" fontId="3" fillId="0" borderId="53" xfId="0" applyNumberFormat="1" applyFont="1" applyBorder="1" applyAlignment="1">
      <alignment horizontal="center" vertical="center" wrapText="1"/>
    </xf>
    <xf numFmtId="4" fontId="3" fillId="0" borderId="66" xfId="0" applyNumberFormat="1" applyFont="1" applyBorder="1" applyAlignment="1">
      <alignment horizontal="center" vertical="center" wrapText="1"/>
    </xf>
    <xf numFmtId="4" fontId="3" fillId="0" borderId="67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/>
    </xf>
    <xf numFmtId="0" fontId="4" fillId="3" borderId="4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13" xfId="0" applyNumberFormat="1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57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10" fontId="2" fillId="0" borderId="57" xfId="1" applyNumberFormat="1" applyFont="1" applyFill="1" applyBorder="1" applyAlignment="1">
      <alignment horizontal="center" vertical="center"/>
    </xf>
    <xf numFmtId="10" fontId="2" fillId="0" borderId="18" xfId="1" applyNumberFormat="1" applyFont="1" applyFill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4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14" fontId="2" fillId="0" borderId="32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4" fillId="0" borderId="7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19" xfId="4" applyBorder="1" applyAlignment="1">
      <alignment horizontal="center" wrapText="1"/>
    </xf>
    <xf numFmtId="0" fontId="25" fillId="0" borderId="0" xfId="0" applyFont="1" applyAlignment="1">
      <alignment horizontal="center" vertical="center"/>
    </xf>
    <xf numFmtId="0" fontId="25" fillId="0" borderId="51" xfId="0" applyFont="1" applyBorder="1" applyAlignment="1">
      <alignment horizontal="center" vertical="center"/>
    </xf>
    <xf numFmtId="0" fontId="26" fillId="0" borderId="51" xfId="0" applyFont="1" applyBorder="1" applyAlignment="1">
      <alignment horizontal="center"/>
    </xf>
    <xf numFmtId="0" fontId="16" fillId="6" borderId="34" xfId="4" applyFont="1" applyFill="1" applyBorder="1" applyAlignment="1">
      <alignment horizontal="center"/>
    </xf>
    <xf numFmtId="0" fontId="16" fillId="6" borderId="35" xfId="4" applyFont="1" applyFill="1" applyBorder="1" applyAlignment="1">
      <alignment horizontal="center"/>
    </xf>
    <xf numFmtId="0" fontId="16" fillId="6" borderId="62" xfId="4" applyFont="1" applyFill="1" applyBorder="1" applyAlignment="1">
      <alignment horizontal="center"/>
    </xf>
    <xf numFmtId="0" fontId="17" fillId="6" borderId="60" xfId="4" applyFont="1" applyFill="1" applyBorder="1" applyAlignment="1">
      <alignment horizontal="center" wrapText="1"/>
    </xf>
    <xf numFmtId="0" fontId="17" fillId="6" borderId="31" xfId="4" applyFont="1" applyFill="1" applyBorder="1" applyAlignment="1">
      <alignment horizontal="center" wrapText="1"/>
    </xf>
    <xf numFmtId="0" fontId="17" fillId="6" borderId="33" xfId="4" applyFont="1" applyFill="1" applyBorder="1" applyAlignment="1">
      <alignment horizontal="center" wrapText="1"/>
    </xf>
    <xf numFmtId="0" fontId="17" fillId="0" borderId="21" xfId="4" applyFont="1" applyBorder="1" applyAlignment="1">
      <alignment horizontal="left" wrapText="1"/>
    </xf>
    <xf numFmtId="0" fontId="17" fillId="0" borderId="3" xfId="4" applyFont="1" applyBorder="1" applyAlignment="1">
      <alignment horizontal="left" wrapText="1"/>
    </xf>
    <xf numFmtId="0" fontId="17" fillId="0" borderId="7" xfId="4" applyFont="1" applyBorder="1" applyAlignment="1">
      <alignment horizontal="left" wrapText="1"/>
    </xf>
    <xf numFmtId="0" fontId="17" fillId="0" borderId="21" xfId="4" applyFont="1" applyBorder="1" applyAlignment="1">
      <alignment horizontal="left" vertical="center" wrapText="1"/>
    </xf>
    <xf numFmtId="0" fontId="17" fillId="0" borderId="3" xfId="4" applyFont="1" applyBorder="1" applyAlignment="1">
      <alignment horizontal="left" vertical="center" wrapText="1"/>
    </xf>
    <xf numFmtId="0" fontId="17" fillId="0" borderId="7" xfId="4" applyFont="1" applyBorder="1" applyAlignment="1">
      <alignment horizontal="left" vertical="center" wrapText="1"/>
    </xf>
    <xf numFmtId="0" fontId="4" fillId="0" borderId="21" xfId="4" applyFont="1" applyBorder="1" applyAlignment="1">
      <alignment horizontal="center"/>
    </xf>
    <xf numFmtId="0" fontId="4" fillId="0" borderId="3" xfId="4" applyFont="1" applyBorder="1" applyAlignment="1">
      <alignment horizontal="center"/>
    </xf>
    <xf numFmtId="0" fontId="4" fillId="0" borderId="7" xfId="4" applyFont="1" applyBorder="1" applyAlignment="1">
      <alignment horizontal="center"/>
    </xf>
    <xf numFmtId="0" fontId="2" fillId="0" borderId="50" xfId="4" applyBorder="1" applyAlignment="1">
      <alignment horizontal="center"/>
    </xf>
    <xf numFmtId="0" fontId="2" fillId="0" borderId="0" xfId="4" applyAlignment="1">
      <alignment horizontal="center"/>
    </xf>
    <xf numFmtId="0" fontId="25" fillId="0" borderId="50" xfId="0" applyFont="1" applyBorder="1" applyAlignment="1">
      <alignment horizontal="center" vertical="center"/>
    </xf>
    <xf numFmtId="0" fontId="26" fillId="0" borderId="50" xfId="0" applyFont="1" applyBorder="1" applyAlignment="1">
      <alignment horizontal="center"/>
    </xf>
    <xf numFmtId="0" fontId="5" fillId="0" borderId="50" xfId="4" applyFont="1" applyBorder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51" xfId="4" applyFont="1" applyBorder="1" applyAlignment="1">
      <alignment horizontal="left" vertical="center"/>
    </xf>
    <xf numFmtId="167" fontId="20" fillId="0" borderId="0" xfId="4" applyNumberFormat="1" applyFont="1" applyAlignment="1">
      <alignment horizontal="center" vertical="center"/>
    </xf>
    <xf numFmtId="0" fontId="4" fillId="5" borderId="31" xfId="4" applyFont="1" applyFill="1" applyBorder="1" applyAlignment="1">
      <alignment horizontal="left"/>
    </xf>
    <xf numFmtId="0" fontId="8" fillId="0" borderId="29" xfId="4" applyFont="1" applyBorder="1" applyAlignment="1">
      <alignment horizontal="center" vertical="center"/>
    </xf>
    <xf numFmtId="0" fontId="8" fillId="0" borderId="19" xfId="4" applyFont="1" applyBorder="1" applyAlignment="1">
      <alignment horizontal="center" vertical="center"/>
    </xf>
    <xf numFmtId="0" fontId="8" fillId="0" borderId="30" xfId="4" applyFont="1" applyBorder="1" applyAlignment="1">
      <alignment horizontal="center" vertical="center"/>
    </xf>
    <xf numFmtId="0" fontId="8" fillId="0" borderId="24" xfId="4" applyFont="1" applyBorder="1" applyAlignment="1">
      <alignment horizontal="center" vertical="center"/>
    </xf>
    <xf numFmtId="167" fontId="18" fillId="0" borderId="0" xfId="4" applyNumberFormat="1" applyFont="1" applyAlignment="1">
      <alignment horizontal="center" vertical="center"/>
    </xf>
    <xf numFmtId="167" fontId="19" fillId="0" borderId="0" xfId="4" applyNumberFormat="1" applyFont="1" applyAlignment="1">
      <alignment horizontal="center" vertical="center"/>
    </xf>
    <xf numFmtId="0" fontId="22" fillId="0" borderId="50" xfId="4" applyFont="1" applyBorder="1" applyAlignment="1">
      <alignment horizontal="center"/>
    </xf>
    <xf numFmtId="0" fontId="22" fillId="0" borderId="0" xfId="4" applyFont="1" applyAlignment="1">
      <alignment horizontal="center"/>
    </xf>
    <xf numFmtId="0" fontId="18" fillId="0" borderId="0" xfId="4" applyFont="1" applyAlignment="1">
      <alignment horizontal="center" vertical="center"/>
    </xf>
    <xf numFmtId="0" fontId="4" fillId="0" borderId="41" xfId="4" applyFont="1" applyBorder="1" applyAlignment="1">
      <alignment horizontal="center"/>
    </xf>
    <xf numFmtId="0" fontId="4" fillId="0" borderId="36" xfId="4" applyFont="1" applyBorder="1" applyAlignment="1">
      <alignment horizontal="center"/>
    </xf>
    <xf numFmtId="0" fontId="4" fillId="0" borderId="31" xfId="4" applyFont="1" applyBorder="1" applyAlignment="1">
      <alignment horizontal="left"/>
    </xf>
    <xf numFmtId="0" fontId="4" fillId="0" borderId="0" xfId="4" applyFont="1" applyAlignment="1">
      <alignment horizontal="center"/>
    </xf>
    <xf numFmtId="14" fontId="8" fillId="0" borderId="38" xfId="4" applyNumberFormat="1" applyFont="1" applyBorder="1" applyAlignment="1">
      <alignment horizontal="center" vertical="center"/>
    </xf>
    <xf numFmtId="14" fontId="8" fillId="0" borderId="39" xfId="4" applyNumberFormat="1" applyFont="1" applyBorder="1" applyAlignment="1">
      <alignment horizontal="center" vertical="center"/>
    </xf>
    <xf numFmtId="14" fontId="8" fillId="0" borderId="0" xfId="4" applyNumberFormat="1" applyFont="1" applyAlignment="1">
      <alignment horizontal="center" vertical="center"/>
    </xf>
    <xf numFmtId="14" fontId="8" fillId="0" borderId="51" xfId="4" applyNumberFormat="1" applyFont="1" applyBorder="1" applyAlignment="1">
      <alignment horizontal="center" vertical="center"/>
    </xf>
    <xf numFmtId="14" fontId="8" fillId="0" borderId="20" xfId="4" applyNumberFormat="1" applyFont="1" applyBorder="1" applyAlignment="1">
      <alignment horizontal="center" vertical="center"/>
    </xf>
    <xf numFmtId="14" fontId="8" fillId="0" borderId="59" xfId="4" applyNumberFormat="1" applyFont="1" applyBorder="1" applyAlignment="1">
      <alignment horizontal="center" vertical="center"/>
    </xf>
    <xf numFmtId="0" fontId="8" fillId="0" borderId="34" xfId="4" applyFont="1" applyBorder="1" applyAlignment="1">
      <alignment horizontal="left" vertical="top"/>
    </xf>
    <xf numFmtId="0" fontId="8" fillId="0" borderId="35" xfId="4" applyFont="1" applyBorder="1" applyAlignment="1">
      <alignment horizontal="left" vertical="top"/>
    </xf>
    <xf numFmtId="0" fontId="8" fillId="0" borderId="21" xfId="4" applyFont="1" applyBorder="1" applyAlignment="1">
      <alignment horizontal="left" vertical="top" wrapText="1"/>
    </xf>
    <xf numFmtId="0" fontId="8" fillId="0" borderId="3" xfId="4" applyFont="1" applyBorder="1" applyAlignment="1">
      <alignment horizontal="left" vertical="top" wrapText="1"/>
    </xf>
    <xf numFmtId="0" fontId="5" fillId="0" borderId="21" xfId="4" applyFont="1" applyBorder="1" applyAlignment="1">
      <alignment horizontal="left" vertical="center" wrapText="1"/>
    </xf>
    <xf numFmtId="0" fontId="5" fillId="0" borderId="3" xfId="4" applyFont="1" applyBorder="1" applyAlignment="1">
      <alignment horizontal="left" vertical="center" wrapText="1"/>
    </xf>
    <xf numFmtId="0" fontId="5" fillId="0" borderId="22" xfId="4" applyFont="1" applyBorder="1" applyAlignment="1">
      <alignment horizontal="left" vertical="center" wrapText="1"/>
    </xf>
    <xf numFmtId="10" fontId="8" fillId="0" borderId="69" xfId="4" applyNumberFormat="1" applyFont="1" applyBorder="1" applyAlignment="1">
      <alignment horizontal="center" vertical="center"/>
    </xf>
    <xf numFmtId="0" fontId="8" fillId="0" borderId="57" xfId="4" applyFont="1" applyBorder="1" applyAlignment="1">
      <alignment horizontal="center" vertical="center"/>
    </xf>
    <xf numFmtId="0" fontId="8" fillId="0" borderId="18" xfId="4" applyFont="1" applyBorder="1" applyAlignment="1">
      <alignment horizontal="center" vertical="center"/>
    </xf>
    <xf numFmtId="0" fontId="6" fillId="0" borderId="41" xfId="4" applyFont="1" applyBorder="1" applyAlignment="1">
      <alignment horizontal="center"/>
    </xf>
    <xf numFmtId="0" fontId="6" fillId="0" borderId="62" xfId="4" applyFont="1" applyBorder="1" applyAlignment="1">
      <alignment horizontal="center"/>
    </xf>
    <xf numFmtId="0" fontId="4" fillId="0" borderId="34" xfId="4" applyFont="1" applyBorder="1" applyAlignment="1">
      <alignment horizontal="center" vertical="center"/>
    </xf>
    <xf numFmtId="0" fontId="4" fillId="0" borderId="35" xfId="4" applyFont="1" applyBorder="1" applyAlignment="1">
      <alignment horizontal="center" vertical="center"/>
    </xf>
    <xf numFmtId="0" fontId="4" fillId="0" borderId="62" xfId="4" applyFont="1" applyBorder="1" applyAlignment="1">
      <alignment horizontal="center" vertical="center"/>
    </xf>
    <xf numFmtId="0" fontId="8" fillId="0" borderId="32" xfId="4" applyFont="1" applyBorder="1" applyAlignment="1">
      <alignment horizontal="center" vertical="center"/>
    </xf>
    <xf numFmtId="0" fontId="8" fillId="0" borderId="7" xfId="4" applyFont="1" applyBorder="1" applyAlignment="1">
      <alignment horizontal="center" vertical="center"/>
    </xf>
    <xf numFmtId="0" fontId="4" fillId="0" borderId="32" xfId="4" applyFont="1" applyBorder="1" applyAlignment="1">
      <alignment horizontal="center"/>
    </xf>
    <xf numFmtId="0" fontId="4" fillId="0" borderId="22" xfId="4" applyFont="1" applyBorder="1" applyAlignment="1">
      <alignment horizontal="center"/>
    </xf>
    <xf numFmtId="0" fontId="8" fillId="0" borderId="21" xfId="4" applyFont="1" applyBorder="1" applyAlignment="1">
      <alignment horizontal="left" vertical="center" wrapText="1"/>
    </xf>
    <xf numFmtId="0" fontId="8" fillId="0" borderId="3" xfId="4" applyFont="1" applyBorder="1" applyAlignment="1">
      <alignment horizontal="left" vertical="center" wrapText="1"/>
    </xf>
    <xf numFmtId="0" fontId="8" fillId="0" borderId="22" xfId="4" applyFont="1" applyBorder="1" applyAlignment="1">
      <alignment horizontal="left" vertical="center" wrapText="1"/>
    </xf>
    <xf numFmtId="0" fontId="8" fillId="0" borderId="58" xfId="4" applyFont="1" applyBorder="1" applyAlignment="1">
      <alignment horizontal="left" vertical="center" wrapText="1"/>
    </xf>
    <xf numFmtId="0" fontId="8" fillId="0" borderId="5" xfId="4" applyFont="1" applyBorder="1" applyAlignment="1">
      <alignment horizontal="left" vertical="center" wrapText="1"/>
    </xf>
    <xf numFmtId="0" fontId="8" fillId="0" borderId="55" xfId="4" applyFont="1" applyBorder="1" applyAlignment="1">
      <alignment horizontal="left" vertical="center" wrapText="1"/>
    </xf>
    <xf numFmtId="0" fontId="23" fillId="0" borderId="37" xfId="4" applyFont="1" applyBorder="1" applyAlignment="1">
      <alignment horizontal="center" vertical="center" wrapText="1"/>
    </xf>
    <xf numFmtId="0" fontId="2" fillId="0" borderId="38" xfId="4" applyBorder="1" applyAlignment="1">
      <alignment horizontal="center" vertical="center"/>
    </xf>
    <xf numFmtId="0" fontId="2" fillId="0" borderId="39" xfId="4" applyBorder="1" applyAlignment="1">
      <alignment horizontal="center" vertical="center"/>
    </xf>
    <xf numFmtId="0" fontId="2" fillId="0" borderId="50" xfId="4" applyBorder="1" applyAlignment="1">
      <alignment horizontal="center" vertical="center"/>
    </xf>
    <xf numFmtId="0" fontId="2" fillId="0" borderId="0" xfId="4" applyAlignment="1">
      <alignment horizontal="center" vertical="center"/>
    </xf>
    <xf numFmtId="0" fontId="2" fillId="0" borderId="51" xfId="4" applyBorder="1" applyAlignment="1">
      <alignment horizontal="center" vertical="center"/>
    </xf>
    <xf numFmtId="0" fontId="2" fillId="0" borderId="23" xfId="4" applyBorder="1" applyAlignment="1">
      <alignment horizontal="center" vertical="center"/>
    </xf>
    <xf numFmtId="0" fontId="2" fillId="0" borderId="24" xfId="4" applyBorder="1" applyAlignment="1">
      <alignment horizontal="center" vertical="center"/>
    </xf>
    <xf numFmtId="0" fontId="2" fillId="0" borderId="48" xfId="4" applyBorder="1" applyAlignment="1">
      <alignment horizontal="center" vertical="center"/>
    </xf>
    <xf numFmtId="0" fontId="8" fillId="0" borderId="73" xfId="4" applyFont="1" applyBorder="1" applyAlignment="1">
      <alignment horizontal="center" vertical="center"/>
    </xf>
    <xf numFmtId="0" fontId="8" fillId="0" borderId="10" xfId="4" applyFont="1" applyBorder="1" applyAlignment="1">
      <alignment horizontal="center" vertical="center"/>
    </xf>
    <xf numFmtId="0" fontId="8" fillId="0" borderId="74" xfId="4" applyFont="1" applyBorder="1" applyAlignment="1">
      <alignment horizontal="center" vertical="center"/>
    </xf>
    <xf numFmtId="0" fontId="8" fillId="0" borderId="70" xfId="4" applyFont="1" applyBorder="1" applyAlignment="1">
      <alignment horizontal="center" vertical="center"/>
    </xf>
    <xf numFmtId="0" fontId="8" fillId="0" borderId="71" xfId="4" applyFont="1" applyBorder="1" applyAlignment="1">
      <alignment horizontal="center" vertical="center"/>
    </xf>
    <xf numFmtId="0" fontId="8" fillId="0" borderId="72" xfId="4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80" xfId="0" applyFont="1" applyBorder="1" applyAlignment="1">
      <alignment horizontal="center" vertical="center" wrapText="1"/>
    </xf>
    <xf numFmtId="0" fontId="2" fillId="0" borderId="8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4" fillId="4" borderId="60" xfId="0" applyFont="1" applyFill="1" applyBorder="1" applyAlignment="1">
      <alignment horizontal="right" vertical="center" wrapText="1"/>
    </xf>
    <xf numFmtId="0" fontId="4" fillId="4" borderId="31" xfId="0" applyFont="1" applyFill="1" applyBorder="1" applyAlignment="1">
      <alignment horizontal="right" vertical="center" wrapText="1"/>
    </xf>
    <xf numFmtId="0" fontId="4" fillId="0" borderId="85" xfId="0" applyFont="1" applyBorder="1" applyAlignment="1">
      <alignment horizontal="center" vertical="center"/>
    </xf>
    <xf numFmtId="0" fontId="4" fillId="0" borderId="86" xfId="0" applyFont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49" fontId="4" fillId="4" borderId="31" xfId="0" applyNumberFormat="1" applyFont="1" applyFill="1" applyBorder="1" applyAlignment="1">
      <alignment horizontal="left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0">
    <cellStyle name="Excel Built-in Normal" xfId="8"/>
    <cellStyle name="Moeda 2" xfId="9"/>
    <cellStyle name="Normal" xfId="0" builtinId="0"/>
    <cellStyle name="Normal 2" xfId="4"/>
    <cellStyle name="Normal 3" xfId="3"/>
    <cellStyle name="Porcentagem" xfId="1" builtinId="5"/>
    <cellStyle name="Porcentagem 2" xfId="5"/>
    <cellStyle name="Porcentagem 2 2" xfId="7"/>
    <cellStyle name="Vírgula" xfId="2" builtinId="3"/>
    <cellStyle name="Vírgula 2" xfId="6"/>
  </cellStyles>
  <dxfs count="0"/>
  <tableStyles count="0" defaultTableStyle="TableStyleMedium9" defaultPivotStyle="PivotStyleLight16"/>
  <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079572561973788"/>
          <c:y val="5.2660447548305074E-2"/>
          <c:w val="0.79358814506088837"/>
          <c:h val="0.580810083411076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'Curva ABC'!$R$9</c:f>
              <c:strCache>
                <c:ptCount val="1"/>
                <c:pt idx="0">
                  <c:v>% GERAL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DC2B50FF-2F50-44C1-9C10-0A94A39D9A6D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DF35-4BB6-B0B3-E84613AAFB6C}"/>
                </c:ex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00DC277-DA49-41EF-A93A-9EC292786863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743E75E-015E-4F36-A3C7-7BC13D930070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tx>
                <c:rich>
                  <a:bodyPr/>
                  <a:lstStyle/>
                  <a:p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tx>
                <c:rich>
                  <a:bodyPr/>
                  <a:lstStyle/>
                  <a:p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DF35-4BB6-B0B3-E84613AAFB6C}"/>
                </c:ext>
                <c:ext xmlns:c15="http://schemas.microsoft.com/office/drawing/2012/chart" uri="{CE6537A1-D6FC-4f65-9D91-7224C49458BB}"/>
              </c:extLst>
            </c:dLbl>
            <c:dLbl>
              <c:idx val="6"/>
              <c:tx>
                <c:rich>
                  <a:bodyPr/>
                  <a:lstStyle/>
                  <a:p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DF35-4BB6-B0B3-E84613AAFB6C}"/>
                </c:ext>
                <c:ext xmlns:c15="http://schemas.microsoft.com/office/drawing/2012/chart" uri="{CE6537A1-D6FC-4f65-9D91-7224C49458BB}"/>
              </c:extLst>
            </c:dLbl>
            <c:dLbl>
              <c:idx val="7"/>
              <c:tx>
                <c:rich>
                  <a:bodyPr/>
                  <a:lstStyle/>
                  <a:p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DF35-4BB6-B0B3-E84613AAFB6C}"/>
                </c:ext>
                <c:ext xmlns:c15="http://schemas.microsoft.com/office/drawing/2012/chart" uri="{CE6537A1-D6FC-4f65-9D91-7224C49458BB}"/>
              </c:extLst>
            </c:dLbl>
            <c:dLbl>
              <c:idx val="8"/>
              <c:tx>
                <c:rich>
                  <a:bodyPr/>
                  <a:lstStyle/>
                  <a:p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DF35-4BB6-B0B3-E84613AAFB6C}"/>
                </c:ext>
                <c:ext xmlns:c15="http://schemas.microsoft.com/office/drawing/2012/chart" uri="{CE6537A1-D6FC-4f65-9D91-7224C49458BB}"/>
              </c:extLst>
            </c:dLbl>
            <c:dLbl>
              <c:idx val="9"/>
              <c:tx>
                <c:rich>
                  <a:bodyPr/>
                  <a:lstStyle/>
                  <a:p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DF35-4BB6-B0B3-E84613AAFB6C}"/>
                </c:ext>
                <c:ext xmlns:c15="http://schemas.microsoft.com/office/drawing/2012/chart" uri="{CE6537A1-D6FC-4f65-9D91-7224C49458BB}"/>
              </c:extLst>
            </c:dLbl>
            <c:dLbl>
              <c:idx val="10"/>
              <c:tx>
                <c:rich>
                  <a:bodyPr/>
                  <a:lstStyle/>
                  <a:p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DF35-4BB6-B0B3-E84613AAFB6C}"/>
                </c:ext>
                <c:ext xmlns:c15="http://schemas.microsoft.com/office/drawing/2012/chart" uri="{CE6537A1-D6FC-4f65-9D91-7224C49458BB}"/>
              </c:extLst>
            </c:dLbl>
            <c:dLbl>
              <c:idx val="11"/>
              <c:tx>
                <c:rich>
                  <a:bodyPr/>
                  <a:lstStyle/>
                  <a:p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DF35-4BB6-B0B3-E84613AAFB6C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'Curva ABC'!$P$10:$P$19</c:f>
              <c:strCache>
                <c:ptCount val="3"/>
                <c:pt idx="0">
                  <c:v>PAVIMENTAÇÃO</c:v>
                </c:pt>
                <c:pt idx="1">
                  <c:v>OBRAS COMPLEMENTARES DE PAVIMENTAÇÃO</c:v>
                </c:pt>
                <c:pt idx="2">
                  <c:v>SERVIÇOS PRELIMINARES</c:v>
                </c:pt>
              </c:strCache>
            </c:strRef>
          </c:cat>
          <c:val>
            <c:numRef>
              <c:f>'Curva ABC'!$R$10:$R$19</c:f>
              <c:numCache>
                <c:formatCode>0.00%</c:formatCode>
                <c:ptCount val="10"/>
                <c:pt idx="0">
                  <c:v>0.6426695915988726</c:v>
                </c:pt>
                <c:pt idx="1">
                  <c:v>0.32851066952470992</c:v>
                </c:pt>
                <c:pt idx="2">
                  <c:v>2.8819738876417558E-2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DF35-4BB6-B0B3-E84613AAFB6C}"/>
            </c:ext>
            <c:ext xmlns:c15="http://schemas.microsoft.com/office/drawing/2012/chart" uri="{02D57815-91ED-43cb-92C2-25804820EDAC}">
              <c15:datalabelsRange>
                <c15:f>'Curva ABC'!$T$10:$T$19</c15:f>
                <c15:dlblRangeCache>
                  <c:ptCount val="10"/>
                  <c:pt idx="0">
                    <c:v>A</c:v>
                  </c:pt>
                  <c:pt idx="1">
                    <c:v>C</c:v>
                  </c:pt>
                  <c:pt idx="2">
                    <c:v>C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-1143821392"/>
        <c:axId val="-1143824656"/>
      </c:barChart>
      <c:lineChart>
        <c:grouping val="standard"/>
        <c:varyColors val="0"/>
        <c:ser>
          <c:idx val="1"/>
          <c:order val="1"/>
          <c:tx>
            <c:strRef>
              <c:f>'Curva ABC'!$S$9</c:f>
              <c:strCache>
                <c:ptCount val="1"/>
                <c:pt idx="0">
                  <c:v>% ACUMULADA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'Curva ABC'!$S$10:$S$19</c:f>
              <c:numCache>
                <c:formatCode>0.00%</c:formatCode>
                <c:ptCount val="10"/>
                <c:pt idx="0">
                  <c:v>0.6426695915988726</c:v>
                </c:pt>
                <c:pt idx="1">
                  <c:v>0.97118026112358247</c:v>
                </c:pt>
                <c:pt idx="2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D-DF35-4BB6-B0B3-E84613AAFB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3821392"/>
        <c:axId val="-1143824656"/>
      </c:lineChart>
      <c:catAx>
        <c:axId val="-1143821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1143824656"/>
        <c:crosses val="autoZero"/>
        <c:auto val="1"/>
        <c:lblAlgn val="ctr"/>
        <c:lblOffset val="100"/>
        <c:noMultiLvlLbl val="0"/>
      </c:catAx>
      <c:valAx>
        <c:axId val="-114382465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alpha val="50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1143821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0</xdr:row>
      <xdr:rowOff>66675</xdr:rowOff>
    </xdr:from>
    <xdr:to>
      <xdr:col>4</xdr:col>
      <xdr:colOff>19050</xdr:colOff>
      <xdr:row>0</xdr:row>
      <xdr:rowOff>704850</xdr:rowOff>
    </xdr:to>
    <xdr:sp macro="" textlink="">
      <xdr:nvSpPr>
        <xdr:cNvPr id="4097" name="Text Box 6">
          <a:extLst>
            <a:ext uri="{FF2B5EF4-FFF2-40B4-BE49-F238E27FC236}">
              <a16:creationId xmlns:a16="http://schemas.microsoft.com/office/drawing/2014/main" xmlns="" id="{00000000-0008-0000-0000-000001100000}"/>
            </a:ext>
          </a:extLst>
        </xdr:cNvPr>
        <xdr:cNvSpPr txBox="1">
          <a:spLocks noChangeArrowheads="1"/>
        </xdr:cNvSpPr>
      </xdr:nvSpPr>
      <xdr:spPr bwMode="auto">
        <a:xfrm>
          <a:off x="1190625" y="66675"/>
          <a:ext cx="371475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ESTADO DE MINAS GERAIS</a:t>
          </a:r>
        </a:p>
        <a:p>
          <a:pPr algn="l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Secretaria de Estado de Transportes e Obras Públicas</a:t>
          </a:r>
        </a:p>
        <a:p>
          <a:pPr algn="l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Superintendência de Projetos e Custos</a:t>
          </a:r>
        </a:p>
        <a:p>
          <a:pPr algn="l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Diretoria de Custos</a:t>
          </a:r>
        </a:p>
      </xdr:txBody>
    </xdr:sp>
    <xdr:clientData/>
  </xdr:twoCellAnchor>
  <xdr:twoCellAnchor>
    <xdr:from>
      <xdr:col>0</xdr:col>
      <xdr:colOff>47625</xdr:colOff>
      <xdr:row>51</xdr:row>
      <xdr:rowOff>47625</xdr:rowOff>
    </xdr:from>
    <xdr:to>
      <xdr:col>8</xdr:col>
      <xdr:colOff>0</xdr:colOff>
      <xdr:row>54</xdr:row>
      <xdr:rowOff>161925</xdr:rowOff>
    </xdr:to>
    <xdr:sp macro="" textlink="">
      <xdr:nvSpPr>
        <xdr:cNvPr id="4098" name="Text Box 7">
          <a:extLst>
            <a:ext uri="{FF2B5EF4-FFF2-40B4-BE49-F238E27FC236}">
              <a16:creationId xmlns:a16="http://schemas.microsoft.com/office/drawing/2014/main" xmlns="" id="{00000000-0008-0000-0000-000002100000}"/>
            </a:ext>
          </a:extLst>
        </xdr:cNvPr>
        <xdr:cNvSpPr txBox="1">
          <a:spLocks noChangeArrowheads="1"/>
        </xdr:cNvSpPr>
      </xdr:nvSpPr>
      <xdr:spPr bwMode="auto">
        <a:xfrm>
          <a:off x="47625" y="10601325"/>
          <a:ext cx="81153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Secretaria de Estado de Transportes e Obras Públicas  - SETOP - MG</a:t>
          </a:r>
        </a:p>
        <a:p>
          <a:pPr algn="ctr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Internet: www.transportes.mg.gov.br / E-mail: dco@transportes.mg.gov.br</a:t>
          </a:r>
        </a:p>
        <a:p>
          <a:pPr algn="ctr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Fone Geral: (31) 3239-0999 - Fax: (31) 3239-0899</a:t>
          </a:r>
        </a:p>
        <a:p>
          <a:pPr algn="ctr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Sede: Rua Manaus, nº 467 - Bairro Santa Efigênia - CEP 30150-350 - Belo Horizonte - MG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0</xdr:row>
          <xdr:rowOff>85725</xdr:rowOff>
        </xdr:from>
        <xdr:to>
          <xdr:col>2</xdr:col>
          <xdr:colOff>133350</xdr:colOff>
          <xdr:row>0</xdr:row>
          <xdr:rowOff>704850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xmlns="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53</xdr:row>
      <xdr:rowOff>47625</xdr:rowOff>
    </xdr:from>
    <xdr:to>
      <xdr:col>9</xdr:col>
      <xdr:colOff>0</xdr:colOff>
      <xdr:row>55</xdr:row>
      <xdr:rowOff>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7625" y="16830675"/>
          <a:ext cx="89344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58</xdr:row>
      <xdr:rowOff>47625</xdr:rowOff>
    </xdr:from>
    <xdr:to>
      <xdr:col>9</xdr:col>
      <xdr:colOff>0</xdr:colOff>
      <xdr:row>60</xdr:row>
      <xdr:rowOff>0</xdr:rowOff>
    </xdr:to>
    <xdr:sp macro="" textlink="">
      <xdr:nvSpPr>
        <xdr:cNvPr id="5122" name="Text Box 7">
          <a:extLst>
            <a:ext uri="{FF2B5EF4-FFF2-40B4-BE49-F238E27FC236}">
              <a16:creationId xmlns:a16="http://schemas.microsoft.com/office/drawing/2014/main" xmlns="" id="{00000000-0008-0000-0200-000002140000}"/>
            </a:ext>
          </a:extLst>
        </xdr:cNvPr>
        <xdr:cNvSpPr txBox="1">
          <a:spLocks noChangeArrowheads="1"/>
        </xdr:cNvSpPr>
      </xdr:nvSpPr>
      <xdr:spPr bwMode="auto">
        <a:xfrm>
          <a:off x="47625" y="12715875"/>
          <a:ext cx="81153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1</xdr:col>
      <xdr:colOff>533400</xdr:colOff>
      <xdr:row>0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0"/>
          <a:ext cx="8572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41</xdr:row>
      <xdr:rowOff>47625</xdr:rowOff>
    </xdr:from>
    <xdr:to>
      <xdr:col>5</xdr:col>
      <xdr:colOff>0</xdr:colOff>
      <xdr:row>43</xdr:row>
      <xdr:rowOff>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7625" y="8963025"/>
          <a:ext cx="10178415" cy="28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45</xdr:row>
      <xdr:rowOff>47625</xdr:rowOff>
    </xdr:from>
    <xdr:to>
      <xdr:col>5</xdr:col>
      <xdr:colOff>0</xdr:colOff>
      <xdr:row>47</xdr:row>
      <xdr:rowOff>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7625" y="9397365"/>
          <a:ext cx="10178415" cy="28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817418</xdr:colOff>
      <xdr:row>8</xdr:row>
      <xdr:rowOff>197921</xdr:rowOff>
    </xdr:from>
    <xdr:to>
      <xdr:col>7</xdr:col>
      <xdr:colOff>900545</xdr:colOff>
      <xdr:row>36</xdr:row>
      <xdr:rowOff>124691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Google%20Drive\DFT%20Projetos\PROJETOS\SERRANIA\PROJETOS\PRA&#199;A\PROJETO%20PRACA%20SETE%20ORELHAS\PLANILHA%20M+&#220;LTIPLA%202.3%20-%20RAND%20201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Planilha%20Escola%20Maria%20Odete%20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Planilha%20Pavimenta&#231;&#227;o%20Bloquete%20de%20Monte%20Formoso_REV02-4%20RUA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\PLANILHA%20REFORMA%20E%20AMPLIA&#199;&#195;O%20DO%20CEAE-FEV-2024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 refreshError="1">
        <row r="29">
          <cell r="G29">
            <v>43009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-CONVÊNIO"/>
      <sheetName val="CRONOGRAMA"/>
      <sheetName val="Composição"/>
      <sheetName val="COTAÇÃO"/>
    </sheetNames>
    <sheetDataSet>
      <sheetData sheetId="0"/>
      <sheetData sheetId="1"/>
      <sheetData sheetId="2"/>
      <sheetData sheetId="3">
        <row r="20">
          <cell r="B20" t="str">
            <v/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ória de Cálculo"/>
      <sheetName val="Planilha Orcamentaria"/>
      <sheetName val="COMPOSIÇÃO DE CUSTOS "/>
      <sheetName val="BDI"/>
      <sheetName val="CRONOGRAMA"/>
    </sheetNames>
    <sheetDataSet>
      <sheetData sheetId="0"/>
      <sheetData sheetId="1">
        <row r="13">
          <cell r="C13" t="str">
            <v xml:space="preserve">SERVIÇOS PRELIMINARES </v>
          </cell>
        </row>
      </sheetData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camentaria"/>
      <sheetName val="Memória de Cálculo"/>
      <sheetName val="Planilha Orcamentaria "/>
      <sheetName val="BDI"/>
      <sheetName val=" ENCARGOS SOCIAIS"/>
      <sheetName val="CRONOGRAMA"/>
      <sheetName val="Planilha Resumo"/>
      <sheetName val="Curva ABC"/>
    </sheetNames>
    <sheetDataSet>
      <sheetData sheetId="0" refreshError="1"/>
      <sheetData sheetId="1">
        <row r="10">
          <cell r="A10" t="str">
            <v>1.0</v>
          </cell>
        </row>
        <row r="13">
          <cell r="A13" t="str">
            <v>2.0</v>
          </cell>
        </row>
        <row r="19">
          <cell r="A19" t="str">
            <v>3.0</v>
          </cell>
        </row>
        <row r="47">
          <cell r="D47" t="str">
            <v>ALVENARIAS/REVESTIMENTOS</v>
          </cell>
        </row>
      </sheetData>
      <sheetData sheetId="2"/>
      <sheetData sheetId="3" refreshError="1"/>
      <sheetData sheetId="4" refreshError="1"/>
      <sheetData sheetId="5" refreshError="1"/>
      <sheetData sheetId="6"/>
      <sheetData sheetId="7">
        <row r="8">
          <cell r="K8" t="str">
            <v>% GERAL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6"/>
  <sheetViews>
    <sheetView showGridLines="0" showZeros="0" view="pageBreakPreview" topLeftCell="A25" zoomScaleSheetLayoutView="93" workbookViewId="0">
      <selection sqref="A1:B1"/>
    </sheetView>
  </sheetViews>
  <sheetFormatPr defaultColWidth="9.140625" defaultRowHeight="12.75"/>
  <cols>
    <col min="1" max="1" width="5.42578125" style="7" bestFit="1" customWidth="1"/>
    <col min="2" max="2" width="10.7109375" style="7" bestFit="1" customWidth="1"/>
    <col min="3" max="3" width="48" style="7" customWidth="1"/>
    <col min="4" max="4" width="9.140625" style="7"/>
    <col min="5" max="8" width="12.28515625" style="7" customWidth="1"/>
    <col min="9" max="16384" width="9.140625" style="7"/>
  </cols>
  <sheetData>
    <row r="1" spans="1:10" ht="60.75" customHeight="1" thickBot="1">
      <c r="A1" s="299"/>
      <c r="B1" s="299"/>
      <c r="C1" s="298"/>
      <c r="D1" s="298"/>
      <c r="E1" s="298"/>
      <c r="F1" s="298"/>
      <c r="G1" s="298"/>
      <c r="H1" s="298"/>
    </row>
    <row r="2" spans="1:10" ht="16.5" thickBot="1">
      <c r="A2" s="273" t="s">
        <v>5</v>
      </c>
      <c r="B2" s="274"/>
      <c r="C2" s="274"/>
      <c r="D2" s="274"/>
      <c r="E2" s="274"/>
      <c r="F2" s="274"/>
      <c r="G2" s="274"/>
      <c r="H2" s="275"/>
    </row>
    <row r="3" spans="1:10" ht="3.75" customHeight="1" thickBot="1">
      <c r="A3" s="310"/>
      <c r="B3" s="310"/>
      <c r="C3" s="310"/>
      <c r="D3" s="310"/>
      <c r="E3" s="310"/>
      <c r="F3" s="310"/>
      <c r="G3" s="310"/>
      <c r="H3" s="310"/>
    </row>
    <row r="4" spans="1:10" ht="20.100000000000001" customHeight="1" thickBot="1">
      <c r="A4" s="292" t="s">
        <v>4</v>
      </c>
      <c r="B4" s="293"/>
      <c r="C4" s="293"/>
      <c r="D4" s="293"/>
      <c r="E4" s="293"/>
      <c r="F4" s="293"/>
      <c r="G4" s="293"/>
      <c r="H4" s="294"/>
    </row>
    <row r="5" spans="1:10" ht="3.75" customHeight="1" thickBot="1">
      <c r="A5" s="8"/>
      <c r="B5" s="8"/>
      <c r="C5" s="8"/>
      <c r="D5" s="8"/>
      <c r="E5" s="8"/>
      <c r="F5" s="8"/>
      <c r="G5" s="8"/>
      <c r="H5" s="8"/>
    </row>
    <row r="6" spans="1:10" ht="20.100000000000001" customHeight="1">
      <c r="A6" s="283" t="s">
        <v>26</v>
      </c>
      <c r="B6" s="284"/>
      <c r="C6" s="284"/>
      <c r="D6" s="284"/>
      <c r="E6" s="285"/>
      <c r="F6" s="295" t="s">
        <v>27</v>
      </c>
      <c r="G6" s="296"/>
      <c r="H6" s="297"/>
    </row>
    <row r="7" spans="1:10" ht="20.100000000000001" customHeight="1">
      <c r="A7" s="286" t="s">
        <v>22</v>
      </c>
      <c r="B7" s="287"/>
      <c r="C7" s="287"/>
      <c r="D7" s="287"/>
      <c r="E7" s="288"/>
      <c r="F7" s="280" t="s">
        <v>11</v>
      </c>
      <c r="G7" s="281"/>
      <c r="H7" s="282"/>
    </row>
    <row r="8" spans="1:10" ht="20.100000000000001" customHeight="1">
      <c r="A8" s="300" t="s">
        <v>16</v>
      </c>
      <c r="B8" s="301"/>
      <c r="C8" s="301"/>
      <c r="D8" s="302"/>
      <c r="E8" s="289" t="s">
        <v>14</v>
      </c>
      <c r="F8" s="290"/>
      <c r="G8" s="290"/>
      <c r="H8" s="291"/>
    </row>
    <row r="9" spans="1:10" ht="20.100000000000001" customHeight="1">
      <c r="A9" s="300" t="s">
        <v>21</v>
      </c>
      <c r="B9" s="301"/>
      <c r="C9" s="301"/>
      <c r="D9" s="302"/>
      <c r="E9" s="278" t="s">
        <v>9</v>
      </c>
      <c r="F9" s="276" t="s">
        <v>7</v>
      </c>
      <c r="G9" s="9" t="s">
        <v>28</v>
      </c>
      <c r="H9" s="10" t="s">
        <v>8</v>
      </c>
    </row>
    <row r="10" spans="1:10" ht="20.100000000000001" customHeight="1" thickBot="1">
      <c r="A10" s="303" t="s">
        <v>15</v>
      </c>
      <c r="B10" s="304"/>
      <c r="C10" s="304"/>
      <c r="D10" s="305"/>
      <c r="E10" s="279"/>
      <c r="F10" s="277"/>
      <c r="G10" s="11" t="s">
        <v>10</v>
      </c>
      <c r="H10" s="47"/>
    </row>
    <row r="11" spans="1:10" ht="3.75" customHeight="1" thickBot="1">
      <c r="A11" s="309"/>
      <c r="B11" s="309"/>
      <c r="C11" s="309"/>
      <c r="D11" s="309"/>
      <c r="E11" s="309"/>
      <c r="F11" s="309"/>
      <c r="G11" s="309"/>
      <c r="H11" s="309"/>
    </row>
    <row r="12" spans="1:10" ht="39" thickBot="1">
      <c r="A12" s="12" t="s">
        <v>0</v>
      </c>
      <c r="B12" s="13" t="s">
        <v>6</v>
      </c>
      <c r="C12" s="13" t="s">
        <v>1</v>
      </c>
      <c r="D12" s="13" t="s">
        <v>3</v>
      </c>
      <c r="E12" s="13" t="s">
        <v>2</v>
      </c>
      <c r="F12" s="14" t="s">
        <v>19</v>
      </c>
      <c r="G12" s="14" t="s">
        <v>20</v>
      </c>
      <c r="H12" s="15" t="s">
        <v>12</v>
      </c>
    </row>
    <row r="13" spans="1:10" ht="18" customHeight="1">
      <c r="A13" s="16"/>
      <c r="B13" s="17"/>
      <c r="C13" s="18"/>
      <c r="D13" s="19"/>
      <c r="E13" s="20"/>
      <c r="F13" s="20"/>
      <c r="G13" s="20"/>
      <c r="H13" s="21"/>
    </row>
    <row r="14" spans="1:10" ht="18" customHeight="1">
      <c r="A14" s="22"/>
      <c r="B14" s="23"/>
      <c r="C14" s="24"/>
      <c r="D14" s="25"/>
      <c r="E14" s="26"/>
      <c r="F14" s="26"/>
      <c r="G14" s="26">
        <f t="shared" ref="G14:G40" si="0">F14+(F14*$H$10)</f>
        <v>0</v>
      </c>
      <c r="H14" s="27">
        <f t="shared" ref="H14:H41" si="1">E14*G14</f>
        <v>0</v>
      </c>
    </row>
    <row r="15" spans="1:10">
      <c r="A15" s="22"/>
      <c r="B15" s="23"/>
      <c r="C15" s="24"/>
      <c r="D15" s="25"/>
      <c r="E15" s="26"/>
      <c r="F15" s="26"/>
      <c r="G15" s="26">
        <f t="shared" si="0"/>
        <v>0</v>
      </c>
      <c r="H15" s="27">
        <f t="shared" si="1"/>
        <v>0</v>
      </c>
      <c r="J15" s="7">
        <v>0</v>
      </c>
    </row>
    <row r="16" spans="1:10" ht="18" customHeight="1">
      <c r="A16" s="22"/>
      <c r="B16" s="23"/>
      <c r="C16" s="24"/>
      <c r="D16" s="25"/>
      <c r="E16" s="26"/>
      <c r="F16" s="26"/>
      <c r="G16" s="26">
        <f t="shared" si="0"/>
        <v>0</v>
      </c>
      <c r="H16" s="27">
        <f t="shared" si="1"/>
        <v>0</v>
      </c>
    </row>
    <row r="17" spans="1:9" ht="18" customHeight="1">
      <c r="A17" s="28"/>
      <c r="B17" s="29"/>
      <c r="C17" s="30"/>
      <c r="D17" s="25"/>
      <c r="E17" s="26"/>
      <c r="F17" s="26"/>
      <c r="G17" s="26">
        <f t="shared" si="0"/>
        <v>0</v>
      </c>
      <c r="H17" s="27">
        <f t="shared" si="1"/>
        <v>0</v>
      </c>
    </row>
    <row r="18" spans="1:9">
      <c r="A18" s="22"/>
      <c r="B18" s="23"/>
      <c r="C18" s="24"/>
      <c r="D18" s="25"/>
      <c r="E18" s="26"/>
      <c r="F18" s="26"/>
      <c r="G18" s="26">
        <f t="shared" si="0"/>
        <v>0</v>
      </c>
      <c r="H18" s="27">
        <f t="shared" si="1"/>
        <v>0</v>
      </c>
    </row>
    <row r="19" spans="1:9">
      <c r="A19" s="22"/>
      <c r="B19" s="31"/>
      <c r="C19" s="24"/>
      <c r="D19" s="25"/>
      <c r="E19" s="26"/>
      <c r="F19" s="26"/>
      <c r="G19" s="26">
        <f t="shared" si="0"/>
        <v>0</v>
      </c>
      <c r="H19" s="27">
        <f t="shared" si="1"/>
        <v>0</v>
      </c>
    </row>
    <row r="20" spans="1:9">
      <c r="A20" s="22"/>
      <c r="B20" s="31"/>
      <c r="C20" s="24"/>
      <c r="D20" s="31"/>
      <c r="E20" s="26"/>
      <c r="F20" s="26"/>
      <c r="G20" s="26">
        <f t="shared" si="0"/>
        <v>0</v>
      </c>
      <c r="H20" s="27">
        <f t="shared" si="1"/>
        <v>0</v>
      </c>
    </row>
    <row r="21" spans="1:9" ht="18" customHeight="1">
      <c r="A21" s="22"/>
      <c r="B21" s="31"/>
      <c r="C21" s="24"/>
      <c r="D21" s="25"/>
      <c r="E21" s="26"/>
      <c r="F21" s="26"/>
      <c r="G21" s="26">
        <f t="shared" si="0"/>
        <v>0</v>
      </c>
      <c r="H21" s="27">
        <f t="shared" si="1"/>
        <v>0</v>
      </c>
    </row>
    <row r="22" spans="1:9">
      <c r="A22" s="22"/>
      <c r="B22" s="31"/>
      <c r="C22" s="24"/>
      <c r="D22" s="31"/>
      <c r="E22" s="26"/>
      <c r="F22" s="26"/>
      <c r="G22" s="26">
        <f t="shared" si="0"/>
        <v>0</v>
      </c>
      <c r="H22" s="27">
        <f t="shared" si="1"/>
        <v>0</v>
      </c>
    </row>
    <row r="23" spans="1:9">
      <c r="A23" s="22"/>
      <c r="B23" s="31"/>
      <c r="C23" s="24"/>
      <c r="D23" s="31"/>
      <c r="E23" s="26"/>
      <c r="F23" s="26"/>
      <c r="G23" s="26">
        <f t="shared" si="0"/>
        <v>0</v>
      </c>
      <c r="H23" s="27">
        <f t="shared" si="1"/>
        <v>0</v>
      </c>
    </row>
    <row r="24" spans="1:9">
      <c r="A24" s="22"/>
      <c r="B24" s="31"/>
      <c r="C24" s="24"/>
      <c r="D24" s="25"/>
      <c r="E24" s="26"/>
      <c r="F24" s="26"/>
      <c r="G24" s="26">
        <f t="shared" si="0"/>
        <v>0</v>
      </c>
      <c r="H24" s="27">
        <f t="shared" si="1"/>
        <v>0</v>
      </c>
    </row>
    <row r="25" spans="1:9">
      <c r="A25" s="22"/>
      <c r="B25" s="31"/>
      <c r="C25" s="24"/>
      <c r="D25" s="31"/>
      <c r="E25" s="26"/>
      <c r="F25" s="26"/>
      <c r="G25" s="26">
        <f t="shared" si="0"/>
        <v>0</v>
      </c>
      <c r="H25" s="27">
        <f t="shared" si="1"/>
        <v>0</v>
      </c>
    </row>
    <row r="26" spans="1:9">
      <c r="A26" s="22"/>
      <c r="B26" s="31"/>
      <c r="C26" s="24"/>
      <c r="D26" s="31"/>
      <c r="E26" s="26"/>
      <c r="F26" s="26"/>
      <c r="G26" s="26">
        <f t="shared" si="0"/>
        <v>0</v>
      </c>
      <c r="H26" s="27">
        <f t="shared" si="1"/>
        <v>0</v>
      </c>
      <c r="I26" s="32"/>
    </row>
    <row r="27" spans="1:9" ht="18" customHeight="1">
      <c r="A27" s="22"/>
      <c r="B27" s="23"/>
      <c r="C27" s="24"/>
      <c r="D27" s="25"/>
      <c r="E27" s="26"/>
      <c r="F27" s="26"/>
      <c r="G27" s="26">
        <f t="shared" si="0"/>
        <v>0</v>
      </c>
      <c r="H27" s="27">
        <f t="shared" si="1"/>
        <v>0</v>
      </c>
    </row>
    <row r="28" spans="1:9" ht="18" customHeight="1">
      <c r="A28" s="28"/>
      <c r="B28" s="29"/>
      <c r="C28" s="30"/>
      <c r="D28" s="25"/>
      <c r="E28" s="26"/>
      <c r="F28" s="26"/>
      <c r="G28" s="26">
        <f t="shared" si="0"/>
        <v>0</v>
      </c>
      <c r="H28" s="27">
        <f t="shared" si="1"/>
        <v>0</v>
      </c>
    </row>
    <row r="29" spans="1:9" ht="18" customHeight="1">
      <c r="A29" s="22"/>
      <c r="B29" s="31"/>
      <c r="C29" s="24"/>
      <c r="D29" s="25"/>
      <c r="E29" s="26"/>
      <c r="F29" s="26"/>
      <c r="G29" s="26">
        <f t="shared" si="0"/>
        <v>0</v>
      </c>
      <c r="H29" s="27">
        <f t="shared" si="1"/>
        <v>0</v>
      </c>
    </row>
    <row r="30" spans="1:9" ht="18" customHeight="1">
      <c r="A30" s="22"/>
      <c r="B30" s="23"/>
      <c r="C30" s="24"/>
      <c r="D30" s="25"/>
      <c r="E30" s="26"/>
      <c r="F30" s="26"/>
      <c r="G30" s="26">
        <f t="shared" si="0"/>
        <v>0</v>
      </c>
      <c r="H30" s="27">
        <f t="shared" si="1"/>
        <v>0</v>
      </c>
    </row>
    <row r="31" spans="1:9" ht="18" customHeight="1">
      <c r="A31" s="28"/>
      <c r="B31" s="29"/>
      <c r="C31" s="30"/>
      <c r="D31" s="25"/>
      <c r="E31" s="26"/>
      <c r="F31" s="26"/>
      <c r="G31" s="26">
        <f t="shared" si="0"/>
        <v>0</v>
      </c>
      <c r="H31" s="27">
        <f t="shared" si="1"/>
        <v>0</v>
      </c>
    </row>
    <row r="32" spans="1:9">
      <c r="A32" s="22"/>
      <c r="B32" s="31"/>
      <c r="C32" s="24"/>
      <c r="D32" s="25"/>
      <c r="E32" s="26"/>
      <c r="F32" s="26"/>
      <c r="G32" s="26">
        <f t="shared" si="0"/>
        <v>0</v>
      </c>
      <c r="H32" s="27">
        <f t="shared" si="1"/>
        <v>0</v>
      </c>
    </row>
    <row r="33" spans="1:8" ht="18" customHeight="1">
      <c r="A33" s="22"/>
      <c r="B33" s="23"/>
      <c r="C33" s="24"/>
      <c r="D33" s="25"/>
      <c r="E33" s="26"/>
      <c r="F33" s="26"/>
      <c r="G33" s="26">
        <f t="shared" si="0"/>
        <v>0</v>
      </c>
      <c r="H33" s="27">
        <f t="shared" si="1"/>
        <v>0</v>
      </c>
    </row>
    <row r="34" spans="1:8" ht="18" customHeight="1">
      <c r="A34" s="22"/>
      <c r="B34" s="23"/>
      <c r="C34" s="24"/>
      <c r="D34" s="25"/>
      <c r="E34" s="26"/>
      <c r="F34" s="26"/>
      <c r="G34" s="26">
        <f t="shared" si="0"/>
        <v>0</v>
      </c>
      <c r="H34" s="27">
        <f t="shared" si="1"/>
        <v>0</v>
      </c>
    </row>
    <row r="35" spans="1:8" ht="18" customHeight="1">
      <c r="A35" s="22"/>
      <c r="B35" s="23"/>
      <c r="C35" s="24"/>
      <c r="D35" s="25"/>
      <c r="E35" s="26"/>
      <c r="F35" s="26"/>
      <c r="G35" s="26">
        <f t="shared" si="0"/>
        <v>0</v>
      </c>
      <c r="H35" s="27">
        <f t="shared" si="1"/>
        <v>0</v>
      </c>
    </row>
    <row r="36" spans="1:8" ht="18" customHeight="1">
      <c r="A36" s="22"/>
      <c r="B36" s="23"/>
      <c r="C36" s="24"/>
      <c r="D36" s="25"/>
      <c r="E36" s="26"/>
      <c r="F36" s="26"/>
      <c r="G36" s="26">
        <f t="shared" si="0"/>
        <v>0</v>
      </c>
      <c r="H36" s="27">
        <f t="shared" si="1"/>
        <v>0</v>
      </c>
    </row>
    <row r="37" spans="1:8" ht="18" customHeight="1">
      <c r="A37" s="22"/>
      <c r="B37" s="23"/>
      <c r="C37" s="24"/>
      <c r="D37" s="25"/>
      <c r="E37" s="26"/>
      <c r="F37" s="26"/>
      <c r="G37" s="26">
        <f t="shared" si="0"/>
        <v>0</v>
      </c>
      <c r="H37" s="27">
        <f t="shared" si="1"/>
        <v>0</v>
      </c>
    </row>
    <row r="38" spans="1:8" ht="18" customHeight="1">
      <c r="A38" s="22"/>
      <c r="B38" s="23"/>
      <c r="C38" s="24"/>
      <c r="D38" s="25"/>
      <c r="E38" s="26"/>
      <c r="F38" s="26"/>
      <c r="G38" s="26">
        <f t="shared" si="0"/>
        <v>0</v>
      </c>
      <c r="H38" s="27">
        <f t="shared" si="1"/>
        <v>0</v>
      </c>
    </row>
    <row r="39" spans="1:8" ht="18" customHeight="1">
      <c r="A39" s="22"/>
      <c r="B39" s="23"/>
      <c r="C39" s="24"/>
      <c r="D39" s="25"/>
      <c r="E39" s="26"/>
      <c r="F39" s="26"/>
      <c r="G39" s="26">
        <f t="shared" si="0"/>
        <v>0</v>
      </c>
      <c r="H39" s="27">
        <f t="shared" si="1"/>
        <v>0</v>
      </c>
    </row>
    <row r="40" spans="1:8" ht="18" customHeight="1">
      <c r="A40" s="22"/>
      <c r="B40" s="23"/>
      <c r="C40" s="24"/>
      <c r="D40" s="33"/>
      <c r="E40" s="26"/>
      <c r="F40" s="26"/>
      <c r="G40" s="26">
        <f t="shared" si="0"/>
        <v>0</v>
      </c>
      <c r="H40" s="27">
        <f t="shared" si="1"/>
        <v>0</v>
      </c>
    </row>
    <row r="41" spans="1:8" ht="18" customHeight="1" thickBot="1">
      <c r="A41" s="34"/>
      <c r="B41" s="35"/>
      <c r="C41" s="36"/>
      <c r="D41" s="37"/>
      <c r="E41" s="38"/>
      <c r="F41" s="38"/>
      <c r="G41" s="38">
        <f>F41*$H$10</f>
        <v>0</v>
      </c>
      <c r="H41" s="39">
        <f t="shared" si="1"/>
        <v>0</v>
      </c>
    </row>
    <row r="42" spans="1:8" ht="18" customHeight="1" thickBot="1">
      <c r="A42" s="306" t="s">
        <v>25</v>
      </c>
      <c r="B42" s="307"/>
      <c r="C42" s="307"/>
      <c r="D42" s="307"/>
      <c r="E42" s="307"/>
      <c r="F42" s="307"/>
      <c r="G42" s="308"/>
      <c r="H42" s="40">
        <f>SUM(H13:H41)</f>
        <v>0</v>
      </c>
    </row>
    <row r="43" spans="1:8" ht="14.25" customHeight="1">
      <c r="A43" s="41"/>
      <c r="B43" s="41"/>
      <c r="C43" s="41"/>
      <c r="D43" s="41"/>
      <c r="E43" s="41"/>
      <c r="F43" s="41"/>
      <c r="G43" s="41"/>
      <c r="H43" s="42"/>
    </row>
    <row r="44" spans="1:8" ht="11.25" customHeight="1">
      <c r="A44" s="43"/>
      <c r="B44" s="43"/>
      <c r="C44" s="43"/>
      <c r="D44" s="43"/>
      <c r="E44" s="43"/>
      <c r="F44" s="43"/>
      <c r="G44" s="43"/>
      <c r="H44" s="43"/>
    </row>
    <row r="45" spans="1:8" ht="11.25" customHeight="1">
      <c r="A45" s="43"/>
      <c r="B45" s="272"/>
      <c r="C45" s="272"/>
      <c r="D45" s="43"/>
      <c r="E45" s="272"/>
      <c r="F45" s="272"/>
      <c r="G45" s="44"/>
      <c r="H45" s="43"/>
    </row>
    <row r="46" spans="1:8">
      <c r="A46" s="45"/>
      <c r="B46" s="270" t="s">
        <v>17</v>
      </c>
      <c r="C46" s="270"/>
      <c r="D46" s="45"/>
      <c r="E46" s="271" t="s">
        <v>13</v>
      </c>
      <c r="F46" s="271"/>
      <c r="G46" s="46"/>
      <c r="H46" s="45"/>
    </row>
    <row r="47" spans="1:8" hidden="1"/>
    <row r="50" spans="1:8" ht="11.25" customHeight="1">
      <c r="A50" s="43"/>
      <c r="B50" s="272"/>
      <c r="C50" s="272"/>
      <c r="D50" s="43"/>
      <c r="E50" s="269"/>
      <c r="F50" s="269"/>
      <c r="G50" s="44"/>
      <c r="H50" s="43"/>
    </row>
    <row r="51" spans="1:8">
      <c r="A51" s="45"/>
      <c r="B51" s="270" t="s">
        <v>18</v>
      </c>
      <c r="C51" s="270"/>
      <c r="D51" s="45"/>
      <c r="E51" s="271"/>
      <c r="F51" s="271"/>
      <c r="G51" s="46"/>
      <c r="H51" s="45"/>
    </row>
    <row r="52" spans="1:8" ht="12" customHeight="1"/>
    <row r="53" spans="1:8" ht="11.25" customHeight="1"/>
    <row r="54" spans="1:8" ht="12" customHeight="1"/>
    <row r="55" spans="1:8" ht="14.1" customHeight="1"/>
    <row r="56" spans="1:8" ht="4.5" customHeight="1"/>
  </sheetData>
  <mergeCells count="25">
    <mergeCell ref="C1:H1"/>
    <mergeCell ref="A1:B1"/>
    <mergeCell ref="B46:C46"/>
    <mergeCell ref="E46:F46"/>
    <mergeCell ref="E45:F45"/>
    <mergeCell ref="B45:C45"/>
    <mergeCell ref="A8:D8"/>
    <mergeCell ref="A10:D10"/>
    <mergeCell ref="A9:D9"/>
    <mergeCell ref="A42:G42"/>
    <mergeCell ref="A11:H11"/>
    <mergeCell ref="A3:H3"/>
    <mergeCell ref="E50:F50"/>
    <mergeCell ref="B51:C51"/>
    <mergeCell ref="E51:F51"/>
    <mergeCell ref="B50:C50"/>
    <mergeCell ref="A2:H2"/>
    <mergeCell ref="F9:F10"/>
    <mergeCell ref="E9:E10"/>
    <mergeCell ref="F7:H7"/>
    <mergeCell ref="A6:E6"/>
    <mergeCell ref="A7:E7"/>
    <mergeCell ref="E8:H8"/>
    <mergeCell ref="A4:H4"/>
    <mergeCell ref="F6:H6"/>
  </mergeCells>
  <phoneticPr fontId="3" type="noConversion"/>
  <pageMargins left="0.78740157480314965" right="0.19685039370078741" top="0.39370078740157483" bottom="0.39370078740157483" header="0" footer="0"/>
  <pageSetup paperSize="9" scale="77" orientation="portrait" horizontalDpi="4294967295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Picture.8" shapeId="4099" r:id="rId4">
          <objectPr defaultSize="0" autoPict="0" r:id="rId5">
            <anchor moveWithCells="1">
              <from>
                <xdr:col>0</xdr:col>
                <xdr:colOff>361950</xdr:colOff>
                <xdr:row>0</xdr:row>
                <xdr:rowOff>85725</xdr:rowOff>
              </from>
              <to>
                <xdr:col>2</xdr:col>
                <xdr:colOff>133350</xdr:colOff>
                <xdr:row>0</xdr:row>
                <xdr:rowOff>704850</xdr:rowOff>
              </to>
            </anchor>
          </objectPr>
        </oleObject>
      </mc:Choice>
      <mc:Fallback>
        <oleObject progId="Word.Picture.8" shapeId="409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showGridLines="0" showZeros="0" view="pageBreakPreview" zoomScaleSheetLayoutView="100" workbookViewId="0">
      <selection activeCell="F20" sqref="F20"/>
    </sheetView>
  </sheetViews>
  <sheetFormatPr defaultRowHeight="12.75"/>
  <cols>
    <col min="1" max="1" width="5.42578125" bestFit="1" customWidth="1"/>
    <col min="2" max="2" width="10.7109375" customWidth="1"/>
    <col min="3" max="3" width="10.7109375" bestFit="1" customWidth="1"/>
    <col min="4" max="4" width="48" customWidth="1"/>
    <col min="6" max="6" width="13.85546875" bestFit="1" customWidth="1"/>
    <col min="7" max="10" width="12.28515625" customWidth="1"/>
    <col min="11" max="11" width="13.140625" bestFit="1" customWidth="1"/>
    <col min="12" max="12" width="12.5703125" bestFit="1" customWidth="1"/>
    <col min="14" max="14" width="10.140625" bestFit="1" customWidth="1"/>
  </cols>
  <sheetData>
    <row r="1" spans="1:12" ht="82.9" customHeight="1" thickBot="1">
      <c r="A1" s="331" t="s">
        <v>101</v>
      </c>
      <c r="B1" s="332"/>
      <c r="C1" s="332"/>
      <c r="D1" s="332"/>
      <c r="E1" s="332"/>
      <c r="F1" s="332"/>
      <c r="G1" s="332"/>
      <c r="H1" s="332"/>
      <c r="I1" s="333"/>
    </row>
    <row r="2" spans="1:12" ht="21.75" customHeight="1" thickBot="1">
      <c r="A2" s="350" t="s">
        <v>4</v>
      </c>
      <c r="B2" s="351"/>
      <c r="C2" s="351"/>
      <c r="D2" s="351"/>
      <c r="E2" s="351"/>
      <c r="F2" s="351"/>
      <c r="G2" s="351"/>
      <c r="H2" s="351"/>
      <c r="I2" s="352"/>
      <c r="J2" s="49"/>
      <c r="K2" s="49"/>
    </row>
    <row r="3" spans="1:12" ht="3.75" customHeight="1" thickBot="1">
      <c r="A3" s="64"/>
      <c r="B3" s="6"/>
      <c r="C3" s="6"/>
      <c r="D3" s="6"/>
      <c r="E3" s="6"/>
      <c r="F3" s="6"/>
      <c r="G3" s="6"/>
      <c r="H3" s="6"/>
      <c r="I3" s="65"/>
      <c r="J3" s="49"/>
      <c r="K3" s="49"/>
    </row>
    <row r="4" spans="1:12" ht="20.100000000000001" customHeight="1">
      <c r="A4" s="353" t="str">
        <f>'Planilha Orcamentaria '!A4:F4</f>
        <v>PREFEITURA: Prefeitura Municipal de Medina - MG</v>
      </c>
      <c r="B4" s="354"/>
      <c r="C4" s="354"/>
      <c r="D4" s="354"/>
      <c r="E4" s="354"/>
      <c r="F4" s="355"/>
      <c r="G4" s="356" t="s">
        <v>39</v>
      </c>
      <c r="H4" s="357"/>
      <c r="I4" s="358"/>
      <c r="J4" s="50"/>
      <c r="K4" s="50"/>
    </row>
    <row r="5" spans="1:12" ht="33.6" customHeight="1">
      <c r="A5" s="340" t="str">
        <f>'Planilha Orcamentaria '!A5:F5</f>
        <v>OBRA: PAVIMENTAÇÃO EM BLOQUETE SEXTAVADO EM TRECHO DA RUA DO VALE E DA TRAVESSA DO VALE, NO DISTRITO DE TUPARECÊ</v>
      </c>
      <c r="B5" s="341"/>
      <c r="C5" s="341"/>
      <c r="D5" s="341"/>
      <c r="E5" s="341"/>
      <c r="F5" s="342"/>
      <c r="G5" s="143" t="s">
        <v>11</v>
      </c>
      <c r="H5" s="359">
        <f ca="1">TODAY()</f>
        <v>45447</v>
      </c>
      <c r="I5" s="360"/>
      <c r="J5" s="50"/>
      <c r="K5" s="50"/>
    </row>
    <row r="6" spans="1:12" s="109" customFormat="1" ht="30.75" customHeight="1">
      <c r="A6" s="334" t="str">
        <f>'Planilha Orcamentaria '!A6:E6</f>
        <v>LOCAL:  TRECHO DA RUA DO VALE E DA TRAVESSA DO VALE, NO DISTRITO DE TUPARECÊ</v>
      </c>
      <c r="B6" s="335"/>
      <c r="C6" s="335"/>
      <c r="D6" s="335"/>
      <c r="E6" s="336"/>
      <c r="F6" s="337" t="s">
        <v>14</v>
      </c>
      <c r="G6" s="338"/>
      <c r="H6" s="338"/>
      <c r="I6" s="339"/>
      <c r="J6" s="51"/>
      <c r="K6" s="51"/>
    </row>
    <row r="7" spans="1:12" ht="27.2" customHeight="1">
      <c r="A7" s="340" t="str">
        <f>'Planilha Orcamentaria '!A7:E7</f>
        <v>REGIÃO/MÊS DE REFERÊNCIA: SEINFRA/OUTUBRO/2023/DESONERADA</v>
      </c>
      <c r="B7" s="341"/>
      <c r="C7" s="341"/>
      <c r="D7" s="341"/>
      <c r="E7" s="342"/>
      <c r="F7" s="197" t="s">
        <v>9</v>
      </c>
      <c r="G7" s="240" t="s">
        <v>7</v>
      </c>
      <c r="H7" s="81" t="s">
        <v>38</v>
      </c>
      <c r="I7" s="66" t="s">
        <v>8</v>
      </c>
      <c r="J7" s="55"/>
      <c r="K7" s="50"/>
    </row>
    <row r="8" spans="1:12" ht="20.100000000000001" customHeight="1" thickBot="1">
      <c r="A8" s="343" t="str">
        <f>'Planilha Orcamentaria '!A8:E8</f>
        <v>PRAZO DE EXECUÇÃO: 3 meses</v>
      </c>
      <c r="B8" s="344"/>
      <c r="C8" s="344"/>
      <c r="D8" s="344"/>
      <c r="E8" s="345"/>
      <c r="F8" s="346" t="s">
        <v>98</v>
      </c>
      <c r="G8" s="347"/>
      <c r="H8" s="348">
        <f>BDI!C19</f>
        <v>0.29183899870811736</v>
      </c>
      <c r="I8" s="349"/>
      <c r="J8" s="54"/>
      <c r="K8" s="53"/>
    </row>
    <row r="9" spans="1:12" ht="4.5" customHeight="1" thickBot="1">
      <c r="A9" s="323"/>
      <c r="B9" s="324"/>
      <c r="C9" s="324"/>
      <c r="D9" s="324"/>
      <c r="E9" s="324"/>
      <c r="F9" s="324"/>
      <c r="G9" s="324"/>
      <c r="H9" s="324"/>
      <c r="I9" s="325"/>
      <c r="J9" s="51"/>
      <c r="K9" s="51"/>
    </row>
    <row r="10" spans="1:12" ht="39" customHeight="1" thickBot="1">
      <c r="A10" s="2" t="s">
        <v>0</v>
      </c>
      <c r="B10" s="3" t="s">
        <v>31</v>
      </c>
      <c r="C10" s="3" t="s">
        <v>6</v>
      </c>
      <c r="D10" s="3" t="s">
        <v>1</v>
      </c>
      <c r="E10" s="3" t="s">
        <v>3</v>
      </c>
      <c r="F10" s="3" t="s">
        <v>2</v>
      </c>
      <c r="G10" s="312" t="s">
        <v>33</v>
      </c>
      <c r="H10" s="313"/>
      <c r="I10" s="314"/>
      <c r="J10" s="61"/>
      <c r="K10" s="51"/>
    </row>
    <row r="11" spans="1:12" s="48" customFormat="1">
      <c r="A11" s="58"/>
      <c r="B11" s="80"/>
      <c r="C11" s="326" t="s">
        <v>29</v>
      </c>
      <c r="D11" s="327"/>
      <c r="E11" s="59"/>
      <c r="F11" s="59"/>
      <c r="G11" s="60"/>
      <c r="H11" s="60"/>
      <c r="I11" s="68"/>
      <c r="J11" s="51"/>
      <c r="K11" s="51"/>
      <c r="L11"/>
    </row>
    <row r="12" spans="1:12" ht="15" customHeight="1">
      <c r="A12" s="93">
        <v>1</v>
      </c>
      <c r="B12" s="83"/>
      <c r="C12" s="83"/>
      <c r="D12" s="84" t="s">
        <v>80</v>
      </c>
      <c r="E12" s="85"/>
      <c r="F12" s="91"/>
      <c r="G12" s="91"/>
      <c r="H12" s="101"/>
      <c r="I12" s="102"/>
      <c r="J12" s="52"/>
      <c r="K12" s="52"/>
      <c r="L12" s="48"/>
    </row>
    <row r="13" spans="1:12" ht="56.25">
      <c r="A13" s="87" t="s">
        <v>30</v>
      </c>
      <c r="B13" s="88" t="s">
        <v>35</v>
      </c>
      <c r="C13" s="95" t="s">
        <v>89</v>
      </c>
      <c r="D13" s="96" t="s">
        <v>88</v>
      </c>
      <c r="E13" s="90" t="s">
        <v>87</v>
      </c>
      <c r="F13" s="91">
        <v>1</v>
      </c>
      <c r="G13" s="315" t="s">
        <v>94</v>
      </c>
      <c r="H13" s="316"/>
      <c r="I13" s="317"/>
      <c r="J13" s="52">
        <f>I13</f>
        <v>0</v>
      </c>
      <c r="K13" s="52"/>
      <c r="L13" s="57"/>
    </row>
    <row r="14" spans="1:12">
      <c r="A14" s="87"/>
      <c r="B14" s="88"/>
      <c r="C14" s="95"/>
      <c r="D14" s="96"/>
      <c r="E14" s="90"/>
      <c r="F14" s="91"/>
      <c r="G14" s="91"/>
      <c r="H14" s="91"/>
      <c r="I14" s="92"/>
      <c r="J14" s="52"/>
      <c r="K14" s="52"/>
      <c r="L14" s="57"/>
    </row>
    <row r="15" spans="1:12">
      <c r="A15" s="93">
        <v>2</v>
      </c>
      <c r="B15" s="88"/>
      <c r="C15" s="95"/>
      <c r="D15" s="94" t="s">
        <v>34</v>
      </c>
      <c r="E15" s="90"/>
      <c r="F15" s="91"/>
      <c r="G15" s="91"/>
      <c r="H15" s="101"/>
      <c r="I15" s="102"/>
      <c r="J15" s="52"/>
      <c r="K15" s="52"/>
      <c r="L15" s="57"/>
    </row>
    <row r="16" spans="1:12" ht="20.45" customHeight="1">
      <c r="A16" s="87" t="s">
        <v>36</v>
      </c>
      <c r="B16" s="88" t="s">
        <v>35</v>
      </c>
      <c r="C16" s="95" t="s">
        <v>105</v>
      </c>
      <c r="D16" s="96" t="s">
        <v>106</v>
      </c>
      <c r="E16" s="90" t="s">
        <v>23</v>
      </c>
      <c r="F16" s="91">
        <f>393.88+19.54</f>
        <v>413.42</v>
      </c>
      <c r="G16" s="315" t="s">
        <v>134</v>
      </c>
      <c r="H16" s="316"/>
      <c r="I16" s="317"/>
      <c r="J16" s="52"/>
      <c r="K16" s="52"/>
      <c r="L16" s="57"/>
    </row>
    <row r="17" spans="1:13">
      <c r="A17" s="87"/>
      <c r="B17" s="100"/>
      <c r="C17" s="95"/>
      <c r="D17" s="96"/>
      <c r="E17" s="90"/>
      <c r="F17" s="188"/>
      <c r="G17" s="329"/>
      <c r="H17" s="329"/>
      <c r="I17" s="330"/>
      <c r="J17" s="52"/>
      <c r="K17" s="52"/>
      <c r="L17" s="57"/>
    </row>
    <row r="18" spans="1:13" ht="15" customHeight="1">
      <c r="A18" s="93">
        <v>3</v>
      </c>
      <c r="B18" s="83"/>
      <c r="C18" s="97"/>
      <c r="D18" s="94" t="s">
        <v>43</v>
      </c>
      <c r="E18" s="90"/>
      <c r="F18" s="91"/>
      <c r="G18" s="91"/>
      <c r="H18" s="101"/>
      <c r="I18" s="102">
        <f>SUM(I20:I20)</f>
        <v>0</v>
      </c>
      <c r="J18" s="52"/>
      <c r="K18" s="52">
        <f>(G18+(G18*$H$8))</f>
        <v>0</v>
      </c>
    </row>
    <row r="19" spans="1:13" ht="57.75" customHeight="1">
      <c r="A19" s="87" t="s">
        <v>37</v>
      </c>
      <c r="B19" s="88" t="s">
        <v>35</v>
      </c>
      <c r="C19" s="95" t="s">
        <v>100</v>
      </c>
      <c r="D19" s="89" t="s">
        <v>107</v>
      </c>
      <c r="E19" s="90" t="s">
        <v>24</v>
      </c>
      <c r="F19" s="91">
        <f>(147.2+5.4)+(6+7.5)</f>
        <v>166.1</v>
      </c>
      <c r="G19" s="315" t="s">
        <v>136</v>
      </c>
      <c r="H19" s="316"/>
      <c r="I19" s="317"/>
      <c r="J19" s="52">
        <f>I19</f>
        <v>0</v>
      </c>
      <c r="K19" s="52"/>
      <c r="L19" s="57"/>
    </row>
    <row r="20" spans="1:13" ht="56.25">
      <c r="A20" s="87" t="s">
        <v>95</v>
      </c>
      <c r="B20" s="88" t="s">
        <v>35</v>
      </c>
      <c r="C20" s="31" t="s">
        <v>96</v>
      </c>
      <c r="D20" s="105" t="s">
        <v>108</v>
      </c>
      <c r="E20" s="90" t="s">
        <v>24</v>
      </c>
      <c r="F20" s="91">
        <f>148.1+5.4</f>
        <v>153.5</v>
      </c>
      <c r="G20" s="315" t="s">
        <v>135</v>
      </c>
      <c r="H20" s="316"/>
      <c r="I20" s="317"/>
      <c r="J20" s="52">
        <f>I20</f>
        <v>0</v>
      </c>
      <c r="K20" s="52"/>
      <c r="L20" s="56"/>
      <c r="M20" s="57"/>
    </row>
    <row r="21" spans="1:13">
      <c r="A21" s="87"/>
      <c r="B21" s="106"/>
      <c r="E21" s="90"/>
      <c r="F21" s="91"/>
      <c r="G21" s="91"/>
      <c r="H21" s="101"/>
      <c r="I21" s="102"/>
      <c r="J21" s="52"/>
      <c r="K21" s="52"/>
      <c r="L21" s="56"/>
      <c r="M21" s="57"/>
    </row>
    <row r="22" spans="1:13" ht="14.1" customHeight="1">
      <c r="A22" s="71"/>
      <c r="B22" s="1"/>
      <c r="C22" s="195"/>
      <c r="D22" s="195"/>
      <c r="E22" s="195"/>
      <c r="F22" s="195"/>
      <c r="G22" s="195"/>
      <c r="H22" s="1"/>
      <c r="I22" s="72"/>
      <c r="J22" s="1"/>
      <c r="K22" s="57"/>
    </row>
    <row r="23" spans="1:13" ht="14.1" customHeight="1">
      <c r="A23" s="71"/>
      <c r="B23" s="1"/>
      <c r="C23" s="1"/>
      <c r="D23" s="1"/>
      <c r="E23" s="1"/>
      <c r="F23" s="1"/>
      <c r="G23" s="1"/>
      <c r="H23" s="1"/>
      <c r="I23" s="72"/>
      <c r="J23" s="1"/>
      <c r="K23" s="57"/>
    </row>
    <row r="24" spans="1:13" ht="14.1" customHeight="1">
      <c r="A24" s="71"/>
      <c r="B24" s="1"/>
      <c r="C24" s="1"/>
      <c r="D24" s="1"/>
      <c r="E24" s="1"/>
      <c r="F24" s="1"/>
      <c r="G24" s="1"/>
      <c r="H24" s="1"/>
      <c r="I24" s="72"/>
      <c r="J24" s="1"/>
      <c r="K24" s="57"/>
    </row>
    <row r="25" spans="1:13">
      <c r="A25" s="71"/>
      <c r="B25" s="1"/>
      <c r="C25" s="318"/>
      <c r="D25" s="319"/>
      <c r="E25" s="1"/>
      <c r="F25" s="328"/>
      <c r="G25" s="320"/>
      <c r="H25" s="63"/>
      <c r="I25" s="72"/>
      <c r="J25" s="5"/>
    </row>
    <row r="26" spans="1:13">
      <c r="A26" s="73"/>
      <c r="B26" s="5"/>
      <c r="C26" s="321" t="s">
        <v>130</v>
      </c>
      <c r="D26" s="321"/>
      <c r="E26" s="5"/>
      <c r="F26" s="322"/>
      <c r="G26" s="322"/>
      <c r="H26" s="62"/>
      <c r="I26" s="74"/>
    </row>
    <row r="27" spans="1:13">
      <c r="A27" s="73"/>
      <c r="B27" s="5"/>
      <c r="C27" s="311" t="s">
        <v>90</v>
      </c>
      <c r="D27" s="311"/>
      <c r="E27" s="5"/>
      <c r="F27" s="62"/>
      <c r="G27" s="62"/>
      <c r="H27" s="62"/>
      <c r="I27" s="74"/>
    </row>
    <row r="28" spans="1:13">
      <c r="A28" s="73"/>
      <c r="B28" s="5"/>
      <c r="C28" s="311" t="s">
        <v>131</v>
      </c>
      <c r="D28" s="311"/>
      <c r="E28" s="5"/>
      <c r="F28" s="62"/>
      <c r="G28" s="62"/>
      <c r="H28" s="62"/>
      <c r="I28" s="74"/>
    </row>
    <row r="29" spans="1:13">
      <c r="A29" s="73"/>
      <c r="B29" s="5"/>
      <c r="C29" s="196"/>
      <c r="D29" s="196"/>
      <c r="E29" s="5"/>
      <c r="F29" s="62"/>
      <c r="G29" s="62"/>
      <c r="H29" s="62"/>
      <c r="I29" s="74"/>
    </row>
    <row r="30" spans="1:13">
      <c r="A30" s="73"/>
      <c r="B30" s="5"/>
      <c r="C30" s="196"/>
      <c r="D30" s="196"/>
      <c r="E30" s="5"/>
      <c r="F30" s="62"/>
      <c r="G30" s="62"/>
      <c r="H30" s="62"/>
      <c r="I30" s="74"/>
    </row>
    <row r="31" spans="1:13">
      <c r="A31" s="73"/>
      <c r="B31" s="5"/>
      <c r="C31" s="196"/>
      <c r="D31" s="196"/>
      <c r="E31" s="5"/>
      <c r="F31" s="62"/>
      <c r="G31" s="62"/>
      <c r="H31" s="62"/>
      <c r="I31" s="74"/>
    </row>
    <row r="32" spans="1:13">
      <c r="A32" s="71"/>
      <c r="B32" s="1"/>
      <c r="C32" s="318"/>
      <c r="D32" s="319"/>
      <c r="E32" s="1"/>
      <c r="F32" s="320"/>
      <c r="G32" s="320"/>
      <c r="H32" s="63"/>
      <c r="I32" s="72"/>
    </row>
    <row r="33" spans="1:9">
      <c r="A33" s="73"/>
      <c r="B33" s="5"/>
      <c r="C33" s="321" t="s">
        <v>110</v>
      </c>
      <c r="D33" s="321"/>
      <c r="E33" s="5"/>
      <c r="F33" s="322"/>
      <c r="G33" s="322"/>
      <c r="H33" s="62"/>
      <c r="I33" s="74"/>
    </row>
    <row r="34" spans="1:9">
      <c r="A34" s="75"/>
      <c r="C34" s="311" t="s">
        <v>91</v>
      </c>
      <c r="D34" s="311"/>
      <c r="I34" s="76"/>
    </row>
    <row r="35" spans="1:9" ht="13.5" thickBot="1">
      <c r="A35" s="77"/>
      <c r="B35" s="78"/>
      <c r="C35" s="78"/>
      <c r="D35" s="78"/>
      <c r="E35" s="78"/>
      <c r="F35" s="78"/>
      <c r="G35" s="78"/>
      <c r="H35" s="78"/>
      <c r="I35" s="79"/>
    </row>
  </sheetData>
  <sheetProtection selectLockedCells="1" selectUnlockedCells="1"/>
  <mergeCells count="31">
    <mergeCell ref="A1:I1"/>
    <mergeCell ref="A6:E6"/>
    <mergeCell ref="F6:I6"/>
    <mergeCell ref="A7:E7"/>
    <mergeCell ref="A8:E8"/>
    <mergeCell ref="F8:G8"/>
    <mergeCell ref="H8:I8"/>
    <mergeCell ref="A2:I2"/>
    <mergeCell ref="A4:F4"/>
    <mergeCell ref="G4:I4"/>
    <mergeCell ref="A5:F5"/>
    <mergeCell ref="H5:I5"/>
    <mergeCell ref="A9:I9"/>
    <mergeCell ref="C11:D11"/>
    <mergeCell ref="C25:D25"/>
    <mergeCell ref="F25:G25"/>
    <mergeCell ref="C26:D26"/>
    <mergeCell ref="F26:G26"/>
    <mergeCell ref="G20:I20"/>
    <mergeCell ref="G17:I17"/>
    <mergeCell ref="C34:D34"/>
    <mergeCell ref="G10:I10"/>
    <mergeCell ref="G13:I13"/>
    <mergeCell ref="G16:I16"/>
    <mergeCell ref="C27:D27"/>
    <mergeCell ref="C28:D28"/>
    <mergeCell ref="C32:D32"/>
    <mergeCell ref="F32:G32"/>
    <mergeCell ref="C33:D33"/>
    <mergeCell ref="F33:G33"/>
    <mergeCell ref="G19:I19"/>
  </mergeCells>
  <phoneticPr fontId="28" type="noConversion"/>
  <pageMargins left="0.61" right="0.19685039370078741" top="0.39370078740157483" bottom="0.39370078740157483" header="0" footer="0"/>
  <pageSetup paperSize="9" scale="6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showGridLines="0" showZeros="0" tabSelected="1" view="pageBreakPreview" topLeftCell="A10" zoomScaleSheetLayoutView="100" workbookViewId="0">
      <selection activeCell="A6" sqref="A6:E6"/>
    </sheetView>
  </sheetViews>
  <sheetFormatPr defaultRowHeight="12.75"/>
  <cols>
    <col min="1" max="1" width="5.42578125" bestFit="1" customWidth="1"/>
    <col min="2" max="2" width="10.7109375" customWidth="1"/>
    <col min="3" max="3" width="10.7109375" bestFit="1" customWidth="1"/>
    <col min="4" max="4" width="48" customWidth="1"/>
    <col min="6" max="6" width="13.85546875" bestFit="1" customWidth="1"/>
    <col min="7" max="10" width="12.28515625" customWidth="1"/>
    <col min="11" max="11" width="13.140625" bestFit="1" customWidth="1"/>
    <col min="12" max="12" width="12.5703125" bestFit="1" customWidth="1"/>
    <col min="14" max="14" width="10.140625" bestFit="1" customWidth="1"/>
  </cols>
  <sheetData>
    <row r="1" spans="1:12" ht="96" customHeight="1" thickBot="1">
      <c r="A1" s="331" t="s">
        <v>101</v>
      </c>
      <c r="B1" s="332"/>
      <c r="C1" s="332"/>
      <c r="D1" s="332"/>
      <c r="E1" s="332"/>
      <c r="F1" s="332"/>
      <c r="G1" s="332"/>
      <c r="H1" s="332"/>
      <c r="I1" s="333"/>
    </row>
    <row r="2" spans="1:12" ht="21.75" customHeight="1" thickBot="1">
      <c r="A2" s="350" t="s">
        <v>4</v>
      </c>
      <c r="B2" s="351"/>
      <c r="C2" s="351"/>
      <c r="D2" s="351"/>
      <c r="E2" s="351"/>
      <c r="F2" s="351"/>
      <c r="G2" s="351"/>
      <c r="H2" s="351"/>
      <c r="I2" s="352"/>
      <c r="J2" s="49"/>
      <c r="K2" s="49"/>
    </row>
    <row r="3" spans="1:12" ht="3.75" customHeight="1" thickBot="1">
      <c r="A3" s="64"/>
      <c r="B3" s="6"/>
      <c r="C3" s="6"/>
      <c r="D3" s="6"/>
      <c r="E3" s="6"/>
      <c r="F3" s="6"/>
      <c r="G3" s="6"/>
      <c r="H3" s="6"/>
      <c r="I3" s="65"/>
      <c r="J3" s="49"/>
      <c r="K3" s="49"/>
    </row>
    <row r="4" spans="1:12" ht="20.100000000000001" customHeight="1">
      <c r="A4" s="353" t="s">
        <v>102</v>
      </c>
      <c r="B4" s="354"/>
      <c r="C4" s="354"/>
      <c r="D4" s="354"/>
      <c r="E4" s="354"/>
      <c r="F4" s="355"/>
      <c r="G4" s="356" t="s">
        <v>39</v>
      </c>
      <c r="H4" s="357"/>
      <c r="I4" s="358"/>
      <c r="J4" s="50"/>
      <c r="K4" s="50"/>
    </row>
    <row r="5" spans="1:12" ht="27.6" customHeight="1">
      <c r="A5" s="340" t="s">
        <v>132</v>
      </c>
      <c r="B5" s="341"/>
      <c r="C5" s="341"/>
      <c r="D5" s="341"/>
      <c r="E5" s="341"/>
      <c r="F5" s="342"/>
      <c r="G5" s="143" t="s">
        <v>11</v>
      </c>
      <c r="H5" s="359">
        <f ca="1">TODAY()</f>
        <v>45447</v>
      </c>
      <c r="I5" s="360"/>
      <c r="J5" s="50"/>
      <c r="K5" s="50"/>
    </row>
    <row r="6" spans="1:12" s="109" customFormat="1" ht="30.75" customHeight="1">
      <c r="A6" s="334" t="s">
        <v>137</v>
      </c>
      <c r="B6" s="335"/>
      <c r="C6" s="335"/>
      <c r="D6" s="335"/>
      <c r="E6" s="336"/>
      <c r="F6" s="337" t="s">
        <v>14</v>
      </c>
      <c r="G6" s="338"/>
      <c r="H6" s="338"/>
      <c r="I6" s="339"/>
      <c r="J6" s="51"/>
      <c r="K6" s="51"/>
    </row>
    <row r="7" spans="1:12" ht="27.2" customHeight="1">
      <c r="A7" s="340" t="s">
        <v>103</v>
      </c>
      <c r="B7" s="341"/>
      <c r="C7" s="341"/>
      <c r="D7" s="341"/>
      <c r="E7" s="342"/>
      <c r="F7" s="197" t="s">
        <v>9</v>
      </c>
      <c r="G7" s="240" t="s">
        <v>7</v>
      </c>
      <c r="H7" s="81" t="s">
        <v>38</v>
      </c>
      <c r="I7" s="66" t="s">
        <v>8</v>
      </c>
      <c r="J7" s="55"/>
      <c r="K7" s="50"/>
    </row>
    <row r="8" spans="1:12" ht="20.100000000000001" customHeight="1" thickBot="1">
      <c r="A8" s="343" t="s">
        <v>128</v>
      </c>
      <c r="B8" s="344"/>
      <c r="C8" s="344"/>
      <c r="D8" s="344"/>
      <c r="E8" s="345"/>
      <c r="F8" s="361" t="s">
        <v>98</v>
      </c>
      <c r="G8" s="361"/>
      <c r="H8" s="348">
        <f>BDI!C19</f>
        <v>0.29183899870811736</v>
      </c>
      <c r="I8" s="349"/>
      <c r="J8" s="54"/>
      <c r="K8" s="53"/>
    </row>
    <row r="9" spans="1:12" ht="4.5" customHeight="1" thickBot="1">
      <c r="A9" s="323"/>
      <c r="B9" s="324"/>
      <c r="C9" s="324"/>
      <c r="D9" s="324"/>
      <c r="E9" s="324"/>
      <c r="F9" s="324"/>
      <c r="G9" s="324"/>
      <c r="H9" s="324"/>
      <c r="I9" s="325"/>
      <c r="J9" s="51"/>
      <c r="K9" s="51"/>
    </row>
    <row r="10" spans="1:12" ht="39" thickBot="1">
      <c r="A10" s="2" t="s">
        <v>0</v>
      </c>
      <c r="B10" s="3" t="s">
        <v>31</v>
      </c>
      <c r="C10" s="3" t="s">
        <v>6</v>
      </c>
      <c r="D10" s="3" t="s">
        <v>1</v>
      </c>
      <c r="E10" s="3" t="s">
        <v>3</v>
      </c>
      <c r="F10" s="3" t="s">
        <v>2</v>
      </c>
      <c r="G10" s="4" t="s">
        <v>112</v>
      </c>
      <c r="H10" s="4" t="s">
        <v>113</v>
      </c>
      <c r="I10" s="67" t="s">
        <v>12</v>
      </c>
      <c r="J10" s="61">
        <f>I24</f>
        <v>61594.59</v>
      </c>
      <c r="K10" s="51"/>
    </row>
    <row r="11" spans="1:12" s="48" customFormat="1">
      <c r="A11" s="58"/>
      <c r="B11" s="80"/>
      <c r="C11" s="326" t="s">
        <v>104</v>
      </c>
      <c r="D11" s="327"/>
      <c r="E11" s="59"/>
      <c r="F11" s="59"/>
      <c r="G11" s="60"/>
      <c r="H11" s="60"/>
      <c r="I11" s="68"/>
      <c r="J11" s="51"/>
      <c r="K11" s="51"/>
      <c r="L11"/>
    </row>
    <row r="12" spans="1:12" ht="15" customHeight="1">
      <c r="A12" s="82">
        <v>1</v>
      </c>
      <c r="B12" s="83"/>
      <c r="C12" s="83"/>
      <c r="D12" s="84" t="s">
        <v>80</v>
      </c>
      <c r="E12" s="85"/>
      <c r="F12" s="86"/>
      <c r="G12" s="86"/>
      <c r="H12" s="101" t="s">
        <v>40</v>
      </c>
      <c r="I12" s="108">
        <f>SUM(I13:I13)</f>
        <v>1775.14</v>
      </c>
      <c r="J12" s="52"/>
      <c r="K12" s="52"/>
      <c r="L12" s="48"/>
    </row>
    <row r="13" spans="1:12" ht="67.5">
      <c r="A13" s="87" t="s">
        <v>30</v>
      </c>
      <c r="B13" s="88" t="s">
        <v>35</v>
      </c>
      <c r="C13" s="95" t="s">
        <v>89</v>
      </c>
      <c r="D13" s="96" t="s">
        <v>114</v>
      </c>
      <c r="E13" s="90" t="s">
        <v>87</v>
      </c>
      <c r="F13" s="91">
        <v>1</v>
      </c>
      <c r="G13" s="91">
        <v>1374.12</v>
      </c>
      <c r="H13" s="91">
        <f>ROUND((G13*(1+$H$8)),2)</f>
        <v>1775.14</v>
      </c>
      <c r="I13" s="92">
        <f>ROUND(F13*H13,2)</f>
        <v>1775.14</v>
      </c>
      <c r="J13" s="52">
        <f>I13</f>
        <v>1775.14</v>
      </c>
      <c r="K13" s="52">
        <f>(G13+(G13*$H$8))</f>
        <v>1775.1418049047982</v>
      </c>
      <c r="L13" s="57"/>
    </row>
    <row r="14" spans="1:12">
      <c r="A14" s="87"/>
      <c r="B14" s="100"/>
      <c r="C14" s="23"/>
      <c r="D14" s="96"/>
      <c r="E14" s="25"/>
      <c r="F14" s="91"/>
      <c r="G14" s="91"/>
      <c r="H14" s="91"/>
      <c r="I14" s="92"/>
      <c r="J14" s="52"/>
      <c r="K14" s="52"/>
      <c r="L14" s="57"/>
    </row>
    <row r="15" spans="1:12" ht="21.6" customHeight="1">
      <c r="A15" s="93">
        <v>2</v>
      </c>
      <c r="B15" s="88"/>
      <c r="C15" s="95"/>
      <c r="D15" s="94" t="s">
        <v>34</v>
      </c>
      <c r="E15" s="90"/>
      <c r="F15" s="91"/>
      <c r="G15" s="91"/>
      <c r="H15" s="101" t="s">
        <v>41</v>
      </c>
      <c r="I15" s="102">
        <f>SUM(I16:I16)</f>
        <v>39584.97</v>
      </c>
      <c r="J15" s="52"/>
      <c r="K15" s="52">
        <f>(G15+(G15*$H$8))</f>
        <v>0</v>
      </c>
    </row>
    <row r="16" spans="1:12" ht="46.9" customHeight="1">
      <c r="A16" s="87" t="s">
        <v>36</v>
      </c>
      <c r="B16" s="88" t="s">
        <v>35</v>
      </c>
      <c r="C16" s="95" t="s">
        <v>105</v>
      </c>
      <c r="D16" s="96" t="s">
        <v>106</v>
      </c>
      <c r="E16" s="90" t="s">
        <v>23</v>
      </c>
      <c r="F16" s="91">
        <v>413.42</v>
      </c>
      <c r="G16" s="91">
        <v>74.12</v>
      </c>
      <c r="H16" s="91">
        <f>ROUND((G16*(1+$H$8)),2)</f>
        <v>95.75</v>
      </c>
      <c r="I16" s="92">
        <f>ROUND(F16*H16,2)</f>
        <v>39584.97</v>
      </c>
      <c r="J16" s="52">
        <f>I16</f>
        <v>39584.97</v>
      </c>
      <c r="K16" s="52">
        <f>(G16+(G16*$H$8))</f>
        <v>95.751106584245662</v>
      </c>
      <c r="L16" s="57"/>
    </row>
    <row r="17" spans="1:12" ht="12.75" customHeight="1">
      <c r="A17" s="87"/>
      <c r="B17" s="88"/>
      <c r="C17" s="95"/>
      <c r="D17" s="96"/>
      <c r="E17" s="90"/>
      <c r="F17" s="188"/>
      <c r="G17" s="91"/>
      <c r="H17" s="98"/>
      <c r="I17" s="189"/>
      <c r="J17" s="52"/>
      <c r="K17" s="52"/>
      <c r="L17" s="57"/>
    </row>
    <row r="18" spans="1:12" ht="17.45" customHeight="1">
      <c r="A18" s="93">
        <v>3</v>
      </c>
      <c r="B18" s="83"/>
      <c r="C18" s="97"/>
      <c r="D18" s="94" t="s">
        <v>43</v>
      </c>
      <c r="E18" s="90"/>
      <c r="F18" s="91"/>
      <c r="G18" s="91"/>
      <c r="H18" s="101" t="s">
        <v>42</v>
      </c>
      <c r="I18" s="102">
        <f>SUM(I19:I20)</f>
        <v>20234.48</v>
      </c>
      <c r="J18" s="52"/>
      <c r="K18" s="52"/>
      <c r="L18" s="57"/>
    </row>
    <row r="19" spans="1:12" ht="57.75" customHeight="1">
      <c r="A19" s="87" t="s">
        <v>37</v>
      </c>
      <c r="B19" s="88" t="s">
        <v>35</v>
      </c>
      <c r="C19" s="95" t="s">
        <v>100</v>
      </c>
      <c r="D19" s="96" t="s">
        <v>115</v>
      </c>
      <c r="E19" s="90" t="s">
        <v>24</v>
      </c>
      <c r="F19" s="91">
        <v>166.1</v>
      </c>
      <c r="G19" s="91">
        <v>56.4</v>
      </c>
      <c r="H19" s="91">
        <f>ROUND((G19*(1+$H$8)),2)</f>
        <v>72.86</v>
      </c>
      <c r="I19" s="92">
        <f>ROUND(F19*H19,2)</f>
        <v>12102.05</v>
      </c>
      <c r="J19" s="52">
        <f>I19</f>
        <v>12102.05</v>
      </c>
      <c r="K19" s="52">
        <f>(G19+(G19*$H$8))</f>
        <v>72.859719527137813</v>
      </c>
      <c r="L19" s="57"/>
    </row>
    <row r="20" spans="1:12" ht="65.25" customHeight="1">
      <c r="A20" s="87" t="s">
        <v>95</v>
      </c>
      <c r="B20" s="88" t="s">
        <v>35</v>
      </c>
      <c r="C20" s="31" t="s">
        <v>96</v>
      </c>
      <c r="D20" s="105" t="s">
        <v>108</v>
      </c>
      <c r="E20" s="90" t="s">
        <v>24</v>
      </c>
      <c r="F20" s="91">
        <v>153.5</v>
      </c>
      <c r="G20" s="91">
        <v>41.01</v>
      </c>
      <c r="H20" s="91">
        <f>ROUND((G20*(1+$H$8)),2)</f>
        <v>52.98</v>
      </c>
      <c r="I20" s="92">
        <f>ROUND(F20*H20,2)</f>
        <v>8132.43</v>
      </c>
      <c r="J20" s="52"/>
      <c r="K20" s="52"/>
      <c r="L20" s="57"/>
    </row>
    <row r="21" spans="1:12">
      <c r="A21" s="87"/>
      <c r="B21" s="100"/>
      <c r="C21" s="95"/>
      <c r="D21" s="96"/>
      <c r="E21" s="90"/>
      <c r="F21" s="91"/>
      <c r="G21" s="86"/>
      <c r="H21" s="190"/>
      <c r="I21" s="76"/>
      <c r="J21" s="52"/>
      <c r="K21" s="52"/>
      <c r="L21" s="57"/>
    </row>
    <row r="22" spans="1:12">
      <c r="A22" s="87"/>
      <c r="B22" s="100"/>
      <c r="C22" s="95"/>
      <c r="D22" s="89"/>
      <c r="E22" s="90"/>
      <c r="F22" s="91"/>
      <c r="G22" s="91"/>
      <c r="H22" s="101"/>
      <c r="I22" s="102"/>
      <c r="J22" s="52"/>
      <c r="K22" s="52"/>
      <c r="L22" s="57"/>
    </row>
    <row r="23" spans="1:12" ht="13.5" thickBot="1">
      <c r="A23" s="103"/>
      <c r="B23" s="144"/>
      <c r="C23" s="145"/>
      <c r="D23" s="146"/>
      <c r="E23" s="104"/>
      <c r="F23" s="147"/>
      <c r="G23" s="147"/>
      <c r="H23" s="107"/>
      <c r="I23" s="108"/>
      <c r="J23" s="52"/>
      <c r="K23" s="52"/>
      <c r="L23" s="57"/>
    </row>
    <row r="24" spans="1:12" ht="11.25" customHeight="1" thickBot="1">
      <c r="A24" s="362" t="s">
        <v>25</v>
      </c>
      <c r="B24" s="363"/>
      <c r="C24" s="363"/>
      <c r="D24" s="363"/>
      <c r="E24" s="363"/>
      <c r="F24" s="363"/>
      <c r="G24" s="363"/>
      <c r="H24" s="363"/>
      <c r="I24" s="99">
        <f>SUM(I12,I15,I18)</f>
        <v>61594.59</v>
      </c>
      <c r="J24" s="57">
        <f>SUM(J12:J22)</f>
        <v>53462.16</v>
      </c>
    </row>
    <row r="25" spans="1:12" ht="12" customHeight="1">
      <c r="A25" s="69"/>
      <c r="B25" s="148"/>
      <c r="C25" s="148"/>
      <c r="D25" s="148"/>
      <c r="E25" s="148"/>
      <c r="F25" s="148"/>
      <c r="G25" s="148"/>
      <c r="H25" s="148"/>
      <c r="I25" s="70"/>
    </row>
    <row r="26" spans="1:12" ht="12" customHeight="1">
      <c r="A26" s="69"/>
      <c r="B26" s="148"/>
      <c r="C26" s="148"/>
      <c r="D26" s="148"/>
      <c r="E26" s="148"/>
      <c r="F26" s="148"/>
      <c r="G26" s="148"/>
      <c r="H26" s="148"/>
      <c r="I26" s="70"/>
    </row>
    <row r="27" spans="1:12" ht="14.1" customHeight="1">
      <c r="A27" s="71"/>
      <c r="B27" s="1"/>
      <c r="C27" s="1"/>
      <c r="D27" s="1"/>
      <c r="E27" s="1"/>
      <c r="F27" s="1"/>
      <c r="G27" s="1"/>
      <c r="H27" s="1"/>
      <c r="I27" s="72"/>
      <c r="J27" s="1"/>
      <c r="K27" s="57"/>
    </row>
    <row r="28" spans="1:12" ht="14.1" customHeight="1">
      <c r="A28" s="71"/>
      <c r="B28" s="1"/>
      <c r="C28" s="1"/>
      <c r="D28" s="1"/>
      <c r="E28" s="1"/>
      <c r="F28" s="1"/>
      <c r="G28" s="1"/>
      <c r="H28" s="1"/>
      <c r="I28" s="72"/>
      <c r="J28" s="1"/>
      <c r="K28" s="57"/>
    </row>
    <row r="29" spans="1:12" ht="14.1" customHeight="1">
      <c r="A29" s="71"/>
      <c r="B29" s="1"/>
      <c r="C29" s="1"/>
      <c r="D29" s="1"/>
      <c r="E29" s="1"/>
      <c r="F29" s="1"/>
      <c r="G29" s="1"/>
      <c r="H29" s="1"/>
      <c r="I29" s="72"/>
      <c r="J29" s="1"/>
      <c r="K29" s="57"/>
    </row>
    <row r="30" spans="1:12">
      <c r="A30" s="71"/>
      <c r="B30" s="1"/>
      <c r="C30" s="318"/>
      <c r="D30" s="319"/>
      <c r="E30" s="1"/>
      <c r="F30" s="328"/>
      <c r="G30" s="320"/>
      <c r="H30" s="63"/>
      <c r="I30" s="72"/>
      <c r="J30" s="5"/>
    </row>
    <row r="31" spans="1:12">
      <c r="A31" s="73"/>
      <c r="B31" s="5"/>
      <c r="C31" s="321" t="s">
        <v>130</v>
      </c>
      <c r="D31" s="321"/>
      <c r="E31" s="5"/>
      <c r="F31" s="322"/>
      <c r="G31" s="322"/>
      <c r="H31" s="62"/>
      <c r="I31" s="74"/>
    </row>
    <row r="32" spans="1:12">
      <c r="A32" s="73"/>
      <c r="B32" s="5"/>
      <c r="C32" s="311" t="s">
        <v>90</v>
      </c>
      <c r="D32" s="311"/>
      <c r="E32" s="5"/>
      <c r="F32" s="62"/>
      <c r="G32" s="62"/>
      <c r="H32" s="62"/>
      <c r="I32" s="74"/>
    </row>
    <row r="33" spans="1:9">
      <c r="A33" s="73"/>
      <c r="B33" s="5"/>
      <c r="C33" s="311" t="s">
        <v>131</v>
      </c>
      <c r="D33" s="311"/>
      <c r="E33" s="5"/>
      <c r="F33" s="62"/>
      <c r="G33" s="62"/>
      <c r="H33" s="62"/>
      <c r="I33" s="74"/>
    </row>
    <row r="34" spans="1:9">
      <c r="A34" s="75"/>
      <c r="I34" s="76"/>
    </row>
    <row r="35" spans="1:9">
      <c r="A35" s="75"/>
      <c r="I35" s="76"/>
    </row>
    <row r="36" spans="1:9">
      <c r="A36" s="75"/>
      <c r="I36" s="76"/>
    </row>
    <row r="37" spans="1:9">
      <c r="A37" s="71"/>
      <c r="B37" s="1"/>
      <c r="C37" s="318"/>
      <c r="D37" s="319"/>
      <c r="E37" s="1"/>
      <c r="F37" s="320"/>
      <c r="G37" s="320"/>
      <c r="H37" s="63"/>
      <c r="I37" s="72"/>
    </row>
    <row r="38" spans="1:9">
      <c r="A38" s="73"/>
      <c r="B38" s="5"/>
      <c r="C38" s="321" t="s">
        <v>110</v>
      </c>
      <c r="D38" s="321"/>
      <c r="E38" s="5"/>
      <c r="F38" s="322"/>
      <c r="G38" s="322"/>
      <c r="H38" s="62"/>
      <c r="I38" s="74"/>
    </row>
    <row r="39" spans="1:9">
      <c r="A39" s="75"/>
      <c r="C39" s="311" t="s">
        <v>91</v>
      </c>
      <c r="D39" s="311"/>
      <c r="I39" s="76"/>
    </row>
    <row r="40" spans="1:9" ht="13.5" thickBot="1">
      <c r="A40" s="77"/>
      <c r="B40" s="78"/>
      <c r="C40" s="78"/>
      <c r="D40" s="78"/>
      <c r="E40" s="78"/>
      <c r="F40" s="78"/>
      <c r="G40" s="78"/>
      <c r="H40" s="78"/>
      <c r="I40" s="79"/>
    </row>
  </sheetData>
  <sheetProtection selectLockedCells="1" selectUnlockedCells="1"/>
  <mergeCells count="26">
    <mergeCell ref="C39:D39"/>
    <mergeCell ref="H5:I5"/>
    <mergeCell ref="C11:D11"/>
    <mergeCell ref="A8:E8"/>
    <mergeCell ref="A7:E7"/>
    <mergeCell ref="A9:I9"/>
    <mergeCell ref="A6:E6"/>
    <mergeCell ref="A5:F5"/>
    <mergeCell ref="F6:I6"/>
    <mergeCell ref="F30:G30"/>
    <mergeCell ref="C30:D30"/>
    <mergeCell ref="A24:H24"/>
    <mergeCell ref="A1:I1"/>
    <mergeCell ref="F8:G8"/>
    <mergeCell ref="H8:I8"/>
    <mergeCell ref="C38:D38"/>
    <mergeCell ref="F38:G38"/>
    <mergeCell ref="C37:D37"/>
    <mergeCell ref="C31:D31"/>
    <mergeCell ref="F31:G31"/>
    <mergeCell ref="F37:G37"/>
    <mergeCell ref="C32:D32"/>
    <mergeCell ref="C33:D33"/>
    <mergeCell ref="A2:I2"/>
    <mergeCell ref="G4:I4"/>
    <mergeCell ref="A4:F4"/>
  </mergeCells>
  <phoneticPr fontId="3" type="noConversion"/>
  <pageMargins left="0.61" right="0.19685039370078741" top="0.39370078740157483" bottom="0.39370078740157483" header="0" footer="0"/>
  <pageSetup paperSize="9" scale="7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showGridLines="0" view="pageBreakPreview" topLeftCell="A16" zoomScale="112" zoomScaleNormal="100" zoomScaleSheetLayoutView="112" workbookViewId="0">
      <selection activeCell="C24" sqref="C24"/>
    </sheetView>
  </sheetViews>
  <sheetFormatPr defaultRowHeight="12.75"/>
  <cols>
    <col min="1" max="1" width="9.140625" style="110"/>
    <col min="2" max="2" width="40.5703125" style="110" customWidth="1"/>
    <col min="3" max="3" width="14" style="110" customWidth="1"/>
    <col min="4" max="257" width="9.140625" style="110"/>
    <col min="258" max="258" width="40.5703125" style="110" customWidth="1"/>
    <col min="259" max="259" width="14" style="110" customWidth="1"/>
    <col min="260" max="513" width="9.140625" style="110"/>
    <col min="514" max="514" width="40.5703125" style="110" customWidth="1"/>
    <col min="515" max="515" width="14" style="110" customWidth="1"/>
    <col min="516" max="769" width="9.140625" style="110"/>
    <col min="770" max="770" width="40.5703125" style="110" customWidth="1"/>
    <col min="771" max="771" width="14" style="110" customWidth="1"/>
    <col min="772" max="1025" width="9.140625" style="110"/>
    <col min="1026" max="1026" width="40.5703125" style="110" customWidth="1"/>
    <col min="1027" max="1027" width="14" style="110" customWidth="1"/>
    <col min="1028" max="1281" width="9.140625" style="110"/>
    <col min="1282" max="1282" width="40.5703125" style="110" customWidth="1"/>
    <col min="1283" max="1283" width="14" style="110" customWidth="1"/>
    <col min="1284" max="1537" width="9.140625" style="110"/>
    <col min="1538" max="1538" width="40.5703125" style="110" customWidth="1"/>
    <col min="1539" max="1539" width="14" style="110" customWidth="1"/>
    <col min="1540" max="1793" width="9.140625" style="110"/>
    <col min="1794" max="1794" width="40.5703125" style="110" customWidth="1"/>
    <col min="1795" max="1795" width="14" style="110" customWidth="1"/>
    <col min="1796" max="2049" width="9.140625" style="110"/>
    <col min="2050" max="2050" width="40.5703125" style="110" customWidth="1"/>
    <col min="2051" max="2051" width="14" style="110" customWidth="1"/>
    <col min="2052" max="2305" width="9.140625" style="110"/>
    <col min="2306" max="2306" width="40.5703125" style="110" customWidth="1"/>
    <col min="2307" max="2307" width="14" style="110" customWidth="1"/>
    <col min="2308" max="2561" width="9.140625" style="110"/>
    <col min="2562" max="2562" width="40.5703125" style="110" customWidth="1"/>
    <col min="2563" max="2563" width="14" style="110" customWidth="1"/>
    <col min="2564" max="2817" width="9.140625" style="110"/>
    <col min="2818" max="2818" width="40.5703125" style="110" customWidth="1"/>
    <col min="2819" max="2819" width="14" style="110" customWidth="1"/>
    <col min="2820" max="3073" width="9.140625" style="110"/>
    <col min="3074" max="3074" width="40.5703125" style="110" customWidth="1"/>
    <col min="3075" max="3075" width="14" style="110" customWidth="1"/>
    <col min="3076" max="3329" width="9.140625" style="110"/>
    <col min="3330" max="3330" width="40.5703125" style="110" customWidth="1"/>
    <col min="3331" max="3331" width="14" style="110" customWidth="1"/>
    <col min="3332" max="3585" width="9.140625" style="110"/>
    <col min="3586" max="3586" width="40.5703125" style="110" customWidth="1"/>
    <col min="3587" max="3587" width="14" style="110" customWidth="1"/>
    <col min="3588" max="3841" width="9.140625" style="110"/>
    <col min="3842" max="3842" width="40.5703125" style="110" customWidth="1"/>
    <col min="3843" max="3843" width="14" style="110" customWidth="1"/>
    <col min="3844" max="4097" width="9.140625" style="110"/>
    <col min="4098" max="4098" width="40.5703125" style="110" customWidth="1"/>
    <col min="4099" max="4099" width="14" style="110" customWidth="1"/>
    <col min="4100" max="4353" width="9.140625" style="110"/>
    <col min="4354" max="4354" width="40.5703125" style="110" customWidth="1"/>
    <col min="4355" max="4355" width="14" style="110" customWidth="1"/>
    <col min="4356" max="4609" width="9.140625" style="110"/>
    <col min="4610" max="4610" width="40.5703125" style="110" customWidth="1"/>
    <col min="4611" max="4611" width="14" style="110" customWidth="1"/>
    <col min="4612" max="4865" width="9.140625" style="110"/>
    <col min="4866" max="4866" width="40.5703125" style="110" customWidth="1"/>
    <col min="4867" max="4867" width="14" style="110" customWidth="1"/>
    <col min="4868" max="5121" width="9.140625" style="110"/>
    <col min="5122" max="5122" width="40.5703125" style="110" customWidth="1"/>
    <col min="5123" max="5123" width="14" style="110" customWidth="1"/>
    <col min="5124" max="5377" width="9.140625" style="110"/>
    <col min="5378" max="5378" width="40.5703125" style="110" customWidth="1"/>
    <col min="5379" max="5379" width="14" style="110" customWidth="1"/>
    <col min="5380" max="5633" width="9.140625" style="110"/>
    <col min="5634" max="5634" width="40.5703125" style="110" customWidth="1"/>
    <col min="5635" max="5635" width="14" style="110" customWidth="1"/>
    <col min="5636" max="5889" width="9.140625" style="110"/>
    <col min="5890" max="5890" width="40.5703125" style="110" customWidth="1"/>
    <col min="5891" max="5891" width="14" style="110" customWidth="1"/>
    <col min="5892" max="6145" width="9.140625" style="110"/>
    <col min="6146" max="6146" width="40.5703125" style="110" customWidth="1"/>
    <col min="6147" max="6147" width="14" style="110" customWidth="1"/>
    <col min="6148" max="6401" width="9.140625" style="110"/>
    <col min="6402" max="6402" width="40.5703125" style="110" customWidth="1"/>
    <col min="6403" max="6403" width="14" style="110" customWidth="1"/>
    <col min="6404" max="6657" width="9.140625" style="110"/>
    <col min="6658" max="6658" width="40.5703125" style="110" customWidth="1"/>
    <col min="6659" max="6659" width="14" style="110" customWidth="1"/>
    <col min="6660" max="6913" width="9.140625" style="110"/>
    <col min="6914" max="6914" width="40.5703125" style="110" customWidth="1"/>
    <col min="6915" max="6915" width="14" style="110" customWidth="1"/>
    <col min="6916" max="7169" width="9.140625" style="110"/>
    <col min="7170" max="7170" width="40.5703125" style="110" customWidth="1"/>
    <col min="7171" max="7171" width="14" style="110" customWidth="1"/>
    <col min="7172" max="7425" width="9.140625" style="110"/>
    <col min="7426" max="7426" width="40.5703125" style="110" customWidth="1"/>
    <col min="7427" max="7427" width="14" style="110" customWidth="1"/>
    <col min="7428" max="7681" width="9.140625" style="110"/>
    <col min="7682" max="7682" width="40.5703125" style="110" customWidth="1"/>
    <col min="7683" max="7683" width="14" style="110" customWidth="1"/>
    <col min="7684" max="7937" width="9.140625" style="110"/>
    <col min="7938" max="7938" width="40.5703125" style="110" customWidth="1"/>
    <col min="7939" max="7939" width="14" style="110" customWidth="1"/>
    <col min="7940" max="8193" width="9.140625" style="110"/>
    <col min="8194" max="8194" width="40.5703125" style="110" customWidth="1"/>
    <col min="8195" max="8195" width="14" style="110" customWidth="1"/>
    <col min="8196" max="8449" width="9.140625" style="110"/>
    <col min="8450" max="8450" width="40.5703125" style="110" customWidth="1"/>
    <col min="8451" max="8451" width="14" style="110" customWidth="1"/>
    <col min="8452" max="8705" width="9.140625" style="110"/>
    <col min="8706" max="8706" width="40.5703125" style="110" customWidth="1"/>
    <col min="8707" max="8707" width="14" style="110" customWidth="1"/>
    <col min="8708" max="8961" width="9.140625" style="110"/>
    <col min="8962" max="8962" width="40.5703125" style="110" customWidth="1"/>
    <col min="8963" max="8963" width="14" style="110" customWidth="1"/>
    <col min="8964" max="9217" width="9.140625" style="110"/>
    <col min="9218" max="9218" width="40.5703125" style="110" customWidth="1"/>
    <col min="9219" max="9219" width="14" style="110" customWidth="1"/>
    <col min="9220" max="9473" width="9.140625" style="110"/>
    <col min="9474" max="9474" width="40.5703125" style="110" customWidth="1"/>
    <col min="9475" max="9475" width="14" style="110" customWidth="1"/>
    <col min="9476" max="9729" width="9.140625" style="110"/>
    <col min="9730" max="9730" width="40.5703125" style="110" customWidth="1"/>
    <col min="9731" max="9731" width="14" style="110" customWidth="1"/>
    <col min="9732" max="9985" width="9.140625" style="110"/>
    <col min="9986" max="9986" width="40.5703125" style="110" customWidth="1"/>
    <col min="9987" max="9987" width="14" style="110" customWidth="1"/>
    <col min="9988" max="10241" width="9.140625" style="110"/>
    <col min="10242" max="10242" width="40.5703125" style="110" customWidth="1"/>
    <col min="10243" max="10243" width="14" style="110" customWidth="1"/>
    <col min="10244" max="10497" width="9.140625" style="110"/>
    <col min="10498" max="10498" width="40.5703125" style="110" customWidth="1"/>
    <col min="10499" max="10499" width="14" style="110" customWidth="1"/>
    <col min="10500" max="10753" width="9.140625" style="110"/>
    <col min="10754" max="10754" width="40.5703125" style="110" customWidth="1"/>
    <col min="10755" max="10755" width="14" style="110" customWidth="1"/>
    <col min="10756" max="11009" width="9.140625" style="110"/>
    <col min="11010" max="11010" width="40.5703125" style="110" customWidth="1"/>
    <col min="11011" max="11011" width="14" style="110" customWidth="1"/>
    <col min="11012" max="11265" width="9.140625" style="110"/>
    <col min="11266" max="11266" width="40.5703125" style="110" customWidth="1"/>
    <col min="11267" max="11267" width="14" style="110" customWidth="1"/>
    <col min="11268" max="11521" width="9.140625" style="110"/>
    <col min="11522" max="11522" width="40.5703125" style="110" customWidth="1"/>
    <col min="11523" max="11523" width="14" style="110" customWidth="1"/>
    <col min="11524" max="11777" width="9.140625" style="110"/>
    <col min="11778" max="11778" width="40.5703125" style="110" customWidth="1"/>
    <col min="11779" max="11779" width="14" style="110" customWidth="1"/>
    <col min="11780" max="12033" width="9.140625" style="110"/>
    <col min="12034" max="12034" width="40.5703125" style="110" customWidth="1"/>
    <col min="12035" max="12035" width="14" style="110" customWidth="1"/>
    <col min="12036" max="12289" width="9.140625" style="110"/>
    <col min="12290" max="12290" width="40.5703125" style="110" customWidth="1"/>
    <col min="12291" max="12291" width="14" style="110" customWidth="1"/>
    <col min="12292" max="12545" width="9.140625" style="110"/>
    <col min="12546" max="12546" width="40.5703125" style="110" customWidth="1"/>
    <col min="12547" max="12547" width="14" style="110" customWidth="1"/>
    <col min="12548" max="12801" width="9.140625" style="110"/>
    <col min="12802" max="12802" width="40.5703125" style="110" customWidth="1"/>
    <col min="12803" max="12803" width="14" style="110" customWidth="1"/>
    <col min="12804" max="13057" width="9.140625" style="110"/>
    <col min="13058" max="13058" width="40.5703125" style="110" customWidth="1"/>
    <col min="13059" max="13059" width="14" style="110" customWidth="1"/>
    <col min="13060" max="13313" width="9.140625" style="110"/>
    <col min="13314" max="13314" width="40.5703125" style="110" customWidth="1"/>
    <col min="13315" max="13315" width="14" style="110" customWidth="1"/>
    <col min="13316" max="13569" width="9.140625" style="110"/>
    <col min="13570" max="13570" width="40.5703125" style="110" customWidth="1"/>
    <col min="13571" max="13571" width="14" style="110" customWidth="1"/>
    <col min="13572" max="13825" width="9.140625" style="110"/>
    <col min="13826" max="13826" width="40.5703125" style="110" customWidth="1"/>
    <col min="13827" max="13827" width="14" style="110" customWidth="1"/>
    <col min="13828" max="14081" width="9.140625" style="110"/>
    <col min="14082" max="14082" width="40.5703125" style="110" customWidth="1"/>
    <col min="14083" max="14083" width="14" style="110" customWidth="1"/>
    <col min="14084" max="14337" width="9.140625" style="110"/>
    <col min="14338" max="14338" width="40.5703125" style="110" customWidth="1"/>
    <col min="14339" max="14339" width="14" style="110" customWidth="1"/>
    <col min="14340" max="14593" width="9.140625" style="110"/>
    <col min="14594" max="14594" width="40.5703125" style="110" customWidth="1"/>
    <col min="14595" max="14595" width="14" style="110" customWidth="1"/>
    <col min="14596" max="14849" width="9.140625" style="110"/>
    <col min="14850" max="14850" width="40.5703125" style="110" customWidth="1"/>
    <col min="14851" max="14851" width="14" style="110" customWidth="1"/>
    <col min="14852" max="15105" width="9.140625" style="110"/>
    <col min="15106" max="15106" width="40.5703125" style="110" customWidth="1"/>
    <col min="15107" max="15107" width="14" style="110" customWidth="1"/>
    <col min="15108" max="15361" width="9.140625" style="110"/>
    <col min="15362" max="15362" width="40.5703125" style="110" customWidth="1"/>
    <col min="15363" max="15363" width="14" style="110" customWidth="1"/>
    <col min="15364" max="15617" width="9.140625" style="110"/>
    <col min="15618" max="15618" width="40.5703125" style="110" customWidth="1"/>
    <col min="15619" max="15619" width="14" style="110" customWidth="1"/>
    <col min="15620" max="15873" width="9.140625" style="110"/>
    <col min="15874" max="15874" width="40.5703125" style="110" customWidth="1"/>
    <col min="15875" max="15875" width="14" style="110" customWidth="1"/>
    <col min="15876" max="16129" width="9.140625" style="110"/>
    <col min="16130" max="16130" width="40.5703125" style="110" customWidth="1"/>
    <col min="16131" max="16131" width="14" style="110" customWidth="1"/>
    <col min="16132" max="16384" width="9.140625" style="110"/>
  </cols>
  <sheetData>
    <row r="1" spans="1:6" ht="13.5" thickBot="1"/>
    <row r="2" spans="1:6" ht="15">
      <c r="A2" s="368" t="s">
        <v>82</v>
      </c>
      <c r="B2" s="369"/>
      <c r="C2" s="369"/>
      <c r="D2" s="369"/>
      <c r="E2" s="369"/>
      <c r="F2" s="370"/>
    </row>
    <row r="3" spans="1:6" ht="30.75" customHeight="1">
      <c r="A3" s="371" t="s">
        <v>83</v>
      </c>
      <c r="B3" s="372"/>
      <c r="C3" s="372"/>
      <c r="D3" s="372"/>
      <c r="E3" s="372"/>
      <c r="F3" s="373"/>
    </row>
    <row r="4" spans="1:6" ht="28.15" customHeight="1">
      <c r="A4" s="374" t="str">
        <f>'Planilha Orcamentaria '!A5:F5</f>
        <v>OBRA: PAVIMENTAÇÃO EM BLOQUETE SEXTAVADO EM TRECHO DA RUA DO VALE E DA TRAVESSA DO VALE, NO DISTRITO DE TUPARECÊ</v>
      </c>
      <c r="B4" s="375"/>
      <c r="C4" s="375"/>
      <c r="D4" s="375"/>
      <c r="E4" s="375"/>
      <c r="F4" s="376"/>
    </row>
    <row r="5" spans="1:6" ht="46.5" customHeight="1">
      <c r="A5" s="377" t="str">
        <f>'Planilha Orcamentaria '!A6:E6</f>
        <v>LOCAL:  TRECHO DA RUA DO VALE E DA TRAVESSA DO VALE, NO DISTRITO DE TUPARECÊ</v>
      </c>
      <c r="B5" s="378"/>
      <c r="C5" s="378"/>
      <c r="D5" s="378"/>
      <c r="E5" s="378"/>
      <c r="F5" s="379"/>
    </row>
    <row r="6" spans="1:6">
      <c r="A6" s="380" t="s">
        <v>44</v>
      </c>
      <c r="B6" s="381"/>
      <c r="C6" s="381"/>
      <c r="D6" s="381"/>
      <c r="E6" s="381"/>
      <c r="F6" s="382"/>
    </row>
    <row r="7" spans="1:6">
      <c r="A7" s="149" t="s">
        <v>45</v>
      </c>
      <c r="B7" s="135" t="s">
        <v>46</v>
      </c>
      <c r="C7" s="135" t="s">
        <v>47</v>
      </c>
      <c r="D7" s="135"/>
      <c r="E7" s="136" t="s">
        <v>48</v>
      </c>
      <c r="F7" s="150"/>
    </row>
    <row r="8" spans="1:6">
      <c r="A8" s="149"/>
      <c r="B8" s="135"/>
      <c r="C8" s="135"/>
      <c r="D8" s="135"/>
      <c r="E8" s="136" t="s">
        <v>49</v>
      </c>
      <c r="F8" s="151">
        <v>6.4999999999999997E-3</v>
      </c>
    </row>
    <row r="9" spans="1:6">
      <c r="A9" s="149" t="s">
        <v>50</v>
      </c>
      <c r="B9" s="135" t="s">
        <v>51</v>
      </c>
      <c r="C9" s="137">
        <v>0.03</v>
      </c>
      <c r="D9" s="135"/>
      <c r="E9" s="136" t="s">
        <v>52</v>
      </c>
      <c r="F9" s="151">
        <v>0.03</v>
      </c>
    </row>
    <row r="10" spans="1:6">
      <c r="A10" s="149"/>
      <c r="B10" s="135"/>
      <c r="C10" s="137"/>
      <c r="D10" s="135"/>
      <c r="E10" s="136" t="s">
        <v>99</v>
      </c>
      <c r="F10" s="152">
        <v>0.05</v>
      </c>
    </row>
    <row r="11" spans="1:6">
      <c r="A11" s="149" t="s">
        <v>84</v>
      </c>
      <c r="B11" s="135" t="s">
        <v>85</v>
      </c>
      <c r="C11" s="138">
        <v>8.0000000000000002E-3</v>
      </c>
      <c r="D11" s="135"/>
      <c r="E11" s="136"/>
      <c r="F11" s="153"/>
    </row>
    <row r="12" spans="1:6">
      <c r="A12" s="149" t="s">
        <v>53</v>
      </c>
      <c r="B12" s="135" t="s">
        <v>54</v>
      </c>
      <c r="C12" s="137">
        <v>9.7000000000000003E-3</v>
      </c>
      <c r="D12" s="135"/>
      <c r="E12" s="136"/>
      <c r="F12" s="154"/>
    </row>
    <row r="13" spans="1:6">
      <c r="A13" s="149" t="s">
        <v>55</v>
      </c>
      <c r="B13" s="135" t="s">
        <v>56</v>
      </c>
      <c r="C13" s="139">
        <v>5.8999999999999999E-3</v>
      </c>
      <c r="D13" s="135"/>
      <c r="E13" s="136" t="s">
        <v>57</v>
      </c>
      <c r="F13" s="153">
        <f>SUM(F8:F10)</f>
        <v>8.6499999999999994E-2</v>
      </c>
    </row>
    <row r="14" spans="1:6">
      <c r="A14" s="149" t="s">
        <v>58</v>
      </c>
      <c r="B14" s="135" t="s">
        <v>59</v>
      </c>
      <c r="C14" s="137">
        <v>6.4600000000000005E-2</v>
      </c>
      <c r="D14" s="135"/>
      <c r="E14" s="135"/>
      <c r="F14" s="154"/>
    </row>
    <row r="15" spans="1:6">
      <c r="A15" s="149" t="s">
        <v>60</v>
      </c>
      <c r="B15" s="135" t="s">
        <v>48</v>
      </c>
      <c r="C15" s="137">
        <v>8.6499999999999994E-2</v>
      </c>
      <c r="D15" s="135"/>
      <c r="E15" s="135"/>
      <c r="F15" s="154"/>
    </row>
    <row r="16" spans="1:6">
      <c r="A16" s="149" t="s">
        <v>61</v>
      </c>
      <c r="B16" s="135" t="s">
        <v>61</v>
      </c>
      <c r="C16" s="137">
        <v>4.4999999999999998E-2</v>
      </c>
      <c r="D16" s="135"/>
      <c r="E16" s="135"/>
      <c r="F16" s="154"/>
    </row>
    <row r="17" spans="1:7">
      <c r="A17" s="149"/>
      <c r="B17" s="135"/>
      <c r="C17" s="137"/>
      <c r="D17" s="135"/>
      <c r="E17" s="135"/>
      <c r="F17" s="154"/>
    </row>
    <row r="18" spans="1:7">
      <c r="A18" s="149"/>
      <c r="B18" s="135"/>
      <c r="C18" s="135"/>
      <c r="D18" s="135"/>
      <c r="E18" s="135"/>
      <c r="F18" s="154"/>
    </row>
    <row r="19" spans="1:7">
      <c r="A19" s="149"/>
      <c r="B19" s="140" t="s">
        <v>62</v>
      </c>
      <c r="C19" s="141">
        <f>(1+(C9+C10+C11+C12))*(1+C13)*(1+C14)/(1-(C15+C16))-1</f>
        <v>0.29183899870811736</v>
      </c>
      <c r="D19" s="135"/>
      <c r="E19" s="135"/>
      <c r="F19" s="154"/>
    </row>
    <row r="20" spans="1:7">
      <c r="A20" s="149"/>
      <c r="B20" s="135"/>
      <c r="C20" s="135"/>
      <c r="D20" s="135"/>
      <c r="E20" s="135"/>
      <c r="F20" s="154"/>
    </row>
    <row r="21" spans="1:7" ht="38.25" customHeight="1">
      <c r="A21" s="155"/>
      <c r="B21" s="364" t="s">
        <v>86</v>
      </c>
      <c r="C21" s="364"/>
      <c r="D21" s="142"/>
      <c r="E21" s="142"/>
      <c r="F21" s="156"/>
    </row>
    <row r="22" spans="1:7">
      <c r="A22" s="157"/>
      <c r="F22" s="158"/>
    </row>
    <row r="23" spans="1:7">
      <c r="A23" s="159" t="s">
        <v>109</v>
      </c>
      <c r="F23" s="158"/>
    </row>
    <row r="24" spans="1:7">
      <c r="A24" s="159"/>
      <c r="F24" s="158"/>
    </row>
    <row r="25" spans="1:7">
      <c r="A25" s="157"/>
      <c r="B25" s="187" t="s">
        <v>93</v>
      </c>
      <c r="F25" s="158"/>
    </row>
    <row r="26" spans="1:7">
      <c r="A26" s="157"/>
      <c r="F26" s="158"/>
      <c r="G26" s="157"/>
    </row>
    <row r="27" spans="1:7">
      <c r="A27" s="157"/>
      <c r="F27" s="158"/>
      <c r="G27" s="157"/>
    </row>
    <row r="28" spans="1:7">
      <c r="A28" s="157"/>
      <c r="F28" s="158"/>
      <c r="G28" s="157"/>
    </row>
    <row r="29" spans="1:7">
      <c r="A29" s="383" t="s">
        <v>116</v>
      </c>
      <c r="B29" s="384"/>
      <c r="C29" s="384"/>
      <c r="D29" s="384"/>
      <c r="F29" s="158"/>
      <c r="G29" s="157"/>
    </row>
    <row r="30" spans="1:7" ht="12.75" customHeight="1">
      <c r="A30" s="385" t="s">
        <v>130</v>
      </c>
      <c r="B30" s="365"/>
      <c r="C30" s="365"/>
      <c r="D30" s="365"/>
      <c r="E30" s="365"/>
      <c r="F30" s="366"/>
      <c r="G30" s="157"/>
    </row>
    <row r="31" spans="1:7">
      <c r="A31" s="386" t="s">
        <v>90</v>
      </c>
      <c r="B31" s="311"/>
      <c r="C31" s="311"/>
      <c r="D31" s="311"/>
      <c r="E31" s="311"/>
      <c r="F31" s="367"/>
      <c r="G31" s="157"/>
    </row>
    <row r="32" spans="1:7">
      <c r="A32" s="386" t="s">
        <v>139</v>
      </c>
      <c r="B32" s="311"/>
      <c r="C32" s="311"/>
      <c r="D32" s="311"/>
      <c r="E32" s="311"/>
      <c r="F32" s="367"/>
      <c r="G32" s="157"/>
    </row>
    <row r="33" spans="1:7">
      <c r="A33" s="387"/>
      <c r="B33" s="388"/>
      <c r="C33" s="388"/>
      <c r="D33" s="388"/>
      <c r="E33" s="388"/>
      <c r="F33" s="389"/>
      <c r="G33" s="157"/>
    </row>
    <row r="34" spans="1:7" ht="13.5" thickBot="1">
      <c r="A34" s="160"/>
      <c r="B34" s="161"/>
      <c r="C34" s="161"/>
      <c r="D34" s="161"/>
      <c r="E34" s="161"/>
      <c r="F34" s="162"/>
    </row>
  </sheetData>
  <mergeCells count="14">
    <mergeCell ref="E32:F32"/>
    <mergeCell ref="A30:D30"/>
    <mergeCell ref="A31:D31"/>
    <mergeCell ref="A32:D32"/>
    <mergeCell ref="A33:F33"/>
    <mergeCell ref="B21:C21"/>
    <mergeCell ref="E30:F30"/>
    <mergeCell ref="E31:F31"/>
    <mergeCell ref="A2:F2"/>
    <mergeCell ref="A3:F3"/>
    <mergeCell ref="A4:F4"/>
    <mergeCell ref="A5:F5"/>
    <mergeCell ref="A6:F6"/>
    <mergeCell ref="A29:D2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showGridLines="0" view="pageBreakPreview" zoomScale="75" zoomScaleNormal="75" zoomScaleSheetLayoutView="75" workbookViewId="0">
      <selection activeCell="H22" sqref="H22"/>
    </sheetView>
  </sheetViews>
  <sheetFormatPr defaultRowHeight="15"/>
  <cols>
    <col min="1" max="1" width="5.85546875" style="133" customWidth="1"/>
    <col min="2" max="2" width="9.140625" style="132"/>
    <col min="3" max="3" width="22.7109375" style="132" customWidth="1"/>
    <col min="4" max="4" width="17.85546875" style="132" customWidth="1"/>
    <col min="5" max="5" width="9.7109375" style="132" customWidth="1"/>
    <col min="6" max="6" width="15.5703125" style="132" customWidth="1"/>
    <col min="7" max="7" width="9.7109375" style="132" customWidth="1"/>
    <col min="8" max="8" width="14.7109375" style="132" customWidth="1"/>
    <col min="9" max="9" width="9" style="132" customWidth="1"/>
    <col min="10" max="10" width="17.42578125" style="132" customWidth="1"/>
    <col min="11" max="11" width="10.7109375" style="132" customWidth="1"/>
    <col min="12" max="12" width="2.28515625" style="132" customWidth="1"/>
    <col min="13" max="13" width="14.5703125" style="132" customWidth="1"/>
    <col min="14" max="14" width="12.5703125" style="132" customWidth="1"/>
    <col min="15" max="254" width="9.140625" style="132"/>
    <col min="255" max="255" width="5.85546875" style="132" customWidth="1"/>
    <col min="256" max="256" width="9.140625" style="132"/>
    <col min="257" max="257" width="27.140625" style="132" customWidth="1"/>
    <col min="258" max="258" width="17.85546875" style="132" customWidth="1"/>
    <col min="259" max="259" width="9.7109375" style="132" customWidth="1"/>
    <col min="260" max="260" width="15.5703125" style="132" customWidth="1"/>
    <col min="261" max="261" width="9.7109375" style="132" customWidth="1"/>
    <col min="262" max="262" width="14.7109375" style="132" customWidth="1"/>
    <col min="263" max="263" width="9" style="132" customWidth="1"/>
    <col min="264" max="264" width="14" style="132" customWidth="1"/>
    <col min="265" max="265" width="8.5703125" style="132" customWidth="1"/>
    <col min="266" max="266" width="15.140625" style="132" customWidth="1"/>
    <col min="267" max="267" width="10.42578125" style="132" customWidth="1"/>
    <col min="268" max="268" width="2.28515625" style="132" customWidth="1"/>
    <col min="269" max="269" width="14.5703125" style="132" customWidth="1"/>
    <col min="270" max="270" width="12.5703125" style="132" customWidth="1"/>
    <col min="271" max="510" width="9.140625" style="132"/>
    <col min="511" max="511" width="5.85546875" style="132" customWidth="1"/>
    <col min="512" max="512" width="9.140625" style="132"/>
    <col min="513" max="513" width="27.140625" style="132" customWidth="1"/>
    <col min="514" max="514" width="17.85546875" style="132" customWidth="1"/>
    <col min="515" max="515" width="9.7109375" style="132" customWidth="1"/>
    <col min="516" max="516" width="15.5703125" style="132" customWidth="1"/>
    <col min="517" max="517" width="9.7109375" style="132" customWidth="1"/>
    <col min="518" max="518" width="14.7109375" style="132" customWidth="1"/>
    <col min="519" max="519" width="9" style="132" customWidth="1"/>
    <col min="520" max="520" width="14" style="132" customWidth="1"/>
    <col min="521" max="521" width="8.5703125" style="132" customWidth="1"/>
    <col min="522" max="522" width="15.140625" style="132" customWidth="1"/>
    <col min="523" max="523" width="10.42578125" style="132" customWidth="1"/>
    <col min="524" max="524" width="2.28515625" style="132" customWidth="1"/>
    <col min="525" max="525" width="14.5703125" style="132" customWidth="1"/>
    <col min="526" max="526" width="12.5703125" style="132" customWidth="1"/>
    <col min="527" max="766" width="9.140625" style="132"/>
    <col min="767" max="767" width="5.85546875" style="132" customWidth="1"/>
    <col min="768" max="768" width="9.140625" style="132"/>
    <col min="769" max="769" width="27.140625" style="132" customWidth="1"/>
    <col min="770" max="770" width="17.85546875" style="132" customWidth="1"/>
    <col min="771" max="771" width="9.7109375" style="132" customWidth="1"/>
    <col min="772" max="772" width="15.5703125" style="132" customWidth="1"/>
    <col min="773" max="773" width="9.7109375" style="132" customWidth="1"/>
    <col min="774" max="774" width="14.7109375" style="132" customWidth="1"/>
    <col min="775" max="775" width="9" style="132" customWidth="1"/>
    <col min="776" max="776" width="14" style="132" customWidth="1"/>
    <col min="777" max="777" width="8.5703125" style="132" customWidth="1"/>
    <col min="778" max="778" width="15.140625" style="132" customWidth="1"/>
    <col min="779" max="779" width="10.42578125" style="132" customWidth="1"/>
    <col min="780" max="780" width="2.28515625" style="132" customWidth="1"/>
    <col min="781" max="781" width="14.5703125" style="132" customWidth="1"/>
    <col min="782" max="782" width="12.5703125" style="132" customWidth="1"/>
    <col min="783" max="1022" width="9.140625" style="132"/>
    <col min="1023" max="1023" width="5.85546875" style="132" customWidth="1"/>
    <col min="1024" max="1024" width="9.140625" style="132"/>
    <col min="1025" max="1025" width="27.140625" style="132" customWidth="1"/>
    <col min="1026" max="1026" width="17.85546875" style="132" customWidth="1"/>
    <col min="1027" max="1027" width="9.7109375" style="132" customWidth="1"/>
    <col min="1028" max="1028" width="15.5703125" style="132" customWidth="1"/>
    <col min="1029" max="1029" width="9.7109375" style="132" customWidth="1"/>
    <col min="1030" max="1030" width="14.7109375" style="132" customWidth="1"/>
    <col min="1031" max="1031" width="9" style="132" customWidth="1"/>
    <col min="1032" max="1032" width="14" style="132" customWidth="1"/>
    <col min="1033" max="1033" width="8.5703125" style="132" customWidth="1"/>
    <col min="1034" max="1034" width="15.140625" style="132" customWidth="1"/>
    <col min="1035" max="1035" width="10.42578125" style="132" customWidth="1"/>
    <col min="1036" max="1036" width="2.28515625" style="132" customWidth="1"/>
    <col min="1037" max="1037" width="14.5703125" style="132" customWidth="1"/>
    <col min="1038" max="1038" width="12.5703125" style="132" customWidth="1"/>
    <col min="1039" max="1278" width="9.140625" style="132"/>
    <col min="1279" max="1279" width="5.85546875" style="132" customWidth="1"/>
    <col min="1280" max="1280" width="9.140625" style="132"/>
    <col min="1281" max="1281" width="27.140625" style="132" customWidth="1"/>
    <col min="1282" max="1282" width="17.85546875" style="132" customWidth="1"/>
    <col min="1283" max="1283" width="9.7109375" style="132" customWidth="1"/>
    <col min="1284" max="1284" width="15.5703125" style="132" customWidth="1"/>
    <col min="1285" max="1285" width="9.7109375" style="132" customWidth="1"/>
    <col min="1286" max="1286" width="14.7109375" style="132" customWidth="1"/>
    <col min="1287" max="1287" width="9" style="132" customWidth="1"/>
    <col min="1288" max="1288" width="14" style="132" customWidth="1"/>
    <col min="1289" max="1289" width="8.5703125" style="132" customWidth="1"/>
    <col min="1290" max="1290" width="15.140625" style="132" customWidth="1"/>
    <col min="1291" max="1291" width="10.42578125" style="132" customWidth="1"/>
    <col min="1292" max="1292" width="2.28515625" style="132" customWidth="1"/>
    <col min="1293" max="1293" width="14.5703125" style="132" customWidth="1"/>
    <col min="1294" max="1294" width="12.5703125" style="132" customWidth="1"/>
    <col min="1295" max="1534" width="9.140625" style="132"/>
    <col min="1535" max="1535" width="5.85546875" style="132" customWidth="1"/>
    <col min="1536" max="1536" width="9.140625" style="132"/>
    <col min="1537" max="1537" width="27.140625" style="132" customWidth="1"/>
    <col min="1538" max="1538" width="17.85546875" style="132" customWidth="1"/>
    <col min="1539" max="1539" width="9.7109375" style="132" customWidth="1"/>
    <col min="1540" max="1540" width="15.5703125" style="132" customWidth="1"/>
    <col min="1541" max="1541" width="9.7109375" style="132" customWidth="1"/>
    <col min="1542" max="1542" width="14.7109375" style="132" customWidth="1"/>
    <col min="1543" max="1543" width="9" style="132" customWidth="1"/>
    <col min="1544" max="1544" width="14" style="132" customWidth="1"/>
    <col min="1545" max="1545" width="8.5703125" style="132" customWidth="1"/>
    <col min="1546" max="1546" width="15.140625" style="132" customWidth="1"/>
    <col min="1547" max="1547" width="10.42578125" style="132" customWidth="1"/>
    <col min="1548" max="1548" width="2.28515625" style="132" customWidth="1"/>
    <col min="1549" max="1549" width="14.5703125" style="132" customWidth="1"/>
    <col min="1550" max="1550" width="12.5703125" style="132" customWidth="1"/>
    <col min="1551" max="1790" width="9.140625" style="132"/>
    <col min="1791" max="1791" width="5.85546875" style="132" customWidth="1"/>
    <col min="1792" max="1792" width="9.140625" style="132"/>
    <col min="1793" max="1793" width="27.140625" style="132" customWidth="1"/>
    <col min="1794" max="1794" width="17.85546875" style="132" customWidth="1"/>
    <col min="1795" max="1795" width="9.7109375" style="132" customWidth="1"/>
    <col min="1796" max="1796" width="15.5703125" style="132" customWidth="1"/>
    <col min="1797" max="1797" width="9.7109375" style="132" customWidth="1"/>
    <col min="1798" max="1798" width="14.7109375" style="132" customWidth="1"/>
    <col min="1799" max="1799" width="9" style="132" customWidth="1"/>
    <col min="1800" max="1800" width="14" style="132" customWidth="1"/>
    <col min="1801" max="1801" width="8.5703125" style="132" customWidth="1"/>
    <col min="1802" max="1802" width="15.140625" style="132" customWidth="1"/>
    <col min="1803" max="1803" width="10.42578125" style="132" customWidth="1"/>
    <col min="1804" max="1804" width="2.28515625" style="132" customWidth="1"/>
    <col min="1805" max="1805" width="14.5703125" style="132" customWidth="1"/>
    <col min="1806" max="1806" width="12.5703125" style="132" customWidth="1"/>
    <col min="1807" max="2046" width="9.140625" style="132"/>
    <col min="2047" max="2047" width="5.85546875" style="132" customWidth="1"/>
    <col min="2048" max="2048" width="9.140625" style="132"/>
    <col min="2049" max="2049" width="27.140625" style="132" customWidth="1"/>
    <col min="2050" max="2050" width="17.85546875" style="132" customWidth="1"/>
    <col min="2051" max="2051" width="9.7109375" style="132" customWidth="1"/>
    <col min="2052" max="2052" width="15.5703125" style="132" customWidth="1"/>
    <col min="2053" max="2053" width="9.7109375" style="132" customWidth="1"/>
    <col min="2054" max="2054" width="14.7109375" style="132" customWidth="1"/>
    <col min="2055" max="2055" width="9" style="132" customWidth="1"/>
    <col min="2056" max="2056" width="14" style="132" customWidth="1"/>
    <col min="2057" max="2057" width="8.5703125" style="132" customWidth="1"/>
    <col min="2058" max="2058" width="15.140625" style="132" customWidth="1"/>
    <col min="2059" max="2059" width="10.42578125" style="132" customWidth="1"/>
    <col min="2060" max="2060" width="2.28515625" style="132" customWidth="1"/>
    <col min="2061" max="2061" width="14.5703125" style="132" customWidth="1"/>
    <col min="2062" max="2062" width="12.5703125" style="132" customWidth="1"/>
    <col min="2063" max="2302" width="9.140625" style="132"/>
    <col min="2303" max="2303" width="5.85546875" style="132" customWidth="1"/>
    <col min="2304" max="2304" width="9.140625" style="132"/>
    <col min="2305" max="2305" width="27.140625" style="132" customWidth="1"/>
    <col min="2306" max="2306" width="17.85546875" style="132" customWidth="1"/>
    <col min="2307" max="2307" width="9.7109375" style="132" customWidth="1"/>
    <col min="2308" max="2308" width="15.5703125" style="132" customWidth="1"/>
    <col min="2309" max="2309" width="9.7109375" style="132" customWidth="1"/>
    <col min="2310" max="2310" width="14.7109375" style="132" customWidth="1"/>
    <col min="2311" max="2311" width="9" style="132" customWidth="1"/>
    <col min="2312" max="2312" width="14" style="132" customWidth="1"/>
    <col min="2313" max="2313" width="8.5703125" style="132" customWidth="1"/>
    <col min="2314" max="2314" width="15.140625" style="132" customWidth="1"/>
    <col min="2315" max="2315" width="10.42578125" style="132" customWidth="1"/>
    <col min="2316" max="2316" width="2.28515625" style="132" customWidth="1"/>
    <col min="2317" max="2317" width="14.5703125" style="132" customWidth="1"/>
    <col min="2318" max="2318" width="12.5703125" style="132" customWidth="1"/>
    <col min="2319" max="2558" width="9.140625" style="132"/>
    <col min="2559" max="2559" width="5.85546875" style="132" customWidth="1"/>
    <col min="2560" max="2560" width="9.140625" style="132"/>
    <col min="2561" max="2561" width="27.140625" style="132" customWidth="1"/>
    <col min="2562" max="2562" width="17.85546875" style="132" customWidth="1"/>
    <col min="2563" max="2563" width="9.7109375" style="132" customWidth="1"/>
    <col min="2564" max="2564" width="15.5703125" style="132" customWidth="1"/>
    <col min="2565" max="2565" width="9.7109375" style="132" customWidth="1"/>
    <col min="2566" max="2566" width="14.7109375" style="132" customWidth="1"/>
    <col min="2567" max="2567" width="9" style="132" customWidth="1"/>
    <col min="2568" max="2568" width="14" style="132" customWidth="1"/>
    <col min="2569" max="2569" width="8.5703125" style="132" customWidth="1"/>
    <col min="2570" max="2570" width="15.140625" style="132" customWidth="1"/>
    <col min="2571" max="2571" width="10.42578125" style="132" customWidth="1"/>
    <col min="2572" max="2572" width="2.28515625" style="132" customWidth="1"/>
    <col min="2573" max="2573" width="14.5703125" style="132" customWidth="1"/>
    <col min="2574" max="2574" width="12.5703125" style="132" customWidth="1"/>
    <col min="2575" max="2814" width="9.140625" style="132"/>
    <col min="2815" max="2815" width="5.85546875" style="132" customWidth="1"/>
    <col min="2816" max="2816" width="9.140625" style="132"/>
    <col min="2817" max="2817" width="27.140625" style="132" customWidth="1"/>
    <col min="2818" max="2818" width="17.85546875" style="132" customWidth="1"/>
    <col min="2819" max="2819" width="9.7109375" style="132" customWidth="1"/>
    <col min="2820" max="2820" width="15.5703125" style="132" customWidth="1"/>
    <col min="2821" max="2821" width="9.7109375" style="132" customWidth="1"/>
    <col min="2822" max="2822" width="14.7109375" style="132" customWidth="1"/>
    <col min="2823" max="2823" width="9" style="132" customWidth="1"/>
    <col min="2824" max="2824" width="14" style="132" customWidth="1"/>
    <col min="2825" max="2825" width="8.5703125" style="132" customWidth="1"/>
    <col min="2826" max="2826" width="15.140625" style="132" customWidth="1"/>
    <col min="2827" max="2827" width="10.42578125" style="132" customWidth="1"/>
    <col min="2828" max="2828" width="2.28515625" style="132" customWidth="1"/>
    <col min="2829" max="2829" width="14.5703125" style="132" customWidth="1"/>
    <col min="2830" max="2830" width="12.5703125" style="132" customWidth="1"/>
    <col min="2831" max="3070" width="9.140625" style="132"/>
    <col min="3071" max="3071" width="5.85546875" style="132" customWidth="1"/>
    <col min="3072" max="3072" width="9.140625" style="132"/>
    <col min="3073" max="3073" width="27.140625" style="132" customWidth="1"/>
    <col min="3074" max="3074" width="17.85546875" style="132" customWidth="1"/>
    <col min="3075" max="3075" width="9.7109375" style="132" customWidth="1"/>
    <col min="3076" max="3076" width="15.5703125" style="132" customWidth="1"/>
    <col min="3077" max="3077" width="9.7109375" style="132" customWidth="1"/>
    <col min="3078" max="3078" width="14.7109375" style="132" customWidth="1"/>
    <col min="3079" max="3079" width="9" style="132" customWidth="1"/>
    <col min="3080" max="3080" width="14" style="132" customWidth="1"/>
    <col min="3081" max="3081" width="8.5703125" style="132" customWidth="1"/>
    <col min="3082" max="3082" width="15.140625" style="132" customWidth="1"/>
    <col min="3083" max="3083" width="10.42578125" style="132" customWidth="1"/>
    <col min="3084" max="3084" width="2.28515625" style="132" customWidth="1"/>
    <col min="3085" max="3085" width="14.5703125" style="132" customWidth="1"/>
    <col min="3086" max="3086" width="12.5703125" style="132" customWidth="1"/>
    <col min="3087" max="3326" width="9.140625" style="132"/>
    <col min="3327" max="3327" width="5.85546875" style="132" customWidth="1"/>
    <col min="3328" max="3328" width="9.140625" style="132"/>
    <col min="3329" max="3329" width="27.140625" style="132" customWidth="1"/>
    <col min="3330" max="3330" width="17.85546875" style="132" customWidth="1"/>
    <col min="3331" max="3331" width="9.7109375" style="132" customWidth="1"/>
    <col min="3332" max="3332" width="15.5703125" style="132" customWidth="1"/>
    <col min="3333" max="3333" width="9.7109375" style="132" customWidth="1"/>
    <col min="3334" max="3334" width="14.7109375" style="132" customWidth="1"/>
    <col min="3335" max="3335" width="9" style="132" customWidth="1"/>
    <col min="3336" max="3336" width="14" style="132" customWidth="1"/>
    <col min="3337" max="3337" width="8.5703125" style="132" customWidth="1"/>
    <col min="3338" max="3338" width="15.140625" style="132" customWidth="1"/>
    <col min="3339" max="3339" width="10.42578125" style="132" customWidth="1"/>
    <col min="3340" max="3340" width="2.28515625" style="132" customWidth="1"/>
    <col min="3341" max="3341" width="14.5703125" style="132" customWidth="1"/>
    <col min="3342" max="3342" width="12.5703125" style="132" customWidth="1"/>
    <col min="3343" max="3582" width="9.140625" style="132"/>
    <col min="3583" max="3583" width="5.85546875" style="132" customWidth="1"/>
    <col min="3584" max="3584" width="9.140625" style="132"/>
    <col min="3585" max="3585" width="27.140625" style="132" customWidth="1"/>
    <col min="3586" max="3586" width="17.85546875" style="132" customWidth="1"/>
    <col min="3587" max="3587" width="9.7109375" style="132" customWidth="1"/>
    <col min="3588" max="3588" width="15.5703125" style="132" customWidth="1"/>
    <col min="3589" max="3589" width="9.7109375" style="132" customWidth="1"/>
    <col min="3590" max="3590" width="14.7109375" style="132" customWidth="1"/>
    <col min="3591" max="3591" width="9" style="132" customWidth="1"/>
    <col min="3592" max="3592" width="14" style="132" customWidth="1"/>
    <col min="3593" max="3593" width="8.5703125" style="132" customWidth="1"/>
    <col min="3594" max="3594" width="15.140625" style="132" customWidth="1"/>
    <col min="3595" max="3595" width="10.42578125" style="132" customWidth="1"/>
    <col min="3596" max="3596" width="2.28515625" style="132" customWidth="1"/>
    <col min="3597" max="3597" width="14.5703125" style="132" customWidth="1"/>
    <col min="3598" max="3598" width="12.5703125" style="132" customWidth="1"/>
    <col min="3599" max="3838" width="9.140625" style="132"/>
    <col min="3839" max="3839" width="5.85546875" style="132" customWidth="1"/>
    <col min="3840" max="3840" width="9.140625" style="132"/>
    <col min="3841" max="3841" width="27.140625" style="132" customWidth="1"/>
    <col min="3842" max="3842" width="17.85546875" style="132" customWidth="1"/>
    <col min="3843" max="3843" width="9.7109375" style="132" customWidth="1"/>
    <col min="3844" max="3844" width="15.5703125" style="132" customWidth="1"/>
    <col min="3845" max="3845" width="9.7109375" style="132" customWidth="1"/>
    <col min="3846" max="3846" width="14.7109375" style="132" customWidth="1"/>
    <col min="3847" max="3847" width="9" style="132" customWidth="1"/>
    <col min="3848" max="3848" width="14" style="132" customWidth="1"/>
    <col min="3849" max="3849" width="8.5703125" style="132" customWidth="1"/>
    <col min="3850" max="3850" width="15.140625" style="132" customWidth="1"/>
    <col min="3851" max="3851" width="10.42578125" style="132" customWidth="1"/>
    <col min="3852" max="3852" width="2.28515625" style="132" customWidth="1"/>
    <col min="3853" max="3853" width="14.5703125" style="132" customWidth="1"/>
    <col min="3854" max="3854" width="12.5703125" style="132" customWidth="1"/>
    <col min="3855" max="4094" width="9.140625" style="132"/>
    <col min="4095" max="4095" width="5.85546875" style="132" customWidth="1"/>
    <col min="4096" max="4096" width="9.140625" style="132"/>
    <col min="4097" max="4097" width="27.140625" style="132" customWidth="1"/>
    <col min="4098" max="4098" width="17.85546875" style="132" customWidth="1"/>
    <col min="4099" max="4099" width="9.7109375" style="132" customWidth="1"/>
    <col min="4100" max="4100" width="15.5703125" style="132" customWidth="1"/>
    <col min="4101" max="4101" width="9.7109375" style="132" customWidth="1"/>
    <col min="4102" max="4102" width="14.7109375" style="132" customWidth="1"/>
    <col min="4103" max="4103" width="9" style="132" customWidth="1"/>
    <col min="4104" max="4104" width="14" style="132" customWidth="1"/>
    <col min="4105" max="4105" width="8.5703125" style="132" customWidth="1"/>
    <col min="4106" max="4106" width="15.140625" style="132" customWidth="1"/>
    <col min="4107" max="4107" width="10.42578125" style="132" customWidth="1"/>
    <col min="4108" max="4108" width="2.28515625" style="132" customWidth="1"/>
    <col min="4109" max="4109" width="14.5703125" style="132" customWidth="1"/>
    <col min="4110" max="4110" width="12.5703125" style="132" customWidth="1"/>
    <col min="4111" max="4350" width="9.140625" style="132"/>
    <col min="4351" max="4351" width="5.85546875" style="132" customWidth="1"/>
    <col min="4352" max="4352" width="9.140625" style="132"/>
    <col min="4353" max="4353" width="27.140625" style="132" customWidth="1"/>
    <col min="4354" max="4354" width="17.85546875" style="132" customWidth="1"/>
    <col min="4355" max="4355" width="9.7109375" style="132" customWidth="1"/>
    <col min="4356" max="4356" width="15.5703125" style="132" customWidth="1"/>
    <col min="4357" max="4357" width="9.7109375" style="132" customWidth="1"/>
    <col min="4358" max="4358" width="14.7109375" style="132" customWidth="1"/>
    <col min="4359" max="4359" width="9" style="132" customWidth="1"/>
    <col min="4360" max="4360" width="14" style="132" customWidth="1"/>
    <col min="4361" max="4361" width="8.5703125" style="132" customWidth="1"/>
    <col min="4362" max="4362" width="15.140625" style="132" customWidth="1"/>
    <col min="4363" max="4363" width="10.42578125" style="132" customWidth="1"/>
    <col min="4364" max="4364" width="2.28515625" style="132" customWidth="1"/>
    <col min="4365" max="4365" width="14.5703125" style="132" customWidth="1"/>
    <col min="4366" max="4366" width="12.5703125" style="132" customWidth="1"/>
    <col min="4367" max="4606" width="9.140625" style="132"/>
    <col min="4607" max="4607" width="5.85546875" style="132" customWidth="1"/>
    <col min="4608" max="4608" width="9.140625" style="132"/>
    <col min="4609" max="4609" width="27.140625" style="132" customWidth="1"/>
    <col min="4610" max="4610" width="17.85546875" style="132" customWidth="1"/>
    <col min="4611" max="4611" width="9.7109375" style="132" customWidth="1"/>
    <col min="4612" max="4612" width="15.5703125" style="132" customWidth="1"/>
    <col min="4613" max="4613" width="9.7109375" style="132" customWidth="1"/>
    <col min="4614" max="4614" width="14.7109375" style="132" customWidth="1"/>
    <col min="4615" max="4615" width="9" style="132" customWidth="1"/>
    <col min="4616" max="4616" width="14" style="132" customWidth="1"/>
    <col min="4617" max="4617" width="8.5703125" style="132" customWidth="1"/>
    <col min="4618" max="4618" width="15.140625" style="132" customWidth="1"/>
    <col min="4619" max="4619" width="10.42578125" style="132" customWidth="1"/>
    <col min="4620" max="4620" width="2.28515625" style="132" customWidth="1"/>
    <col min="4621" max="4621" width="14.5703125" style="132" customWidth="1"/>
    <col min="4622" max="4622" width="12.5703125" style="132" customWidth="1"/>
    <col min="4623" max="4862" width="9.140625" style="132"/>
    <col min="4863" max="4863" width="5.85546875" style="132" customWidth="1"/>
    <col min="4864" max="4864" width="9.140625" style="132"/>
    <col min="4865" max="4865" width="27.140625" style="132" customWidth="1"/>
    <col min="4866" max="4866" width="17.85546875" style="132" customWidth="1"/>
    <col min="4867" max="4867" width="9.7109375" style="132" customWidth="1"/>
    <col min="4868" max="4868" width="15.5703125" style="132" customWidth="1"/>
    <col min="4869" max="4869" width="9.7109375" style="132" customWidth="1"/>
    <col min="4870" max="4870" width="14.7109375" style="132" customWidth="1"/>
    <col min="4871" max="4871" width="9" style="132" customWidth="1"/>
    <col min="4872" max="4872" width="14" style="132" customWidth="1"/>
    <col min="4873" max="4873" width="8.5703125" style="132" customWidth="1"/>
    <col min="4874" max="4874" width="15.140625" style="132" customWidth="1"/>
    <col min="4875" max="4875" width="10.42578125" style="132" customWidth="1"/>
    <col min="4876" max="4876" width="2.28515625" style="132" customWidth="1"/>
    <col min="4877" max="4877" width="14.5703125" style="132" customWidth="1"/>
    <col min="4878" max="4878" width="12.5703125" style="132" customWidth="1"/>
    <col min="4879" max="5118" width="9.140625" style="132"/>
    <col min="5119" max="5119" width="5.85546875" style="132" customWidth="1"/>
    <col min="5120" max="5120" width="9.140625" style="132"/>
    <col min="5121" max="5121" width="27.140625" style="132" customWidth="1"/>
    <col min="5122" max="5122" width="17.85546875" style="132" customWidth="1"/>
    <col min="5123" max="5123" width="9.7109375" style="132" customWidth="1"/>
    <col min="5124" max="5124" width="15.5703125" style="132" customWidth="1"/>
    <col min="5125" max="5125" width="9.7109375" style="132" customWidth="1"/>
    <col min="5126" max="5126" width="14.7109375" style="132" customWidth="1"/>
    <col min="5127" max="5127" width="9" style="132" customWidth="1"/>
    <col min="5128" max="5128" width="14" style="132" customWidth="1"/>
    <col min="5129" max="5129" width="8.5703125" style="132" customWidth="1"/>
    <col min="5130" max="5130" width="15.140625" style="132" customWidth="1"/>
    <col min="5131" max="5131" width="10.42578125" style="132" customWidth="1"/>
    <col min="5132" max="5132" width="2.28515625" style="132" customWidth="1"/>
    <col min="5133" max="5133" width="14.5703125" style="132" customWidth="1"/>
    <col min="5134" max="5134" width="12.5703125" style="132" customWidth="1"/>
    <col min="5135" max="5374" width="9.140625" style="132"/>
    <col min="5375" max="5375" width="5.85546875" style="132" customWidth="1"/>
    <col min="5376" max="5376" width="9.140625" style="132"/>
    <col min="5377" max="5377" width="27.140625" style="132" customWidth="1"/>
    <col min="5378" max="5378" width="17.85546875" style="132" customWidth="1"/>
    <col min="5379" max="5379" width="9.7109375" style="132" customWidth="1"/>
    <col min="5380" max="5380" width="15.5703125" style="132" customWidth="1"/>
    <col min="5381" max="5381" width="9.7109375" style="132" customWidth="1"/>
    <col min="5382" max="5382" width="14.7109375" style="132" customWidth="1"/>
    <col min="5383" max="5383" width="9" style="132" customWidth="1"/>
    <col min="5384" max="5384" width="14" style="132" customWidth="1"/>
    <col min="5385" max="5385" width="8.5703125" style="132" customWidth="1"/>
    <col min="5386" max="5386" width="15.140625" style="132" customWidth="1"/>
    <col min="5387" max="5387" width="10.42578125" style="132" customWidth="1"/>
    <col min="5388" max="5388" width="2.28515625" style="132" customWidth="1"/>
    <col min="5389" max="5389" width="14.5703125" style="132" customWidth="1"/>
    <col min="5390" max="5390" width="12.5703125" style="132" customWidth="1"/>
    <col min="5391" max="5630" width="9.140625" style="132"/>
    <col min="5631" max="5631" width="5.85546875" style="132" customWidth="1"/>
    <col min="5632" max="5632" width="9.140625" style="132"/>
    <col min="5633" max="5633" width="27.140625" style="132" customWidth="1"/>
    <col min="5634" max="5634" width="17.85546875" style="132" customWidth="1"/>
    <col min="5635" max="5635" width="9.7109375" style="132" customWidth="1"/>
    <col min="5636" max="5636" width="15.5703125" style="132" customWidth="1"/>
    <col min="5637" max="5637" width="9.7109375" style="132" customWidth="1"/>
    <col min="5638" max="5638" width="14.7109375" style="132" customWidth="1"/>
    <col min="5639" max="5639" width="9" style="132" customWidth="1"/>
    <col min="5640" max="5640" width="14" style="132" customWidth="1"/>
    <col min="5641" max="5641" width="8.5703125" style="132" customWidth="1"/>
    <col min="5642" max="5642" width="15.140625" style="132" customWidth="1"/>
    <col min="5643" max="5643" width="10.42578125" style="132" customWidth="1"/>
    <col min="5644" max="5644" width="2.28515625" style="132" customWidth="1"/>
    <col min="5645" max="5645" width="14.5703125" style="132" customWidth="1"/>
    <col min="5646" max="5646" width="12.5703125" style="132" customWidth="1"/>
    <col min="5647" max="5886" width="9.140625" style="132"/>
    <col min="5887" max="5887" width="5.85546875" style="132" customWidth="1"/>
    <col min="5888" max="5888" width="9.140625" style="132"/>
    <col min="5889" max="5889" width="27.140625" style="132" customWidth="1"/>
    <col min="5890" max="5890" width="17.85546875" style="132" customWidth="1"/>
    <col min="5891" max="5891" width="9.7109375" style="132" customWidth="1"/>
    <col min="5892" max="5892" width="15.5703125" style="132" customWidth="1"/>
    <col min="5893" max="5893" width="9.7109375" style="132" customWidth="1"/>
    <col min="5894" max="5894" width="14.7109375" style="132" customWidth="1"/>
    <col min="5895" max="5895" width="9" style="132" customWidth="1"/>
    <col min="5896" max="5896" width="14" style="132" customWidth="1"/>
    <col min="5897" max="5897" width="8.5703125" style="132" customWidth="1"/>
    <col min="5898" max="5898" width="15.140625" style="132" customWidth="1"/>
    <col min="5899" max="5899" width="10.42578125" style="132" customWidth="1"/>
    <col min="5900" max="5900" width="2.28515625" style="132" customWidth="1"/>
    <col min="5901" max="5901" width="14.5703125" style="132" customWidth="1"/>
    <col min="5902" max="5902" width="12.5703125" style="132" customWidth="1"/>
    <col min="5903" max="6142" width="9.140625" style="132"/>
    <col min="6143" max="6143" width="5.85546875" style="132" customWidth="1"/>
    <col min="6144" max="6144" width="9.140625" style="132"/>
    <col min="6145" max="6145" width="27.140625" style="132" customWidth="1"/>
    <col min="6146" max="6146" width="17.85546875" style="132" customWidth="1"/>
    <col min="6147" max="6147" width="9.7109375" style="132" customWidth="1"/>
    <col min="6148" max="6148" width="15.5703125" style="132" customWidth="1"/>
    <col min="6149" max="6149" width="9.7109375" style="132" customWidth="1"/>
    <col min="6150" max="6150" width="14.7109375" style="132" customWidth="1"/>
    <col min="6151" max="6151" width="9" style="132" customWidth="1"/>
    <col min="6152" max="6152" width="14" style="132" customWidth="1"/>
    <col min="6153" max="6153" width="8.5703125" style="132" customWidth="1"/>
    <col min="6154" max="6154" width="15.140625" style="132" customWidth="1"/>
    <col min="6155" max="6155" width="10.42578125" style="132" customWidth="1"/>
    <col min="6156" max="6156" width="2.28515625" style="132" customWidth="1"/>
    <col min="6157" max="6157" width="14.5703125" style="132" customWidth="1"/>
    <col min="6158" max="6158" width="12.5703125" style="132" customWidth="1"/>
    <col min="6159" max="6398" width="9.140625" style="132"/>
    <col min="6399" max="6399" width="5.85546875" style="132" customWidth="1"/>
    <col min="6400" max="6400" width="9.140625" style="132"/>
    <col min="6401" max="6401" width="27.140625" style="132" customWidth="1"/>
    <col min="6402" max="6402" width="17.85546875" style="132" customWidth="1"/>
    <col min="6403" max="6403" width="9.7109375" style="132" customWidth="1"/>
    <col min="6404" max="6404" width="15.5703125" style="132" customWidth="1"/>
    <col min="6405" max="6405" width="9.7109375" style="132" customWidth="1"/>
    <col min="6406" max="6406" width="14.7109375" style="132" customWidth="1"/>
    <col min="6407" max="6407" width="9" style="132" customWidth="1"/>
    <col min="6408" max="6408" width="14" style="132" customWidth="1"/>
    <col min="6409" max="6409" width="8.5703125" style="132" customWidth="1"/>
    <col min="6410" max="6410" width="15.140625" style="132" customWidth="1"/>
    <col min="6411" max="6411" width="10.42578125" style="132" customWidth="1"/>
    <col min="6412" max="6412" width="2.28515625" style="132" customWidth="1"/>
    <col min="6413" max="6413" width="14.5703125" style="132" customWidth="1"/>
    <col min="6414" max="6414" width="12.5703125" style="132" customWidth="1"/>
    <col min="6415" max="6654" width="9.140625" style="132"/>
    <col min="6655" max="6655" width="5.85546875" style="132" customWidth="1"/>
    <col min="6656" max="6656" width="9.140625" style="132"/>
    <col min="6657" max="6657" width="27.140625" style="132" customWidth="1"/>
    <col min="6658" max="6658" width="17.85546875" style="132" customWidth="1"/>
    <col min="6659" max="6659" width="9.7109375" style="132" customWidth="1"/>
    <col min="6660" max="6660" width="15.5703125" style="132" customWidth="1"/>
    <col min="6661" max="6661" width="9.7109375" style="132" customWidth="1"/>
    <col min="6662" max="6662" width="14.7109375" style="132" customWidth="1"/>
    <col min="6663" max="6663" width="9" style="132" customWidth="1"/>
    <col min="6664" max="6664" width="14" style="132" customWidth="1"/>
    <col min="6665" max="6665" width="8.5703125" style="132" customWidth="1"/>
    <col min="6666" max="6666" width="15.140625" style="132" customWidth="1"/>
    <col min="6667" max="6667" width="10.42578125" style="132" customWidth="1"/>
    <col min="6668" max="6668" width="2.28515625" style="132" customWidth="1"/>
    <col min="6669" max="6669" width="14.5703125" style="132" customWidth="1"/>
    <col min="6670" max="6670" width="12.5703125" style="132" customWidth="1"/>
    <col min="6671" max="6910" width="9.140625" style="132"/>
    <col min="6911" max="6911" width="5.85546875" style="132" customWidth="1"/>
    <col min="6912" max="6912" width="9.140625" style="132"/>
    <col min="6913" max="6913" width="27.140625" style="132" customWidth="1"/>
    <col min="6914" max="6914" width="17.85546875" style="132" customWidth="1"/>
    <col min="6915" max="6915" width="9.7109375" style="132" customWidth="1"/>
    <col min="6916" max="6916" width="15.5703125" style="132" customWidth="1"/>
    <col min="6917" max="6917" width="9.7109375" style="132" customWidth="1"/>
    <col min="6918" max="6918" width="14.7109375" style="132" customWidth="1"/>
    <col min="6919" max="6919" width="9" style="132" customWidth="1"/>
    <col min="6920" max="6920" width="14" style="132" customWidth="1"/>
    <col min="6921" max="6921" width="8.5703125" style="132" customWidth="1"/>
    <col min="6922" max="6922" width="15.140625" style="132" customWidth="1"/>
    <col min="6923" max="6923" width="10.42578125" style="132" customWidth="1"/>
    <col min="6924" max="6924" width="2.28515625" style="132" customWidth="1"/>
    <col min="6925" max="6925" width="14.5703125" style="132" customWidth="1"/>
    <col min="6926" max="6926" width="12.5703125" style="132" customWidth="1"/>
    <col min="6927" max="7166" width="9.140625" style="132"/>
    <col min="7167" max="7167" width="5.85546875" style="132" customWidth="1"/>
    <col min="7168" max="7168" width="9.140625" style="132"/>
    <col min="7169" max="7169" width="27.140625" style="132" customWidth="1"/>
    <col min="7170" max="7170" width="17.85546875" style="132" customWidth="1"/>
    <col min="7171" max="7171" width="9.7109375" style="132" customWidth="1"/>
    <col min="7172" max="7172" width="15.5703125" style="132" customWidth="1"/>
    <col min="7173" max="7173" width="9.7109375" style="132" customWidth="1"/>
    <col min="7174" max="7174" width="14.7109375" style="132" customWidth="1"/>
    <col min="7175" max="7175" width="9" style="132" customWidth="1"/>
    <col min="7176" max="7176" width="14" style="132" customWidth="1"/>
    <col min="7177" max="7177" width="8.5703125" style="132" customWidth="1"/>
    <col min="7178" max="7178" width="15.140625" style="132" customWidth="1"/>
    <col min="7179" max="7179" width="10.42578125" style="132" customWidth="1"/>
    <col min="7180" max="7180" width="2.28515625" style="132" customWidth="1"/>
    <col min="7181" max="7181" width="14.5703125" style="132" customWidth="1"/>
    <col min="7182" max="7182" width="12.5703125" style="132" customWidth="1"/>
    <col min="7183" max="7422" width="9.140625" style="132"/>
    <col min="7423" max="7423" width="5.85546875" style="132" customWidth="1"/>
    <col min="7424" max="7424" width="9.140625" style="132"/>
    <col min="7425" max="7425" width="27.140625" style="132" customWidth="1"/>
    <col min="7426" max="7426" width="17.85546875" style="132" customWidth="1"/>
    <col min="7427" max="7427" width="9.7109375" style="132" customWidth="1"/>
    <col min="7428" max="7428" width="15.5703125" style="132" customWidth="1"/>
    <col min="7429" max="7429" width="9.7109375" style="132" customWidth="1"/>
    <col min="7430" max="7430" width="14.7109375" style="132" customWidth="1"/>
    <col min="7431" max="7431" width="9" style="132" customWidth="1"/>
    <col min="7432" max="7432" width="14" style="132" customWidth="1"/>
    <col min="7433" max="7433" width="8.5703125" style="132" customWidth="1"/>
    <col min="7434" max="7434" width="15.140625" style="132" customWidth="1"/>
    <col min="7435" max="7435" width="10.42578125" style="132" customWidth="1"/>
    <col min="7436" max="7436" width="2.28515625" style="132" customWidth="1"/>
    <col min="7437" max="7437" width="14.5703125" style="132" customWidth="1"/>
    <col min="7438" max="7438" width="12.5703125" style="132" customWidth="1"/>
    <col min="7439" max="7678" width="9.140625" style="132"/>
    <col min="7679" max="7679" width="5.85546875" style="132" customWidth="1"/>
    <col min="7680" max="7680" width="9.140625" style="132"/>
    <col min="7681" max="7681" width="27.140625" style="132" customWidth="1"/>
    <col min="7682" max="7682" width="17.85546875" style="132" customWidth="1"/>
    <col min="7683" max="7683" width="9.7109375" style="132" customWidth="1"/>
    <col min="7684" max="7684" width="15.5703125" style="132" customWidth="1"/>
    <col min="7685" max="7685" width="9.7109375" style="132" customWidth="1"/>
    <col min="7686" max="7686" width="14.7109375" style="132" customWidth="1"/>
    <col min="7687" max="7687" width="9" style="132" customWidth="1"/>
    <col min="7688" max="7688" width="14" style="132" customWidth="1"/>
    <col min="7689" max="7689" width="8.5703125" style="132" customWidth="1"/>
    <col min="7690" max="7690" width="15.140625" style="132" customWidth="1"/>
    <col min="7691" max="7691" width="10.42578125" style="132" customWidth="1"/>
    <col min="7692" max="7692" width="2.28515625" style="132" customWidth="1"/>
    <col min="7693" max="7693" width="14.5703125" style="132" customWidth="1"/>
    <col min="7694" max="7694" width="12.5703125" style="132" customWidth="1"/>
    <col min="7695" max="7934" width="9.140625" style="132"/>
    <col min="7935" max="7935" width="5.85546875" style="132" customWidth="1"/>
    <col min="7936" max="7936" width="9.140625" style="132"/>
    <col min="7937" max="7937" width="27.140625" style="132" customWidth="1"/>
    <col min="7938" max="7938" width="17.85546875" style="132" customWidth="1"/>
    <col min="7939" max="7939" width="9.7109375" style="132" customWidth="1"/>
    <col min="7940" max="7940" width="15.5703125" style="132" customWidth="1"/>
    <col min="7941" max="7941" width="9.7109375" style="132" customWidth="1"/>
    <col min="7942" max="7942" width="14.7109375" style="132" customWidth="1"/>
    <col min="7943" max="7943" width="9" style="132" customWidth="1"/>
    <col min="7944" max="7944" width="14" style="132" customWidth="1"/>
    <col min="7945" max="7945" width="8.5703125" style="132" customWidth="1"/>
    <col min="7946" max="7946" width="15.140625" style="132" customWidth="1"/>
    <col min="7947" max="7947" width="10.42578125" style="132" customWidth="1"/>
    <col min="7948" max="7948" width="2.28515625" style="132" customWidth="1"/>
    <col min="7949" max="7949" width="14.5703125" style="132" customWidth="1"/>
    <col min="7950" max="7950" width="12.5703125" style="132" customWidth="1"/>
    <col min="7951" max="8190" width="9.140625" style="132"/>
    <col min="8191" max="8191" width="5.85546875" style="132" customWidth="1"/>
    <col min="8192" max="8192" width="9.140625" style="132"/>
    <col min="8193" max="8193" width="27.140625" style="132" customWidth="1"/>
    <col min="8194" max="8194" width="17.85546875" style="132" customWidth="1"/>
    <col min="8195" max="8195" width="9.7109375" style="132" customWidth="1"/>
    <col min="8196" max="8196" width="15.5703125" style="132" customWidth="1"/>
    <col min="8197" max="8197" width="9.7109375" style="132" customWidth="1"/>
    <col min="8198" max="8198" width="14.7109375" style="132" customWidth="1"/>
    <col min="8199" max="8199" width="9" style="132" customWidth="1"/>
    <col min="8200" max="8200" width="14" style="132" customWidth="1"/>
    <col min="8201" max="8201" width="8.5703125" style="132" customWidth="1"/>
    <col min="8202" max="8202" width="15.140625" style="132" customWidth="1"/>
    <col min="8203" max="8203" width="10.42578125" style="132" customWidth="1"/>
    <col min="8204" max="8204" width="2.28515625" style="132" customWidth="1"/>
    <col min="8205" max="8205" width="14.5703125" style="132" customWidth="1"/>
    <col min="8206" max="8206" width="12.5703125" style="132" customWidth="1"/>
    <col min="8207" max="8446" width="9.140625" style="132"/>
    <col min="8447" max="8447" width="5.85546875" style="132" customWidth="1"/>
    <col min="8448" max="8448" width="9.140625" style="132"/>
    <col min="8449" max="8449" width="27.140625" style="132" customWidth="1"/>
    <col min="8450" max="8450" width="17.85546875" style="132" customWidth="1"/>
    <col min="8451" max="8451" width="9.7109375" style="132" customWidth="1"/>
    <col min="8452" max="8452" width="15.5703125" style="132" customWidth="1"/>
    <col min="8453" max="8453" width="9.7109375" style="132" customWidth="1"/>
    <col min="8454" max="8454" width="14.7109375" style="132" customWidth="1"/>
    <col min="8455" max="8455" width="9" style="132" customWidth="1"/>
    <col min="8456" max="8456" width="14" style="132" customWidth="1"/>
    <col min="8457" max="8457" width="8.5703125" style="132" customWidth="1"/>
    <col min="8458" max="8458" width="15.140625" style="132" customWidth="1"/>
    <col min="8459" max="8459" width="10.42578125" style="132" customWidth="1"/>
    <col min="8460" max="8460" width="2.28515625" style="132" customWidth="1"/>
    <col min="8461" max="8461" width="14.5703125" style="132" customWidth="1"/>
    <col min="8462" max="8462" width="12.5703125" style="132" customWidth="1"/>
    <col min="8463" max="8702" width="9.140625" style="132"/>
    <col min="8703" max="8703" width="5.85546875" style="132" customWidth="1"/>
    <col min="8704" max="8704" width="9.140625" style="132"/>
    <col min="8705" max="8705" width="27.140625" style="132" customWidth="1"/>
    <col min="8706" max="8706" width="17.85546875" style="132" customWidth="1"/>
    <col min="8707" max="8707" width="9.7109375" style="132" customWidth="1"/>
    <col min="8708" max="8708" width="15.5703125" style="132" customWidth="1"/>
    <col min="8709" max="8709" width="9.7109375" style="132" customWidth="1"/>
    <col min="8710" max="8710" width="14.7109375" style="132" customWidth="1"/>
    <col min="8711" max="8711" width="9" style="132" customWidth="1"/>
    <col min="8712" max="8712" width="14" style="132" customWidth="1"/>
    <col min="8713" max="8713" width="8.5703125" style="132" customWidth="1"/>
    <col min="8714" max="8714" width="15.140625" style="132" customWidth="1"/>
    <col min="8715" max="8715" width="10.42578125" style="132" customWidth="1"/>
    <col min="8716" max="8716" width="2.28515625" style="132" customWidth="1"/>
    <col min="8717" max="8717" width="14.5703125" style="132" customWidth="1"/>
    <col min="8718" max="8718" width="12.5703125" style="132" customWidth="1"/>
    <col min="8719" max="8958" width="9.140625" style="132"/>
    <col min="8959" max="8959" width="5.85546875" style="132" customWidth="1"/>
    <col min="8960" max="8960" width="9.140625" style="132"/>
    <col min="8961" max="8961" width="27.140625" style="132" customWidth="1"/>
    <col min="8962" max="8962" width="17.85546875" style="132" customWidth="1"/>
    <col min="8963" max="8963" width="9.7109375" style="132" customWidth="1"/>
    <col min="8964" max="8964" width="15.5703125" style="132" customWidth="1"/>
    <col min="8965" max="8965" width="9.7109375" style="132" customWidth="1"/>
    <col min="8966" max="8966" width="14.7109375" style="132" customWidth="1"/>
    <col min="8967" max="8967" width="9" style="132" customWidth="1"/>
    <col min="8968" max="8968" width="14" style="132" customWidth="1"/>
    <col min="8969" max="8969" width="8.5703125" style="132" customWidth="1"/>
    <col min="8970" max="8970" width="15.140625" style="132" customWidth="1"/>
    <col min="8971" max="8971" width="10.42578125" style="132" customWidth="1"/>
    <col min="8972" max="8972" width="2.28515625" style="132" customWidth="1"/>
    <col min="8973" max="8973" width="14.5703125" style="132" customWidth="1"/>
    <col min="8974" max="8974" width="12.5703125" style="132" customWidth="1"/>
    <col min="8975" max="9214" width="9.140625" style="132"/>
    <col min="9215" max="9215" width="5.85546875" style="132" customWidth="1"/>
    <col min="9216" max="9216" width="9.140625" style="132"/>
    <col min="9217" max="9217" width="27.140625" style="132" customWidth="1"/>
    <col min="9218" max="9218" width="17.85546875" style="132" customWidth="1"/>
    <col min="9219" max="9219" width="9.7109375" style="132" customWidth="1"/>
    <col min="9220" max="9220" width="15.5703125" style="132" customWidth="1"/>
    <col min="9221" max="9221" width="9.7109375" style="132" customWidth="1"/>
    <col min="9222" max="9222" width="14.7109375" style="132" customWidth="1"/>
    <col min="9223" max="9223" width="9" style="132" customWidth="1"/>
    <col min="9224" max="9224" width="14" style="132" customWidth="1"/>
    <col min="9225" max="9225" width="8.5703125" style="132" customWidth="1"/>
    <col min="9226" max="9226" width="15.140625" style="132" customWidth="1"/>
    <col min="9227" max="9227" width="10.42578125" style="132" customWidth="1"/>
    <col min="9228" max="9228" width="2.28515625" style="132" customWidth="1"/>
    <col min="9229" max="9229" width="14.5703125" style="132" customWidth="1"/>
    <col min="9230" max="9230" width="12.5703125" style="132" customWidth="1"/>
    <col min="9231" max="9470" width="9.140625" style="132"/>
    <col min="9471" max="9471" width="5.85546875" style="132" customWidth="1"/>
    <col min="9472" max="9472" width="9.140625" style="132"/>
    <col min="9473" max="9473" width="27.140625" style="132" customWidth="1"/>
    <col min="9474" max="9474" width="17.85546875" style="132" customWidth="1"/>
    <col min="9475" max="9475" width="9.7109375" style="132" customWidth="1"/>
    <col min="9476" max="9476" width="15.5703125" style="132" customWidth="1"/>
    <col min="9477" max="9477" width="9.7109375" style="132" customWidth="1"/>
    <col min="9478" max="9478" width="14.7109375" style="132" customWidth="1"/>
    <col min="9479" max="9479" width="9" style="132" customWidth="1"/>
    <col min="9480" max="9480" width="14" style="132" customWidth="1"/>
    <col min="9481" max="9481" width="8.5703125" style="132" customWidth="1"/>
    <col min="9482" max="9482" width="15.140625" style="132" customWidth="1"/>
    <col min="9483" max="9483" width="10.42578125" style="132" customWidth="1"/>
    <col min="9484" max="9484" width="2.28515625" style="132" customWidth="1"/>
    <col min="9485" max="9485" width="14.5703125" style="132" customWidth="1"/>
    <col min="9486" max="9486" width="12.5703125" style="132" customWidth="1"/>
    <col min="9487" max="9726" width="9.140625" style="132"/>
    <col min="9727" max="9727" width="5.85546875" style="132" customWidth="1"/>
    <col min="9728" max="9728" width="9.140625" style="132"/>
    <col min="9729" max="9729" width="27.140625" style="132" customWidth="1"/>
    <col min="9730" max="9730" width="17.85546875" style="132" customWidth="1"/>
    <col min="9731" max="9731" width="9.7109375" style="132" customWidth="1"/>
    <col min="9732" max="9732" width="15.5703125" style="132" customWidth="1"/>
    <col min="9733" max="9733" width="9.7109375" style="132" customWidth="1"/>
    <col min="9734" max="9734" width="14.7109375" style="132" customWidth="1"/>
    <col min="9735" max="9735" width="9" style="132" customWidth="1"/>
    <col min="9736" max="9736" width="14" style="132" customWidth="1"/>
    <col min="9737" max="9737" width="8.5703125" style="132" customWidth="1"/>
    <col min="9738" max="9738" width="15.140625" style="132" customWidth="1"/>
    <col min="9739" max="9739" width="10.42578125" style="132" customWidth="1"/>
    <col min="9740" max="9740" width="2.28515625" style="132" customWidth="1"/>
    <col min="9741" max="9741" width="14.5703125" style="132" customWidth="1"/>
    <col min="9742" max="9742" width="12.5703125" style="132" customWidth="1"/>
    <col min="9743" max="9982" width="9.140625" style="132"/>
    <col min="9983" max="9983" width="5.85546875" style="132" customWidth="1"/>
    <col min="9984" max="9984" width="9.140625" style="132"/>
    <col min="9985" max="9985" width="27.140625" style="132" customWidth="1"/>
    <col min="9986" max="9986" width="17.85546875" style="132" customWidth="1"/>
    <col min="9987" max="9987" width="9.7109375" style="132" customWidth="1"/>
    <col min="9988" max="9988" width="15.5703125" style="132" customWidth="1"/>
    <col min="9989" max="9989" width="9.7109375" style="132" customWidth="1"/>
    <col min="9990" max="9990" width="14.7109375" style="132" customWidth="1"/>
    <col min="9991" max="9991" width="9" style="132" customWidth="1"/>
    <col min="9992" max="9992" width="14" style="132" customWidth="1"/>
    <col min="9993" max="9993" width="8.5703125" style="132" customWidth="1"/>
    <col min="9994" max="9994" width="15.140625" style="132" customWidth="1"/>
    <col min="9995" max="9995" width="10.42578125" style="132" customWidth="1"/>
    <col min="9996" max="9996" width="2.28515625" style="132" customWidth="1"/>
    <col min="9997" max="9997" width="14.5703125" style="132" customWidth="1"/>
    <col min="9998" max="9998" width="12.5703125" style="132" customWidth="1"/>
    <col min="9999" max="10238" width="9.140625" style="132"/>
    <col min="10239" max="10239" width="5.85546875" style="132" customWidth="1"/>
    <col min="10240" max="10240" width="9.140625" style="132"/>
    <col min="10241" max="10241" width="27.140625" style="132" customWidth="1"/>
    <col min="10242" max="10242" width="17.85546875" style="132" customWidth="1"/>
    <col min="10243" max="10243" width="9.7109375" style="132" customWidth="1"/>
    <col min="10244" max="10244" width="15.5703125" style="132" customWidth="1"/>
    <col min="10245" max="10245" width="9.7109375" style="132" customWidth="1"/>
    <col min="10246" max="10246" width="14.7109375" style="132" customWidth="1"/>
    <col min="10247" max="10247" width="9" style="132" customWidth="1"/>
    <col min="10248" max="10248" width="14" style="132" customWidth="1"/>
    <col min="10249" max="10249" width="8.5703125" style="132" customWidth="1"/>
    <col min="10250" max="10250" width="15.140625" style="132" customWidth="1"/>
    <col min="10251" max="10251" width="10.42578125" style="132" customWidth="1"/>
    <col min="10252" max="10252" width="2.28515625" style="132" customWidth="1"/>
    <col min="10253" max="10253" width="14.5703125" style="132" customWidth="1"/>
    <col min="10254" max="10254" width="12.5703125" style="132" customWidth="1"/>
    <col min="10255" max="10494" width="9.140625" style="132"/>
    <col min="10495" max="10495" width="5.85546875" style="132" customWidth="1"/>
    <col min="10496" max="10496" width="9.140625" style="132"/>
    <col min="10497" max="10497" width="27.140625" style="132" customWidth="1"/>
    <col min="10498" max="10498" width="17.85546875" style="132" customWidth="1"/>
    <col min="10499" max="10499" width="9.7109375" style="132" customWidth="1"/>
    <col min="10500" max="10500" width="15.5703125" style="132" customWidth="1"/>
    <col min="10501" max="10501" width="9.7109375" style="132" customWidth="1"/>
    <col min="10502" max="10502" width="14.7109375" style="132" customWidth="1"/>
    <col min="10503" max="10503" width="9" style="132" customWidth="1"/>
    <col min="10504" max="10504" width="14" style="132" customWidth="1"/>
    <col min="10505" max="10505" width="8.5703125" style="132" customWidth="1"/>
    <col min="10506" max="10506" width="15.140625" style="132" customWidth="1"/>
    <col min="10507" max="10507" width="10.42578125" style="132" customWidth="1"/>
    <col min="10508" max="10508" width="2.28515625" style="132" customWidth="1"/>
    <col min="10509" max="10509" width="14.5703125" style="132" customWidth="1"/>
    <col min="10510" max="10510" width="12.5703125" style="132" customWidth="1"/>
    <col min="10511" max="10750" width="9.140625" style="132"/>
    <col min="10751" max="10751" width="5.85546875" style="132" customWidth="1"/>
    <col min="10752" max="10752" width="9.140625" style="132"/>
    <col min="10753" max="10753" width="27.140625" style="132" customWidth="1"/>
    <col min="10754" max="10754" width="17.85546875" style="132" customWidth="1"/>
    <col min="10755" max="10755" width="9.7109375" style="132" customWidth="1"/>
    <col min="10756" max="10756" width="15.5703125" style="132" customWidth="1"/>
    <col min="10757" max="10757" width="9.7109375" style="132" customWidth="1"/>
    <col min="10758" max="10758" width="14.7109375" style="132" customWidth="1"/>
    <col min="10759" max="10759" width="9" style="132" customWidth="1"/>
    <col min="10760" max="10760" width="14" style="132" customWidth="1"/>
    <col min="10761" max="10761" width="8.5703125" style="132" customWidth="1"/>
    <col min="10762" max="10762" width="15.140625" style="132" customWidth="1"/>
    <col min="10763" max="10763" width="10.42578125" style="132" customWidth="1"/>
    <col min="10764" max="10764" width="2.28515625" style="132" customWidth="1"/>
    <col min="10765" max="10765" width="14.5703125" style="132" customWidth="1"/>
    <col min="10766" max="10766" width="12.5703125" style="132" customWidth="1"/>
    <col min="10767" max="11006" width="9.140625" style="132"/>
    <col min="11007" max="11007" width="5.85546875" style="132" customWidth="1"/>
    <col min="11008" max="11008" width="9.140625" style="132"/>
    <col min="11009" max="11009" width="27.140625" style="132" customWidth="1"/>
    <col min="11010" max="11010" width="17.85546875" style="132" customWidth="1"/>
    <col min="11011" max="11011" width="9.7109375" style="132" customWidth="1"/>
    <col min="11012" max="11012" width="15.5703125" style="132" customWidth="1"/>
    <col min="11013" max="11013" width="9.7109375" style="132" customWidth="1"/>
    <col min="11014" max="11014" width="14.7109375" style="132" customWidth="1"/>
    <col min="11015" max="11015" width="9" style="132" customWidth="1"/>
    <col min="11016" max="11016" width="14" style="132" customWidth="1"/>
    <col min="11017" max="11017" width="8.5703125" style="132" customWidth="1"/>
    <col min="11018" max="11018" width="15.140625" style="132" customWidth="1"/>
    <col min="11019" max="11019" width="10.42578125" style="132" customWidth="1"/>
    <col min="11020" max="11020" width="2.28515625" style="132" customWidth="1"/>
    <col min="11021" max="11021" width="14.5703125" style="132" customWidth="1"/>
    <col min="11022" max="11022" width="12.5703125" style="132" customWidth="1"/>
    <col min="11023" max="11262" width="9.140625" style="132"/>
    <col min="11263" max="11263" width="5.85546875" style="132" customWidth="1"/>
    <col min="11264" max="11264" width="9.140625" style="132"/>
    <col min="11265" max="11265" width="27.140625" style="132" customWidth="1"/>
    <col min="11266" max="11266" width="17.85546875" style="132" customWidth="1"/>
    <col min="11267" max="11267" width="9.7109375" style="132" customWidth="1"/>
    <col min="11268" max="11268" width="15.5703125" style="132" customWidth="1"/>
    <col min="11269" max="11269" width="9.7109375" style="132" customWidth="1"/>
    <col min="11270" max="11270" width="14.7109375" style="132" customWidth="1"/>
    <col min="11271" max="11271" width="9" style="132" customWidth="1"/>
    <col min="11272" max="11272" width="14" style="132" customWidth="1"/>
    <col min="11273" max="11273" width="8.5703125" style="132" customWidth="1"/>
    <col min="11274" max="11274" width="15.140625" style="132" customWidth="1"/>
    <col min="11275" max="11275" width="10.42578125" style="132" customWidth="1"/>
    <col min="11276" max="11276" width="2.28515625" style="132" customWidth="1"/>
    <col min="11277" max="11277" width="14.5703125" style="132" customWidth="1"/>
    <col min="11278" max="11278" width="12.5703125" style="132" customWidth="1"/>
    <col min="11279" max="11518" width="9.140625" style="132"/>
    <col min="11519" max="11519" width="5.85546875" style="132" customWidth="1"/>
    <col min="11520" max="11520" width="9.140625" style="132"/>
    <col min="11521" max="11521" width="27.140625" style="132" customWidth="1"/>
    <col min="11522" max="11522" width="17.85546875" style="132" customWidth="1"/>
    <col min="11523" max="11523" width="9.7109375" style="132" customWidth="1"/>
    <col min="11524" max="11524" width="15.5703125" style="132" customWidth="1"/>
    <col min="11525" max="11525" width="9.7109375" style="132" customWidth="1"/>
    <col min="11526" max="11526" width="14.7109375" style="132" customWidth="1"/>
    <col min="11527" max="11527" width="9" style="132" customWidth="1"/>
    <col min="11528" max="11528" width="14" style="132" customWidth="1"/>
    <col min="11529" max="11529" width="8.5703125" style="132" customWidth="1"/>
    <col min="11530" max="11530" width="15.140625" style="132" customWidth="1"/>
    <col min="11531" max="11531" width="10.42578125" style="132" customWidth="1"/>
    <col min="11532" max="11532" width="2.28515625" style="132" customWidth="1"/>
    <col min="11533" max="11533" width="14.5703125" style="132" customWidth="1"/>
    <col min="11534" max="11534" width="12.5703125" style="132" customWidth="1"/>
    <col min="11535" max="11774" width="9.140625" style="132"/>
    <col min="11775" max="11775" width="5.85546875" style="132" customWidth="1"/>
    <col min="11776" max="11776" width="9.140625" style="132"/>
    <col min="11777" max="11777" width="27.140625" style="132" customWidth="1"/>
    <col min="11778" max="11778" width="17.85546875" style="132" customWidth="1"/>
    <col min="11779" max="11779" width="9.7109375" style="132" customWidth="1"/>
    <col min="11780" max="11780" width="15.5703125" style="132" customWidth="1"/>
    <col min="11781" max="11781" width="9.7109375" style="132" customWidth="1"/>
    <col min="11782" max="11782" width="14.7109375" style="132" customWidth="1"/>
    <col min="11783" max="11783" width="9" style="132" customWidth="1"/>
    <col min="11784" max="11784" width="14" style="132" customWidth="1"/>
    <col min="11785" max="11785" width="8.5703125" style="132" customWidth="1"/>
    <col min="11786" max="11786" width="15.140625" style="132" customWidth="1"/>
    <col min="11787" max="11787" width="10.42578125" style="132" customWidth="1"/>
    <col min="11788" max="11788" width="2.28515625" style="132" customWidth="1"/>
    <col min="11789" max="11789" width="14.5703125" style="132" customWidth="1"/>
    <col min="11790" max="11790" width="12.5703125" style="132" customWidth="1"/>
    <col min="11791" max="12030" width="9.140625" style="132"/>
    <col min="12031" max="12031" width="5.85546875" style="132" customWidth="1"/>
    <col min="12032" max="12032" width="9.140625" style="132"/>
    <col min="12033" max="12033" width="27.140625" style="132" customWidth="1"/>
    <col min="12034" max="12034" width="17.85546875" style="132" customWidth="1"/>
    <col min="12035" max="12035" width="9.7109375" style="132" customWidth="1"/>
    <col min="12036" max="12036" width="15.5703125" style="132" customWidth="1"/>
    <col min="12037" max="12037" width="9.7109375" style="132" customWidth="1"/>
    <col min="12038" max="12038" width="14.7109375" style="132" customWidth="1"/>
    <col min="12039" max="12039" width="9" style="132" customWidth="1"/>
    <col min="12040" max="12040" width="14" style="132" customWidth="1"/>
    <col min="12041" max="12041" width="8.5703125" style="132" customWidth="1"/>
    <col min="12042" max="12042" width="15.140625" style="132" customWidth="1"/>
    <col min="12043" max="12043" width="10.42578125" style="132" customWidth="1"/>
    <col min="12044" max="12044" width="2.28515625" style="132" customWidth="1"/>
    <col min="12045" max="12045" width="14.5703125" style="132" customWidth="1"/>
    <col min="12046" max="12046" width="12.5703125" style="132" customWidth="1"/>
    <col min="12047" max="12286" width="9.140625" style="132"/>
    <col min="12287" max="12287" width="5.85546875" style="132" customWidth="1"/>
    <col min="12288" max="12288" width="9.140625" style="132"/>
    <col min="12289" max="12289" width="27.140625" style="132" customWidth="1"/>
    <col min="12290" max="12290" width="17.85546875" style="132" customWidth="1"/>
    <col min="12291" max="12291" width="9.7109375" style="132" customWidth="1"/>
    <col min="12292" max="12292" width="15.5703125" style="132" customWidth="1"/>
    <col min="12293" max="12293" width="9.7109375" style="132" customWidth="1"/>
    <col min="12294" max="12294" width="14.7109375" style="132" customWidth="1"/>
    <col min="12295" max="12295" width="9" style="132" customWidth="1"/>
    <col min="12296" max="12296" width="14" style="132" customWidth="1"/>
    <col min="12297" max="12297" width="8.5703125" style="132" customWidth="1"/>
    <col min="12298" max="12298" width="15.140625" style="132" customWidth="1"/>
    <col min="12299" max="12299" width="10.42578125" style="132" customWidth="1"/>
    <col min="12300" max="12300" width="2.28515625" style="132" customWidth="1"/>
    <col min="12301" max="12301" width="14.5703125" style="132" customWidth="1"/>
    <col min="12302" max="12302" width="12.5703125" style="132" customWidth="1"/>
    <col min="12303" max="12542" width="9.140625" style="132"/>
    <col min="12543" max="12543" width="5.85546875" style="132" customWidth="1"/>
    <col min="12544" max="12544" width="9.140625" style="132"/>
    <col min="12545" max="12545" width="27.140625" style="132" customWidth="1"/>
    <col min="12546" max="12546" width="17.85546875" style="132" customWidth="1"/>
    <col min="12547" max="12547" width="9.7109375" style="132" customWidth="1"/>
    <col min="12548" max="12548" width="15.5703125" style="132" customWidth="1"/>
    <col min="12549" max="12549" width="9.7109375" style="132" customWidth="1"/>
    <col min="12550" max="12550" width="14.7109375" style="132" customWidth="1"/>
    <col min="12551" max="12551" width="9" style="132" customWidth="1"/>
    <col min="12552" max="12552" width="14" style="132" customWidth="1"/>
    <col min="12553" max="12553" width="8.5703125" style="132" customWidth="1"/>
    <col min="12554" max="12554" width="15.140625" style="132" customWidth="1"/>
    <col min="12555" max="12555" width="10.42578125" style="132" customWidth="1"/>
    <col min="12556" max="12556" width="2.28515625" style="132" customWidth="1"/>
    <col min="12557" max="12557" width="14.5703125" style="132" customWidth="1"/>
    <col min="12558" max="12558" width="12.5703125" style="132" customWidth="1"/>
    <col min="12559" max="12798" width="9.140625" style="132"/>
    <col min="12799" max="12799" width="5.85546875" style="132" customWidth="1"/>
    <col min="12800" max="12800" width="9.140625" style="132"/>
    <col min="12801" max="12801" width="27.140625" style="132" customWidth="1"/>
    <col min="12802" max="12802" width="17.85546875" style="132" customWidth="1"/>
    <col min="12803" max="12803" width="9.7109375" style="132" customWidth="1"/>
    <col min="12804" max="12804" width="15.5703125" style="132" customWidth="1"/>
    <col min="12805" max="12805" width="9.7109375" style="132" customWidth="1"/>
    <col min="12806" max="12806" width="14.7109375" style="132" customWidth="1"/>
    <col min="12807" max="12807" width="9" style="132" customWidth="1"/>
    <col min="12808" max="12808" width="14" style="132" customWidth="1"/>
    <col min="12809" max="12809" width="8.5703125" style="132" customWidth="1"/>
    <col min="12810" max="12810" width="15.140625" style="132" customWidth="1"/>
    <col min="12811" max="12811" width="10.42578125" style="132" customWidth="1"/>
    <col min="12812" max="12812" width="2.28515625" style="132" customWidth="1"/>
    <col min="12813" max="12813" width="14.5703125" style="132" customWidth="1"/>
    <col min="12814" max="12814" width="12.5703125" style="132" customWidth="1"/>
    <col min="12815" max="13054" width="9.140625" style="132"/>
    <col min="13055" max="13055" width="5.85546875" style="132" customWidth="1"/>
    <col min="13056" max="13056" width="9.140625" style="132"/>
    <col min="13057" max="13057" width="27.140625" style="132" customWidth="1"/>
    <col min="13058" max="13058" width="17.85546875" style="132" customWidth="1"/>
    <col min="13059" max="13059" width="9.7109375" style="132" customWidth="1"/>
    <col min="13060" max="13060" width="15.5703125" style="132" customWidth="1"/>
    <col min="13061" max="13061" width="9.7109375" style="132" customWidth="1"/>
    <col min="13062" max="13062" width="14.7109375" style="132" customWidth="1"/>
    <col min="13063" max="13063" width="9" style="132" customWidth="1"/>
    <col min="13064" max="13064" width="14" style="132" customWidth="1"/>
    <col min="13065" max="13065" width="8.5703125" style="132" customWidth="1"/>
    <col min="13066" max="13066" width="15.140625" style="132" customWidth="1"/>
    <col min="13067" max="13067" width="10.42578125" style="132" customWidth="1"/>
    <col min="13068" max="13068" width="2.28515625" style="132" customWidth="1"/>
    <col min="13069" max="13069" width="14.5703125" style="132" customWidth="1"/>
    <col min="13070" max="13070" width="12.5703125" style="132" customWidth="1"/>
    <col min="13071" max="13310" width="9.140625" style="132"/>
    <col min="13311" max="13311" width="5.85546875" style="132" customWidth="1"/>
    <col min="13312" max="13312" width="9.140625" style="132"/>
    <col min="13313" max="13313" width="27.140625" style="132" customWidth="1"/>
    <col min="13314" max="13314" width="17.85546875" style="132" customWidth="1"/>
    <col min="13315" max="13315" width="9.7109375" style="132" customWidth="1"/>
    <col min="13316" max="13316" width="15.5703125" style="132" customWidth="1"/>
    <col min="13317" max="13317" width="9.7109375" style="132" customWidth="1"/>
    <col min="13318" max="13318" width="14.7109375" style="132" customWidth="1"/>
    <col min="13319" max="13319" width="9" style="132" customWidth="1"/>
    <col min="13320" max="13320" width="14" style="132" customWidth="1"/>
    <col min="13321" max="13321" width="8.5703125" style="132" customWidth="1"/>
    <col min="13322" max="13322" width="15.140625" style="132" customWidth="1"/>
    <col min="13323" max="13323" width="10.42578125" style="132" customWidth="1"/>
    <col min="13324" max="13324" width="2.28515625" style="132" customWidth="1"/>
    <col min="13325" max="13325" width="14.5703125" style="132" customWidth="1"/>
    <col min="13326" max="13326" width="12.5703125" style="132" customWidth="1"/>
    <col min="13327" max="13566" width="9.140625" style="132"/>
    <col min="13567" max="13567" width="5.85546875" style="132" customWidth="1"/>
    <col min="13568" max="13568" width="9.140625" style="132"/>
    <col min="13569" max="13569" width="27.140625" style="132" customWidth="1"/>
    <col min="13570" max="13570" width="17.85546875" style="132" customWidth="1"/>
    <col min="13571" max="13571" width="9.7109375" style="132" customWidth="1"/>
    <col min="13572" max="13572" width="15.5703125" style="132" customWidth="1"/>
    <col min="13573" max="13573" width="9.7109375" style="132" customWidth="1"/>
    <col min="13574" max="13574" width="14.7109375" style="132" customWidth="1"/>
    <col min="13575" max="13575" width="9" style="132" customWidth="1"/>
    <col min="13576" max="13576" width="14" style="132" customWidth="1"/>
    <col min="13577" max="13577" width="8.5703125" style="132" customWidth="1"/>
    <col min="13578" max="13578" width="15.140625" style="132" customWidth="1"/>
    <col min="13579" max="13579" width="10.42578125" style="132" customWidth="1"/>
    <col min="13580" max="13580" width="2.28515625" style="132" customWidth="1"/>
    <col min="13581" max="13581" width="14.5703125" style="132" customWidth="1"/>
    <col min="13582" max="13582" width="12.5703125" style="132" customWidth="1"/>
    <col min="13583" max="13822" width="9.140625" style="132"/>
    <col min="13823" max="13823" width="5.85546875" style="132" customWidth="1"/>
    <col min="13824" max="13824" width="9.140625" style="132"/>
    <col min="13825" max="13825" width="27.140625" style="132" customWidth="1"/>
    <col min="13826" max="13826" width="17.85546875" style="132" customWidth="1"/>
    <col min="13827" max="13827" width="9.7109375" style="132" customWidth="1"/>
    <col min="13828" max="13828" width="15.5703125" style="132" customWidth="1"/>
    <col min="13829" max="13829" width="9.7109375" style="132" customWidth="1"/>
    <col min="13830" max="13830" width="14.7109375" style="132" customWidth="1"/>
    <col min="13831" max="13831" width="9" style="132" customWidth="1"/>
    <col min="13832" max="13832" width="14" style="132" customWidth="1"/>
    <col min="13833" max="13833" width="8.5703125" style="132" customWidth="1"/>
    <col min="13834" max="13834" width="15.140625" style="132" customWidth="1"/>
    <col min="13835" max="13835" width="10.42578125" style="132" customWidth="1"/>
    <col min="13836" max="13836" width="2.28515625" style="132" customWidth="1"/>
    <col min="13837" max="13837" width="14.5703125" style="132" customWidth="1"/>
    <col min="13838" max="13838" width="12.5703125" style="132" customWidth="1"/>
    <col min="13839" max="14078" width="9.140625" style="132"/>
    <col min="14079" max="14079" width="5.85546875" style="132" customWidth="1"/>
    <col min="14080" max="14080" width="9.140625" style="132"/>
    <col min="14081" max="14081" width="27.140625" style="132" customWidth="1"/>
    <col min="14082" max="14082" width="17.85546875" style="132" customWidth="1"/>
    <col min="14083" max="14083" width="9.7109375" style="132" customWidth="1"/>
    <col min="14084" max="14084" width="15.5703125" style="132" customWidth="1"/>
    <col min="14085" max="14085" width="9.7109375" style="132" customWidth="1"/>
    <col min="14086" max="14086" width="14.7109375" style="132" customWidth="1"/>
    <col min="14087" max="14087" width="9" style="132" customWidth="1"/>
    <col min="14088" max="14088" width="14" style="132" customWidth="1"/>
    <col min="14089" max="14089" width="8.5703125" style="132" customWidth="1"/>
    <col min="14090" max="14090" width="15.140625" style="132" customWidth="1"/>
    <col min="14091" max="14091" width="10.42578125" style="132" customWidth="1"/>
    <col min="14092" max="14092" width="2.28515625" style="132" customWidth="1"/>
    <col min="14093" max="14093" width="14.5703125" style="132" customWidth="1"/>
    <col min="14094" max="14094" width="12.5703125" style="132" customWidth="1"/>
    <col min="14095" max="14334" width="9.140625" style="132"/>
    <col min="14335" max="14335" width="5.85546875" style="132" customWidth="1"/>
    <col min="14336" max="14336" width="9.140625" style="132"/>
    <col min="14337" max="14337" width="27.140625" style="132" customWidth="1"/>
    <col min="14338" max="14338" width="17.85546875" style="132" customWidth="1"/>
    <col min="14339" max="14339" width="9.7109375" style="132" customWidth="1"/>
    <col min="14340" max="14340" width="15.5703125" style="132" customWidth="1"/>
    <col min="14341" max="14341" width="9.7109375" style="132" customWidth="1"/>
    <col min="14342" max="14342" width="14.7109375" style="132" customWidth="1"/>
    <col min="14343" max="14343" width="9" style="132" customWidth="1"/>
    <col min="14344" max="14344" width="14" style="132" customWidth="1"/>
    <col min="14345" max="14345" width="8.5703125" style="132" customWidth="1"/>
    <col min="14346" max="14346" width="15.140625" style="132" customWidth="1"/>
    <col min="14347" max="14347" width="10.42578125" style="132" customWidth="1"/>
    <col min="14348" max="14348" width="2.28515625" style="132" customWidth="1"/>
    <col min="14349" max="14349" width="14.5703125" style="132" customWidth="1"/>
    <col min="14350" max="14350" width="12.5703125" style="132" customWidth="1"/>
    <col min="14351" max="14590" width="9.140625" style="132"/>
    <col min="14591" max="14591" width="5.85546875" style="132" customWidth="1"/>
    <col min="14592" max="14592" width="9.140625" style="132"/>
    <col min="14593" max="14593" width="27.140625" style="132" customWidth="1"/>
    <col min="14594" max="14594" width="17.85546875" style="132" customWidth="1"/>
    <col min="14595" max="14595" width="9.7109375" style="132" customWidth="1"/>
    <col min="14596" max="14596" width="15.5703125" style="132" customWidth="1"/>
    <col min="14597" max="14597" width="9.7109375" style="132" customWidth="1"/>
    <col min="14598" max="14598" width="14.7109375" style="132" customWidth="1"/>
    <col min="14599" max="14599" width="9" style="132" customWidth="1"/>
    <col min="14600" max="14600" width="14" style="132" customWidth="1"/>
    <col min="14601" max="14601" width="8.5703125" style="132" customWidth="1"/>
    <col min="14602" max="14602" width="15.140625" style="132" customWidth="1"/>
    <col min="14603" max="14603" width="10.42578125" style="132" customWidth="1"/>
    <col min="14604" max="14604" width="2.28515625" style="132" customWidth="1"/>
    <col min="14605" max="14605" width="14.5703125" style="132" customWidth="1"/>
    <col min="14606" max="14606" width="12.5703125" style="132" customWidth="1"/>
    <col min="14607" max="14846" width="9.140625" style="132"/>
    <col min="14847" max="14847" width="5.85546875" style="132" customWidth="1"/>
    <col min="14848" max="14848" width="9.140625" style="132"/>
    <col min="14849" max="14849" width="27.140625" style="132" customWidth="1"/>
    <col min="14850" max="14850" width="17.85546875" style="132" customWidth="1"/>
    <col min="14851" max="14851" width="9.7109375" style="132" customWidth="1"/>
    <col min="14852" max="14852" width="15.5703125" style="132" customWidth="1"/>
    <col min="14853" max="14853" width="9.7109375" style="132" customWidth="1"/>
    <col min="14854" max="14854" width="14.7109375" style="132" customWidth="1"/>
    <col min="14855" max="14855" width="9" style="132" customWidth="1"/>
    <col min="14856" max="14856" width="14" style="132" customWidth="1"/>
    <col min="14857" max="14857" width="8.5703125" style="132" customWidth="1"/>
    <col min="14858" max="14858" width="15.140625" style="132" customWidth="1"/>
    <col min="14859" max="14859" width="10.42578125" style="132" customWidth="1"/>
    <col min="14860" max="14860" width="2.28515625" style="132" customWidth="1"/>
    <col min="14861" max="14861" width="14.5703125" style="132" customWidth="1"/>
    <col min="14862" max="14862" width="12.5703125" style="132" customWidth="1"/>
    <col min="14863" max="15102" width="9.140625" style="132"/>
    <col min="15103" max="15103" width="5.85546875" style="132" customWidth="1"/>
    <col min="15104" max="15104" width="9.140625" style="132"/>
    <col min="15105" max="15105" width="27.140625" style="132" customWidth="1"/>
    <col min="15106" max="15106" width="17.85546875" style="132" customWidth="1"/>
    <col min="15107" max="15107" width="9.7109375" style="132" customWidth="1"/>
    <col min="15108" max="15108" width="15.5703125" style="132" customWidth="1"/>
    <col min="15109" max="15109" width="9.7109375" style="132" customWidth="1"/>
    <col min="15110" max="15110" width="14.7109375" style="132" customWidth="1"/>
    <col min="15111" max="15111" width="9" style="132" customWidth="1"/>
    <col min="15112" max="15112" width="14" style="132" customWidth="1"/>
    <col min="15113" max="15113" width="8.5703125" style="132" customWidth="1"/>
    <col min="15114" max="15114" width="15.140625" style="132" customWidth="1"/>
    <col min="15115" max="15115" width="10.42578125" style="132" customWidth="1"/>
    <col min="15116" max="15116" width="2.28515625" style="132" customWidth="1"/>
    <col min="15117" max="15117" width="14.5703125" style="132" customWidth="1"/>
    <col min="15118" max="15118" width="12.5703125" style="132" customWidth="1"/>
    <col min="15119" max="15358" width="9.140625" style="132"/>
    <col min="15359" max="15359" width="5.85546875" style="132" customWidth="1"/>
    <col min="15360" max="15360" width="9.140625" style="132"/>
    <col min="15361" max="15361" width="27.140625" style="132" customWidth="1"/>
    <col min="15362" max="15362" width="17.85546875" style="132" customWidth="1"/>
    <col min="15363" max="15363" width="9.7109375" style="132" customWidth="1"/>
    <col min="15364" max="15364" width="15.5703125" style="132" customWidth="1"/>
    <col min="15365" max="15365" width="9.7109375" style="132" customWidth="1"/>
    <col min="15366" max="15366" width="14.7109375" style="132" customWidth="1"/>
    <col min="15367" max="15367" width="9" style="132" customWidth="1"/>
    <col min="15368" max="15368" width="14" style="132" customWidth="1"/>
    <col min="15369" max="15369" width="8.5703125" style="132" customWidth="1"/>
    <col min="15370" max="15370" width="15.140625" style="132" customWidth="1"/>
    <col min="15371" max="15371" width="10.42578125" style="132" customWidth="1"/>
    <col min="15372" max="15372" width="2.28515625" style="132" customWidth="1"/>
    <col min="15373" max="15373" width="14.5703125" style="132" customWidth="1"/>
    <col min="15374" max="15374" width="12.5703125" style="132" customWidth="1"/>
    <col min="15375" max="15614" width="9.140625" style="132"/>
    <col min="15615" max="15615" width="5.85546875" style="132" customWidth="1"/>
    <col min="15616" max="15616" width="9.140625" style="132"/>
    <col min="15617" max="15617" width="27.140625" style="132" customWidth="1"/>
    <col min="15618" max="15618" width="17.85546875" style="132" customWidth="1"/>
    <col min="15619" max="15619" width="9.7109375" style="132" customWidth="1"/>
    <col min="15620" max="15620" width="15.5703125" style="132" customWidth="1"/>
    <col min="15621" max="15621" width="9.7109375" style="132" customWidth="1"/>
    <col min="15622" max="15622" width="14.7109375" style="132" customWidth="1"/>
    <col min="15623" max="15623" width="9" style="132" customWidth="1"/>
    <col min="15624" max="15624" width="14" style="132" customWidth="1"/>
    <col min="15625" max="15625" width="8.5703125" style="132" customWidth="1"/>
    <col min="15626" max="15626" width="15.140625" style="132" customWidth="1"/>
    <col min="15627" max="15627" width="10.42578125" style="132" customWidth="1"/>
    <col min="15628" max="15628" width="2.28515625" style="132" customWidth="1"/>
    <col min="15629" max="15629" width="14.5703125" style="132" customWidth="1"/>
    <col min="15630" max="15630" width="12.5703125" style="132" customWidth="1"/>
    <col min="15631" max="15870" width="9.140625" style="132"/>
    <col min="15871" max="15871" width="5.85546875" style="132" customWidth="1"/>
    <col min="15872" max="15872" width="9.140625" style="132"/>
    <col min="15873" max="15873" width="27.140625" style="132" customWidth="1"/>
    <col min="15874" max="15874" width="17.85546875" style="132" customWidth="1"/>
    <col min="15875" max="15875" width="9.7109375" style="132" customWidth="1"/>
    <col min="15876" max="15876" width="15.5703125" style="132" customWidth="1"/>
    <col min="15877" max="15877" width="9.7109375" style="132" customWidth="1"/>
    <col min="15878" max="15878" width="14.7109375" style="132" customWidth="1"/>
    <col min="15879" max="15879" width="9" style="132" customWidth="1"/>
    <col min="15880" max="15880" width="14" style="132" customWidth="1"/>
    <col min="15881" max="15881" width="8.5703125" style="132" customWidth="1"/>
    <col min="15882" max="15882" width="15.140625" style="132" customWidth="1"/>
    <col min="15883" max="15883" width="10.42578125" style="132" customWidth="1"/>
    <col min="15884" max="15884" width="2.28515625" style="132" customWidth="1"/>
    <col min="15885" max="15885" width="14.5703125" style="132" customWidth="1"/>
    <col min="15886" max="15886" width="12.5703125" style="132" customWidth="1"/>
    <col min="15887" max="16126" width="9.140625" style="132"/>
    <col min="16127" max="16127" width="5.85546875" style="132" customWidth="1"/>
    <col min="16128" max="16128" width="9.140625" style="132"/>
    <col min="16129" max="16129" width="27.140625" style="132" customWidth="1"/>
    <col min="16130" max="16130" width="17.85546875" style="132" customWidth="1"/>
    <col min="16131" max="16131" width="9.7109375" style="132" customWidth="1"/>
    <col min="16132" max="16132" width="15.5703125" style="132" customWidth="1"/>
    <col min="16133" max="16133" width="9.7109375" style="132" customWidth="1"/>
    <col min="16134" max="16134" width="14.7109375" style="132" customWidth="1"/>
    <col min="16135" max="16135" width="9" style="132" customWidth="1"/>
    <col min="16136" max="16136" width="14" style="132" customWidth="1"/>
    <col min="16137" max="16137" width="8.5703125" style="132" customWidth="1"/>
    <col min="16138" max="16138" width="15.140625" style="132" customWidth="1"/>
    <col min="16139" max="16139" width="10.42578125" style="132" customWidth="1"/>
    <col min="16140" max="16140" width="2.28515625" style="132" customWidth="1"/>
    <col min="16141" max="16141" width="14.5703125" style="132" customWidth="1"/>
    <col min="16142" max="16142" width="12.5703125" style="132" customWidth="1"/>
    <col min="16143" max="16384" width="9.140625" style="132"/>
  </cols>
  <sheetData>
    <row r="1" spans="1:16" s="111" customFormat="1" ht="12.75">
      <c r="A1" s="436" t="s">
        <v>101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8"/>
    </row>
    <row r="2" spans="1:16" s="111" customFormat="1" ht="12.75">
      <c r="A2" s="439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1"/>
    </row>
    <row r="3" spans="1:16" s="111" customFormat="1" ht="12.75">
      <c r="A3" s="439"/>
      <c r="B3" s="440"/>
      <c r="C3" s="440"/>
      <c r="D3" s="440"/>
      <c r="E3" s="440"/>
      <c r="F3" s="440"/>
      <c r="G3" s="440"/>
      <c r="H3" s="440"/>
      <c r="I3" s="440"/>
      <c r="J3" s="440"/>
      <c r="K3" s="440"/>
      <c r="L3" s="440"/>
      <c r="M3" s="440"/>
      <c r="N3" s="441"/>
    </row>
    <row r="4" spans="1:16" s="111" customFormat="1" ht="12.75">
      <c r="A4" s="439"/>
      <c r="B4" s="440"/>
      <c r="C4" s="440"/>
      <c r="D4" s="440"/>
      <c r="E4" s="440"/>
      <c r="F4" s="440"/>
      <c r="G4" s="440"/>
      <c r="H4" s="440"/>
      <c r="I4" s="440"/>
      <c r="J4" s="440"/>
      <c r="K4" s="440"/>
      <c r="L4" s="440"/>
      <c r="M4" s="440"/>
      <c r="N4" s="441"/>
    </row>
    <row r="5" spans="1:16" s="111" customFormat="1" ht="12.75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441"/>
    </row>
    <row r="6" spans="1:16" s="111" customFormat="1" ht="13.5" thickBot="1">
      <c r="A6" s="442"/>
      <c r="B6" s="443"/>
      <c r="C6" s="443"/>
      <c r="D6" s="443"/>
      <c r="E6" s="443"/>
      <c r="F6" s="443"/>
      <c r="G6" s="443"/>
      <c r="H6" s="443"/>
      <c r="I6" s="440"/>
      <c r="J6" s="440"/>
      <c r="K6" s="440"/>
      <c r="L6" s="443"/>
      <c r="M6" s="443"/>
      <c r="N6" s="444"/>
    </row>
    <row r="7" spans="1:16" s="111" customFormat="1" ht="12.75">
      <c r="A7" s="411" t="s">
        <v>92</v>
      </c>
      <c r="B7" s="412"/>
      <c r="C7" s="412"/>
      <c r="D7" s="412"/>
      <c r="E7" s="412"/>
      <c r="F7" s="412"/>
      <c r="G7" s="412"/>
      <c r="H7" s="412"/>
      <c r="I7" s="445" t="s">
        <v>81</v>
      </c>
      <c r="J7" s="446"/>
      <c r="K7" s="447"/>
      <c r="L7" s="184"/>
      <c r="M7" s="405">
        <f ca="1">'Planilha Orcamentaria '!H5</f>
        <v>45447</v>
      </c>
      <c r="N7" s="406"/>
      <c r="O7" s="134"/>
      <c r="P7" s="134"/>
    </row>
    <row r="8" spans="1:16" s="111" customFormat="1" ht="34.9" customHeight="1">
      <c r="A8" s="413" t="str">
        <f>'Planilha Orcamentaria '!A5:F5</f>
        <v>OBRA: PAVIMENTAÇÃO EM BLOQUETE SEXTAVADO EM TRECHO DA RUA DO VALE E DA TRAVESSA DO VALE, NO DISTRITO DE TUPARECÊ</v>
      </c>
      <c r="B8" s="414"/>
      <c r="C8" s="414"/>
      <c r="D8" s="414"/>
      <c r="E8" s="414"/>
      <c r="F8" s="414"/>
      <c r="G8" s="414"/>
      <c r="H8" s="414"/>
      <c r="I8" s="448"/>
      <c r="J8" s="449"/>
      <c r="K8" s="450"/>
      <c r="L8" s="185"/>
      <c r="M8" s="407"/>
      <c r="N8" s="408"/>
    </row>
    <row r="9" spans="1:16" s="111" customFormat="1" ht="45.2" customHeight="1">
      <c r="A9" s="415" t="str">
        <f>'Planilha Orcamentaria '!A6:E6</f>
        <v>LOCAL:  TRECHO DA RUA DO VALE E DA TRAVESSA DO VALE, NO DISTRITO DE TUPARECÊ</v>
      </c>
      <c r="B9" s="416"/>
      <c r="C9" s="416"/>
      <c r="D9" s="416"/>
      <c r="E9" s="416"/>
      <c r="F9" s="416"/>
      <c r="G9" s="416"/>
      <c r="H9" s="417"/>
      <c r="I9" s="191" t="s">
        <v>98</v>
      </c>
      <c r="J9" s="418">
        <v>0.28820000000000001</v>
      </c>
      <c r="K9" s="418"/>
      <c r="L9" s="186"/>
      <c r="M9" s="409"/>
      <c r="N9" s="410"/>
    </row>
    <row r="10" spans="1:16" s="111" customFormat="1" ht="28.5" customHeight="1">
      <c r="A10" s="430" t="str">
        <f>'Planilha Orcamentaria '!A7:E7</f>
        <v>REGIÃO/MÊS DE REFERÊNCIA: SEINFRA/OUTUBRO/2023/DESONERADA</v>
      </c>
      <c r="B10" s="431"/>
      <c r="C10" s="431"/>
      <c r="D10" s="431"/>
      <c r="E10" s="431"/>
      <c r="F10" s="431"/>
      <c r="G10" s="431"/>
      <c r="H10" s="432"/>
      <c r="I10" s="392" t="s">
        <v>14</v>
      </c>
      <c r="J10" s="393"/>
      <c r="K10" s="393"/>
      <c r="L10" s="193"/>
      <c r="M10" s="426" t="s">
        <v>64</v>
      </c>
      <c r="N10" s="427"/>
    </row>
    <row r="11" spans="1:16" s="111" customFormat="1" ht="13.5" customHeight="1" thickBot="1">
      <c r="A11" s="433" t="s">
        <v>97</v>
      </c>
      <c r="B11" s="434"/>
      <c r="C11" s="434"/>
      <c r="D11" s="434"/>
      <c r="E11" s="434"/>
      <c r="F11" s="434"/>
      <c r="G11" s="434"/>
      <c r="H11" s="435"/>
      <c r="I11" s="394"/>
      <c r="J11" s="395"/>
      <c r="K11" s="395"/>
      <c r="L11" s="192"/>
      <c r="M11" s="419" t="s">
        <v>65</v>
      </c>
      <c r="N11" s="420"/>
    </row>
    <row r="12" spans="1:16" s="110" customFormat="1" ht="18" customHeight="1" thickBot="1">
      <c r="A12" s="423" t="s">
        <v>66</v>
      </c>
      <c r="B12" s="424"/>
      <c r="C12" s="424"/>
      <c r="D12" s="424"/>
      <c r="E12" s="424"/>
      <c r="F12" s="424"/>
      <c r="G12" s="424"/>
      <c r="H12" s="424"/>
      <c r="I12" s="424"/>
      <c r="J12" s="424"/>
      <c r="K12" s="424"/>
      <c r="L12" s="424"/>
      <c r="M12" s="424"/>
      <c r="N12" s="425"/>
    </row>
    <row r="13" spans="1:16" s="112" customFormat="1" ht="15" customHeight="1">
      <c r="A13" s="163" t="s">
        <v>67</v>
      </c>
      <c r="B13" s="401" t="s">
        <v>68</v>
      </c>
      <c r="C13" s="402"/>
      <c r="D13" s="401" t="s">
        <v>69</v>
      </c>
      <c r="E13" s="402"/>
      <c r="F13" s="401" t="s">
        <v>70</v>
      </c>
      <c r="G13" s="402"/>
      <c r="H13" s="401" t="s">
        <v>71</v>
      </c>
      <c r="I13" s="402"/>
      <c r="J13" s="401" t="s">
        <v>72</v>
      </c>
      <c r="K13" s="402"/>
      <c r="L13" s="164"/>
      <c r="M13" s="421" t="s">
        <v>32</v>
      </c>
      <c r="N13" s="422"/>
    </row>
    <row r="14" spans="1:16" s="112" customFormat="1" ht="13.5" customHeight="1">
      <c r="A14" s="165"/>
      <c r="B14" s="428"/>
      <c r="C14" s="429"/>
      <c r="D14" s="113" t="s">
        <v>73</v>
      </c>
      <c r="E14" s="113" t="s">
        <v>74</v>
      </c>
      <c r="F14" s="113" t="s">
        <v>73</v>
      </c>
      <c r="G14" s="113" t="s">
        <v>74</v>
      </c>
      <c r="H14" s="113" t="s">
        <v>73</v>
      </c>
      <c r="I14" s="113" t="s">
        <v>74</v>
      </c>
      <c r="J14" s="113" t="s">
        <v>73</v>
      </c>
      <c r="K14" s="113" t="s">
        <v>74</v>
      </c>
      <c r="L14" s="164"/>
      <c r="M14" s="113" t="s">
        <v>73</v>
      </c>
      <c r="N14" s="166" t="s">
        <v>74</v>
      </c>
    </row>
    <row r="15" spans="1:16" s="121" customFormat="1" ht="30" customHeight="1">
      <c r="A15" s="167" t="s">
        <v>75</v>
      </c>
      <c r="B15" s="391" t="str">
        <f>'[3]Planilha Orcamentaria'!$C$13</f>
        <v xml:space="preserve">SERVIÇOS PRELIMINARES </v>
      </c>
      <c r="C15" s="391"/>
      <c r="D15" s="114">
        <f>'Planilha Orcamentaria '!I12</f>
        <v>1775.14</v>
      </c>
      <c r="E15" s="115">
        <f>D15/$D$19</f>
        <v>2.8819738876417558E-2</v>
      </c>
      <c r="F15" s="116">
        <f>D15*G15</f>
        <v>1775.14</v>
      </c>
      <c r="G15" s="117">
        <v>1</v>
      </c>
      <c r="H15" s="118"/>
      <c r="I15" s="117"/>
      <c r="J15" s="118"/>
      <c r="K15" s="119"/>
      <c r="L15" s="112"/>
      <c r="M15" s="120">
        <f>SUM(J15+H15+F15)</f>
        <v>1775.14</v>
      </c>
      <c r="N15" s="168">
        <f>SUM(K15+I15+G15)</f>
        <v>1</v>
      </c>
    </row>
    <row r="16" spans="1:16" s="112" customFormat="1" ht="30" customHeight="1">
      <c r="A16" s="169" t="s">
        <v>76</v>
      </c>
      <c r="B16" s="403" t="str">
        <f>'Planilha Orcamentaria '!D15</f>
        <v>PAVIMENTAÇÃO</v>
      </c>
      <c r="C16" s="403"/>
      <c r="D16" s="122">
        <f>'Planilha Orcamentaria '!I15</f>
        <v>39584.97</v>
      </c>
      <c r="E16" s="123">
        <f>D16/$D$19</f>
        <v>0.6426695915988726</v>
      </c>
      <c r="F16" s="124">
        <f>D16*G16</f>
        <v>13854.7395</v>
      </c>
      <c r="G16" s="125">
        <v>0.35</v>
      </c>
      <c r="H16" s="124">
        <f>I16*D16</f>
        <v>13854.7395</v>
      </c>
      <c r="I16" s="125">
        <v>0.35</v>
      </c>
      <c r="J16" s="124">
        <f>K16*D16</f>
        <v>11875.491</v>
      </c>
      <c r="K16" s="126">
        <v>0.3</v>
      </c>
      <c r="M16" s="194">
        <f t="shared" ref="M16:M17" si="0">SUM(J16+H16+F16)</f>
        <v>39584.97</v>
      </c>
      <c r="N16" s="153">
        <f t="shared" ref="N16:N17" si="1">SUM(K16+I16+G16)</f>
        <v>0.99999999999999989</v>
      </c>
    </row>
    <row r="17" spans="1:14" s="112" customFormat="1" ht="30" customHeight="1">
      <c r="A17" s="167" t="s">
        <v>77</v>
      </c>
      <c r="B17" s="391" t="str">
        <f>'Planilha Orcamentaria '!D18</f>
        <v>OBRAS COMPLEMENTARES DE PAVIMENTAÇÃO</v>
      </c>
      <c r="C17" s="391"/>
      <c r="D17" s="114">
        <f>'Planilha Orcamentaria '!I18</f>
        <v>20234.48</v>
      </c>
      <c r="E17" s="115">
        <f>D17/$D$19</f>
        <v>0.32851066952470992</v>
      </c>
      <c r="F17" s="116">
        <f>D17*G17</f>
        <v>4046.8960000000002</v>
      </c>
      <c r="G17" s="117">
        <v>0.2</v>
      </c>
      <c r="H17" s="116">
        <f>D17*I17</f>
        <v>10117.24</v>
      </c>
      <c r="I17" s="117">
        <v>0.5</v>
      </c>
      <c r="J17" s="116">
        <f>D17*K17</f>
        <v>6070.3440000000001</v>
      </c>
      <c r="K17" s="119">
        <v>0.3</v>
      </c>
      <c r="M17" s="120">
        <f t="shared" si="0"/>
        <v>20234.48</v>
      </c>
      <c r="N17" s="168">
        <f t="shared" si="1"/>
        <v>1</v>
      </c>
    </row>
    <row r="18" spans="1:14" s="112" customFormat="1" ht="12.75">
      <c r="A18" s="170"/>
      <c r="B18" s="404"/>
      <c r="C18" s="404"/>
      <c r="D18" s="171"/>
      <c r="E18" s="172"/>
      <c r="F18" s="127"/>
      <c r="G18" s="173"/>
      <c r="H18" s="127"/>
      <c r="I18" s="173"/>
      <c r="J18" s="127"/>
      <c r="K18" s="174"/>
      <c r="L18" s="164"/>
      <c r="M18" s="175"/>
      <c r="N18" s="176"/>
    </row>
    <row r="19" spans="1:14" s="112" customFormat="1" ht="12.75">
      <c r="A19" s="169"/>
      <c r="B19" s="403" t="s">
        <v>32</v>
      </c>
      <c r="C19" s="403"/>
      <c r="D19" s="122">
        <f>SUM(D15:D17)</f>
        <v>61594.59</v>
      </c>
      <c r="E19" s="128">
        <f>SUM(E15:E17)</f>
        <v>1</v>
      </c>
      <c r="F19" s="124">
        <f>SUM(F15:F17)</f>
        <v>19676.7755</v>
      </c>
      <c r="G19" s="125">
        <f>F19/D19</f>
        <v>0.31945622984096494</v>
      </c>
      <c r="H19" s="124">
        <f>SUM(H15:H17)</f>
        <v>23971.979500000001</v>
      </c>
      <c r="I19" s="125">
        <f>H19/D19</f>
        <v>0.38918969182196039</v>
      </c>
      <c r="J19" s="124">
        <f>SUM(J15:J17)</f>
        <v>17945.834999999999</v>
      </c>
      <c r="K19" s="125">
        <f>J19/D19</f>
        <v>0.29135407833707472</v>
      </c>
      <c r="L19" s="164"/>
      <c r="M19" s="175"/>
      <c r="N19" s="176"/>
    </row>
    <row r="20" spans="1:14" s="112" customFormat="1" ht="12.75">
      <c r="A20" s="169"/>
      <c r="B20" s="403" t="s">
        <v>78</v>
      </c>
      <c r="C20" s="403"/>
      <c r="D20" s="122">
        <f>'Planilha Orcamentaria '!I24</f>
        <v>61594.59</v>
      </c>
      <c r="E20" s="128">
        <v>1</v>
      </c>
      <c r="F20" s="124">
        <f>F19</f>
        <v>19676.7755</v>
      </c>
      <c r="G20" s="125">
        <f>G19</f>
        <v>0.31945622984096494</v>
      </c>
      <c r="H20" s="124">
        <f>H19+F20</f>
        <v>43648.755000000005</v>
      </c>
      <c r="I20" s="129">
        <f>I19+G20</f>
        <v>0.70864592166292528</v>
      </c>
      <c r="J20" s="124">
        <f>J19+H20</f>
        <v>61594.590000000004</v>
      </c>
      <c r="K20" s="126">
        <f>K19+I20</f>
        <v>1</v>
      </c>
      <c r="L20" s="164"/>
      <c r="M20" s="175"/>
      <c r="N20" s="176"/>
    </row>
    <row r="21" spans="1:14" s="112" customFormat="1" ht="12.75">
      <c r="A21" s="170"/>
      <c r="B21" s="172"/>
      <c r="C21" s="172"/>
      <c r="D21" s="172"/>
      <c r="E21" s="172"/>
      <c r="F21" s="130"/>
      <c r="G21" s="177"/>
      <c r="H21" s="131"/>
      <c r="I21" s="177"/>
      <c r="J21" s="131"/>
      <c r="K21" s="178"/>
      <c r="L21" s="164"/>
      <c r="N21" s="176"/>
    </row>
    <row r="22" spans="1:14" s="112" customFormat="1" ht="12.75">
      <c r="A22" s="170"/>
      <c r="B22" s="172"/>
      <c r="C22" s="172"/>
      <c r="D22" s="172"/>
      <c r="E22" s="172"/>
      <c r="F22" s="131"/>
      <c r="G22" s="177"/>
      <c r="H22" s="131"/>
      <c r="I22" s="177"/>
      <c r="J22" s="131"/>
      <c r="K22" s="178"/>
      <c r="L22" s="164"/>
      <c r="N22" s="176"/>
    </row>
    <row r="23" spans="1:14">
      <c r="A23" s="398"/>
      <c r="B23" s="399"/>
      <c r="C23" s="399"/>
      <c r="N23" s="180"/>
    </row>
    <row r="24" spans="1:14">
      <c r="A24" s="179"/>
      <c r="B24" s="133"/>
      <c r="C24" s="133"/>
      <c r="N24" s="180"/>
    </row>
    <row r="25" spans="1:14">
      <c r="A25" s="179"/>
      <c r="B25" s="133"/>
      <c r="C25" s="133"/>
      <c r="N25" s="180"/>
    </row>
    <row r="26" spans="1:14">
      <c r="A26" s="179"/>
      <c r="B26" s="133"/>
      <c r="C26" s="133"/>
      <c r="N26" s="180"/>
    </row>
    <row r="27" spans="1:14">
      <c r="A27" s="179"/>
      <c r="B27" s="133"/>
      <c r="C27" s="133"/>
      <c r="N27" s="180"/>
    </row>
    <row r="28" spans="1:14">
      <c r="A28" s="179"/>
      <c r="B28" s="400" t="s">
        <v>63</v>
      </c>
      <c r="C28" s="400"/>
      <c r="D28" s="400"/>
      <c r="E28" s="400"/>
      <c r="G28" s="396" t="s">
        <v>79</v>
      </c>
      <c r="H28" s="396"/>
      <c r="I28" s="396"/>
      <c r="J28" s="396"/>
      <c r="K28" s="396"/>
      <c r="N28" s="180"/>
    </row>
    <row r="29" spans="1:14" ht="15.95" customHeight="1">
      <c r="A29" s="179"/>
      <c r="B29" s="397" t="s">
        <v>130</v>
      </c>
      <c r="C29" s="397"/>
      <c r="D29" s="397"/>
      <c r="E29" s="397"/>
      <c r="G29" s="397" t="s">
        <v>110</v>
      </c>
      <c r="H29" s="397"/>
      <c r="I29" s="397"/>
      <c r="J29" s="397"/>
      <c r="K29" s="397"/>
      <c r="N29" s="180"/>
    </row>
    <row r="30" spans="1:14">
      <c r="A30" s="179"/>
      <c r="B30" s="390" t="s">
        <v>90</v>
      </c>
      <c r="C30" s="390"/>
      <c r="D30" s="390"/>
      <c r="E30" s="390"/>
      <c r="G30" s="390" t="s">
        <v>111</v>
      </c>
      <c r="H30" s="390"/>
      <c r="I30" s="390"/>
      <c r="J30" s="390"/>
      <c r="K30" s="390"/>
      <c r="N30" s="180"/>
    </row>
    <row r="31" spans="1:14">
      <c r="A31" s="179"/>
      <c r="B31" s="390" t="s">
        <v>139</v>
      </c>
      <c r="C31" s="390"/>
      <c r="D31" s="390"/>
      <c r="E31" s="390"/>
      <c r="N31" s="180"/>
    </row>
    <row r="32" spans="1:14">
      <c r="A32" s="179"/>
      <c r="N32" s="180"/>
    </row>
    <row r="33" spans="1:14">
      <c r="A33" s="179"/>
      <c r="N33" s="180"/>
    </row>
    <row r="34" spans="1:14">
      <c r="A34" s="179"/>
      <c r="N34" s="180"/>
    </row>
    <row r="35" spans="1:14">
      <c r="A35" s="179"/>
      <c r="N35" s="180"/>
    </row>
    <row r="36" spans="1:14" ht="15.75" thickBot="1">
      <c r="A36" s="181"/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3"/>
    </row>
  </sheetData>
  <mergeCells count="34">
    <mergeCell ref="A1:N6"/>
    <mergeCell ref="I7:K8"/>
    <mergeCell ref="B18:C18"/>
    <mergeCell ref="M7:N9"/>
    <mergeCell ref="A7:H7"/>
    <mergeCell ref="A8:H8"/>
    <mergeCell ref="A9:H9"/>
    <mergeCell ref="J9:K9"/>
    <mergeCell ref="M11:N11"/>
    <mergeCell ref="M13:N13"/>
    <mergeCell ref="A12:N12"/>
    <mergeCell ref="M10:N10"/>
    <mergeCell ref="B14:C14"/>
    <mergeCell ref="B15:C15"/>
    <mergeCell ref="J13:K13"/>
    <mergeCell ref="A10:H10"/>
    <mergeCell ref="B16:C16"/>
    <mergeCell ref="A11:H11"/>
    <mergeCell ref="B31:E31"/>
    <mergeCell ref="B30:E30"/>
    <mergeCell ref="B17:C17"/>
    <mergeCell ref="I10:K11"/>
    <mergeCell ref="G30:K30"/>
    <mergeCell ref="G28:K28"/>
    <mergeCell ref="B29:E29"/>
    <mergeCell ref="G29:K29"/>
    <mergeCell ref="A23:C23"/>
    <mergeCell ref="B28:E28"/>
    <mergeCell ref="B13:C13"/>
    <mergeCell ref="D13:E13"/>
    <mergeCell ref="F13:G13"/>
    <mergeCell ref="H13:I13"/>
    <mergeCell ref="B19:C19"/>
    <mergeCell ref="B20:C20"/>
  </mergeCells>
  <printOptions horizontalCentered="1" verticalCentered="1"/>
  <pageMargins left="0.59055118110236227" right="0.59055118110236227" top="0.59055118110236227" bottom="0.59055118110236227" header="0.78740157480314965" footer="0.51181102362204722"/>
  <pageSetup paperSize="9" scale="79" fitToHeight="0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showGridLines="0" showZeros="0" view="pageBreakPreview" zoomScale="85" zoomScaleSheetLayoutView="85" workbookViewId="0">
      <selection activeCell="A6" sqref="A6:E6"/>
    </sheetView>
  </sheetViews>
  <sheetFormatPr defaultColWidth="8.85546875" defaultRowHeight="12.75"/>
  <cols>
    <col min="1" max="1" width="12.42578125" style="48" customWidth="1"/>
    <col min="2" max="2" width="86" style="48" customWidth="1"/>
    <col min="3" max="3" width="14.7109375" style="203" bestFit="1" customWidth="1"/>
    <col min="4" max="4" width="15.28515625" style="48" bestFit="1" customWidth="1"/>
    <col min="5" max="6" width="20.7109375" style="48" customWidth="1"/>
    <col min="7" max="7" width="15.28515625" style="48" bestFit="1" customWidth="1"/>
    <col min="8" max="8" width="18.7109375" style="48" customWidth="1"/>
    <col min="9" max="9" width="11.28515625" style="48" customWidth="1"/>
    <col min="10" max="11" width="13" style="48" bestFit="1" customWidth="1"/>
    <col min="12" max="16384" width="8.85546875" style="48"/>
  </cols>
  <sheetData>
    <row r="1" spans="1:10" ht="96" customHeight="1" thickBot="1">
      <c r="A1" s="331" t="s">
        <v>101</v>
      </c>
      <c r="B1" s="332"/>
      <c r="C1" s="332"/>
      <c r="D1" s="332"/>
      <c r="E1" s="332"/>
      <c r="F1" s="332"/>
      <c r="G1" s="332"/>
      <c r="H1" s="332"/>
      <c r="I1" s="333"/>
    </row>
    <row r="2" spans="1:10" ht="21.75" customHeight="1" thickBot="1">
      <c r="A2" s="350" t="s">
        <v>4</v>
      </c>
      <c r="B2" s="351"/>
      <c r="C2" s="351"/>
      <c r="D2" s="351"/>
      <c r="E2" s="351"/>
      <c r="F2" s="351"/>
      <c r="G2" s="351"/>
      <c r="H2" s="351"/>
      <c r="I2" s="352"/>
    </row>
    <row r="3" spans="1:10" ht="20.100000000000001" customHeight="1" thickBot="1">
      <c r="A3" s="64"/>
      <c r="B3" s="6"/>
      <c r="C3" s="6"/>
      <c r="D3" s="6"/>
      <c r="E3" s="6"/>
      <c r="F3" s="6"/>
      <c r="G3" s="6"/>
      <c r="H3" s="6"/>
      <c r="I3" s="65"/>
    </row>
    <row r="4" spans="1:10" ht="28.5" customHeight="1">
      <c r="A4" s="353" t="s">
        <v>102</v>
      </c>
      <c r="B4" s="354"/>
      <c r="C4" s="354"/>
      <c r="D4" s="354"/>
      <c r="E4" s="354"/>
      <c r="F4" s="355"/>
      <c r="G4" s="356" t="s">
        <v>39</v>
      </c>
      <c r="H4" s="357"/>
      <c r="I4" s="358"/>
    </row>
    <row r="5" spans="1:10" s="198" customFormat="1" ht="21.75" customHeight="1">
      <c r="A5" s="340" t="s">
        <v>133</v>
      </c>
      <c r="B5" s="341"/>
      <c r="C5" s="341"/>
      <c r="D5" s="341"/>
      <c r="E5" s="341"/>
      <c r="F5" s="342"/>
      <c r="G5" s="143" t="s">
        <v>11</v>
      </c>
      <c r="H5" s="359">
        <f ca="1">TODAY()</f>
        <v>45447</v>
      </c>
      <c r="I5" s="360"/>
    </row>
    <row r="6" spans="1:10" ht="30.75" customHeight="1">
      <c r="A6" s="334" t="s">
        <v>137</v>
      </c>
      <c r="B6" s="335"/>
      <c r="C6" s="335"/>
      <c r="D6" s="335"/>
      <c r="E6" s="336"/>
      <c r="F6" s="337" t="s">
        <v>14</v>
      </c>
      <c r="G6" s="338"/>
      <c r="H6" s="338"/>
      <c r="I6" s="339"/>
    </row>
    <row r="7" spans="1:10" ht="20.100000000000001" customHeight="1">
      <c r="A7" s="340" t="s">
        <v>103</v>
      </c>
      <c r="B7" s="341"/>
      <c r="C7" s="341"/>
      <c r="D7" s="341"/>
      <c r="E7" s="342"/>
      <c r="F7" s="197" t="s">
        <v>9</v>
      </c>
      <c r="G7" s="240" t="s">
        <v>7</v>
      </c>
      <c r="H7" s="81" t="s">
        <v>38</v>
      </c>
      <c r="I7" s="66" t="s">
        <v>8</v>
      </c>
    </row>
    <row r="8" spans="1:10" ht="20.100000000000001" customHeight="1" thickBot="1">
      <c r="A8" s="343" t="s">
        <v>128</v>
      </c>
      <c r="B8" s="344"/>
      <c r="C8" s="344"/>
      <c r="D8" s="344"/>
      <c r="E8" s="345"/>
      <c r="F8" s="346" t="s">
        <v>98</v>
      </c>
      <c r="G8" s="347"/>
      <c r="H8" s="348">
        <f>BDI!C19</f>
        <v>0.29183899870811736</v>
      </c>
      <c r="I8" s="349"/>
    </row>
    <row r="9" spans="1:10" ht="20.100000000000001" customHeight="1" thickBot="1">
      <c r="A9" s="323"/>
      <c r="B9" s="324"/>
      <c r="C9" s="324"/>
      <c r="D9" s="324"/>
      <c r="E9" s="324"/>
      <c r="F9" s="324"/>
      <c r="G9" s="324"/>
      <c r="H9" s="324"/>
      <c r="I9" s="325"/>
    </row>
    <row r="10" spans="1:10" ht="13.9" customHeight="1">
      <c r="A10" s="199" t="s">
        <v>0</v>
      </c>
      <c r="B10" s="465" t="s">
        <v>1</v>
      </c>
      <c r="C10" s="351"/>
      <c r="D10" s="351"/>
      <c r="E10" s="466"/>
      <c r="F10" s="200" t="s">
        <v>117</v>
      </c>
      <c r="G10" s="201" t="s">
        <v>98</v>
      </c>
      <c r="H10" s="201" t="s">
        <v>12</v>
      </c>
      <c r="I10" s="202" t="s">
        <v>118</v>
      </c>
      <c r="J10" s="203"/>
    </row>
    <row r="11" spans="1:10" s="204" customFormat="1">
      <c r="A11" s="241"/>
      <c r="B11" s="467" t="s">
        <v>104</v>
      </c>
      <c r="C11" s="467"/>
      <c r="D11" s="467"/>
      <c r="E11" s="467"/>
      <c r="F11" s="242">
        <f>SUM(F12,F13,F14)</f>
        <v>43618.886528562987</v>
      </c>
      <c r="G11" s="242">
        <f>SUM(G12,G13,G14)</f>
        <v>17975.703471437017</v>
      </c>
      <c r="H11" s="242">
        <f>SUM(H12,H13,H14)</f>
        <v>61594.59</v>
      </c>
      <c r="I11" s="250">
        <f>SUM(I12,I13,I14)</f>
        <v>1</v>
      </c>
      <c r="J11" s="205"/>
    </row>
    <row r="12" spans="1:10" s="207" customFormat="1" ht="15" customHeight="1">
      <c r="A12" s="243" t="str">
        <f>'[4]Memória de Cálculo'!A10</f>
        <v>1.0</v>
      </c>
      <c r="B12" s="468" t="s">
        <v>80</v>
      </c>
      <c r="C12" s="468"/>
      <c r="D12" s="468"/>
      <c r="E12" s="468"/>
      <c r="F12" s="242">
        <f>H12*(1-$H$8)</f>
        <v>1257.0849198332726</v>
      </c>
      <c r="G12" s="242">
        <f>H12*$H$8</f>
        <v>518.05508016672752</v>
      </c>
      <c r="H12" s="242">
        <f>'Planilha Orcamentaria '!I12</f>
        <v>1775.14</v>
      </c>
      <c r="I12" s="244">
        <f>H12/$H$15</f>
        <v>2.8819738876417558E-2</v>
      </c>
      <c r="J12" s="206"/>
    </row>
    <row r="13" spans="1:10" s="207" customFormat="1" ht="15" customHeight="1">
      <c r="A13" s="243" t="str">
        <f>'[4]Memória de Cálculo'!A13</f>
        <v>2.0</v>
      </c>
      <c r="B13" s="468" t="s">
        <v>34</v>
      </c>
      <c r="C13" s="468"/>
      <c r="D13" s="468"/>
      <c r="E13" s="468"/>
      <c r="F13" s="242">
        <f>H13*(1-$H$8)</f>
        <v>28032.531991309137</v>
      </c>
      <c r="G13" s="242">
        <f>H13*$H$8</f>
        <v>11552.438008690864</v>
      </c>
      <c r="H13" s="242">
        <f>'Planilha Orcamentaria '!I15</f>
        <v>39584.97</v>
      </c>
      <c r="I13" s="244">
        <f>H13/$H$15</f>
        <v>0.6426695915988726</v>
      </c>
      <c r="J13" s="206"/>
    </row>
    <row r="14" spans="1:10" s="208" customFormat="1" ht="13.15" customHeight="1">
      <c r="A14" s="241" t="str">
        <f>'[4]Memória de Cálculo'!A19</f>
        <v>3.0</v>
      </c>
      <c r="B14" s="468" t="s">
        <v>43</v>
      </c>
      <c r="C14" s="468"/>
      <c r="D14" s="468"/>
      <c r="E14" s="468"/>
      <c r="F14" s="242">
        <f>H14*(1-$H$8)</f>
        <v>14329.269617420574</v>
      </c>
      <c r="G14" s="242">
        <f>H14*$H$8</f>
        <v>5905.2103825794266</v>
      </c>
      <c r="H14" s="245">
        <f>'Planilha Orcamentaria '!I18</f>
        <v>20234.48</v>
      </c>
      <c r="I14" s="244">
        <f>H14/$H$15</f>
        <v>0.32851066952470992</v>
      </c>
      <c r="J14" s="206"/>
    </row>
    <row r="15" spans="1:10" s="204" customFormat="1" ht="12" customHeight="1">
      <c r="A15" s="463" t="s">
        <v>25</v>
      </c>
      <c r="B15" s="464"/>
      <c r="C15" s="464"/>
      <c r="D15" s="464"/>
      <c r="E15" s="464"/>
      <c r="F15" s="242">
        <f>SUM(F12,F13,F14)</f>
        <v>43618.886528562987</v>
      </c>
      <c r="G15" s="242">
        <f>SUM(G12,G13,G14)</f>
        <v>17975.703471437017</v>
      </c>
      <c r="H15" s="242">
        <f>SUM(H12,H13,H14)</f>
        <v>61594.59</v>
      </c>
      <c r="I15" s="244">
        <f>H15/$H$15</f>
        <v>1</v>
      </c>
      <c r="J15" s="209"/>
    </row>
    <row r="16" spans="1:10" ht="12" customHeight="1">
      <c r="A16" s="210"/>
      <c r="B16" s="51"/>
      <c r="C16" s="251"/>
      <c r="D16" s="51"/>
      <c r="E16" s="61"/>
      <c r="F16" s="61"/>
      <c r="G16" s="203"/>
      <c r="H16" s="211"/>
      <c r="I16" s="252"/>
    </row>
    <row r="17" spans="1:9" ht="14.1" customHeight="1">
      <c r="A17" s="210"/>
      <c r="B17" s="51"/>
      <c r="C17" s="251"/>
      <c r="D17" s="51"/>
      <c r="E17" s="61"/>
      <c r="F17" s="61"/>
      <c r="G17" s="253"/>
      <c r="I17" s="252"/>
    </row>
    <row r="18" spans="1:9">
      <c r="A18" s="212"/>
      <c r="B18" s="254"/>
      <c r="C18" s="328">
        <f>'[4]Memória de Cálculo'!C47:D47</f>
        <v>0</v>
      </c>
      <c r="D18" s="328"/>
      <c r="E18" s="254"/>
      <c r="F18" s="254"/>
      <c r="I18" s="252"/>
    </row>
    <row r="19" spans="1:9">
      <c r="A19" s="75"/>
      <c r="B19"/>
      <c r="C19" s="255"/>
      <c r="D19"/>
      <c r="E19" s="256"/>
      <c r="F19" s="249"/>
      <c r="I19" s="252"/>
    </row>
    <row r="20" spans="1:9">
      <c r="A20" s="454" t="s">
        <v>119</v>
      </c>
      <c r="B20" s="455"/>
      <c r="C20" s="456" t="s">
        <v>119</v>
      </c>
      <c r="D20" s="328"/>
      <c r="E20" s="328"/>
      <c r="F20" s="328"/>
      <c r="I20" s="252"/>
    </row>
    <row r="21" spans="1:9">
      <c r="A21" s="457" t="s">
        <v>126</v>
      </c>
      <c r="B21" s="458"/>
      <c r="C21" s="459" t="s">
        <v>129</v>
      </c>
      <c r="D21" s="460"/>
      <c r="E21" s="460"/>
      <c r="F21" s="460"/>
      <c r="I21" s="252"/>
    </row>
    <row r="22" spans="1:9">
      <c r="A22" s="454" t="s">
        <v>127</v>
      </c>
      <c r="B22" s="455"/>
      <c r="C22" s="461" t="s">
        <v>120</v>
      </c>
      <c r="D22" s="462"/>
      <c r="E22" s="462"/>
      <c r="F22" s="462"/>
      <c r="I22" s="252"/>
    </row>
    <row r="23" spans="1:9" ht="13.5" thickBot="1">
      <c r="A23" s="451"/>
      <c r="B23" s="452"/>
      <c r="C23" s="213"/>
      <c r="D23" s="453"/>
      <c r="E23" s="453"/>
      <c r="F23" s="239"/>
      <c r="G23" s="257"/>
      <c r="H23" s="257"/>
      <c r="I23" s="258"/>
    </row>
    <row r="24" spans="1:9">
      <c r="C24" s="48"/>
    </row>
  </sheetData>
  <sheetProtection selectLockedCells="1" selectUnlockedCells="1"/>
  <mergeCells count="28">
    <mergeCell ref="F6:I6"/>
    <mergeCell ref="A7:E7"/>
    <mergeCell ref="A22:B22"/>
    <mergeCell ref="C22:F22"/>
    <mergeCell ref="A15:E15"/>
    <mergeCell ref="F8:G8"/>
    <mergeCell ref="H8:I8"/>
    <mergeCell ref="A6:E6"/>
    <mergeCell ref="B10:E10"/>
    <mergeCell ref="B11:E11"/>
    <mergeCell ref="B12:E12"/>
    <mergeCell ref="B13:E13"/>
    <mergeCell ref="B14:E14"/>
    <mergeCell ref="A8:E8"/>
    <mergeCell ref="A9:I9"/>
    <mergeCell ref="A23:B23"/>
    <mergeCell ref="D23:E23"/>
    <mergeCell ref="C18:D18"/>
    <mergeCell ref="A20:B20"/>
    <mergeCell ref="C20:F20"/>
    <mergeCell ref="A21:B21"/>
    <mergeCell ref="C21:F21"/>
    <mergeCell ref="A1:I1"/>
    <mergeCell ref="A2:I2"/>
    <mergeCell ref="A4:F4"/>
    <mergeCell ref="G4:I4"/>
    <mergeCell ref="H5:I5"/>
    <mergeCell ref="A5:F5"/>
  </mergeCells>
  <pageMargins left="0.61" right="0.19685039370078741" top="0.39370078740157483" bottom="0.39370078740157483" header="0" footer="0"/>
  <pageSetup paperSize="9" scale="65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9"/>
  <sheetViews>
    <sheetView showGridLines="0" showZeros="0" view="pageBreakPreview" zoomScale="55" zoomScaleSheetLayoutView="55" workbookViewId="0">
      <selection activeCell="A7" sqref="A7:E7"/>
    </sheetView>
  </sheetViews>
  <sheetFormatPr defaultColWidth="8.85546875" defaultRowHeight="12.75"/>
  <cols>
    <col min="1" max="1" width="12.42578125" style="48" customWidth="1"/>
    <col min="2" max="2" width="86" style="48" customWidth="1"/>
    <col min="3" max="3" width="14.7109375" style="203" bestFit="1" customWidth="1"/>
    <col min="4" max="4" width="15.28515625" style="48" bestFit="1" customWidth="1"/>
    <col min="5" max="6" width="20.7109375" style="48" customWidth="1"/>
    <col min="7" max="7" width="15.28515625" style="48" bestFit="1" customWidth="1"/>
    <col min="8" max="8" width="18.7109375" style="48" customWidth="1"/>
    <col min="9" max="9" width="39.140625" style="48" bestFit="1" customWidth="1"/>
    <col min="10" max="10" width="15.28515625" style="48" bestFit="1" customWidth="1"/>
    <col min="11" max="11" width="13.28515625" style="48" customWidth="1"/>
    <col min="12" max="12" width="19" style="48" bestFit="1" customWidth="1"/>
    <col min="13" max="13" width="11.85546875" style="48" customWidth="1"/>
    <col min="14" max="15" width="8.85546875" style="48" customWidth="1"/>
    <col min="16" max="16" width="32.140625" style="48" customWidth="1"/>
    <col min="17" max="17" width="17.7109375" style="48" bestFit="1" customWidth="1"/>
    <col min="18" max="18" width="16.140625" style="48" bestFit="1" customWidth="1"/>
    <col min="19" max="19" width="17.28515625" style="48" bestFit="1" customWidth="1"/>
    <col min="20" max="16384" width="8.85546875" style="48"/>
  </cols>
  <sheetData>
    <row r="1" spans="1:24" ht="96" customHeight="1" thickBot="1">
      <c r="A1" s="331" t="s">
        <v>101</v>
      </c>
      <c r="B1" s="332"/>
      <c r="C1" s="332"/>
      <c r="D1" s="332"/>
      <c r="E1" s="332"/>
      <c r="F1" s="332"/>
      <c r="G1" s="332"/>
      <c r="H1" s="332"/>
      <c r="I1" s="333"/>
    </row>
    <row r="2" spans="1:24" s="214" customFormat="1" ht="21.75" customHeight="1" thickBot="1">
      <c r="A2" s="350" t="s">
        <v>4</v>
      </c>
      <c r="B2" s="351"/>
      <c r="C2" s="351"/>
      <c r="D2" s="351"/>
      <c r="E2" s="351"/>
      <c r="F2" s="351"/>
      <c r="G2" s="351"/>
      <c r="H2" s="351"/>
      <c r="I2" s="352"/>
    </row>
    <row r="3" spans="1:24" ht="20.100000000000001" customHeight="1" thickBot="1">
      <c r="A3" s="64"/>
      <c r="B3" s="6"/>
      <c r="C3" s="6"/>
      <c r="D3" s="6"/>
      <c r="E3" s="6"/>
      <c r="F3" s="6"/>
      <c r="G3" s="6"/>
      <c r="H3" s="6"/>
      <c r="I3" s="65"/>
    </row>
    <row r="4" spans="1:24" ht="27" customHeight="1">
      <c r="A4" s="353" t="s">
        <v>102</v>
      </c>
      <c r="B4" s="354"/>
      <c r="C4" s="354"/>
      <c r="D4" s="354"/>
      <c r="E4" s="354"/>
      <c r="F4" s="355"/>
      <c r="G4" s="356" t="s">
        <v>39</v>
      </c>
      <c r="H4" s="357"/>
      <c r="I4" s="358"/>
    </row>
    <row r="5" spans="1:24" s="198" customFormat="1" ht="21.75" customHeight="1">
      <c r="A5" s="340" t="s">
        <v>133</v>
      </c>
      <c r="B5" s="341"/>
      <c r="C5" s="341"/>
      <c r="D5" s="341"/>
      <c r="E5" s="341"/>
      <c r="F5" s="342"/>
      <c r="G5" s="143" t="s">
        <v>11</v>
      </c>
      <c r="H5" s="359">
        <f ca="1">TODAY()</f>
        <v>45447</v>
      </c>
      <c r="I5" s="360"/>
    </row>
    <row r="6" spans="1:24" ht="30.75" customHeight="1">
      <c r="A6" s="334" t="s">
        <v>138</v>
      </c>
      <c r="B6" s="335"/>
      <c r="C6" s="335"/>
      <c r="D6" s="335"/>
      <c r="E6" s="336"/>
      <c r="F6" s="337" t="s">
        <v>14</v>
      </c>
      <c r="G6" s="338"/>
      <c r="H6" s="338"/>
      <c r="I6" s="339"/>
    </row>
    <row r="7" spans="1:24" ht="30.75" customHeight="1">
      <c r="A7" s="340" t="s">
        <v>103</v>
      </c>
      <c r="B7" s="341"/>
      <c r="C7" s="341"/>
      <c r="D7" s="341"/>
      <c r="E7" s="342"/>
      <c r="F7" s="197" t="s">
        <v>9</v>
      </c>
      <c r="G7" s="240" t="s">
        <v>7</v>
      </c>
      <c r="H7" s="81" t="s">
        <v>38</v>
      </c>
      <c r="I7" s="66" t="s">
        <v>8</v>
      </c>
    </row>
    <row r="8" spans="1:24" ht="30.75" customHeight="1" thickBot="1">
      <c r="A8" s="343" t="s">
        <v>128</v>
      </c>
      <c r="B8" s="344"/>
      <c r="C8" s="344"/>
      <c r="D8" s="344"/>
      <c r="E8" s="345"/>
      <c r="F8" s="361" t="s">
        <v>98</v>
      </c>
      <c r="G8" s="361"/>
      <c r="H8" s="348">
        <f>BDI!C19</f>
        <v>0.29183899870811736</v>
      </c>
      <c r="I8" s="349"/>
    </row>
    <row r="9" spans="1:24" ht="25.5">
      <c r="A9" s="215"/>
      <c r="B9" s="49"/>
      <c r="C9" s="251"/>
      <c r="D9" s="51"/>
      <c r="E9" s="51"/>
      <c r="F9" s="51"/>
      <c r="G9" s="259"/>
      <c r="H9" s="260"/>
      <c r="I9" s="261"/>
      <c r="O9" s="51" t="s">
        <v>0</v>
      </c>
      <c r="P9" s="51" t="s">
        <v>1</v>
      </c>
      <c r="Q9" s="51" t="s">
        <v>12</v>
      </c>
      <c r="R9" s="202" t="s">
        <v>118</v>
      </c>
      <c r="S9" s="202" t="s">
        <v>121</v>
      </c>
      <c r="T9" s="51" t="s">
        <v>122</v>
      </c>
      <c r="W9" s="51" t="s">
        <v>122</v>
      </c>
      <c r="X9" s="51"/>
    </row>
    <row r="10" spans="1:24" s="221" customFormat="1">
      <c r="A10" s="215"/>
      <c r="B10" s="49"/>
      <c r="C10" s="251"/>
      <c r="D10" s="251"/>
      <c r="E10" s="251"/>
      <c r="F10" s="246"/>
      <c r="G10" s="259"/>
      <c r="H10" s="260"/>
      <c r="I10" s="261"/>
      <c r="O10" s="216" t="s">
        <v>76</v>
      </c>
      <c r="P10" s="247" t="str">
        <f>'Planilha Orcamentaria '!D15</f>
        <v>PAVIMENTAÇÃO</v>
      </c>
      <c r="Q10" s="227">
        <f>'Planilha Orcamentaria '!I15</f>
        <v>39584.97</v>
      </c>
      <c r="R10" s="218">
        <f>Q10/$Q$21</f>
        <v>0.6426695915988726</v>
      </c>
      <c r="S10" s="219">
        <f>R10</f>
        <v>0.6426695915988726</v>
      </c>
      <c r="T10" s="220" t="str">
        <f>IF(S10&lt;=$X$10,$W$10,IF(S10&lt;=$X$11,$W$11,$W$12))</f>
        <v>A</v>
      </c>
      <c r="W10" s="221" t="s">
        <v>123</v>
      </c>
      <c r="X10" s="222">
        <v>0.8</v>
      </c>
    </row>
    <row r="11" spans="1:24" s="224" customFormat="1" ht="15" customHeight="1">
      <c r="A11" s="210"/>
      <c r="B11" s="262"/>
      <c r="C11" s="251"/>
      <c r="D11" s="251"/>
      <c r="E11" s="251"/>
      <c r="F11" s="246"/>
      <c r="G11" s="263"/>
      <c r="H11" s="260"/>
      <c r="I11" s="261"/>
      <c r="O11" s="216" t="s">
        <v>77</v>
      </c>
      <c r="P11" s="248" t="str">
        <f>'Planilha Orcamentaria '!D18</f>
        <v>OBRAS COMPLEMENTARES DE PAVIMENTAÇÃO</v>
      </c>
      <c r="Q11" s="217">
        <f>'Planilha Orcamentaria '!I18</f>
        <v>20234.48</v>
      </c>
      <c r="R11" s="218">
        <f>Q11/$Q$21</f>
        <v>0.32851066952470992</v>
      </c>
      <c r="S11" s="219">
        <f>R11+S10</f>
        <v>0.97118026112358247</v>
      </c>
      <c r="T11" s="220" t="str">
        <f>IF(S11&lt;=$X$10,$W$10,IF(S11&lt;=$X$11,$W$11,$W$12))</f>
        <v>C</v>
      </c>
      <c r="W11" s="224" t="s">
        <v>124</v>
      </c>
      <c r="X11" s="225">
        <v>0.95</v>
      </c>
    </row>
    <row r="12" spans="1:24" s="224" customFormat="1" ht="15" customHeight="1">
      <c r="A12" s="210"/>
      <c r="B12" s="262"/>
      <c r="C12" s="251"/>
      <c r="D12" s="251"/>
      <c r="E12" s="251"/>
      <c r="F12" s="246"/>
      <c r="G12" s="263"/>
      <c r="H12" s="260"/>
      <c r="I12" s="261"/>
      <c r="O12" s="216" t="s">
        <v>75</v>
      </c>
      <c r="P12" s="247" t="str">
        <f>'Planilha Orcamentaria '!D12</f>
        <v>SERVIÇOS PRELIMINARES</v>
      </c>
      <c r="Q12" s="223">
        <f>'Planilha Orcamentaria '!I12</f>
        <v>1775.14</v>
      </c>
      <c r="R12" s="218">
        <f>Q12/$Q$21</f>
        <v>2.8819738876417558E-2</v>
      </c>
      <c r="S12" s="219">
        <f>R12+S11</f>
        <v>1</v>
      </c>
      <c r="T12" s="220" t="str">
        <f>IF(S12&lt;=$X$10,$W$10,IF(S12&lt;=$X$11,$W$11,$W$12))</f>
        <v>C</v>
      </c>
      <c r="W12" s="224" t="s">
        <v>125</v>
      </c>
      <c r="X12" s="225">
        <v>1</v>
      </c>
    </row>
    <row r="13" spans="1:24" s="228" customFormat="1">
      <c r="A13" s="215"/>
      <c r="B13" s="262"/>
      <c r="C13" s="251"/>
      <c r="D13" s="251"/>
      <c r="E13" s="226"/>
      <c r="F13" s="246"/>
      <c r="G13" s="264"/>
      <c r="H13" s="265"/>
      <c r="I13" s="266"/>
      <c r="O13" s="216"/>
      <c r="P13" s="216"/>
      <c r="Q13" s="223"/>
      <c r="R13" s="218"/>
      <c r="S13" s="219"/>
      <c r="T13" s="220"/>
    </row>
    <row r="14" spans="1:24" s="228" customFormat="1">
      <c r="A14" s="215"/>
      <c r="B14" s="262"/>
      <c r="C14" s="251"/>
      <c r="D14" s="251"/>
      <c r="E14" s="226"/>
      <c r="F14" s="246"/>
      <c r="G14" s="264"/>
      <c r="H14" s="265"/>
      <c r="I14" s="266"/>
      <c r="O14" s="216"/>
      <c r="P14" s="216"/>
      <c r="Q14" s="223"/>
      <c r="R14" s="218"/>
      <c r="S14" s="219"/>
      <c r="T14" s="220"/>
    </row>
    <row r="15" spans="1:24" s="228" customFormat="1">
      <c r="A15" s="215"/>
      <c r="B15" s="262"/>
      <c r="C15" s="251"/>
      <c r="D15" s="251"/>
      <c r="E15" s="226"/>
      <c r="F15" s="246"/>
      <c r="G15" s="264"/>
      <c r="H15" s="265"/>
      <c r="I15" s="266"/>
      <c r="O15" s="216"/>
      <c r="P15" s="216"/>
      <c r="Q15" s="223"/>
      <c r="R15" s="218"/>
      <c r="S15" s="219"/>
      <c r="T15" s="220"/>
    </row>
    <row r="16" spans="1:24" s="228" customFormat="1">
      <c r="A16" s="215"/>
      <c r="B16" s="262"/>
      <c r="C16" s="251"/>
      <c r="D16" s="251"/>
      <c r="E16" s="226"/>
      <c r="F16" s="246"/>
      <c r="G16" s="264"/>
      <c r="H16" s="265"/>
      <c r="I16" s="266"/>
      <c r="O16" s="220"/>
      <c r="P16" s="220"/>
      <c r="Q16" s="223"/>
      <c r="R16" s="229"/>
      <c r="S16" s="219"/>
      <c r="T16" s="220"/>
    </row>
    <row r="17" spans="1:20" s="228" customFormat="1">
      <c r="A17" s="215"/>
      <c r="B17" s="262"/>
      <c r="C17" s="251"/>
      <c r="D17" s="251"/>
      <c r="E17" s="226"/>
      <c r="F17" s="246"/>
      <c r="G17" s="264"/>
      <c r="H17" s="265"/>
      <c r="I17" s="266"/>
      <c r="O17" s="216"/>
      <c r="P17" s="216"/>
      <c r="Q17" s="223"/>
      <c r="R17" s="218"/>
      <c r="S17" s="219"/>
      <c r="T17" s="220"/>
    </row>
    <row r="18" spans="1:20" s="228" customFormat="1">
      <c r="A18" s="215"/>
      <c r="B18" s="262"/>
      <c r="C18" s="251"/>
      <c r="D18" s="251"/>
      <c r="E18" s="226"/>
      <c r="F18" s="246"/>
      <c r="G18" s="264"/>
      <c r="H18" s="265"/>
      <c r="I18" s="266"/>
      <c r="O18" s="216"/>
      <c r="P18" s="216"/>
      <c r="Q18" s="223"/>
      <c r="R18" s="218"/>
      <c r="S18" s="219"/>
      <c r="T18" s="220"/>
    </row>
    <row r="19" spans="1:20" s="228" customFormat="1">
      <c r="A19" s="215"/>
      <c r="B19" s="262"/>
      <c r="C19" s="251"/>
      <c r="D19" s="251"/>
      <c r="E19" s="226"/>
      <c r="F19" s="246"/>
      <c r="G19" s="264"/>
      <c r="H19" s="265"/>
      <c r="I19" s="266"/>
      <c r="O19" s="216"/>
      <c r="P19" s="216"/>
      <c r="Q19" s="223"/>
      <c r="R19" s="218"/>
      <c r="S19" s="219"/>
      <c r="T19" s="220"/>
    </row>
    <row r="20" spans="1:20" s="228" customFormat="1">
      <c r="A20" s="215"/>
      <c r="B20" s="262"/>
      <c r="C20" s="251"/>
      <c r="D20" s="251"/>
      <c r="E20" s="226"/>
      <c r="F20" s="246"/>
      <c r="G20" s="264"/>
      <c r="H20" s="265"/>
      <c r="I20" s="266"/>
      <c r="O20" s="230"/>
      <c r="P20" s="230"/>
      <c r="Q20" s="231"/>
      <c r="R20" s="232"/>
    </row>
    <row r="21" spans="1:20" s="228" customFormat="1" ht="18" customHeight="1">
      <c r="A21" s="215"/>
      <c r="B21" s="262"/>
      <c r="C21" s="251"/>
      <c r="D21" s="251"/>
      <c r="E21" s="226"/>
      <c r="F21" s="246"/>
      <c r="G21" s="264"/>
      <c r="H21" s="265"/>
      <c r="I21" s="266"/>
      <c r="O21" s="230"/>
      <c r="P21" s="230"/>
      <c r="Q21" s="233">
        <f>SUM(Q10:Q19)</f>
        <v>61594.59</v>
      </c>
      <c r="R21" s="218">
        <f>SUM(R10:R19)</f>
        <v>1</v>
      </c>
      <c r="S21" s="224"/>
      <c r="T21" s="224"/>
    </row>
    <row r="22" spans="1:20" s="228" customFormat="1" ht="18" customHeight="1">
      <c r="A22" s="215"/>
      <c r="B22" s="262"/>
      <c r="C22" s="251"/>
      <c r="D22" s="251"/>
      <c r="E22" s="226"/>
      <c r="F22" s="246"/>
      <c r="G22" s="264"/>
      <c r="H22" s="265"/>
      <c r="I22" s="266"/>
      <c r="O22" s="211"/>
      <c r="P22" s="48"/>
      <c r="Q22" s="48"/>
      <c r="R22" s="48"/>
      <c r="S22" s="48"/>
      <c r="T22" s="48"/>
    </row>
    <row r="23" spans="1:20" s="224" customFormat="1" ht="12" customHeight="1">
      <c r="A23" s="469"/>
      <c r="B23" s="470"/>
      <c r="C23" s="251"/>
      <c r="D23" s="251"/>
      <c r="E23" s="251"/>
      <c r="F23" s="246"/>
      <c r="G23" s="267"/>
      <c r="H23" s="260"/>
      <c r="I23" s="261"/>
      <c r="O23" s="48"/>
      <c r="P23" s="48"/>
      <c r="Q23" s="48"/>
      <c r="R23" s="48"/>
      <c r="S23" s="48"/>
      <c r="T23" s="48"/>
    </row>
    <row r="24" spans="1:20" ht="12" customHeight="1">
      <c r="A24" s="210"/>
      <c r="B24" s="51"/>
      <c r="C24" s="251"/>
      <c r="D24" s="51"/>
      <c r="E24" s="61"/>
      <c r="F24" s="61"/>
      <c r="G24" s="267"/>
      <c r="H24" s="260"/>
      <c r="I24" s="261"/>
    </row>
    <row r="25" spans="1:20" ht="14.1" customHeight="1">
      <c r="A25" s="210"/>
      <c r="B25" s="51"/>
      <c r="C25" s="251"/>
      <c r="D25" s="51"/>
      <c r="E25" s="61"/>
      <c r="F25" s="61"/>
      <c r="G25" s="268"/>
      <c r="H25" s="260"/>
      <c r="I25" s="261"/>
    </row>
    <row r="26" spans="1:20">
      <c r="A26" s="212"/>
      <c r="B26" s="254"/>
      <c r="C26" s="328">
        <f>'[4]Memória de Cálculo'!C47:D47</f>
        <v>0</v>
      </c>
      <c r="D26" s="328"/>
      <c r="E26" s="254"/>
      <c r="F26" s="254"/>
      <c r="G26" s="260"/>
      <c r="H26" s="260"/>
      <c r="I26" s="261"/>
    </row>
    <row r="27" spans="1:20">
      <c r="A27" s="75"/>
      <c r="B27"/>
      <c r="C27" s="255"/>
      <c r="D27"/>
      <c r="E27" s="256"/>
      <c r="F27" s="249"/>
      <c r="G27" s="260"/>
      <c r="H27" s="260"/>
      <c r="I27" s="261"/>
    </row>
    <row r="28" spans="1:20">
      <c r="A28" s="234"/>
      <c r="G28" s="260"/>
      <c r="H28" s="260"/>
      <c r="I28" s="261"/>
    </row>
    <row r="29" spans="1:20">
      <c r="A29" s="234"/>
      <c r="G29" s="260"/>
      <c r="H29" s="260"/>
      <c r="I29" s="261"/>
    </row>
    <row r="30" spans="1:20">
      <c r="A30" s="234"/>
      <c r="G30" s="260"/>
      <c r="H30" s="260"/>
      <c r="I30" s="261"/>
    </row>
    <row r="31" spans="1:20">
      <c r="A31" s="234"/>
      <c r="I31" s="252"/>
    </row>
    <row r="32" spans="1:20">
      <c r="A32" s="234"/>
      <c r="C32" s="48"/>
      <c r="I32" s="252"/>
    </row>
    <row r="33" spans="1:12">
      <c r="A33" s="234"/>
      <c r="I33" s="252"/>
      <c r="J33" s="235"/>
    </row>
    <row r="34" spans="1:12">
      <c r="A34" s="234"/>
      <c r="I34" s="252"/>
      <c r="J34" s="235"/>
    </row>
    <row r="35" spans="1:12">
      <c r="A35" s="234"/>
      <c r="I35" s="252"/>
      <c r="J35" s="236"/>
    </row>
    <row r="36" spans="1:12">
      <c r="A36" s="234"/>
      <c r="I36" s="252"/>
      <c r="J36" s="236"/>
    </row>
    <row r="37" spans="1:12">
      <c r="A37" s="234"/>
      <c r="I37" s="252"/>
      <c r="J37" s="237"/>
    </row>
    <row r="38" spans="1:12">
      <c r="A38" s="234"/>
      <c r="I38" s="252"/>
      <c r="J38" s="237"/>
    </row>
    <row r="39" spans="1:12">
      <c r="A39" s="234"/>
      <c r="I39" s="252"/>
      <c r="J39" s="237"/>
    </row>
    <row r="40" spans="1:12">
      <c r="A40" s="234"/>
      <c r="I40" s="252"/>
      <c r="J40" s="237"/>
      <c r="L40" s="211"/>
    </row>
    <row r="41" spans="1:12">
      <c r="A41" s="454" t="s">
        <v>119</v>
      </c>
      <c r="B41" s="455"/>
      <c r="C41" s="456" t="s">
        <v>119</v>
      </c>
      <c r="D41" s="328"/>
      <c r="E41" s="328"/>
      <c r="F41" s="328"/>
      <c r="I41" s="252"/>
      <c r="J41" s="237"/>
      <c r="L41" s="211"/>
    </row>
    <row r="42" spans="1:12" ht="12.75" customHeight="1">
      <c r="A42" s="457" t="s">
        <v>126</v>
      </c>
      <c r="B42" s="458"/>
      <c r="C42" s="459" t="s">
        <v>129</v>
      </c>
      <c r="D42" s="460"/>
      <c r="E42" s="460"/>
      <c r="F42" s="460"/>
      <c r="I42" s="252"/>
      <c r="J42" s="236"/>
    </row>
    <row r="43" spans="1:12">
      <c r="A43" s="454" t="s">
        <v>127</v>
      </c>
      <c r="B43" s="455"/>
      <c r="C43" s="461" t="s">
        <v>120</v>
      </c>
      <c r="D43" s="462"/>
      <c r="E43" s="462"/>
      <c r="F43" s="462"/>
      <c r="I43" s="252"/>
      <c r="J43" s="236"/>
    </row>
    <row r="44" spans="1:12" ht="13.5" thickBot="1">
      <c r="A44" s="451"/>
      <c r="B44" s="452"/>
      <c r="C44" s="213"/>
      <c r="D44" s="453"/>
      <c r="E44" s="453"/>
      <c r="F44" s="239"/>
      <c r="G44" s="257"/>
      <c r="H44" s="257"/>
      <c r="I44" s="258"/>
      <c r="J44" s="236"/>
      <c r="L44" s="211"/>
    </row>
    <row r="45" spans="1:12">
      <c r="J45" s="236"/>
      <c r="L45" s="211"/>
    </row>
    <row r="46" spans="1:12">
      <c r="J46" s="237"/>
      <c r="L46" s="211"/>
    </row>
    <row r="47" spans="1:12">
      <c r="J47" s="237"/>
      <c r="L47" s="211"/>
    </row>
    <row r="48" spans="1:12">
      <c r="J48" s="236"/>
      <c r="L48" s="211"/>
    </row>
    <row r="49" spans="10:12">
      <c r="J49" s="236"/>
      <c r="L49" s="211"/>
    </row>
    <row r="50" spans="10:12">
      <c r="J50" s="237"/>
    </row>
    <row r="51" spans="10:12">
      <c r="J51" s="237"/>
      <c r="L51" s="211"/>
    </row>
    <row r="52" spans="10:12">
      <c r="J52" s="237"/>
    </row>
    <row r="53" spans="10:12">
      <c r="J53" s="236"/>
      <c r="L53" s="211"/>
    </row>
    <row r="54" spans="10:12">
      <c r="J54" s="236"/>
      <c r="L54" s="211"/>
    </row>
    <row r="55" spans="10:12">
      <c r="J55" s="235"/>
    </row>
    <row r="56" spans="10:12">
      <c r="L56" s="211"/>
    </row>
    <row r="57" spans="10:12">
      <c r="L57" s="211"/>
    </row>
    <row r="58" spans="10:12">
      <c r="L58" s="238"/>
    </row>
    <row r="59" spans="10:12">
      <c r="L59" s="238"/>
    </row>
  </sheetData>
  <sheetProtection selectLockedCells="1" selectUnlockedCells="1"/>
  <autoFilter ref="O9:T19">
    <sortState ref="O10:T19">
      <sortCondition descending="1" ref="Q9:Q19"/>
    </sortState>
  </autoFilter>
  <mergeCells count="22">
    <mergeCell ref="A6:E6"/>
    <mergeCell ref="A23:B23"/>
    <mergeCell ref="C26:D26"/>
    <mergeCell ref="A41:B41"/>
    <mergeCell ref="C41:F41"/>
    <mergeCell ref="F6:I6"/>
    <mergeCell ref="A7:E7"/>
    <mergeCell ref="A8:E8"/>
    <mergeCell ref="F8:G8"/>
    <mergeCell ref="H8:I8"/>
    <mergeCell ref="A1:I1"/>
    <mergeCell ref="A2:I2"/>
    <mergeCell ref="A4:F4"/>
    <mergeCell ref="G4:I4"/>
    <mergeCell ref="H5:I5"/>
    <mergeCell ref="A5:F5"/>
    <mergeCell ref="A43:B43"/>
    <mergeCell ref="C43:F43"/>
    <mergeCell ref="A44:B44"/>
    <mergeCell ref="D44:E44"/>
    <mergeCell ref="A42:B42"/>
    <mergeCell ref="C42:F42"/>
  </mergeCells>
  <pageMargins left="0.61" right="0.19685039370078741" top="0.39370078740157483" bottom="0.39370078740157483" header="0" footer="0"/>
  <pageSetup paperSize="9" scale="5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7</vt:i4>
      </vt:variant>
    </vt:vector>
  </HeadingPairs>
  <TitlesOfParts>
    <vt:vector size="14" baseType="lpstr">
      <vt:lpstr>Planilha Orcamentaria</vt:lpstr>
      <vt:lpstr>Memória de Cálculo</vt:lpstr>
      <vt:lpstr>Planilha Orcamentaria </vt:lpstr>
      <vt:lpstr>BDI</vt:lpstr>
      <vt:lpstr>CRONOGRAMA</vt:lpstr>
      <vt:lpstr>Planilha Resumo</vt:lpstr>
      <vt:lpstr>Curva ABC</vt:lpstr>
      <vt:lpstr>BDI!Area_de_impressao</vt:lpstr>
      <vt:lpstr>CRONOGRAMA!Area_de_impressao</vt:lpstr>
      <vt:lpstr>'Curva ABC'!Area_de_impressao</vt:lpstr>
      <vt:lpstr>'Memória de Cálculo'!Area_de_impressao</vt:lpstr>
      <vt:lpstr>'Planilha Orcamentaria'!Area_de_impressao</vt:lpstr>
      <vt:lpstr>'Planilha Orcamentaria '!Area_de_impressao</vt:lpstr>
      <vt:lpstr>'Planilha Resumo'!Area_de_impressao</vt:lpstr>
    </vt:vector>
  </TitlesOfParts>
  <Company>Setop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User</cp:lastModifiedBy>
  <cp:lastPrinted>2024-05-11T13:09:47Z</cp:lastPrinted>
  <dcterms:created xsi:type="dcterms:W3CDTF">2006-09-22T13:55:22Z</dcterms:created>
  <dcterms:modified xsi:type="dcterms:W3CDTF">2024-06-04T17:30:00Z</dcterms:modified>
</cp:coreProperties>
</file>