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chau\Desktop\CAMPO FLORIDO\PONTE\ARQUIVOS ENVIO\rev 1\"/>
    </mc:Choice>
  </mc:AlternateContent>
  <xr:revisionPtr revIDLastSave="0" documentId="13_ncr:1_{CED0FA41-BD97-4489-B9CE-15C0D3CB1F2F}" xr6:coauthVersionLast="47" xr6:coauthVersionMax="47" xr10:uidLastSave="{00000000-0000-0000-0000-000000000000}"/>
  <bookViews>
    <workbookView xWindow="-98" yWindow="-98" windowWidth="28996" windowHeight="15796" xr2:uid="{00000000-000D-0000-FFFF-FFFF00000000}"/>
  </bookViews>
  <sheets>
    <sheet name="Planilha Orcamentaria" sheetId="5" r:id="rId1"/>
    <sheet name="Modelo Planilha Orcamentaria" sheetId="6" state="hidden" r:id="rId2"/>
  </sheets>
  <definedNames>
    <definedName name="_xlnm.Print_Area" localSheetId="1">'Modelo Planilha Orcamentaria'!$A$1:$H$50</definedName>
    <definedName name="_xlnm.Print_Area" localSheetId="0">'Planilha Orcamentaria'!$A$1:$H$76</definedName>
    <definedName name="JR_PAGE_ANCHOR_0_1">'Planilha Orcamentaria'!$A$1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7" i="5" l="1"/>
  <c r="H64" i="5" s="1"/>
  <c r="H60" i="5"/>
  <c r="E60" i="5"/>
  <c r="E59" i="5"/>
  <c r="H59" i="5" s="1"/>
  <c r="H58" i="5"/>
  <c r="E54" i="5"/>
  <c r="H54" i="5" s="1"/>
  <c r="E14" i="5"/>
  <c r="E15" i="5" s="1"/>
  <c r="H15" i="5" s="1"/>
  <c r="E61" i="5"/>
  <c r="H61" i="5" s="1"/>
  <c r="E53" i="5"/>
  <c r="H53" i="5" s="1"/>
  <c r="E56" i="5"/>
  <c r="H56" i="5" s="1"/>
  <c r="H55" i="5" s="1"/>
  <c r="H47" i="5"/>
  <c r="E51" i="5"/>
  <c r="H51" i="5" s="1"/>
  <c r="E50" i="5"/>
  <c r="H50" i="5" s="1"/>
  <c r="E49" i="5"/>
  <c r="H49" i="5" s="1"/>
  <c r="H43" i="5"/>
  <c r="H42" i="5"/>
  <c r="H41" i="5"/>
  <c r="E46" i="5"/>
  <c r="H46" i="5" s="1"/>
  <c r="E45" i="5"/>
  <c r="H45" i="5" s="1"/>
  <c r="H36" i="5"/>
  <c r="H37" i="5"/>
  <c r="H34" i="5"/>
  <c r="H35" i="5"/>
  <c r="E33" i="5"/>
  <c r="H33" i="5" s="1"/>
  <c r="H32" i="5" s="1"/>
  <c r="H29" i="5"/>
  <c r="H27" i="5"/>
  <c r="E24" i="5"/>
  <c r="H24" i="5" s="1"/>
  <c r="E20" i="5"/>
  <c r="H20" i="5" s="1"/>
  <c r="E17" i="5"/>
  <c r="H17" i="5" s="1"/>
  <c r="H16" i="5"/>
  <c r="H41" i="6"/>
  <c r="G41" i="6"/>
  <c r="H40" i="6"/>
  <c r="G40" i="6"/>
  <c r="H39" i="6"/>
  <c r="G39" i="6"/>
  <c r="H38" i="6"/>
  <c r="G38" i="6"/>
  <c r="H37" i="6"/>
  <c r="G37" i="6"/>
  <c r="G36" i="6"/>
  <c r="H36" i="6" s="1"/>
  <c r="H35" i="6"/>
  <c r="G35" i="6"/>
  <c r="H34" i="6"/>
  <c r="G34" i="6"/>
  <c r="H33" i="6"/>
  <c r="G33" i="6"/>
  <c r="H32" i="6"/>
  <c r="G32" i="6"/>
  <c r="G31" i="6"/>
  <c r="H31" i="6" s="1"/>
  <c r="G30" i="6"/>
  <c r="H30" i="6" s="1"/>
  <c r="G29" i="6"/>
  <c r="H29" i="6" s="1"/>
  <c r="G28" i="6"/>
  <c r="H28" i="6" s="1"/>
  <c r="G27" i="6"/>
  <c r="H27" i="6" s="1"/>
  <c r="H26" i="6"/>
  <c r="G26" i="6"/>
  <c r="G25" i="6"/>
  <c r="H25" i="6" s="1"/>
  <c r="G24" i="6"/>
  <c r="H24" i="6" s="1"/>
  <c r="H23" i="6"/>
  <c r="G23" i="6"/>
  <c r="H22" i="6"/>
  <c r="G22" i="6"/>
  <c r="G21" i="6"/>
  <c r="H21" i="6" s="1"/>
  <c r="H20" i="6"/>
  <c r="G20" i="6"/>
  <c r="G19" i="6"/>
  <c r="H19" i="6" s="1"/>
  <c r="G18" i="6"/>
  <c r="H18" i="6" s="1"/>
  <c r="H17" i="6"/>
  <c r="G17" i="6"/>
  <c r="H16" i="6"/>
  <c r="G16" i="6"/>
  <c r="H15" i="6"/>
  <c r="G15" i="6"/>
  <c r="H14" i="6"/>
  <c r="G14" i="6"/>
  <c r="H48" i="5"/>
  <c r="H40" i="5"/>
  <c r="H39" i="5"/>
  <c r="H30" i="5"/>
  <c r="H28" i="5"/>
  <c r="H26" i="5"/>
  <c r="H25" i="5"/>
  <c r="H22" i="5"/>
  <c r="H21" i="5"/>
  <c r="H19" i="5" l="1"/>
  <c r="H23" i="5"/>
  <c r="H44" i="5"/>
  <c r="H38" i="5"/>
  <c r="H18" i="5"/>
  <c r="H31" i="5"/>
  <c r="E63" i="5"/>
  <c r="H52" i="5"/>
  <c r="H14" i="5"/>
  <c r="H13" i="5" s="1"/>
  <c r="H42" i="6"/>
  <c r="H63" i="5"/>
  <c r="H62" i="5" s="1"/>
</calcChain>
</file>

<file path=xl/sharedStrings.xml><?xml version="1.0" encoding="utf-8"?>
<sst xmlns="http://schemas.openxmlformats.org/spreadsheetml/2006/main" count="296" uniqueCount="196">
  <si>
    <t>PLANILHA ORÇAMENTÁRIA DE CUSTOS</t>
  </si>
  <si>
    <t>PREFEITURA: PREFEITURA MUNICIPAL DE CAMPO FLORIDO</t>
  </si>
  <si>
    <t>FOLHA Nº: 01</t>
  </si>
  <si>
    <t xml:space="preserve">FORMA DE EXECUÇÃO: </t>
  </si>
  <si>
    <t xml:space="preserve">REGIÃO/MÊS DE REFERÊNCIA:  SINAPI - MG (DEZEMBRO/ 2025); SETOP - Região Triângulo e Alto Paranaíba (OUTUBRO/2025)
</t>
  </si>
  <si>
    <t>(    )</t>
  </si>
  <si>
    <t>DIRETA</t>
  </si>
  <si>
    <t>(  X )</t>
  </si>
  <si>
    <t>INDIRETA</t>
  </si>
  <si>
    <t>BDI</t>
  </si>
  <si>
    <t>ITEM</t>
  </si>
  <si>
    <t>CÓDIGO</t>
  </si>
  <si>
    <t>DESCRIÇÃO</t>
  </si>
  <si>
    <t>UNIDADE</t>
  </si>
  <si>
    <t>QUANTIDADE</t>
  </si>
  <si>
    <t>PREÇO UNITÁRIO S/ LDI</t>
  </si>
  <si>
    <t>PREÇO UNITÁRIO C/ LDI</t>
  </si>
  <si>
    <t xml:space="preserve">PREÇO TOTAL </t>
  </si>
  <si>
    <r>
      <rPr>
        <b/>
        <sz val="6"/>
        <color rgb="FF000000"/>
        <rFont val="Arial"/>
        <charset val="134"/>
      </rPr>
      <t>1</t>
    </r>
  </si>
  <si>
    <t xml:space="preserve">SERVIÇOS PRELIMINARES </t>
  </si>
  <si>
    <t>FORNECIMENTO E INSTALAÇÃO DE PLACA DE OBRA COM CHAPA GALVANIZADA E ESTRUTURA DE MADEIRA. AF_03/2022_PS</t>
  </si>
  <si>
    <t>M2</t>
  </si>
  <si>
    <r>
      <rPr>
        <sz val="6"/>
        <color rgb="FF000000"/>
        <rFont val="Arial"/>
        <charset val="134"/>
      </rPr>
      <t>M2</t>
    </r>
  </si>
  <si>
    <r>
      <rPr>
        <b/>
        <sz val="6"/>
        <color rgb="FF000000"/>
        <rFont val="Arial"/>
        <charset val="134"/>
      </rPr>
      <t>2</t>
    </r>
  </si>
  <si>
    <t>FUNDAÇÃO</t>
  </si>
  <si>
    <t>2.1</t>
  </si>
  <si>
    <t>ESTACA ESCAVADA</t>
  </si>
  <si>
    <r>
      <rPr>
        <sz val="6"/>
        <color rgb="FF000000"/>
        <rFont val="Arial"/>
        <charset val="134"/>
      </rPr>
      <t>2.1.1</t>
    </r>
  </si>
  <si>
    <r>
      <rPr>
        <sz val="6"/>
        <color rgb="FF000000"/>
        <rFont val="Arial"/>
        <charset val="134"/>
      </rPr>
      <t>M</t>
    </r>
  </si>
  <si>
    <t>2.1.2</t>
  </si>
  <si>
    <t>ACO CA-50, 10,0 MM, OU 12,5 MM, OU 16,0 MM, OU 20,0 MM, DOBRADO E CORTADO</t>
  </si>
  <si>
    <t>KG</t>
  </si>
  <si>
    <t>2.1.3</t>
  </si>
  <si>
    <t>ACO CA-60, 4,2 MM OU 5,0 MM, DOBRADO E CORTADO</t>
  </si>
  <si>
    <t>2.2</t>
  </si>
  <si>
    <t>2.2.1</t>
  </si>
  <si>
    <t>ESCAVAÇÃO MANUAL PARA BLOCO DE COROAMENTO OU SAPATA (INCLUINDO ESCAVAÇÃO PARA COLOCAÇÃO DE FÔRMAS). AF_01/2024</t>
  </si>
  <si>
    <t>M3</t>
  </si>
  <si>
    <t>2.2.2</t>
  </si>
  <si>
    <t>FABRICAÇÃO, MONTAGEM E DESMONTAGEM DE FÔRMA PARA BLOCO DE COROAMENTO, EM MADEIRA SERRADA, E=25 MM, 2 UTILIZAÇÕES. AF_01/2024</t>
  </si>
  <si>
    <t>2.2.3</t>
  </si>
  <si>
    <r>
      <rPr>
        <sz val="6"/>
        <color rgb="FF000000"/>
        <rFont val="Arial"/>
        <charset val="134"/>
      </rPr>
      <t>M3</t>
    </r>
  </si>
  <si>
    <t>2.2.4</t>
  </si>
  <si>
    <t>ARMAÇÃO DE BLOCO, SAPATA ISOLADA, VIGA BALDRAME E SAPATA CORRIDA UTILIZANDO AÇO CA-50 DE 12,5 MM - MONTAGEM. AF_01/2024</t>
  </si>
  <si>
    <t>2.2.5</t>
  </si>
  <si>
    <t>ARMAÇÃO DE BLOCO UTILIZANDO AÇO CA-60 DE 5 MM - MONTAGEM. AF_01/2024</t>
  </si>
  <si>
    <t>2.3</t>
  </si>
  <si>
    <r>
      <rPr>
        <sz val="6"/>
        <color rgb="FF000000"/>
        <rFont val="Arial"/>
        <charset val="134"/>
      </rPr>
      <t>KG</t>
    </r>
  </si>
  <si>
    <r>
      <rPr>
        <b/>
        <sz val="6"/>
        <color rgb="FF000000"/>
        <rFont val="Arial"/>
        <charset val="134"/>
      </rPr>
      <t>3</t>
    </r>
  </si>
  <si>
    <r>
      <rPr>
        <b/>
        <sz val="6"/>
        <color rgb="FF000000"/>
        <rFont val="Arial"/>
        <charset val="134"/>
      </rPr>
      <t>SUPRA ESTRUTURA</t>
    </r>
  </si>
  <si>
    <t/>
  </si>
  <si>
    <r>
      <rPr>
        <b/>
        <sz val="6"/>
        <color rgb="FF000000"/>
        <rFont val="Arial"/>
        <charset val="134"/>
      </rPr>
      <t>PILAR</t>
    </r>
  </si>
  <si>
    <r>
      <rPr>
        <sz val="6"/>
        <color rgb="FF000000"/>
        <rFont val="Arial"/>
        <charset val="134"/>
      </rPr>
      <t>m2</t>
    </r>
  </si>
  <si>
    <t>ARMAÇÃO DE PILAR OU VIGA DE ESTRUTURA CONVENCIONAL DE CONCRETO ARMADO UTILIZANDO AÇO CA-50 DE 12,5 MM - MONTAGEM. AF_06/2022</t>
  </si>
  <si>
    <t>ARMAÇÃO DE PILAR OU VIGA DE ESTRUTURA CONVENCIONAL DE CONCRETO ARMADO UTILIZANDO AÇO CA-60 DE 5,0 MM - MONTAGEM. AF_06/2022</t>
  </si>
  <si>
    <r>
      <rPr>
        <b/>
        <sz val="6"/>
        <color rgb="FF000000"/>
        <rFont val="Arial"/>
        <charset val="134"/>
      </rPr>
      <t>VIGA</t>
    </r>
  </si>
  <si>
    <t>CONCRETAGEM DE VIGAS E LAJES, FCK=25 MPA, PARA LAJES MACIÇAS OU NERVURADAS COM USO DE BOMBA - LANÇAMENTO, ADENSAMENTO E ACABAMENTO. AF_02/2022_PS</t>
  </si>
  <si>
    <t>ARMAÇÃO DE PILAR OU VIGA DE ESTRUTURA CONVENCIONAL DE CONCRETO ARMADO UTILIZANDO AÇO CA-50 DE 8,0 MM - MONTAGEM. AF_06/2022</t>
  </si>
  <si>
    <t>3.3.2</t>
  </si>
  <si>
    <t>3.3.4</t>
  </si>
  <si>
    <r>
      <rPr>
        <b/>
        <sz val="6"/>
        <color rgb="FF000000"/>
        <rFont val="Arial"/>
        <charset val="134"/>
      </rPr>
      <t>6</t>
    </r>
  </si>
  <si>
    <t>M</t>
  </si>
  <si>
    <t>UN</t>
  </si>
  <si>
    <r>
      <rPr>
        <b/>
        <sz val="6"/>
        <color rgb="FF000000"/>
        <rFont val="Arial"/>
        <charset val="134"/>
      </rPr>
      <t>LIMPEZA DE OBRA</t>
    </r>
  </si>
  <si>
    <t>ED-50266</t>
  </si>
  <si>
    <t xml:space="preserve">TOTAL GERAL DA OBRA </t>
  </si>
  <si>
    <t>OBSERVAÇÕES</t>
  </si>
  <si>
    <t>232230 MG</t>
  </si>
  <si>
    <t>CREA</t>
  </si>
  <si>
    <t>CARIMBO E ASSINATURA DO RESPONSÁVEL PELA ELABORAÇÃO DA PLANILHA</t>
  </si>
  <si>
    <t>ASSINATURA DO PREFEITO</t>
  </si>
  <si>
    <r>
      <rPr>
        <b/>
        <sz val="10"/>
        <rFont val="Arial"/>
        <charset val="134"/>
      </rPr>
      <t xml:space="preserve">PREFEITURA: </t>
    </r>
    <r>
      <rPr>
        <b/>
        <sz val="10"/>
        <color indexed="10"/>
        <rFont val="Arial"/>
        <charset val="134"/>
      </rPr>
      <t>Nome da Prefeitura</t>
    </r>
    <r>
      <rPr>
        <b/>
        <sz val="10"/>
        <rFont val="Arial"/>
        <charset val="134"/>
      </rPr>
      <t xml:space="preserve"> </t>
    </r>
  </si>
  <si>
    <r>
      <rPr>
        <b/>
        <sz val="10"/>
        <rFont val="Arial"/>
        <charset val="134"/>
      </rPr>
      <t xml:space="preserve">FOLHA Nº: </t>
    </r>
    <r>
      <rPr>
        <b/>
        <sz val="10"/>
        <color indexed="10"/>
        <rFont val="Arial"/>
        <charset val="134"/>
      </rPr>
      <t>01/01</t>
    </r>
  </si>
  <si>
    <r>
      <rPr>
        <b/>
        <sz val="10"/>
        <rFont val="Arial"/>
        <charset val="134"/>
      </rPr>
      <t xml:space="preserve">OBRA: </t>
    </r>
    <r>
      <rPr>
        <b/>
        <sz val="10"/>
        <color indexed="10"/>
        <rFont val="Arial"/>
        <charset val="134"/>
      </rPr>
      <t>Pavimentação asfáltica em C.B.U.Q</t>
    </r>
  </si>
  <si>
    <r>
      <rPr>
        <b/>
        <sz val="10"/>
        <rFont val="Arial"/>
        <charset val="134"/>
      </rPr>
      <t xml:space="preserve">DATA: </t>
    </r>
    <r>
      <rPr>
        <b/>
        <sz val="10"/>
        <color indexed="10"/>
        <rFont val="Arial"/>
        <charset val="134"/>
      </rPr>
      <t>dd/mm/aa</t>
    </r>
  </si>
  <si>
    <r>
      <rPr>
        <b/>
        <sz val="10"/>
        <rFont val="Arial"/>
        <charset val="134"/>
      </rPr>
      <t xml:space="preserve">LOCAL: </t>
    </r>
    <r>
      <rPr>
        <b/>
        <sz val="10"/>
        <color indexed="10"/>
        <rFont val="Arial"/>
        <charset val="134"/>
      </rPr>
      <t>Rua X, Bairro Y</t>
    </r>
  </si>
  <si>
    <r>
      <rPr>
        <b/>
        <sz val="10"/>
        <rFont val="Arial"/>
        <charset val="134"/>
      </rPr>
      <t xml:space="preserve">REGIÃO/MÊS DE REFERÊNCIA: </t>
    </r>
    <r>
      <rPr>
        <b/>
        <sz val="10"/>
        <color indexed="10"/>
        <rFont val="Arial"/>
        <charset val="134"/>
      </rPr>
      <t>Região Central - Junho/09</t>
    </r>
  </si>
  <si>
    <r>
      <rPr>
        <b/>
        <sz val="10"/>
        <rFont val="Arial"/>
        <charset val="134"/>
      </rPr>
      <t xml:space="preserve">(  </t>
    </r>
    <r>
      <rPr>
        <b/>
        <sz val="10"/>
        <color indexed="10"/>
        <rFont val="Arial"/>
        <charset val="134"/>
      </rPr>
      <t xml:space="preserve">x </t>
    </r>
    <r>
      <rPr>
        <b/>
        <sz val="10"/>
        <rFont val="Arial"/>
        <charset val="134"/>
      </rPr>
      <t xml:space="preserve"> )</t>
    </r>
  </si>
  <si>
    <r>
      <rPr>
        <b/>
        <sz val="10"/>
        <rFont val="Arial"/>
        <charset val="134"/>
      </rPr>
      <t xml:space="preserve">PRAZO DE EXECUÇÃO: </t>
    </r>
    <r>
      <rPr>
        <b/>
        <sz val="10"/>
        <color indexed="10"/>
        <rFont val="Arial"/>
        <charset val="134"/>
      </rPr>
      <t>XX Meses</t>
    </r>
  </si>
  <si>
    <t>LDI</t>
  </si>
  <si>
    <t>PREÇO TOTAL</t>
  </si>
  <si>
    <t>IIO-001</t>
  </si>
  <si>
    <t>INSTALAÇÕES INICIAIS DA OBRA</t>
  </si>
  <si>
    <t>1.1</t>
  </si>
  <si>
    <t>IIO-BAR-046</t>
  </si>
  <si>
    <t>BARRACÃO DE OBRA</t>
  </si>
  <si>
    <t>1.2</t>
  </si>
  <si>
    <t>IIO-PLA-005</t>
  </si>
  <si>
    <t>FORNECIMENTO E COLOCAÇÃO DE PLACA DE OBRA EM CHAPA GALVANIZADA (3,00 X 1,50 M) - GOVERNO DO ESTADO</t>
  </si>
  <si>
    <t>OBR-001</t>
  </si>
  <si>
    <t>OBRAS VIÁRIAS</t>
  </si>
  <si>
    <t>OBR-VIA-130</t>
  </si>
  <si>
    <t>REGULARIZAÇÃO DO SUBLEITO COM PROCTOR INTERMEDIÁRIO</t>
  </si>
  <si>
    <t>OBR-VIA-145</t>
  </si>
  <si>
    <t xml:space="preserve">EXECUÇÃO DE BASE DE SOLO ESTABILIZADO GRANULOMETRICAMENTE SEM MISTURA COM PROCTOR INTERMEDIÁRIO, INCLUINDO ESCAVAÇÃO, CARGA, DESCARGA, ESPALHAMENTO E COMPACTAÇÃO DO MATERIAL; EXCLUSIVE AQUISIÇÃO DO MATERIAL (E = 15 CM) </t>
  </si>
  <si>
    <t>OBR-VIA-315</t>
  </si>
  <si>
    <t>TRANSPORTE DE MATERIAL DE JAZIDA PARA CONSERVAÇÃO DMT DE 0 A 10 KM</t>
  </si>
  <si>
    <t>M3XKM</t>
  </si>
  <si>
    <t>2.4</t>
  </si>
  <si>
    <t>OBR-VIA-345</t>
  </si>
  <si>
    <t>TRANSPORTE DE AGREGADO DMT DE 0 A 10 KM</t>
  </si>
  <si>
    <t>2.5</t>
  </si>
  <si>
    <t>OBR-VIA-435</t>
  </si>
  <si>
    <t>TRANSPORTE DE MATERIAL DE QUALQUER NATUREZA DMT ACIMA DE 40 KM (DMT = 350 KM)</t>
  </si>
  <si>
    <t>TXKM</t>
  </si>
  <si>
    <t>2.6</t>
  </si>
  <si>
    <t>OBR-VIA-160</t>
  </si>
  <si>
    <t>EXECUÇÃO DE IMPRIMAÇÃO COM MATERIAL BETUMINOSO, INCLUINDO FORNECIMENTO E TRANSPORTE DO MATERIAL BETUMINOSO DENTRO DO CANTEIRO DE OBRAS</t>
  </si>
  <si>
    <t>2.7</t>
  </si>
  <si>
    <t>OBR-VIA-165</t>
  </si>
  <si>
    <t>EXECUÇÃO DE PINTURA DE LIGAÇÃO COM MATERIAL BETUMINOSO, INCLUINDO FORNECIMENTO E TRANSPORTE DO MATERIAL BETUMINOSO DENTRO DO CANTEIRO DE OBRAS</t>
  </si>
  <si>
    <t>2.8</t>
  </si>
  <si>
    <t>OBR-VIA-180</t>
  </si>
  <si>
    <t>EXECUÇÃO DE CONCRETO BETUMINOSO USINADO A QUENTE (CBUQ) COM MATERIAL BETUMINOSO, INCLUINDO FORNECIMENTO DOS AGREGADOS E TRANSPORTE DO MATERIAL BETUMINOSO DENTRO DO CANTEIRO DE OBRAS</t>
  </si>
  <si>
    <t>2.9</t>
  </si>
  <si>
    <t>OBR-VIA-375</t>
  </si>
  <si>
    <t>TRANSPORTE DE PMF/CBUQ PARA CONSERVAÇÃO DMT 0 A 10 KM</t>
  </si>
  <si>
    <t>DRE-001</t>
  </si>
  <si>
    <t xml:space="preserve">DRENAGEM  </t>
  </si>
  <si>
    <t>3.1</t>
  </si>
  <si>
    <t>DRE-SAR-005</t>
  </si>
  <si>
    <t>SARJETA TIPO 1 - 50 X 5 CM, I = 3 %, PADRÃO DEOP-MG</t>
  </si>
  <si>
    <t>URB-001</t>
  </si>
  <si>
    <t xml:space="preserve">URBANIZAÇÃO E OBRAS COMPLEMENTARES                          </t>
  </si>
  <si>
    <t>4.1</t>
  </si>
  <si>
    <t>URB-MFC-005</t>
  </si>
  <si>
    <t>MEIO-FIO DE CONCRETO PRÉ-MOLDADO TIPO A - (12 X 16,7 X 35) CM</t>
  </si>
  <si>
    <t>Os valores dos quantitativos da planilha são meramente ilustrativos</t>
  </si>
  <si>
    <t>TOTAL GERAL DA OBRA</t>
  </si>
  <si>
    <t>Carimbo e assinatura do engenheiro responsável técnico pela elaboração da planilha</t>
  </si>
  <si>
    <t>Carimbo e assinatura do prefeito</t>
  </si>
  <si>
    <t>OBRA: PONTE SÃO JOSÉ</t>
  </si>
  <si>
    <t>LOCAL: RUA SÃO JOSÉ-CÓRREGO CACHOEIRINHA  - CENTRO - CAMPO FLORIDO-MG</t>
  </si>
  <si>
    <t>ESTACA ESCAVADA MECANICAMENTE, SEM FLUIDO ESTABILIZANTE, COM 40CM DE DIÂMETRO, CONCRETO LANÇADO POR CAMINHÃO BETONEIRA (EXCLUSIVE MOBILIZAÇÃO E DESMOBILIZAÇÃO). AF_01/2020</t>
  </si>
  <si>
    <t>BLOCOS DE COROAMENTO</t>
  </si>
  <si>
    <t>ARMAÇÃO DE SAPATA ISOLADA, VIGA BALDRAME E SAPATA CORRIDA UTILIZANDO AÇO CA-50 DE 8 MM - MONTAGEM. AF_01/2024</t>
  </si>
  <si>
    <t>ARMAÇÃO DE BLOCO, SAPATA ISOLADA, VIGA BALDRAME E SAPATA CORRIDA UTILIZANDO AÇO CA-50 DE 16 MM - MONTAGEM. AF_01/2024</t>
  </si>
  <si>
    <t>2.2.6</t>
  </si>
  <si>
    <t>2.2.7</t>
  </si>
  <si>
    <t>CONCRETAGEM DE BLOCO DE COROAMENTO OU VIGA BALDRAME, FCK 30 MPA, COM USO DE BOMBA - LANÇAMENTO, ADENSAMENTO E ACABAMENTO. AF_01/2024</t>
  </si>
  <si>
    <t>CORTINA DE CONTENÇÃO</t>
  </si>
  <si>
    <t>ESCAVAÇÃO MANUAL DE VALA. AF_09/2024</t>
  </si>
  <si>
    <t>3.1.1</t>
  </si>
  <si>
    <t>3.1.2</t>
  </si>
  <si>
    <t>3.1.3</t>
  </si>
  <si>
    <t>FABRICAÇÃO, MONTAGEM E DESMONTAGEM DE FÔRMA PARA CORTINA DE CONTENÇÃO, EM CHAPA DE MADEIRA COMPENSADA PLASTIFICADA, E = 18 MM, 10 UTILIZAÇÕES. AF_11/2024</t>
  </si>
  <si>
    <t>CONCRETAGEM DE CORTINA DE CONTENÇÃO, ATRAVÉS DE BOMBA - LANÇAMENTO, ADENSAMENTO E ACABAMENTO. AF_11/2024</t>
  </si>
  <si>
    <t>3.1.4</t>
  </si>
  <si>
    <t>3.1.5</t>
  </si>
  <si>
    <t>ARMAÇÃO DE CORTINA DE CONTENÇÃO EM CONCRETO ARMADO, COM AÇO CA-50 DE 6,3 MM - MONTAGEM. AF_11/2024</t>
  </si>
  <si>
    <t>ARMAÇÃO DE CORTINA DE CONTENÇÃO EM CONCRETO ARMADO, COM AÇO CA-50 DE 8 MM - MONTAGEM. AF_11/2024</t>
  </si>
  <si>
    <t>MURETA</t>
  </si>
  <si>
    <t>ALVENARIA DE VEDAÇÃO DE BLOCOS DE CONCRETO CELULAR DE 20X30X60CM (ESPESSURA 20CM) E ARGAMASSA DE ASSENTAMENTO COM PREPARO EM BETONEIRA. AF_05/2020</t>
  </si>
  <si>
    <t>3.3</t>
  </si>
  <si>
    <t>FABRICAÇÃO DE FÔRMA PARA PILARES E ESTRUTURAS SIMILARES, EM CHAPA DE MADEIRA COMPENSADA RESINADA, E = 17 MM. AF_09/2020</t>
  </si>
  <si>
    <t>ARMAÇÃO DE PILAR OU VIGA DE ESTRUTURA CONVENCIONAL DE CONCRETO ARMADO UTILIZANDO AÇO CA-50 DE 16,0 MM - MONTAGEM. AF_06/2022</t>
  </si>
  <si>
    <t>CONCRETAGEM DE PILARES, FCK = 25 MPA, COM USO DE BOMBA - LANÇAMENTO, ADENSAMENTO E ACABAMENTO. AF_02/2022_PS</t>
  </si>
  <si>
    <t>FABRICAÇÃO DE FÔRMA PARA VIGAS, EM CHAPA DE MADEIRA COMPENSADA RESINADA, E = 17 MM. AF_09/2020</t>
  </si>
  <si>
    <t>ARMAÇÃO DE PILAR OU VIGA DE ESTRUTURA CONVENCIONAL DE CONCRETO ARMADO UTILIZANDO AÇO CA-50 DE 6,3 MM - MONTAGEM. AF_06/2022</t>
  </si>
  <si>
    <t>3.3.1</t>
  </si>
  <si>
    <t>3.3.3</t>
  </si>
  <si>
    <t>3.3.5</t>
  </si>
  <si>
    <t>DRENAGEM</t>
  </si>
  <si>
    <t>5.1</t>
  </si>
  <si>
    <t>TUBO PVC, SÉRIE R, ÁGUA PLUVIAL, DN 100 MM, FORNECIDO E INSTALADO EM RAMAL DE ENCAMINHAMENTO. AF_06/2022</t>
  </si>
  <si>
    <t>FURO MECANIZADO EM CONCRETO, COM PERFURATRIZ, PARA INSTALAÇÕES HIDRÁULICAS, DIÂMETROS MAIORES QUE 75 MM E MENORES OU IGUAIS A 150 MM. AF_09/2023</t>
  </si>
  <si>
    <t>UM</t>
  </si>
  <si>
    <t>4.2</t>
  </si>
  <si>
    <t>PAVIMENTAÇÃO / CALÇADA</t>
  </si>
  <si>
    <t>EXECUÇÃO DE PASSEIO (CALÇADA) OU PISO DE CONCRETO COM CONCRETO MOLDADO IN LOCO, USINADO C25, ACABAMENTO CONVENCIONAL, NÃO ARMADO. AF_03/2023</t>
  </si>
  <si>
    <t>6.1</t>
  </si>
  <si>
    <t>CARGA, MANOBRA E DESCARGA DE ENTULHO EM CAMINHÃO BASCULANTE 10 M³ - CARGA COM ESCAVADEIRA HIDRÁULICA (CAÇAMBA DE 0,80 M³ / 111 HP) E DESCARGA LIVRE (UNIDADE: M3). AF_07/2020</t>
  </si>
  <si>
    <t>TRANSPORTE COM CAMINHÃO BASCULANTE DE 10 M³, EM VIA URBANA PAVIMENTADA, DMT ATÉ 30 KM (UNIDADE: M3XKM). AF_07/2020</t>
  </si>
  <si>
    <t>1.3</t>
  </si>
  <si>
    <t>1.4</t>
  </si>
  <si>
    <r>
      <rPr>
        <b/>
        <sz val="8"/>
        <color rgb="FF000000"/>
        <rFont val="Arial"/>
        <family val="2"/>
      </rPr>
      <t>1</t>
    </r>
    <r>
      <rPr>
        <sz val="8"/>
        <color rgb="FF000000"/>
        <rFont val="Arial"/>
        <charset val="134"/>
      </rPr>
      <t xml:space="preserve">) Em função da inexistência de composição SINAPI específica para concretagem com fck = 30 MPa, foi adotada a composição SINAPI com fck = 25 MPa para vigas e pilares, mantendo-se o atendimento às demais especificações do projeto estrutural;
</t>
    </r>
    <r>
      <rPr>
        <b/>
        <sz val="8"/>
        <color rgb="FF000000"/>
        <rFont val="Arial"/>
        <family val="2"/>
      </rPr>
      <t>2)</t>
    </r>
    <r>
      <rPr>
        <sz val="8"/>
        <color rgb="FF000000"/>
        <rFont val="Arial"/>
        <charset val="134"/>
      </rPr>
      <t xml:space="preserve">Os serviços de terraplenagem, aterro e bota-fora foram considerados apenas nas áreas diretamente relacionadas às fundações, cortina de contenção e sistema de drenagem, conforme projetos fornecidos. A recomposição de calçadas e áreas urbanas foi considerada como reforma superficial. Volumes adicionais de movimentação de terra dependerão de projeto específico de terraplenagem e serão medidos em campo, se necessários;
</t>
    </r>
    <r>
      <rPr>
        <b/>
        <sz val="8"/>
        <color rgb="FF000000"/>
        <rFont val="Arial"/>
        <family val="2"/>
      </rPr>
      <t>3)</t>
    </r>
    <r>
      <rPr>
        <sz val="8"/>
        <color rgb="FF000000"/>
        <rFont val="Arial"/>
        <charset val="134"/>
      </rPr>
      <t xml:space="preserve">A drenagem foi orçada conforme projeto, prevendo apenas furação em concreto e instalação de tubos PVC DN 100 mm na mureta, sem execução de escavações, valas, reaterros ou dispositivos complementares; 
</t>
    </r>
    <r>
      <rPr>
        <b/>
        <sz val="8"/>
        <color rgb="FF000000"/>
        <rFont val="Arial"/>
        <family val="2"/>
      </rPr>
      <t>4)</t>
    </r>
    <r>
      <rPr>
        <sz val="8"/>
        <color rgb="FF000000"/>
        <rFont val="Arial"/>
        <charset val="134"/>
      </rPr>
      <t xml:space="preserve"> A regularização e limpeza do fundo do leito do córrego, previstas no processo executivo, ocorrem de forma localizada apenas nos pontos de implantação das estacas, blocos e vigas, sendo consideradas como atividades inerentes às escavações desses elementos, não havendo quantificação específica em projeto;
</t>
    </r>
    <r>
      <rPr>
        <b/>
        <sz val="8"/>
        <color rgb="FF000000"/>
        <rFont val="Arial"/>
        <family val="2"/>
      </rPr>
      <t>5)</t>
    </r>
    <r>
      <rPr>
        <sz val="8"/>
        <color rgb="FF000000"/>
        <rFont val="Arial"/>
        <charset val="134"/>
      </rPr>
      <t>Os serviços de pavimentação consideram exclusivamente a recomposição e ampliação da calçada existente, conforme projeto arquitetônico e orientação do projetista. Não foram considerados serviços de demolição, escavação, aterro ou bota-fora por ausência de detalhamento específico nos projetos fornecidos;</t>
    </r>
    <r>
      <rPr>
        <sz val="8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6)</t>
    </r>
    <r>
      <rPr>
        <sz val="8"/>
        <color rgb="FF000000"/>
        <rFont val="Arial"/>
        <family val="2"/>
      </rPr>
      <t>A remoção de entulhos refere-se exclusivamente ao material proveniente do colapso do muro de arrimo existente, caracterizado como material solto. Foi orçado apenas o carregamento mecanizado, manobra e transporte para bota-fora, sem considerar serviços de demolição ou rompimento estrutural, conforme orientação do projetista e quantitativo definido em projeto.</t>
    </r>
  </si>
  <si>
    <t>7.1</t>
  </si>
  <si>
    <t>DATA: 10/02/2026</t>
  </si>
  <si>
    <r>
      <rPr>
        <b/>
        <sz val="10"/>
        <color indexed="8"/>
        <rFont val="Arial"/>
        <charset val="134"/>
      </rPr>
      <t xml:space="preserve">PRAZO DE EXECUÇÃO: </t>
    </r>
    <r>
      <rPr>
        <b/>
        <sz val="10"/>
        <color rgb="FFFF0000"/>
        <rFont val="Arial"/>
        <charset val="134"/>
      </rPr>
      <t>6 MESES</t>
    </r>
  </si>
  <si>
    <t>LIMPEZA MANUAL DE VEGETAÇÃO EM TERRENO COM ENXADA. AF_03/2024</t>
  </si>
  <si>
    <t>3.2</t>
  </si>
  <si>
    <t>3.2.1</t>
  </si>
  <si>
    <t>3.2.2</t>
  </si>
  <si>
    <t>3.2.3</t>
  </si>
  <si>
    <t>3.2.4</t>
  </si>
  <si>
    <t>3.2.5</t>
  </si>
  <si>
    <t>3.3.6</t>
  </si>
  <si>
    <t>3.3.7</t>
  </si>
  <si>
    <t>LIMPEZA FINAL PARA ENTREGA DA OBRA</t>
  </si>
  <si>
    <t>6.2</t>
  </si>
  <si>
    <t>6.3</t>
  </si>
  <si>
    <t>CORTADORA DE PISO COM MOTOR 4 TEMPOS A GASOLINA, POTÊNCIA DE 13 HP, COM DISCO DE CORTE DIAMANTADO SEGMENTADO PARA CONCRETO, DIÂMETRO DE 350 MM, FURO DE 1" (14 X 1") - CHI DIURNO.
AF_08/2015</t>
  </si>
  <si>
    <t>CHI</t>
  </si>
  <si>
    <t>DEMOLIÇÃO DE PISO DE CONCRETO SIMPLES, DE FORMA MANUAL, SEM REAPROVEITAMENTO. AF_09/2023</t>
  </si>
  <si>
    <t xml:space="preserve">100982	</t>
  </si>
  <si>
    <t>6.4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</si>
</sst>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&quot;R$&quot;\ #,##0.00"/>
    <numFmt numFmtId="166" formatCode="0.00_);[Red]\(0.00\)"/>
    <numFmt numFmtId="167" formatCode="&quot;R$&quot;\ #,##0.00_);[Red]\(&quot;R$&quot;\ #,###.00\)"/>
  </numFmts>
  <fonts count="26">
    <font>
      <sz val="10"/>
      <name val="Arial"/>
      <charset val="134"/>
    </font>
    <font>
      <sz val="12"/>
      <name val="Arial"/>
      <charset val="134"/>
    </font>
    <font>
      <b/>
      <sz val="10"/>
      <name val="Arial"/>
      <charset val="134"/>
    </font>
    <font>
      <b/>
      <sz val="10"/>
      <color indexed="10"/>
      <name val="Arial"/>
      <charset val="134"/>
    </font>
    <font>
      <b/>
      <sz val="8"/>
      <color indexed="12"/>
      <name val="Arial"/>
      <charset val="134"/>
    </font>
    <font>
      <sz val="8"/>
      <color indexed="12"/>
      <name val="Arial"/>
      <charset val="134"/>
    </font>
    <font>
      <sz val="8"/>
      <name val="Arial"/>
      <charset val="134"/>
    </font>
    <font>
      <sz val="8"/>
      <color indexed="8"/>
      <name val="Arial"/>
      <charset val="134"/>
    </font>
    <font>
      <b/>
      <sz val="8"/>
      <name val="Arial"/>
      <charset val="134"/>
    </font>
    <font>
      <sz val="10"/>
      <color indexed="8"/>
      <name val="Arial"/>
      <charset val="134"/>
    </font>
    <font>
      <b/>
      <sz val="12"/>
      <color indexed="8"/>
      <name val="Arial"/>
      <charset val="134"/>
    </font>
    <font>
      <b/>
      <sz val="10"/>
      <color indexed="8"/>
      <name val="Arial"/>
      <charset val="134"/>
    </font>
    <font>
      <b/>
      <sz val="10"/>
      <color indexed="8"/>
      <name val="Arial"/>
      <charset val="134"/>
    </font>
    <font>
      <b/>
      <sz val="6"/>
      <color rgb="FF000000"/>
      <name val="Arial"/>
      <charset val="134"/>
    </font>
    <font>
      <sz val="6"/>
      <color rgb="FF000000"/>
      <name val="Arial"/>
      <charset val="134"/>
    </font>
    <font>
      <b/>
      <sz val="9"/>
      <color rgb="FF000000"/>
      <name val="Arial"/>
      <charset val="134"/>
    </font>
    <font>
      <b/>
      <sz val="9"/>
      <color theme="1"/>
      <name val="Arial"/>
      <charset val="134"/>
    </font>
    <font>
      <sz val="8"/>
      <color rgb="FF000000"/>
      <name val="Arial"/>
      <charset val="134"/>
    </font>
    <font>
      <sz val="9"/>
      <name val="Arial"/>
      <charset val="134"/>
    </font>
    <font>
      <b/>
      <sz val="10"/>
      <color rgb="FFFF0000"/>
      <name val="Arial"/>
      <charset val="134"/>
    </font>
    <font>
      <sz val="10"/>
      <name val="Arial"/>
      <charset val="134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81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10" fontId="3" fillId="0" borderId="25" xfId="2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2" fontId="5" fillId="0" borderId="30" xfId="1" applyNumberFormat="1" applyFont="1" applyFill="1" applyBorder="1" applyAlignment="1">
      <alignment horizontal="center" vertical="center" wrapText="1"/>
    </xf>
    <xf numFmtId="4" fontId="5" fillId="0" borderId="30" xfId="0" applyNumberFormat="1" applyFont="1" applyBorder="1" applyAlignment="1">
      <alignment horizontal="center" vertical="center" wrapText="1"/>
    </xf>
    <xf numFmtId="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49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left" vertical="center" wrapText="1"/>
    </xf>
    <xf numFmtId="2" fontId="5" fillId="0" borderId="33" xfId="1" applyNumberFormat="1" applyFont="1" applyFill="1" applyBorder="1" applyAlignment="1">
      <alignment horizontal="center" vertical="center" wrapText="1"/>
    </xf>
    <xf numFmtId="4" fontId="5" fillId="0" borderId="33" xfId="0" applyNumberFormat="1" applyFont="1" applyBorder="1" applyAlignment="1">
      <alignment horizontal="center" vertical="center" wrapText="1"/>
    </xf>
    <xf numFmtId="4" fontId="5" fillId="0" borderId="34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0" fontId="7" fillId="0" borderId="33" xfId="0" applyFont="1" applyBorder="1" applyAlignment="1">
      <alignment horizontal="left" vertical="center" wrapText="1"/>
    </xf>
    <xf numFmtId="2" fontId="6" fillId="0" borderId="33" xfId="1" applyNumberFormat="1" applyFont="1" applyFill="1" applyBorder="1" applyAlignment="1">
      <alignment horizontal="center" vertical="center" wrapText="1"/>
    </xf>
    <xf numFmtId="4" fontId="6" fillId="0" borderId="33" xfId="0" applyNumberFormat="1" applyFont="1" applyBorder="1" applyAlignment="1">
      <alignment horizontal="center" vertical="center" wrapText="1"/>
    </xf>
    <xf numFmtId="4" fontId="6" fillId="0" borderId="34" xfId="0" applyNumberFormat="1" applyFont="1" applyBorder="1" applyAlignment="1">
      <alignment horizontal="center" vertical="center" wrapText="1"/>
    </xf>
    <xf numFmtId="164" fontId="6" fillId="0" borderId="33" xfId="1" applyFont="1" applyFill="1" applyBorder="1" applyAlignment="1">
      <alignment horizontal="center" vertical="center" wrapText="1"/>
    </xf>
    <xf numFmtId="49" fontId="7" fillId="0" borderId="37" xfId="0" applyNumberFormat="1" applyFont="1" applyBorder="1" applyAlignment="1">
      <alignment horizontal="center" vertical="center" wrapText="1"/>
    </xf>
    <xf numFmtId="49" fontId="7" fillId="0" borderId="38" xfId="0" applyNumberFormat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 wrapText="1"/>
    </xf>
    <xf numFmtId="2" fontId="6" fillId="0" borderId="38" xfId="1" applyNumberFormat="1" applyFont="1" applyFill="1" applyBorder="1" applyAlignment="1">
      <alignment horizontal="center" vertical="center" wrapText="1"/>
    </xf>
    <xf numFmtId="4" fontId="6" fillId="0" borderId="38" xfId="0" applyNumberFormat="1" applyFont="1" applyBorder="1" applyAlignment="1">
      <alignment horizontal="center" vertical="center" wrapText="1"/>
    </xf>
    <xf numFmtId="4" fontId="6" fillId="0" borderId="39" xfId="0" applyNumberFormat="1" applyFont="1" applyBorder="1" applyAlignment="1">
      <alignment horizontal="center" vertical="center" wrapText="1"/>
    </xf>
    <xf numFmtId="4" fontId="4" fillId="0" borderId="4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" fontId="0" fillId="0" borderId="0" xfId="0" applyNumberFormat="1"/>
    <xf numFmtId="0" fontId="9" fillId="0" borderId="0" xfId="0" applyFont="1"/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2" fillId="0" borderId="24" xfId="0" applyFont="1" applyBorder="1" applyAlignment="1">
      <alignment horizontal="center" vertical="center"/>
    </xf>
    <xf numFmtId="10" fontId="11" fillId="0" borderId="25" xfId="2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165" fontId="13" fillId="0" borderId="44" xfId="0" applyNumberFormat="1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166" fontId="14" fillId="0" borderId="44" xfId="0" applyNumberFormat="1" applyFont="1" applyBorder="1" applyAlignment="1">
      <alignment horizontal="center" vertical="center" wrapText="1"/>
    </xf>
    <xf numFmtId="165" fontId="14" fillId="0" borderId="44" xfId="0" applyNumberFormat="1" applyFont="1" applyBorder="1" applyAlignment="1">
      <alignment horizontal="center" vertical="center" wrapText="1"/>
    </xf>
    <xf numFmtId="167" fontId="14" fillId="0" borderId="44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0" fontId="12" fillId="3" borderId="0" xfId="0" applyFont="1" applyFill="1"/>
    <xf numFmtId="0" fontId="15" fillId="0" borderId="44" xfId="0" applyFont="1" applyBorder="1" applyAlignment="1">
      <alignment horizontal="left" vertical="center" wrapText="1"/>
    </xf>
    <xf numFmtId="165" fontId="16" fillId="0" borderId="47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12" fillId="0" borderId="2" xfId="0" applyFont="1" applyBorder="1"/>
    <xf numFmtId="0" fontId="9" fillId="0" borderId="4" xfId="0" applyFont="1" applyBorder="1"/>
    <xf numFmtId="0" fontId="6" fillId="4" borderId="0" xfId="0" applyFont="1" applyFill="1" applyAlignment="1">
      <alignment horizontal="center" vertical="center"/>
    </xf>
    <xf numFmtId="0" fontId="0" fillId="4" borderId="49" xfId="0" applyFill="1" applyBorder="1" applyAlignment="1">
      <alignment vertical="center"/>
    </xf>
    <xf numFmtId="0" fontId="6" fillId="4" borderId="49" xfId="0" applyFont="1" applyFill="1" applyBorder="1" applyAlignment="1">
      <alignment vertical="center"/>
    </xf>
    <xf numFmtId="0" fontId="9" fillId="0" borderId="48" xfId="0" applyFont="1" applyBorder="1"/>
    <xf numFmtId="0" fontId="9" fillId="0" borderId="49" xfId="0" applyFont="1" applyBorder="1"/>
    <xf numFmtId="0" fontId="0" fillId="4" borderId="0" xfId="0" applyFill="1"/>
    <xf numFmtId="0" fontId="0" fillId="4" borderId="0" xfId="0" applyFill="1" applyAlignment="1">
      <alignment wrapText="1"/>
    </xf>
    <xf numFmtId="0" fontId="0" fillId="4" borderId="49" xfId="0" applyFill="1" applyBorder="1"/>
    <xf numFmtId="0" fontId="18" fillId="4" borderId="0" xfId="0" applyFont="1" applyFill="1" applyAlignment="1">
      <alignment wrapText="1"/>
    </xf>
    <xf numFmtId="0" fontId="9" fillId="0" borderId="1" xfId="0" applyFont="1" applyBorder="1"/>
    <xf numFmtId="0" fontId="9" fillId="0" borderId="50" xfId="0" applyFont="1" applyBorder="1"/>
    <xf numFmtId="0" fontId="9" fillId="0" borderId="21" xfId="0" applyFont="1" applyBorder="1"/>
    <xf numFmtId="0" fontId="9" fillId="3" borderId="0" xfId="0" applyFont="1" applyFill="1"/>
    <xf numFmtId="0" fontId="24" fillId="0" borderId="44" xfId="0" applyFont="1" applyBorder="1" applyAlignment="1">
      <alignment horizontal="left" vertical="center" wrapText="1"/>
    </xf>
    <xf numFmtId="165" fontId="23" fillId="0" borderId="44" xfId="0" applyNumberFormat="1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top"/>
    </xf>
    <xf numFmtId="0" fontId="11" fillId="0" borderId="13" xfId="0" applyFont="1" applyBorder="1" applyAlignment="1">
      <alignment horizontal="left" vertical="top"/>
    </xf>
    <xf numFmtId="0" fontId="11" fillId="0" borderId="14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left" vertical="center" wrapText="1"/>
    </xf>
    <xf numFmtId="0" fontId="13" fillId="0" borderId="46" xfId="0" applyFont="1" applyFill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0" fillId="4" borderId="0" xfId="0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6" fillId="4" borderId="48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left" vertical="center" wrapText="1"/>
    </xf>
    <xf numFmtId="0" fontId="2" fillId="4" borderId="42" xfId="0" applyFont="1" applyFill="1" applyBorder="1" applyAlignment="1">
      <alignment horizontal="center" wrapText="1"/>
    </xf>
    <xf numFmtId="0" fontId="22" fillId="0" borderId="48" xfId="0" applyFont="1" applyBorder="1" applyAlignment="1">
      <alignment horizontal="left" vertical="top" wrapText="1"/>
    </xf>
    <xf numFmtId="0" fontId="9" fillId="0" borderId="49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4" fillId="2" borderId="35" xfId="0" applyNumberFormat="1" applyFont="1" applyFill="1" applyBorder="1" applyAlignment="1">
      <alignment horizontal="center" vertical="center" wrapText="1"/>
    </xf>
    <xf numFmtId="49" fontId="4" fillId="2" borderId="36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6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4" fillId="0" borderId="44" xfId="0" applyNumberFormat="1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left" vertical="center" wrapText="1"/>
    </xf>
    <xf numFmtId="165" fontId="14" fillId="0" borderId="44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66675</xdr:rowOff>
    </xdr:from>
    <xdr:to>
      <xdr:col>4</xdr:col>
      <xdr:colOff>19050</xdr:colOff>
      <xdr:row>0</xdr:row>
      <xdr:rowOff>704850</xdr:rowOff>
    </xdr:to>
    <xdr:sp macro="" textlink="">
      <xdr:nvSpPr>
        <xdr:cNvPr id="4097" name="Text Box 6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 txBox="1">
          <a:spLocks noChangeArrowheads="1"/>
        </xdr:cNvSpPr>
      </xdr:nvSpPr>
      <xdr:spPr>
        <a:xfrm>
          <a:off x="1343025" y="66675"/>
          <a:ext cx="3714750" cy="638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 editAs="oneCell">
    <xdr:from>
      <xdr:col>8</xdr:col>
      <xdr:colOff>194389</xdr:colOff>
      <xdr:row>1</xdr:row>
      <xdr:rowOff>50800</xdr:rowOff>
    </xdr:from>
    <xdr:to>
      <xdr:col>15</xdr:col>
      <xdr:colOff>597773</xdr:colOff>
      <xdr:row>6</xdr:row>
      <xdr:rowOff>240902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366885" y="822325"/>
          <a:ext cx="4670425" cy="986790"/>
        </a:xfrm>
        <a:prstGeom prst="rect">
          <a:avLst/>
        </a:prstGeom>
      </xdr:spPr>
    </xdr:pic>
    <xdr:clientData/>
  </xdr:twoCellAnchor>
  <xdr:twoCellAnchor>
    <xdr:from>
      <xdr:col>2</xdr:col>
      <xdr:colOff>1775460</xdr:colOff>
      <xdr:row>0</xdr:row>
      <xdr:rowOff>88265</xdr:rowOff>
    </xdr:from>
    <xdr:to>
      <xdr:col>3</xdr:col>
      <xdr:colOff>341630</xdr:colOff>
      <xdr:row>2</xdr:row>
      <xdr:rowOff>16510</xdr:rowOff>
    </xdr:to>
    <xdr:pic>
      <xdr:nvPicPr>
        <xdr:cNvPr id="3" name="Imagem 3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4185" y="88265"/>
          <a:ext cx="1766570" cy="890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85725</xdr:rowOff>
        </xdr:from>
        <xdr:to>
          <xdr:col>2</xdr:col>
          <xdr:colOff>133350</xdr:colOff>
          <xdr:row>0</xdr:row>
          <xdr:rowOff>704850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371475</xdr:colOff>
      <xdr:row>0</xdr:row>
      <xdr:rowOff>66675</xdr:rowOff>
    </xdr:from>
    <xdr:to>
      <xdr:col>4</xdr:col>
      <xdr:colOff>276225</xdr:colOff>
      <xdr:row>0</xdr:row>
      <xdr:rowOff>704850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>
        <a:xfrm>
          <a:off x="1447800" y="66675"/>
          <a:ext cx="3705225" cy="638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LOGOMARCA E TIMBRE DO CONVENENTE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6"/>
  <sheetViews>
    <sheetView showGridLines="0" showZeros="0" tabSelected="1" view="pageBreakPreview" zoomScale="130" zoomScaleNormal="100" zoomScaleSheetLayoutView="130" workbookViewId="0">
      <selection activeCell="A9" sqref="A9:D9"/>
    </sheetView>
  </sheetViews>
  <sheetFormatPr defaultColWidth="9" defaultRowHeight="12.75"/>
  <cols>
    <col min="1" max="1" width="7.73046875" style="47" customWidth="1"/>
    <col min="2" max="2" width="10.73046875" style="47" customWidth="1"/>
    <col min="3" max="3" width="48" style="47" customWidth="1"/>
    <col min="4" max="4" width="9.1328125" style="47"/>
    <col min="5" max="5" width="14" style="47" customWidth="1"/>
    <col min="6" max="6" width="12.73046875" style="47" customWidth="1"/>
    <col min="7" max="7" width="17.86328125" style="47" customWidth="1"/>
    <col min="8" max="8" width="17.3984375" style="47" customWidth="1"/>
    <col min="9" max="16383" width="9.1328125" style="47"/>
    <col min="16384" max="16384" width="9" style="47"/>
  </cols>
  <sheetData>
    <row r="1" spans="1:8" ht="60.75" customHeight="1">
      <c r="A1" s="89"/>
      <c r="B1" s="89"/>
      <c r="C1" s="90"/>
      <c r="D1" s="90"/>
      <c r="E1" s="90"/>
      <c r="F1" s="90"/>
      <c r="G1" s="90"/>
      <c r="H1" s="90"/>
    </row>
    <row r="2" spans="1:8" ht="15">
      <c r="A2" s="91"/>
      <c r="B2" s="91"/>
      <c r="C2" s="91"/>
      <c r="D2" s="91"/>
      <c r="E2" s="91"/>
      <c r="F2" s="91"/>
      <c r="G2" s="91"/>
      <c r="H2" s="91"/>
    </row>
    <row r="3" spans="1:8" ht="3.75" customHeight="1">
      <c r="A3" s="92"/>
      <c r="B3" s="92"/>
      <c r="C3" s="92"/>
      <c r="D3" s="92"/>
      <c r="E3" s="92"/>
      <c r="F3" s="92"/>
      <c r="G3" s="92"/>
      <c r="H3" s="92"/>
    </row>
    <row r="4" spans="1:8" ht="20.100000000000001" customHeight="1">
      <c r="A4" s="93" t="s">
        <v>0</v>
      </c>
      <c r="B4" s="94"/>
      <c r="C4" s="94"/>
      <c r="D4" s="94"/>
      <c r="E4" s="94"/>
      <c r="F4" s="94"/>
      <c r="G4" s="94"/>
      <c r="H4" s="95"/>
    </row>
    <row r="5" spans="1:8" ht="3.75" customHeight="1">
      <c r="A5" s="48"/>
      <c r="B5" s="48"/>
      <c r="C5" s="48"/>
      <c r="D5" s="48"/>
      <c r="E5" s="48"/>
      <c r="F5" s="48"/>
      <c r="G5" s="48"/>
      <c r="H5" s="48"/>
    </row>
    <row r="6" spans="1:8" ht="20.100000000000001" customHeight="1">
      <c r="A6" s="96" t="s">
        <v>1</v>
      </c>
      <c r="B6" s="97"/>
      <c r="C6" s="97"/>
      <c r="D6" s="97"/>
      <c r="E6" s="98"/>
      <c r="F6" s="99" t="s">
        <v>2</v>
      </c>
      <c r="G6" s="100"/>
      <c r="H6" s="101"/>
    </row>
    <row r="7" spans="1:8" ht="20.100000000000001" customHeight="1">
      <c r="A7" s="102" t="s">
        <v>131</v>
      </c>
      <c r="B7" s="103"/>
      <c r="C7" s="103"/>
      <c r="D7" s="103"/>
      <c r="E7" s="104"/>
      <c r="F7" s="105" t="s">
        <v>177</v>
      </c>
      <c r="G7" s="106"/>
      <c r="H7" s="107"/>
    </row>
    <row r="8" spans="1:8" ht="20.100000000000001" customHeight="1">
      <c r="A8" s="108" t="s">
        <v>132</v>
      </c>
      <c r="B8" s="109"/>
      <c r="C8" s="109"/>
      <c r="D8" s="110"/>
      <c r="E8" s="111" t="s">
        <v>3</v>
      </c>
      <c r="F8" s="112"/>
      <c r="G8" s="112"/>
      <c r="H8" s="113"/>
    </row>
    <row r="9" spans="1:8" ht="24.95" customHeight="1">
      <c r="A9" s="117" t="s">
        <v>4</v>
      </c>
      <c r="B9" s="109"/>
      <c r="C9" s="109"/>
      <c r="D9" s="110"/>
      <c r="E9" s="127" t="s">
        <v>5</v>
      </c>
      <c r="F9" s="129" t="s">
        <v>6</v>
      </c>
      <c r="G9" s="49" t="s">
        <v>7</v>
      </c>
      <c r="H9" s="50" t="s">
        <v>8</v>
      </c>
    </row>
    <row r="10" spans="1:8" ht="20.100000000000001" customHeight="1">
      <c r="A10" s="118" t="s">
        <v>178</v>
      </c>
      <c r="B10" s="119"/>
      <c r="C10" s="119"/>
      <c r="D10" s="120"/>
      <c r="E10" s="128"/>
      <c r="F10" s="130"/>
      <c r="G10" s="51" t="s">
        <v>9</v>
      </c>
      <c r="H10" s="52">
        <v>0.28720000000000001</v>
      </c>
    </row>
    <row r="11" spans="1:8" ht="3.75" customHeight="1">
      <c r="A11" s="121"/>
      <c r="B11" s="121"/>
      <c r="C11" s="121"/>
      <c r="D11" s="121"/>
      <c r="E11" s="121"/>
      <c r="F11" s="121"/>
      <c r="G11" s="121"/>
      <c r="H11" s="121"/>
    </row>
    <row r="12" spans="1:8" ht="39.4">
      <c r="A12" s="53" t="s">
        <v>10</v>
      </c>
      <c r="B12" s="54" t="s">
        <v>11</v>
      </c>
      <c r="C12" s="54" t="s">
        <v>12</v>
      </c>
      <c r="D12" s="54" t="s">
        <v>13</v>
      </c>
      <c r="E12" s="54" t="s">
        <v>14</v>
      </c>
      <c r="F12" s="55" t="s">
        <v>15</v>
      </c>
      <c r="G12" s="55" t="s">
        <v>16</v>
      </c>
      <c r="H12" s="56" t="s">
        <v>17</v>
      </c>
    </row>
    <row r="13" spans="1:8" ht="18" customHeight="1">
      <c r="A13" s="57" t="s">
        <v>18</v>
      </c>
      <c r="B13" s="114" t="s">
        <v>19</v>
      </c>
      <c r="C13" s="114"/>
      <c r="D13" s="114"/>
      <c r="E13" s="114"/>
      <c r="F13" s="114"/>
      <c r="G13" s="115"/>
      <c r="H13" s="58">
        <f>SUM(H14:H17)</f>
        <v>5208.5903400000007</v>
      </c>
    </row>
    <row r="14" spans="1:8" ht="27" customHeight="1">
      <c r="A14" s="87" t="s">
        <v>83</v>
      </c>
      <c r="B14" s="59">
        <v>100982</v>
      </c>
      <c r="C14" s="85" t="s">
        <v>171</v>
      </c>
      <c r="D14" s="87" t="s">
        <v>37</v>
      </c>
      <c r="E14" s="60">
        <f>(4.65*14.5*1)-(3*2.4)</f>
        <v>60.225000000000009</v>
      </c>
      <c r="F14" s="61">
        <v>9.08</v>
      </c>
      <c r="G14" s="62">
        <v>9.27</v>
      </c>
      <c r="H14" s="62">
        <f>E14*F14</f>
        <v>546.84300000000007</v>
      </c>
    </row>
    <row r="15" spans="1:8" ht="22.15" customHeight="1">
      <c r="A15" s="87" t="s">
        <v>86</v>
      </c>
      <c r="B15" s="59">
        <v>95875</v>
      </c>
      <c r="C15" s="85" t="s">
        <v>172</v>
      </c>
      <c r="D15" s="87" t="s">
        <v>97</v>
      </c>
      <c r="E15" s="60">
        <f>E14*10</f>
        <v>602.25000000000011</v>
      </c>
      <c r="F15" s="61">
        <v>2.4900000000000002</v>
      </c>
      <c r="G15" s="62">
        <v>2.5299999999999998</v>
      </c>
      <c r="H15" s="62">
        <f>E15*F15</f>
        <v>1499.6025000000004</v>
      </c>
    </row>
    <row r="16" spans="1:8" ht="24.75" customHeight="1">
      <c r="A16" s="87" t="s">
        <v>173</v>
      </c>
      <c r="B16" s="59">
        <v>103689</v>
      </c>
      <c r="C16" s="85" t="s">
        <v>20</v>
      </c>
      <c r="D16" s="59" t="s">
        <v>21</v>
      </c>
      <c r="E16" s="60">
        <v>4.5</v>
      </c>
      <c r="F16" s="61">
        <v>500.31</v>
      </c>
      <c r="G16" s="62">
        <v>504.07</v>
      </c>
      <c r="H16" s="62">
        <f>E16*F16</f>
        <v>2251.395</v>
      </c>
    </row>
    <row r="17" spans="1:11">
      <c r="A17" s="87" t="s">
        <v>174</v>
      </c>
      <c r="B17" s="59">
        <v>98524</v>
      </c>
      <c r="C17" s="85" t="s">
        <v>179</v>
      </c>
      <c r="D17" s="59" t="s">
        <v>22</v>
      </c>
      <c r="E17" s="60">
        <f>13.38*14.3</f>
        <v>191.33400000000003</v>
      </c>
      <c r="F17" s="61">
        <v>4.76</v>
      </c>
      <c r="G17" s="62">
        <v>5.17</v>
      </c>
      <c r="H17" s="62">
        <f>E17*F17</f>
        <v>910.74984000000006</v>
      </c>
      <c r="K17" s="47">
        <v>0</v>
      </c>
    </row>
    <row r="18" spans="1:11" ht="18" customHeight="1">
      <c r="A18" s="57" t="s">
        <v>23</v>
      </c>
      <c r="B18" s="122" t="s">
        <v>24</v>
      </c>
      <c r="C18" s="122"/>
      <c r="D18" s="122"/>
      <c r="E18" s="122"/>
      <c r="F18" s="122"/>
      <c r="G18" s="123"/>
      <c r="H18" s="58">
        <f>SUM(H19,H23)</f>
        <v>14690.844399999998</v>
      </c>
    </row>
    <row r="19" spans="1:11" ht="18" customHeight="1">
      <c r="A19" s="57" t="s">
        <v>25</v>
      </c>
      <c r="B19" s="114" t="s">
        <v>26</v>
      </c>
      <c r="C19" s="114"/>
      <c r="D19" s="114"/>
      <c r="E19" s="114"/>
      <c r="F19" s="114"/>
      <c r="G19" s="115"/>
      <c r="H19" s="58">
        <f>SUM(H20:H22)</f>
        <v>4932.2309999999989</v>
      </c>
    </row>
    <row r="20" spans="1:11" ht="26.65" customHeight="1">
      <c r="A20" s="59" t="s">
        <v>27</v>
      </c>
      <c r="B20" s="59">
        <v>100897</v>
      </c>
      <c r="C20" s="85" t="s">
        <v>133</v>
      </c>
      <c r="D20" s="59" t="s">
        <v>28</v>
      </c>
      <c r="E20" s="60">
        <f>6*5.1</f>
        <v>30.599999999999998</v>
      </c>
      <c r="F20" s="61">
        <v>121.28</v>
      </c>
      <c r="G20" s="61">
        <v>122.31</v>
      </c>
      <c r="H20" s="61">
        <f>E20*F20</f>
        <v>3711.1679999999997</v>
      </c>
    </row>
    <row r="21" spans="1:11" ht="15.75" customHeight="1">
      <c r="A21" s="59" t="s">
        <v>29</v>
      </c>
      <c r="B21" s="59">
        <v>43055</v>
      </c>
      <c r="C21" s="85" t="s">
        <v>30</v>
      </c>
      <c r="D21" s="59" t="s">
        <v>31</v>
      </c>
      <c r="E21" s="63">
        <v>140.80000000000001</v>
      </c>
      <c r="F21" s="61">
        <v>7.64</v>
      </c>
      <c r="G21" s="61">
        <v>7.64</v>
      </c>
      <c r="H21" s="61">
        <f t="shared" ref="H21:H22" si="0">E21*F21</f>
        <v>1075.712</v>
      </c>
    </row>
    <row r="22" spans="1:11" ht="15.75" customHeight="1">
      <c r="A22" s="59" t="s">
        <v>32</v>
      </c>
      <c r="B22" s="59">
        <v>43055</v>
      </c>
      <c r="C22" s="85" t="s">
        <v>33</v>
      </c>
      <c r="D22" s="59" t="s">
        <v>31</v>
      </c>
      <c r="E22" s="63">
        <v>19.100000000000001</v>
      </c>
      <c r="F22" s="61">
        <v>7.61</v>
      </c>
      <c r="G22" s="61">
        <v>7.61</v>
      </c>
      <c r="H22" s="61">
        <f t="shared" si="0"/>
        <v>145.35100000000003</v>
      </c>
    </row>
    <row r="23" spans="1:11" ht="12.75" customHeight="1">
      <c r="A23" s="57" t="s">
        <v>34</v>
      </c>
      <c r="B23" s="114" t="s">
        <v>134</v>
      </c>
      <c r="C23" s="114"/>
      <c r="D23" s="114"/>
      <c r="E23" s="114"/>
      <c r="F23" s="114"/>
      <c r="G23" s="115"/>
      <c r="H23" s="58">
        <f>SUM(H24:H30)</f>
        <v>9758.6133999999984</v>
      </c>
    </row>
    <row r="24" spans="1:11" ht="21" customHeight="1">
      <c r="A24" s="59" t="s">
        <v>35</v>
      </c>
      <c r="B24" s="59">
        <v>96523</v>
      </c>
      <c r="C24" s="85" t="s">
        <v>36</v>
      </c>
      <c r="D24" s="59" t="s">
        <v>37</v>
      </c>
      <c r="E24" s="63">
        <f>(4*1*1*0.75)+(2*1*1*0.8)</f>
        <v>4.5999999999999996</v>
      </c>
      <c r="F24" s="61">
        <v>99.14</v>
      </c>
      <c r="G24" s="61">
        <v>107.71</v>
      </c>
      <c r="H24" s="61">
        <f>E24*F24</f>
        <v>456.04399999999998</v>
      </c>
    </row>
    <row r="25" spans="1:11" ht="22.15" customHeight="1">
      <c r="A25" s="59" t="s">
        <v>38</v>
      </c>
      <c r="B25" s="59">
        <v>96531</v>
      </c>
      <c r="C25" s="85" t="s">
        <v>39</v>
      </c>
      <c r="D25" s="59" t="s">
        <v>21</v>
      </c>
      <c r="E25" s="63">
        <v>30.74</v>
      </c>
      <c r="F25" s="61">
        <v>106.34</v>
      </c>
      <c r="G25" s="61">
        <v>111.97</v>
      </c>
      <c r="H25" s="61">
        <f t="shared" ref="H25:H30" si="1">E25*F25</f>
        <v>3268.8915999999999</v>
      </c>
    </row>
    <row r="26" spans="1:11" ht="23.65" customHeight="1">
      <c r="A26" s="59" t="s">
        <v>40</v>
      </c>
      <c r="B26" s="59">
        <v>96557</v>
      </c>
      <c r="C26" s="85" t="s">
        <v>139</v>
      </c>
      <c r="D26" s="59" t="s">
        <v>41</v>
      </c>
      <c r="E26" s="63">
        <v>5.81</v>
      </c>
      <c r="F26" s="61">
        <v>740.28</v>
      </c>
      <c r="G26" s="61">
        <v>742.15</v>
      </c>
      <c r="H26" s="61">
        <f t="shared" si="1"/>
        <v>4301.0267999999996</v>
      </c>
    </row>
    <row r="27" spans="1:11" ht="21" customHeight="1">
      <c r="A27" s="59" t="s">
        <v>42</v>
      </c>
      <c r="B27" s="59">
        <v>104918</v>
      </c>
      <c r="C27" s="85" t="s">
        <v>135</v>
      </c>
      <c r="D27" s="59" t="s">
        <v>31</v>
      </c>
      <c r="E27" s="63">
        <v>23.2</v>
      </c>
      <c r="F27" s="61">
        <v>14.2</v>
      </c>
      <c r="G27" s="61">
        <v>14.61</v>
      </c>
      <c r="H27" s="61">
        <f t="shared" si="1"/>
        <v>329.44</v>
      </c>
    </row>
    <row r="28" spans="1:11" ht="21.85" customHeight="1">
      <c r="A28" s="59" t="s">
        <v>44</v>
      </c>
      <c r="B28" s="59">
        <v>104920</v>
      </c>
      <c r="C28" s="85" t="s">
        <v>43</v>
      </c>
      <c r="D28" s="59" t="s">
        <v>31</v>
      </c>
      <c r="E28" s="63">
        <v>45.8</v>
      </c>
      <c r="F28" s="61">
        <v>10.63</v>
      </c>
      <c r="G28" s="61">
        <v>10.88</v>
      </c>
      <c r="H28" s="61">
        <f t="shared" si="1"/>
        <v>486.85399999999998</v>
      </c>
    </row>
    <row r="29" spans="1:11" ht="22.15" customHeight="1">
      <c r="A29" s="59" t="s">
        <v>137</v>
      </c>
      <c r="B29" s="59">
        <v>104921</v>
      </c>
      <c r="C29" s="85" t="s">
        <v>136</v>
      </c>
      <c r="D29" s="59" t="s">
        <v>31</v>
      </c>
      <c r="E29" s="63">
        <v>40.6</v>
      </c>
      <c r="F29" s="61">
        <v>9.94</v>
      </c>
      <c r="G29" s="61">
        <v>10.130000000000001</v>
      </c>
      <c r="H29" s="61">
        <f t="shared" si="1"/>
        <v>403.56400000000002</v>
      </c>
    </row>
    <row r="30" spans="1:11" ht="17.649999999999999" customHeight="1">
      <c r="A30" s="59" t="s">
        <v>138</v>
      </c>
      <c r="B30" s="59">
        <v>96543</v>
      </c>
      <c r="C30" s="85" t="s">
        <v>45</v>
      </c>
      <c r="D30" s="59" t="s">
        <v>31</v>
      </c>
      <c r="E30" s="63">
        <v>25.1</v>
      </c>
      <c r="F30" s="61">
        <v>20.43</v>
      </c>
      <c r="G30" s="61">
        <v>21.52</v>
      </c>
      <c r="H30" s="61">
        <f t="shared" si="1"/>
        <v>512.79300000000001</v>
      </c>
    </row>
    <row r="31" spans="1:11" ht="18" customHeight="1">
      <c r="A31" s="57" t="s">
        <v>48</v>
      </c>
      <c r="B31" s="116" t="s">
        <v>49</v>
      </c>
      <c r="C31" s="116" t="s">
        <v>50</v>
      </c>
      <c r="D31" s="116" t="s">
        <v>50</v>
      </c>
      <c r="E31" s="116" t="s">
        <v>50</v>
      </c>
      <c r="F31" s="116" t="s">
        <v>50</v>
      </c>
      <c r="G31" s="116" t="s">
        <v>50</v>
      </c>
      <c r="H31" s="58">
        <f>SUM(H32,H38,H44)</f>
        <v>57483.158639999994</v>
      </c>
    </row>
    <row r="32" spans="1:11" ht="18" customHeight="1">
      <c r="A32" s="57" t="s">
        <v>119</v>
      </c>
      <c r="B32" s="114" t="s">
        <v>140</v>
      </c>
      <c r="C32" s="114" t="s">
        <v>50</v>
      </c>
      <c r="D32" s="114" t="s">
        <v>50</v>
      </c>
      <c r="E32" s="114" t="s">
        <v>50</v>
      </c>
      <c r="F32" s="114" t="s">
        <v>50</v>
      </c>
      <c r="G32" s="115" t="s">
        <v>50</v>
      </c>
      <c r="H32" s="58">
        <f>SUM(H33:H37)</f>
        <v>21245.442140000003</v>
      </c>
    </row>
    <row r="33" spans="1:9" ht="18" customHeight="1">
      <c r="A33" s="59" t="s">
        <v>142</v>
      </c>
      <c r="B33" s="59">
        <v>93358</v>
      </c>
      <c r="C33" s="85" t="s">
        <v>141</v>
      </c>
      <c r="D33" s="59" t="s">
        <v>41</v>
      </c>
      <c r="E33" s="63">
        <f>(1.55+1.55+1.45+1.525+1.525+1.45+1.55+1.55+1.55+1.55+6.55)*(0.2+0.3+0.3)*4.65</f>
        <v>81.096000000000018</v>
      </c>
      <c r="F33" s="61">
        <v>88.49</v>
      </c>
      <c r="G33" s="61">
        <v>95.92</v>
      </c>
      <c r="H33" s="61">
        <f>E33*F33</f>
        <v>7176.1850400000012</v>
      </c>
    </row>
    <row r="34" spans="1:9" ht="28.15" customHeight="1">
      <c r="A34" s="59" t="s">
        <v>143</v>
      </c>
      <c r="B34" s="59">
        <v>100341</v>
      </c>
      <c r="C34" s="85" t="s">
        <v>145</v>
      </c>
      <c r="D34" s="59" t="s">
        <v>21</v>
      </c>
      <c r="E34" s="63">
        <v>60.28</v>
      </c>
      <c r="F34" s="61">
        <v>41.09</v>
      </c>
      <c r="G34" s="61">
        <v>43.12</v>
      </c>
      <c r="H34" s="61">
        <f t="shared" ref="H34:H37" si="2">E34*F34</f>
        <v>2476.9052000000001</v>
      </c>
    </row>
    <row r="35" spans="1:9" ht="24.75" customHeight="1">
      <c r="A35" s="59" t="s">
        <v>144</v>
      </c>
      <c r="B35" s="59">
        <v>100349</v>
      </c>
      <c r="C35" s="85" t="s">
        <v>146</v>
      </c>
      <c r="D35" s="59" t="s">
        <v>37</v>
      </c>
      <c r="E35" s="63">
        <v>6.07</v>
      </c>
      <c r="F35" s="61">
        <v>676.97</v>
      </c>
      <c r="G35" s="61">
        <v>679.93</v>
      </c>
      <c r="H35" s="61">
        <f t="shared" si="2"/>
        <v>4109.2079000000003</v>
      </c>
    </row>
    <row r="36" spans="1:9" ht="23.25" customHeight="1">
      <c r="A36" s="59" t="s">
        <v>147</v>
      </c>
      <c r="B36" s="59">
        <v>100342</v>
      </c>
      <c r="C36" s="85" t="s">
        <v>149</v>
      </c>
      <c r="D36" s="59" t="s">
        <v>31</v>
      </c>
      <c r="E36" s="63">
        <v>265.39999999999998</v>
      </c>
      <c r="F36" s="61">
        <v>17.079999999999998</v>
      </c>
      <c r="G36" s="61">
        <v>17.79</v>
      </c>
      <c r="H36" s="61">
        <f t="shared" si="2"/>
        <v>4533.0319999999992</v>
      </c>
    </row>
    <row r="37" spans="1:9" ht="25.15" customHeight="1">
      <c r="A37" s="59" t="s">
        <v>148</v>
      </c>
      <c r="B37" s="59">
        <v>100343</v>
      </c>
      <c r="C37" s="85" t="s">
        <v>150</v>
      </c>
      <c r="D37" s="59" t="s">
        <v>31</v>
      </c>
      <c r="E37" s="63">
        <v>197.2</v>
      </c>
      <c r="F37" s="61">
        <v>14.96</v>
      </c>
      <c r="G37" s="61">
        <v>15.45</v>
      </c>
      <c r="H37" s="61">
        <f t="shared" si="2"/>
        <v>2950.1120000000001</v>
      </c>
    </row>
    <row r="38" spans="1:9" ht="18" customHeight="1">
      <c r="A38" s="88" t="s">
        <v>180</v>
      </c>
      <c r="B38" s="114" t="s">
        <v>51</v>
      </c>
      <c r="C38" s="114" t="s">
        <v>50</v>
      </c>
      <c r="D38" s="114" t="s">
        <v>50</v>
      </c>
      <c r="E38" s="114" t="s">
        <v>50</v>
      </c>
      <c r="F38" s="114" t="s">
        <v>50</v>
      </c>
      <c r="G38" s="115" t="s">
        <v>50</v>
      </c>
      <c r="H38" s="58">
        <f>SUM(H39:H43)</f>
        <v>18226.320399999997</v>
      </c>
    </row>
    <row r="39" spans="1:9" ht="19.899999999999999" customHeight="1">
      <c r="A39" s="87" t="s">
        <v>181</v>
      </c>
      <c r="B39" s="59">
        <v>92263</v>
      </c>
      <c r="C39" s="85" t="s">
        <v>154</v>
      </c>
      <c r="D39" s="59" t="s">
        <v>21</v>
      </c>
      <c r="E39" s="63">
        <v>62.28</v>
      </c>
      <c r="F39" s="61">
        <v>169.16</v>
      </c>
      <c r="G39" s="61">
        <v>174.08</v>
      </c>
      <c r="H39" s="61">
        <f>E39*F39</f>
        <v>10535.284799999999</v>
      </c>
    </row>
    <row r="40" spans="1:9" ht="23.25" customHeight="1">
      <c r="A40" s="87" t="s">
        <v>182</v>
      </c>
      <c r="B40" s="59">
        <v>103672</v>
      </c>
      <c r="C40" s="85" t="s">
        <v>156</v>
      </c>
      <c r="D40" s="59" t="s">
        <v>41</v>
      </c>
      <c r="E40" s="63">
        <v>5.28</v>
      </c>
      <c r="F40" s="61">
        <v>669.07</v>
      </c>
      <c r="G40" s="61">
        <v>672.85</v>
      </c>
      <c r="H40" s="61">
        <f t="shared" ref="H40:H43" si="3">E40*F40</f>
        <v>3532.6896000000006</v>
      </c>
      <c r="I40" s="84"/>
    </row>
    <row r="41" spans="1:9" ht="25.15" customHeight="1">
      <c r="A41" s="87" t="s">
        <v>183</v>
      </c>
      <c r="B41" s="59">
        <v>92763</v>
      </c>
      <c r="C41" s="85" t="s">
        <v>53</v>
      </c>
      <c r="D41" s="59" t="s">
        <v>47</v>
      </c>
      <c r="E41" s="63">
        <v>305.8</v>
      </c>
      <c r="F41" s="61">
        <v>8.98</v>
      </c>
      <c r="G41" s="61">
        <v>9.08</v>
      </c>
      <c r="H41" s="61">
        <f t="shared" si="3"/>
        <v>2746.0840000000003</v>
      </c>
    </row>
    <row r="42" spans="1:9" ht="23.65" customHeight="1">
      <c r="A42" s="87" t="s">
        <v>184</v>
      </c>
      <c r="B42" s="59">
        <v>92764</v>
      </c>
      <c r="C42" s="85" t="s">
        <v>155</v>
      </c>
      <c r="D42" s="59" t="s">
        <v>47</v>
      </c>
      <c r="E42" s="63">
        <v>40.6</v>
      </c>
      <c r="F42" s="61">
        <v>8.65</v>
      </c>
      <c r="G42" s="61">
        <v>8.7200000000000006</v>
      </c>
      <c r="H42" s="61">
        <f t="shared" si="3"/>
        <v>351.19000000000005</v>
      </c>
    </row>
    <row r="43" spans="1:9" ht="17.25" customHeight="1">
      <c r="A43" s="87" t="s">
        <v>185</v>
      </c>
      <c r="B43" s="59">
        <v>92759</v>
      </c>
      <c r="C43" s="85" t="s">
        <v>54</v>
      </c>
      <c r="D43" s="59" t="s">
        <v>47</v>
      </c>
      <c r="E43" s="63">
        <v>75.2</v>
      </c>
      <c r="F43" s="61">
        <v>14.11</v>
      </c>
      <c r="G43" s="61">
        <v>14.63</v>
      </c>
      <c r="H43" s="61">
        <f t="shared" si="3"/>
        <v>1061.0719999999999</v>
      </c>
    </row>
    <row r="44" spans="1:9" ht="18" customHeight="1">
      <c r="A44" s="88" t="s">
        <v>153</v>
      </c>
      <c r="B44" s="132" t="s">
        <v>55</v>
      </c>
      <c r="C44" s="132" t="s">
        <v>50</v>
      </c>
      <c r="D44" s="132" t="s">
        <v>50</v>
      </c>
      <c r="E44" s="132" t="s">
        <v>50</v>
      </c>
      <c r="F44" s="132" t="s">
        <v>50</v>
      </c>
      <c r="G44" s="132" t="s">
        <v>50</v>
      </c>
      <c r="H44" s="58">
        <f>SUM(H45:H51)</f>
        <v>18011.396100000002</v>
      </c>
    </row>
    <row r="45" spans="1:9" ht="18" customHeight="1">
      <c r="A45" s="87" t="s">
        <v>159</v>
      </c>
      <c r="B45" s="59">
        <v>92265</v>
      </c>
      <c r="C45" s="85" t="s">
        <v>157</v>
      </c>
      <c r="D45" s="59" t="s">
        <v>52</v>
      </c>
      <c r="E45" s="63">
        <f>8.6+21.64+21.64+16.09</f>
        <v>67.97</v>
      </c>
      <c r="F45" s="61">
        <v>125.03</v>
      </c>
      <c r="G45" s="61">
        <v>129</v>
      </c>
      <c r="H45" s="61">
        <f>E45*F45</f>
        <v>8498.2891</v>
      </c>
    </row>
    <row r="46" spans="1:9" ht="27" customHeight="1">
      <c r="A46" s="87" t="s">
        <v>58</v>
      </c>
      <c r="B46" s="59">
        <v>103675</v>
      </c>
      <c r="C46" s="85" t="s">
        <v>56</v>
      </c>
      <c r="D46" s="59" t="s">
        <v>41</v>
      </c>
      <c r="E46" s="63">
        <f>0.57+2.6+2.6+1.93</f>
        <v>7.6999999999999993</v>
      </c>
      <c r="F46" s="61">
        <v>670.55</v>
      </c>
      <c r="G46" s="61">
        <v>674.56</v>
      </c>
      <c r="H46" s="61">
        <f t="shared" ref="H46:H51" si="4">E46*F46</f>
        <v>5163.2349999999988</v>
      </c>
    </row>
    <row r="47" spans="1:9" ht="27" customHeight="1">
      <c r="A47" s="87" t="s">
        <v>160</v>
      </c>
      <c r="B47" s="59">
        <v>92760</v>
      </c>
      <c r="C47" s="85" t="s">
        <v>158</v>
      </c>
      <c r="D47" s="59" t="s">
        <v>47</v>
      </c>
      <c r="E47" s="63">
        <v>8.3000000000000007</v>
      </c>
      <c r="F47" s="61">
        <v>13.1</v>
      </c>
      <c r="G47" s="61">
        <v>13.44</v>
      </c>
      <c r="H47" s="61">
        <f t="shared" si="4"/>
        <v>108.73</v>
      </c>
    </row>
    <row r="48" spans="1:9" ht="22.9" customHeight="1">
      <c r="A48" s="87" t="s">
        <v>59</v>
      </c>
      <c r="B48" s="59">
        <v>92761</v>
      </c>
      <c r="C48" s="85" t="s">
        <v>57</v>
      </c>
      <c r="D48" s="59" t="s">
        <v>47</v>
      </c>
      <c r="E48" s="63">
        <v>12.3</v>
      </c>
      <c r="F48" s="61">
        <v>12.13</v>
      </c>
      <c r="G48" s="61">
        <v>12.35</v>
      </c>
      <c r="H48" s="61">
        <f t="shared" si="4"/>
        <v>149.19900000000001</v>
      </c>
    </row>
    <row r="49" spans="1:10" ht="24" customHeight="1">
      <c r="A49" s="87" t="s">
        <v>161</v>
      </c>
      <c r="B49" s="59">
        <v>92763</v>
      </c>
      <c r="C49" s="85" t="s">
        <v>53</v>
      </c>
      <c r="D49" s="59" t="s">
        <v>47</v>
      </c>
      <c r="E49" s="63">
        <f>108.2+63.3+37.6</f>
        <v>209.1</v>
      </c>
      <c r="F49" s="61">
        <v>8.98</v>
      </c>
      <c r="G49" s="61">
        <v>9.08</v>
      </c>
      <c r="H49" s="61">
        <f t="shared" si="4"/>
        <v>1877.7180000000001</v>
      </c>
    </row>
    <row r="50" spans="1:10" ht="22.5" customHeight="1">
      <c r="A50" s="87" t="s">
        <v>186</v>
      </c>
      <c r="B50" s="59">
        <v>92764</v>
      </c>
      <c r="C50" s="85" t="s">
        <v>155</v>
      </c>
      <c r="D50" s="59" t="s">
        <v>47</v>
      </c>
      <c r="E50" s="63">
        <f>24+24</f>
        <v>48</v>
      </c>
      <c r="F50" s="61">
        <v>8.65</v>
      </c>
      <c r="G50" s="61">
        <v>8.7200000000000006</v>
      </c>
      <c r="H50" s="61">
        <f t="shared" si="4"/>
        <v>415.20000000000005</v>
      </c>
    </row>
    <row r="51" spans="1:10" ht="21" customHeight="1">
      <c r="A51" s="87" t="s">
        <v>187</v>
      </c>
      <c r="B51" s="59">
        <v>92759</v>
      </c>
      <c r="C51" s="85" t="s">
        <v>54</v>
      </c>
      <c r="D51" s="59" t="s">
        <v>47</v>
      </c>
      <c r="E51" s="63">
        <f>25.9+35.3+37.1+29.2</f>
        <v>127.5</v>
      </c>
      <c r="F51" s="61">
        <v>14.11</v>
      </c>
      <c r="G51" s="61">
        <v>14.63</v>
      </c>
      <c r="H51" s="61">
        <f t="shared" si="4"/>
        <v>1799.0249999999999</v>
      </c>
    </row>
    <row r="52" spans="1:10" ht="18" customHeight="1">
      <c r="A52" s="57">
        <v>4</v>
      </c>
      <c r="B52" s="132" t="s">
        <v>162</v>
      </c>
      <c r="C52" s="132" t="s">
        <v>50</v>
      </c>
      <c r="D52" s="132" t="s">
        <v>50</v>
      </c>
      <c r="E52" s="132" t="s">
        <v>50</v>
      </c>
      <c r="F52" s="132" t="s">
        <v>50</v>
      </c>
      <c r="G52" s="132" t="s">
        <v>50</v>
      </c>
      <c r="H52" s="58">
        <f>SUM(H53:H54)</f>
        <v>5969.670000000001</v>
      </c>
    </row>
    <row r="53" spans="1:10" ht="22.5">
      <c r="A53" s="59" t="s">
        <v>124</v>
      </c>
      <c r="B53" s="59">
        <v>104777</v>
      </c>
      <c r="C53" s="85" t="s">
        <v>165</v>
      </c>
      <c r="D53" s="59" t="s">
        <v>166</v>
      </c>
      <c r="E53" s="63">
        <f>(14+(4*7))</f>
        <v>42</v>
      </c>
      <c r="F53" s="61">
        <v>9.31</v>
      </c>
      <c r="G53" s="61">
        <v>10.07</v>
      </c>
      <c r="H53" s="61">
        <f>E53*F53</f>
        <v>391.02000000000004</v>
      </c>
    </row>
    <row r="54" spans="1:10" ht="18" customHeight="1">
      <c r="A54" s="59" t="s">
        <v>167</v>
      </c>
      <c r="B54" s="178">
        <v>89512</v>
      </c>
      <c r="C54" s="179" t="s">
        <v>164</v>
      </c>
      <c r="D54" s="178" t="s">
        <v>61</v>
      </c>
      <c r="E54" s="177">
        <f>(28*2.75)+(14*2)</f>
        <v>105</v>
      </c>
      <c r="F54" s="180">
        <v>53.13</v>
      </c>
      <c r="G54" s="180">
        <v>55.13</v>
      </c>
      <c r="H54" s="61">
        <f t="shared" ref="H54" si="5">E54*F54</f>
        <v>5578.6500000000005</v>
      </c>
    </row>
    <row r="55" spans="1:10" ht="18" customHeight="1">
      <c r="A55" s="57">
        <v>5</v>
      </c>
      <c r="B55" s="132" t="s">
        <v>151</v>
      </c>
      <c r="C55" s="132" t="s">
        <v>50</v>
      </c>
      <c r="D55" s="132" t="s">
        <v>50</v>
      </c>
      <c r="E55" s="132" t="s">
        <v>50</v>
      </c>
      <c r="F55" s="132" t="s">
        <v>50</v>
      </c>
      <c r="G55" s="132" t="s">
        <v>50</v>
      </c>
      <c r="H55" s="58">
        <f>SUM(H56:H56)</f>
        <v>3203.0952000000002</v>
      </c>
      <c r="I55" s="64"/>
      <c r="J55" s="64"/>
    </row>
    <row r="56" spans="1:10" ht="22.5" customHeight="1">
      <c r="A56" s="59" t="s">
        <v>163</v>
      </c>
      <c r="B56" s="178">
        <v>101156</v>
      </c>
      <c r="C56" s="179" t="s">
        <v>152</v>
      </c>
      <c r="D56" s="178" t="s">
        <v>21</v>
      </c>
      <c r="E56" s="177">
        <f>14.55*(4*0.2)</f>
        <v>11.64</v>
      </c>
      <c r="F56" s="180">
        <v>275.18</v>
      </c>
      <c r="G56" s="180">
        <v>280.91000000000003</v>
      </c>
      <c r="H56" s="61">
        <f>E56*F56</f>
        <v>3203.0952000000002</v>
      </c>
    </row>
    <row r="57" spans="1:10" ht="22.5" customHeight="1">
      <c r="A57" s="57" t="s">
        <v>60</v>
      </c>
      <c r="B57" s="132" t="s">
        <v>168</v>
      </c>
      <c r="C57" s="132" t="s">
        <v>50</v>
      </c>
      <c r="D57" s="132" t="s">
        <v>50</v>
      </c>
      <c r="E57" s="132" t="s">
        <v>50</v>
      </c>
      <c r="F57" s="132" t="s">
        <v>50</v>
      </c>
      <c r="G57" s="132" t="s">
        <v>50</v>
      </c>
      <c r="H57" s="86">
        <f>SUM(H58:H61)</f>
        <v>1996.6679999999999</v>
      </c>
    </row>
    <row r="58" spans="1:10" ht="22.5" customHeight="1">
      <c r="A58" s="87" t="s">
        <v>170</v>
      </c>
      <c r="B58" s="178">
        <v>91285</v>
      </c>
      <c r="C58" s="179" t="s">
        <v>191</v>
      </c>
      <c r="D58" s="178" t="s">
        <v>192</v>
      </c>
      <c r="E58" s="177">
        <v>8</v>
      </c>
      <c r="F58" s="180">
        <v>0.53</v>
      </c>
      <c r="G58" s="180">
        <v>0.53</v>
      </c>
      <c r="H58" s="61">
        <f t="shared" ref="H58:H60" si="6">E58*F58</f>
        <v>4.24</v>
      </c>
    </row>
    <row r="59" spans="1:10" ht="22.5" customHeight="1">
      <c r="A59" s="87" t="s">
        <v>189</v>
      </c>
      <c r="B59" s="178">
        <v>104789</v>
      </c>
      <c r="C59" s="179" t="s">
        <v>193</v>
      </c>
      <c r="D59" s="178" t="s">
        <v>37</v>
      </c>
      <c r="E59" s="177">
        <f>(((7*2.75)+(1*2))*0.1)*0.08</f>
        <v>0.17</v>
      </c>
      <c r="F59" s="180">
        <v>210.53</v>
      </c>
      <c r="G59" s="180">
        <v>228.53</v>
      </c>
      <c r="H59" s="61">
        <f t="shared" si="6"/>
        <v>35.790100000000002</v>
      </c>
    </row>
    <row r="60" spans="1:10" ht="22.5" customHeight="1">
      <c r="A60" s="87" t="s">
        <v>190</v>
      </c>
      <c r="B60" s="178" t="s">
        <v>194</v>
      </c>
      <c r="C60" s="179" t="s">
        <v>171</v>
      </c>
      <c r="D60" s="178" t="s">
        <v>37</v>
      </c>
      <c r="E60" s="177">
        <f>E59</f>
        <v>0.17</v>
      </c>
      <c r="F60" s="180">
        <v>9.08</v>
      </c>
      <c r="G60" s="180">
        <v>9.27</v>
      </c>
      <c r="H60" s="61">
        <f t="shared" si="6"/>
        <v>1.5436000000000001</v>
      </c>
    </row>
    <row r="61" spans="1:10" ht="22.5" customHeight="1">
      <c r="A61" s="87" t="s">
        <v>195</v>
      </c>
      <c r="B61" s="59">
        <v>104626</v>
      </c>
      <c r="C61" s="85" t="s">
        <v>169</v>
      </c>
      <c r="D61" s="59" t="s">
        <v>41</v>
      </c>
      <c r="E61" s="63">
        <f>(2.25*14.25)*0.08</f>
        <v>2.5649999999999999</v>
      </c>
      <c r="F61" s="61">
        <v>762.22</v>
      </c>
      <c r="G61" s="61">
        <v>770.52</v>
      </c>
      <c r="H61" s="61">
        <f>E61*F61</f>
        <v>1955.0943</v>
      </c>
    </row>
    <row r="62" spans="1:10">
      <c r="A62" s="57">
        <v>7</v>
      </c>
      <c r="B62" s="132" t="s">
        <v>63</v>
      </c>
      <c r="C62" s="132" t="s">
        <v>50</v>
      </c>
      <c r="D62" s="132" t="s">
        <v>50</v>
      </c>
      <c r="E62" s="132" t="s">
        <v>50</v>
      </c>
      <c r="F62" s="132" t="s">
        <v>50</v>
      </c>
      <c r="G62" s="132" t="s">
        <v>50</v>
      </c>
      <c r="H62" s="58">
        <f>SUM(H63)</f>
        <v>1488.5785200000003</v>
      </c>
    </row>
    <row r="63" spans="1:10">
      <c r="A63" s="87" t="s">
        <v>176</v>
      </c>
      <c r="B63" s="87" t="s">
        <v>64</v>
      </c>
      <c r="C63" s="85" t="s">
        <v>188</v>
      </c>
      <c r="D63" s="59" t="s">
        <v>52</v>
      </c>
      <c r="E63" s="63">
        <f>E17</f>
        <v>191.33400000000003</v>
      </c>
      <c r="F63" s="61">
        <v>7.78</v>
      </c>
      <c r="G63" s="61">
        <v>8.32</v>
      </c>
      <c r="H63" s="61">
        <f>E63*F63</f>
        <v>1488.5785200000003</v>
      </c>
    </row>
    <row r="64" spans="1:10" ht="27" customHeight="1">
      <c r="G64" s="65" t="s">
        <v>65</v>
      </c>
      <c r="H64" s="66">
        <f>SUM(H13+H18+H31+H52+H55+H57+H62)</f>
        <v>90040.605099999986</v>
      </c>
    </row>
    <row r="65" spans="1:8" ht="0.4" customHeight="1"/>
    <row r="66" spans="1:8" hidden="1"/>
    <row r="67" spans="1:8" hidden="1"/>
    <row r="68" spans="1:8" ht="13.15">
      <c r="A68" s="67"/>
      <c r="B68" s="68"/>
      <c r="C68" s="68"/>
      <c r="D68" s="68"/>
      <c r="E68" s="68"/>
      <c r="F68" s="69"/>
      <c r="G68" s="70" t="s">
        <v>66</v>
      </c>
      <c r="H68" s="71"/>
    </row>
    <row r="69" spans="1:8" ht="409.5" customHeight="1">
      <c r="A69" s="131"/>
      <c r="B69" s="125"/>
      <c r="C69" s="125"/>
      <c r="D69" s="133" t="s">
        <v>67</v>
      </c>
      <c r="E69" s="133"/>
      <c r="F69" s="73"/>
      <c r="G69" s="134" t="s">
        <v>175</v>
      </c>
      <c r="H69" s="135"/>
    </row>
    <row r="70" spans="1:8" ht="21" customHeight="1">
      <c r="A70" s="131"/>
      <c r="B70" s="125"/>
      <c r="C70" s="125"/>
      <c r="D70" s="125" t="s">
        <v>68</v>
      </c>
      <c r="E70" s="125"/>
      <c r="F70" s="74"/>
      <c r="G70" s="75"/>
      <c r="H70" s="76"/>
    </row>
    <row r="71" spans="1:8">
      <c r="A71" s="77"/>
      <c r="B71" s="124"/>
      <c r="C71" s="124"/>
      <c r="D71" s="78"/>
      <c r="E71" s="77"/>
      <c r="F71" s="79"/>
      <c r="G71" s="75"/>
      <c r="H71" s="76"/>
    </row>
    <row r="72" spans="1:8">
      <c r="A72" s="131" t="s">
        <v>69</v>
      </c>
      <c r="B72" s="125"/>
      <c r="C72" s="125"/>
      <c r="D72" s="80"/>
      <c r="E72" s="125"/>
      <c r="F72" s="125"/>
      <c r="G72" s="75"/>
      <c r="H72" s="76"/>
    </row>
    <row r="73" spans="1:8">
      <c r="A73" s="131"/>
      <c r="B73" s="125"/>
      <c r="C73" s="125"/>
      <c r="D73" s="78"/>
      <c r="E73" s="77"/>
      <c r="F73" s="79"/>
      <c r="G73" s="75"/>
      <c r="H73" s="76"/>
    </row>
    <row r="74" spans="1:8">
      <c r="B74" s="72"/>
      <c r="F74" s="76"/>
      <c r="G74" s="75"/>
      <c r="H74" s="76"/>
    </row>
    <row r="75" spans="1:8">
      <c r="B75" s="77"/>
      <c r="C75" s="77"/>
      <c r="D75" s="78"/>
      <c r="F75" s="76"/>
      <c r="G75" s="75"/>
      <c r="H75" s="76"/>
    </row>
    <row r="76" spans="1:8" ht="36.75" customHeight="1">
      <c r="B76" s="126" t="s">
        <v>70</v>
      </c>
      <c r="C76" s="126"/>
      <c r="E76" s="81"/>
      <c r="F76" s="82"/>
      <c r="G76" s="83"/>
      <c r="H76" s="82"/>
    </row>
  </sheetData>
  <mergeCells count="36">
    <mergeCell ref="B71:C71"/>
    <mergeCell ref="E72:F72"/>
    <mergeCell ref="B76:C76"/>
    <mergeCell ref="E9:E10"/>
    <mergeCell ref="F9:F10"/>
    <mergeCell ref="A69:C70"/>
    <mergeCell ref="A72:C73"/>
    <mergeCell ref="B32:G32"/>
    <mergeCell ref="B62:G62"/>
    <mergeCell ref="D69:E69"/>
    <mergeCell ref="G69:H69"/>
    <mergeCell ref="B44:G44"/>
    <mergeCell ref="B55:G55"/>
    <mergeCell ref="B52:G52"/>
    <mergeCell ref="B57:G57"/>
    <mergeCell ref="D70:E70"/>
    <mergeCell ref="B19:G19"/>
    <mergeCell ref="B23:G23"/>
    <mergeCell ref="B31:G31"/>
    <mergeCell ref="B38:G38"/>
    <mergeCell ref="A9:D9"/>
    <mergeCell ref="A10:D10"/>
    <mergeCell ref="A11:H11"/>
    <mergeCell ref="B13:G13"/>
    <mergeCell ref="B18:G18"/>
    <mergeCell ref="A6:E6"/>
    <mergeCell ref="F6:H6"/>
    <mergeCell ref="A7:E7"/>
    <mergeCell ref="F7:H7"/>
    <mergeCell ref="A8:D8"/>
    <mergeCell ref="E8:H8"/>
    <mergeCell ref="A1:B1"/>
    <mergeCell ref="C1:H1"/>
    <mergeCell ref="A2:H2"/>
    <mergeCell ref="A3:H3"/>
    <mergeCell ref="A4:H4"/>
  </mergeCells>
  <phoneticPr fontId="6" type="noConversion"/>
  <printOptions horizontalCentered="1"/>
  <pageMargins left="0.78740157480314998" right="0.196850393700787" top="0.39370078740157499" bottom="0.39370078740157499" header="0" footer="0"/>
  <pageSetup paperSize="9" scale="68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1"/>
  <sheetViews>
    <sheetView showGridLines="0" showZeros="0" topLeftCell="A2" workbookViewId="0">
      <selection activeCell="A2" sqref="A2:H2"/>
    </sheetView>
  </sheetViews>
  <sheetFormatPr defaultColWidth="9" defaultRowHeight="12.75"/>
  <cols>
    <col min="1" max="1" width="5.3984375" customWidth="1"/>
    <col min="2" max="2" width="10.73046875" customWidth="1"/>
    <col min="3" max="3" width="48" customWidth="1"/>
    <col min="5" max="8" width="12.265625" customWidth="1"/>
  </cols>
  <sheetData>
    <row r="1" spans="1:9" ht="60.75" customHeight="1">
      <c r="A1" s="136"/>
      <c r="B1" s="136"/>
      <c r="C1" s="137"/>
      <c r="D1" s="137"/>
      <c r="E1" s="137"/>
      <c r="F1" s="137"/>
      <c r="G1" s="137"/>
      <c r="H1" s="137"/>
    </row>
    <row r="2" spans="1:9" ht="15">
      <c r="A2" s="138"/>
      <c r="B2" s="138"/>
      <c r="C2" s="138"/>
      <c r="D2" s="138"/>
      <c r="E2" s="138"/>
      <c r="F2" s="138"/>
      <c r="G2" s="138"/>
      <c r="H2" s="138"/>
    </row>
    <row r="3" spans="1:9" ht="3.75" customHeight="1">
      <c r="A3" s="139"/>
      <c r="B3" s="139"/>
      <c r="C3" s="139"/>
      <c r="D3" s="139"/>
      <c r="E3" s="139"/>
      <c r="F3" s="139"/>
      <c r="G3" s="139"/>
      <c r="H3" s="139"/>
    </row>
    <row r="4" spans="1:9" ht="20.100000000000001" customHeight="1">
      <c r="A4" s="140" t="s">
        <v>0</v>
      </c>
      <c r="B4" s="141"/>
      <c r="C4" s="141"/>
      <c r="D4" s="141"/>
      <c r="E4" s="141"/>
      <c r="F4" s="141"/>
      <c r="G4" s="141"/>
      <c r="H4" s="142"/>
    </row>
    <row r="5" spans="1:9" ht="3.75" customHeight="1">
      <c r="A5" s="1"/>
      <c r="B5" s="1"/>
      <c r="C5" s="1"/>
      <c r="D5" s="1"/>
      <c r="E5" s="1"/>
      <c r="F5" s="1"/>
      <c r="G5" s="1"/>
      <c r="H5" s="1"/>
    </row>
    <row r="6" spans="1:9" ht="20.100000000000001" customHeight="1">
      <c r="A6" s="143" t="s">
        <v>71</v>
      </c>
      <c r="B6" s="144"/>
      <c r="C6" s="144"/>
      <c r="D6" s="144"/>
      <c r="E6" s="145"/>
      <c r="F6" s="146" t="s">
        <v>72</v>
      </c>
      <c r="G6" s="147"/>
      <c r="H6" s="148"/>
    </row>
    <row r="7" spans="1:9" ht="20.100000000000001" customHeight="1">
      <c r="A7" s="149" t="s">
        <v>73</v>
      </c>
      <c r="B7" s="150"/>
      <c r="C7" s="150"/>
      <c r="D7" s="150"/>
      <c r="E7" s="151"/>
      <c r="F7" s="152" t="s">
        <v>74</v>
      </c>
      <c r="G7" s="153"/>
      <c r="H7" s="154"/>
    </row>
    <row r="8" spans="1:9" ht="20.100000000000001" customHeight="1">
      <c r="A8" s="155" t="s">
        <v>75</v>
      </c>
      <c r="B8" s="156"/>
      <c r="C8" s="156"/>
      <c r="D8" s="157"/>
      <c r="E8" s="158" t="s">
        <v>3</v>
      </c>
      <c r="F8" s="159"/>
      <c r="G8" s="159"/>
      <c r="H8" s="160"/>
    </row>
    <row r="9" spans="1:9" ht="20.100000000000001" customHeight="1">
      <c r="A9" s="155" t="s">
        <v>76</v>
      </c>
      <c r="B9" s="156"/>
      <c r="C9" s="156"/>
      <c r="D9" s="157"/>
      <c r="E9" s="170" t="s">
        <v>5</v>
      </c>
      <c r="F9" s="172" t="s">
        <v>6</v>
      </c>
      <c r="G9" s="2" t="s">
        <v>77</v>
      </c>
      <c r="H9" s="3" t="s">
        <v>8</v>
      </c>
    </row>
    <row r="10" spans="1:9" ht="20.100000000000001" customHeight="1">
      <c r="A10" s="161" t="s">
        <v>78</v>
      </c>
      <c r="B10" s="162"/>
      <c r="C10" s="162"/>
      <c r="D10" s="163"/>
      <c r="E10" s="171"/>
      <c r="F10" s="173"/>
      <c r="G10" s="4" t="s">
        <v>79</v>
      </c>
      <c r="H10" s="5">
        <v>0.33479999999999999</v>
      </c>
    </row>
    <row r="11" spans="1:9" ht="3.75" customHeight="1">
      <c r="A11" s="164"/>
      <c r="B11" s="164"/>
      <c r="C11" s="164"/>
      <c r="D11" s="164"/>
      <c r="E11" s="164"/>
      <c r="F11" s="164"/>
      <c r="G11" s="164"/>
      <c r="H11" s="164"/>
    </row>
    <row r="12" spans="1:9" ht="39.4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8" t="s">
        <v>15</v>
      </c>
      <c r="G12" s="8" t="s">
        <v>16</v>
      </c>
      <c r="H12" s="9" t="s">
        <v>80</v>
      </c>
    </row>
    <row r="13" spans="1:9" ht="18" customHeight="1">
      <c r="A13" s="10">
        <v>1</v>
      </c>
      <c r="B13" s="11" t="s">
        <v>81</v>
      </c>
      <c r="C13" s="12" t="s">
        <v>82</v>
      </c>
      <c r="D13" s="13"/>
      <c r="E13" s="14"/>
      <c r="F13" s="14"/>
      <c r="G13" s="14"/>
      <c r="H13" s="15"/>
    </row>
    <row r="14" spans="1:9" ht="18" customHeight="1">
      <c r="A14" s="16" t="s">
        <v>83</v>
      </c>
      <c r="B14" s="17" t="s">
        <v>84</v>
      </c>
      <c r="C14" s="18" t="s">
        <v>85</v>
      </c>
      <c r="D14" s="19" t="s">
        <v>21</v>
      </c>
      <c r="E14" s="20">
        <v>10</v>
      </c>
      <c r="F14" s="20">
        <v>233.32</v>
      </c>
      <c r="G14" s="20">
        <f>ROUND(F14+(F14*$H$10),2)</f>
        <v>311.44</v>
      </c>
      <c r="H14" s="21">
        <f>ROUND((E14*G14),2)</f>
        <v>3114.4</v>
      </c>
    </row>
    <row r="15" spans="1:9" ht="20.25">
      <c r="A15" s="16" t="s">
        <v>86</v>
      </c>
      <c r="B15" s="17" t="s">
        <v>87</v>
      </c>
      <c r="C15" s="18" t="s">
        <v>88</v>
      </c>
      <c r="D15" s="19" t="s">
        <v>62</v>
      </c>
      <c r="E15" s="20">
        <v>1</v>
      </c>
      <c r="F15" s="20">
        <v>629.55999999999995</v>
      </c>
      <c r="G15" s="20">
        <f t="shared" ref="G15:G32" si="0">ROUND(F15+(F15*$H$10),2)</f>
        <v>840.34</v>
      </c>
      <c r="H15" s="21">
        <f t="shared" ref="H15:H32" si="1">ROUND((E15*G15),2)</f>
        <v>840.34</v>
      </c>
      <c r="I15" s="46"/>
    </row>
    <row r="16" spans="1:9" ht="18" customHeight="1">
      <c r="A16" s="16"/>
      <c r="B16" s="17"/>
      <c r="C16" s="18"/>
      <c r="D16" s="19"/>
      <c r="E16" s="20"/>
      <c r="F16" s="20"/>
      <c r="G16" s="20">
        <f t="shared" si="0"/>
        <v>0</v>
      </c>
      <c r="H16" s="21">
        <f t="shared" si="1"/>
        <v>0</v>
      </c>
    </row>
    <row r="17" spans="1:9" ht="18" customHeight="1">
      <c r="A17" s="22">
        <v>2</v>
      </c>
      <c r="B17" s="23" t="s">
        <v>89</v>
      </c>
      <c r="C17" s="24" t="s">
        <v>90</v>
      </c>
      <c r="D17" s="19"/>
      <c r="E17" s="20"/>
      <c r="F17" s="20"/>
      <c r="G17" s="20">
        <f t="shared" si="0"/>
        <v>0</v>
      </c>
      <c r="H17" s="21">
        <f t="shared" si="1"/>
        <v>0</v>
      </c>
    </row>
    <row r="18" spans="1:9">
      <c r="A18" s="16" t="s">
        <v>25</v>
      </c>
      <c r="B18" s="17" t="s">
        <v>91</v>
      </c>
      <c r="C18" s="18" t="s">
        <v>92</v>
      </c>
      <c r="D18" s="19" t="s">
        <v>21</v>
      </c>
      <c r="E18" s="20">
        <v>1000</v>
      </c>
      <c r="F18" s="20">
        <v>1.0900000000000001</v>
      </c>
      <c r="G18" s="20">
        <f t="shared" si="0"/>
        <v>1.45</v>
      </c>
      <c r="H18" s="21">
        <f t="shared" si="1"/>
        <v>1450</v>
      </c>
    </row>
    <row r="19" spans="1:9" ht="50.65">
      <c r="A19" s="16" t="s">
        <v>34</v>
      </c>
      <c r="B19" s="25" t="s">
        <v>93</v>
      </c>
      <c r="C19" s="18" t="s">
        <v>94</v>
      </c>
      <c r="D19" s="19" t="s">
        <v>37</v>
      </c>
      <c r="E19" s="20">
        <v>150</v>
      </c>
      <c r="F19" s="20">
        <v>9.1199999999999992</v>
      </c>
      <c r="G19" s="20">
        <f t="shared" si="0"/>
        <v>12.17</v>
      </c>
      <c r="H19" s="21">
        <f t="shared" si="1"/>
        <v>1825.5</v>
      </c>
    </row>
    <row r="20" spans="1:9" ht="20.25">
      <c r="A20" s="16" t="s">
        <v>46</v>
      </c>
      <c r="B20" s="25" t="s">
        <v>95</v>
      </c>
      <c r="C20" s="18" t="s">
        <v>96</v>
      </c>
      <c r="D20" s="25" t="s">
        <v>97</v>
      </c>
      <c r="E20" s="20">
        <v>1500</v>
      </c>
      <c r="F20" s="20">
        <v>0.75</v>
      </c>
      <c r="G20" s="20">
        <f t="shared" si="0"/>
        <v>1</v>
      </c>
      <c r="H20" s="21">
        <f t="shared" si="1"/>
        <v>1500</v>
      </c>
    </row>
    <row r="21" spans="1:9" ht="18" customHeight="1">
      <c r="A21" s="16" t="s">
        <v>98</v>
      </c>
      <c r="B21" s="25" t="s">
        <v>99</v>
      </c>
      <c r="C21" s="18" t="s">
        <v>100</v>
      </c>
      <c r="D21" s="19" t="s">
        <v>97</v>
      </c>
      <c r="E21" s="20">
        <v>698.4</v>
      </c>
      <c r="F21" s="20">
        <v>0.71</v>
      </c>
      <c r="G21" s="20">
        <f t="shared" si="0"/>
        <v>0.95</v>
      </c>
      <c r="H21" s="21">
        <f t="shared" si="1"/>
        <v>663.48</v>
      </c>
    </row>
    <row r="22" spans="1:9" ht="20.25">
      <c r="A22" s="16" t="s">
        <v>101</v>
      </c>
      <c r="B22" s="25" t="s">
        <v>102</v>
      </c>
      <c r="C22" s="18" t="s">
        <v>103</v>
      </c>
      <c r="D22" s="25" t="s">
        <v>104</v>
      </c>
      <c r="E22" s="20">
        <v>2380</v>
      </c>
      <c r="F22" s="20">
        <v>0.31</v>
      </c>
      <c r="G22" s="20">
        <f t="shared" si="0"/>
        <v>0.41</v>
      </c>
      <c r="H22" s="21">
        <f t="shared" si="1"/>
        <v>975.8</v>
      </c>
    </row>
    <row r="23" spans="1:9" ht="30.4">
      <c r="A23" s="16" t="s">
        <v>105</v>
      </c>
      <c r="B23" s="25" t="s">
        <v>106</v>
      </c>
      <c r="C23" s="18" t="s">
        <v>107</v>
      </c>
      <c r="D23" s="25" t="s">
        <v>21</v>
      </c>
      <c r="E23" s="20">
        <v>1000</v>
      </c>
      <c r="F23" s="20">
        <v>2.72</v>
      </c>
      <c r="G23" s="20">
        <f t="shared" si="0"/>
        <v>3.63</v>
      </c>
      <c r="H23" s="21">
        <f t="shared" si="1"/>
        <v>3630</v>
      </c>
    </row>
    <row r="24" spans="1:9" ht="30.4">
      <c r="A24" s="16" t="s">
        <v>108</v>
      </c>
      <c r="B24" s="25" t="s">
        <v>109</v>
      </c>
      <c r="C24" s="18" t="s">
        <v>110</v>
      </c>
      <c r="D24" s="19" t="s">
        <v>21</v>
      </c>
      <c r="E24" s="20">
        <v>1000</v>
      </c>
      <c r="F24" s="20">
        <v>0.64</v>
      </c>
      <c r="G24" s="20">
        <f t="shared" si="0"/>
        <v>0.85</v>
      </c>
      <c r="H24" s="21">
        <f t="shared" si="1"/>
        <v>850</v>
      </c>
    </row>
    <row r="25" spans="1:9" ht="40.5">
      <c r="A25" s="16" t="s">
        <v>111</v>
      </c>
      <c r="B25" s="25" t="s">
        <v>112</v>
      </c>
      <c r="C25" s="18" t="s">
        <v>113</v>
      </c>
      <c r="D25" s="25" t="s">
        <v>37</v>
      </c>
      <c r="E25" s="20">
        <v>30</v>
      </c>
      <c r="F25" s="20">
        <v>337.93</v>
      </c>
      <c r="G25" s="20">
        <f t="shared" si="0"/>
        <v>451.07</v>
      </c>
      <c r="H25" s="21">
        <f t="shared" si="1"/>
        <v>13532.1</v>
      </c>
      <c r="I25" s="46"/>
    </row>
    <row r="26" spans="1:9">
      <c r="A26" s="16" t="s">
        <v>114</v>
      </c>
      <c r="B26" s="25" t="s">
        <v>115</v>
      </c>
      <c r="C26" s="18" t="s">
        <v>116</v>
      </c>
      <c r="D26" s="25" t="s">
        <v>97</v>
      </c>
      <c r="E26" s="20">
        <v>300</v>
      </c>
      <c r="F26" s="20">
        <v>0.8</v>
      </c>
      <c r="G26" s="20">
        <f t="shared" si="0"/>
        <v>1.07</v>
      </c>
      <c r="H26" s="21">
        <f t="shared" si="1"/>
        <v>321</v>
      </c>
      <c r="I26" s="46"/>
    </row>
    <row r="27" spans="1:9" ht="18" customHeight="1">
      <c r="A27" s="16"/>
      <c r="B27" s="17"/>
      <c r="C27" s="18"/>
      <c r="D27" s="19"/>
      <c r="E27" s="20"/>
      <c r="F27" s="20"/>
      <c r="G27" s="20">
        <f t="shared" si="0"/>
        <v>0</v>
      </c>
      <c r="H27" s="21">
        <f t="shared" si="1"/>
        <v>0</v>
      </c>
    </row>
    <row r="28" spans="1:9" ht="18" customHeight="1">
      <c r="A28" s="22">
        <v>3</v>
      </c>
      <c r="B28" s="23" t="s">
        <v>117</v>
      </c>
      <c r="C28" s="24" t="s">
        <v>118</v>
      </c>
      <c r="D28" s="19"/>
      <c r="E28" s="20"/>
      <c r="F28" s="20"/>
      <c r="G28" s="20">
        <f t="shared" si="0"/>
        <v>0</v>
      </c>
      <c r="H28" s="21">
        <f t="shared" si="1"/>
        <v>0</v>
      </c>
    </row>
    <row r="29" spans="1:9" ht="18" customHeight="1">
      <c r="A29" s="16" t="s">
        <v>119</v>
      </c>
      <c r="B29" s="25" t="s">
        <v>120</v>
      </c>
      <c r="C29" s="18" t="s">
        <v>121</v>
      </c>
      <c r="D29" s="19" t="s">
        <v>61</v>
      </c>
      <c r="E29" s="20">
        <v>400</v>
      </c>
      <c r="F29" s="20">
        <v>9.3699999999999992</v>
      </c>
      <c r="G29" s="20">
        <f t="shared" si="0"/>
        <v>12.51</v>
      </c>
      <c r="H29" s="21">
        <f t="shared" si="1"/>
        <v>5004</v>
      </c>
    </row>
    <row r="30" spans="1:9" ht="18" customHeight="1">
      <c r="A30" s="16"/>
      <c r="B30" s="17"/>
      <c r="C30" s="18"/>
      <c r="D30" s="19"/>
      <c r="E30" s="20"/>
      <c r="F30" s="20"/>
      <c r="G30" s="20">
        <f t="shared" si="0"/>
        <v>0</v>
      </c>
      <c r="H30" s="21">
        <f t="shared" si="1"/>
        <v>0</v>
      </c>
    </row>
    <row r="31" spans="1:9" ht="18" customHeight="1">
      <c r="A31" s="22">
        <v>4</v>
      </c>
      <c r="B31" s="23" t="s">
        <v>122</v>
      </c>
      <c r="C31" s="24" t="s">
        <v>123</v>
      </c>
      <c r="D31" s="19"/>
      <c r="E31" s="20"/>
      <c r="F31" s="20"/>
      <c r="G31" s="20">
        <f t="shared" si="0"/>
        <v>0</v>
      </c>
      <c r="H31" s="21">
        <f t="shared" si="1"/>
        <v>0</v>
      </c>
    </row>
    <row r="32" spans="1:9">
      <c r="A32" s="16" t="s">
        <v>124</v>
      </c>
      <c r="B32" s="25" t="s">
        <v>125</v>
      </c>
      <c r="C32" s="18" t="s">
        <v>126</v>
      </c>
      <c r="D32" s="19" t="s">
        <v>61</v>
      </c>
      <c r="E32" s="20">
        <v>400</v>
      </c>
      <c r="F32" s="20">
        <v>23.56</v>
      </c>
      <c r="G32" s="20">
        <f t="shared" si="0"/>
        <v>31.45</v>
      </c>
      <c r="H32" s="21">
        <f t="shared" si="1"/>
        <v>12580</v>
      </c>
    </row>
    <row r="33" spans="1:8" ht="18" customHeight="1">
      <c r="A33" s="16"/>
      <c r="B33" s="17"/>
      <c r="C33" s="18"/>
      <c r="D33" s="19"/>
      <c r="E33" s="20"/>
      <c r="F33" s="20"/>
      <c r="G33" s="20">
        <f t="shared" ref="G33:G40" si="2">F33+(F33*$H$10)</f>
        <v>0</v>
      </c>
      <c r="H33" s="21">
        <f t="shared" ref="H33:H41" si="3">E33*G33</f>
        <v>0</v>
      </c>
    </row>
    <row r="34" spans="1:8" ht="18" customHeight="1">
      <c r="A34" s="16"/>
      <c r="B34" s="17"/>
      <c r="C34" s="18"/>
      <c r="D34" s="19"/>
      <c r="E34" s="20"/>
      <c r="F34" s="20"/>
      <c r="G34" s="20">
        <f t="shared" si="2"/>
        <v>0</v>
      </c>
      <c r="H34" s="21">
        <f t="shared" si="3"/>
        <v>0</v>
      </c>
    </row>
    <row r="35" spans="1:8" ht="18" customHeight="1">
      <c r="A35" s="16"/>
      <c r="B35" s="17"/>
      <c r="C35" s="168" t="s">
        <v>127</v>
      </c>
      <c r="D35" s="19"/>
      <c r="E35" s="20"/>
      <c r="F35" s="20"/>
      <c r="G35" s="20">
        <f t="shared" si="2"/>
        <v>0</v>
      </c>
      <c r="H35" s="21">
        <f t="shared" si="3"/>
        <v>0</v>
      </c>
    </row>
    <row r="36" spans="1:8" ht="18" customHeight="1">
      <c r="A36" s="16"/>
      <c r="B36" s="17"/>
      <c r="C36" s="169"/>
      <c r="D36" s="19"/>
      <c r="E36" s="20"/>
      <c r="F36" s="20"/>
      <c r="G36" s="20">
        <f t="shared" si="2"/>
        <v>0</v>
      </c>
      <c r="H36" s="21">
        <f t="shared" si="3"/>
        <v>0</v>
      </c>
    </row>
    <row r="37" spans="1:8" ht="18" customHeight="1">
      <c r="A37" s="16"/>
      <c r="B37" s="17"/>
      <c r="C37" s="18"/>
      <c r="D37" s="19"/>
      <c r="E37" s="20"/>
      <c r="F37" s="20"/>
      <c r="G37" s="20">
        <f t="shared" si="2"/>
        <v>0</v>
      </c>
      <c r="H37" s="21">
        <f t="shared" si="3"/>
        <v>0</v>
      </c>
    </row>
    <row r="38" spans="1:8" ht="18" customHeight="1">
      <c r="A38" s="16"/>
      <c r="B38" s="17"/>
      <c r="C38" s="18"/>
      <c r="D38" s="19"/>
      <c r="E38" s="20"/>
      <c r="F38" s="20"/>
      <c r="G38" s="20">
        <f t="shared" si="2"/>
        <v>0</v>
      </c>
      <c r="H38" s="21">
        <f t="shared" si="3"/>
        <v>0</v>
      </c>
    </row>
    <row r="39" spans="1:8" ht="18" customHeight="1">
      <c r="A39" s="26"/>
      <c r="B39" s="27"/>
      <c r="C39" s="28"/>
      <c r="D39" s="29"/>
      <c r="E39" s="30"/>
      <c r="F39" s="30"/>
      <c r="G39" s="30">
        <f t="shared" si="2"/>
        <v>0</v>
      </c>
      <c r="H39" s="31">
        <f t="shared" si="3"/>
        <v>0</v>
      </c>
    </row>
    <row r="40" spans="1:8" ht="18" customHeight="1">
      <c r="A40" s="26"/>
      <c r="B40" s="27"/>
      <c r="C40" s="28"/>
      <c r="D40" s="32"/>
      <c r="E40" s="30"/>
      <c r="F40" s="30"/>
      <c r="G40" s="30">
        <f t="shared" si="2"/>
        <v>0</v>
      </c>
      <c r="H40" s="31">
        <f t="shared" si="3"/>
        <v>0</v>
      </c>
    </row>
    <row r="41" spans="1:8" ht="18" customHeight="1">
      <c r="A41" s="33"/>
      <c r="B41" s="34"/>
      <c r="C41" s="35"/>
      <c r="D41" s="36"/>
      <c r="E41" s="37"/>
      <c r="F41" s="37"/>
      <c r="G41" s="37">
        <f>F41*$H$10</f>
        <v>0</v>
      </c>
      <c r="H41" s="38">
        <f t="shared" si="3"/>
        <v>0</v>
      </c>
    </row>
    <row r="42" spans="1:8" ht="18" customHeight="1">
      <c r="A42" s="165" t="s">
        <v>128</v>
      </c>
      <c r="B42" s="166"/>
      <c r="C42" s="166"/>
      <c r="D42" s="166"/>
      <c r="E42" s="166"/>
      <c r="F42" s="166"/>
      <c r="G42" s="166"/>
      <c r="H42" s="39">
        <f>SUM(H13:H41)</f>
        <v>46286.619999999995</v>
      </c>
    </row>
    <row r="43" spans="1:8" ht="14.25" customHeight="1">
      <c r="A43" s="40"/>
      <c r="B43" s="40"/>
      <c r="C43" s="40"/>
      <c r="D43" s="40"/>
      <c r="E43" s="40"/>
      <c r="F43" s="40"/>
      <c r="G43" s="40"/>
      <c r="H43" s="41"/>
    </row>
    <row r="44" spans="1:8" ht="11.25" customHeight="1">
      <c r="A44" s="42"/>
      <c r="B44" s="42"/>
      <c r="C44" s="42"/>
      <c r="D44" s="42"/>
      <c r="E44" s="42"/>
      <c r="F44" s="42"/>
      <c r="G44" s="42"/>
      <c r="H44" s="42"/>
    </row>
    <row r="45" spans="1:8" ht="11.25" customHeight="1">
      <c r="A45" s="42"/>
      <c r="B45" s="167"/>
      <c r="C45" s="167"/>
      <c r="D45" s="42"/>
      <c r="E45" s="167"/>
      <c r="F45" s="167"/>
      <c r="G45" s="43"/>
      <c r="H45" s="42"/>
    </row>
    <row r="46" spans="1:8">
      <c r="A46" s="44"/>
      <c r="B46" s="174" t="s">
        <v>129</v>
      </c>
      <c r="C46" s="174"/>
      <c r="D46" s="44"/>
      <c r="E46" s="175" t="s">
        <v>68</v>
      </c>
      <c r="F46" s="175"/>
      <c r="G46" s="45"/>
      <c r="H46" s="44"/>
    </row>
    <row r="49" spans="1:8" ht="11.25" customHeight="1">
      <c r="A49" s="42"/>
      <c r="B49" s="167"/>
      <c r="C49" s="167"/>
      <c r="D49" s="42"/>
      <c r="E49" s="176"/>
      <c r="F49" s="176"/>
      <c r="G49" s="43"/>
      <c r="H49" s="42"/>
    </row>
    <row r="50" spans="1:8">
      <c r="A50" s="44"/>
      <c r="B50" s="174" t="s">
        <v>130</v>
      </c>
      <c r="C50" s="174"/>
      <c r="D50" s="44"/>
      <c r="E50" s="175"/>
      <c r="F50" s="175"/>
      <c r="G50" s="45"/>
      <c r="H50" s="44"/>
    </row>
    <row r="51" spans="1:8" ht="4.5" customHeight="1"/>
  </sheetData>
  <mergeCells count="26">
    <mergeCell ref="B46:C46"/>
    <mergeCell ref="E46:F46"/>
    <mergeCell ref="B49:C49"/>
    <mergeCell ref="E49:F49"/>
    <mergeCell ref="B50:C50"/>
    <mergeCell ref="E50:F50"/>
    <mergeCell ref="A9:D9"/>
    <mergeCell ref="A10:D10"/>
    <mergeCell ref="A11:H11"/>
    <mergeCell ref="A42:G42"/>
    <mergeCell ref="B45:C45"/>
    <mergeCell ref="E45:F45"/>
    <mergeCell ref="C35:C36"/>
    <mergeCell ref="E9:E10"/>
    <mergeCell ref="F9:F10"/>
    <mergeCell ref="A6:E6"/>
    <mergeCell ref="F6:H6"/>
    <mergeCell ref="A7:E7"/>
    <mergeCell ref="F7:H7"/>
    <mergeCell ref="A8:D8"/>
    <mergeCell ref="E8:H8"/>
    <mergeCell ref="A1:B1"/>
    <mergeCell ref="C1:H1"/>
    <mergeCell ref="A2:H2"/>
    <mergeCell ref="A3:H3"/>
    <mergeCell ref="A4:H4"/>
  </mergeCells>
  <pageMargins left="0.78740157480314998" right="0.196850393700787" top="0.39370078740157499" bottom="0.39370078740157499" header="0" footer="0"/>
  <pageSetup paperSize="9" scale="77" orientation="portrait"/>
  <headerFooter alignWithMargins="0"/>
  <drawing r:id="rId1"/>
  <legacyDrawing r:id="rId2"/>
  <oleObjects>
    <mc:AlternateContent xmlns:mc="http://schemas.openxmlformats.org/markup-compatibility/2006">
      <mc:Choice Requires="x14">
        <oleObject progId="Word.Picture.8" shapeId="5123" r:id="rId3">
          <objectPr defaultSize="0" altText="" r:id="rId4">
            <anchor moveWithCells="1">
              <from>
                <xdr:col>1</xdr:col>
                <xdr:colOff>0</xdr:colOff>
                <xdr:row>0</xdr:row>
                <xdr:rowOff>85725</xdr:rowOff>
              </from>
              <to>
                <xdr:col>2</xdr:col>
                <xdr:colOff>133350</xdr:colOff>
                <xdr:row>0</xdr:row>
                <xdr:rowOff>704850</xdr:rowOff>
              </to>
            </anchor>
          </objectPr>
        </oleObject>
      </mc:Choice>
      <mc:Fallback>
        <oleObject progId="Word.Picture.8" shapeId="512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 Orcamentaria</vt:lpstr>
      <vt:lpstr>Modelo Planilha Orcamentaria</vt:lpstr>
      <vt:lpstr>'Modelo Planilha Orcamentaria'!Area_de_impressao</vt:lpstr>
      <vt:lpstr>'Planilha Orcamentaria'!Area_de_impressao</vt:lpstr>
      <vt:lpstr>JR_PAGE_ANCHOR_0_1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Pichau</cp:lastModifiedBy>
  <cp:lastPrinted>2026-02-25T02:06:15Z</cp:lastPrinted>
  <dcterms:created xsi:type="dcterms:W3CDTF">2006-09-22T13:55:00Z</dcterms:created>
  <dcterms:modified xsi:type="dcterms:W3CDTF">2026-02-25T02:06:17Z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1046-12.2.0.23196</vt:lpwstr>
  </property>
  <property fmtid="{D5CDD505-2E9C-101B-9397-08002B2CF9AE}" pid="3" name="ICV">
    <vt:lpwstr>327CC1D352954320A45EDB4A78848406_13</vt:lpwstr>
  </property>
</Properties>
</file>