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Default Extension="sigs" ContentType="application/vnd.openxmlformats-package.digital-signature-origin"/>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package/2006/relationships/digital-signature/origin" Target="_xmlsignatures/origin.sigs"/><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NGENHARIA\Desktop\PREFEITURA 2022-2024\37 - CRAS GF 2024\PROCESSO CORRIGIDO 2025\"/>
    </mc:Choice>
  </mc:AlternateContent>
  <bookViews>
    <workbookView xWindow="-120" yWindow="-120" windowWidth="20730" windowHeight="11040" tabRatio="822" activeTab="1"/>
  </bookViews>
  <sheets>
    <sheet name="BDI" sheetId="142" r:id="rId1"/>
    <sheet name="ORÇAMENTO" sheetId="39" r:id="rId2"/>
    <sheet name="CRONOGRAMA" sheetId="141" r:id="rId3"/>
    <sheet name="MEMORIA DE CALCULO" sheetId="144" r:id="rId4"/>
  </sheets>
  <externalReferences>
    <externalReference r:id="rId5"/>
  </externalReferences>
  <definedNames>
    <definedName name="_Fill" localSheetId="2" hidden="1">#REF!</definedName>
    <definedName name="_Fill" hidden="1">#REF!</definedName>
    <definedName name="_xlnm._FilterDatabase" localSheetId="1" hidden="1">ORÇAMENTO!$D$1:$D$253</definedName>
    <definedName name="_Key1" localSheetId="2" hidden="1">#REF!</definedName>
    <definedName name="_Key1" hidden="1">#REF!</definedName>
    <definedName name="_Key2" hidden="1">#REF!</definedName>
    <definedName name="_Order1" hidden="1">255</definedName>
    <definedName name="_Order2" hidden="1">255</definedName>
    <definedName name="_Sort" hidden="1">#REF!</definedName>
    <definedName name="ACRE" hidden="1">#REF!</definedName>
    <definedName name="ademir" localSheetId="2" hidden="1">{#N/A,#N/A,FALSE,"Cronograma";#N/A,#N/A,FALSE,"Cronogr. 2"}</definedName>
    <definedName name="ademir" hidden="1">{#N/A,#N/A,FALSE,"Cronograma";#N/A,#N/A,FALSE,"Cronogr. 2"}</definedName>
    <definedName name="_xlnm.Print_Area" localSheetId="0">BDI!$A$7:$R$37</definedName>
    <definedName name="_xlnm.Print_Area" localSheetId="2">CRONOGRAMA!$B$1:$Q$47</definedName>
    <definedName name="_xlnm.Print_Area" localSheetId="1">ORÇAMENTO!$B$1:$J$211</definedName>
    <definedName name="bosta" localSheetId="2" hidden="1">{#N/A,#N/A,FALSE,"Cronograma";#N/A,#N/A,FALSE,"Cronogr. 2"}</definedName>
    <definedName name="bosta" hidden="1">{#N/A,#N/A,FALSE,"Cronograma";#N/A,#N/A,FALSE,"Cronogr. 2"}</definedName>
    <definedName name="CA´L" localSheetId="2" hidden="1">{#N/A,#N/A,FALSE,"Cronograma";#N/A,#N/A,FALSE,"Cronogr. 2"}</definedName>
    <definedName name="CA´L" hidden="1">{#N/A,#N/A,FALSE,"Cronograma";#N/A,#N/A,FALSE,"Cronogr. 2"}</definedName>
    <definedName name="concorrentes" localSheetId="2" hidden="1">{#N/A,#N/A,FALSE,"Cronograma";#N/A,#N/A,FALSE,"Cronogr. 2"}</definedName>
    <definedName name="concorrentes" hidden="1">{#N/A,#N/A,FALSE,"Cronograma";#N/A,#N/A,FALSE,"Cronogr. 2"}</definedName>
    <definedName name="Popular" localSheetId="2" hidden="1">{#N/A,#N/A,FALSE,"Cronograma";#N/A,#N/A,FALSE,"Cronogr. 2"}</definedName>
    <definedName name="Popular" hidden="1">{#N/A,#N/A,FALSE,"Cronograma";#N/A,#N/A,FALSE,"Cronogr. 2"}</definedName>
    <definedName name="rio" localSheetId="2" hidden="1">{#N/A,#N/A,FALSE,"Cronograma";#N/A,#N/A,FALSE,"Cronogr. 2"}</definedName>
    <definedName name="rio" hidden="1">{#N/A,#N/A,FALSE,"Cronograma";#N/A,#N/A,FALSE,"Cronogr. 2"}</definedName>
    <definedName name="SINAPI_AC" hidden="1">#REF!</definedName>
    <definedName name="ss" localSheetId="2" hidden="1">{#N/A,#N/A,FALSE,"Cronograma";#N/A,#N/A,FALSE,"Cronogr. 2"}</definedName>
    <definedName name="ss" hidden="1">{#N/A,#N/A,FALSE,"Cronograma";#N/A,#N/A,FALSE,"Cronogr. 2"}</definedName>
    <definedName name="_xlnm.Print_Titles" localSheetId="2">CRONOGRAMA!$1:$8</definedName>
    <definedName name="_xlnm.Print_Titles" localSheetId="3">'MEMORIA DE CALCULO'!$1:$6</definedName>
    <definedName name="_xlnm.Print_Titles" localSheetId="1">ORÇAMENTO!$1:$8</definedName>
    <definedName name="wrn.Cronograma." localSheetId="2" hidden="1">{#N/A,#N/A,FALSE,"Cronograma";#N/A,#N/A,FALSE,"Cronogr. 2"}</definedName>
    <definedName name="wrn.Cronograma." hidden="1">{#N/A,#N/A,FALSE,"Cronograma";#N/A,#N/A,FALSE,"Cronogr. 2"}</definedName>
    <definedName name="wrn.GERAL." localSheetId="2"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2"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 i="141" l="1"/>
  <c r="N4" i="141"/>
  <c r="G49" i="39"/>
  <c r="G62" i="39"/>
  <c r="G77" i="39"/>
  <c r="I73" i="39"/>
  <c r="G75" i="39"/>
  <c r="G84" i="39"/>
  <c r="G83" i="39"/>
  <c r="I200" i="39" l="1"/>
  <c r="I201" i="39"/>
  <c r="I189" i="39"/>
  <c r="I190" i="39"/>
  <c r="I191" i="39"/>
  <c r="I192" i="39"/>
  <c r="I193" i="39"/>
  <c r="I194" i="39"/>
  <c r="I195" i="39"/>
  <c r="I196" i="39"/>
  <c r="I155" i="39"/>
  <c r="I156" i="39"/>
  <c r="I157" i="39"/>
  <c r="I158" i="39"/>
  <c r="I159" i="39"/>
  <c r="I160" i="39"/>
  <c r="I161" i="39"/>
  <c r="I162" i="39"/>
  <c r="I163" i="39"/>
  <c r="I164" i="39"/>
  <c r="I165" i="39"/>
  <c r="I166" i="39"/>
  <c r="I167" i="39"/>
  <c r="I168" i="39"/>
  <c r="I85" i="39"/>
  <c r="I84" i="39"/>
  <c r="I83" i="39"/>
  <c r="I42" i="39"/>
  <c r="I41" i="39"/>
  <c r="I40" i="39"/>
  <c r="I39" i="39"/>
  <c r="I37" i="39"/>
  <c r="I36" i="39"/>
  <c r="I31" i="39"/>
  <c r="I32" i="39"/>
  <c r="I33" i="39"/>
  <c r="I34" i="39"/>
  <c r="I26" i="39"/>
  <c r="I25" i="39"/>
  <c r="I24" i="39"/>
  <c r="I11" i="39"/>
  <c r="I12" i="39"/>
  <c r="I13" i="39"/>
  <c r="I14" i="39"/>
  <c r="I15" i="39"/>
  <c r="I16" i="39"/>
  <c r="I17" i="39"/>
  <c r="I18" i="39"/>
  <c r="I19" i="39"/>
  <c r="I20" i="39"/>
  <c r="I21" i="39"/>
  <c r="G26" i="39"/>
  <c r="G25" i="39"/>
  <c r="I93" i="39"/>
  <c r="I92" i="39"/>
  <c r="I90" i="39" s="1"/>
  <c r="I94" i="39"/>
  <c r="I91" i="39"/>
  <c r="G92" i="39"/>
  <c r="E204" i="144" l="1"/>
  <c r="B204" i="144"/>
  <c r="A204" i="144"/>
  <c r="E201" i="144"/>
  <c r="D201" i="144"/>
  <c r="C201" i="144"/>
  <c r="B201" i="144"/>
  <c r="A201" i="144"/>
  <c r="E197" i="144"/>
  <c r="E198" i="144"/>
  <c r="E196" i="144"/>
  <c r="D197" i="144"/>
  <c r="D198" i="144"/>
  <c r="D196" i="144"/>
  <c r="C197" i="144"/>
  <c r="C198" i="144"/>
  <c r="C196" i="144"/>
  <c r="B197" i="144"/>
  <c r="B198" i="144"/>
  <c r="B196" i="144"/>
  <c r="A197" i="144"/>
  <c r="A198" i="144"/>
  <c r="A196" i="144"/>
  <c r="E186" i="144"/>
  <c r="E187" i="144"/>
  <c r="E188" i="144"/>
  <c r="E189" i="144"/>
  <c r="E190" i="144"/>
  <c r="E191" i="144"/>
  <c r="E192" i="144"/>
  <c r="E193" i="144"/>
  <c r="E185" i="144"/>
  <c r="D186" i="144"/>
  <c r="D187" i="144"/>
  <c r="D188" i="144"/>
  <c r="D189" i="144"/>
  <c r="D190" i="144"/>
  <c r="D191" i="144"/>
  <c r="D192" i="144"/>
  <c r="D193" i="144"/>
  <c r="D185" i="144"/>
  <c r="C186" i="144"/>
  <c r="C187" i="144"/>
  <c r="C188" i="144"/>
  <c r="C189" i="144"/>
  <c r="C190" i="144"/>
  <c r="C191" i="144"/>
  <c r="C192" i="144"/>
  <c r="C193" i="144"/>
  <c r="C185" i="144"/>
  <c r="B186" i="144"/>
  <c r="B187" i="144"/>
  <c r="B188" i="144"/>
  <c r="B189" i="144"/>
  <c r="B190" i="144"/>
  <c r="B191" i="144"/>
  <c r="B192" i="144"/>
  <c r="B193" i="144"/>
  <c r="B185" i="144"/>
  <c r="A193" i="144"/>
  <c r="A186" i="144"/>
  <c r="A187" i="144"/>
  <c r="A188" i="144"/>
  <c r="A189" i="144"/>
  <c r="A190" i="144"/>
  <c r="A191" i="144"/>
  <c r="A192" i="144"/>
  <c r="A185" i="144"/>
  <c r="E183" i="144"/>
  <c r="E182" i="144"/>
  <c r="D183" i="144"/>
  <c r="D182" i="144"/>
  <c r="C183" i="144"/>
  <c r="C182" i="144"/>
  <c r="B183" i="144"/>
  <c r="B182" i="144"/>
  <c r="A183" i="144"/>
  <c r="A182" i="144"/>
  <c r="E175" i="144"/>
  <c r="E176" i="144"/>
  <c r="E177" i="144"/>
  <c r="E178" i="144"/>
  <c r="E179" i="144"/>
  <c r="E180" i="144"/>
  <c r="E174" i="144"/>
  <c r="D175" i="144"/>
  <c r="D176" i="144"/>
  <c r="D177" i="144"/>
  <c r="D178" i="144"/>
  <c r="D179" i="144"/>
  <c r="D180" i="144"/>
  <c r="D174" i="144"/>
  <c r="C175" i="144"/>
  <c r="C176" i="144"/>
  <c r="C177" i="144"/>
  <c r="C178" i="144"/>
  <c r="C179" i="144"/>
  <c r="C180" i="144"/>
  <c r="C174" i="144"/>
  <c r="B175" i="144"/>
  <c r="B176" i="144"/>
  <c r="B177" i="144"/>
  <c r="B178" i="144"/>
  <c r="B179" i="144"/>
  <c r="B180" i="144"/>
  <c r="B174" i="144"/>
  <c r="A175" i="144"/>
  <c r="A176" i="144"/>
  <c r="A177" i="144"/>
  <c r="A178" i="144"/>
  <c r="A179" i="144"/>
  <c r="A180" i="144"/>
  <c r="A174" i="144"/>
  <c r="E170" i="144"/>
  <c r="E171" i="144"/>
  <c r="E172" i="144"/>
  <c r="E169" i="144"/>
  <c r="D170" i="144"/>
  <c r="D171" i="144"/>
  <c r="D172" i="144"/>
  <c r="D169" i="144"/>
  <c r="C170" i="144"/>
  <c r="C171" i="144"/>
  <c r="C172" i="144"/>
  <c r="C169" i="144"/>
  <c r="B170" i="144"/>
  <c r="B171" i="144"/>
  <c r="B172" i="144"/>
  <c r="B169" i="144"/>
  <c r="A170" i="144"/>
  <c r="A171" i="144"/>
  <c r="A172" i="144"/>
  <c r="A169" i="144"/>
  <c r="E152" i="144"/>
  <c r="E153" i="144"/>
  <c r="E154" i="144"/>
  <c r="E155" i="144"/>
  <c r="E156" i="144"/>
  <c r="E157" i="144"/>
  <c r="E158" i="144"/>
  <c r="E159" i="144"/>
  <c r="E160" i="144"/>
  <c r="E161" i="144"/>
  <c r="E162" i="144"/>
  <c r="E163" i="144"/>
  <c r="E164" i="144"/>
  <c r="E165" i="144"/>
  <c r="E151" i="144"/>
  <c r="D152" i="144"/>
  <c r="D153" i="144"/>
  <c r="D154" i="144"/>
  <c r="D155" i="144"/>
  <c r="D156" i="144"/>
  <c r="D157" i="144"/>
  <c r="D158" i="144"/>
  <c r="D159" i="144"/>
  <c r="D160" i="144"/>
  <c r="D161" i="144"/>
  <c r="D162" i="144"/>
  <c r="D163" i="144"/>
  <c r="D164" i="144"/>
  <c r="D165" i="144"/>
  <c r="D151" i="144"/>
  <c r="C152" i="144"/>
  <c r="C153" i="144"/>
  <c r="C154" i="144"/>
  <c r="C155" i="144"/>
  <c r="C156" i="144"/>
  <c r="C157" i="144"/>
  <c r="C158" i="144"/>
  <c r="C159" i="144"/>
  <c r="C160" i="144"/>
  <c r="C161" i="144"/>
  <c r="C162" i="144"/>
  <c r="C163" i="144"/>
  <c r="C164" i="144"/>
  <c r="C165" i="144"/>
  <c r="C151" i="144"/>
  <c r="B152" i="144"/>
  <c r="B153" i="144"/>
  <c r="B154" i="144"/>
  <c r="B155" i="144"/>
  <c r="B156" i="144"/>
  <c r="B157" i="144"/>
  <c r="B158" i="144"/>
  <c r="B159" i="144"/>
  <c r="B160" i="144"/>
  <c r="B161" i="144"/>
  <c r="B162" i="144"/>
  <c r="B163" i="144"/>
  <c r="B164" i="144"/>
  <c r="B165" i="144"/>
  <c r="B151" i="144"/>
  <c r="A165" i="144"/>
  <c r="A152" i="144"/>
  <c r="A153" i="144"/>
  <c r="A154" i="144"/>
  <c r="A155" i="144"/>
  <c r="A156" i="144"/>
  <c r="A157" i="144"/>
  <c r="A158" i="144"/>
  <c r="A159" i="144"/>
  <c r="A160" i="144"/>
  <c r="A161" i="144"/>
  <c r="A162" i="144"/>
  <c r="A163" i="144"/>
  <c r="A164" i="144"/>
  <c r="A151" i="144"/>
  <c r="E146" i="144"/>
  <c r="E147" i="144"/>
  <c r="E148" i="144"/>
  <c r="E145" i="144"/>
  <c r="D146" i="144"/>
  <c r="D147" i="144"/>
  <c r="D148" i="144"/>
  <c r="D145" i="144"/>
  <c r="C146" i="144"/>
  <c r="C147" i="144"/>
  <c r="C148" i="144"/>
  <c r="C145" i="144"/>
  <c r="B146" i="144"/>
  <c r="B147" i="144"/>
  <c r="B148" i="144"/>
  <c r="B145" i="144"/>
  <c r="A146" i="144"/>
  <c r="A147" i="144"/>
  <c r="A148" i="144"/>
  <c r="A145" i="144"/>
  <c r="E133" i="144"/>
  <c r="E134" i="144"/>
  <c r="E135" i="144"/>
  <c r="E136" i="144"/>
  <c r="E137" i="144"/>
  <c r="E138" i="144"/>
  <c r="E139" i="144"/>
  <c r="E140" i="144"/>
  <c r="E141" i="144"/>
  <c r="E142" i="144"/>
  <c r="E143" i="144"/>
  <c r="E132" i="144"/>
  <c r="D133" i="144"/>
  <c r="D134" i="144"/>
  <c r="D135" i="144"/>
  <c r="D136" i="144"/>
  <c r="D137" i="144"/>
  <c r="D138" i="144"/>
  <c r="D139" i="144"/>
  <c r="D140" i="144"/>
  <c r="D141" i="144"/>
  <c r="D142" i="144"/>
  <c r="D143" i="144"/>
  <c r="D132" i="144"/>
  <c r="C133" i="144"/>
  <c r="C134" i="144"/>
  <c r="C135" i="144"/>
  <c r="C136" i="144"/>
  <c r="C137" i="144"/>
  <c r="C138" i="144"/>
  <c r="C139" i="144"/>
  <c r="C140" i="144"/>
  <c r="C141" i="144"/>
  <c r="C142" i="144"/>
  <c r="C143" i="144"/>
  <c r="C132" i="144"/>
  <c r="B133" i="144"/>
  <c r="B134" i="144"/>
  <c r="B135" i="144"/>
  <c r="B136" i="144"/>
  <c r="B137" i="144"/>
  <c r="B138" i="144"/>
  <c r="B139" i="144"/>
  <c r="B140" i="144"/>
  <c r="B141" i="144"/>
  <c r="B142" i="144"/>
  <c r="B143" i="144"/>
  <c r="B132" i="144"/>
  <c r="A133" i="144"/>
  <c r="A134" i="144"/>
  <c r="A135" i="144"/>
  <c r="A136" i="144"/>
  <c r="A137" i="144"/>
  <c r="A138" i="144"/>
  <c r="A139" i="144"/>
  <c r="A140" i="144"/>
  <c r="A141" i="144"/>
  <c r="A142" i="144"/>
  <c r="A143" i="144"/>
  <c r="A132" i="144"/>
  <c r="E125" i="144"/>
  <c r="E126" i="144"/>
  <c r="E127" i="144"/>
  <c r="E128" i="144"/>
  <c r="E124" i="144"/>
  <c r="D125" i="144"/>
  <c r="D126" i="144"/>
  <c r="D127" i="144"/>
  <c r="D128" i="144"/>
  <c r="D124" i="144"/>
  <c r="C128" i="144"/>
  <c r="C125" i="144"/>
  <c r="C126" i="144"/>
  <c r="C127" i="144"/>
  <c r="C124" i="144"/>
  <c r="B125" i="144"/>
  <c r="B126" i="144"/>
  <c r="B127" i="144"/>
  <c r="B128" i="144"/>
  <c r="B124" i="144"/>
  <c r="A125" i="144"/>
  <c r="A126" i="144"/>
  <c r="A127" i="144"/>
  <c r="A128" i="144"/>
  <c r="A124" i="144"/>
  <c r="E113" i="144"/>
  <c r="E114" i="144"/>
  <c r="E115" i="144"/>
  <c r="E116" i="144"/>
  <c r="E117" i="144"/>
  <c r="E118" i="144"/>
  <c r="E119" i="144"/>
  <c r="E120" i="144"/>
  <c r="E121" i="144"/>
  <c r="E122" i="144"/>
  <c r="E112" i="144"/>
  <c r="D113" i="144"/>
  <c r="D114" i="144"/>
  <c r="D115" i="144"/>
  <c r="D116" i="144"/>
  <c r="D117" i="144"/>
  <c r="D118" i="144"/>
  <c r="D119" i="144"/>
  <c r="D120" i="144"/>
  <c r="D121" i="144"/>
  <c r="D122" i="144"/>
  <c r="D112" i="144"/>
  <c r="C113" i="144"/>
  <c r="C114" i="144"/>
  <c r="C115" i="144"/>
  <c r="C116" i="144"/>
  <c r="C117" i="144"/>
  <c r="C118" i="144"/>
  <c r="C119" i="144"/>
  <c r="C120" i="144"/>
  <c r="C121" i="144"/>
  <c r="C122" i="144"/>
  <c r="C112" i="144"/>
  <c r="B113" i="144"/>
  <c r="B114" i="144"/>
  <c r="B115" i="144"/>
  <c r="B116" i="144"/>
  <c r="B117" i="144"/>
  <c r="B118" i="144"/>
  <c r="B119" i="144"/>
  <c r="B120" i="144"/>
  <c r="B121" i="144"/>
  <c r="B122" i="144"/>
  <c r="B112" i="144"/>
  <c r="A113" i="144"/>
  <c r="A114" i="144"/>
  <c r="A115" i="144"/>
  <c r="A116" i="144"/>
  <c r="A117" i="144"/>
  <c r="A118" i="144"/>
  <c r="A119" i="144"/>
  <c r="A120" i="144"/>
  <c r="A121" i="144"/>
  <c r="A122" i="144"/>
  <c r="A112" i="144"/>
  <c r="E108" i="144"/>
  <c r="E107" i="144"/>
  <c r="E106" i="144"/>
  <c r="E105" i="144"/>
  <c r="E104" i="144"/>
  <c r="D105" i="144"/>
  <c r="D106" i="144"/>
  <c r="D107" i="144"/>
  <c r="D108" i="144"/>
  <c r="D104" i="144"/>
  <c r="C105" i="144"/>
  <c r="C106" i="144"/>
  <c r="C107" i="144"/>
  <c r="C108" i="144"/>
  <c r="C104" i="144"/>
  <c r="B105" i="144"/>
  <c r="B106" i="144"/>
  <c r="B107" i="144"/>
  <c r="B104" i="144"/>
  <c r="A105" i="144"/>
  <c r="A106" i="144"/>
  <c r="A107" i="144"/>
  <c r="A108" i="144"/>
  <c r="A104" i="144"/>
  <c r="E101" i="144"/>
  <c r="D101" i="144"/>
  <c r="C101" i="144"/>
  <c r="B101" i="144"/>
  <c r="A101" i="144"/>
  <c r="E96" i="144"/>
  <c r="E97" i="144"/>
  <c r="E98" i="144"/>
  <c r="E99" i="144"/>
  <c r="E95" i="144"/>
  <c r="D96" i="144"/>
  <c r="D97" i="144"/>
  <c r="D98" i="144"/>
  <c r="D99" i="144"/>
  <c r="D95" i="144"/>
  <c r="C96" i="144"/>
  <c r="C97" i="144"/>
  <c r="C98" i="144"/>
  <c r="C99" i="144"/>
  <c r="C95" i="144"/>
  <c r="B96" i="144"/>
  <c r="B97" i="144"/>
  <c r="B98" i="144"/>
  <c r="B99" i="144"/>
  <c r="B95" i="144"/>
  <c r="A96" i="144"/>
  <c r="A97" i="144"/>
  <c r="A98" i="144"/>
  <c r="A99" i="144"/>
  <c r="A95" i="144"/>
  <c r="E89" i="144"/>
  <c r="E90" i="144"/>
  <c r="E91" i="144"/>
  <c r="E88" i="144"/>
  <c r="D89" i="144"/>
  <c r="D90" i="144"/>
  <c r="D91" i="144"/>
  <c r="D88" i="144"/>
  <c r="C89" i="144"/>
  <c r="C90" i="144"/>
  <c r="C91" i="144"/>
  <c r="C88" i="144"/>
  <c r="B89" i="144"/>
  <c r="B90" i="144"/>
  <c r="B91" i="144"/>
  <c r="B88" i="144"/>
  <c r="A89" i="144"/>
  <c r="A90" i="144"/>
  <c r="A91" i="144"/>
  <c r="A88" i="144"/>
  <c r="E85" i="144"/>
  <c r="D85" i="144"/>
  <c r="C85" i="144"/>
  <c r="B85" i="144"/>
  <c r="A85" i="144"/>
  <c r="E81" i="144"/>
  <c r="E82" i="144"/>
  <c r="E80" i="144"/>
  <c r="D81" i="144"/>
  <c r="D82" i="144"/>
  <c r="D80" i="144"/>
  <c r="C81" i="144"/>
  <c r="C82" i="144"/>
  <c r="C80" i="144"/>
  <c r="B82" i="144"/>
  <c r="B81" i="144"/>
  <c r="B80" i="144"/>
  <c r="A81" i="144"/>
  <c r="A82" i="144"/>
  <c r="A80" i="144"/>
  <c r="E77" i="144"/>
  <c r="E76" i="144"/>
  <c r="D77" i="144"/>
  <c r="D76" i="144"/>
  <c r="C77" i="144"/>
  <c r="C76" i="144"/>
  <c r="B77" i="144"/>
  <c r="B76" i="144"/>
  <c r="A77" i="144"/>
  <c r="A76" i="144"/>
  <c r="E72" i="144"/>
  <c r="E73" i="144"/>
  <c r="E74" i="144"/>
  <c r="E71" i="144"/>
  <c r="D72" i="144"/>
  <c r="D73" i="144"/>
  <c r="D74" i="144"/>
  <c r="D71" i="144"/>
  <c r="C72" i="144"/>
  <c r="C73" i="144"/>
  <c r="C74" i="144"/>
  <c r="C71" i="144"/>
  <c r="B72" i="144"/>
  <c r="B73" i="144"/>
  <c r="B74" i="144"/>
  <c r="B71" i="144"/>
  <c r="A72" i="144"/>
  <c r="A73" i="144"/>
  <c r="A74" i="144"/>
  <c r="A71" i="144"/>
  <c r="E69" i="144"/>
  <c r="D69" i="144"/>
  <c r="C69" i="144"/>
  <c r="B69" i="144"/>
  <c r="A69" i="144"/>
  <c r="E67" i="144"/>
  <c r="E66" i="144"/>
  <c r="D67" i="144"/>
  <c r="D66" i="144"/>
  <c r="C67" i="144"/>
  <c r="C66" i="144"/>
  <c r="B67" i="144"/>
  <c r="B66" i="144"/>
  <c r="A67" i="144"/>
  <c r="A66" i="144"/>
  <c r="B64" i="144"/>
  <c r="C64" i="144"/>
  <c r="E64" i="144"/>
  <c r="D64" i="144"/>
  <c r="E63" i="144"/>
  <c r="D63" i="144"/>
  <c r="C63" i="144"/>
  <c r="B63" i="144"/>
  <c r="A64" i="144"/>
  <c r="A63" i="144"/>
  <c r="E59" i="144"/>
  <c r="D59" i="144"/>
  <c r="C59" i="144"/>
  <c r="B59" i="144"/>
  <c r="A59" i="144"/>
  <c r="E53" i="144"/>
  <c r="D53" i="144"/>
  <c r="C53" i="144"/>
  <c r="B53" i="144"/>
  <c r="A53" i="144"/>
  <c r="E49" i="144"/>
  <c r="E50" i="144"/>
  <c r="E51" i="144"/>
  <c r="E48" i="144"/>
  <c r="D49" i="144"/>
  <c r="D50" i="144"/>
  <c r="D51" i="144"/>
  <c r="D48" i="144"/>
  <c r="C49" i="144"/>
  <c r="C50" i="144"/>
  <c r="C51" i="144"/>
  <c r="C48" i="144"/>
  <c r="B49" i="144"/>
  <c r="B50" i="144"/>
  <c r="B51" i="144"/>
  <c r="B48" i="144"/>
  <c r="A49" i="144"/>
  <c r="A50" i="144"/>
  <c r="A51" i="144"/>
  <c r="A48" i="144"/>
  <c r="E44" i="144"/>
  <c r="E45" i="144"/>
  <c r="E46" i="144"/>
  <c r="E43" i="144"/>
  <c r="D44" i="144"/>
  <c r="D45" i="144"/>
  <c r="D46" i="144"/>
  <c r="D43" i="144"/>
  <c r="C44" i="144"/>
  <c r="C45" i="144"/>
  <c r="C46" i="144"/>
  <c r="C43" i="144"/>
  <c r="B44" i="144"/>
  <c r="B45" i="144"/>
  <c r="B46" i="144"/>
  <c r="B43" i="144"/>
  <c r="A44" i="144"/>
  <c r="A45" i="144"/>
  <c r="A46" i="144"/>
  <c r="A43" i="144"/>
  <c r="E37" i="144"/>
  <c r="E38" i="144"/>
  <c r="E39" i="144"/>
  <c r="E36" i="144"/>
  <c r="D37" i="144"/>
  <c r="D38" i="144"/>
  <c r="D39" i="144"/>
  <c r="D36" i="144"/>
  <c r="C37" i="144"/>
  <c r="C38" i="144"/>
  <c r="C39" i="144"/>
  <c r="C36" i="144"/>
  <c r="B37" i="144"/>
  <c r="B38" i="144"/>
  <c r="B39" i="144"/>
  <c r="B36" i="144"/>
  <c r="A37" i="144"/>
  <c r="A38" i="144"/>
  <c r="A39" i="144"/>
  <c r="A36" i="144"/>
  <c r="E34" i="144"/>
  <c r="E33" i="144"/>
  <c r="D34" i="144"/>
  <c r="D33" i="144"/>
  <c r="C34" i="144"/>
  <c r="C33" i="144"/>
  <c r="B34" i="144"/>
  <c r="B33" i="144"/>
  <c r="A34" i="144"/>
  <c r="A33" i="144"/>
  <c r="E29" i="144"/>
  <c r="E30" i="144"/>
  <c r="E31" i="144"/>
  <c r="E28" i="144"/>
  <c r="D29" i="144"/>
  <c r="D30" i="144"/>
  <c r="D31" i="144"/>
  <c r="D28" i="144"/>
  <c r="C29" i="144"/>
  <c r="C30" i="144"/>
  <c r="C31" i="144"/>
  <c r="C28" i="144"/>
  <c r="B29" i="144"/>
  <c r="B30" i="144"/>
  <c r="B31" i="144"/>
  <c r="B28" i="144"/>
  <c r="A29" i="144"/>
  <c r="A30" i="144"/>
  <c r="A31" i="144"/>
  <c r="A28" i="144"/>
  <c r="E23" i="144"/>
  <c r="E24" i="144"/>
  <c r="E22" i="144"/>
  <c r="D23" i="144"/>
  <c r="D24" i="144"/>
  <c r="D22" i="144"/>
  <c r="C23" i="144"/>
  <c r="C24" i="144"/>
  <c r="C22" i="144"/>
  <c r="B23" i="144"/>
  <c r="B24" i="144"/>
  <c r="B22" i="144"/>
  <c r="A23" i="144"/>
  <c r="A24" i="144"/>
  <c r="A22" i="144"/>
  <c r="E9" i="144"/>
  <c r="E10" i="144"/>
  <c r="E11" i="144"/>
  <c r="E12" i="144"/>
  <c r="E13" i="144"/>
  <c r="E14" i="144"/>
  <c r="E15" i="144"/>
  <c r="E16" i="144"/>
  <c r="E17" i="144"/>
  <c r="E18" i="144"/>
  <c r="E19" i="144"/>
  <c r="E8" i="144"/>
  <c r="D9" i="144"/>
  <c r="D10" i="144"/>
  <c r="D11" i="144"/>
  <c r="D12" i="144"/>
  <c r="D13" i="144"/>
  <c r="D14" i="144"/>
  <c r="D15" i="144"/>
  <c r="D16" i="144"/>
  <c r="D17" i="144"/>
  <c r="D18" i="144"/>
  <c r="D19" i="144"/>
  <c r="D8" i="144"/>
  <c r="C9" i="144"/>
  <c r="C10" i="144"/>
  <c r="C11" i="144"/>
  <c r="C12" i="144"/>
  <c r="C13" i="144"/>
  <c r="C14" i="144"/>
  <c r="C15" i="144"/>
  <c r="C16" i="144"/>
  <c r="C17" i="144"/>
  <c r="C18" i="144"/>
  <c r="C19" i="144"/>
  <c r="C8" i="144"/>
  <c r="B9" i="144"/>
  <c r="B10" i="144"/>
  <c r="B11" i="144"/>
  <c r="B12" i="144"/>
  <c r="B13" i="144"/>
  <c r="B14" i="144"/>
  <c r="B15" i="144"/>
  <c r="B16" i="144"/>
  <c r="B17" i="144"/>
  <c r="B18" i="144"/>
  <c r="B19" i="144"/>
  <c r="B8" i="144"/>
  <c r="A9" i="144"/>
  <c r="A10" i="144"/>
  <c r="A11" i="144"/>
  <c r="A12" i="144"/>
  <c r="A13" i="144"/>
  <c r="A14" i="144"/>
  <c r="A15" i="144"/>
  <c r="A16" i="144"/>
  <c r="A17" i="144"/>
  <c r="A18" i="144"/>
  <c r="A19" i="144"/>
  <c r="A8" i="144"/>
  <c r="I199" i="39" l="1"/>
  <c r="I181" i="39"/>
  <c r="I175" i="39"/>
  <c r="G94" i="39"/>
  <c r="G93" i="39"/>
  <c r="G91" i="39"/>
  <c r="G110" i="39"/>
  <c r="I110" i="39" s="1"/>
  <c r="G107" i="39"/>
  <c r="I107" i="39" s="1"/>
  <c r="G109" i="39"/>
  <c r="I100" i="39"/>
  <c r="G98" i="39"/>
  <c r="G88" i="39"/>
  <c r="G72" i="39"/>
  <c r="G54" i="39"/>
  <c r="G53" i="39"/>
  <c r="G52" i="39"/>
  <c r="G51" i="39"/>
  <c r="P51" i="39"/>
  <c r="G48" i="39"/>
  <c r="G47" i="39"/>
  <c r="G46" i="39"/>
  <c r="G42" i="39"/>
  <c r="G41" i="39"/>
  <c r="G40" i="39"/>
  <c r="G39" i="39"/>
  <c r="G37" i="39"/>
  <c r="G36" i="39"/>
  <c r="G34" i="39"/>
  <c r="G33" i="39"/>
  <c r="G32" i="39"/>
  <c r="G31" i="39"/>
  <c r="G30" i="39"/>
  <c r="I198" i="39" l="1"/>
  <c r="G101" i="39"/>
  <c r="I101" i="39" s="1"/>
  <c r="C56" i="144" l="1"/>
  <c r="C55" i="144"/>
  <c r="I35" i="142"/>
  <c r="M32" i="142"/>
  <c r="I29" i="142"/>
  <c r="A28" i="142"/>
  <c r="C28" i="142" s="1"/>
  <c r="C27" i="142"/>
  <c r="N24" i="142"/>
  <c r="M22" i="142"/>
  <c r="I22" i="142"/>
  <c r="C22" i="142"/>
  <c r="A22" i="142"/>
  <c r="A23" i="142" s="1"/>
  <c r="A24" i="142" s="1"/>
  <c r="M21" i="142"/>
  <c r="I21" i="142"/>
  <c r="C21" i="142"/>
  <c r="M20" i="142"/>
  <c r="I20" i="142"/>
  <c r="M19" i="142"/>
  <c r="I19" i="142"/>
  <c r="M18" i="142"/>
  <c r="Q18" i="142" s="1"/>
  <c r="I18" i="142"/>
  <c r="A15" i="142"/>
  <c r="A17" i="142" s="1"/>
  <c r="A18" i="142" s="1"/>
  <c r="C14" i="142"/>
  <c r="C13" i="142"/>
  <c r="C12" i="142"/>
  <c r="Q11" i="142"/>
  <c r="C11" i="142"/>
  <c r="C10" i="142"/>
  <c r="C9" i="142"/>
  <c r="C8" i="142"/>
  <c r="A3" i="142"/>
  <c r="A4" i="142" s="1"/>
  <c r="C2" i="142"/>
  <c r="L32" i="142" l="1"/>
  <c r="I37" i="142"/>
  <c r="P18" i="142"/>
  <c r="R18" i="142"/>
  <c r="N25" i="142"/>
  <c r="O25" i="142" s="1"/>
  <c r="A29" i="142"/>
  <c r="A32" i="142" s="1"/>
  <c r="A33" i="142" s="1"/>
  <c r="C15" i="142"/>
  <c r="M33" i="142"/>
  <c r="A25" i="142"/>
  <c r="C24" i="142"/>
  <c r="A5" i="142"/>
  <c r="C4" i="142"/>
  <c r="C18" i="142"/>
  <c r="A19" i="142"/>
  <c r="N26" i="142"/>
  <c r="C29" i="142"/>
  <c r="C3" i="142"/>
  <c r="C17" i="142"/>
  <c r="C23" i="142"/>
  <c r="I16" i="141"/>
  <c r="H16" i="141"/>
  <c r="G16" i="141"/>
  <c r="C32" i="142" l="1"/>
  <c r="N27" i="142"/>
  <c r="J4" i="39" s="1"/>
  <c r="C5" i="142"/>
  <c r="R21" i="142" s="1"/>
  <c r="A6" i="142"/>
  <c r="A26" i="142"/>
  <c r="C26" i="142" s="1"/>
  <c r="C25" i="142"/>
  <c r="Q20" i="142"/>
  <c r="P21" i="142"/>
  <c r="Q19" i="142"/>
  <c r="Q21" i="142"/>
  <c r="A20" i="142"/>
  <c r="C20" i="142" s="1"/>
  <c r="C19" i="142"/>
  <c r="R20" i="142"/>
  <c r="P20" i="142"/>
  <c r="R19" i="142"/>
  <c r="P19" i="142"/>
  <c r="C33" i="142"/>
  <c r="A34" i="142"/>
  <c r="C34" i="142" s="1"/>
  <c r="C44" i="141"/>
  <c r="C42" i="141"/>
  <c r="C38" i="141"/>
  <c r="C36" i="141"/>
  <c r="C34" i="141"/>
  <c r="C32" i="141"/>
  <c r="C30" i="141"/>
  <c r="C28" i="141"/>
  <c r="C26" i="141"/>
  <c r="C24" i="141"/>
  <c r="C22" i="141"/>
  <c r="C20" i="141"/>
  <c r="C18" i="141"/>
  <c r="C16" i="141"/>
  <c r="C14" i="141"/>
  <c r="J200" i="39" l="1"/>
  <c r="J201" i="39"/>
  <c r="J14" i="39"/>
  <c r="J161" i="39"/>
  <c r="J162" i="39"/>
  <c r="J189" i="39"/>
  <c r="J191" i="39"/>
  <c r="J165" i="39"/>
  <c r="J192" i="39"/>
  <c r="J166" i="39"/>
  <c r="J16" i="39"/>
  <c r="J155" i="39"/>
  <c r="J167" i="39"/>
  <c r="J41" i="39"/>
  <c r="J17" i="39"/>
  <c r="J158" i="39"/>
  <c r="J20" i="39"/>
  <c r="J159" i="39"/>
  <c r="J160" i="39"/>
  <c r="J12" i="39"/>
  <c r="J32" i="39"/>
  <c r="J190" i="39"/>
  <c r="J34" i="39"/>
  <c r="J193" i="39"/>
  <c r="J194" i="39"/>
  <c r="J156" i="39"/>
  <c r="J168" i="39"/>
  <c r="J18" i="39"/>
  <c r="J195" i="39"/>
  <c r="J157" i="39"/>
  <c r="J19" i="39"/>
  <c r="J196" i="39"/>
  <c r="J85" i="39"/>
  <c r="J21" i="39"/>
  <c r="J36" i="39"/>
  <c r="J11" i="39"/>
  <c r="J31" i="39"/>
  <c r="J163" i="39"/>
  <c r="J13" i="39"/>
  <c r="J164" i="39"/>
  <c r="J33" i="39"/>
  <c r="J15" i="39"/>
  <c r="J40" i="39"/>
  <c r="J83" i="39"/>
  <c r="J84" i="39"/>
  <c r="J24" i="39"/>
  <c r="J25" i="39"/>
  <c r="J37" i="39"/>
  <c r="J39" i="39"/>
  <c r="J42" i="39"/>
  <c r="J26" i="39"/>
  <c r="J181" i="39"/>
  <c r="J175" i="39"/>
  <c r="J107" i="39"/>
  <c r="J100" i="39"/>
  <c r="J110" i="39"/>
  <c r="J199" i="39"/>
  <c r="J101" i="39"/>
  <c r="A7" i="142"/>
  <c r="C7" i="142" s="1"/>
  <c r="C6" i="142"/>
  <c r="I204" i="39"/>
  <c r="G80" i="39"/>
  <c r="I80" i="39" s="1"/>
  <c r="J80" i="39" s="1"/>
  <c r="G79" i="39"/>
  <c r="I79" i="39" s="1"/>
  <c r="J79" i="39" s="1"/>
  <c r="I77" i="39"/>
  <c r="J77" i="39" s="1"/>
  <c r="J198" i="39" l="1"/>
  <c r="D40" i="141" s="1"/>
  <c r="Q39" i="141" s="1"/>
  <c r="Q22" i="142"/>
  <c r="P22" i="142"/>
  <c r="P26" i="142"/>
  <c r="Q26" i="142"/>
  <c r="R26" i="142"/>
  <c r="R22" i="142"/>
  <c r="J204" i="39"/>
  <c r="J203" i="39" s="1"/>
  <c r="I203" i="39"/>
  <c r="J78" i="39"/>
  <c r="I78" i="39"/>
  <c r="D42" i="141" l="1"/>
  <c r="Q41" i="141" s="1"/>
  <c r="Q47" i="141" s="1"/>
  <c r="O26" i="142"/>
  <c r="I188" i="39"/>
  <c r="I186" i="39"/>
  <c r="J186" i="39" s="1"/>
  <c r="I185" i="39"/>
  <c r="I183" i="39"/>
  <c r="J183" i="39" s="1"/>
  <c r="I182" i="39"/>
  <c r="J182" i="39" s="1"/>
  <c r="I180" i="39"/>
  <c r="J180" i="39" s="1"/>
  <c r="I179" i="39"/>
  <c r="J179" i="39" s="1"/>
  <c r="I178" i="39"/>
  <c r="J178" i="39" s="1"/>
  <c r="I177" i="39"/>
  <c r="I174" i="39"/>
  <c r="J174" i="39" s="1"/>
  <c r="I173" i="39"/>
  <c r="I172" i="39"/>
  <c r="I171" i="39" s="1"/>
  <c r="I154" i="39"/>
  <c r="I151" i="39"/>
  <c r="J151" i="39" s="1"/>
  <c r="I150" i="39"/>
  <c r="J150" i="39" s="1"/>
  <c r="I149" i="39"/>
  <c r="J149" i="39" s="1"/>
  <c r="I148" i="39"/>
  <c r="V27" i="142" l="1"/>
  <c r="T16" i="142" s="1"/>
  <c r="O27" i="142"/>
  <c r="J185" i="39"/>
  <c r="J184" i="39" s="1"/>
  <c r="I184" i="39"/>
  <c r="J188" i="39"/>
  <c r="J187" i="39" s="1"/>
  <c r="I187" i="39"/>
  <c r="J172" i="39"/>
  <c r="J177" i="39"/>
  <c r="J176" i="39" s="1"/>
  <c r="I176" i="39"/>
  <c r="I170" i="39" s="1"/>
  <c r="I153" i="39"/>
  <c r="J173" i="39"/>
  <c r="J154" i="39"/>
  <c r="J148" i="39"/>
  <c r="J147" i="39" s="1"/>
  <c r="I147" i="39"/>
  <c r="I146" i="39"/>
  <c r="J146" i="39" s="1"/>
  <c r="I145" i="39"/>
  <c r="J145" i="39" s="1"/>
  <c r="I144" i="39"/>
  <c r="J144" i="39" s="1"/>
  <c r="I143" i="39"/>
  <c r="J143" i="39" s="1"/>
  <c r="I142" i="39"/>
  <c r="J142" i="39" s="1"/>
  <c r="I141" i="39"/>
  <c r="J141" i="39" s="1"/>
  <c r="I140" i="39"/>
  <c r="J140" i="39" s="1"/>
  <c r="I139" i="39"/>
  <c r="J139" i="39" s="1"/>
  <c r="I138" i="39"/>
  <c r="J138" i="39" s="1"/>
  <c r="I137" i="39"/>
  <c r="J137" i="39" s="1"/>
  <c r="I136" i="39"/>
  <c r="J136" i="39" s="1"/>
  <c r="I135" i="39"/>
  <c r="I131" i="39"/>
  <c r="J131" i="39" s="1"/>
  <c r="I130" i="39"/>
  <c r="J130" i="39" s="1"/>
  <c r="I129" i="39"/>
  <c r="J129" i="39" s="1"/>
  <c r="I128" i="39"/>
  <c r="J128" i="39" s="1"/>
  <c r="I127" i="39"/>
  <c r="J171" i="39" l="1"/>
  <c r="J170" i="39" s="1"/>
  <c r="J153" i="39"/>
  <c r="D36" i="141" s="1"/>
  <c r="I126" i="39"/>
  <c r="I134" i="39"/>
  <c r="I133" i="39" s="1"/>
  <c r="J135" i="39"/>
  <c r="J127" i="39"/>
  <c r="J126" i="39" s="1"/>
  <c r="I123" i="39"/>
  <c r="J123" i="39" s="1"/>
  <c r="I124" i="39"/>
  <c r="J124" i="39" s="1"/>
  <c r="I125" i="39"/>
  <c r="J125" i="39" s="1"/>
  <c r="I122" i="39"/>
  <c r="J122" i="39" s="1"/>
  <c r="I121" i="39"/>
  <c r="J121" i="39" s="1"/>
  <c r="I120" i="39"/>
  <c r="J120" i="39" s="1"/>
  <c r="I119" i="39"/>
  <c r="J119" i="39" s="1"/>
  <c r="I118" i="39"/>
  <c r="J118" i="39" s="1"/>
  <c r="I117" i="39"/>
  <c r="J117" i="39" s="1"/>
  <c r="I116" i="39"/>
  <c r="J116" i="39" s="1"/>
  <c r="I115" i="39"/>
  <c r="G111" i="39"/>
  <c r="I111" i="39" s="1"/>
  <c r="J111" i="39" s="1"/>
  <c r="I108" i="39"/>
  <c r="I109" i="39"/>
  <c r="J109" i="39" s="1"/>
  <c r="I99" i="39"/>
  <c r="J99" i="39" s="1"/>
  <c r="G102" i="39"/>
  <c r="I102" i="39" s="1"/>
  <c r="J102" i="39" s="1"/>
  <c r="I104" i="39"/>
  <c r="I98" i="39"/>
  <c r="J108" i="39" l="1"/>
  <c r="J106" i="39" s="1"/>
  <c r="D30" i="141" s="1"/>
  <c r="I106" i="39"/>
  <c r="I114" i="39"/>
  <c r="I113" i="39" s="1"/>
  <c r="N35" i="141"/>
  <c r="N47" i="141" s="1"/>
  <c r="O35" i="141"/>
  <c r="J98" i="39"/>
  <c r="J97" i="39" s="1"/>
  <c r="I97" i="39"/>
  <c r="J104" i="39"/>
  <c r="J103" i="39" s="1"/>
  <c r="I103" i="39"/>
  <c r="J134" i="39"/>
  <c r="J115" i="39"/>
  <c r="J114" i="39" s="1"/>
  <c r="J113" i="39" s="1"/>
  <c r="J92" i="39"/>
  <c r="J93" i="39"/>
  <c r="J94" i="39"/>
  <c r="G85" i="39"/>
  <c r="G76" i="39"/>
  <c r="I76" i="39" s="1"/>
  <c r="J76" i="39" s="1"/>
  <c r="G74" i="39"/>
  <c r="I74" i="39" s="1"/>
  <c r="I75" i="39"/>
  <c r="J75" i="39" s="1"/>
  <c r="I72" i="39"/>
  <c r="J72" i="39" s="1"/>
  <c r="J71" i="39" s="1"/>
  <c r="I69" i="39"/>
  <c r="J69" i="39" s="1"/>
  <c r="I70" i="39"/>
  <c r="J70" i="39" s="1"/>
  <c r="I67" i="39"/>
  <c r="J67" i="39" s="1"/>
  <c r="I66" i="39"/>
  <c r="J66" i="39" s="1"/>
  <c r="D38" i="141" l="1"/>
  <c r="J65" i="39"/>
  <c r="J133" i="39"/>
  <c r="D34" i="141" s="1"/>
  <c r="J68" i="39"/>
  <c r="J96" i="39"/>
  <c r="D28" i="141" s="1"/>
  <c r="O29" i="141"/>
  <c r="P29" i="141"/>
  <c r="I96" i="39"/>
  <c r="J74" i="39"/>
  <c r="J73" i="39" s="1"/>
  <c r="D32" i="141"/>
  <c r="J91" i="39"/>
  <c r="J90" i="39" s="1"/>
  <c r="D26" i="141" s="1"/>
  <c r="I82" i="39"/>
  <c r="J82" i="39"/>
  <c r="D22" i="141" s="1"/>
  <c r="I71" i="39"/>
  <c r="I65" i="39"/>
  <c r="I68" i="39"/>
  <c r="J64" i="39" l="1"/>
  <c r="P37" i="141"/>
  <c r="P47" i="141" s="1"/>
  <c r="O37" i="141"/>
  <c r="O47" i="141" s="1"/>
  <c r="D20" i="141"/>
  <c r="M33" i="141"/>
  <c r="L33" i="141"/>
  <c r="L31" i="141"/>
  <c r="M31" i="141"/>
  <c r="I21" i="141"/>
  <c r="J21" i="141"/>
  <c r="K25" i="141"/>
  <c r="L25" i="141"/>
  <c r="L27" i="141"/>
  <c r="K27" i="141"/>
  <c r="M27" i="141"/>
  <c r="J27" i="141"/>
  <c r="I64" i="39"/>
  <c r="I62" i="39"/>
  <c r="M47" i="141" l="1"/>
  <c r="L47" i="141"/>
  <c r="K19" i="141"/>
  <c r="K47" i="141" s="1"/>
  <c r="J19" i="141"/>
  <c r="J62" i="39"/>
  <c r="J61" i="39" s="1"/>
  <c r="D18" i="141" s="1"/>
  <c r="I61" i="39"/>
  <c r="G58" i="39"/>
  <c r="G59" i="39"/>
  <c r="I59" i="39" s="1"/>
  <c r="I17" i="141" l="1"/>
  <c r="J17" i="141"/>
  <c r="J47" i="141" s="1"/>
  <c r="J59" i="39"/>
  <c r="I88" i="39" l="1"/>
  <c r="J88" i="39" l="1"/>
  <c r="J87" i="39" s="1"/>
  <c r="D24" i="141" s="1"/>
  <c r="I87" i="39"/>
  <c r="G24" i="39"/>
  <c r="G23" i="141" l="1"/>
  <c r="I58" i="39"/>
  <c r="I56" i="39"/>
  <c r="I54" i="39"/>
  <c r="J54" i="39" s="1"/>
  <c r="I53" i="39"/>
  <c r="J53" i="39" s="1"/>
  <c r="I52" i="39"/>
  <c r="J52" i="39" s="1"/>
  <c r="I51" i="39"/>
  <c r="I49" i="39"/>
  <c r="J49" i="39" s="1"/>
  <c r="I48" i="39"/>
  <c r="J48" i="39" s="1"/>
  <c r="I47" i="39"/>
  <c r="J47" i="39" s="1"/>
  <c r="I46" i="39"/>
  <c r="I45" i="39" l="1"/>
  <c r="I44" i="39" s="1"/>
  <c r="I50" i="39"/>
  <c r="J58" i="39"/>
  <c r="J57" i="39" s="1"/>
  <c r="I57" i="39"/>
  <c r="J56" i="39"/>
  <c r="J55" i="39" s="1"/>
  <c r="I55" i="39"/>
  <c r="J51" i="39"/>
  <c r="J50" i="39" s="1"/>
  <c r="J46" i="39"/>
  <c r="J45" i="39" s="1"/>
  <c r="J44" i="39" s="1"/>
  <c r="I30" i="39"/>
  <c r="I38" i="39" l="1"/>
  <c r="I35" i="39"/>
  <c r="I29" i="39"/>
  <c r="D16" i="141"/>
  <c r="J35" i="39"/>
  <c r="J30" i="39"/>
  <c r="J29" i="39" s="1"/>
  <c r="G16" i="39"/>
  <c r="G10" i="39"/>
  <c r="I10" i="39" s="1"/>
  <c r="I9" i="39" s="1"/>
  <c r="J38" i="39" l="1"/>
  <c r="G15" i="141"/>
  <c r="H15" i="141"/>
  <c r="H47" i="141" s="1"/>
  <c r="I15" i="141"/>
  <c r="I47" i="141" s="1"/>
  <c r="I28" i="39"/>
  <c r="J28" i="39" l="1"/>
  <c r="D14" i="141" s="1"/>
  <c r="I23" i="39"/>
  <c r="J23" i="39"/>
  <c r="J10" i="39"/>
  <c r="J9" i="39" s="1"/>
  <c r="G207" i="39" l="1"/>
  <c r="I207" i="39" s="1"/>
  <c r="F13" i="141"/>
  <c r="G13" i="141"/>
  <c r="G47" i="141" s="1"/>
  <c r="D10" i="141"/>
  <c r="D12" i="141"/>
  <c r="C204" i="144" l="1"/>
  <c r="I206" i="39"/>
  <c r="I209" i="39" s="1"/>
  <c r="D204" i="144"/>
  <c r="F11" i="141"/>
  <c r="F9" i="141"/>
  <c r="J207" i="39" l="1"/>
  <c r="J206" i="39" s="1"/>
  <c r="J209" i="39" s="1"/>
  <c r="D44" i="141" l="1"/>
  <c r="D47" i="141" s="1"/>
  <c r="E40" i="141" l="1"/>
  <c r="E42" i="141"/>
  <c r="E44" i="141"/>
  <c r="E36" i="141"/>
  <c r="E30" i="141"/>
  <c r="E22" i="141"/>
  <c r="E26" i="141"/>
  <c r="E34" i="141"/>
  <c r="E32" i="141"/>
  <c r="E28" i="141"/>
  <c r="E38" i="141"/>
  <c r="E20" i="141"/>
  <c r="E18" i="141"/>
  <c r="E24" i="141"/>
  <c r="E16" i="141"/>
  <c r="E14" i="141"/>
  <c r="E12" i="141"/>
  <c r="F43" i="141"/>
  <c r="F47" i="141" s="1"/>
  <c r="R47" i="141" s="1"/>
  <c r="D48" i="141"/>
  <c r="E10" i="141"/>
  <c r="E47" i="141" l="1"/>
</calcChain>
</file>

<file path=xl/sharedStrings.xml><?xml version="1.0" encoding="utf-8"?>
<sst xmlns="http://schemas.openxmlformats.org/spreadsheetml/2006/main" count="1085" uniqueCount="566">
  <si>
    <t>11.1</t>
  </si>
  <si>
    <t>12.1</t>
  </si>
  <si>
    <t>12.2</t>
  </si>
  <si>
    <t>13.2</t>
  </si>
  <si>
    <t>14.1</t>
  </si>
  <si>
    <t>14.2</t>
  </si>
  <si>
    <t>SERVIÇOS FINAIS</t>
  </si>
  <si>
    <t>11.3</t>
  </si>
  <si>
    <t>13.1</t>
  </si>
  <si>
    <t>CENTRO DE DISTRIBUIÇÃO</t>
  </si>
  <si>
    <t>ELETRODUTOS E ACESSÓRIOS</t>
  </si>
  <si>
    <t>15.1</t>
  </si>
  <si>
    <t>15.2</t>
  </si>
  <si>
    <t>15.3</t>
  </si>
  <si>
    <t>ITEM</t>
  </si>
  <si>
    <t>CÓDIGO</t>
  </si>
  <si>
    <t>FONTE</t>
  </si>
  <si>
    <t>DESCRIÇÃO DOS SERVIÇOS</t>
  </si>
  <si>
    <t>QUANT.</t>
  </si>
  <si>
    <t>VALOR (R$)</t>
  </si>
  <si>
    <t>1.1</t>
  </si>
  <si>
    <t>un</t>
  </si>
  <si>
    <t>2.1</t>
  </si>
  <si>
    <t>3.1</t>
  </si>
  <si>
    <t>m³</t>
  </si>
  <si>
    <t>4.1</t>
  </si>
  <si>
    <t>m²</t>
  </si>
  <si>
    <t>4.2</t>
  </si>
  <si>
    <t>4.3</t>
  </si>
  <si>
    <t>5.1</t>
  </si>
  <si>
    <t>kg</t>
  </si>
  <si>
    <t>6.1</t>
  </si>
  <si>
    <t>m</t>
  </si>
  <si>
    <t>3.2</t>
  </si>
  <si>
    <t>7.1</t>
  </si>
  <si>
    <t>7.2</t>
  </si>
  <si>
    <t>8.1</t>
  </si>
  <si>
    <t>1.2</t>
  </si>
  <si>
    <t>1.3</t>
  </si>
  <si>
    <t>1.4</t>
  </si>
  <si>
    <t>1.5</t>
  </si>
  <si>
    <t>1.6</t>
  </si>
  <si>
    <t>2.2</t>
  </si>
  <si>
    <t>2.3</t>
  </si>
  <si>
    <t>6.2</t>
  </si>
  <si>
    <t>9.1</t>
  </si>
  <si>
    <t>9.4</t>
  </si>
  <si>
    <t>10.1</t>
  </si>
  <si>
    <t>10.2</t>
  </si>
  <si>
    <t>CONCRETO ARMADO - PILARES</t>
  </si>
  <si>
    <t>CONCRETO ARMADO - VIGAS</t>
  </si>
  <si>
    <t>PORTAS DE MADEIRA</t>
  </si>
  <si>
    <t>4.4</t>
  </si>
  <si>
    <t>6.3</t>
  </si>
  <si>
    <t>6.4</t>
  </si>
  <si>
    <t>PAVIMENTAÇÃO EXTERNA</t>
  </si>
  <si>
    <t>FERRAGENS E ACESSÓRIOS</t>
  </si>
  <si>
    <t>1.7</t>
  </si>
  <si>
    <t>FUNDAÇÕES</t>
  </si>
  <si>
    <t>14.5</t>
  </si>
  <si>
    <t>14.6</t>
  </si>
  <si>
    <t>14.7</t>
  </si>
  <si>
    <t>14.8</t>
  </si>
  <si>
    <t>14.9</t>
  </si>
  <si>
    <t>14.10</t>
  </si>
  <si>
    <t>14.11</t>
  </si>
  <si>
    <t>14.12</t>
  </si>
  <si>
    <t>14.13</t>
  </si>
  <si>
    <t>14.14</t>
  </si>
  <si>
    <t>16.1</t>
  </si>
  <si>
    <t>15.4</t>
  </si>
  <si>
    <t>9.2</t>
  </si>
  <si>
    <t>7.3</t>
  </si>
  <si>
    <t>11.2</t>
  </si>
  <si>
    <t>14.3</t>
  </si>
  <si>
    <t>14.4</t>
  </si>
  <si>
    <t>% ITEM</t>
  </si>
  <si>
    <t>4.1.1</t>
  </si>
  <si>
    <t>4.1.3</t>
  </si>
  <si>
    <t>4.1.4</t>
  </si>
  <si>
    <t>4.2.1</t>
  </si>
  <si>
    <t>4.2.3</t>
  </si>
  <si>
    <t>4.3.1</t>
  </si>
  <si>
    <t>4.4.1</t>
  </si>
  <si>
    <t>6.1.1</t>
  </si>
  <si>
    <t>6.2.1</t>
  </si>
  <si>
    <t>6.2.2</t>
  </si>
  <si>
    <t>6.3.1</t>
  </si>
  <si>
    <t>6.4.1</t>
  </si>
  <si>
    <t>6.4.2</t>
  </si>
  <si>
    <t>6.4.3</t>
  </si>
  <si>
    <t>10.1.1</t>
  </si>
  <si>
    <t>10.1.2</t>
  </si>
  <si>
    <t>10.1.4</t>
  </si>
  <si>
    <t>10.2.1</t>
  </si>
  <si>
    <t>IMPERMEABILIZAÇÃO</t>
  </si>
  <si>
    <t>12.1.1</t>
  </si>
  <si>
    <t>12.1.2</t>
  </si>
  <si>
    <t>12.2.1</t>
  </si>
  <si>
    <t>12.2.2</t>
  </si>
  <si>
    <t>12.2.3</t>
  </si>
  <si>
    <t>12.2.4</t>
  </si>
  <si>
    <t>12.2.5</t>
  </si>
  <si>
    <t>13.1.1</t>
  </si>
  <si>
    <t>13.1.2</t>
  </si>
  <si>
    <t>13.1.3</t>
  </si>
  <si>
    <t>13.1.4</t>
  </si>
  <si>
    <t>13.1.5</t>
  </si>
  <si>
    <t>13.1.6</t>
  </si>
  <si>
    <t>13.2.1</t>
  </si>
  <si>
    <t>13.2.2</t>
  </si>
  <si>
    <t>13.2.3</t>
  </si>
  <si>
    <t>13.2.4</t>
  </si>
  <si>
    <t>SERVIÇOS PRELIMINARES</t>
  </si>
  <si>
    <t>SUPERESTRUTURA</t>
  </si>
  <si>
    <t>ESQUADRIAS</t>
  </si>
  <si>
    <t>4.2.4</t>
  </si>
  <si>
    <t>PAVIMENTAÇÃO INTERNA</t>
  </si>
  <si>
    <t>12.1.3</t>
  </si>
  <si>
    <t>12.1.4</t>
  </si>
  <si>
    <t>12.1.5</t>
  </si>
  <si>
    <t>12.1.6</t>
  </si>
  <si>
    <t>12.1.7</t>
  </si>
  <si>
    <t>12.1.8</t>
  </si>
  <si>
    <t>12.1.10</t>
  </si>
  <si>
    <t>12.1.11</t>
  </si>
  <si>
    <t>CONCRETO ARMADO - LAJES DE FORRO</t>
  </si>
  <si>
    <t>CONCRETO ARMADO - VERGAS E CONTRAVERGAS</t>
  </si>
  <si>
    <t>SISTEMAS DE COBERTURA</t>
  </si>
  <si>
    <t>MOVIMENTO DE TERRA PARA FUNDAÇÕES</t>
  </si>
  <si>
    <t>UN.</t>
  </si>
  <si>
    <t>REGISTROS E OUTROS</t>
  </si>
  <si>
    <t>PORTAS DE ALUMÍNIO</t>
  </si>
  <si>
    <t>CABOS E FIOS CONDUTORES</t>
  </si>
  <si>
    <t>REVESTIMENTOS INTERNO E EXTERNO</t>
  </si>
  <si>
    <t>PINTURAS E ACABAMENTOS</t>
  </si>
  <si>
    <t>ILUMINAÇÃO, TOMADAS E INTERRUPTORES</t>
  </si>
  <si>
    <t>SISTEMAS DE VEDAÇÃO VERTICAL</t>
  </si>
  <si>
    <t>LOUÇAS, ACESSÓRIOS E METAIS</t>
  </si>
  <si>
    <t>SISTEMAS DE PISOS</t>
  </si>
  <si>
    <t>INSTALAÇÃO HIDRÁULICA</t>
  </si>
  <si>
    <t>INSTALAÇÃO SANITÁRIA</t>
  </si>
  <si>
    <t>INSTALAÇÃO ELÉTRICA - 220V</t>
  </si>
  <si>
    <t>TUBULAÇÕES E CONEXÕES DE PVC</t>
  </si>
  <si>
    <t>CAIXAS E ACESSÓRIOS</t>
  </si>
  <si>
    <t>13.1.7</t>
  </si>
  <si>
    <t>13.1.8</t>
  </si>
  <si>
    <t>13.1.9</t>
  </si>
  <si>
    <t>13.1.10</t>
  </si>
  <si>
    <t>13.1.11</t>
  </si>
  <si>
    <t>13.1.12</t>
  </si>
  <si>
    <t>CUSTO (R$)</t>
  </si>
  <si>
    <t>PREÇO (R$)</t>
  </si>
  <si>
    <t>SINAPI</t>
  </si>
  <si>
    <t>LIMPEZA MECANIZADA DE CAMADA VEGETAL, VEGETAÇÃO E PEQUENAS ÁRVORES (DIÂMETRO DE TRONCO MENOR QUE 0,20 M), COM TRATOR DE ESTEIRAS.</t>
  </si>
  <si>
    <t>ESCAVAÇÃO MANUAL DE VALA COM PROFUNDIDADE MENOR OU IGUAL A 1,30 M.</t>
  </si>
  <si>
    <t>PREPARO DE FUNDO DE VALA COM LARGURA MAIOR OU IGUAL A 1,5 M E MENOR QUE 2,5 M (ACERTO DO SOLO NATURAL).</t>
  </si>
  <si>
    <t>REATERRO MANUAL DE VALAS, COM COMPACTADOR DE SOLOS DE PERCUSSÃO.</t>
  </si>
  <si>
    <t>PLANILHA ORÇAMENTÁRIA</t>
  </si>
  <si>
    <t xml:space="preserve">OBJETO: </t>
  </si>
  <si>
    <t>REFERÊNCIA DE PREÇOS:</t>
  </si>
  <si>
    <t>EXECUÇÃO:</t>
  </si>
  <si>
    <t>INDIRETA</t>
  </si>
  <si>
    <t>DATA:</t>
  </si>
  <si>
    <t>ENDEREÇO:</t>
  </si>
  <si>
    <t>SETOP 08/2023</t>
  </si>
  <si>
    <t>BDI:</t>
  </si>
  <si>
    <t>ESTACA</t>
  </si>
  <si>
    <t>M</t>
  </si>
  <si>
    <t>SETOP</t>
  </si>
  <si>
    <t>BLOCO</t>
  </si>
  <si>
    <t>VIGA BALDRAME</t>
  </si>
  <si>
    <t>FABRICAÇÃO, MONTAGEM E DESMONTAGEM DE FÔRMA PARA VIGA BALDRAME, EM MADEIRA SERRADA, E=25 MM, 4 UTILIZAÇÕES.</t>
  </si>
  <si>
    <t>3.3</t>
  </si>
  <si>
    <t>3,00x1,50</t>
  </si>
  <si>
    <t>palca de obra 3,00x1,50</t>
  </si>
  <si>
    <t>perimetro  * altura da telha metalica</t>
  </si>
  <si>
    <t>20*2,1</t>
  </si>
  <si>
    <t>area do lote</t>
  </si>
  <si>
    <t>ARMAÇÃO DE BLOCO UTILIZANDO AÇO CA-50 DE 10 MM - MONTAGEM.</t>
  </si>
  <si>
    <t>ESTACA ESCAVADA MECANICAMENTE, SEM FLUIDO ESTABILIZANTE, COM 25CM DE DIÂMETRO, CONCRETO LANÇADO POR CAMINHÃO BETONEIRA (EXCLUSIVE MOBILIZAÇÃ O E DESMOBILIZAÇÃO).</t>
  </si>
  <si>
    <t>LASTRO DE CONCRETO MAGRO, APLICADO EM BLOCOS DE COROAMENTO OU SAPATAS, ESPESSURA DE 5 CM.</t>
  </si>
  <si>
    <t>MONTAGEM E DESMONTAGEM DE FÔRMA DE PILARES RETANGULARES E ESTRUTURAS SIMILARES, PÉ-DIREITO SIMPLES, EM CHAPA DE MADEIRA COMPENSADA PLASTIFIC ADA, 18 UTILIZAÇÕES.</t>
  </si>
  <si>
    <t>CONCRETAGEM DE BLOCO DE COROAMENTO OU VIGA BALDRAME, FCK 30 MPA, COM USO DE BOMBA - LANÇAMENTO, ADENSAMENTO E ACABAMENTO.</t>
  </si>
  <si>
    <t>MONTAGEM E DESMONTAGEM DE FÔRMA DE VIGA, ESCORAMENTO COM GARFO DE MADEIRA, PÉ-DIREITO SIMPLES, EM CHAPA DE MADEIRA PLASTIFICADA, 18 UTILIZAÇ ÕES.</t>
  </si>
  <si>
    <t>LAJE PRÉ-MOLDADA UNIDIRECIONAL, BIAPOIADA, PARA FORRO, ENCHIMENTO EM CERÂMICA, VIGOTA CONVENCIONAL, ALTURA TOTAL DA LAJE (ENCHIMENTO+CAPA) = (8+3).</t>
  </si>
  <si>
    <t>ED-50150</t>
  </si>
  <si>
    <t>LIGAÇÃO DE ÁGUA PROVISÓRIA PARA CANTEIRO, INCLUSIVE HIDRÔMETRO E CAVALETE PARA MEDIÇÃO DE ÁGUA - ENTRADA PRINCIPAL, EM AÇO GALVANIZADO DN 20MM (1/2") - PADRÃO CONCESSIONÁRIA</t>
  </si>
  <si>
    <t>ED-50151</t>
  </si>
  <si>
    <t>LIGAÇÃO PROVISÓRIA COM ENTRADA DE ENERGIA AÉREA, PADRÃO CEMIG, CARGA INSTALADA DE 15,1KVA ATÉ 30KVA, TRIFÁSICO, COM SAÍDA SUBTERRÂNEA, INCLUSIVE POSTE, CAIXA PARA MEDIDOR, DISJUNTOR, BARRAMENTO, TERRAMENTO E ACESSÓRIOS</t>
  </si>
  <si>
    <t>27,51*0,3</t>
  </si>
  <si>
    <t>Area da base</t>
  </si>
  <si>
    <t>Area da base * altura</t>
  </si>
  <si>
    <t>3.1.1</t>
  </si>
  <si>
    <t>3.1.2</t>
  </si>
  <si>
    <t>3.1.3</t>
  </si>
  <si>
    <t>3.1.4</t>
  </si>
  <si>
    <t>3.1.5</t>
  </si>
  <si>
    <t>3.2.1</t>
  </si>
  <si>
    <t>3.2.2</t>
  </si>
  <si>
    <t>IMPERMEABILIZAÇÃO DE SUPERFÍCIE COM EMULSÃO ASFÁLTICA, 2 DEMÃOS.</t>
  </si>
  <si>
    <t>3.3.1</t>
  </si>
  <si>
    <t>3.3.2</t>
  </si>
  <si>
    <t>3.3.3</t>
  </si>
  <si>
    <t>3.3.4</t>
  </si>
  <si>
    <t>area da base + (m linear * altura (0,3)*2 lados)</t>
  </si>
  <si>
    <t>ARMAÇÃO DE PILAR OU VIGA DE ESTRUTURA CONVENCIONAL DE CONCRETO ARMADO UTILIZANDO AÇO CA-50 DE 10,0 MM - MONTAGEM.</t>
  </si>
  <si>
    <t>ARMAÇÃO DE PILAR OU VIGA DE ESTRUTURA CONVENCIONAL DE CONCRETO ARMADO UTILIZANDO AÇO CA-60 DE 5,0 MM - MONTAGEM.</t>
  </si>
  <si>
    <t>CONCRETAGEM DE PILARES, FCK = 25 MPA, COM USO DE BOMBA - LANÇAMENTO, ADENSAMENTO E ACABAMENTO.</t>
  </si>
  <si>
    <t>CONCRETAGEM DE VIGAS E LAJES, FCK=25 MPA, PARA LAJES PREMOLDADAS COM USO DE BOMBA - LANÇAMENTO, ADENSAMENTO E ACABAMENTO.</t>
  </si>
  <si>
    <t>VERGA PRÉ-MOLDADA COM ATÉ 1,5 M DE VÃO, ESPESSURA DE *20* CM.</t>
  </si>
  <si>
    <t>(((3*0,60)+(8*1,5)+(2*2))+((6*0,8)+(2*0,9)+(1*0,8)+(2*1,5)))*1,4</t>
  </si>
  <si>
    <t xml:space="preserve">altura do pilar * qtd barras (4 Ø 10mm)* massa nominal da bitola de 10mm (0,617kg/m) * qtd de pilares </t>
  </si>
  <si>
    <t xml:space="preserve">m linear das vigas * qtd barras (6 Ø 10mm)* massa nominal da bitola de 10mm (0,617kg/m) </t>
  </si>
  <si>
    <t>M linear {Qtd estribos [qtd estribo p/ viga (m linear da viga /espaçamento (0,20))] * M linear estribo [2*Largura (0,09) + 2*comprimento (0,21) + dobra (0,07)]} * massa bitola de 5mm 0,154 KG/M</t>
  </si>
  <si>
    <t>M linear {Qtd estribos [ qtd estribo p/ coluna (altura da coluna (3) /espaçamento (0,20))* qtd colunas] * M linear estribo [2*Largura (0,09) + 2*comprimento (0,21) + dobra (0,07)]} * massa da bitola de 5mm 0,154 KG/M</t>
  </si>
  <si>
    <t>área das lajes</t>
  </si>
  <si>
    <t>4.4.2</t>
  </si>
  <si>
    <t>CONTRAVERGA PRÉ-MOLDADA, ESPESSURA DE *20* CM.</t>
  </si>
  <si>
    <t>((3*0,60)+(8*1,5)+(2*2))*1,4</t>
  </si>
  <si>
    <t>m linear janelas + m linear portas + 20% de cada lado = 40% = 1,4</t>
  </si>
  <si>
    <t>m linear janelas + 20% de cada lado = 40% = 1,4</t>
  </si>
  <si>
    <t>Qtd barras (6 Ø 10mm) * profundidade * massa nominal da bitola de 10mm  (0,617 kg/m) * qtd estacas</t>
  </si>
  <si>
    <t>M linear {Qtd. estribos[( Qtd. Estrib. p/ coluna (comprimento (3)/ espaçamento (0,20))* Nº estacas (20) ] * M linear estribo [((2*π*0,125)+0,07)] * 0,154 KG/M</t>
  </si>
  <si>
    <t xml:space="preserve"> (π*D(0,5)^2)/4 (área da estaca) * quantidade </t>
  </si>
  <si>
    <t xml:space="preserve">(π*D(0,5)^2)/4 (Área da estaca) * 3 (comprimento) * 20 (quantidade) </t>
  </si>
  <si>
    <t>0,5*0,5*0,5 (volume do bloco) * quantidade</t>
  </si>
  <si>
    <t>m linear * altura* 2 lados</t>
  </si>
  <si>
    <t>ALVENARIA DE VEDAÇÃO DE BLOCOS CERÂMICOS FURADOS NA HORIZONTAL DE 9X19X29 CM (ESPESSURA 9 CM) E ARGAMASSA DE ASSENTAMENTO COM PREPARO EM BET ONEIRA.</t>
  </si>
  <si>
    <t>KIT DE PORTA DE MADEIRA PARA VERNIZ, SEMI-OCA (LEVE OU MÉDIA), PADRÃO POPULAR, 80X210CM, ESPESSURA DE 3,5CM, ITENS INCLUSOS: DOBRADIÇAS, MON TAGEM E INSTALAÇÃO DE BATENTE, FECHADURA COM EXECUÇÃO DO FURO - FORNEC IMENTO E INSTALAÇÃO.</t>
  </si>
  <si>
    <t>PORTA DE CORRER DE ALUMÍNIO, COM DUAS FOLHAS PARA VIDRO, INCLUSO VIDRO LISO INCOLOR, FECHADURA E PUXADOR, SEM ALIZAR.</t>
  </si>
  <si>
    <t>KIT DE PORTA DE MADEIRA PARA VERNIZ, SEMI-OCA (LEVE OU MÉDIA), PADRÃO POPULAR, 90X210CM, ESPESSURA DE 3CM, ITENS INCLUSOS: DOBRADIÇAS, MONTA GEM E INSTALAÇÃO DE BATENTE, FECHADURA COM EXECUÇÃO DO FURO - FORNECIM ENTO E INSTALAÇÃO.</t>
  </si>
  <si>
    <t>PUXADOR PARA PCD, FIXADO NA PORTA - FORNECIMENTO E INSTALAÇÃO.</t>
  </si>
  <si>
    <t>FORNECIMENTO DE MARCO EM CHAPA METÁLICA, INCLUSIVE ASSENTAMENTO, EXCLUSIVE PORTA</t>
  </si>
  <si>
    <t>ED-50965</t>
  </si>
  <si>
    <t>JANELA DE ALUMÍNIO TIPO MAXIM-AR, COM VIDROS, BATENTE E FERRAGENS. EXCLUSIVE ALIZAR, ACABAMENTO E CONTRAMARCO. FORNECIMENTO E INSTALAÇÃO.</t>
  </si>
  <si>
    <t>JANELA DE ALUMÍNIO DE CORRER COM 2 FOLHAS PARA VIDROS, COM VIDROS, BATENTE, ACABAMENTO COM ACETATO OU BRILHANTE E FERRAGENS. EXCLUSIVE ALIZAR E CONTRAMARCO. FORNECIMENTO E INSTALAÇÃO.</t>
  </si>
  <si>
    <t>(0,60*0,60)*3</t>
  </si>
  <si>
    <t>(1,5*1,2)*8</t>
  </si>
  <si>
    <t>(2,00*1,2)*2</t>
  </si>
  <si>
    <t>JANELA DE ALUMÍNIO DE CORRER COM 4 FOLHAS PARA VIDROS, COM VIDROS, BATENTE, ACABAMENTO COM ACETATO OU BRILHANTE E FERRAGENS. EXCLUSIVE ALIZA R E CONTRAMARCO. FORNECIMENTO E INSTALAÇÃO.</t>
  </si>
  <si>
    <t>JANELAS DE ALUMÍNIO E VIDRO</t>
  </si>
  <si>
    <t>Área * quantidade</t>
  </si>
  <si>
    <t>Porta de vidro de vidro de correr</t>
  </si>
  <si>
    <t>ENGRADAMENTO PARA TELHAS CERÂMICA OU CONCRETO EM MADEIRA PARAJU</t>
  </si>
  <si>
    <t>ED-48407</t>
  </si>
  <si>
    <t>Área do telhado</t>
  </si>
  <si>
    <t>CUMEEIRA PARA TELHA CERÂMICA EMBOÇADA COM ARGAMASSA TRAÇO 1:2:9 (CIMENTO, CAL E AREIA) PARA TELHADOS COM ATÉ 2 ÁGUAS, INCLUSO TRANSPORTE VER TICAL.</t>
  </si>
  <si>
    <t>perimetro da cumeeira</t>
  </si>
  <si>
    <t>Área do teto</t>
  </si>
  <si>
    <t>MASSA ÚNICA, EM ARGAMASSA INDUSTRIALIZADA, PREPARO MECÂNICO, APLICADA COM EQUIPAMENTO DE MISTURA E PROJEÇÃO DE ARGAMASSA EM PAREDES INTERNAS , E = 5MM, SEM TALISCAS.</t>
  </si>
  <si>
    <t>SOLEIRA EM GRANITO, LARGURA 15 CM, ESPESSURA 2,0 CM.</t>
  </si>
  <si>
    <t>Area do contrapiso</t>
  </si>
  <si>
    <t>0,9*2+1,5*2+0,8</t>
  </si>
  <si>
    <t>M linear das soleiras</t>
  </si>
  <si>
    <t>PISO CIMENTADO, TRAÇO 1:3 (CIMENTO E AREIA), ACABAMENTO LISO, ESPESSURA 2,0 CM, PREPARO MECÂNICO DA ARGAMASSA.</t>
  </si>
  <si>
    <t>PINTURA LÁTEX ACRÍLICA PREMIUM, APLICAÇÃO MANUAL EM PAREDES, DUAS DEMÃOS.</t>
  </si>
  <si>
    <t>PINTURA LÁTEX ACRÍLICA PREMIUM, APLICAÇÃO MANUAL EM TETO, DUAS DEMÃOS.</t>
  </si>
  <si>
    <t>Área das portas</t>
  </si>
  <si>
    <t>((0,8*2,1)*7+(0,9*2,1)*2+(3*2,5)+(0,8*2,1))*2</t>
  </si>
  <si>
    <t>TUBO, PVC, SOLDÁVEL, DN 20MM, INSTALADO EM RAMAL DE DISTRIBUIÇÃO DE ÁGUA - FORNECIMENTO E INSTALAÇÃO.</t>
  </si>
  <si>
    <t>TUBO, PVC, SOLDÁVEL, DN 25MM, INSTALADO EM PRUMADA DE ÁGUA - FORNECIMENTO E INSTALAÇÃO.</t>
  </si>
  <si>
    <t>TUBO, PVC, SOLDÁVEL, DN 40MM, INSTALADO EM PRUMADA DE ÁGUA - FORNECIMENTO E INSTALAÇÃO.</t>
  </si>
  <si>
    <t>JOELHO 45 GRAUS, PVC, SOLDÁVEL, DN 25MM, INSTALADO EM PRUMADA DE ÁGUA - FORNECIMENTO E INSTALAÇÃO.</t>
  </si>
  <si>
    <t>JOELHO 90 GRAUS, PVC, SOLDÁVEL, DN 20MM, INSTALADO EM RAMAL OU SUB-RAMAL DE ÁGUA - FORNECIMENTO E INSTALAÇÃO.</t>
  </si>
  <si>
    <t>JOELHO 90 GRAUS, PVC, SOLDÁVEL, DN 25MM, INSTALADO EM RAMAL OU SUB-RAMAL DE ÁGUA - FORNECIMENTO E INSTALAÇÃO.</t>
  </si>
  <si>
    <t>JOELHO 90 GRAUS, PVC, SOLDÁVEL, DN 40MM, INSTALADO EM PRUMADA DE ÁGUA - FORNECIMENTO E INSTALAÇÃO.</t>
  </si>
  <si>
    <t>TÊ DE REDUÇÃO, PVC, SOLDÁVEL, DN 40MM X 32MM, INSTALADO EM PRUMADA DE ÁGUA - FORNECIMENTO E INSTALAÇÃO.</t>
  </si>
  <si>
    <t>TE, PVC, SOLDÁVEL, DN 20MM, INSTALADO EM RAMAL DE DISTRIBUIÇÃO DE ÁGUA - FORNECIMENTO E INSTALAÇÃO.</t>
  </si>
  <si>
    <t>TE, PVC, SOLDÁVEL, DN 25MM, INSTALADO EM RAMAL DE DISTRIBUIÇÃO DE ÁGUA - FORNECIMENTO E INSTALAÇÃO.</t>
  </si>
  <si>
    <t>TE, PVC, SOLDÁVEL, DN 40MM, INSTALADO EM PRUMADA DE ÁGUA - FORNECIMENTO E INSTALAÇÃO.</t>
  </si>
  <si>
    <t>REGISTRO DE GAVETA BRUTO, LATÃO, ROSCÁVEL, 3/4" - FORNECIMENTO E INSTALAÇÃO.</t>
  </si>
  <si>
    <t>REGISTRO DE GAVETA BRUTO, LATÃO, ROSCÁVEL, 1" - FORNECIMENTO E INSTALAÇÃO.</t>
  </si>
  <si>
    <t>REGISTRO DE GAVETA BRUTO, LATÃO, ROSCÁVEL, 1 1/2" - FORNECIMENTO E INSTALAÇÃO.</t>
  </si>
  <si>
    <t>TORNEIRA DE BOIA PARA CAIXA D'ÁGUA, ROSCÁVEL, 1" - FORNECIMENTO E INSTALAÇÃO.</t>
  </si>
  <si>
    <t>CAIXA D´ÁGUA EM POLIETILENO, 1000 LITROS - FORNECIMENTO E INSTALAÇÃO.</t>
  </si>
  <si>
    <t>TUBO PVC, SERIE NORMAL, ESGOTO PREDIAL, DN 50 MM, FORNECIDO E INSTALADO EM RAMAL DE DESCARGA OU RAMAL DE ESGOTO SANITÁRIO.</t>
  </si>
  <si>
    <t>TUBO PVC, SERIE NORMAL, ESGOTO PREDIAL, DN 40 MM, FORNECIDO E INSTALADO EM RAMAL DE DESCARGA OU RAMAL DE ESGOTO SANITÁRIO.</t>
  </si>
  <si>
    <t>TUBO PVC, SERIE NORMAL, ESGOTO PREDIAL, DN 100 MM, FORNECIDO E INSTALADO EM RAMAL DE DESCARGA OU RAMAL DE ESGOTO SANITÁRIO.</t>
  </si>
  <si>
    <t>JOELHO 45 GRAUS, PVC, SERIE NORMAL, ESGOTO PREDIAL, DN 40 MM, JUNTA SOLDÁVEL, FORNECIDO E INSTALADO EM RAMAL DE DESCARGA OU RAMAL DE ESGOTO SANITÁRIO.</t>
  </si>
  <si>
    <t>JOELHO 45 GRAUS, PVC, SERIE NORMAL, ESGOTO PREDIAL, DN 50 MM, JUNTA ELÁSTICA, FORNECIDO E INSTALADO EM RAMAL DE DESCARGA OU RAMAL DE ESGOTO SANITÁRIO.</t>
  </si>
  <si>
    <t>JOELHO 90 GRAUS, PVC, SERIE NORMAL, ESGOTO PREDIAL, DN 40 MM, JUNTA SOLDÁVEL, FORNECIDO E INSTALADO EM RAMAL DE DESCARGA OU RAMAL DE ESGOTO SANITÁRIO.</t>
  </si>
  <si>
    <t>JOELHO 90 GRAUS, PVC, SERIE NORMAL, ESGOTO PREDIAL, DN 50 MM, JUNTA ELÁSTICA, FORNECIDO E INSTALADO EM RAMAL DE DESCARGA OU RAMAL DE ESGOTO SANITÁRIO.</t>
  </si>
  <si>
    <t>JOELHO 90 GRAUS, PVC, SERIE NORMAL, ESGOTO PREDIAL, DN 100 MM, JUNTA ELÁSTICA, FORNECIDO E INSTALADO EM RAMAL DE DESCARGA OU RAMAL DE ESGOTO SANITÁRIO.</t>
  </si>
  <si>
    <t>JUNÇÃO SIMPLES, PVC, SERIE NORMAL, ESGOTO PREDIAL, DN 100 X 100 MM, JUNTA ELÁSTICA, FORNECIDO E INSTALADO EM PRUMADA DE ESGOTO SANITÁRIO OU VENTILAÇÃO.</t>
  </si>
  <si>
    <t>TE, PVC, SERIE NORMAL, ESGOTO PREDIAL, DN 40 X 40 MM, JUNTA SOLDÁVEL, FORNECIDO E INSTALADO EM RAMAL DE DESCARGA OU RAMAL DE ESGOTO SANITÁRI O.</t>
  </si>
  <si>
    <t>TE, PVC, SERIE NORMAL, ESGOTO PREDIAL, DN 50 X 50 MM, JUNTA ELÁSTICA, FORNECIDO E INSTALADO EM RAMAL DE DESCARGA OU RAMAL DE ESGOTO SANITÁRI O.</t>
  </si>
  <si>
    <t>TUBO PVC, SERIE NORMAL, ESGOTO PREDIAL, DN 50 MM, FORNECIDO E INSTALADO EM PRUMADA DE ESGOTO SANITÁRIO OU VENTILAÇÃO.</t>
  </si>
  <si>
    <t>CAIXA SIFONADA, PVC, DN 100 X 100 X 50 MM, FORNECIDA E INSTALADA EM RAMAIS DE ENCAMINHAMENTO DE ÁGUA PLUVIAL.</t>
  </si>
  <si>
    <t>CAIXA DE GORDURA DUPLA (CAPACIDADE: 126 L), RETANGULAR, EM ALVENARIA COM TIJOLOS CERÂMICOS MACIÇOS, DIMENSÕES INTERNAS = 0,4X0,7 M, ALTURA I NTERNA = 0,8 M.</t>
  </si>
  <si>
    <t>CAIXA ENTERRADA HIDRÁULICA RETANGULAR EM ALVENARIA COM TIJOLOS CERÂMICOS MACIÇOS, DIMENSÕES INTERNAS: 0,8X0,8X0,6 M PARA REDE DE ESGOTO.</t>
  </si>
  <si>
    <t>RALO SECO, PVC, DN 100 X 40 MM, JUNTA SOLDÁVEL, FORNECIDO E INSTALADO EM RAMAL DE DESCARGA OU EM RAMAL DE ESGOTO SANITÁRIO.</t>
  </si>
  <si>
    <t>VASO SANITARIO SIFONADO CONVENCIONAL COM LOUÇA BRANCA, INCLUSO CONJUNTO DE LIGAÇÃO PARA BACIA SANITÁRIA AJUSTÁVEL - FORNECIMENTO E INSTALAÇÃ O.</t>
  </si>
  <si>
    <t>VÁLVULA DE DESCARGA METÁLICA, BASE 1 1/2", ACABAMENTO METALICO CROMADO - FORNECIMENTO E INSTALAÇÃO.</t>
  </si>
  <si>
    <t>CUBA DE EMBUTIR OVAL EM LOUÇA BRANCA, 35 X 50CM OU EQUIVALENTE - FORNECIMENTO E INSTALAÇÃO.</t>
  </si>
  <si>
    <t>LAVATÓRIO LOUÇA BRANCA SUSPENSO, 29,5 X 39CM OU EQUIVALENTE, PADRÃO POPULAR - FORNECIMENTO E INSTALAÇÃO.</t>
  </si>
  <si>
    <t>TANQUE DE LOUÇA BRANCA COM COLUNA, 30L OU EQUIVALENTE, INCLUSO SIFÃO FLEXÍVEL EM PVC, VÁLVULA METÁLICA E TORNEIRA DE METAL CROMADO PADRÃO MÉ DIO - FORNECIMENTO E INSTALAÇÃO.</t>
  </si>
  <si>
    <t>TORNEIRA CROMADA TUBO MÓVEL, DE MESA, 1/2" OU 3/4", PARA PIA DE COZINHA, PADRÃO ALTO - FORNECIMENTO E INSTALAÇÃO.</t>
  </si>
  <si>
    <t>TORNEIRA CROMADA 1/2" OU 3/4" PARA TANQUE, PADRÃO MÉDIO - FORNECIMENTO E INSTALAÇÃO.</t>
  </si>
  <si>
    <t>TORNEIRA CROMADA DE MESA, 1/2" OU 3/4", PARA LAVATÓRIO, PADRÃO POPULAR - FORNECIMENTO E INSTALAÇÃO.</t>
  </si>
  <si>
    <t>PAPELEIRA DE PAREDE EM METAL CROMADO SEM TAMPA, INCLUSO FIXAÇÃO.</t>
  </si>
  <si>
    <t>SABONETEIRA PLASTICA TIPO DISPENSER PARA SABONETE LIQUIDO COM RESERVATORIO 800 A 1500 ML, INCLUSO FIXAÇÃO.</t>
  </si>
  <si>
    <t>BARRA DE APOIO RETA, EM ACO INOX POLIDO, COMPRIMENTO 80 CM, FIXADA NA PAREDE - FORNECIMENTO E INSTALAÇÃO.</t>
  </si>
  <si>
    <t>BARRA DE APOIO EM "L", EM ACO INOX POLIDO 80 X 80 CM, FIXADA NA PAREDE - FORNECIMENTO E INSTALACAO.</t>
  </si>
  <si>
    <t>QUADRO DE DISTRIBUIÇÃO DE ENERGIA EM CHAPA DE AÇO GALVANIZADO, DE EMBUTIR, COM BARRAMENTO TRIFÁSICO, PARA 12 DISJUNTORES DIN 100A - FORNECIM ENTO E INSTALAÇÃO.</t>
  </si>
  <si>
    <t>CAIXA DE PROTEÇÃO PARA MEDIDOR MONOFÁSICO DE EMBUTIR - FORNECIMENTO E INSTALAÇÃO.</t>
  </si>
  <si>
    <t>ELETRODUTO FLEXÍVEL CORRUGADO, PVC, DN 25 MM (3/4"), PARA CIRCUITOS TERMINAIS, INSTALADO EM FORRO - FORNECIMENTO E INSTALAÇÃO.</t>
  </si>
  <si>
    <t>ELETRODUTO FLEXÍVEL CORRUGADO, PVC, DN 32 MM (1"), PARA CIRCUITOS TERMINAIS, INSTALADO EM FORRO - FORNECIMENTO E INSTALAÇÃO.</t>
  </si>
  <si>
    <t>CAIXA DE PASSAGEM PARA TELEFONE 15X15X10CM (SOBREPOR), FORNECIMENTO E INSTALACAO.</t>
  </si>
  <si>
    <t>CAIXA RETANGULAR 4" X 4" MÉDIA (1,30 M DO PISO), PVC, INSTALADA EM PAREDE - FORNECIMENTO E INSTALAÇÃO.</t>
  </si>
  <si>
    <t>CAIXA OCTOGONAL 3" X 3", PVC, INSTALADA EM LAJE - FORNECIMENTO E INSTALAÇÃO.</t>
  </si>
  <si>
    <t>CABO DE COBRE FLEXÍVEL ISOLADO, 2,5 MM², ANTI-CHAMA 450/750 V, PARA CIRCUITOS TERMINAIS - FORNECIMENTO E INSTALAÇÃO.</t>
  </si>
  <si>
    <t>CABO DE COBRE FLEXÍVEL ISOLADO, 4 MM², ANTI-CHAMA 450/750 V, PARA CIRCUITOS TERMINAIS - FORNECIMENTO E INSTALAÇÃO.</t>
  </si>
  <si>
    <t>TOMADA MÉDIA DE EMBUTIR (1 MÓDULO), 2P+T 10 A, INCLUINDO SUPORTE E PLACA - FORNECIMENTO E INSTALAÇÃO.</t>
  </si>
  <si>
    <t>TOMADA MÉDIA DE EMBUTIR (1 MÓDULO), 2P+T 20 A, INCLUINDO SUPORTE E PLACA - FORNECIMENTO E INSTALAÇÃO.</t>
  </si>
  <si>
    <t>TOMADA MÉDIA DE EMBUTIR (2 MÓDULOS), 2P+T 10 A, SEM SUPORTE E SEM PLACA - FORNECIMENTO E INSTALAÇÃO.</t>
  </si>
  <si>
    <t>INTERRUPTOR SIMPLES (1 MÓDULO), 10A/250V, INCLUINDO SUPORTE E PLACA - FORNECIMENTO E INSTALAÇÃO.</t>
  </si>
  <si>
    <t>INTERRUPTOR SIMPLES (3 MÓDULOS), 10A/250V, INCLUINDO SUPORTE E PLACA - FORNECIMENTO E INSTALAÇÃO.</t>
  </si>
  <si>
    <t>INTERRUPTOR PARALELO (1 MÓDULO), 10A/250V, INCLUINDO SUPORTE E PLACA - FORNECIMENTO E INSTALAÇÃO.</t>
  </si>
  <si>
    <t>TOMADA DE REDE RJ45 - FORNECIMENTO E INSTALAÇÃO.</t>
  </si>
  <si>
    <t>PINTURA TINTA DE ACABAMENTO (PIGMENTADA) ESMALTE SINTÉTICO ACETINADO EM MADEIRA, 2 DEMÃOS.</t>
  </si>
  <si>
    <t>VASO SANITARIO SIFONADO CONVENCIONAL PARA PCD SEM FURO FRONTAL COM LOUÇA BRANCA SEM ASSENTO, INCLUSO CONJUNTO DE LIGAÇÃO PARA BACIA SANITÁRI A AJUSTÁVEL - FORNECIMENTO E INSTALAÇÃO.</t>
  </si>
  <si>
    <t>DUCHA HIGIÊNICA COM REGISTRO PARA CONTROLE DE FLUXO DE ÁGUA, DIÂMETRO 1/2" (20MM), INCLUSIVE FORNECIMENTO E INSTALAÇÃO</t>
  </si>
  <si>
    <t>ED-50316</t>
  </si>
  <si>
    <t>15.1.1</t>
  </si>
  <si>
    <t>15.1.2</t>
  </si>
  <si>
    <t>15.1.3</t>
  </si>
  <si>
    <t>15.1.4</t>
  </si>
  <si>
    <t>15.2.1</t>
  </si>
  <si>
    <t>15.2.2</t>
  </si>
  <si>
    <t>15.2.3</t>
  </si>
  <si>
    <t>15.2.4</t>
  </si>
  <si>
    <t>15.2.5</t>
  </si>
  <si>
    <t>15.2.6</t>
  </si>
  <si>
    <t>15.3.1</t>
  </si>
  <si>
    <t>15.3.2</t>
  </si>
  <si>
    <t>15.4.1</t>
  </si>
  <si>
    <t>15.4.2</t>
  </si>
  <si>
    <t>15.4.3</t>
  </si>
  <si>
    <t>15.4.4</t>
  </si>
  <si>
    <t>15.4.5</t>
  </si>
  <si>
    <t>15.4.6</t>
  </si>
  <si>
    <t>15.4.7</t>
  </si>
  <si>
    <t>15.4.8</t>
  </si>
  <si>
    <t>17.1</t>
  </si>
  <si>
    <t>LUMINÁRIA TIPO PLAFON CIRCULAR, DE SOBREPOR, COM LED DE 12/13 W - FORNECIMENTO E INSTALAÇÃO.</t>
  </si>
  <si>
    <t>PEITORIL LINEAR EM GRANITO OU MÁRMORE, L = 15CM, COMPRIMENTO DE ATÉ 2M, ASSENTADO COM ARGAMASSA 1:6 COM ADITIVO.</t>
  </si>
  <si>
    <t>PORTÃO EM CHAPA DE AÇO GALVANIZADO, TIPO LAMBRIL, ESP. 1, 25MM (GSG-18), EXCLUSIVE CADEADO E PINTURA</t>
  </si>
  <si>
    <t>ED-50982</t>
  </si>
  <si>
    <t>6.4.4</t>
  </si>
  <si>
    <t>6.5</t>
  </si>
  <si>
    <t>PORTÕES</t>
  </si>
  <si>
    <t>6.5.1</t>
  </si>
  <si>
    <t>6.5.2</t>
  </si>
  <si>
    <t>6.1.2</t>
  </si>
  <si>
    <t>3*2,1</t>
  </si>
  <si>
    <t>Área do portão social</t>
  </si>
  <si>
    <t>Área do portão</t>
  </si>
  <si>
    <t>0,8*2,1</t>
  </si>
  <si>
    <t>LIMPEZA FINAL PARA ENTREGA DA OBRA</t>
  </si>
  <si>
    <t>ED-50266</t>
  </si>
  <si>
    <t>CAIXA DE PASSAGEM EM ALVENARIA E TAMPA DE CONCRETO, FUNDO DE BRITA, TIPO 1, 50 X 50 X 60 CM, INCLUSIVE ESCAVAÇÃO, REATERRO E BOTA-FORA</t>
  </si>
  <si>
    <t>ED-49170</t>
  </si>
  <si>
    <t>uma ligação de água</t>
  </si>
  <si>
    <t>uma ligação de energia</t>
  </si>
  <si>
    <t>LOCAÇÃO DE CONTAINER COM ISOLAMENTO TÉRMICO, TIPO 3, PARA DEPÓSITO/FERRAMENTARIA DE OBRA, COM MEDIDAS REFERENCIAIS DE (6) METROS COMPRIMENTO, (2,3) METROS LARGURA E (2,5) METROS ALTURA ÚTIL INTERNA, INCLUSIVE LIGAÇÕES ELÉTRICAS INTERNAS, EXCLUSIVE MOBILIZAÇÃO/ DESMOBILIZAÇÃO E LIGAÇÕES PROVISÓRIAS EXTERNAS</t>
  </si>
  <si>
    <t>ED-16350</t>
  </si>
  <si>
    <t>RUA JUVENAL RESENDE DA SILVA</t>
  </si>
  <si>
    <t>Unidade</t>
  </si>
  <si>
    <t>MOBILIZAÇÃO E DESMOBILIZAÇÃO</t>
  </si>
  <si>
    <t>MOBILIZAÇÃO E DESMOBILIZAÇÃO DE OBRA EM CENTRO URBANO OU REGIÃO LIMÍTROFE COM VALOR ATÉ O VALOR DE 1.000.000,00</t>
  </si>
  <si>
    <t>ED-50392</t>
  </si>
  <si>
    <t>CONSTRUÇÃO DO CRAS DE GUARDA DOS FERREIROS</t>
  </si>
  <si>
    <t>%</t>
  </si>
  <si>
    <t>VALOR TOTAL COM BDI</t>
  </si>
  <si>
    <t>VALORES TOTAIS</t>
  </si>
  <si>
    <t>MIN</t>
  </si>
  <si>
    <t>MED</t>
  </si>
  <si>
    <t>MAX</t>
  </si>
  <si>
    <t>Construção e Reforma de Edifícios</t>
  </si>
  <si>
    <t>AC</t>
  </si>
  <si>
    <t>SG</t>
  </si>
  <si>
    <t>R</t>
  </si>
  <si>
    <t>DF</t>
  </si>
  <si>
    <t>L</t>
  </si>
  <si>
    <t>BDI PAD</t>
  </si>
  <si>
    <t>OBJETO</t>
  </si>
  <si>
    <t>Construção de Praças Urbanas, Rodovias, Ferrovias e recapeamento e pavimentação de vias urbanas</t>
  </si>
  <si>
    <t>TIPO DE OBRA DO EMPREENDIMENTO</t>
  </si>
  <si>
    <t>DESONERAÇÃO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</si>
  <si>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</si>
  <si>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</si>
  <si>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</si>
  <si>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</si>
  <si>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</si>
  <si>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</si>
  <si>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</si>
  <si>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</si>
  <si>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</si>
  <si>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</si>
  <si>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</si>
  <si>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</si>
  <si>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</si>
  <si>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</si>
  <si>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</si>
  <si>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</si>
  <si>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Tributos (Contribuição Previdenciária sobre a Receita Bruta - 0% ou 4,5% - Desoneração)</t>
  </si>
  <si>
    <t>CPRB</t>
  </si>
  <si>
    <t>Obras Portuárias, Marítimas e Fluviais</t>
  </si>
  <si>
    <t>BDI COM desoneração</t>
  </si>
  <si>
    <t>BDI DES</t>
  </si>
  <si>
    <t>pedir anexo</t>
  </si>
  <si>
    <t>Anexo: Relatório Técnico Circunstanciado justificando a adoção do percentual de cada parcela do BDI.</t>
  </si>
  <si>
    <t>anexo apresentado</t>
  </si>
  <si>
    <t>Os valores de BDI foram calculados com o emprego da fórmula:</t>
  </si>
  <si>
    <t xml:space="preserve"> - 1</t>
  </si>
  <si>
    <t>Fornecimento de Materiais e Equipamentos (aquisição indireta - em conjunto com licitação de obras)</t>
  </si>
  <si>
    <t>Estudos e Projetos, Planos e Gerenciamento e outros correlatos</t>
  </si>
  <si>
    <t>Fornecimento de Materiais e Equipamentos (aquisição direta)</t>
  </si>
  <si>
    <t>BDI SEM desoneração (Fórmula Acórdão TCU)</t>
  </si>
  <si>
    <t>metro linear (calculado com base no projeto arquitetônico básico)</t>
  </si>
  <si>
    <t>unidade (calculado com base no projeto arquitetônico básico)</t>
  </si>
  <si>
    <t>Área da obra toda</t>
  </si>
  <si>
    <t>SOMA DO QUANTITATIVO SEM BDI</t>
  </si>
  <si>
    <t>MEMORIAL DESCRITIVO</t>
  </si>
  <si>
    <t>1,5*8+0,6*3+2*2</t>
  </si>
  <si>
    <t>m linear peitoril</t>
  </si>
  <si>
    <t xml:space="preserve">Unidade </t>
  </si>
  <si>
    <t>Perimetro</t>
  </si>
  <si>
    <t>MEMORIA DE CÁLCULO</t>
  </si>
  <si>
    <t>CALCULO</t>
  </si>
  <si>
    <t>DESCRIÇÃO DOS QUANTITATIVOS</t>
  </si>
  <si>
    <t>PROJETO EXECUTIVO DE ESTRUTURA DE CONCRETO</t>
  </si>
  <si>
    <t>CO-27427</t>
  </si>
  <si>
    <t>PR</t>
  </si>
  <si>
    <t>PROJETO EXECUTIVO DE INSTALAÇÕES ELÉTRICAS</t>
  </si>
  <si>
    <t>CO-27431</t>
  </si>
  <si>
    <t>1.8</t>
  </si>
  <si>
    <t>1.9</t>
  </si>
  <si>
    <t>1.10</t>
  </si>
  <si>
    <t>PROJETO EXECUTIVO DE INSTALAÇÕES HIDRO SANITÁRIAS</t>
  </si>
  <si>
    <t>CO-27430</t>
  </si>
  <si>
    <t>1.11</t>
  </si>
  <si>
    <t>MOBILIZAÇÃO E DESMOBILIZAÇÃO DE EQUIPAMENTO DE SONDAGEM A PERCUSSÃO COM ENSAIO DE PENETRAÇÃO PADRÃO (SPT) - (CUSTO FIXO)</t>
  </si>
  <si>
    <t>CO-28390</t>
  </si>
  <si>
    <t>Prancha</t>
  </si>
  <si>
    <t>RODAPÉ CERÂMICO DE 7CM DE ALTURA COM PLACAS TIPO ESMALTADA EXTRA DE DI M CR 15,22 MENSÕES 60X60CM.</t>
  </si>
  <si>
    <t>perimetro interno</t>
  </si>
  <si>
    <t>10.1.3</t>
  </si>
  <si>
    <t>1.12</t>
  </si>
  <si>
    <t>SONDAGEM A PERCUSSÃO COM ENSAIO DE PENETRAÇÃO PADRÃO (SPT), DIÂMETRO 2.1/2", EXCLUSIVE MOBILIZAÇÃO E DESMOBILIZAÇÃO</t>
  </si>
  <si>
    <t>CO-28388</t>
  </si>
  <si>
    <t>2 Furos x 10 m/l</t>
  </si>
  <si>
    <t>27,51*,01</t>
  </si>
  <si>
    <t>30*3 + 24*1,5</t>
  </si>
  <si>
    <t>6*3*0,617*54</t>
  </si>
  <si>
    <t>(3/0,20)*30+(1,5/0,20)*24* ((2*π*0,125)+0,07) * 0,154</t>
  </si>
  <si>
    <t>CORTE, DOBRA E MONTAGEM DE AÇO CA-60, DIÂMETRO (4,2MM A 5,0MM), INCLUSIVE ESPAÇADOR</t>
  </si>
  <si>
    <t>ED-48297</t>
  </si>
  <si>
    <t xml:space="preserve"> (π*(0,25)^2)/4  *54</t>
  </si>
  <si>
    <t>((π*D(0,25)^2)/4 * 30*3)+((π*D(0,25)^2)/4 * 24*1,5)</t>
  </si>
  <si>
    <t>(0,5*0,5*0,5) * 54</t>
  </si>
  <si>
    <t>12 * 0,617* 54</t>
  </si>
  <si>
    <t>183,07*0,3*2</t>
  </si>
  <si>
    <t>4*183,07*0,617</t>
  </si>
  <si>
    <t>Qtd de barras (4 Ø 10mm) * m linear * massa nominal da bitola de 10 (0,617kg/m)</t>
  </si>
  <si>
    <t>((183,07/0,2)*((2*0,1)+(2*0,25)+0,07))*0,154</t>
  </si>
  <si>
    <t>((0,14*3*2)+(0,26*3*2))*54</t>
  </si>
  <si>
    <t>3*4*0,617*54</t>
  </si>
  <si>
    <t>(((3/0,20)*54)*((2*0,09)+(2*0,21)+0,07))*0,154</t>
  </si>
  <si>
    <t>3*0,15*0,3*54</t>
  </si>
  <si>
    <t xml:space="preserve">Área da base dos 54 pilares * altura </t>
  </si>
  <si>
    <t>m linear das vigas * altura *2 lados+ área da base</t>
  </si>
  <si>
    <t>Quantidade de estacas * profundidade  ( construção e muro)</t>
  </si>
  <si>
    <t>M linear (12m = 1 barra)  * 0,617 KG/M *quantidade  ( construção e muro)</t>
  </si>
  <si>
    <t>(largura * altura * 2 lados)+ (comprimento* altura * 2 lados) * quantidade ( construção e muro)</t>
  </si>
  <si>
    <t>252,13*6*0,617</t>
  </si>
  <si>
    <t>(252,13/0,2)*((2*0,1)+(2*0,25)+0,07)*0,154</t>
  </si>
  <si>
    <t>37,82*0,3*0,2</t>
  </si>
  <si>
    <t>area da base das vigas * altura ( construção e muro)</t>
  </si>
  <si>
    <t>PORTAS DE ALUMÍNIO E VIDRO</t>
  </si>
  <si>
    <t>1,5*2,1*2</t>
  </si>
  <si>
    <t>PORTÃO EM CHAPA DE AÇO GALVANIZADO, TIPO LAMBRIL, ESP. 1, 25MM (GSG-18), EXCLUSIVE CADEADO E PINTURA - PORTÃO SOCIAL</t>
  </si>
  <si>
    <t>190,38 + 30% de inclinação</t>
  </si>
  <si>
    <t>180,93*0,3*2</t>
  </si>
  <si>
    <t>(Perimetro interno * pe direito) + area das predes externas + muro</t>
  </si>
  <si>
    <t>PAVIMENTAÇÃO INTERNA E EXTERNA</t>
  </si>
  <si>
    <t>139,36 + 70,66</t>
  </si>
  <si>
    <t>REVESTIMENTO COM CERÂMICA APLICADO EM PISO, ACABAMENTO ESMALTADO, AMBIENTE EXTERNO (ANTIDERRAPANTE), PADRÃO EXTRA, DIMENSÃO DA PEÇA ATÉ 2025 CM2, PEI V, ASSENTAMENTO COM ARGAMASSA INDUSTRIALIZADA, INCLUSIVE REJUNTAMENTO</t>
  </si>
  <si>
    <t>ED-50543</t>
  </si>
  <si>
    <t>10.1.5</t>
  </si>
  <si>
    <t xml:space="preserve">ED-50722 </t>
  </si>
  <si>
    <t>REVESTIMENTO COM CERÂMICA APLICADO EM PISO, ACABAMENTO ESMALTADO, AMBIENTE INTERNO, PADRÃO EXTRA, DIMENSÃO DA PEÇA ATÉ 2025 CM2, PEI IV, ASSENTAMENTO COM ARGAMASSA INDUSTRIALIZADA, INCLUSIVE REJUNTAMENTO</t>
  </si>
  <si>
    <t>CONTRAPISO DESEMPENADO COM ARGAMASSA, TRAÇO 1:3 (CIMENTO E AREIA), ESP. 50MM</t>
  </si>
  <si>
    <t>ED-50569</t>
  </si>
  <si>
    <t>Área concretada fira pisos</t>
  </si>
  <si>
    <t>(Perimetro interno * pe direito) + area das predes externas + MURO</t>
  </si>
  <si>
    <t>PREPARAÇÃO PARA EMASSAMENTO OU PINTURA (LÁTEX/ ACRÍLICA) EM PAREDE, INCLUSIVE UMA (1) DEMÃO DE SELADOR ACRÍLICO</t>
  </si>
  <si>
    <t>ED-50514</t>
  </si>
  <si>
    <t>PINTURA ESMALTE SINTÉTICO EM SUPERFÍCIES METÁLICAS, DUAS (2) DEMÃOS, INCLUSIVE UMA (1) DEMÃO DE FUNDO ANTICORROSIVO</t>
  </si>
  <si>
    <t>ED-50495</t>
  </si>
  <si>
    <t xml:space="preserve">Área das portoes </t>
  </si>
  <si>
    <t>7,98 M² * 2</t>
  </si>
  <si>
    <t>11.4</t>
  </si>
  <si>
    <t>11.5</t>
  </si>
  <si>
    <t>15.4.9</t>
  </si>
  <si>
    <t>LUMINÁRIA ARANDELA TIPO TARTARUGA BLINDADA COMPLETA, PARA UMA (1) LÂMPADA FLUORESCENTE COMPACTA 20W, FORNECIMENTO E INSTALAÇÃO, INCLUSIVE BASE E LÂMPADA</t>
  </si>
  <si>
    <t>ED-49405</t>
  </si>
  <si>
    <t>318,86*3</t>
  </si>
  <si>
    <t>CHAPISCO COM ARGAMASSA INDUSTRIALIZADA, ESP. 5MM, APLICADO EM ALVENARIA/ESTRUTURA DE CONCRETO COM DESEMPENADEIRA METÁLICA, INCLUSIVE ARGAMASSA COM PREPARO MECANIZADO.</t>
  </si>
  <si>
    <t>ED-50731</t>
  </si>
  <si>
    <t>REBOCO COM ARGAMASSA, TRAÇO 1:2:8 (CIMENTO, CAL E AREIA), ESP. 20MM, APLICAÇÃO MANUAL, INCLUSIVE ARGAMASSA COM PREPARO MECANIZADO, EXCLUSIVE CHAPISCO</t>
  </si>
  <si>
    <t>ED-50761</t>
  </si>
  <si>
    <t>(Perimetro interno * pe direito</t>
  </si>
  <si>
    <t>219,46*3</t>
  </si>
  <si>
    <t xml:space="preserve">(Perimetro interno * pe direito) </t>
  </si>
  <si>
    <t>33,48*3</t>
  </si>
  <si>
    <t>REVESTIMENTO COM CERÂMICA APLICADO EM PAREDE, ACABAMENTO ESMALTADO, AMBIENTE INTERNO/EXTERNO, PADRÃO EXTRA, DIMENSÃO DA PEÇA ATÉ 2025 CM2, PEI III, ASSENTAMENTO COM ARGAMASSA INDUSTRIALIZADA, INCLUSIVE REJUNTAMENTO</t>
  </si>
  <si>
    <t>ED-9081</t>
  </si>
  <si>
    <t xml:space="preserve">area externa das paredes da construção e platibanda + muro  =  (perimetro*pe direito) - ( construção e muro) </t>
  </si>
  <si>
    <t>180,93*3 + 120 m²</t>
  </si>
  <si>
    <t>COBERTURA EM TELHA CERÂMICA, TIPO COLONIAL, INCLUSIVE FIXAÇÃO, EXCLUSIVE ENGRADAMENTO E MANTA ISOLANTE/ TÉRMICA</t>
  </si>
  <si>
    <t>122,04</t>
  </si>
  <si>
    <t>ED-48421</t>
  </si>
  <si>
    <t>14.15</t>
  </si>
  <si>
    <t>CHUVEIRO ELÉTRICO BRANCO, TENSÃO 127V/220V, POTÊNCIA 4600W/5500W, INCLUSIVE BRAÇO, FORNECIMENTO E INSTALAÇÃO</t>
  </si>
  <si>
    <t>ED-16344</t>
  </si>
  <si>
    <t>DISJUNTOR BIPOLAR TERMOMAGNÉTICO 5KA, DE 60A</t>
  </si>
  <si>
    <t>ED-49278</t>
  </si>
  <si>
    <t>DISJUNTOR BIPOLAR TERMOMAGNÉTICO 5KA, DE 25A</t>
  </si>
  <si>
    <t>ED-49272</t>
  </si>
  <si>
    <t>15.2.7</t>
  </si>
  <si>
    <t>CAIXA RETANGULAR 4" X 2" BAIXA (0,30 M DO PISO), PVC, INSTALADA EM PAREDE - FORNECIMENTO E INSTALAÇÃO.</t>
  </si>
  <si>
    <t>18.1</t>
  </si>
  <si>
    <t>PLANTIO DE GRAMA BATATAIS EM PLACAS, INCLUSIVE TERRA VEGETAL E CONSERVAÇÃO POR TRINTA (30) DIAS</t>
  </si>
  <si>
    <t>ED-50435</t>
  </si>
  <si>
    <t>Área para grama definida por projeto</t>
  </si>
  <si>
    <t>SERVIÇOS COMPLEMENTARES</t>
  </si>
  <si>
    <t>2*20</t>
  </si>
  <si>
    <t>PASSEIOS DE CONCRETO E = 8 CM, FCK = 15 MPA PADRÃO PREFEITURA</t>
  </si>
  <si>
    <t>TORNEIRA METÁLICA PARA IRRIGAÇÃO/JARDIM, ACABAMENTO CROMADO, APLICAÇÃO DE PAREDE, INCLUSIVE FORNECIMENTO E INSTALAÇÃO</t>
  </si>
  <si>
    <t>ED-50323</t>
  </si>
  <si>
    <t>1 - Esta planilha orçamentária refere-se  ao projeto básico. Os quantitativos são estimados com o objetivo de estabelecer um valor de referência. O orçamento final deverá ser realizado pelo ente federado, com base no projeto executivo. Considera-se projeto executivo aquele cuja elaboração se dá ao final do estabelecimento das fundações adequadas ao solo do local onde o projeto será edificado, bem como outros ajustes que se fizerem necessários. 2 - Este orçamento de projeto básico está em conformidade com o disposto na Resolução do CONFEA nº 361 de 10 de dezembro de 1991, alínea f. 3 - Após a elaboração da nova planilha orçamentária, baseada no projeto executivo, a ART correspondente deverá ser emitida.</t>
  </si>
  <si>
    <t>LOCAÇÃO DE OBRA COM GABARITO DE TÁBUAS CORRIDAS PONTALETADAS A CADA 2,00M, REAPROVEITAMENTO (2X), INCLUSIVE ACOMPANHAMENTO DE EQUIPE TOPOGRÁFICA PARA MARCAÇÃO DE PONTO TOPOGRÁFICO</t>
  </si>
  <si>
    <t>ED-17989</t>
  </si>
  <si>
    <t>4.1.2</t>
  </si>
  <si>
    <t>4.2.2</t>
  </si>
  <si>
    <t>9.3</t>
  </si>
  <si>
    <t>12.1.9</t>
  </si>
  <si>
    <t>16.2</t>
  </si>
  <si>
    <t>16.3</t>
  </si>
  <si>
    <t>ED-51144</t>
  </si>
  <si>
    <t>SINAPI 03/2024</t>
  </si>
  <si>
    <t>((8,9+ 11,9+ 12,4+ 12,2+ 23+ 14,9+ 23,3+ 18,7+ 7,7+ 7,7+ 21,2+ 5,2)* 3)+ (25,56+ 17,44+ 40,55+ 24,83+ 16,99+ 13,62+ 17,45+ 12,14)  + 427,2</t>
  </si>
  <si>
    <t>(8,9+ 11,9+ 12,4+ 12,2+ 23+ 14,9+ 23,3+ 18,7+ 7,7+ 7,7+ 21,2+ 5,2)</t>
  </si>
  <si>
    <t>16,4+4,3+(4*4)</t>
  </si>
  <si>
    <t>(((3*0,6)+(8*1,5)+(2*2))+((6*0,8)+(2*0,9)+(1*0,8)+(2*1,5)))*1,4</t>
  </si>
  <si>
    <t>(109,73*0,3 * 2)+16,46 + (71,2*0,3*0,2)*2</t>
  </si>
  <si>
    <t>mês</t>
  </si>
  <si>
    <t>TAPUME FIXO DE PROTEÇÃO PARA FECHAMENTO DE OBRA EM TELHA METÁLICA GALVANIZADA, TIPO TRAPEZOIDAL, ESP. 0,5MM, COM MÓDULO NA DIMENSÃO DE (300X220)CM, COM REAPROVEITAMENTO, EXCLUSIVE PINTURA ESMALTE, INCLUSIVE PONTALETE E FIXAÇÃO</t>
  </si>
  <si>
    <t>ED-29823</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</si>
  <si>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</si>
  <si>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ED-16660</t>
  </si>
  <si>
    <t>CRONOGRAMA FISICO FINANCEIRO</t>
  </si>
  <si>
    <r>
      <t xml:space="preserve">OBJETO: </t>
    </r>
    <r>
      <rPr>
        <sz val="12"/>
        <rFont val="Times New Roman"/>
        <family val="1"/>
      </rPr>
      <t>CONSTRUÇÃO DO CRAS DE GUARDA DOS FERREIROS</t>
    </r>
  </si>
  <si>
    <r>
      <t xml:space="preserve">ENDEREÇO: </t>
    </r>
    <r>
      <rPr>
        <sz val="12"/>
        <rFont val="Times New Roman"/>
        <family val="1"/>
      </rPr>
      <t xml:space="preserve">RUA JUVENAL RESENDE DA SILVA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</si>
</sst>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1">
    <numFmt numFmtId="44" formatCode="_-&quot;R$&quot;\ * #,##0.00_-;\-&quot;R$&quot;\ * #,##0.00_-;_-&quot;R$&quot;\ * &quot;-&quot;??_-;_-@_-"/>
    <numFmt numFmtId="43" formatCode="_-* #,##0.00_-;\-* #,##0.00_-;_-* &quot;-&quot;??_-;_-@_-"/>
    <numFmt numFmtId="164" formatCode="_(* #,##0.00_);_(* \(#,##0.00\);_(* &quot;-&quot;??_);_(@_)"/>
    <numFmt numFmtId="165" formatCode="#,##0.00&quot; &quot;;&quot; (&quot;#,##0.00&quot;)&quot;;&quot; -&quot;#&quot; &quot;;@&quot; &quot;"/>
    <numFmt numFmtId="166" formatCode="#,##0.00&quot; &quot;;&quot;-&quot;#,##0.00&quot; &quot;;&quot; -&quot;#&quot; &quot;;@&quot; &quot;"/>
    <numFmt numFmtId="167" formatCode="[$R$-416]&quot; &quot;#,##0.00;[Red]&quot;-&quot;[$R$-416]&quot; &quot;#,##0.00"/>
    <numFmt numFmtId="168" formatCode="_-* #,##0.00\ _€_-;\-* #,##0.00\ _€_-;_-* &quot;-&quot;??\ _€_-;_-@_-"/>
    <numFmt numFmtId="169" formatCode="#\,##0."/>
    <numFmt numFmtId="170" formatCode="_(&quot;$&quot;* #,##0_);_(&quot;$&quot;* \(#,##0\);_(&quot;$&quot;* &quot;-&quot;_);_(@_)"/>
    <numFmt numFmtId="171" formatCode="_(&quot;$&quot;* #,##0.00_);_(&quot;$&quot;* \(#,##0.00\);_(&quot;$&quot;* &quot;-&quot;??_);_(@_)"/>
    <numFmt numFmtId="172" formatCode="\$#."/>
    <numFmt numFmtId="173" formatCode="#.00"/>
    <numFmt numFmtId="174" formatCode="0.00_)"/>
    <numFmt numFmtId="175" formatCode="%#.00"/>
    <numFmt numFmtId="176" formatCode="#\,##0.00"/>
    <numFmt numFmtId="177" formatCode="#,"/>
    <numFmt numFmtId="178" formatCode="_(* #,##0_);_(* \(#,##0\);_(* &quot;-&quot;_);_(@_)"/>
    <numFmt numFmtId="179" formatCode="_(* #,##0.00_);_(* \(#,##0.00\);_(* \-??_);_(@_)"/>
    <numFmt numFmtId="180" formatCode="_-[$R$-416]\ * #,##0.00_-;\-[$R$-416]\ * #,##0.00_-;_-[$R$-416]\ * &quot;-&quot;??_-;_-@_-"/>
    <numFmt numFmtId="181" formatCode="dd/mm/yy;@"/>
    <numFmt numFmtId="182" formatCode="_(&quot;R$ &quot;* #,##0.00_);_(&quot;R$ &quot;* \(#,##0.00\);_(&quot;R$ &quot;* &quot;-&quot;??_);_(@_)"/>
  </numFmts>
  <fonts count="86">
    <font>
      <sz val="11"/>
      <color rgb="FF00000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1"/>
      <color indexed="8"/>
      <name val="Arial"/>
      <family val="2"/>
    </font>
    <font>
      <sz val="10"/>
      <color rgb="FF000000"/>
      <name val="Arial1"/>
    </font>
    <font>
      <sz val="11"/>
      <color rgb="FF000000"/>
      <name val="Calibri"/>
      <family val="2"/>
    </font>
    <font>
      <b/>
      <i/>
      <sz val="16"/>
      <color rgb="FF000000"/>
      <name val="Arial"/>
      <family val="2"/>
    </font>
    <font>
      <b/>
      <i/>
      <u/>
      <sz val="11"/>
      <color rgb="FF000000"/>
      <name val="Arial"/>
      <family val="2"/>
    </font>
    <font>
      <sz val="11"/>
      <color rgb="FF000000"/>
      <name val="Arial"/>
      <family val="2"/>
    </font>
    <font>
      <sz val="11"/>
      <color indexed="8"/>
      <name val="Calibri"/>
      <family val="2"/>
    </font>
    <font>
      <sz val="10"/>
      <name val="Arial"/>
      <family val="2"/>
    </font>
    <font>
      <u/>
      <sz val="11"/>
      <color indexed="12"/>
      <name val="Arial"/>
      <family val="2"/>
    </font>
    <font>
      <sz val="10"/>
      <name val="Arial"/>
      <family val="2"/>
    </font>
    <font>
      <sz val="10"/>
      <color indexed="8"/>
      <name val="Arial"/>
      <family val="2"/>
    </font>
    <font>
      <sz val="10"/>
      <name val="MS Sans Serif"/>
      <family val="2"/>
    </font>
    <font>
      <sz val="10"/>
      <name val="Times New Roman"/>
      <family val="1"/>
    </font>
    <font>
      <sz val="10"/>
      <name val="Times New Roman"/>
      <family val="1"/>
    </font>
    <font>
      <sz val="10"/>
      <color indexed="8"/>
      <name val="MS Sans Serif"/>
      <family val="2"/>
    </font>
    <font>
      <sz val="1"/>
      <color indexed="8"/>
      <name val="Courier"/>
      <family val="3"/>
    </font>
    <font>
      <u/>
      <sz val="6"/>
      <color indexed="36"/>
      <name val="MS Sans Serif"/>
      <family val="2"/>
    </font>
    <font>
      <sz val="8"/>
      <name val="Arial"/>
      <family val="2"/>
    </font>
    <font>
      <sz val="10"/>
      <name val="Courier"/>
      <family val="3"/>
    </font>
    <font>
      <sz val="12"/>
      <name val="Times New Roman"/>
      <family val="1"/>
    </font>
    <font>
      <b/>
      <i/>
      <sz val="16"/>
      <name val="Helv"/>
    </font>
    <font>
      <b/>
      <sz val="14"/>
      <name val="Arial"/>
      <family val="2"/>
    </font>
    <font>
      <sz val="1"/>
      <color indexed="18"/>
      <name val="Courier"/>
      <family val="3"/>
    </font>
    <font>
      <b/>
      <sz val="1"/>
      <color indexed="8"/>
      <name val="Courier"/>
      <family val="3"/>
    </font>
    <font>
      <sz val="10"/>
      <name val="Arial"/>
      <family val="2"/>
    </font>
    <font>
      <sz val="1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0"/>
      <name val="Arial"/>
      <family val="2"/>
    </font>
    <font>
      <sz val="10"/>
      <name val="Arial"/>
      <family val="2"/>
    </font>
    <font>
      <b/>
      <sz val="12"/>
      <name val="Calibri"/>
      <family val="2"/>
      <scheme val="minor"/>
    </font>
    <font>
      <sz val="12"/>
      <name val="Calibri"/>
      <family val="2"/>
      <scheme val="minor"/>
    </font>
    <font>
      <sz val="9"/>
      <name val="Arial"/>
      <family val="2"/>
    </font>
    <font>
      <sz val="12"/>
      <color rgb="FF000000"/>
      <name val="Times New Roman"/>
      <family val="1"/>
    </font>
    <font>
      <b/>
      <sz val="12"/>
      <name val="Times New Roman"/>
      <family val="1"/>
    </font>
    <font>
      <b/>
      <sz val="12"/>
      <color indexed="12"/>
      <name val="Times New Roman"/>
      <family val="1"/>
    </font>
    <font>
      <b/>
      <u/>
      <sz val="12"/>
      <name val="Times New Roman"/>
      <family val="1"/>
    </font>
    <font>
      <sz val="12"/>
      <color indexed="9"/>
      <name val="Times New Roman"/>
      <family val="1"/>
    </font>
    <font>
      <i/>
      <sz val="12"/>
      <name val="Times New Roman"/>
      <family val="1"/>
    </font>
    <font>
      <i/>
      <u/>
      <sz val="12"/>
      <name val="Times New Roman"/>
      <family val="1"/>
    </font>
    <font>
      <u/>
      <sz val="12"/>
      <name val="Times New Roman"/>
      <family val="1"/>
    </font>
    <font>
      <b/>
      <sz val="12"/>
      <color indexed="8"/>
      <name val="Times New Roman"/>
      <family val="1"/>
    </font>
    <font>
      <sz val="12"/>
      <color indexed="8"/>
      <name val="Times New Roman"/>
      <family val="1"/>
    </font>
  </fonts>
  <fills count="6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indexed="52"/>
        <bgColor indexed="64"/>
      </patternFill>
    </fill>
    <fill>
      <patternFill patternType="solid">
        <fgColor indexed="26"/>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0" tint="-4.9989318521683403E-2"/>
        <bgColor indexed="64"/>
      </patternFill>
    </fill>
    <fill>
      <patternFill patternType="solid">
        <fgColor indexed="43"/>
        <bgColor indexed="64"/>
      </patternFill>
    </fill>
    <fill>
      <patternFill patternType="solid">
        <fgColor theme="0" tint="-0.34998626667073579"/>
        <bgColor indexed="64"/>
      </patternFill>
    </fill>
    <fill>
      <patternFill patternType="solid">
        <fgColor theme="9" tint="0.59999389629810485"/>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54151">
    <xf numFmtId="0" fontId="0" fillId="0" borderId="0"/>
    <xf numFmtId="0" fontId="18" fillId="0" borderId="0" applyNumberFormat="0" applyBorder="0" applyProtection="0"/>
    <xf numFmtId="0" fontId="18" fillId="0" borderId="0" applyNumberFormat="0" applyBorder="0" applyProtection="0"/>
    <xf numFmtId="165" fontId="18" fillId="0" borderId="0" applyBorder="0" applyProtection="0"/>
    <xf numFmtId="165" fontId="18" fillId="0" borderId="0" applyBorder="0" applyProtection="0"/>
    <xf numFmtId="0" fontId="19" fillId="0" borderId="0" applyNumberFormat="0" applyBorder="0" applyProtection="0"/>
    <xf numFmtId="0" fontId="18" fillId="0" borderId="0" applyNumberFormat="0" applyBorder="0" applyProtection="0"/>
    <xf numFmtId="166" fontId="19" fillId="0" borderId="0" applyBorder="0" applyProtection="0"/>
    <xf numFmtId="0" fontId="20" fillId="0" borderId="0" applyNumberFormat="0" applyBorder="0" applyProtection="0">
      <alignment horizontal="center"/>
    </xf>
    <xf numFmtId="0" fontId="20" fillId="0" borderId="0" applyNumberFormat="0" applyBorder="0" applyProtection="0">
      <alignment horizontal="center" textRotation="90"/>
    </xf>
    <xf numFmtId="0" fontId="15" fillId="0" borderId="0"/>
    <xf numFmtId="9" fontId="15" fillId="0" borderId="0" applyFont="0" applyFill="0" applyBorder="0" applyAlignment="0" applyProtection="0"/>
    <xf numFmtId="0" fontId="21" fillId="0" borderId="0" applyNumberFormat="0" applyBorder="0" applyProtection="0"/>
    <xf numFmtId="167" fontId="21" fillId="0" borderId="0" applyBorder="0" applyProtection="0"/>
    <xf numFmtId="164" fontId="17" fillId="0" borderId="0" applyFont="0" applyFill="0" applyBorder="0" applyAlignment="0" applyProtection="0"/>
    <xf numFmtId="164" fontId="15" fillId="0" borderId="0" applyFont="0" applyFill="0" applyBorder="0" applyAlignment="0" applyProtection="0"/>
    <xf numFmtId="165" fontId="18" fillId="0" borderId="0" applyBorder="0" applyProtection="0"/>
    <xf numFmtId="0" fontId="15" fillId="0" borderId="0"/>
    <xf numFmtId="0" fontId="15" fillId="0" borderId="0"/>
    <xf numFmtId="0" fontId="15" fillId="0" borderId="0"/>
    <xf numFmtId="0" fontId="22" fillId="0" borderId="0"/>
    <xf numFmtId="164" fontId="15" fillId="0" borderId="0" applyFont="0" applyFill="0" applyBorder="0" applyAlignment="0" applyProtection="0"/>
    <xf numFmtId="164" fontId="17" fillId="0" borderId="0" applyFont="0" applyFill="0" applyBorder="0" applyAlignment="0" applyProtection="0"/>
    <xf numFmtId="0" fontId="14" fillId="0" borderId="0"/>
    <xf numFmtId="0" fontId="13" fillId="0" borderId="0"/>
    <xf numFmtId="0" fontId="24" fillId="0" borderId="0"/>
    <xf numFmtId="164" fontId="17" fillId="0" borderId="0" applyFont="0" applyFill="0" applyBorder="0" applyAlignment="0" applyProtection="0"/>
    <xf numFmtId="0" fontId="22" fillId="0" borderId="0"/>
    <xf numFmtId="164" fontId="15" fillId="0" borderId="0" applyFont="0" applyFill="0" applyBorder="0" applyAlignment="0" applyProtection="0"/>
    <xf numFmtId="9" fontId="15" fillId="0" borderId="0" applyFont="0" applyFill="0" applyBorder="0" applyAlignment="0" applyProtection="0"/>
    <xf numFmtId="0" fontId="19" fillId="0" borderId="0" applyNumberFormat="0" applyBorder="0" applyProtection="0"/>
    <xf numFmtId="0" fontId="25" fillId="0" borderId="0" applyNumberFormat="0" applyFill="0" applyBorder="0" applyAlignment="0" applyProtection="0">
      <alignment vertical="top"/>
      <protection locked="0"/>
    </xf>
    <xf numFmtId="44" fontId="17" fillId="0" borderId="0" applyFont="0" applyFill="0" applyBorder="0" applyAlignment="0" applyProtection="0"/>
    <xf numFmtId="9" fontId="17" fillId="0" borderId="0" applyFont="0" applyFill="0" applyBorder="0" applyAlignment="0" applyProtection="0"/>
    <xf numFmtId="9"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7" fillId="0" borderId="0" applyFont="0" applyFill="0" applyBorder="0" applyAlignment="0" applyProtection="0"/>
    <xf numFmtId="164" fontId="15" fillId="0" borderId="0" applyFont="0" applyFill="0" applyBorder="0" applyAlignment="0" applyProtection="0"/>
    <xf numFmtId="0" fontId="15" fillId="0" borderId="0"/>
    <xf numFmtId="0" fontId="26" fillId="0" borderId="0"/>
    <xf numFmtId="0" fontId="23" fillId="0" borderId="0"/>
    <xf numFmtId="0" fontId="12" fillId="0" borderId="0"/>
    <xf numFmtId="9" fontId="22" fillId="0" borderId="0" applyFont="0" applyFill="0" applyBorder="0" applyAlignment="0" applyProtection="0"/>
    <xf numFmtId="164" fontId="26" fillId="0" borderId="0" applyFont="0" applyFill="0" applyBorder="0" applyAlignment="0" applyProtection="0"/>
    <xf numFmtId="164" fontId="15" fillId="0" borderId="0" applyFont="0" applyFill="0" applyBorder="0" applyAlignment="0" applyProtection="0"/>
    <xf numFmtId="0" fontId="15" fillId="0" borderId="0"/>
    <xf numFmtId="0" fontId="15" fillId="0" borderId="0"/>
    <xf numFmtId="0" fontId="15" fillId="0" borderId="0"/>
    <xf numFmtId="0" fontId="11" fillId="0" borderId="0"/>
    <xf numFmtId="43" fontId="11" fillId="0" borderId="0" applyFont="0" applyFill="0" applyBorder="0" applyAlignment="0" applyProtection="0"/>
    <xf numFmtId="0" fontId="15" fillId="0" borderId="0"/>
    <xf numFmtId="0" fontId="11" fillId="0" borderId="0"/>
    <xf numFmtId="0" fontId="11" fillId="0" borderId="0"/>
    <xf numFmtId="0" fontId="11" fillId="0" borderId="0"/>
    <xf numFmtId="0" fontId="11" fillId="0" borderId="0"/>
    <xf numFmtId="0" fontId="15" fillId="0" borderId="0"/>
    <xf numFmtId="164" fontId="15" fillId="0" borderId="0" applyFont="0" applyFill="0" applyBorder="0" applyAlignment="0" applyProtection="0"/>
    <xf numFmtId="43" fontId="11" fillId="0" borderId="0" applyFont="0" applyFill="0" applyBorder="0" applyAlignment="0" applyProtection="0"/>
    <xf numFmtId="164" fontId="29" fillId="0" borderId="0" applyFont="0" applyFill="0" applyBorder="0" applyAlignment="0" applyProtection="0"/>
    <xf numFmtId="0" fontId="30" fillId="0" borderId="0"/>
    <xf numFmtId="9" fontId="29" fillId="0" borderId="0" applyFont="0" applyFill="0" applyBorder="0" applyAlignment="0" applyProtection="0"/>
    <xf numFmtId="0" fontId="31" fillId="0" borderId="0"/>
    <xf numFmtId="168" fontId="15" fillId="0" borderId="0" applyFont="0" applyFill="0" applyBorder="0" applyAlignment="0" applyProtection="0"/>
    <xf numFmtId="169" fontId="32" fillId="0" borderId="0">
      <protection locked="0"/>
    </xf>
    <xf numFmtId="0" fontId="16" fillId="6" borderId="4" applyFill="0" applyBorder="0" applyAlignment="0" applyProtection="0">
      <alignment vertical="center"/>
      <protection locked="0"/>
    </xf>
    <xf numFmtId="170" fontId="15" fillId="0" borderId="0" applyFont="0" applyFill="0" applyBorder="0" applyAlignment="0" applyProtection="0"/>
    <xf numFmtId="171" fontId="15" fillId="0" borderId="0" applyFont="0" applyFill="0" applyBorder="0" applyAlignment="0" applyProtection="0"/>
    <xf numFmtId="172" fontId="32" fillId="0" borderId="0">
      <protection locked="0"/>
    </xf>
    <xf numFmtId="0" fontId="32" fillId="0" borderId="0">
      <protection locked="0"/>
    </xf>
    <xf numFmtId="0" fontId="32" fillId="0" borderId="0">
      <protection locked="0"/>
    </xf>
    <xf numFmtId="173" fontId="32" fillId="0" borderId="0">
      <protection locked="0"/>
    </xf>
    <xf numFmtId="173" fontId="32" fillId="0" borderId="0">
      <protection locked="0"/>
    </xf>
    <xf numFmtId="0" fontId="33" fillId="0" borderId="0" applyNumberFormat="0" applyFill="0" applyBorder="0" applyAlignment="0" applyProtection="0">
      <alignment vertical="top"/>
      <protection locked="0"/>
    </xf>
    <xf numFmtId="38" fontId="34" fillId="2" borderId="0" applyNumberFormat="0" applyBorder="0" applyAlignment="0" applyProtection="0"/>
    <xf numFmtId="0" fontId="32" fillId="0" borderId="0">
      <protection locked="0"/>
    </xf>
    <xf numFmtId="0" fontId="32" fillId="0" borderId="0">
      <protection locked="0"/>
    </xf>
    <xf numFmtId="0" fontId="35" fillId="0" borderId="0"/>
    <xf numFmtId="10" fontId="34" fillId="7" borderId="1" applyNumberFormat="0" applyBorder="0" applyAlignment="0" applyProtection="0"/>
    <xf numFmtId="0" fontId="15" fillId="0" borderId="0">
      <alignment horizontal="centerContinuous" vertical="justify"/>
    </xf>
    <xf numFmtId="0" fontId="36" fillId="0" borderId="0" applyAlignment="0">
      <alignment horizontal="center"/>
    </xf>
    <xf numFmtId="174" fontId="37" fillId="0" borderId="0"/>
    <xf numFmtId="0" fontId="38" fillId="0" borderId="0">
      <alignment horizontal="left" vertical="center" indent="12"/>
    </xf>
    <xf numFmtId="0" fontId="34" fillId="0" borderId="4" applyBorder="0">
      <alignment horizontal="left" vertical="center" wrapText="1" indent="2"/>
      <protection locked="0"/>
    </xf>
    <xf numFmtId="0" fontId="34" fillId="0" borderId="4" applyBorder="0">
      <alignment horizontal="left" vertical="center" wrapText="1" indent="3"/>
      <protection locked="0"/>
    </xf>
    <xf numFmtId="10" fontId="15" fillId="0" borderId="0" applyFont="0" applyFill="0" applyBorder="0" applyAlignment="0" applyProtection="0"/>
    <xf numFmtId="175" fontId="32" fillId="0" borderId="0">
      <protection locked="0"/>
    </xf>
    <xf numFmtId="175" fontId="32" fillId="0" borderId="0">
      <protection locked="0"/>
    </xf>
    <xf numFmtId="176" fontId="32" fillId="0" borderId="0">
      <protection locked="0"/>
    </xf>
    <xf numFmtId="38" fontId="28" fillId="0" borderId="0" applyFont="0" applyFill="0" applyBorder="0" applyAlignment="0" applyProtection="0"/>
    <xf numFmtId="177" fontId="39" fillId="0" borderId="0">
      <protection locked="0"/>
    </xf>
    <xf numFmtId="178" fontId="29" fillId="0" borderId="0" applyFont="0" applyFill="0" applyBorder="0" applyAlignment="0" applyProtection="0"/>
    <xf numFmtId="0" fontId="28" fillId="0" borderId="0"/>
    <xf numFmtId="0" fontId="40" fillId="0" borderId="0">
      <protection locked="0"/>
    </xf>
    <xf numFmtId="0" fontId="40" fillId="0" borderId="0">
      <protection locked="0"/>
    </xf>
    <xf numFmtId="0" fontId="1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9" fillId="0" borderId="0" applyFont="0" applyFill="0" applyBorder="0" applyAlignment="0" applyProtection="0"/>
    <xf numFmtId="43" fontId="9" fillId="0" borderId="0" applyFont="0" applyFill="0" applyBorder="0" applyAlignment="0" applyProtection="0"/>
    <xf numFmtId="171" fontId="15" fillId="0" borderId="0" applyFont="0" applyFill="0" applyBorder="0" applyAlignment="0" applyProtection="0"/>
    <xf numFmtId="0" fontId="8" fillId="0" borderId="0"/>
    <xf numFmtId="0" fontId="7" fillId="0" borderId="0"/>
    <xf numFmtId="0" fontId="7"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7" fillId="0" borderId="0"/>
    <xf numFmtId="0" fontId="7" fillId="0" borderId="0"/>
    <xf numFmtId="0" fontId="7" fillId="0" borderId="0"/>
    <xf numFmtId="0" fontId="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0" borderId="0"/>
    <xf numFmtId="0" fontId="15" fillId="0" borderId="0"/>
    <xf numFmtId="0" fontId="15" fillId="0" borderId="0"/>
    <xf numFmtId="0" fontId="15" fillId="0" borderId="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1" fillId="0" borderId="0"/>
    <xf numFmtId="164" fontId="41" fillId="0" borderId="0" applyFont="0" applyFill="0" applyBorder="0" applyAlignment="0" applyProtection="0"/>
    <xf numFmtId="9" fontId="41" fillId="0" borderId="0" applyFont="0" applyFill="0" applyBorder="0" applyAlignment="0" applyProtection="0"/>
    <xf numFmtId="0" fontId="6" fillId="0" borderId="0"/>
    <xf numFmtId="43" fontId="6" fillId="0" borderId="0" applyFont="0" applyFill="0" applyBorder="0" applyAlignment="0" applyProtection="0"/>
    <xf numFmtId="0" fontId="15" fillId="0" borderId="0"/>
    <xf numFmtId="0" fontId="42" fillId="0" borderId="0"/>
    <xf numFmtId="0" fontId="15" fillId="0" borderId="0"/>
    <xf numFmtId="164" fontId="15" fillId="0" borderId="0" applyFont="0" applyFill="0" applyBorder="0" applyAlignment="0" applyProtection="0"/>
    <xf numFmtId="0" fontId="15" fillId="0" borderId="0"/>
    <xf numFmtId="0" fontId="5" fillId="0" borderId="0"/>
    <xf numFmtId="0" fontId="5" fillId="0" borderId="0"/>
    <xf numFmtId="0" fontId="5" fillId="0" borderId="0"/>
    <xf numFmtId="0" fontId="15" fillId="0" borderId="0"/>
    <xf numFmtId="0" fontId="15" fillId="0" borderId="0"/>
    <xf numFmtId="9" fontId="15" fillId="0" borderId="0" applyFont="0" applyFill="0" applyBorder="0" applyAlignment="0" applyProtection="0"/>
    <xf numFmtId="9" fontId="15" fillId="0" borderId="0" applyFont="0" applyFill="0" applyBorder="0" applyAlignment="0" applyProtection="0"/>
    <xf numFmtId="164" fontId="15" fillId="0" borderId="0" applyFont="0" applyFill="0" applyBorder="0" applyAlignment="0" applyProtection="0"/>
    <xf numFmtId="164" fontId="17"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0" fontId="5" fillId="0" borderId="0"/>
    <xf numFmtId="9"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9" fontId="15" fillId="0" borderId="0" applyFont="0" applyFill="0" applyBorder="0" applyAlignment="0" applyProtection="0"/>
    <xf numFmtId="0" fontId="15" fillId="0" borderId="0"/>
    <xf numFmtId="0" fontId="5" fillId="0" borderId="0"/>
    <xf numFmtId="0" fontId="15" fillId="0" borderId="0"/>
    <xf numFmtId="0" fontId="15" fillId="0" borderId="0"/>
    <xf numFmtId="0" fontId="15" fillId="0" borderId="0"/>
    <xf numFmtId="0" fontId="15" fillId="0" borderId="0"/>
    <xf numFmtId="0" fontId="15" fillId="0" borderId="0"/>
    <xf numFmtId="0" fontId="1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15" fillId="0" borderId="0"/>
    <xf numFmtId="0" fontId="15" fillId="0" borderId="0"/>
    <xf numFmtId="9" fontId="5" fillId="0" borderId="0" applyFont="0" applyFill="0" applyBorder="0" applyAlignment="0" applyProtection="0"/>
    <xf numFmtId="9" fontId="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43" fontId="5" fillId="0" borderId="0" applyFont="0" applyFill="0" applyBorder="0" applyAlignment="0" applyProtection="0"/>
    <xf numFmtId="43" fontId="5" fillId="0" borderId="0" applyFont="0" applyFill="0" applyBorder="0" applyAlignment="0" applyProtection="0"/>
    <xf numFmtId="0" fontId="1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5" fillId="0" borderId="0"/>
    <xf numFmtId="0" fontId="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3" fillId="39"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23" fillId="4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23" fillId="41"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23" fillId="42"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23" fillId="43"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23" fillId="44"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23" fillId="45"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23" fillId="46"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23" fillId="47"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23" fillId="42"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23" fillId="45"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23" fillId="48"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57" fillId="49" borderId="0" applyNumberFormat="0" applyBorder="0" applyAlignment="0" applyProtection="0"/>
    <xf numFmtId="0" fontId="56" fillId="18" borderId="0" applyNumberFormat="0" applyBorder="0" applyAlignment="0" applyProtection="0"/>
    <xf numFmtId="0" fontId="57" fillId="46" borderId="0" applyNumberFormat="0" applyBorder="0" applyAlignment="0" applyProtection="0"/>
    <xf numFmtId="0" fontId="56" fillId="22" borderId="0" applyNumberFormat="0" applyBorder="0" applyAlignment="0" applyProtection="0"/>
    <xf numFmtId="0" fontId="57" fillId="47" borderId="0" applyNumberFormat="0" applyBorder="0" applyAlignment="0" applyProtection="0"/>
    <xf numFmtId="0" fontId="56" fillId="26" borderId="0" applyNumberFormat="0" applyBorder="0" applyAlignment="0" applyProtection="0"/>
    <xf numFmtId="0" fontId="57" fillId="50" borderId="0" applyNumberFormat="0" applyBorder="0" applyAlignment="0" applyProtection="0"/>
    <xf numFmtId="0" fontId="56" fillId="30" borderId="0" applyNumberFormat="0" applyBorder="0" applyAlignment="0" applyProtection="0"/>
    <xf numFmtId="0" fontId="57" fillId="51" borderId="0" applyNumberFormat="0" applyBorder="0" applyAlignment="0" applyProtection="0"/>
    <xf numFmtId="0" fontId="56" fillId="34" borderId="0" applyNumberFormat="0" applyBorder="0" applyAlignment="0" applyProtection="0"/>
    <xf numFmtId="0" fontId="57" fillId="52" borderId="0" applyNumberFormat="0" applyBorder="0" applyAlignment="0" applyProtection="0"/>
    <xf numFmtId="0" fontId="56" fillId="38" borderId="0" applyNumberFormat="0" applyBorder="0" applyAlignment="0" applyProtection="0"/>
    <xf numFmtId="0" fontId="58" fillId="41" borderId="0" applyNumberFormat="0" applyBorder="0" applyAlignment="0" applyProtection="0"/>
    <xf numFmtId="0" fontId="46" fillId="8" borderId="0" applyNumberFormat="0" applyBorder="0" applyAlignment="0" applyProtection="0"/>
    <xf numFmtId="0" fontId="59" fillId="53" borderId="14" applyNumberFormat="0" applyAlignment="0" applyProtection="0"/>
    <xf numFmtId="0" fontId="51" fillId="12" borderId="9" applyNumberFormat="0" applyAlignment="0" applyProtection="0"/>
    <xf numFmtId="0" fontId="60" fillId="54" borderId="15" applyNumberFormat="0" applyAlignment="0" applyProtection="0"/>
    <xf numFmtId="0" fontId="53" fillId="13" borderId="12" applyNumberFormat="0" applyAlignment="0" applyProtection="0"/>
    <xf numFmtId="0" fontId="61" fillId="0" borderId="16" applyNumberFormat="0" applyFill="0" applyAlignment="0" applyProtection="0"/>
    <xf numFmtId="0" fontId="52" fillId="0" borderId="11" applyNumberFormat="0" applyFill="0" applyAlignment="0" applyProtection="0"/>
    <xf numFmtId="0" fontId="57" fillId="55" borderId="0" applyNumberFormat="0" applyBorder="0" applyAlignment="0" applyProtection="0"/>
    <xf numFmtId="0" fontId="56" fillId="15" borderId="0" applyNumberFormat="0" applyBorder="0" applyAlignment="0" applyProtection="0"/>
    <xf numFmtId="0" fontId="57" fillId="56" borderId="0" applyNumberFormat="0" applyBorder="0" applyAlignment="0" applyProtection="0"/>
    <xf numFmtId="0" fontId="56" fillId="19" borderId="0" applyNumberFormat="0" applyBorder="0" applyAlignment="0" applyProtection="0"/>
    <xf numFmtId="0" fontId="57" fillId="57" borderId="0" applyNumberFormat="0" applyBorder="0" applyAlignment="0" applyProtection="0"/>
    <xf numFmtId="0" fontId="56" fillId="23" borderId="0" applyNumberFormat="0" applyBorder="0" applyAlignment="0" applyProtection="0"/>
    <xf numFmtId="0" fontId="57" fillId="50" borderId="0" applyNumberFormat="0" applyBorder="0" applyAlignment="0" applyProtection="0"/>
    <xf numFmtId="0" fontId="56" fillId="27" borderId="0" applyNumberFormat="0" applyBorder="0" applyAlignment="0" applyProtection="0"/>
    <xf numFmtId="0" fontId="57" fillId="51" borderId="0" applyNumberFormat="0" applyBorder="0" applyAlignment="0" applyProtection="0"/>
    <xf numFmtId="0" fontId="56" fillId="31" borderId="0" applyNumberFormat="0" applyBorder="0" applyAlignment="0" applyProtection="0"/>
    <xf numFmtId="0" fontId="57" fillId="58" borderId="0" applyNumberFormat="0" applyBorder="0" applyAlignment="0" applyProtection="0"/>
    <xf numFmtId="0" fontId="56" fillId="35" borderId="0" applyNumberFormat="0" applyBorder="0" applyAlignment="0" applyProtection="0"/>
    <xf numFmtId="0" fontId="62" fillId="44" borderId="14" applyNumberFormat="0" applyAlignment="0" applyProtection="0"/>
    <xf numFmtId="0" fontId="49" fillId="11" borderId="9" applyNumberFormat="0" applyAlignment="0" applyProtection="0"/>
    <xf numFmtId="0" fontId="63" fillId="40" borderId="0" applyNumberFormat="0" applyBorder="0" applyAlignment="0" applyProtection="0"/>
    <xf numFmtId="0" fontId="47" fillId="9" borderId="0" applyNumberFormat="0" applyBorder="0" applyAlignment="0" applyProtection="0"/>
    <xf numFmtId="0" fontId="15" fillId="0" borderId="0">
      <alignment horizontal="centerContinuous" vertical="justify"/>
    </xf>
    <xf numFmtId="0" fontId="15" fillId="0" borderId="0">
      <alignment horizontal="centerContinuous" vertical="justify"/>
    </xf>
    <xf numFmtId="0" fontId="15" fillId="0" borderId="0">
      <alignment horizontal="centerContinuous" vertical="justify"/>
    </xf>
    <xf numFmtId="0" fontId="15" fillId="0" borderId="0">
      <alignment horizontal="centerContinuous" vertical="justify"/>
    </xf>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64" fillId="59" borderId="0" applyNumberFormat="0" applyBorder="0" applyAlignment="0" applyProtection="0"/>
    <xf numFmtId="0" fontId="48" fillId="10" borderId="0" applyNumberFormat="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2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8"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22" fillId="0" borderId="0"/>
    <xf numFmtId="0" fontId="15" fillId="0" borderId="0"/>
    <xf numFmtId="0" fontId="2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7" fillId="0" borderId="0"/>
    <xf numFmtId="0" fontId="15"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60" borderId="17" applyNumberFormat="0" applyAlignment="0" applyProtection="0"/>
    <xf numFmtId="0" fontId="4" fillId="14" borderId="13" applyNumberFormat="0" applyFont="0" applyAlignment="0" applyProtection="0"/>
    <xf numFmtId="0" fontId="4" fillId="14" borderId="13" applyNumberFormat="0" applyFont="0" applyAlignment="0" applyProtection="0"/>
    <xf numFmtId="0" fontId="4" fillId="14" borderId="13" applyNumberFormat="0" applyFont="0" applyAlignment="0" applyProtection="0"/>
    <xf numFmtId="0" fontId="4" fillId="14" borderId="13" applyNumberFormat="0" applyFont="0" applyAlignment="0" applyProtection="0"/>
    <xf numFmtId="0" fontId="4" fillId="14" borderId="13" applyNumberFormat="0" applyFont="0" applyAlignment="0" applyProtection="0"/>
    <xf numFmtId="0" fontId="4" fillId="14" borderId="13" applyNumberFormat="0" applyFont="0" applyAlignment="0" applyProtection="0"/>
    <xf numFmtId="0" fontId="4" fillId="14" borderId="13" applyNumberFormat="0" applyFont="0" applyAlignment="0" applyProtection="0"/>
    <xf numFmtId="0" fontId="4" fillId="14" borderId="13" applyNumberFormat="0" applyFont="0" applyAlignment="0" applyProtection="0"/>
    <xf numFmtId="0" fontId="4" fillId="14" borderId="13" applyNumberFormat="0" applyFont="0" applyAlignment="0" applyProtection="0"/>
    <xf numFmtId="0" fontId="4" fillId="14" borderId="13" applyNumberFormat="0" applyFont="0" applyAlignment="0" applyProtection="0"/>
    <xf numFmtId="10" fontId="15" fillId="0" borderId="0" applyFont="0" applyFill="0" applyBorder="0" applyAlignment="0" applyProtection="0"/>
    <xf numFmtId="10" fontId="15" fillId="0" borderId="0" applyFont="0" applyFill="0" applyBorder="0" applyAlignment="0" applyProtection="0"/>
    <xf numFmtId="10" fontId="15" fillId="0" borderId="0" applyFont="0" applyFill="0" applyBorder="0" applyAlignment="0" applyProtection="0"/>
    <xf numFmtId="10"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7"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2" fillId="0" borderId="0" applyFont="0" applyFill="0" applyBorder="0" applyAlignment="0" applyProtection="0"/>
    <xf numFmtId="0" fontId="65" fillId="53" borderId="18" applyNumberFormat="0" applyAlignment="0" applyProtection="0"/>
    <xf numFmtId="0" fontId="50" fillId="12" borderId="10" applyNumberFormat="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0" fontId="66" fillId="0" borderId="0" applyNumberFormat="0" applyFill="0" applyBorder="0" applyAlignment="0" applyProtection="0"/>
    <xf numFmtId="0" fontId="54" fillId="0" borderId="0" applyNumberFormat="0" applyFill="0" applyBorder="0" applyAlignment="0" applyProtection="0"/>
    <xf numFmtId="0" fontId="67" fillId="0" borderId="0" applyNumberFormat="0" applyFill="0" applyBorder="0" applyAlignment="0" applyProtection="0"/>
    <xf numFmtId="0" fontId="55" fillId="0" borderId="0" applyNumberFormat="0" applyFill="0" applyBorder="0" applyAlignment="0" applyProtection="0"/>
    <xf numFmtId="0" fontId="68" fillId="0" borderId="19" applyNumberFormat="0" applyFill="0" applyAlignment="0" applyProtection="0"/>
    <xf numFmtId="0" fontId="43" fillId="0" borderId="6" applyNumberFormat="0" applyFill="0" applyAlignment="0" applyProtection="0"/>
    <xf numFmtId="0" fontId="69" fillId="0" borderId="20" applyNumberFormat="0" applyFill="0" applyAlignment="0" applyProtection="0"/>
    <xf numFmtId="0" fontId="44" fillId="0" borderId="7" applyNumberFormat="0" applyFill="0" applyAlignment="0" applyProtection="0"/>
    <xf numFmtId="0" fontId="70" fillId="0" borderId="21" applyNumberFormat="0" applyFill="0" applyAlignment="0" applyProtection="0"/>
    <xf numFmtId="0" fontId="45" fillId="0" borderId="8" applyNumberFormat="0" applyFill="0" applyAlignment="0" applyProtection="0"/>
    <xf numFmtId="0" fontId="70" fillId="0" borderId="0" applyNumberFormat="0" applyFill="0" applyBorder="0" applyAlignment="0" applyProtection="0"/>
    <xf numFmtId="0" fontId="45" fillId="0" borderId="0" applyNumberForma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15" fillId="0" borderId="0" applyFont="0" applyFill="0" applyBorder="0" applyAlignment="0" applyProtection="0"/>
    <xf numFmtId="171" fontId="15" fillId="0" borderId="0" applyFont="0" applyFill="0" applyBorder="0" applyAlignment="0" applyProtection="0"/>
    <xf numFmtId="171" fontId="15" fillId="0" borderId="0" applyFont="0" applyFill="0" applyBorder="0" applyAlignment="0" applyProtection="0"/>
    <xf numFmtId="171"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15" fillId="0" borderId="0" applyFont="0" applyFill="0" applyBorder="0" applyAlignment="0" applyProtection="0"/>
    <xf numFmtId="164" fontId="17"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79" fontId="15" fillId="0" borderId="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6"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14" borderId="13"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6"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14" borderId="13"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6"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14" borderId="13"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6"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14" borderId="13"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15"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15" fillId="0" borderId="0"/>
    <xf numFmtId="0" fontId="15" fillId="0" borderId="0"/>
    <xf numFmtId="0" fontId="71" fillId="0" borderId="0"/>
    <xf numFmtId="0" fontId="72" fillId="0" borderId="0"/>
    <xf numFmtId="0" fontId="1" fillId="0" borderId="0"/>
    <xf numFmtId="0" fontId="1" fillId="0" borderId="0"/>
    <xf numFmtId="0" fontId="1" fillId="0" borderId="0"/>
    <xf numFmtId="0" fontId="1" fillId="0" borderId="0"/>
    <xf numFmtId="44" fontId="22" fillId="0" borderId="0" applyFont="0" applyFill="0" applyBorder="0" applyAlignment="0" applyProtection="0"/>
    <xf numFmtId="9" fontId="22" fillId="0" borderId="0" applyFont="0" applyFill="0" applyBorder="0" applyAlignment="0" applyProtection="0"/>
    <xf numFmtId="0" fontId="75" fillId="0" borderId="0"/>
    <xf numFmtId="182" fontId="15" fillId="0" borderId="0" applyFont="0" applyFill="0" applyBorder="0" applyAlignment="0" applyProtection="0"/>
  </cellStyleXfs>
  <cellXfs count="257">
    <xf numFmtId="0" fontId="0" fillId="0" borderId="0" xfId="0"/>
    <xf numFmtId="0" fontId="74" fillId="0" borderId="0" xfId="10" applyFont="1" applyAlignment="1">
      <alignment horizontal="center" vertical="center"/>
    </xf>
    <xf numFmtId="0" fontId="73" fillId="0" borderId="0" xfId="10" applyFont="1" applyAlignment="1">
      <alignment horizontal="center" vertical="center"/>
    </xf>
    <xf numFmtId="0" fontId="73" fillId="0" borderId="0" xfId="10" applyFont="1" applyAlignment="1">
      <alignment vertical="center"/>
    </xf>
    <xf numFmtId="0" fontId="74" fillId="0" borderId="0" xfId="10" applyFont="1" applyAlignment="1">
      <alignment vertical="center"/>
    </xf>
    <xf numFmtId="0" fontId="76" fillId="0" borderId="0" xfId="10" applyFont="1" applyAlignment="1">
      <alignment vertical="center"/>
    </xf>
    <xf numFmtId="0" fontId="77" fillId="0" borderId="0" xfId="10" applyFont="1" applyAlignment="1">
      <alignment horizontal="center" vertical="center"/>
    </xf>
    <xf numFmtId="0" fontId="76" fillId="0" borderId="0" xfId="0" applyFont="1" applyAlignment="1">
      <alignment vertical="center"/>
    </xf>
    <xf numFmtId="0" fontId="77" fillId="0" borderId="1" xfId="10" applyFont="1" applyBorder="1" applyAlignment="1">
      <alignment horizontal="center" vertical="center"/>
    </xf>
    <xf numFmtId="10" fontId="78" fillId="0" borderId="1" xfId="10" applyNumberFormat="1" applyFont="1" applyBorder="1" applyAlignment="1">
      <alignment horizontal="center" vertical="center"/>
    </xf>
    <xf numFmtId="0" fontId="79" fillId="0" borderId="0" xfId="10" applyFont="1" applyAlignment="1">
      <alignment vertical="center"/>
    </xf>
    <xf numFmtId="0" fontId="77" fillId="0" borderId="0" xfId="10" applyFont="1" applyAlignment="1">
      <alignment vertical="center"/>
    </xf>
    <xf numFmtId="0" fontId="77" fillId="0" borderId="1" xfId="10" applyFont="1" applyBorder="1" applyAlignment="1">
      <alignment horizontal="center" vertical="center" wrapText="1"/>
    </xf>
    <xf numFmtId="0" fontId="36" fillId="0" borderId="1" xfId="10" applyFont="1" applyBorder="1" applyAlignment="1">
      <alignment horizontal="center" vertical="center"/>
    </xf>
    <xf numFmtId="10" fontId="36" fillId="62" borderId="1" xfId="10" applyNumberFormat="1" applyFont="1" applyFill="1" applyBorder="1" applyAlignment="1" applyProtection="1">
      <alignment horizontal="center" vertical="center"/>
      <protection locked="0"/>
    </xf>
    <xf numFmtId="4" fontId="77" fillId="0" borderId="1" xfId="10" applyNumberFormat="1" applyFont="1" applyBorder="1" applyAlignment="1">
      <alignment horizontal="center" vertical="center"/>
    </xf>
    <xf numFmtId="10" fontId="36" fillId="0" borderId="1" xfId="10" applyNumberFormat="1" applyFont="1" applyBorder="1" applyAlignment="1">
      <alignment horizontal="center" vertical="center"/>
    </xf>
    <xf numFmtId="10" fontId="36" fillId="0" borderId="1" xfId="10" applyNumberFormat="1" applyFont="1" applyBorder="1" applyAlignment="1">
      <alignment horizontal="center" vertical="center" wrapText="1"/>
    </xf>
    <xf numFmtId="0" fontId="36" fillId="0" borderId="1" xfId="10" applyFont="1" applyBorder="1" applyAlignment="1">
      <alignment horizontal="center" vertical="center" wrapText="1"/>
    </xf>
    <xf numFmtId="4" fontId="77" fillId="0" borderId="1" xfId="10" applyNumberFormat="1" applyFont="1" applyBorder="1" applyAlignment="1">
      <alignment horizontal="center" vertical="center" wrapText="1"/>
    </xf>
    <xf numFmtId="0" fontId="80" fillId="0" borderId="0" xfId="10" applyFont="1" applyAlignment="1">
      <alignment horizontal="center" vertical="center" wrapText="1"/>
    </xf>
    <xf numFmtId="10" fontId="80" fillId="0" borderId="0" xfId="10" applyNumberFormat="1" applyFont="1" applyAlignment="1">
      <alignment horizontal="center" vertical="center"/>
    </xf>
    <xf numFmtId="4" fontId="77" fillId="0" borderId="0" xfId="10" applyNumberFormat="1" applyFont="1" applyAlignment="1">
      <alignment horizontal="center" vertical="center" wrapText="1"/>
    </xf>
    <xf numFmtId="0" fontId="76" fillId="0" borderId="0" xfId="10" applyFont="1" applyAlignment="1" applyProtection="1">
      <alignment vertical="center"/>
      <protection locked="0"/>
    </xf>
    <xf numFmtId="0" fontId="76" fillId="0" borderId="0" xfId="10" applyFont="1" applyAlignment="1">
      <alignment horizontal="center" vertical="center"/>
    </xf>
    <xf numFmtId="0" fontId="83" fillId="0" borderId="0" xfId="10" applyFont="1" applyAlignment="1">
      <alignment horizontal="center" vertical="center"/>
    </xf>
    <xf numFmtId="0" fontId="76" fillId="0" borderId="0" xfId="10" applyFont="1" applyAlignment="1">
      <alignment horizontal="justify" vertical="center"/>
    </xf>
    <xf numFmtId="0" fontId="36" fillId="0" borderId="0" xfId="10" applyFont="1" applyAlignment="1">
      <alignment vertical="center"/>
    </xf>
    <xf numFmtId="0" fontId="73" fillId="0" borderId="0" xfId="10" applyFont="1" applyAlignment="1">
      <alignment horizontal="center" vertical="center" wrapText="1"/>
    </xf>
    <xf numFmtId="0" fontId="74" fillId="0" borderId="0" xfId="10" applyFont="1" applyAlignment="1">
      <alignment horizontal="left" vertical="center" wrapText="1"/>
    </xf>
    <xf numFmtId="0" fontId="74" fillId="0" borderId="0" xfId="10" applyFont="1" applyAlignment="1">
      <alignment vertical="center" wrapText="1"/>
    </xf>
    <xf numFmtId="0" fontId="73" fillId="0" borderId="0" xfId="10" applyFont="1" applyAlignment="1">
      <alignment horizontal="left" vertical="center"/>
    </xf>
    <xf numFmtId="44" fontId="84" fillId="0" borderId="1" xfId="54147" applyFont="1" applyFill="1" applyBorder="1" applyAlignment="1" applyProtection="1">
      <alignment horizontal="center" vertical="center"/>
    </xf>
    <xf numFmtId="44" fontId="85" fillId="0" borderId="1" xfId="54147" applyFont="1" applyFill="1" applyBorder="1" applyAlignment="1" applyProtection="1">
      <alignment horizontal="center" vertical="center"/>
    </xf>
    <xf numFmtId="181" fontId="85" fillId="0" borderId="1" xfId="54147" applyNumberFormat="1" applyFont="1" applyFill="1" applyBorder="1" applyAlignment="1" applyProtection="1">
      <alignment horizontal="center" vertical="center"/>
    </xf>
    <xf numFmtId="10" fontId="85" fillId="0" borderId="1" xfId="54148" applyNumberFormat="1" applyFont="1" applyFill="1" applyBorder="1" applyAlignment="1" applyProtection="1">
      <alignment horizontal="center" vertical="center"/>
    </xf>
    <xf numFmtId="0" fontId="77" fillId="0" borderId="22" xfId="10" applyFont="1" applyBorder="1" applyAlignment="1">
      <alignment horizontal="center" vertical="center"/>
    </xf>
    <xf numFmtId="0" fontId="77" fillId="0" borderId="0" xfId="10" applyFont="1" applyAlignment="1">
      <alignment horizontal="left" vertical="center" wrapText="1"/>
    </xf>
    <xf numFmtId="164" fontId="77" fillId="0" borderId="0" xfId="26" applyFont="1" applyFill="1" applyBorder="1" applyAlignment="1">
      <alignment vertical="center"/>
    </xf>
    <xf numFmtId="164" fontId="77" fillId="0" borderId="23" xfId="14" applyFont="1" applyFill="1" applyBorder="1" applyAlignment="1">
      <alignment vertical="center"/>
    </xf>
    <xf numFmtId="49" fontId="77" fillId="3" borderId="1" xfId="10" applyNumberFormat="1" applyFont="1" applyFill="1" applyBorder="1" applyAlignment="1">
      <alignment horizontal="center" vertical="center" wrapText="1"/>
    </xf>
    <xf numFmtId="49" fontId="77" fillId="3" borderId="1" xfId="10" applyNumberFormat="1" applyFont="1" applyFill="1" applyBorder="1" applyAlignment="1">
      <alignment horizontal="left" vertical="center" wrapText="1"/>
    </xf>
    <xf numFmtId="4" fontId="77" fillId="3" borderId="1" xfId="10" applyNumberFormat="1" applyFont="1" applyFill="1" applyBorder="1" applyAlignment="1">
      <alignment horizontal="center" vertical="center" wrapText="1"/>
    </xf>
    <xf numFmtId="0" fontId="36" fillId="0" borderId="22" xfId="10" applyFont="1" applyBorder="1" applyAlignment="1">
      <alignment horizontal="center" vertical="center"/>
    </xf>
    <xf numFmtId="0" fontId="36" fillId="0" borderId="0" xfId="10" applyFont="1" applyAlignment="1">
      <alignment horizontal="center" vertical="center"/>
    </xf>
    <xf numFmtId="0" fontId="36" fillId="0" borderId="0" xfId="10" applyFont="1" applyAlignment="1">
      <alignment horizontal="left" vertical="center" wrapText="1"/>
    </xf>
    <xf numFmtId="164" fontId="36" fillId="0" borderId="0" xfId="26" applyFont="1" applyFill="1" applyBorder="1" applyAlignment="1">
      <alignment vertical="center"/>
    </xf>
    <xf numFmtId="0" fontId="77" fillId="3" borderId="1" xfId="10" applyFont="1" applyFill="1" applyBorder="1" applyAlignment="1">
      <alignment horizontal="center" vertical="center"/>
    </xf>
    <xf numFmtId="0" fontId="77" fillId="3" borderId="1" xfId="10" applyFont="1" applyFill="1" applyBorder="1" applyAlignment="1">
      <alignment horizontal="left" vertical="center" wrapText="1"/>
    </xf>
    <xf numFmtId="0" fontId="77" fillId="3" borderId="1" xfId="10" applyFont="1" applyFill="1" applyBorder="1" applyAlignment="1">
      <alignment vertical="center"/>
    </xf>
    <xf numFmtId="164" fontId="77" fillId="3" borderId="1" xfId="26" applyFont="1" applyFill="1" applyBorder="1" applyAlignment="1">
      <alignment vertical="center"/>
    </xf>
    <xf numFmtId="44" fontId="77" fillId="3" borderId="1" xfId="10" applyNumberFormat="1" applyFont="1" applyFill="1" applyBorder="1" applyAlignment="1">
      <alignment vertical="center"/>
    </xf>
    <xf numFmtId="44" fontId="77" fillId="3" borderId="1" xfId="14" applyNumberFormat="1" applyFont="1" applyFill="1" applyBorder="1" applyAlignment="1">
      <alignment vertical="center"/>
    </xf>
    <xf numFmtId="0" fontId="36" fillId="4" borderId="1" xfId="10" applyFont="1" applyFill="1" applyBorder="1" applyAlignment="1">
      <alignment horizontal="center" vertical="center"/>
    </xf>
    <xf numFmtId="0" fontId="36" fillId="0" borderId="1" xfId="9553" applyFont="1" applyBorder="1" applyAlignment="1">
      <alignment horizontal="center" vertical="center"/>
    </xf>
    <xf numFmtId="0" fontId="36" fillId="0" borderId="1" xfId="0" applyFont="1" applyBorder="1" applyAlignment="1">
      <alignment horizontal="left" vertical="center" wrapText="1"/>
    </xf>
    <xf numFmtId="44" fontId="36" fillId="0" borderId="1" xfId="14" applyNumberFormat="1" applyFont="1" applyFill="1" applyBorder="1" applyAlignment="1">
      <alignment horizontal="right" vertical="center"/>
    </xf>
    <xf numFmtId="180" fontId="36" fillId="0" borderId="1" xfId="26" applyNumberFormat="1" applyFont="1" applyFill="1" applyBorder="1" applyAlignment="1">
      <alignment vertical="center"/>
    </xf>
    <xf numFmtId="0" fontId="36" fillId="0" borderId="1" xfId="9553" applyFont="1" applyBorder="1" applyAlignment="1">
      <alignment horizontal="left" vertical="center" wrapText="1"/>
    </xf>
    <xf numFmtId="164" fontId="36" fillId="0" borderId="1" xfId="14" applyFont="1" applyFill="1" applyBorder="1" applyAlignment="1">
      <alignment horizontal="right" vertical="center"/>
    </xf>
    <xf numFmtId="0" fontId="36" fillId="0" borderId="1" xfId="6924" applyFont="1" applyBorder="1" applyAlignment="1">
      <alignment horizontal="center" vertical="center"/>
    </xf>
    <xf numFmtId="164" fontId="36" fillId="0" borderId="23" xfId="14" applyFont="1" applyFill="1" applyBorder="1" applyAlignment="1">
      <alignment vertical="center"/>
    </xf>
    <xf numFmtId="0" fontId="36" fillId="4" borderId="1" xfId="30" applyNumberFormat="1" applyFont="1" applyFill="1" applyBorder="1" applyAlignment="1">
      <alignment horizontal="center" vertical="center" wrapText="1"/>
    </xf>
    <xf numFmtId="2" fontId="36" fillId="0" borderId="1" xfId="14" applyNumberFormat="1" applyFont="1" applyFill="1" applyBorder="1" applyAlignment="1">
      <alignment horizontal="center" vertical="center"/>
    </xf>
    <xf numFmtId="0" fontId="77" fillId="2" borderId="1" xfId="10" applyFont="1" applyFill="1" applyBorder="1" applyAlignment="1">
      <alignment horizontal="center" vertical="center"/>
    </xf>
    <xf numFmtId="0" fontId="77" fillId="2" borderId="1" xfId="10" applyFont="1" applyFill="1" applyBorder="1" applyAlignment="1">
      <alignment horizontal="left" vertical="center" wrapText="1"/>
    </xf>
    <xf numFmtId="0" fontId="77" fillId="2" borderId="1" xfId="10" applyFont="1" applyFill="1" applyBorder="1" applyAlignment="1">
      <alignment vertical="center"/>
    </xf>
    <xf numFmtId="164" fontId="77" fillId="2" borderId="1" xfId="26" applyFont="1" applyFill="1" applyBorder="1" applyAlignment="1">
      <alignment vertical="center"/>
    </xf>
    <xf numFmtId="44" fontId="77" fillId="2" borderId="1" xfId="10" applyNumberFormat="1" applyFont="1" applyFill="1" applyBorder="1" applyAlignment="1">
      <alignment vertical="center"/>
    </xf>
    <xf numFmtId="44" fontId="77" fillId="2" borderId="1" xfId="14" applyNumberFormat="1" applyFont="1" applyFill="1" applyBorder="1" applyAlignment="1">
      <alignment vertical="center"/>
    </xf>
    <xf numFmtId="0" fontId="77" fillId="61" borderId="1" xfId="10" applyFont="1" applyFill="1" applyBorder="1" applyAlignment="1">
      <alignment horizontal="center" vertical="center"/>
    </xf>
    <xf numFmtId="0" fontId="77" fillId="61" borderId="1" xfId="10" applyFont="1" applyFill="1" applyBorder="1" applyAlignment="1">
      <alignment horizontal="left" vertical="center" wrapText="1"/>
    </xf>
    <xf numFmtId="0" fontId="36" fillId="61" borderId="1" xfId="10" applyFont="1" applyFill="1" applyBorder="1" applyAlignment="1">
      <alignment vertical="center"/>
    </xf>
    <xf numFmtId="164" fontId="36" fillId="61" borderId="1" xfId="14" applyFont="1" applyFill="1" applyBorder="1" applyAlignment="1">
      <alignment horizontal="right" vertical="center"/>
    </xf>
    <xf numFmtId="44" fontId="77" fillId="61" borderId="1" xfId="14" applyNumberFormat="1" applyFont="1" applyFill="1" applyBorder="1" applyAlignment="1">
      <alignment vertical="center"/>
    </xf>
    <xf numFmtId="0" fontId="36" fillId="61" borderId="1" xfId="10" applyFont="1" applyFill="1" applyBorder="1" applyAlignment="1">
      <alignment horizontal="center" vertical="center" wrapText="1"/>
    </xf>
    <xf numFmtId="44" fontId="36" fillId="61" borderId="1" xfId="14" applyNumberFormat="1" applyFont="1" applyFill="1" applyBorder="1" applyAlignment="1">
      <alignment horizontal="right" vertical="center"/>
    </xf>
    <xf numFmtId="180" fontId="77" fillId="61" borderId="1" xfId="26" applyNumberFormat="1" applyFont="1" applyFill="1" applyBorder="1" applyAlignment="1">
      <alignment vertical="center"/>
    </xf>
    <xf numFmtId="0" fontId="36" fillId="4" borderId="1" xfId="180" applyFont="1" applyFill="1" applyBorder="1" applyAlignment="1">
      <alignment horizontal="center" vertical="center"/>
    </xf>
    <xf numFmtId="0" fontId="36" fillId="4" borderId="1" xfId="10" applyFont="1" applyFill="1" applyBorder="1" applyAlignment="1">
      <alignment horizontal="center" vertical="center" wrapText="1"/>
    </xf>
    <xf numFmtId="0" fontId="36" fillId="4" borderId="1" xfId="6910" applyFont="1" applyFill="1" applyBorder="1" applyAlignment="1">
      <alignment horizontal="center" vertical="center"/>
    </xf>
    <xf numFmtId="0" fontId="36" fillId="4" borderId="1" xfId="27" applyFont="1" applyFill="1" applyBorder="1" applyAlignment="1">
      <alignment horizontal="center" vertical="center" wrapText="1"/>
    </xf>
    <xf numFmtId="0" fontId="36" fillId="0" borderId="1" xfId="180" applyFont="1" applyBorder="1" applyAlignment="1">
      <alignment horizontal="center" vertical="center"/>
    </xf>
    <xf numFmtId="0" fontId="36" fillId="0" borderId="1" xfId="180" applyFont="1" applyBorder="1" applyAlignment="1">
      <alignment horizontal="left" vertical="center" wrapText="1"/>
    </xf>
    <xf numFmtId="2" fontId="36" fillId="0" borderId="1" xfId="10" applyNumberFormat="1" applyFont="1" applyBorder="1" applyAlignment="1">
      <alignment horizontal="center" vertical="center" wrapText="1"/>
    </xf>
    <xf numFmtId="0" fontId="36" fillId="4" borderId="1" xfId="0" applyFont="1" applyFill="1" applyBorder="1" applyAlignment="1">
      <alignment horizontal="center" vertical="center"/>
    </xf>
    <xf numFmtId="0" fontId="36" fillId="4" borderId="1" xfId="0" applyFont="1" applyFill="1" applyBorder="1" applyAlignment="1">
      <alignment horizontal="center" vertical="center" wrapText="1"/>
    </xf>
    <xf numFmtId="0" fontId="36" fillId="4" borderId="1" xfId="240" applyFont="1" applyFill="1" applyBorder="1" applyAlignment="1">
      <alignment horizontal="center" vertical="center"/>
    </xf>
    <xf numFmtId="0" fontId="36" fillId="4" borderId="1" xfId="238" applyFont="1" applyFill="1" applyBorder="1" applyAlignment="1">
      <alignment horizontal="center" vertical="center"/>
    </xf>
    <xf numFmtId="180" fontId="77" fillId="2" borderId="1" xfId="10" applyNumberFormat="1" applyFont="1" applyFill="1" applyBorder="1" applyAlignment="1">
      <alignment vertical="center"/>
    </xf>
    <xf numFmtId="164" fontId="77" fillId="2" borderId="1" xfId="14" applyFont="1" applyFill="1" applyBorder="1" applyAlignment="1">
      <alignment vertical="center"/>
    </xf>
    <xf numFmtId="0" fontId="36" fillId="0" borderId="3" xfId="0" applyFont="1" applyBorder="1" applyAlignment="1">
      <alignment horizontal="left" vertical="center" wrapText="1"/>
    </xf>
    <xf numFmtId="0" fontId="74" fillId="4" borderId="0" xfId="10" applyFont="1" applyFill="1" applyAlignment="1">
      <alignment vertical="center"/>
    </xf>
    <xf numFmtId="0" fontId="36" fillId="4" borderId="1" xfId="6916" applyFont="1" applyFill="1" applyBorder="1" applyAlignment="1">
      <alignment horizontal="center" vertical="center"/>
    </xf>
    <xf numFmtId="0" fontId="74" fillId="4" borderId="0" xfId="10" applyFont="1" applyFill="1" applyAlignment="1">
      <alignment horizontal="left" vertical="center" wrapText="1"/>
    </xf>
    <xf numFmtId="0" fontId="74" fillId="4" borderId="0" xfId="10" applyFont="1" applyFill="1" applyAlignment="1">
      <alignment vertical="center" wrapText="1"/>
    </xf>
    <xf numFmtId="0" fontId="36" fillId="4" borderId="4" xfId="0" applyFont="1" applyFill="1" applyBorder="1" applyAlignment="1">
      <alignment horizontal="center" vertical="center" wrapText="1"/>
    </xf>
    <xf numFmtId="0" fontId="36" fillId="4" borderId="1" xfId="9553" applyFont="1" applyFill="1" applyBorder="1" applyAlignment="1">
      <alignment horizontal="center" vertical="center" wrapText="1"/>
    </xf>
    <xf numFmtId="0" fontId="36" fillId="0" borderId="1" xfId="9553" applyFont="1" applyBorder="1" applyAlignment="1">
      <alignment horizontal="center" vertical="center" wrapText="1"/>
    </xf>
    <xf numFmtId="0" fontId="36" fillId="4" borderId="1" xfId="281" applyFont="1" applyFill="1" applyBorder="1" applyAlignment="1">
      <alignment horizontal="center" vertical="center"/>
    </xf>
    <xf numFmtId="0" fontId="36" fillId="4" borderId="1" xfId="286" applyFont="1" applyFill="1" applyBorder="1" applyAlignment="1">
      <alignment horizontal="center" vertical="center"/>
    </xf>
    <xf numFmtId="0" fontId="36" fillId="4" borderId="1" xfId="263" applyFont="1" applyFill="1" applyBorder="1" applyAlignment="1">
      <alignment horizontal="center" vertical="center"/>
    </xf>
    <xf numFmtId="49" fontId="36" fillId="0" borderId="1" xfId="0" applyNumberFormat="1" applyFont="1" applyBorder="1" applyAlignment="1">
      <alignment horizontal="center" vertical="center" wrapText="1"/>
    </xf>
    <xf numFmtId="0" fontId="74" fillId="0" borderId="0" xfId="0" applyFont="1" applyAlignment="1">
      <alignment vertical="center"/>
    </xf>
    <xf numFmtId="0" fontId="74" fillId="0" borderId="0" xfId="0" applyFont="1" applyAlignment="1">
      <alignment horizontal="left" vertical="center" wrapText="1"/>
    </xf>
    <xf numFmtId="0" fontId="36" fillId="4" borderId="1" xfId="10" applyFont="1" applyFill="1" applyBorder="1" applyAlignment="1">
      <alignment horizontal="left" vertical="center" wrapText="1"/>
    </xf>
    <xf numFmtId="0" fontId="36" fillId="4" borderId="1" xfId="9493" applyFont="1" applyFill="1" applyBorder="1" applyAlignment="1">
      <alignment horizontal="center" vertical="center" wrapText="1"/>
    </xf>
    <xf numFmtId="0" fontId="36" fillId="0" borderId="1" xfId="307" applyFont="1" applyBorder="1" applyAlignment="1">
      <alignment horizontal="left" vertical="center" wrapText="1"/>
    </xf>
    <xf numFmtId="10" fontId="36" fillId="0" borderId="1" xfId="14" applyNumberFormat="1" applyFont="1" applyFill="1" applyBorder="1" applyAlignment="1">
      <alignment horizontal="center" vertical="center"/>
    </xf>
    <xf numFmtId="0" fontId="36" fillId="0" borderId="1" xfId="10" applyFont="1" applyBorder="1" applyAlignment="1">
      <alignment horizontal="left" vertical="center" wrapText="1"/>
    </xf>
    <xf numFmtId="0" fontId="77" fillId="5" borderId="1" xfId="10" applyFont="1" applyFill="1" applyBorder="1" applyAlignment="1">
      <alignment horizontal="center" vertical="center"/>
    </xf>
    <xf numFmtId="44" fontId="36" fillId="0" borderId="1" xfId="10" applyNumberFormat="1" applyFont="1" applyBorder="1" applyAlignment="1">
      <alignment horizontal="center" vertical="center"/>
    </xf>
    <xf numFmtId="44" fontId="76" fillId="0" borderId="1" xfId="45" applyNumberFormat="1" applyFont="1" applyBorder="1" applyAlignment="1">
      <alignment horizontal="center" vertical="center"/>
    </xf>
    <xf numFmtId="10" fontId="76" fillId="0" borderId="1" xfId="11" applyNumberFormat="1" applyFont="1" applyBorder="1" applyAlignment="1">
      <alignment horizontal="center" vertical="center"/>
    </xf>
    <xf numFmtId="9" fontId="36" fillId="5" borderId="1" xfId="11" applyFont="1" applyFill="1" applyBorder="1" applyAlignment="1">
      <alignment horizontal="center" vertical="center"/>
    </xf>
    <xf numFmtId="10" fontId="36" fillId="0" borderId="0" xfId="10" applyNumberFormat="1" applyFont="1" applyAlignment="1">
      <alignment horizontal="center" vertical="center"/>
    </xf>
    <xf numFmtId="10" fontId="36" fillId="5" borderId="1" xfId="11" applyNumberFormat="1" applyFont="1" applyFill="1" applyBorder="1" applyAlignment="1">
      <alignment horizontal="center" vertical="center"/>
    </xf>
    <xf numFmtId="44" fontId="36" fillId="0" borderId="1" xfId="11" applyNumberFormat="1" applyFont="1" applyFill="1" applyBorder="1" applyAlignment="1">
      <alignment horizontal="center" vertical="center"/>
    </xf>
    <xf numFmtId="44" fontId="76" fillId="0" borderId="1" xfId="11" applyNumberFormat="1" applyFont="1" applyFill="1" applyBorder="1" applyAlignment="1">
      <alignment horizontal="center" vertical="center"/>
    </xf>
    <xf numFmtId="164" fontId="36" fillId="0" borderId="1" xfId="10" applyNumberFormat="1" applyFont="1" applyBorder="1" applyAlignment="1">
      <alignment horizontal="center" vertical="center"/>
    </xf>
    <xf numFmtId="164" fontId="76" fillId="0" borderId="1" xfId="45" applyFont="1" applyBorder="1" applyAlignment="1">
      <alignment horizontal="center" vertical="center"/>
    </xf>
    <xf numFmtId="9" fontId="76" fillId="0" borderId="1" xfId="11" applyFont="1" applyFill="1" applyBorder="1" applyAlignment="1">
      <alignment horizontal="center" vertical="center"/>
    </xf>
    <xf numFmtId="44" fontId="77" fillId="5" borderId="1" xfId="45" applyNumberFormat="1" applyFont="1" applyFill="1" applyBorder="1" applyAlignment="1">
      <alignment horizontal="center" vertical="center"/>
    </xf>
    <xf numFmtId="10" fontId="77" fillId="5" borderId="1" xfId="10" applyNumberFormat="1" applyFont="1" applyFill="1" applyBorder="1" applyAlignment="1">
      <alignment horizontal="center" vertical="center"/>
    </xf>
    <xf numFmtId="44" fontId="77" fillId="5" borderId="1" xfId="10" applyNumberFormat="1" applyFont="1" applyFill="1" applyBorder="1" applyAlignment="1">
      <alignment horizontal="center" vertical="center"/>
    </xf>
    <xf numFmtId="164" fontId="36" fillId="0" borderId="0" xfId="10" applyNumberFormat="1" applyFont="1" applyAlignment="1">
      <alignment horizontal="center" vertical="center"/>
    </xf>
    <xf numFmtId="164" fontId="76" fillId="0" borderId="0" xfId="45" applyFont="1" applyAlignment="1">
      <alignment horizontal="center" vertical="center"/>
    </xf>
    <xf numFmtId="0" fontId="77" fillId="5" borderId="1" xfId="10" applyFont="1" applyFill="1" applyBorder="1" applyAlignment="1">
      <alignment horizontal="left" vertical="center" wrapText="1"/>
    </xf>
    <xf numFmtId="49" fontId="36" fillId="0" borderId="1" xfId="10" applyNumberFormat="1" applyFont="1" applyBorder="1" applyAlignment="1">
      <alignment horizontal="left" vertical="center" wrapText="1"/>
    </xf>
    <xf numFmtId="0" fontId="77" fillId="3" borderId="1" xfId="10" applyFont="1" applyFill="1" applyBorder="1" applyAlignment="1">
      <alignment horizontal="center" vertical="center" wrapText="1"/>
    </xf>
    <xf numFmtId="0" fontId="36" fillId="0" borderId="1" xfId="10" applyFont="1" applyBorder="1" applyAlignment="1">
      <alignment vertical="center" wrapText="1"/>
    </xf>
    <xf numFmtId="0" fontId="36" fillId="0" borderId="4" xfId="10" applyFont="1" applyBorder="1" applyAlignment="1">
      <alignment vertical="center" wrapText="1"/>
    </xf>
    <xf numFmtId="0" fontId="36" fillId="0" borderId="2" xfId="10" applyFont="1" applyBorder="1" applyAlignment="1">
      <alignment vertical="center" wrapText="1"/>
    </xf>
    <xf numFmtId="0" fontId="36" fillId="0" borderId="2" xfId="10" applyFont="1" applyBorder="1" applyAlignment="1">
      <alignment horizontal="center" vertical="center" wrapText="1"/>
    </xf>
    <xf numFmtId="0" fontId="36" fillId="0" borderId="5" xfId="10" applyFont="1" applyBorder="1" applyAlignment="1">
      <alignment vertical="center" wrapText="1"/>
    </xf>
    <xf numFmtId="2" fontId="36" fillId="0" borderId="1" xfId="14" applyNumberFormat="1" applyFont="1" applyFill="1" applyBorder="1" applyAlignment="1">
      <alignment horizontal="center" vertical="center" wrapText="1"/>
    </xf>
    <xf numFmtId="0" fontId="36" fillId="4" borderId="1" xfId="10" applyFont="1" applyFill="1" applyBorder="1" applyAlignment="1">
      <alignment vertical="center" wrapText="1"/>
    </xf>
    <xf numFmtId="0" fontId="77" fillId="2" borderId="1" xfId="10" applyFont="1" applyFill="1" applyBorder="1" applyAlignment="1">
      <alignment vertical="center" wrapText="1"/>
    </xf>
    <xf numFmtId="2" fontId="77" fillId="3" borderId="1" xfId="26" applyNumberFormat="1" applyFont="1" applyFill="1" applyBorder="1" applyAlignment="1">
      <alignment horizontal="center" vertical="center" wrapText="1"/>
    </xf>
    <xf numFmtId="2" fontId="36" fillId="0" borderId="2" xfId="10" applyNumberFormat="1" applyFont="1" applyBorder="1" applyAlignment="1">
      <alignment horizontal="center" vertical="center" wrapText="1"/>
    </xf>
    <xf numFmtId="2" fontId="36" fillId="0" borderId="2" xfId="10" applyNumberFormat="1" applyFont="1" applyBorder="1" applyAlignment="1">
      <alignment vertical="center" wrapText="1"/>
    </xf>
    <xf numFmtId="2" fontId="77" fillId="2" borderId="1" xfId="26" applyNumberFormat="1" applyFont="1" applyFill="1" applyBorder="1" applyAlignment="1">
      <alignment horizontal="center" vertical="center" wrapText="1"/>
    </xf>
    <xf numFmtId="0" fontId="36" fillId="0" borderId="0" xfId="0" applyFont="1" applyAlignment="1">
      <alignment wrapText="1"/>
    </xf>
    <xf numFmtId="0" fontId="36" fillId="0" borderId="4" xfId="0" applyFont="1" applyBorder="1" applyAlignment="1">
      <alignment wrapText="1"/>
    </xf>
    <xf numFmtId="0" fontId="36" fillId="0" borderId="2" xfId="0" applyFont="1" applyBorder="1" applyAlignment="1">
      <alignment wrapText="1"/>
    </xf>
    <xf numFmtId="2" fontId="36" fillId="0" borderId="2" xfId="0" applyNumberFormat="1" applyFont="1" applyBorder="1" applyAlignment="1">
      <alignment horizontal="center" vertical="center" wrapText="1"/>
    </xf>
    <xf numFmtId="0" fontId="36" fillId="0" borderId="2" xfId="0" applyFont="1" applyBorder="1" applyAlignment="1">
      <alignment horizontal="center" wrapText="1"/>
    </xf>
    <xf numFmtId="0" fontId="36" fillId="0" borderId="5" xfId="0" applyFont="1" applyBorder="1" applyAlignment="1">
      <alignment wrapText="1"/>
    </xf>
    <xf numFmtId="2" fontId="36" fillId="0" borderId="0" xfId="0" applyNumberFormat="1" applyFont="1" applyAlignment="1">
      <alignment horizontal="center" vertical="center" wrapText="1"/>
    </xf>
    <xf numFmtId="0" fontId="36" fillId="0" borderId="0" xfId="0" applyFont="1" applyAlignment="1">
      <alignment horizontal="center" wrapText="1"/>
    </xf>
    <xf numFmtId="0" fontId="36" fillId="0" borderId="1" xfId="10" applyFont="1" applyBorder="1" applyAlignment="1">
      <alignment horizontal="left" vertical="center" wrapText="1"/>
    </xf>
    <xf numFmtId="0" fontId="36" fillId="0" borderId="4" xfId="10" applyFont="1" applyBorder="1" applyAlignment="1">
      <alignment horizontal="center" vertical="center" wrapText="1"/>
    </xf>
    <xf numFmtId="0" fontId="36" fillId="0" borderId="1" xfId="0" applyFont="1" applyBorder="1" applyAlignment="1">
      <alignment horizontal="center" vertical="center" wrapText="1"/>
    </xf>
    <xf numFmtId="44" fontId="77" fillId="0" borderId="1" xfId="54147" applyFont="1" applyFill="1" applyBorder="1" applyAlignment="1" applyProtection="1">
      <alignment horizontal="center" vertical="center"/>
    </xf>
    <xf numFmtId="44" fontId="36" fillId="0" borderId="1" xfId="54147" applyFont="1" applyFill="1" applyBorder="1" applyAlignment="1" applyProtection="1">
      <alignment horizontal="center" vertical="center"/>
    </xf>
    <xf numFmtId="181" fontId="36" fillId="0" borderId="1" xfId="54147" applyNumberFormat="1" applyFont="1" applyFill="1" applyBorder="1" applyAlignment="1" applyProtection="1">
      <alignment horizontal="center" vertical="center"/>
    </xf>
    <xf numFmtId="10" fontId="36" fillId="0" borderId="1" xfId="54148" applyNumberFormat="1" applyFont="1" applyFill="1" applyBorder="1" applyAlignment="1" applyProtection="1">
      <alignment horizontal="center" vertical="center"/>
    </xf>
    <xf numFmtId="0" fontId="74" fillId="64" borderId="0" xfId="10" applyFont="1" applyFill="1" applyAlignment="1">
      <alignment horizontal="center" vertical="center"/>
    </xf>
    <xf numFmtId="0" fontId="74" fillId="64" borderId="0" xfId="10" applyFont="1" applyFill="1" applyAlignment="1">
      <alignment horizontal="left" vertical="center" wrapText="1"/>
    </xf>
    <xf numFmtId="0" fontId="74" fillId="64" borderId="0" xfId="10" applyFont="1" applyFill="1" applyAlignment="1">
      <alignment vertical="center" wrapText="1"/>
    </xf>
    <xf numFmtId="0" fontId="74" fillId="64" borderId="0" xfId="10" applyFont="1" applyFill="1" applyAlignment="1">
      <alignment vertical="center"/>
    </xf>
    <xf numFmtId="0" fontId="36" fillId="0" borderId="1" xfId="10" applyFont="1" applyFill="1" applyBorder="1" applyAlignment="1">
      <alignment horizontal="center" vertical="center"/>
    </xf>
    <xf numFmtId="0" fontId="36" fillId="0" borderId="1" xfId="30" applyNumberFormat="1" applyFont="1" applyFill="1" applyBorder="1" applyAlignment="1">
      <alignment horizontal="center" vertical="center" wrapText="1"/>
    </xf>
    <xf numFmtId="0" fontId="36" fillId="0" borderId="1" xfId="10" applyFont="1" applyFill="1" applyBorder="1" applyAlignment="1">
      <alignment horizontal="left" vertical="center" wrapText="1"/>
    </xf>
    <xf numFmtId="0" fontId="36" fillId="0" borderId="1" xfId="10" applyFont="1" applyFill="1" applyBorder="1" applyAlignment="1">
      <alignment horizontal="center" vertical="center" wrapText="1"/>
    </xf>
    <xf numFmtId="4" fontId="74" fillId="0" borderId="0" xfId="10" applyNumberFormat="1" applyFont="1" applyAlignment="1">
      <alignment horizontal="left" vertical="center" wrapText="1"/>
    </xf>
    <xf numFmtId="2" fontId="77" fillId="0" borderId="0" xfId="26" applyNumberFormat="1" applyFont="1" applyFill="1" applyBorder="1" applyAlignment="1">
      <alignment horizontal="center" vertical="center"/>
    </xf>
    <xf numFmtId="2" fontId="36" fillId="3" borderId="1" xfId="26" applyNumberFormat="1" applyFont="1" applyFill="1" applyBorder="1" applyAlignment="1">
      <alignment horizontal="center" vertical="center"/>
    </xf>
    <xf numFmtId="2" fontId="77" fillId="2" borderId="1" xfId="26" applyNumberFormat="1" applyFont="1" applyFill="1" applyBorder="1" applyAlignment="1">
      <alignment horizontal="center" vertical="center"/>
    </xf>
    <xf numFmtId="2" fontId="36" fillId="61" borderId="1" xfId="14" applyNumberFormat="1" applyFont="1" applyFill="1" applyBorder="1" applyAlignment="1">
      <alignment horizontal="center" vertical="center"/>
    </xf>
    <xf numFmtId="2" fontId="36" fillId="0" borderId="0" xfId="26" applyNumberFormat="1" applyFont="1" applyFill="1" applyBorder="1" applyAlignment="1">
      <alignment horizontal="center" vertical="center"/>
    </xf>
    <xf numFmtId="2" fontId="77" fillId="3" borderId="1" xfId="26" applyNumberFormat="1" applyFont="1" applyFill="1" applyBorder="1" applyAlignment="1">
      <alignment horizontal="center" vertical="center"/>
    </xf>
    <xf numFmtId="0" fontId="36" fillId="0" borderId="23" xfId="10" applyFont="1" applyBorder="1" applyAlignment="1">
      <alignment vertical="center"/>
    </xf>
    <xf numFmtId="0" fontId="36" fillId="0" borderId="22" xfId="10" applyFont="1" applyBorder="1" applyAlignment="1">
      <alignment horizontal="center" vertical="center" wrapText="1"/>
    </xf>
    <xf numFmtId="0" fontId="36" fillId="4" borderId="0" xfId="9493" applyFont="1" applyFill="1" applyBorder="1" applyAlignment="1">
      <alignment horizontal="center" vertical="center" wrapText="1"/>
    </xf>
    <xf numFmtId="0" fontId="36" fillId="4" borderId="0" xfId="10" applyFont="1" applyFill="1" applyBorder="1" applyAlignment="1">
      <alignment horizontal="center" vertical="center" wrapText="1"/>
    </xf>
    <xf numFmtId="0" fontId="36" fillId="0" borderId="0" xfId="307" applyFont="1" applyBorder="1" applyAlignment="1">
      <alignment horizontal="left" vertical="center" wrapText="1"/>
    </xf>
    <xf numFmtId="0" fontId="36" fillId="0" borderId="0" xfId="10" applyFont="1" applyBorder="1" applyAlignment="1">
      <alignment horizontal="center" vertical="center" wrapText="1"/>
    </xf>
    <xf numFmtId="2" fontId="36" fillId="0" borderId="0" xfId="14" applyNumberFormat="1" applyFont="1" applyFill="1" applyBorder="1" applyAlignment="1">
      <alignment horizontal="center" vertical="center"/>
    </xf>
    <xf numFmtId="44" fontId="36" fillId="0" borderId="0" xfId="14" applyNumberFormat="1" applyFont="1" applyFill="1" applyBorder="1" applyAlignment="1">
      <alignment horizontal="right" vertical="center"/>
    </xf>
    <xf numFmtId="180" fontId="36" fillId="0" borderId="0" xfId="26" applyNumberFormat="1" applyFont="1" applyFill="1" applyBorder="1" applyAlignment="1">
      <alignment vertical="center"/>
    </xf>
    <xf numFmtId="180" fontId="36" fillId="0" borderId="23" xfId="26" applyNumberFormat="1" applyFont="1" applyFill="1" applyBorder="1" applyAlignment="1">
      <alignment vertical="center"/>
    </xf>
    <xf numFmtId="0" fontId="74" fillId="0" borderId="0" xfId="10" applyFont="1" applyAlignment="1">
      <alignment horizontal="center"/>
    </xf>
    <xf numFmtId="2" fontId="74" fillId="0" borderId="0" xfId="26" applyNumberFormat="1" applyFont="1" applyFill="1" applyAlignment="1">
      <alignment horizontal="center" vertical="center"/>
    </xf>
    <xf numFmtId="164" fontId="74" fillId="0" borderId="0" xfId="26" applyFont="1" applyFill="1" applyAlignment="1">
      <alignment vertical="center"/>
    </xf>
    <xf numFmtId="180" fontId="74" fillId="0" borderId="0" xfId="10" applyNumberFormat="1" applyFont="1" applyAlignment="1">
      <alignment vertical="center"/>
    </xf>
    <xf numFmtId="0" fontId="74" fillId="0" borderId="0" xfId="10" applyFont="1" applyAlignment="1">
      <alignment horizontal="center" vertical="center" wrapText="1"/>
    </xf>
    <xf numFmtId="2" fontId="74" fillId="0" borderId="0" xfId="10" applyNumberFormat="1" applyFont="1" applyAlignment="1">
      <alignment horizontal="center" vertical="center"/>
    </xf>
    <xf numFmtId="0" fontId="76" fillId="0" borderId="1" xfId="10" applyFont="1" applyBorder="1" applyAlignment="1">
      <alignment horizontal="left" vertical="center" wrapText="1"/>
    </xf>
    <xf numFmtId="0" fontId="36" fillId="0" borderId="0" xfId="10" applyFont="1" applyAlignment="1">
      <alignment horizontal="justify" vertical="center" wrapText="1"/>
    </xf>
    <xf numFmtId="0" fontId="80" fillId="0" borderId="0" xfId="10" applyFont="1" applyAlignment="1">
      <alignment horizontal="left" vertical="center" wrapText="1"/>
    </xf>
    <xf numFmtId="2" fontId="78" fillId="0" borderId="27" xfId="10" applyNumberFormat="1" applyFont="1" applyBorder="1" applyAlignment="1">
      <alignment horizontal="center" vertical="center"/>
    </xf>
    <xf numFmtId="0" fontId="36" fillId="0" borderId="0" xfId="10" applyFont="1" applyAlignment="1">
      <alignment horizontal="left" vertical="center"/>
    </xf>
    <xf numFmtId="0" fontId="76" fillId="0" borderId="0" xfId="10" applyFont="1" applyAlignment="1">
      <alignment horizontal="center" vertical="center"/>
    </xf>
    <xf numFmtId="0" fontId="81" fillId="0" borderId="0" xfId="0" applyFont="1" applyAlignment="1">
      <alignment horizontal="right" vertical="center"/>
    </xf>
    <xf numFmtId="0" fontId="82" fillId="0" borderId="0" xfId="0" applyFont="1" applyAlignment="1">
      <alignment horizontal="center" vertical="center"/>
    </xf>
    <xf numFmtId="0" fontId="81" fillId="0" borderId="0" xfId="0" quotePrefix="1" applyFont="1" applyAlignment="1">
      <alignment horizontal="left" vertical="center"/>
    </xf>
    <xf numFmtId="0" fontId="81" fillId="0" borderId="0" xfId="0" applyFont="1" applyAlignment="1">
      <alignment horizontal="left" vertical="center"/>
    </xf>
    <xf numFmtId="0" fontId="81" fillId="0" borderId="0" xfId="0" applyFont="1" applyAlignment="1">
      <alignment horizontal="center" vertical="center"/>
    </xf>
    <xf numFmtId="0" fontId="36" fillId="0" borderId="1" xfId="10" applyFont="1" applyBorder="1" applyAlignment="1">
      <alignment horizontal="left" vertical="center" wrapText="1"/>
    </xf>
    <xf numFmtId="10" fontId="36" fillId="62" borderId="1" xfId="10" applyNumberFormat="1" applyFont="1" applyFill="1" applyBorder="1" applyAlignment="1" applyProtection="1">
      <alignment horizontal="center" vertical="center"/>
      <protection locked="0"/>
    </xf>
    <xf numFmtId="0" fontId="76" fillId="0" borderId="1" xfId="10" applyFont="1" applyBorder="1" applyAlignment="1">
      <alignment horizontal="left" vertical="center"/>
    </xf>
    <xf numFmtId="0" fontId="36" fillId="0" borderId="1" xfId="10" applyFont="1" applyBorder="1" applyAlignment="1">
      <alignment horizontal="left" vertical="center"/>
    </xf>
    <xf numFmtId="0" fontId="77" fillId="0" borderId="1" xfId="10" applyFont="1" applyBorder="1" applyAlignment="1">
      <alignment horizontal="center" vertical="center"/>
    </xf>
    <xf numFmtId="4" fontId="77" fillId="0" borderId="1" xfId="10" applyNumberFormat="1" applyFont="1" applyBorder="1" applyAlignment="1">
      <alignment horizontal="center" vertical="center" wrapText="1"/>
    </xf>
    <xf numFmtId="0" fontId="77" fillId="0" borderId="28" xfId="54149" applyFont="1" applyBorder="1" applyAlignment="1">
      <alignment horizontal="left" vertical="top"/>
    </xf>
    <xf numFmtId="0" fontId="77" fillId="0" borderId="27" xfId="54149" applyFont="1" applyBorder="1" applyAlignment="1">
      <alignment horizontal="left" vertical="top"/>
    </xf>
    <xf numFmtId="0" fontId="77" fillId="0" borderId="29" xfId="54149" applyFont="1" applyBorder="1" applyAlignment="1">
      <alignment horizontal="left" vertical="top"/>
    </xf>
    <xf numFmtId="0" fontId="36" fillId="0" borderId="3" xfId="54150" applyNumberFormat="1" applyFont="1" applyFill="1" applyBorder="1" applyAlignment="1" applyProtection="1">
      <alignment horizontal="left" wrapText="1"/>
    </xf>
    <xf numFmtId="0" fontId="77" fillId="0" borderId="28" xfId="54149" applyFont="1" applyBorder="1" applyAlignment="1">
      <alignment horizontal="left" vertical="center"/>
    </xf>
    <xf numFmtId="0" fontId="77" fillId="0" borderId="27" xfId="54149" applyFont="1" applyBorder="1" applyAlignment="1">
      <alignment horizontal="left" vertical="center"/>
    </xf>
    <xf numFmtId="0" fontId="77" fillId="0" borderId="28" xfId="54149" applyFont="1" applyBorder="1" applyAlignment="1">
      <alignment horizontal="center" vertical="center"/>
    </xf>
    <xf numFmtId="0" fontId="77" fillId="0" borderId="29" xfId="54149" applyFont="1" applyBorder="1" applyAlignment="1">
      <alignment horizontal="center" vertical="center"/>
    </xf>
    <xf numFmtId="182" fontId="36" fillId="62" borderId="24" xfId="54150" applyFont="1" applyFill="1" applyBorder="1" applyAlignment="1" applyProtection="1">
      <alignment horizontal="left" vertical="center"/>
      <protection locked="0"/>
    </xf>
    <xf numFmtId="182" fontId="36" fillId="62" borderId="26" xfId="54150" applyFont="1" applyFill="1" applyBorder="1" applyAlignment="1" applyProtection="1">
      <alignment horizontal="left" vertical="center"/>
      <protection locked="0"/>
    </xf>
    <xf numFmtId="182" fontId="36" fillId="62" borderId="25" xfId="54150" applyFont="1" applyFill="1" applyBorder="1" applyAlignment="1" applyProtection="1">
      <alignment horizontal="left" vertical="center"/>
      <protection locked="0"/>
    </xf>
    <xf numFmtId="0" fontId="76" fillId="0" borderId="24" xfId="10" applyFont="1" applyBorder="1" applyAlignment="1">
      <alignment horizontal="center" vertical="center" wrapText="1"/>
    </xf>
    <xf numFmtId="0" fontId="76" fillId="0" borderId="25" xfId="10" applyFont="1" applyBorder="1" applyAlignment="1">
      <alignment horizontal="center" vertical="center" wrapText="1"/>
    </xf>
    <xf numFmtId="0" fontId="36" fillId="0" borderId="0" xfId="10" applyFont="1" applyAlignment="1" applyProtection="1">
      <alignment horizontal="left" vertical="center" wrapText="1"/>
      <protection locked="0"/>
    </xf>
    <xf numFmtId="44" fontId="73" fillId="2" borderId="0" xfId="14" applyNumberFormat="1" applyFont="1" applyFill="1" applyBorder="1" applyAlignment="1">
      <alignment horizontal="center" vertical="center"/>
    </xf>
    <xf numFmtId="44" fontId="73" fillId="61" borderId="22" xfId="14" applyNumberFormat="1" applyFont="1" applyFill="1" applyBorder="1" applyAlignment="1">
      <alignment horizontal="center" vertical="center"/>
    </xf>
    <xf numFmtId="44" fontId="73" fillId="61" borderId="0" xfId="14" applyNumberFormat="1" applyFont="1" applyFill="1" applyBorder="1" applyAlignment="1">
      <alignment horizontal="center" vertical="center"/>
    </xf>
    <xf numFmtId="49" fontId="77" fillId="2" borderId="4" xfId="10" applyNumberFormat="1" applyFont="1" applyFill="1" applyBorder="1" applyAlignment="1">
      <alignment horizontal="right" vertical="center"/>
    </xf>
    <xf numFmtId="49" fontId="77" fillId="2" borderId="2" xfId="10" applyNumberFormat="1" applyFont="1" applyFill="1" applyBorder="1" applyAlignment="1">
      <alignment horizontal="right" vertical="center"/>
    </xf>
    <xf numFmtId="49" fontId="77" fillId="2" borderId="5" xfId="10" applyNumberFormat="1" applyFont="1" applyFill="1" applyBorder="1" applyAlignment="1">
      <alignment horizontal="right" vertical="center"/>
    </xf>
    <xf numFmtId="49" fontId="77" fillId="0" borderId="1" xfId="0" applyNumberFormat="1" applyFont="1" applyBorder="1" applyAlignment="1">
      <alignment horizontal="center" vertical="center"/>
    </xf>
    <xf numFmtId="0" fontId="36" fillId="0" borderId="1" xfId="0" applyFont="1" applyBorder="1" applyAlignment="1">
      <alignment horizontal="center" vertical="center"/>
    </xf>
    <xf numFmtId="0" fontId="73" fillId="63" borderId="22" xfId="10" applyFont="1" applyFill="1" applyBorder="1" applyAlignment="1">
      <alignment horizontal="center" vertical="center" wrapText="1"/>
    </xf>
    <xf numFmtId="0" fontId="73" fillId="63" borderId="0" xfId="10" applyFont="1" applyFill="1" applyAlignment="1">
      <alignment horizontal="center" vertical="center" wrapText="1"/>
    </xf>
    <xf numFmtId="49" fontId="77" fillId="3" borderId="1" xfId="0" applyNumberFormat="1" applyFont="1" applyFill="1" applyBorder="1" applyAlignment="1">
      <alignment horizontal="center" vertical="center"/>
    </xf>
    <xf numFmtId="0" fontId="36" fillId="0" borderId="1" xfId="0" applyFont="1" applyBorder="1" applyAlignment="1">
      <alignment horizontal="center" vertical="center" wrapText="1"/>
    </xf>
    <xf numFmtId="0" fontId="36" fillId="0" borderId="1" xfId="0" applyFont="1" applyFill="1" applyBorder="1" applyAlignment="1">
      <alignment horizontal="center" vertical="center"/>
    </xf>
    <xf numFmtId="164" fontId="77" fillId="0" borderId="1" xfId="14" applyFont="1" applyFill="1" applyBorder="1" applyAlignment="1">
      <alignment horizontal="center" vertical="center"/>
    </xf>
    <xf numFmtId="44" fontId="73" fillId="61" borderId="22" xfId="14" applyNumberFormat="1" applyFont="1" applyFill="1" applyBorder="1" applyAlignment="1">
      <alignment horizontal="center" vertical="center" wrapText="1"/>
    </xf>
    <xf numFmtId="44" fontId="73" fillId="61" borderId="0" xfId="14" applyNumberFormat="1" applyFont="1" applyFill="1" applyBorder="1" applyAlignment="1">
      <alignment horizontal="center" vertical="center" wrapText="1"/>
    </xf>
    <xf numFmtId="0" fontId="85" fillId="0" borderId="1" xfId="0" applyFont="1" applyBorder="1" applyAlignment="1">
      <alignment horizontal="center" vertical="center" wrapText="1"/>
    </xf>
    <xf numFmtId="0" fontId="85" fillId="0" borderId="1" xfId="0" applyFont="1" applyBorder="1" applyAlignment="1">
      <alignment horizontal="center" vertical="center"/>
    </xf>
    <xf numFmtId="0" fontId="36" fillId="0" borderId="4" xfId="10" applyFont="1" applyBorder="1" applyAlignment="1">
      <alignment horizontal="center" vertical="center"/>
    </xf>
    <xf numFmtId="0" fontId="36" fillId="0" borderId="2" xfId="10" applyFont="1" applyBorder="1" applyAlignment="1">
      <alignment horizontal="center" vertical="center"/>
    </xf>
    <xf numFmtId="0" fontId="36" fillId="0" borderId="5" xfId="10" applyFont="1" applyBorder="1" applyAlignment="1">
      <alignment horizontal="center" vertical="center"/>
    </xf>
    <xf numFmtId="0" fontId="77" fillId="5" borderId="1" xfId="10" applyFont="1" applyFill="1" applyBorder="1" applyAlignment="1">
      <alignment horizontal="center" vertical="center"/>
    </xf>
    <xf numFmtId="49" fontId="84" fillId="0" borderId="1" xfId="0" applyNumberFormat="1" applyFont="1" applyBorder="1" applyAlignment="1">
      <alignment horizontal="center" vertical="center"/>
    </xf>
    <xf numFmtId="0" fontId="77" fillId="61" borderId="4" xfId="10" applyFont="1" applyFill="1" applyBorder="1" applyAlignment="1">
      <alignment horizontal="center" vertical="center" wrapText="1"/>
    </xf>
    <xf numFmtId="0" fontId="77" fillId="61" borderId="2" xfId="10" applyFont="1" applyFill="1" applyBorder="1" applyAlignment="1">
      <alignment horizontal="center" vertical="center" wrapText="1"/>
    </xf>
    <xf numFmtId="0" fontId="77" fillId="61" borderId="5" xfId="10" applyFont="1" applyFill="1" applyBorder="1" applyAlignment="1">
      <alignment horizontal="center" vertical="center" wrapText="1"/>
    </xf>
    <xf numFmtId="0" fontId="77" fillId="2" borderId="4" xfId="10" applyFont="1" applyFill="1" applyBorder="1" applyAlignment="1">
      <alignment horizontal="center" vertical="center" wrapText="1"/>
    </xf>
    <xf numFmtId="0" fontId="77" fillId="2" borderId="2" xfId="10" applyFont="1" applyFill="1" applyBorder="1" applyAlignment="1">
      <alignment horizontal="center" vertical="center" wrapText="1"/>
    </xf>
    <xf numFmtId="0" fontId="77" fillId="2" borderId="5" xfId="10" applyFont="1" applyFill="1" applyBorder="1" applyAlignment="1">
      <alignment horizontal="center" vertical="center" wrapText="1"/>
    </xf>
    <xf numFmtId="0" fontId="36" fillId="0" borderId="4" xfId="10" applyFont="1" applyBorder="1" applyAlignment="1">
      <alignment horizontal="center" vertical="center" wrapText="1"/>
    </xf>
    <xf numFmtId="0" fontId="36" fillId="0" borderId="2" xfId="10" applyFont="1" applyBorder="1" applyAlignment="1">
      <alignment horizontal="center" vertical="center" wrapText="1"/>
    </xf>
    <xf numFmtId="0" fontId="36" fillId="0" borderId="5" xfId="10" applyFont="1" applyBorder="1" applyAlignment="1">
      <alignment horizontal="center" vertical="center" wrapText="1"/>
    </xf>
    <xf numFmtId="44" fontId="77" fillId="2" borderId="1" xfId="14" applyNumberFormat="1" applyFont="1" applyFill="1" applyBorder="1" applyAlignment="1">
      <alignment horizontal="center" vertical="center" wrapText="1"/>
    </xf>
    <xf numFmtId="0" fontId="77" fillId="61" borderId="4" xfId="10" applyFont="1" applyFill="1" applyBorder="1" applyAlignment="1">
      <alignment horizontal="center" vertical="center"/>
    </xf>
    <xf numFmtId="0" fontId="77" fillId="61" borderId="2" xfId="10" applyFont="1" applyFill="1" applyBorder="1" applyAlignment="1">
      <alignment horizontal="center" vertical="center"/>
    </xf>
    <xf numFmtId="0" fontId="77" fillId="61" borderId="5" xfId="10" applyFont="1" applyFill="1" applyBorder="1" applyAlignment="1">
      <alignment horizontal="center" vertical="center"/>
    </xf>
    <xf numFmtId="0" fontId="77" fillId="63" borderId="1" xfId="0" applyFont="1" applyFill="1" applyBorder="1" applyAlignment="1">
      <alignment horizontal="center" vertical="center" wrapText="1"/>
    </xf>
    <xf numFmtId="0" fontId="77" fillId="0" borderId="1" xfId="0" applyFont="1" applyBorder="1" applyAlignment="1">
      <alignment horizontal="center" vertical="center" wrapText="1"/>
    </xf>
  </cellXfs>
  <cellStyles count="54151">
    <cellStyle name="_x000d__x000a_JournalTemplate=C:\COMFO\CTALK\JOURSTD.TPL_x000d__x000a_LbStateAddress=3 3 0 251 1 89 2 311_x000d__x000a_LbStateJou" xfId="62"/>
    <cellStyle name="20% - Ênfase1 100" xfId="1"/>
    <cellStyle name="20% - Ênfase1 2" xfId="309"/>
    <cellStyle name="20% - Ênfase1 2 2" xfId="310"/>
    <cellStyle name="20% - Ênfase1 2 2 2" xfId="311"/>
    <cellStyle name="20% - Ênfase1 2 2 2 2" xfId="312"/>
    <cellStyle name="20% - Ênfase1 2 2 2 2 2" xfId="313"/>
    <cellStyle name="20% - Ênfase1 2 2 2 2 3" xfId="54106"/>
    <cellStyle name="20% - Ênfase1 2 2 2 3" xfId="314"/>
    <cellStyle name="20% - Ênfase1 2 2 2 4" xfId="315"/>
    <cellStyle name="20% - Ênfase1 2 2 2 5" xfId="43450"/>
    <cellStyle name="20% - Ênfase1 2 2 3" xfId="316"/>
    <cellStyle name="20% - Ênfase1 2 2 3 2" xfId="317"/>
    <cellStyle name="20% - Ênfase1 2 2 3 3" xfId="52295"/>
    <cellStyle name="20% - Ênfase1 2 2 4" xfId="318"/>
    <cellStyle name="20% - Ênfase1 2 2 5" xfId="319"/>
    <cellStyle name="20% - Ênfase1 2 2 6" xfId="41639"/>
    <cellStyle name="20% - Ênfase2 2" xfId="320"/>
    <cellStyle name="20% - Ênfase2 2 2" xfId="321"/>
    <cellStyle name="20% - Ênfase2 2 2 2" xfId="322"/>
    <cellStyle name="20% - Ênfase2 2 2 2 2" xfId="323"/>
    <cellStyle name="20% - Ênfase2 2 2 2 2 2" xfId="324"/>
    <cellStyle name="20% - Ênfase2 2 2 2 2 3" xfId="54107"/>
    <cellStyle name="20% - Ênfase2 2 2 2 3" xfId="325"/>
    <cellStyle name="20% - Ênfase2 2 2 2 4" xfId="326"/>
    <cellStyle name="20% - Ênfase2 2 2 2 5" xfId="43451"/>
    <cellStyle name="20% - Ênfase2 2 2 3" xfId="327"/>
    <cellStyle name="20% - Ênfase2 2 2 3 2" xfId="328"/>
    <cellStyle name="20% - Ênfase2 2 2 3 3" xfId="52296"/>
    <cellStyle name="20% - Ênfase2 2 2 4" xfId="329"/>
    <cellStyle name="20% - Ênfase2 2 2 5" xfId="330"/>
    <cellStyle name="20% - Ênfase2 2 2 6" xfId="41640"/>
    <cellStyle name="20% - Ênfase3 2" xfId="331"/>
    <cellStyle name="20% - Ênfase3 2 2" xfId="332"/>
    <cellStyle name="20% - Ênfase3 2 2 2" xfId="333"/>
    <cellStyle name="20% - Ênfase3 2 2 2 2" xfId="334"/>
    <cellStyle name="20% - Ênfase3 2 2 2 2 2" xfId="335"/>
    <cellStyle name="20% - Ênfase3 2 2 2 2 3" xfId="54108"/>
    <cellStyle name="20% - Ênfase3 2 2 2 3" xfId="336"/>
    <cellStyle name="20% - Ênfase3 2 2 2 4" xfId="337"/>
    <cellStyle name="20% - Ênfase3 2 2 2 5" xfId="43452"/>
    <cellStyle name="20% - Ênfase3 2 2 3" xfId="338"/>
    <cellStyle name="20% - Ênfase3 2 2 3 2" xfId="339"/>
    <cellStyle name="20% - Ênfase3 2 2 3 3" xfId="52297"/>
    <cellStyle name="20% - Ênfase3 2 2 4" xfId="340"/>
    <cellStyle name="20% - Ênfase3 2 2 5" xfId="341"/>
    <cellStyle name="20% - Ênfase3 2 2 6" xfId="41641"/>
    <cellStyle name="20% - Ênfase4 2" xfId="342"/>
    <cellStyle name="20% - Ênfase4 2 2" xfId="343"/>
    <cellStyle name="20% - Ênfase4 2 2 2" xfId="344"/>
    <cellStyle name="20% - Ênfase4 2 2 2 2" xfId="345"/>
    <cellStyle name="20% - Ênfase4 2 2 2 2 2" xfId="346"/>
    <cellStyle name="20% - Ênfase4 2 2 2 2 3" xfId="54109"/>
    <cellStyle name="20% - Ênfase4 2 2 2 3" xfId="347"/>
    <cellStyle name="20% - Ênfase4 2 2 2 4" xfId="348"/>
    <cellStyle name="20% - Ênfase4 2 2 2 5" xfId="43453"/>
    <cellStyle name="20% - Ênfase4 2 2 3" xfId="349"/>
    <cellStyle name="20% - Ênfase4 2 2 3 2" xfId="350"/>
    <cellStyle name="20% - Ênfase4 2 2 3 3" xfId="52298"/>
    <cellStyle name="20% - Ênfase4 2 2 4" xfId="351"/>
    <cellStyle name="20% - Ênfase4 2 2 5" xfId="352"/>
    <cellStyle name="20% - Ênfase4 2 2 6" xfId="41642"/>
    <cellStyle name="20% - Ênfase5 2" xfId="353"/>
    <cellStyle name="20% - Ênfase5 2 2" xfId="354"/>
    <cellStyle name="20% - Ênfase5 2 2 2" xfId="355"/>
    <cellStyle name="20% - Ênfase5 2 2 2 2" xfId="356"/>
    <cellStyle name="20% - Ênfase5 2 2 2 2 2" xfId="357"/>
    <cellStyle name="20% - Ênfase5 2 2 2 2 3" xfId="54110"/>
    <cellStyle name="20% - Ênfase5 2 2 2 3" xfId="358"/>
    <cellStyle name="20% - Ênfase5 2 2 2 4" xfId="359"/>
    <cellStyle name="20% - Ênfase5 2 2 2 5" xfId="43454"/>
    <cellStyle name="20% - Ênfase5 2 2 3" xfId="360"/>
    <cellStyle name="20% - Ênfase5 2 2 3 2" xfId="361"/>
    <cellStyle name="20% - Ênfase5 2 2 3 3" xfId="52299"/>
    <cellStyle name="20% - Ênfase5 2 2 4" xfId="362"/>
    <cellStyle name="20% - Ênfase5 2 2 5" xfId="363"/>
    <cellStyle name="20% - Ênfase5 2 2 6" xfId="41643"/>
    <cellStyle name="20% - Ênfase6 2" xfId="364"/>
    <cellStyle name="20% - Ênfase6 2 2" xfId="365"/>
    <cellStyle name="20% - Ênfase6 2 2 2" xfId="366"/>
    <cellStyle name="20% - Ênfase6 2 2 2 2" xfId="367"/>
    <cellStyle name="20% - Ênfase6 2 2 2 2 2" xfId="368"/>
    <cellStyle name="20% - Ênfase6 2 2 2 2 3" xfId="54111"/>
    <cellStyle name="20% - Ênfase6 2 2 2 3" xfId="369"/>
    <cellStyle name="20% - Ênfase6 2 2 2 4" xfId="370"/>
    <cellStyle name="20% - Ênfase6 2 2 2 5" xfId="43455"/>
    <cellStyle name="20% - Ênfase6 2 2 3" xfId="371"/>
    <cellStyle name="20% - Ênfase6 2 2 3 2" xfId="372"/>
    <cellStyle name="20% - Ênfase6 2 2 3 3" xfId="52300"/>
    <cellStyle name="20% - Ênfase6 2 2 4" xfId="373"/>
    <cellStyle name="20% - Ênfase6 2 2 5" xfId="374"/>
    <cellStyle name="20% - Ênfase6 2 2 6" xfId="41644"/>
    <cellStyle name="40% - Ênfase1 2" xfId="375"/>
    <cellStyle name="40% - Ênfase1 2 2" xfId="376"/>
    <cellStyle name="40% - Ênfase1 2 2 2" xfId="377"/>
    <cellStyle name="40% - Ênfase1 2 2 2 2" xfId="378"/>
    <cellStyle name="40% - Ênfase1 2 2 2 2 2" xfId="379"/>
    <cellStyle name="40% - Ênfase1 2 2 2 2 3" xfId="54112"/>
    <cellStyle name="40% - Ênfase1 2 2 2 3" xfId="380"/>
    <cellStyle name="40% - Ênfase1 2 2 2 4" xfId="381"/>
    <cellStyle name="40% - Ênfase1 2 2 2 5" xfId="43456"/>
    <cellStyle name="40% - Ênfase1 2 2 3" xfId="382"/>
    <cellStyle name="40% - Ênfase1 2 2 3 2" xfId="383"/>
    <cellStyle name="40% - Ênfase1 2 2 3 3" xfId="52301"/>
    <cellStyle name="40% - Ênfase1 2 2 4" xfId="384"/>
    <cellStyle name="40% - Ênfase1 2 2 5" xfId="385"/>
    <cellStyle name="40% - Ênfase1 2 2 6" xfId="41645"/>
    <cellStyle name="40% - Ênfase2 2" xfId="386"/>
    <cellStyle name="40% - Ênfase2 2 2" xfId="387"/>
    <cellStyle name="40% - Ênfase2 2 2 2" xfId="388"/>
    <cellStyle name="40% - Ênfase2 2 2 2 2" xfId="389"/>
    <cellStyle name="40% - Ênfase2 2 2 2 2 2" xfId="390"/>
    <cellStyle name="40% - Ênfase2 2 2 2 2 3" xfId="54113"/>
    <cellStyle name="40% - Ênfase2 2 2 2 3" xfId="391"/>
    <cellStyle name="40% - Ênfase2 2 2 2 4" xfId="392"/>
    <cellStyle name="40% - Ênfase2 2 2 2 5" xfId="43457"/>
    <cellStyle name="40% - Ênfase2 2 2 3" xfId="393"/>
    <cellStyle name="40% - Ênfase2 2 2 3 2" xfId="394"/>
    <cellStyle name="40% - Ênfase2 2 2 3 3" xfId="52302"/>
    <cellStyle name="40% - Ênfase2 2 2 4" xfId="395"/>
    <cellStyle name="40% - Ênfase2 2 2 5" xfId="396"/>
    <cellStyle name="40% - Ênfase2 2 2 6" xfId="41646"/>
    <cellStyle name="40% - Ênfase3 2" xfId="397"/>
    <cellStyle name="40% - Ênfase3 2 2" xfId="398"/>
    <cellStyle name="40% - Ênfase3 2 2 2" xfId="399"/>
    <cellStyle name="40% - Ênfase3 2 2 2 2" xfId="400"/>
    <cellStyle name="40% - Ênfase3 2 2 2 2 2" xfId="401"/>
    <cellStyle name="40% - Ênfase3 2 2 2 2 3" xfId="54114"/>
    <cellStyle name="40% - Ênfase3 2 2 2 3" xfId="402"/>
    <cellStyle name="40% - Ênfase3 2 2 2 4" xfId="403"/>
    <cellStyle name="40% - Ênfase3 2 2 2 5" xfId="43458"/>
    <cellStyle name="40% - Ênfase3 2 2 3" xfId="404"/>
    <cellStyle name="40% - Ênfase3 2 2 3 2" xfId="405"/>
    <cellStyle name="40% - Ênfase3 2 2 3 3" xfId="52303"/>
    <cellStyle name="40% - Ênfase3 2 2 4" xfId="406"/>
    <cellStyle name="40% - Ênfase3 2 2 5" xfId="407"/>
    <cellStyle name="40% - Ênfase3 2 2 6" xfId="41647"/>
    <cellStyle name="40% - Ênfase4 2" xfId="408"/>
    <cellStyle name="40% - Ênfase4 2 2" xfId="409"/>
    <cellStyle name="40% - Ênfase4 2 2 2" xfId="410"/>
    <cellStyle name="40% - Ênfase4 2 2 2 2" xfId="411"/>
    <cellStyle name="40% - Ênfase4 2 2 2 2 2" xfId="412"/>
    <cellStyle name="40% - Ênfase4 2 2 2 2 3" xfId="54115"/>
    <cellStyle name="40% - Ênfase4 2 2 2 3" xfId="413"/>
    <cellStyle name="40% - Ênfase4 2 2 2 4" xfId="414"/>
    <cellStyle name="40% - Ênfase4 2 2 2 5" xfId="43459"/>
    <cellStyle name="40% - Ênfase4 2 2 3" xfId="415"/>
    <cellStyle name="40% - Ênfase4 2 2 3 2" xfId="416"/>
    <cellStyle name="40% - Ênfase4 2 2 3 3" xfId="52304"/>
    <cellStyle name="40% - Ênfase4 2 2 4" xfId="417"/>
    <cellStyle name="40% - Ênfase4 2 2 5" xfId="418"/>
    <cellStyle name="40% - Ênfase4 2 2 6" xfId="41648"/>
    <cellStyle name="40% - Ênfase5 2" xfId="419"/>
    <cellStyle name="40% - Ênfase5 2 2" xfId="420"/>
    <cellStyle name="40% - Ênfase5 2 2 2" xfId="421"/>
    <cellStyle name="40% - Ênfase5 2 2 2 2" xfId="422"/>
    <cellStyle name="40% - Ênfase5 2 2 2 2 2" xfId="423"/>
    <cellStyle name="40% - Ênfase5 2 2 2 2 3" xfId="54116"/>
    <cellStyle name="40% - Ênfase5 2 2 2 3" xfId="424"/>
    <cellStyle name="40% - Ênfase5 2 2 2 4" xfId="425"/>
    <cellStyle name="40% - Ênfase5 2 2 2 5" xfId="43460"/>
    <cellStyle name="40% - Ênfase5 2 2 3" xfId="426"/>
    <cellStyle name="40% - Ênfase5 2 2 3 2" xfId="427"/>
    <cellStyle name="40% - Ênfase5 2 2 3 3" xfId="52305"/>
    <cellStyle name="40% - Ênfase5 2 2 4" xfId="428"/>
    <cellStyle name="40% - Ênfase5 2 2 5" xfId="429"/>
    <cellStyle name="40% - Ênfase5 2 2 6" xfId="41649"/>
    <cellStyle name="40% - Ênfase6 2" xfId="430"/>
    <cellStyle name="40% - Ênfase6 2 2" xfId="431"/>
    <cellStyle name="40% - Ênfase6 2 2 2" xfId="432"/>
    <cellStyle name="40% - Ênfase6 2 2 2 2" xfId="433"/>
    <cellStyle name="40% - Ênfase6 2 2 2 2 2" xfId="434"/>
    <cellStyle name="40% - Ênfase6 2 2 2 2 3" xfId="54117"/>
    <cellStyle name="40% - Ênfase6 2 2 2 3" xfId="435"/>
    <cellStyle name="40% - Ênfase6 2 2 2 4" xfId="436"/>
    <cellStyle name="40% - Ênfase6 2 2 2 5" xfId="43461"/>
    <cellStyle name="40% - Ênfase6 2 2 3" xfId="437"/>
    <cellStyle name="40% - Ênfase6 2 2 3 2" xfId="438"/>
    <cellStyle name="40% - Ênfase6 2 2 3 3" xfId="52306"/>
    <cellStyle name="40% - Ênfase6 2 2 4" xfId="439"/>
    <cellStyle name="40% - Ênfase6 2 2 5" xfId="440"/>
    <cellStyle name="40% - Ênfase6 2 2 6" xfId="41650"/>
    <cellStyle name="60% - Ênfase1 2" xfId="441"/>
    <cellStyle name="60% - Ênfase1 2 2" xfId="442"/>
    <cellStyle name="60% - Ênfase2 2" xfId="443"/>
    <cellStyle name="60% - Ênfase2 2 2" xfId="444"/>
    <cellStyle name="60% - Ênfase3 2" xfId="445"/>
    <cellStyle name="60% - Ênfase3 2 2" xfId="446"/>
    <cellStyle name="60% - Ênfase4 2" xfId="447"/>
    <cellStyle name="60% - Ênfase4 2 2" xfId="448"/>
    <cellStyle name="60% - Ênfase5 2" xfId="449"/>
    <cellStyle name="60% - Ênfase5 2 2" xfId="450"/>
    <cellStyle name="60% - Ênfase6 2" xfId="451"/>
    <cellStyle name="60% - Ênfase6 2 2" xfId="452"/>
    <cellStyle name="60% - Ênfase6 37" xfId="2"/>
    <cellStyle name="Bom 2" xfId="453"/>
    <cellStyle name="Bom 2 2" xfId="454"/>
    <cellStyle name="Cálculo 2" xfId="455"/>
    <cellStyle name="Cálculo 2 2" xfId="456"/>
    <cellStyle name="Célula de Verificação 2" xfId="457"/>
    <cellStyle name="Célula de Verificação 2 2" xfId="458"/>
    <cellStyle name="Célula Vinculada 2" xfId="459"/>
    <cellStyle name="Célula Vinculada 2 2" xfId="460"/>
    <cellStyle name="Comma_Arauco Piping list" xfId="63"/>
    <cellStyle name="Comma0" xfId="64"/>
    <cellStyle name="CORES" xfId="65"/>
    <cellStyle name="Currency [0]_Arauco Piping list" xfId="66"/>
    <cellStyle name="Currency_Arauco Piping list" xfId="67"/>
    <cellStyle name="Currency0" xfId="68"/>
    <cellStyle name="Data" xfId="69"/>
    <cellStyle name="Date" xfId="70"/>
    <cellStyle name="Ênfase1 2" xfId="461"/>
    <cellStyle name="Ênfase1 2 2" xfId="462"/>
    <cellStyle name="Ênfase2 2" xfId="463"/>
    <cellStyle name="Ênfase2 2 2" xfId="464"/>
    <cellStyle name="Ênfase3 2" xfId="465"/>
    <cellStyle name="Ênfase3 2 2" xfId="466"/>
    <cellStyle name="Ênfase4 2" xfId="467"/>
    <cellStyle name="Ênfase4 2 2" xfId="468"/>
    <cellStyle name="Ênfase5 2" xfId="469"/>
    <cellStyle name="Ênfase5 2 2" xfId="470"/>
    <cellStyle name="Ênfase6 2" xfId="471"/>
    <cellStyle name="Ênfase6 2 2" xfId="472"/>
    <cellStyle name="Entrada 2" xfId="473"/>
    <cellStyle name="Entrada 2 2" xfId="474"/>
    <cellStyle name="Excel Built-in Excel Built-in Excel Built-in Excel Built-in Excel Built-in Excel Built-in Excel Built-in Excel Built-in Separador de milhares 4" xfId="3"/>
    <cellStyle name="Excel Built-in Excel Built-in Excel Built-in Excel Built-in Excel Built-in Excel Built-in Excel Built-in Separador de milhares 4" xfId="4"/>
    <cellStyle name="Excel Built-in Normal" xfId="5"/>
    <cellStyle name="Excel Built-in Normal 1" xfId="6"/>
    <cellStyle name="Excel Built-in Normal 2" xfId="30"/>
    <cellStyle name="Excel Built-in Normal 3" xfId="41"/>
    <cellStyle name="Excel_BuiltIn_Comma" xfId="7"/>
    <cellStyle name="Fixed" xfId="71"/>
    <cellStyle name="Fixo" xfId="72"/>
    <cellStyle name="Followed Hyperlink" xfId="73"/>
    <cellStyle name="Grey" xfId="74"/>
    <cellStyle name="Heading" xfId="8"/>
    <cellStyle name="Heading 1" xfId="75"/>
    <cellStyle name="Heading 2" xfId="76"/>
    <cellStyle name="Heading1" xfId="9"/>
    <cellStyle name="Hiperlink 2" xfId="31"/>
    <cellStyle name="Incorreto 2" xfId="475"/>
    <cellStyle name="Incorreto 2 2" xfId="476"/>
    <cellStyle name="Indefinido" xfId="77"/>
    <cellStyle name="Input [yellow]" xfId="78"/>
    <cellStyle name="material" xfId="79"/>
    <cellStyle name="material 2" xfId="477"/>
    <cellStyle name="material 2 2" xfId="478"/>
    <cellStyle name="material 3" xfId="479"/>
    <cellStyle name="material 4" xfId="480"/>
    <cellStyle name="MINIPG" xfId="80"/>
    <cellStyle name="Moeda" xfId="54147" builtinId="4"/>
    <cellStyle name="Moeda 2" xfId="32"/>
    <cellStyle name="Moeda 3" xfId="481"/>
    <cellStyle name="Moeda 3 2" xfId="482"/>
    <cellStyle name="Moeda 3 2 2" xfId="483"/>
    <cellStyle name="Moeda 3 2 2 2" xfId="484"/>
    <cellStyle name="Moeda 3 2 2 3" xfId="54118"/>
    <cellStyle name="Moeda 3 2 3" xfId="485"/>
    <cellStyle name="Moeda 3 2 4" xfId="486"/>
    <cellStyle name="Moeda 3 2 5" xfId="43462"/>
    <cellStyle name="Moeda 3 3" xfId="487"/>
    <cellStyle name="Moeda 3 3 2" xfId="488"/>
    <cellStyle name="Moeda 3 3 3" xfId="52307"/>
    <cellStyle name="Moeda 3 4" xfId="489"/>
    <cellStyle name="Moeda 3 5" xfId="490"/>
    <cellStyle name="Moeda 3 6" xfId="41651"/>
    <cellStyle name="Moeda_Composicao BDI v2.1" xfId="54150"/>
    <cellStyle name="Neutra 2" xfId="491"/>
    <cellStyle name="Neutra 2 2" xfId="492"/>
    <cellStyle name="Normal" xfId="0" builtinId="0"/>
    <cellStyle name="Normal - Style1" xfId="81"/>
    <cellStyle name="Normal 10" xfId="46"/>
    <cellStyle name="Normal 10 2" xfId="178"/>
    <cellStyle name="Normal 10 2 2" xfId="493"/>
    <cellStyle name="Normal 10 3" xfId="494"/>
    <cellStyle name="Normal 100" xfId="495"/>
    <cellStyle name="Normal 101" xfId="496"/>
    <cellStyle name="Normal 102" xfId="497"/>
    <cellStyle name="Normal 103" xfId="498"/>
    <cellStyle name="Normal 104" xfId="499"/>
    <cellStyle name="Normal 105" xfId="500"/>
    <cellStyle name="Normal 106" xfId="501"/>
    <cellStyle name="Normal 107" xfId="502"/>
    <cellStyle name="Normal 108" xfId="503"/>
    <cellStyle name="Normal 109" xfId="504"/>
    <cellStyle name="Normal 11" xfId="51"/>
    <cellStyle name="Normal 11 2" xfId="505"/>
    <cellStyle name="Normal 11 2 2" xfId="506"/>
    <cellStyle name="Normal 11 3" xfId="507"/>
    <cellStyle name="Normal 110" xfId="508"/>
    <cellStyle name="Normal 111" xfId="509"/>
    <cellStyle name="Normal 112" xfId="510"/>
    <cellStyle name="Normal 113" xfId="511"/>
    <cellStyle name="Normal 114" xfId="512"/>
    <cellStyle name="Normal 115" xfId="513"/>
    <cellStyle name="Normal 116" xfId="514"/>
    <cellStyle name="Normal 117" xfId="515"/>
    <cellStyle name="Normal 118" xfId="516"/>
    <cellStyle name="Normal 119" xfId="517"/>
    <cellStyle name="Normal 12" xfId="48"/>
    <cellStyle name="Normal 12 2" xfId="518"/>
    <cellStyle name="Normal 12 2 2" xfId="519"/>
    <cellStyle name="Normal 12 3" xfId="520"/>
    <cellStyle name="Normal 12 4" xfId="521"/>
    <cellStyle name="Normal 120" xfId="522"/>
    <cellStyle name="Normal 121" xfId="523"/>
    <cellStyle name="Normal 122" xfId="524"/>
    <cellStyle name="Normal 123" xfId="525"/>
    <cellStyle name="Normal 124" xfId="526"/>
    <cellStyle name="Normal 125" xfId="527"/>
    <cellStyle name="Normal 126" xfId="528"/>
    <cellStyle name="Normal 127" xfId="529"/>
    <cellStyle name="Normal 128" xfId="530"/>
    <cellStyle name="Normal 129" xfId="531"/>
    <cellStyle name="Normal 13" xfId="49"/>
    <cellStyle name="Normal 13 10" xfId="532"/>
    <cellStyle name="Normal 13 10 2" xfId="533"/>
    <cellStyle name="Normal 13 10 2 2" xfId="534"/>
    <cellStyle name="Normal 13 10 2 2 2" xfId="535"/>
    <cellStyle name="Normal 13 10 2 2 3" xfId="536"/>
    <cellStyle name="Normal 13 10 2 2 4" xfId="53098"/>
    <cellStyle name="Normal 13 10 2 3" xfId="537"/>
    <cellStyle name="Normal 13 10 2 3 2" xfId="538"/>
    <cellStyle name="Normal 13 10 2 3 3" xfId="47083"/>
    <cellStyle name="Normal 13 10 2 4" xfId="539"/>
    <cellStyle name="Normal 13 10 2 5" xfId="540"/>
    <cellStyle name="Normal 13 10 2 6" xfId="42442"/>
    <cellStyle name="Normal 13 10 3" xfId="541"/>
    <cellStyle name="Normal 13 10 3 2" xfId="542"/>
    <cellStyle name="Normal 13 10 3 3" xfId="543"/>
    <cellStyle name="Normal 13 10 3 4" xfId="47084"/>
    <cellStyle name="Normal 13 10 4" xfId="544"/>
    <cellStyle name="Normal 13 10 4 2" xfId="545"/>
    <cellStyle name="Normal 13 10 4 3" xfId="546"/>
    <cellStyle name="Normal 13 10 4 4" xfId="46076"/>
    <cellStyle name="Normal 13 10 5" xfId="547"/>
    <cellStyle name="Normal 13 10 5 2" xfId="548"/>
    <cellStyle name="Normal 13 10 5 3" xfId="549"/>
    <cellStyle name="Normal 13 10 5 4" xfId="51287"/>
    <cellStyle name="Normal 13 10 6" xfId="550"/>
    <cellStyle name="Normal 13 10 6 2" xfId="551"/>
    <cellStyle name="Normal 13 10 6 3" xfId="44253"/>
    <cellStyle name="Normal 13 10 7" xfId="552"/>
    <cellStyle name="Normal 13 10 8" xfId="553"/>
    <cellStyle name="Normal 13 10 9" xfId="40631"/>
    <cellStyle name="Normal 13 11" xfId="554"/>
    <cellStyle name="Normal 13 11 2" xfId="555"/>
    <cellStyle name="Normal 13 11 2 2" xfId="556"/>
    <cellStyle name="Normal 13 11 2 2 2" xfId="557"/>
    <cellStyle name="Normal 13 11 2 2 3" xfId="558"/>
    <cellStyle name="Normal 13 11 2 2 4" xfId="52365"/>
    <cellStyle name="Normal 13 11 2 3" xfId="559"/>
    <cellStyle name="Normal 13 11 2 3 2" xfId="560"/>
    <cellStyle name="Normal 13 11 2 3 3" xfId="47085"/>
    <cellStyle name="Normal 13 11 2 4" xfId="561"/>
    <cellStyle name="Normal 13 11 2 5" xfId="562"/>
    <cellStyle name="Normal 13 11 2 6" xfId="41709"/>
    <cellStyle name="Normal 13 11 3" xfId="563"/>
    <cellStyle name="Normal 13 11 3 2" xfId="564"/>
    <cellStyle name="Normal 13 11 3 3" xfId="565"/>
    <cellStyle name="Normal 13 11 3 4" xfId="47086"/>
    <cellStyle name="Normal 13 11 4" xfId="566"/>
    <cellStyle name="Normal 13 11 4 2" xfId="567"/>
    <cellStyle name="Normal 13 11 4 3" xfId="568"/>
    <cellStyle name="Normal 13 11 4 4" xfId="45343"/>
    <cellStyle name="Normal 13 11 5" xfId="569"/>
    <cellStyle name="Normal 13 11 5 2" xfId="570"/>
    <cellStyle name="Normal 13 11 5 3" xfId="571"/>
    <cellStyle name="Normal 13 11 5 4" xfId="50554"/>
    <cellStyle name="Normal 13 11 6" xfId="572"/>
    <cellStyle name="Normal 13 11 6 2" xfId="573"/>
    <cellStyle name="Normal 13 11 6 3" xfId="43520"/>
    <cellStyle name="Normal 13 11 7" xfId="574"/>
    <cellStyle name="Normal 13 11 8" xfId="575"/>
    <cellStyle name="Normal 13 11 9" xfId="39898"/>
    <cellStyle name="Normal 13 12" xfId="576"/>
    <cellStyle name="Normal 13 12 10 2 2 2" xfId="54146"/>
    <cellStyle name="Normal 13 12 2" xfId="577"/>
    <cellStyle name="Normal 13 12 2 2" xfId="578"/>
    <cellStyle name="Normal 13 12 2 2 2" xfId="579"/>
    <cellStyle name="Normal 13 12 2 2 3" xfId="580"/>
    <cellStyle name="Normal 13 12 2 2 4" xfId="53835"/>
    <cellStyle name="Normal 13 12 2 3" xfId="581"/>
    <cellStyle name="Normal 13 12 2 3 2" xfId="582"/>
    <cellStyle name="Normal 13 12 2 3 3" xfId="47087"/>
    <cellStyle name="Normal 13 12 2 4" xfId="583"/>
    <cellStyle name="Normal 13 12 2 5" xfId="584"/>
    <cellStyle name="Normal 13 12 2 6" xfId="43179"/>
    <cellStyle name="Normal 13 12 3" xfId="585"/>
    <cellStyle name="Normal 13 12 3 2" xfId="586"/>
    <cellStyle name="Normal 13 12 3 3" xfId="587"/>
    <cellStyle name="Normal 13 12 3 4" xfId="47088"/>
    <cellStyle name="Normal 13 12 4" xfId="588"/>
    <cellStyle name="Normal 13 12 4 2" xfId="589"/>
    <cellStyle name="Normal 13 12 4 3" xfId="590"/>
    <cellStyle name="Normal 13 12 4 4" xfId="46813"/>
    <cellStyle name="Normal 13 12 5" xfId="591"/>
    <cellStyle name="Normal 13 12 5 2" xfId="592"/>
    <cellStyle name="Normal 13 12 5 3" xfId="593"/>
    <cellStyle name="Normal 13 12 5 4" xfId="52024"/>
    <cellStyle name="Normal 13 12 6" xfId="594"/>
    <cellStyle name="Normal 13 12 6 2" xfId="595"/>
    <cellStyle name="Normal 13 12 6 3" xfId="44990"/>
    <cellStyle name="Normal 13 12 7" xfId="596"/>
    <cellStyle name="Normal 13 12 8" xfId="597"/>
    <cellStyle name="Normal 13 12 9" xfId="41368"/>
    <cellStyle name="Normal 13 13" xfId="598"/>
    <cellStyle name="Normal 13 13 2" xfId="599"/>
    <cellStyle name="Normal 13 13 2 2" xfId="600"/>
    <cellStyle name="Normal 13 13 2 2 2" xfId="601"/>
    <cellStyle name="Normal 13 13 2 2 3" xfId="602"/>
    <cellStyle name="Normal 13 13 2 2 4" xfId="53971"/>
    <cellStyle name="Normal 13 13 2 3" xfId="603"/>
    <cellStyle name="Normal 13 13 2 3 2" xfId="604"/>
    <cellStyle name="Normal 13 13 2 3 3" xfId="47089"/>
    <cellStyle name="Normal 13 13 2 4" xfId="605"/>
    <cellStyle name="Normal 13 13 2 5" xfId="606"/>
    <cellStyle name="Normal 13 13 2 6" xfId="43315"/>
    <cellStyle name="Normal 13 13 3" xfId="607"/>
    <cellStyle name="Normal 13 13 3 2" xfId="608"/>
    <cellStyle name="Normal 13 13 3 3" xfId="609"/>
    <cellStyle name="Normal 13 13 3 4" xfId="46949"/>
    <cellStyle name="Normal 13 13 4" xfId="610"/>
    <cellStyle name="Normal 13 13 4 2" xfId="611"/>
    <cellStyle name="Normal 13 13 4 3" xfId="612"/>
    <cellStyle name="Normal 13 13 4 4" xfId="52160"/>
    <cellStyle name="Normal 13 13 5" xfId="613"/>
    <cellStyle name="Normal 13 13 5 2" xfId="614"/>
    <cellStyle name="Normal 13 13 5 3" xfId="45126"/>
    <cellStyle name="Normal 13 13 6" xfId="615"/>
    <cellStyle name="Normal 13 13 7" xfId="616"/>
    <cellStyle name="Normal 13 13 8" xfId="41504"/>
    <cellStyle name="Normal 13 14" xfId="617"/>
    <cellStyle name="Normal 13 14 2" xfId="618"/>
    <cellStyle name="Normal 13 14 2 2" xfId="619"/>
    <cellStyle name="Normal 13 14 2 3" xfId="620"/>
    <cellStyle name="Normal 13 14 2 4" xfId="47090"/>
    <cellStyle name="Normal 13 14 3" xfId="621"/>
    <cellStyle name="Normal 13 14 3 2" xfId="622"/>
    <cellStyle name="Normal 13 14 3 3" xfId="623"/>
    <cellStyle name="Normal 13 14 3 4" xfId="52326"/>
    <cellStyle name="Normal 13 14 4" xfId="624"/>
    <cellStyle name="Normal 13 14 4 2" xfId="625"/>
    <cellStyle name="Normal 13 14 4 3" xfId="45263"/>
    <cellStyle name="Normal 13 14 5" xfId="626"/>
    <cellStyle name="Normal 13 14 6" xfId="627"/>
    <cellStyle name="Normal 13 14 7" xfId="41670"/>
    <cellStyle name="Normal 13 15" xfId="628"/>
    <cellStyle name="Normal 13 15 2" xfId="629"/>
    <cellStyle name="Normal 13 15 3" xfId="630"/>
    <cellStyle name="Normal 13 15 4" xfId="47091"/>
    <cellStyle name="Normal 13 16" xfId="631"/>
    <cellStyle name="Normal 13 16 2" xfId="632"/>
    <cellStyle name="Normal 13 16 3" xfId="633"/>
    <cellStyle name="Normal 13 16 4" xfId="45304"/>
    <cellStyle name="Normal 13 17" xfId="634"/>
    <cellStyle name="Normal 13 17 2" xfId="635"/>
    <cellStyle name="Normal 13 17 3" xfId="636"/>
    <cellStyle name="Normal 13 17 4" xfId="50515"/>
    <cellStyle name="Normal 13 18" xfId="637"/>
    <cellStyle name="Normal 13 18 2" xfId="638"/>
    <cellStyle name="Normal 13 18 3" xfId="43481"/>
    <cellStyle name="Normal 13 19" xfId="639"/>
    <cellStyle name="Normal 13 2" xfId="120"/>
    <cellStyle name="Normal 13 2 10" xfId="640"/>
    <cellStyle name="Normal 13 2 10 2" xfId="641"/>
    <cellStyle name="Normal 13 2 10 2 2" xfId="642"/>
    <cellStyle name="Normal 13 2 10 2 2 2" xfId="643"/>
    <cellStyle name="Normal 13 2 10 2 2 3" xfId="644"/>
    <cellStyle name="Normal 13 2 10 2 2 4" xfId="53836"/>
    <cellStyle name="Normal 13 2 10 2 3" xfId="645"/>
    <cellStyle name="Normal 13 2 10 2 3 2" xfId="646"/>
    <cellStyle name="Normal 13 2 10 2 3 3" xfId="47092"/>
    <cellStyle name="Normal 13 2 10 2 4" xfId="647"/>
    <cellStyle name="Normal 13 2 10 2 5" xfId="648"/>
    <cellStyle name="Normal 13 2 10 2 6" xfId="43180"/>
    <cellStyle name="Normal 13 2 10 3" xfId="649"/>
    <cellStyle name="Normal 13 2 10 3 2" xfId="650"/>
    <cellStyle name="Normal 13 2 10 3 3" xfId="651"/>
    <cellStyle name="Normal 13 2 10 3 4" xfId="47093"/>
    <cellStyle name="Normal 13 2 10 4" xfId="652"/>
    <cellStyle name="Normal 13 2 10 4 2" xfId="653"/>
    <cellStyle name="Normal 13 2 10 4 3" xfId="654"/>
    <cellStyle name="Normal 13 2 10 4 4" xfId="46814"/>
    <cellStyle name="Normal 13 2 10 5" xfId="655"/>
    <cellStyle name="Normal 13 2 10 5 2" xfId="656"/>
    <cellStyle name="Normal 13 2 10 5 3" xfId="657"/>
    <cellStyle name="Normal 13 2 10 5 4" xfId="52025"/>
    <cellStyle name="Normal 13 2 10 6" xfId="658"/>
    <cellStyle name="Normal 13 2 10 6 2" xfId="659"/>
    <cellStyle name="Normal 13 2 10 6 3" xfId="44991"/>
    <cellStyle name="Normal 13 2 10 7" xfId="660"/>
    <cellStyle name="Normal 13 2 10 8" xfId="661"/>
    <cellStyle name="Normal 13 2 10 9" xfId="41369"/>
    <cellStyle name="Normal 13 2 11" xfId="662"/>
    <cellStyle name="Normal 13 2 11 2" xfId="663"/>
    <cellStyle name="Normal 13 2 11 2 2" xfId="664"/>
    <cellStyle name="Normal 13 2 11 2 2 2" xfId="665"/>
    <cellStyle name="Normal 13 2 11 2 2 3" xfId="666"/>
    <cellStyle name="Normal 13 2 11 2 2 4" xfId="53972"/>
    <cellStyle name="Normal 13 2 11 2 3" xfId="667"/>
    <cellStyle name="Normal 13 2 11 2 3 2" xfId="668"/>
    <cellStyle name="Normal 13 2 11 2 3 3" xfId="47094"/>
    <cellStyle name="Normal 13 2 11 2 4" xfId="669"/>
    <cellStyle name="Normal 13 2 11 2 5" xfId="670"/>
    <cellStyle name="Normal 13 2 11 2 6" xfId="43316"/>
    <cellStyle name="Normal 13 2 11 3" xfId="671"/>
    <cellStyle name="Normal 13 2 11 3 2" xfId="672"/>
    <cellStyle name="Normal 13 2 11 3 3" xfId="673"/>
    <cellStyle name="Normal 13 2 11 3 4" xfId="46950"/>
    <cellStyle name="Normal 13 2 11 4" xfId="674"/>
    <cellStyle name="Normal 13 2 11 4 2" xfId="675"/>
    <cellStyle name="Normal 13 2 11 4 3" xfId="676"/>
    <cellStyle name="Normal 13 2 11 4 4" xfId="52161"/>
    <cellStyle name="Normal 13 2 11 5" xfId="677"/>
    <cellStyle name="Normal 13 2 11 5 2" xfId="678"/>
    <cellStyle name="Normal 13 2 11 5 3" xfId="45127"/>
    <cellStyle name="Normal 13 2 11 6" xfId="679"/>
    <cellStyle name="Normal 13 2 11 7" xfId="680"/>
    <cellStyle name="Normal 13 2 11 8" xfId="41505"/>
    <cellStyle name="Normal 13 2 12" xfId="681"/>
    <cellStyle name="Normal 13 2 12 2" xfId="682"/>
    <cellStyle name="Normal 13 2 12 2 2" xfId="683"/>
    <cellStyle name="Normal 13 2 12 2 3" xfId="684"/>
    <cellStyle name="Normal 13 2 12 2 4" xfId="47095"/>
    <cellStyle name="Normal 13 2 12 3" xfId="685"/>
    <cellStyle name="Normal 13 2 12 3 2" xfId="686"/>
    <cellStyle name="Normal 13 2 12 3 3" xfId="687"/>
    <cellStyle name="Normal 13 2 12 3 4" xfId="52341"/>
    <cellStyle name="Normal 13 2 12 4" xfId="688"/>
    <cellStyle name="Normal 13 2 12 4 2" xfId="689"/>
    <cellStyle name="Normal 13 2 12 4 3" xfId="45274"/>
    <cellStyle name="Normal 13 2 12 5" xfId="690"/>
    <cellStyle name="Normal 13 2 12 6" xfId="691"/>
    <cellStyle name="Normal 13 2 12 7" xfId="41685"/>
    <cellStyle name="Normal 13 2 13" xfId="692"/>
    <cellStyle name="Normal 13 2 13 2" xfId="693"/>
    <cellStyle name="Normal 13 2 13 3" xfId="694"/>
    <cellStyle name="Normal 13 2 13 4" xfId="47096"/>
    <cellStyle name="Normal 13 2 14" xfId="695"/>
    <cellStyle name="Normal 13 2 14 2" xfId="696"/>
    <cellStyle name="Normal 13 2 14 3" xfId="697"/>
    <cellStyle name="Normal 13 2 14 4" xfId="45319"/>
    <cellStyle name="Normal 13 2 15" xfId="698"/>
    <cellStyle name="Normal 13 2 15 2" xfId="699"/>
    <cellStyle name="Normal 13 2 15 3" xfId="700"/>
    <cellStyle name="Normal 13 2 15 4" xfId="50530"/>
    <cellStyle name="Normal 13 2 16" xfId="701"/>
    <cellStyle name="Normal 13 2 16 2" xfId="702"/>
    <cellStyle name="Normal 13 2 16 3" xfId="43496"/>
    <cellStyle name="Normal 13 2 17" xfId="703"/>
    <cellStyle name="Normal 13 2 18" xfId="704"/>
    <cellStyle name="Normal 13 2 19" xfId="39874"/>
    <cellStyle name="Normal 13 2 2" xfId="245"/>
    <cellStyle name="Normal 13 2 2 10" xfId="705"/>
    <cellStyle name="Normal 13 2 2 10 2" xfId="706"/>
    <cellStyle name="Normal 13 2 2 10 3" xfId="707"/>
    <cellStyle name="Normal 13 2 2 10 4" xfId="50694"/>
    <cellStyle name="Normal 13 2 2 11" xfId="708"/>
    <cellStyle name="Normal 13 2 2 11 2" xfId="709"/>
    <cellStyle name="Normal 13 2 2 11 3" xfId="43660"/>
    <cellStyle name="Normal 13 2 2 12" xfId="710"/>
    <cellStyle name="Normal 13 2 2 13" xfId="711"/>
    <cellStyle name="Normal 13 2 2 14" xfId="40038"/>
    <cellStyle name="Normal 13 2 2 15" xfId="54145"/>
    <cellStyle name="Normal 13 2 2 2" xfId="712"/>
    <cellStyle name="Normal 13 2 2 2 10" xfId="713"/>
    <cellStyle name="Normal 13 2 2 2 11" xfId="40173"/>
    <cellStyle name="Normal 13 2 2 2 2" xfId="714"/>
    <cellStyle name="Normal 13 2 2 2 2 10" xfId="40540"/>
    <cellStyle name="Normal 13 2 2 2 2 2" xfId="715"/>
    <cellStyle name="Normal 13 2 2 2 2 2 2" xfId="716"/>
    <cellStyle name="Normal 13 2 2 2 2 2 2 2" xfId="717"/>
    <cellStyle name="Normal 13 2 2 2 2 2 2 2 2" xfId="718"/>
    <cellStyle name="Normal 13 2 2 2 2 2 2 2 3" xfId="719"/>
    <cellStyle name="Normal 13 2 2 2 2 2 2 2 4" xfId="53143"/>
    <cellStyle name="Normal 13 2 2 2 2 2 2 3" xfId="720"/>
    <cellStyle name="Normal 13 2 2 2 2 2 2 3 2" xfId="721"/>
    <cellStyle name="Normal 13 2 2 2 2 2 2 3 3" xfId="47097"/>
    <cellStyle name="Normal 13 2 2 2 2 2 2 4" xfId="722"/>
    <cellStyle name="Normal 13 2 2 2 2 2 2 5" xfId="723"/>
    <cellStyle name="Normal 13 2 2 2 2 2 2 6" xfId="42487"/>
    <cellStyle name="Normal 13 2 2 2 2 2 3" xfId="724"/>
    <cellStyle name="Normal 13 2 2 2 2 2 3 2" xfId="725"/>
    <cellStyle name="Normal 13 2 2 2 2 2 3 3" xfId="726"/>
    <cellStyle name="Normal 13 2 2 2 2 2 3 4" xfId="47098"/>
    <cellStyle name="Normal 13 2 2 2 2 2 4" xfId="727"/>
    <cellStyle name="Normal 13 2 2 2 2 2 4 2" xfId="728"/>
    <cellStyle name="Normal 13 2 2 2 2 2 4 3" xfId="729"/>
    <cellStyle name="Normal 13 2 2 2 2 2 4 4" xfId="46121"/>
    <cellStyle name="Normal 13 2 2 2 2 2 5" xfId="730"/>
    <cellStyle name="Normal 13 2 2 2 2 2 5 2" xfId="731"/>
    <cellStyle name="Normal 13 2 2 2 2 2 5 3" xfId="732"/>
    <cellStyle name="Normal 13 2 2 2 2 2 5 4" xfId="51332"/>
    <cellStyle name="Normal 13 2 2 2 2 2 6" xfId="733"/>
    <cellStyle name="Normal 13 2 2 2 2 2 6 2" xfId="734"/>
    <cellStyle name="Normal 13 2 2 2 2 2 6 3" xfId="44298"/>
    <cellStyle name="Normal 13 2 2 2 2 2 7" xfId="735"/>
    <cellStyle name="Normal 13 2 2 2 2 2 8" xfId="736"/>
    <cellStyle name="Normal 13 2 2 2 2 2 9" xfId="40676"/>
    <cellStyle name="Normal 13 2 2 2 2 3" xfId="737"/>
    <cellStyle name="Normal 13 2 2 2 2 3 2" xfId="738"/>
    <cellStyle name="Normal 13 2 2 2 2 3 2 2" xfId="739"/>
    <cellStyle name="Normal 13 2 2 2 2 3 2 3" xfId="740"/>
    <cellStyle name="Normal 13 2 2 2 2 3 2 4" xfId="53007"/>
    <cellStyle name="Normal 13 2 2 2 2 3 3" xfId="741"/>
    <cellStyle name="Normal 13 2 2 2 2 3 3 2" xfId="742"/>
    <cellStyle name="Normal 13 2 2 2 2 3 3 3" xfId="47099"/>
    <cellStyle name="Normal 13 2 2 2 2 3 4" xfId="743"/>
    <cellStyle name="Normal 13 2 2 2 2 3 5" xfId="744"/>
    <cellStyle name="Normal 13 2 2 2 2 3 6" xfId="42351"/>
    <cellStyle name="Normal 13 2 2 2 2 4" xfId="745"/>
    <cellStyle name="Normal 13 2 2 2 2 4 2" xfId="746"/>
    <cellStyle name="Normal 13 2 2 2 2 4 3" xfId="747"/>
    <cellStyle name="Normal 13 2 2 2 2 4 4" xfId="47100"/>
    <cellStyle name="Normal 13 2 2 2 2 5" xfId="748"/>
    <cellStyle name="Normal 13 2 2 2 2 5 2" xfId="749"/>
    <cellStyle name="Normal 13 2 2 2 2 5 3" xfId="750"/>
    <cellStyle name="Normal 13 2 2 2 2 5 4" xfId="45985"/>
    <cellStyle name="Normal 13 2 2 2 2 6" xfId="751"/>
    <cellStyle name="Normal 13 2 2 2 2 6 2" xfId="752"/>
    <cellStyle name="Normal 13 2 2 2 2 6 3" xfId="753"/>
    <cellStyle name="Normal 13 2 2 2 2 6 4" xfId="51196"/>
    <cellStyle name="Normal 13 2 2 2 2 7" xfId="754"/>
    <cellStyle name="Normal 13 2 2 2 2 7 2" xfId="755"/>
    <cellStyle name="Normal 13 2 2 2 2 7 3" xfId="44162"/>
    <cellStyle name="Normal 13 2 2 2 2 8" xfId="756"/>
    <cellStyle name="Normal 13 2 2 2 2 9" xfId="757"/>
    <cellStyle name="Normal 13 2 2 2 3" xfId="758"/>
    <cellStyle name="Normal 13 2 2 2 3 2" xfId="759"/>
    <cellStyle name="Normal 13 2 2 2 3 2 2" xfId="760"/>
    <cellStyle name="Normal 13 2 2 2 3 2 2 2" xfId="761"/>
    <cellStyle name="Normal 13 2 2 2 3 2 2 3" xfId="762"/>
    <cellStyle name="Normal 13 2 2 2 3 2 2 4" xfId="53142"/>
    <cellStyle name="Normal 13 2 2 2 3 2 3" xfId="763"/>
    <cellStyle name="Normal 13 2 2 2 3 2 3 2" xfId="764"/>
    <cellStyle name="Normal 13 2 2 2 3 2 3 3" xfId="47101"/>
    <cellStyle name="Normal 13 2 2 2 3 2 4" xfId="765"/>
    <cellStyle name="Normal 13 2 2 2 3 2 5" xfId="766"/>
    <cellStyle name="Normal 13 2 2 2 3 2 6" xfId="42486"/>
    <cellStyle name="Normal 13 2 2 2 3 3" xfId="767"/>
    <cellStyle name="Normal 13 2 2 2 3 3 2" xfId="768"/>
    <cellStyle name="Normal 13 2 2 2 3 3 3" xfId="769"/>
    <cellStyle name="Normal 13 2 2 2 3 3 4" xfId="47102"/>
    <cellStyle name="Normal 13 2 2 2 3 4" xfId="770"/>
    <cellStyle name="Normal 13 2 2 2 3 4 2" xfId="771"/>
    <cellStyle name="Normal 13 2 2 2 3 4 3" xfId="772"/>
    <cellStyle name="Normal 13 2 2 2 3 4 4" xfId="46120"/>
    <cellStyle name="Normal 13 2 2 2 3 5" xfId="773"/>
    <cellStyle name="Normal 13 2 2 2 3 5 2" xfId="774"/>
    <cellStyle name="Normal 13 2 2 2 3 5 3" xfId="775"/>
    <cellStyle name="Normal 13 2 2 2 3 5 4" xfId="51331"/>
    <cellStyle name="Normal 13 2 2 2 3 6" xfId="776"/>
    <cellStyle name="Normal 13 2 2 2 3 6 2" xfId="777"/>
    <cellStyle name="Normal 13 2 2 2 3 6 3" xfId="44297"/>
    <cellStyle name="Normal 13 2 2 2 3 7" xfId="778"/>
    <cellStyle name="Normal 13 2 2 2 3 8" xfId="779"/>
    <cellStyle name="Normal 13 2 2 2 3 9" xfId="40675"/>
    <cellStyle name="Normal 13 2 2 2 4" xfId="780"/>
    <cellStyle name="Normal 13 2 2 2 4 2" xfId="781"/>
    <cellStyle name="Normal 13 2 2 2 4 2 2" xfId="782"/>
    <cellStyle name="Normal 13 2 2 2 4 2 3" xfId="783"/>
    <cellStyle name="Normal 13 2 2 2 4 2 4" xfId="52640"/>
    <cellStyle name="Normal 13 2 2 2 4 3" xfId="784"/>
    <cellStyle name="Normal 13 2 2 2 4 3 2" xfId="785"/>
    <cellStyle name="Normal 13 2 2 2 4 3 3" xfId="47103"/>
    <cellStyle name="Normal 13 2 2 2 4 4" xfId="786"/>
    <cellStyle name="Normal 13 2 2 2 4 5" xfId="787"/>
    <cellStyle name="Normal 13 2 2 2 4 6" xfId="41984"/>
    <cellStyle name="Normal 13 2 2 2 5" xfId="788"/>
    <cellStyle name="Normal 13 2 2 2 5 2" xfId="789"/>
    <cellStyle name="Normal 13 2 2 2 5 3" xfId="790"/>
    <cellStyle name="Normal 13 2 2 2 5 4" xfId="47104"/>
    <cellStyle name="Normal 13 2 2 2 6" xfId="791"/>
    <cellStyle name="Normal 13 2 2 2 6 2" xfId="792"/>
    <cellStyle name="Normal 13 2 2 2 6 3" xfId="793"/>
    <cellStyle name="Normal 13 2 2 2 6 4" xfId="45618"/>
    <cellStyle name="Normal 13 2 2 2 7" xfId="794"/>
    <cellStyle name="Normal 13 2 2 2 7 2" xfId="795"/>
    <cellStyle name="Normal 13 2 2 2 7 3" xfId="796"/>
    <cellStyle name="Normal 13 2 2 2 7 4" xfId="50829"/>
    <cellStyle name="Normal 13 2 2 2 8" xfId="797"/>
    <cellStyle name="Normal 13 2 2 2 8 2" xfId="798"/>
    <cellStyle name="Normal 13 2 2 2 8 3" xfId="43795"/>
    <cellStyle name="Normal 13 2 2 2 9" xfId="799"/>
    <cellStyle name="Normal 13 2 2 3" xfId="800"/>
    <cellStyle name="Normal 13 2 2 3 10" xfId="40311"/>
    <cellStyle name="Normal 13 2 2 3 2" xfId="801"/>
    <cellStyle name="Normal 13 2 2 3 2 2" xfId="802"/>
    <cellStyle name="Normal 13 2 2 3 2 2 2" xfId="803"/>
    <cellStyle name="Normal 13 2 2 3 2 2 2 2" xfId="804"/>
    <cellStyle name="Normal 13 2 2 3 2 2 2 3" xfId="805"/>
    <cellStyle name="Normal 13 2 2 3 2 2 2 4" xfId="53144"/>
    <cellStyle name="Normal 13 2 2 3 2 2 3" xfId="806"/>
    <cellStyle name="Normal 13 2 2 3 2 2 3 2" xfId="807"/>
    <cellStyle name="Normal 13 2 2 3 2 2 3 3" xfId="47105"/>
    <cellStyle name="Normal 13 2 2 3 2 2 4" xfId="808"/>
    <cellStyle name="Normal 13 2 2 3 2 2 5" xfId="809"/>
    <cellStyle name="Normal 13 2 2 3 2 2 6" xfId="42488"/>
    <cellStyle name="Normal 13 2 2 3 2 3" xfId="810"/>
    <cellStyle name="Normal 13 2 2 3 2 3 2" xfId="811"/>
    <cellStyle name="Normal 13 2 2 3 2 3 3" xfId="812"/>
    <cellStyle name="Normal 13 2 2 3 2 3 4" xfId="47106"/>
    <cellStyle name="Normal 13 2 2 3 2 4" xfId="813"/>
    <cellStyle name="Normal 13 2 2 3 2 4 2" xfId="814"/>
    <cellStyle name="Normal 13 2 2 3 2 4 3" xfId="815"/>
    <cellStyle name="Normal 13 2 2 3 2 4 4" xfId="46122"/>
    <cellStyle name="Normal 13 2 2 3 2 5" xfId="816"/>
    <cellStyle name="Normal 13 2 2 3 2 5 2" xfId="817"/>
    <cellStyle name="Normal 13 2 2 3 2 5 3" xfId="818"/>
    <cellStyle name="Normal 13 2 2 3 2 5 4" xfId="51333"/>
    <cellStyle name="Normal 13 2 2 3 2 6" xfId="819"/>
    <cellStyle name="Normal 13 2 2 3 2 6 2" xfId="820"/>
    <cellStyle name="Normal 13 2 2 3 2 6 3" xfId="44299"/>
    <cellStyle name="Normal 13 2 2 3 2 7" xfId="821"/>
    <cellStyle name="Normal 13 2 2 3 2 8" xfId="822"/>
    <cellStyle name="Normal 13 2 2 3 2 9" xfId="40677"/>
    <cellStyle name="Normal 13 2 2 3 3" xfId="823"/>
    <cellStyle name="Normal 13 2 2 3 3 2" xfId="824"/>
    <cellStyle name="Normal 13 2 2 3 3 2 2" xfId="825"/>
    <cellStyle name="Normal 13 2 2 3 3 2 3" xfId="826"/>
    <cellStyle name="Normal 13 2 2 3 3 2 4" xfId="52778"/>
    <cellStyle name="Normal 13 2 2 3 3 3" xfId="827"/>
    <cellStyle name="Normal 13 2 2 3 3 3 2" xfId="828"/>
    <cellStyle name="Normal 13 2 2 3 3 3 3" xfId="47107"/>
    <cellStyle name="Normal 13 2 2 3 3 4" xfId="829"/>
    <cellStyle name="Normal 13 2 2 3 3 5" xfId="830"/>
    <cellStyle name="Normal 13 2 2 3 3 6" xfId="42122"/>
    <cellStyle name="Normal 13 2 2 3 4" xfId="831"/>
    <cellStyle name="Normal 13 2 2 3 4 2" xfId="832"/>
    <cellStyle name="Normal 13 2 2 3 4 3" xfId="833"/>
    <cellStyle name="Normal 13 2 2 3 4 4" xfId="47108"/>
    <cellStyle name="Normal 13 2 2 3 5" xfId="834"/>
    <cellStyle name="Normal 13 2 2 3 5 2" xfId="835"/>
    <cellStyle name="Normal 13 2 2 3 5 3" xfId="836"/>
    <cellStyle name="Normal 13 2 2 3 5 4" xfId="45756"/>
    <cellStyle name="Normal 13 2 2 3 6" xfId="837"/>
    <cellStyle name="Normal 13 2 2 3 6 2" xfId="838"/>
    <cellStyle name="Normal 13 2 2 3 6 3" xfId="839"/>
    <cellStyle name="Normal 13 2 2 3 6 4" xfId="50967"/>
    <cellStyle name="Normal 13 2 2 3 7" xfId="840"/>
    <cellStyle name="Normal 13 2 2 3 7 2" xfId="841"/>
    <cellStyle name="Normal 13 2 2 3 7 3" xfId="43933"/>
    <cellStyle name="Normal 13 2 2 3 8" xfId="842"/>
    <cellStyle name="Normal 13 2 2 3 9" xfId="843"/>
    <cellStyle name="Normal 13 2 2 4" xfId="844"/>
    <cellStyle name="Normal 13 2 2 4 2" xfId="845"/>
    <cellStyle name="Normal 13 2 2 4 2 2" xfId="846"/>
    <cellStyle name="Normal 13 2 2 4 2 2 2" xfId="847"/>
    <cellStyle name="Normal 13 2 2 4 2 2 3" xfId="848"/>
    <cellStyle name="Normal 13 2 2 4 2 2 4" xfId="53141"/>
    <cellStyle name="Normal 13 2 2 4 2 3" xfId="849"/>
    <cellStyle name="Normal 13 2 2 4 2 3 2" xfId="850"/>
    <cellStyle name="Normal 13 2 2 4 2 3 3" xfId="47109"/>
    <cellStyle name="Normal 13 2 2 4 2 4" xfId="851"/>
    <cellStyle name="Normal 13 2 2 4 2 5" xfId="852"/>
    <cellStyle name="Normal 13 2 2 4 2 6" xfId="42485"/>
    <cellStyle name="Normal 13 2 2 4 3" xfId="853"/>
    <cellStyle name="Normal 13 2 2 4 3 2" xfId="854"/>
    <cellStyle name="Normal 13 2 2 4 3 3" xfId="855"/>
    <cellStyle name="Normal 13 2 2 4 3 4" xfId="47110"/>
    <cellStyle name="Normal 13 2 2 4 4" xfId="856"/>
    <cellStyle name="Normal 13 2 2 4 4 2" xfId="857"/>
    <cellStyle name="Normal 13 2 2 4 4 3" xfId="858"/>
    <cellStyle name="Normal 13 2 2 4 4 4" xfId="46119"/>
    <cellStyle name="Normal 13 2 2 4 5" xfId="859"/>
    <cellStyle name="Normal 13 2 2 4 5 2" xfId="860"/>
    <cellStyle name="Normal 13 2 2 4 5 3" xfId="861"/>
    <cellStyle name="Normal 13 2 2 4 5 4" xfId="51330"/>
    <cellStyle name="Normal 13 2 2 4 6" xfId="862"/>
    <cellStyle name="Normal 13 2 2 4 6 2" xfId="863"/>
    <cellStyle name="Normal 13 2 2 4 6 3" xfId="44296"/>
    <cellStyle name="Normal 13 2 2 4 7" xfId="864"/>
    <cellStyle name="Normal 13 2 2 4 8" xfId="865"/>
    <cellStyle name="Normal 13 2 2 4 9" xfId="40674"/>
    <cellStyle name="Normal 13 2 2 5" xfId="866"/>
    <cellStyle name="Normal 13 2 2 5 2" xfId="867"/>
    <cellStyle name="Normal 13 2 2 5 2 2" xfId="868"/>
    <cellStyle name="Normal 13 2 2 5 2 2 2" xfId="869"/>
    <cellStyle name="Normal 13 2 2 5 2 2 3" xfId="870"/>
    <cellStyle name="Normal 13 2 2 5 2 2 4" xfId="53882"/>
    <cellStyle name="Normal 13 2 2 5 2 3" xfId="871"/>
    <cellStyle name="Normal 13 2 2 5 2 3 2" xfId="872"/>
    <cellStyle name="Normal 13 2 2 5 2 3 3" xfId="47111"/>
    <cellStyle name="Normal 13 2 2 5 2 4" xfId="873"/>
    <cellStyle name="Normal 13 2 2 5 2 5" xfId="874"/>
    <cellStyle name="Normal 13 2 2 5 2 6" xfId="43226"/>
    <cellStyle name="Normal 13 2 2 5 3" xfId="875"/>
    <cellStyle name="Normal 13 2 2 5 3 2" xfId="876"/>
    <cellStyle name="Normal 13 2 2 5 3 3" xfId="877"/>
    <cellStyle name="Normal 13 2 2 5 3 4" xfId="47112"/>
    <cellStyle name="Normal 13 2 2 5 4" xfId="878"/>
    <cellStyle name="Normal 13 2 2 5 4 2" xfId="879"/>
    <cellStyle name="Normal 13 2 2 5 4 3" xfId="880"/>
    <cellStyle name="Normal 13 2 2 5 4 4" xfId="46860"/>
    <cellStyle name="Normal 13 2 2 5 5" xfId="881"/>
    <cellStyle name="Normal 13 2 2 5 5 2" xfId="882"/>
    <cellStyle name="Normal 13 2 2 5 5 3" xfId="883"/>
    <cellStyle name="Normal 13 2 2 5 5 4" xfId="52071"/>
    <cellStyle name="Normal 13 2 2 5 6" xfId="884"/>
    <cellStyle name="Normal 13 2 2 5 6 2" xfId="885"/>
    <cellStyle name="Normal 13 2 2 5 6 3" xfId="45037"/>
    <cellStyle name="Normal 13 2 2 5 7" xfId="886"/>
    <cellStyle name="Normal 13 2 2 5 8" xfId="887"/>
    <cellStyle name="Normal 13 2 2 5 9" xfId="41415"/>
    <cellStyle name="Normal 13 2 2 6" xfId="888"/>
    <cellStyle name="Normal 13 2 2 6 2" xfId="889"/>
    <cellStyle name="Normal 13 2 2 6 2 2" xfId="890"/>
    <cellStyle name="Normal 13 2 2 6 2 2 2" xfId="891"/>
    <cellStyle name="Normal 13 2 2 6 2 2 3" xfId="892"/>
    <cellStyle name="Normal 13 2 2 6 2 2 4" xfId="54018"/>
    <cellStyle name="Normal 13 2 2 6 2 3" xfId="893"/>
    <cellStyle name="Normal 13 2 2 6 2 3 2" xfId="894"/>
    <cellStyle name="Normal 13 2 2 6 2 3 3" xfId="47113"/>
    <cellStyle name="Normal 13 2 2 6 2 4" xfId="895"/>
    <cellStyle name="Normal 13 2 2 6 2 5" xfId="896"/>
    <cellStyle name="Normal 13 2 2 6 2 6" xfId="43362"/>
    <cellStyle name="Normal 13 2 2 6 3" xfId="897"/>
    <cellStyle name="Normal 13 2 2 6 3 2" xfId="898"/>
    <cellStyle name="Normal 13 2 2 6 3 3" xfId="899"/>
    <cellStyle name="Normal 13 2 2 6 3 4" xfId="46996"/>
    <cellStyle name="Normal 13 2 2 6 4" xfId="900"/>
    <cellStyle name="Normal 13 2 2 6 4 2" xfId="901"/>
    <cellStyle name="Normal 13 2 2 6 4 3" xfId="902"/>
    <cellStyle name="Normal 13 2 2 6 4 4" xfId="52207"/>
    <cellStyle name="Normal 13 2 2 6 5" xfId="903"/>
    <cellStyle name="Normal 13 2 2 6 5 2" xfId="904"/>
    <cellStyle name="Normal 13 2 2 6 5 3" xfId="45173"/>
    <cellStyle name="Normal 13 2 2 6 6" xfId="905"/>
    <cellStyle name="Normal 13 2 2 6 7" xfId="906"/>
    <cellStyle name="Normal 13 2 2 6 8" xfId="41551"/>
    <cellStyle name="Normal 13 2 2 7" xfId="907"/>
    <cellStyle name="Normal 13 2 2 7 2" xfId="908"/>
    <cellStyle name="Normal 13 2 2 7 2 2" xfId="909"/>
    <cellStyle name="Normal 13 2 2 7 2 3" xfId="910"/>
    <cellStyle name="Normal 13 2 2 7 2 4" xfId="52505"/>
    <cellStyle name="Normal 13 2 2 7 3" xfId="911"/>
    <cellStyle name="Normal 13 2 2 7 3 2" xfId="912"/>
    <cellStyle name="Normal 13 2 2 7 3 3" xfId="47114"/>
    <cellStyle name="Normal 13 2 2 7 4" xfId="913"/>
    <cellStyle name="Normal 13 2 2 7 5" xfId="914"/>
    <cellStyle name="Normal 13 2 2 7 6" xfId="41849"/>
    <cellStyle name="Normal 13 2 2 8" xfId="915"/>
    <cellStyle name="Normal 13 2 2 8 2" xfId="916"/>
    <cellStyle name="Normal 13 2 2 8 3" xfId="917"/>
    <cellStyle name="Normal 13 2 2 8 4" xfId="47115"/>
    <cellStyle name="Normal 13 2 2 9" xfId="918"/>
    <cellStyle name="Normal 13 2 2 9 2" xfId="919"/>
    <cellStyle name="Normal 13 2 2 9 3" xfId="920"/>
    <cellStyle name="Normal 13 2 2 9 4" xfId="45483"/>
    <cellStyle name="Normal 13 2 3" xfId="208"/>
    <cellStyle name="Normal 13 2 3 10" xfId="921"/>
    <cellStyle name="Normal 13 2 3 10 2" xfId="922"/>
    <cellStyle name="Normal 13 2 3 10 3" xfId="923"/>
    <cellStyle name="Normal 13 2 3 10 4" xfId="50737"/>
    <cellStyle name="Normal 13 2 3 11" xfId="924"/>
    <cellStyle name="Normal 13 2 3 11 2" xfId="925"/>
    <cellStyle name="Normal 13 2 3 11 3" xfId="43703"/>
    <cellStyle name="Normal 13 2 3 12" xfId="926"/>
    <cellStyle name="Normal 13 2 3 13" xfId="927"/>
    <cellStyle name="Normal 13 2 3 14" xfId="40081"/>
    <cellStyle name="Normal 13 2 3 2" xfId="928"/>
    <cellStyle name="Normal 13 2 3 2 10" xfId="929"/>
    <cellStyle name="Normal 13 2 3 2 11" xfId="40216"/>
    <cellStyle name="Normal 13 2 3 2 2" xfId="930"/>
    <cellStyle name="Normal 13 2 3 2 2 10" xfId="40583"/>
    <cellStyle name="Normal 13 2 3 2 2 2" xfId="931"/>
    <cellStyle name="Normal 13 2 3 2 2 2 2" xfId="932"/>
    <cellStyle name="Normal 13 2 3 2 2 2 2 2" xfId="933"/>
    <cellStyle name="Normal 13 2 3 2 2 2 2 2 2" xfId="934"/>
    <cellStyle name="Normal 13 2 3 2 2 2 2 2 3" xfId="935"/>
    <cellStyle name="Normal 13 2 3 2 2 2 2 2 4" xfId="53147"/>
    <cellStyle name="Normal 13 2 3 2 2 2 2 3" xfId="936"/>
    <cellStyle name="Normal 13 2 3 2 2 2 2 3 2" xfId="937"/>
    <cellStyle name="Normal 13 2 3 2 2 2 2 3 3" xfId="47116"/>
    <cellStyle name="Normal 13 2 3 2 2 2 2 4" xfId="938"/>
    <cellStyle name="Normal 13 2 3 2 2 2 2 5" xfId="939"/>
    <cellStyle name="Normal 13 2 3 2 2 2 2 6" xfId="42491"/>
    <cellStyle name="Normal 13 2 3 2 2 2 3" xfId="940"/>
    <cellStyle name="Normal 13 2 3 2 2 2 3 2" xfId="941"/>
    <cellStyle name="Normal 13 2 3 2 2 2 3 3" xfId="942"/>
    <cellStyle name="Normal 13 2 3 2 2 2 3 4" xfId="47117"/>
    <cellStyle name="Normal 13 2 3 2 2 2 4" xfId="943"/>
    <cellStyle name="Normal 13 2 3 2 2 2 4 2" xfId="944"/>
    <cellStyle name="Normal 13 2 3 2 2 2 4 3" xfId="945"/>
    <cellStyle name="Normal 13 2 3 2 2 2 4 4" xfId="46125"/>
    <cellStyle name="Normal 13 2 3 2 2 2 5" xfId="946"/>
    <cellStyle name="Normal 13 2 3 2 2 2 5 2" xfId="947"/>
    <cellStyle name="Normal 13 2 3 2 2 2 5 3" xfId="948"/>
    <cellStyle name="Normal 13 2 3 2 2 2 5 4" xfId="51336"/>
    <cellStyle name="Normal 13 2 3 2 2 2 6" xfId="949"/>
    <cellStyle name="Normal 13 2 3 2 2 2 6 2" xfId="950"/>
    <cellStyle name="Normal 13 2 3 2 2 2 6 3" xfId="44302"/>
    <cellStyle name="Normal 13 2 3 2 2 2 7" xfId="951"/>
    <cellStyle name="Normal 13 2 3 2 2 2 8" xfId="952"/>
    <cellStyle name="Normal 13 2 3 2 2 2 9" xfId="40680"/>
    <cellStyle name="Normal 13 2 3 2 2 3" xfId="953"/>
    <cellStyle name="Normal 13 2 3 2 2 3 2" xfId="954"/>
    <cellStyle name="Normal 13 2 3 2 2 3 2 2" xfId="955"/>
    <cellStyle name="Normal 13 2 3 2 2 3 2 3" xfId="956"/>
    <cellStyle name="Normal 13 2 3 2 2 3 2 4" xfId="53050"/>
    <cellStyle name="Normal 13 2 3 2 2 3 3" xfId="957"/>
    <cellStyle name="Normal 13 2 3 2 2 3 3 2" xfId="958"/>
    <cellStyle name="Normal 13 2 3 2 2 3 3 3" xfId="47118"/>
    <cellStyle name="Normal 13 2 3 2 2 3 4" xfId="959"/>
    <cellStyle name="Normal 13 2 3 2 2 3 5" xfId="960"/>
    <cellStyle name="Normal 13 2 3 2 2 3 6" xfId="42394"/>
    <cellStyle name="Normal 13 2 3 2 2 4" xfId="961"/>
    <cellStyle name="Normal 13 2 3 2 2 4 2" xfId="962"/>
    <cellStyle name="Normal 13 2 3 2 2 4 3" xfId="963"/>
    <cellStyle name="Normal 13 2 3 2 2 4 4" xfId="47119"/>
    <cellStyle name="Normal 13 2 3 2 2 5" xfId="964"/>
    <cellStyle name="Normal 13 2 3 2 2 5 2" xfId="965"/>
    <cellStyle name="Normal 13 2 3 2 2 5 3" xfId="966"/>
    <cellStyle name="Normal 13 2 3 2 2 5 4" xfId="46028"/>
    <cellStyle name="Normal 13 2 3 2 2 6" xfId="967"/>
    <cellStyle name="Normal 13 2 3 2 2 6 2" xfId="968"/>
    <cellStyle name="Normal 13 2 3 2 2 6 3" xfId="969"/>
    <cellStyle name="Normal 13 2 3 2 2 6 4" xfId="51239"/>
    <cellStyle name="Normal 13 2 3 2 2 7" xfId="970"/>
    <cellStyle name="Normal 13 2 3 2 2 7 2" xfId="971"/>
    <cellStyle name="Normal 13 2 3 2 2 7 3" xfId="44205"/>
    <cellStyle name="Normal 13 2 3 2 2 8" xfId="972"/>
    <cellStyle name="Normal 13 2 3 2 2 9" xfId="973"/>
    <cellStyle name="Normal 13 2 3 2 3" xfId="974"/>
    <cellStyle name="Normal 13 2 3 2 3 2" xfId="975"/>
    <cellStyle name="Normal 13 2 3 2 3 2 2" xfId="976"/>
    <cellStyle name="Normal 13 2 3 2 3 2 2 2" xfId="977"/>
    <cellStyle name="Normal 13 2 3 2 3 2 2 3" xfId="978"/>
    <cellStyle name="Normal 13 2 3 2 3 2 2 4" xfId="53146"/>
    <cellStyle name="Normal 13 2 3 2 3 2 3" xfId="979"/>
    <cellStyle name="Normal 13 2 3 2 3 2 3 2" xfId="980"/>
    <cellStyle name="Normal 13 2 3 2 3 2 3 3" xfId="47120"/>
    <cellStyle name="Normal 13 2 3 2 3 2 4" xfId="981"/>
    <cellStyle name="Normal 13 2 3 2 3 2 5" xfId="982"/>
    <cellStyle name="Normal 13 2 3 2 3 2 6" xfId="42490"/>
    <cellStyle name="Normal 13 2 3 2 3 3" xfId="983"/>
    <cellStyle name="Normal 13 2 3 2 3 3 2" xfId="984"/>
    <cellStyle name="Normal 13 2 3 2 3 3 3" xfId="985"/>
    <cellStyle name="Normal 13 2 3 2 3 3 4" xfId="47121"/>
    <cellStyle name="Normal 13 2 3 2 3 4" xfId="986"/>
    <cellStyle name="Normal 13 2 3 2 3 4 2" xfId="987"/>
    <cellStyle name="Normal 13 2 3 2 3 4 3" xfId="988"/>
    <cellStyle name="Normal 13 2 3 2 3 4 4" xfId="46124"/>
    <cellStyle name="Normal 13 2 3 2 3 5" xfId="989"/>
    <cellStyle name="Normal 13 2 3 2 3 5 2" xfId="990"/>
    <cellStyle name="Normal 13 2 3 2 3 5 3" xfId="991"/>
    <cellStyle name="Normal 13 2 3 2 3 5 4" xfId="51335"/>
    <cellStyle name="Normal 13 2 3 2 3 6" xfId="992"/>
    <cellStyle name="Normal 13 2 3 2 3 6 2" xfId="993"/>
    <cellStyle name="Normal 13 2 3 2 3 6 3" xfId="44301"/>
    <cellStyle name="Normal 13 2 3 2 3 7" xfId="994"/>
    <cellStyle name="Normal 13 2 3 2 3 8" xfId="995"/>
    <cellStyle name="Normal 13 2 3 2 3 9" xfId="40679"/>
    <cellStyle name="Normal 13 2 3 2 4" xfId="996"/>
    <cellStyle name="Normal 13 2 3 2 4 2" xfId="997"/>
    <cellStyle name="Normal 13 2 3 2 4 2 2" xfId="998"/>
    <cellStyle name="Normal 13 2 3 2 4 2 3" xfId="999"/>
    <cellStyle name="Normal 13 2 3 2 4 2 4" xfId="52683"/>
    <cellStyle name="Normal 13 2 3 2 4 3" xfId="1000"/>
    <cellStyle name="Normal 13 2 3 2 4 3 2" xfId="1001"/>
    <cellStyle name="Normal 13 2 3 2 4 3 3" xfId="47122"/>
    <cellStyle name="Normal 13 2 3 2 4 4" xfId="1002"/>
    <cellStyle name="Normal 13 2 3 2 4 5" xfId="1003"/>
    <cellStyle name="Normal 13 2 3 2 4 6" xfId="42027"/>
    <cellStyle name="Normal 13 2 3 2 5" xfId="1004"/>
    <cellStyle name="Normal 13 2 3 2 5 2" xfId="1005"/>
    <cellStyle name="Normal 13 2 3 2 5 3" xfId="1006"/>
    <cellStyle name="Normal 13 2 3 2 5 4" xfId="47123"/>
    <cellStyle name="Normal 13 2 3 2 6" xfId="1007"/>
    <cellStyle name="Normal 13 2 3 2 6 2" xfId="1008"/>
    <cellStyle name="Normal 13 2 3 2 6 3" xfId="1009"/>
    <cellStyle name="Normal 13 2 3 2 6 4" xfId="45661"/>
    <cellStyle name="Normal 13 2 3 2 7" xfId="1010"/>
    <cellStyle name="Normal 13 2 3 2 7 2" xfId="1011"/>
    <cellStyle name="Normal 13 2 3 2 7 3" xfId="1012"/>
    <cellStyle name="Normal 13 2 3 2 7 4" xfId="50872"/>
    <cellStyle name="Normal 13 2 3 2 8" xfId="1013"/>
    <cellStyle name="Normal 13 2 3 2 8 2" xfId="1014"/>
    <cellStyle name="Normal 13 2 3 2 8 3" xfId="43838"/>
    <cellStyle name="Normal 13 2 3 2 9" xfId="1015"/>
    <cellStyle name="Normal 13 2 3 3" xfId="1016"/>
    <cellStyle name="Normal 13 2 3 3 10" xfId="40354"/>
    <cellStyle name="Normal 13 2 3 3 2" xfId="1017"/>
    <cellStyle name="Normal 13 2 3 3 2 2" xfId="1018"/>
    <cellStyle name="Normal 13 2 3 3 2 2 2" xfId="1019"/>
    <cellStyle name="Normal 13 2 3 3 2 2 2 2" xfId="1020"/>
    <cellStyle name="Normal 13 2 3 3 2 2 2 3" xfId="1021"/>
    <cellStyle name="Normal 13 2 3 3 2 2 2 4" xfId="53148"/>
    <cellStyle name="Normal 13 2 3 3 2 2 3" xfId="1022"/>
    <cellStyle name="Normal 13 2 3 3 2 2 3 2" xfId="1023"/>
    <cellStyle name="Normal 13 2 3 3 2 2 3 3" xfId="47124"/>
    <cellStyle name="Normal 13 2 3 3 2 2 4" xfId="1024"/>
    <cellStyle name="Normal 13 2 3 3 2 2 5" xfId="1025"/>
    <cellStyle name="Normal 13 2 3 3 2 2 6" xfId="42492"/>
    <cellStyle name="Normal 13 2 3 3 2 3" xfId="1026"/>
    <cellStyle name="Normal 13 2 3 3 2 3 2" xfId="1027"/>
    <cellStyle name="Normal 13 2 3 3 2 3 3" xfId="1028"/>
    <cellStyle name="Normal 13 2 3 3 2 3 4" xfId="47125"/>
    <cellStyle name="Normal 13 2 3 3 2 4" xfId="1029"/>
    <cellStyle name="Normal 13 2 3 3 2 4 2" xfId="1030"/>
    <cellStyle name="Normal 13 2 3 3 2 4 3" xfId="1031"/>
    <cellStyle name="Normal 13 2 3 3 2 4 4" xfId="46126"/>
    <cellStyle name="Normal 13 2 3 3 2 5" xfId="1032"/>
    <cellStyle name="Normal 13 2 3 3 2 5 2" xfId="1033"/>
    <cellStyle name="Normal 13 2 3 3 2 5 3" xfId="1034"/>
    <cellStyle name="Normal 13 2 3 3 2 5 4" xfId="51337"/>
    <cellStyle name="Normal 13 2 3 3 2 6" xfId="1035"/>
    <cellStyle name="Normal 13 2 3 3 2 6 2" xfId="1036"/>
    <cellStyle name="Normal 13 2 3 3 2 6 3" xfId="44303"/>
    <cellStyle name="Normal 13 2 3 3 2 7" xfId="1037"/>
    <cellStyle name="Normal 13 2 3 3 2 8" xfId="1038"/>
    <cellStyle name="Normal 13 2 3 3 2 9" xfId="40681"/>
    <cellStyle name="Normal 13 2 3 3 3" xfId="1039"/>
    <cellStyle name="Normal 13 2 3 3 3 2" xfId="1040"/>
    <cellStyle name="Normal 13 2 3 3 3 2 2" xfId="1041"/>
    <cellStyle name="Normal 13 2 3 3 3 2 3" xfId="1042"/>
    <cellStyle name="Normal 13 2 3 3 3 2 4" xfId="52821"/>
    <cellStyle name="Normal 13 2 3 3 3 3" xfId="1043"/>
    <cellStyle name="Normal 13 2 3 3 3 3 2" xfId="1044"/>
    <cellStyle name="Normal 13 2 3 3 3 3 3" xfId="47126"/>
    <cellStyle name="Normal 13 2 3 3 3 4" xfId="1045"/>
    <cellStyle name="Normal 13 2 3 3 3 5" xfId="1046"/>
    <cellStyle name="Normal 13 2 3 3 3 6" xfId="42165"/>
    <cellStyle name="Normal 13 2 3 3 4" xfId="1047"/>
    <cellStyle name="Normal 13 2 3 3 4 2" xfId="1048"/>
    <cellStyle name="Normal 13 2 3 3 4 3" xfId="1049"/>
    <cellStyle name="Normal 13 2 3 3 4 4" xfId="47127"/>
    <cellStyle name="Normal 13 2 3 3 5" xfId="1050"/>
    <cellStyle name="Normal 13 2 3 3 5 2" xfId="1051"/>
    <cellStyle name="Normal 13 2 3 3 5 3" xfId="1052"/>
    <cellStyle name="Normal 13 2 3 3 5 4" xfId="45799"/>
    <cellStyle name="Normal 13 2 3 3 6" xfId="1053"/>
    <cellStyle name="Normal 13 2 3 3 6 2" xfId="1054"/>
    <cellStyle name="Normal 13 2 3 3 6 3" xfId="1055"/>
    <cellStyle name="Normal 13 2 3 3 6 4" xfId="51010"/>
    <cellStyle name="Normal 13 2 3 3 7" xfId="1056"/>
    <cellStyle name="Normal 13 2 3 3 7 2" xfId="1057"/>
    <cellStyle name="Normal 13 2 3 3 7 3" xfId="43976"/>
    <cellStyle name="Normal 13 2 3 3 8" xfId="1058"/>
    <cellStyle name="Normal 13 2 3 3 9" xfId="1059"/>
    <cellStyle name="Normal 13 2 3 4" xfId="1060"/>
    <cellStyle name="Normal 13 2 3 4 2" xfId="1061"/>
    <cellStyle name="Normal 13 2 3 4 2 2" xfId="1062"/>
    <cellStyle name="Normal 13 2 3 4 2 2 2" xfId="1063"/>
    <cellStyle name="Normal 13 2 3 4 2 2 3" xfId="1064"/>
    <cellStyle name="Normal 13 2 3 4 2 2 4" xfId="53145"/>
    <cellStyle name="Normal 13 2 3 4 2 3" xfId="1065"/>
    <cellStyle name="Normal 13 2 3 4 2 3 2" xfId="1066"/>
    <cellStyle name="Normal 13 2 3 4 2 3 3" xfId="47128"/>
    <cellStyle name="Normal 13 2 3 4 2 4" xfId="1067"/>
    <cellStyle name="Normal 13 2 3 4 2 5" xfId="1068"/>
    <cellStyle name="Normal 13 2 3 4 2 6" xfId="42489"/>
    <cellStyle name="Normal 13 2 3 4 3" xfId="1069"/>
    <cellStyle name="Normal 13 2 3 4 3 2" xfId="1070"/>
    <cellStyle name="Normal 13 2 3 4 3 3" xfId="1071"/>
    <cellStyle name="Normal 13 2 3 4 3 4" xfId="47129"/>
    <cellStyle name="Normal 13 2 3 4 4" xfId="1072"/>
    <cellStyle name="Normal 13 2 3 4 4 2" xfId="1073"/>
    <cellStyle name="Normal 13 2 3 4 4 3" xfId="1074"/>
    <cellStyle name="Normal 13 2 3 4 4 4" xfId="46123"/>
    <cellStyle name="Normal 13 2 3 4 5" xfId="1075"/>
    <cellStyle name="Normal 13 2 3 4 5 2" xfId="1076"/>
    <cellStyle name="Normal 13 2 3 4 5 3" xfId="1077"/>
    <cellStyle name="Normal 13 2 3 4 5 4" xfId="51334"/>
    <cellStyle name="Normal 13 2 3 4 6" xfId="1078"/>
    <cellStyle name="Normal 13 2 3 4 6 2" xfId="1079"/>
    <cellStyle name="Normal 13 2 3 4 6 3" xfId="44300"/>
    <cellStyle name="Normal 13 2 3 4 7" xfId="1080"/>
    <cellStyle name="Normal 13 2 3 4 8" xfId="1081"/>
    <cellStyle name="Normal 13 2 3 4 9" xfId="40678"/>
    <cellStyle name="Normal 13 2 3 5" xfId="1082"/>
    <cellStyle name="Normal 13 2 3 5 2" xfId="1083"/>
    <cellStyle name="Normal 13 2 3 5 2 2" xfId="1084"/>
    <cellStyle name="Normal 13 2 3 5 2 2 2" xfId="1085"/>
    <cellStyle name="Normal 13 2 3 5 2 2 3" xfId="1086"/>
    <cellStyle name="Normal 13 2 3 5 2 2 4" xfId="53926"/>
    <cellStyle name="Normal 13 2 3 5 2 3" xfId="1087"/>
    <cellStyle name="Normal 13 2 3 5 2 3 2" xfId="1088"/>
    <cellStyle name="Normal 13 2 3 5 2 3 3" xfId="47130"/>
    <cellStyle name="Normal 13 2 3 5 2 4" xfId="1089"/>
    <cellStyle name="Normal 13 2 3 5 2 5" xfId="1090"/>
    <cellStyle name="Normal 13 2 3 5 2 6" xfId="43270"/>
    <cellStyle name="Normal 13 2 3 5 3" xfId="1091"/>
    <cellStyle name="Normal 13 2 3 5 3 2" xfId="1092"/>
    <cellStyle name="Normal 13 2 3 5 3 3" xfId="1093"/>
    <cellStyle name="Normal 13 2 3 5 3 4" xfId="47131"/>
    <cellStyle name="Normal 13 2 3 5 4" xfId="1094"/>
    <cellStyle name="Normal 13 2 3 5 4 2" xfId="1095"/>
    <cellStyle name="Normal 13 2 3 5 4 3" xfId="1096"/>
    <cellStyle name="Normal 13 2 3 5 4 4" xfId="46904"/>
    <cellStyle name="Normal 13 2 3 5 5" xfId="1097"/>
    <cellStyle name="Normal 13 2 3 5 5 2" xfId="1098"/>
    <cellStyle name="Normal 13 2 3 5 5 3" xfId="1099"/>
    <cellStyle name="Normal 13 2 3 5 5 4" xfId="52115"/>
    <cellStyle name="Normal 13 2 3 5 6" xfId="1100"/>
    <cellStyle name="Normal 13 2 3 5 6 2" xfId="1101"/>
    <cellStyle name="Normal 13 2 3 5 6 3" xfId="45081"/>
    <cellStyle name="Normal 13 2 3 5 7" xfId="1102"/>
    <cellStyle name="Normal 13 2 3 5 8" xfId="1103"/>
    <cellStyle name="Normal 13 2 3 5 9" xfId="41459"/>
    <cellStyle name="Normal 13 2 3 6" xfId="1104"/>
    <cellStyle name="Normal 13 2 3 6 2" xfId="1105"/>
    <cellStyle name="Normal 13 2 3 6 2 2" xfId="1106"/>
    <cellStyle name="Normal 13 2 3 6 2 2 2" xfId="1107"/>
    <cellStyle name="Normal 13 2 3 6 2 2 3" xfId="1108"/>
    <cellStyle name="Normal 13 2 3 6 2 2 4" xfId="54061"/>
    <cellStyle name="Normal 13 2 3 6 2 3" xfId="1109"/>
    <cellStyle name="Normal 13 2 3 6 2 3 2" xfId="1110"/>
    <cellStyle name="Normal 13 2 3 6 2 3 3" xfId="47132"/>
    <cellStyle name="Normal 13 2 3 6 2 4" xfId="1111"/>
    <cellStyle name="Normal 13 2 3 6 2 5" xfId="1112"/>
    <cellStyle name="Normal 13 2 3 6 2 6" xfId="43405"/>
    <cellStyle name="Normal 13 2 3 6 3" xfId="1113"/>
    <cellStyle name="Normal 13 2 3 6 3 2" xfId="1114"/>
    <cellStyle name="Normal 13 2 3 6 3 3" xfId="1115"/>
    <cellStyle name="Normal 13 2 3 6 3 4" xfId="47039"/>
    <cellStyle name="Normal 13 2 3 6 4" xfId="1116"/>
    <cellStyle name="Normal 13 2 3 6 4 2" xfId="1117"/>
    <cellStyle name="Normal 13 2 3 6 4 3" xfId="1118"/>
    <cellStyle name="Normal 13 2 3 6 4 4" xfId="52250"/>
    <cellStyle name="Normal 13 2 3 6 5" xfId="1119"/>
    <cellStyle name="Normal 13 2 3 6 5 2" xfId="1120"/>
    <cellStyle name="Normal 13 2 3 6 5 3" xfId="45216"/>
    <cellStyle name="Normal 13 2 3 6 6" xfId="1121"/>
    <cellStyle name="Normal 13 2 3 6 7" xfId="1122"/>
    <cellStyle name="Normal 13 2 3 6 8" xfId="41594"/>
    <cellStyle name="Normal 13 2 3 7" xfId="1123"/>
    <cellStyle name="Normal 13 2 3 7 2" xfId="1124"/>
    <cellStyle name="Normal 13 2 3 7 2 2" xfId="1125"/>
    <cellStyle name="Normal 13 2 3 7 2 3" xfId="1126"/>
    <cellStyle name="Normal 13 2 3 7 2 4" xfId="52548"/>
    <cellStyle name="Normal 13 2 3 7 3" xfId="1127"/>
    <cellStyle name="Normal 13 2 3 7 3 2" xfId="1128"/>
    <cellStyle name="Normal 13 2 3 7 3 3" xfId="47133"/>
    <cellStyle name="Normal 13 2 3 7 4" xfId="1129"/>
    <cellStyle name="Normal 13 2 3 7 5" xfId="1130"/>
    <cellStyle name="Normal 13 2 3 7 6" xfId="41892"/>
    <cellStyle name="Normal 13 2 3 8" xfId="1131"/>
    <cellStyle name="Normal 13 2 3 8 2" xfId="1132"/>
    <cellStyle name="Normal 13 2 3 8 3" xfId="1133"/>
    <cellStyle name="Normal 13 2 3 8 4" xfId="47134"/>
    <cellStyle name="Normal 13 2 3 9" xfId="1134"/>
    <cellStyle name="Normal 13 2 3 9 2" xfId="1135"/>
    <cellStyle name="Normal 13 2 3 9 3" xfId="1136"/>
    <cellStyle name="Normal 13 2 3 9 4" xfId="45526"/>
    <cellStyle name="Normal 13 2 4" xfId="1137"/>
    <cellStyle name="Normal 13 2 4 10" xfId="1138"/>
    <cellStyle name="Normal 13 2 4 11" xfId="39992"/>
    <cellStyle name="Normal 13 2 4 2" xfId="1139"/>
    <cellStyle name="Normal 13 2 4 2 10" xfId="40444"/>
    <cellStyle name="Normal 13 2 4 2 2" xfId="1140"/>
    <cellStyle name="Normal 13 2 4 2 2 2" xfId="1141"/>
    <cellStyle name="Normal 13 2 4 2 2 2 2" xfId="1142"/>
    <cellStyle name="Normal 13 2 4 2 2 2 2 2" xfId="1143"/>
    <cellStyle name="Normal 13 2 4 2 2 2 2 3" xfId="1144"/>
    <cellStyle name="Normal 13 2 4 2 2 2 2 4" xfId="53150"/>
    <cellStyle name="Normal 13 2 4 2 2 2 3" xfId="1145"/>
    <cellStyle name="Normal 13 2 4 2 2 2 3 2" xfId="1146"/>
    <cellStyle name="Normal 13 2 4 2 2 2 3 3" xfId="47135"/>
    <cellStyle name="Normal 13 2 4 2 2 2 4" xfId="1147"/>
    <cellStyle name="Normal 13 2 4 2 2 2 5" xfId="1148"/>
    <cellStyle name="Normal 13 2 4 2 2 2 6" xfId="42494"/>
    <cellStyle name="Normal 13 2 4 2 2 3" xfId="1149"/>
    <cellStyle name="Normal 13 2 4 2 2 3 2" xfId="1150"/>
    <cellStyle name="Normal 13 2 4 2 2 3 3" xfId="1151"/>
    <cellStyle name="Normal 13 2 4 2 2 3 4" xfId="47136"/>
    <cellStyle name="Normal 13 2 4 2 2 4" xfId="1152"/>
    <cellStyle name="Normal 13 2 4 2 2 4 2" xfId="1153"/>
    <cellStyle name="Normal 13 2 4 2 2 4 3" xfId="1154"/>
    <cellStyle name="Normal 13 2 4 2 2 4 4" xfId="46128"/>
    <cellStyle name="Normal 13 2 4 2 2 5" xfId="1155"/>
    <cellStyle name="Normal 13 2 4 2 2 5 2" xfId="1156"/>
    <cellStyle name="Normal 13 2 4 2 2 5 3" xfId="1157"/>
    <cellStyle name="Normal 13 2 4 2 2 5 4" xfId="51339"/>
    <cellStyle name="Normal 13 2 4 2 2 6" xfId="1158"/>
    <cellStyle name="Normal 13 2 4 2 2 6 2" xfId="1159"/>
    <cellStyle name="Normal 13 2 4 2 2 6 3" xfId="44305"/>
    <cellStyle name="Normal 13 2 4 2 2 7" xfId="1160"/>
    <cellStyle name="Normal 13 2 4 2 2 8" xfId="1161"/>
    <cellStyle name="Normal 13 2 4 2 2 9" xfId="40683"/>
    <cellStyle name="Normal 13 2 4 2 3" xfId="1162"/>
    <cellStyle name="Normal 13 2 4 2 3 2" xfId="1163"/>
    <cellStyle name="Normal 13 2 4 2 3 2 2" xfId="1164"/>
    <cellStyle name="Normal 13 2 4 2 3 2 3" xfId="1165"/>
    <cellStyle name="Normal 13 2 4 2 3 2 4" xfId="52911"/>
    <cellStyle name="Normal 13 2 4 2 3 3" xfId="1166"/>
    <cellStyle name="Normal 13 2 4 2 3 3 2" xfId="1167"/>
    <cellStyle name="Normal 13 2 4 2 3 3 3" xfId="47137"/>
    <cellStyle name="Normal 13 2 4 2 3 4" xfId="1168"/>
    <cellStyle name="Normal 13 2 4 2 3 5" xfId="1169"/>
    <cellStyle name="Normal 13 2 4 2 3 6" xfId="42255"/>
    <cellStyle name="Normal 13 2 4 2 4" xfId="1170"/>
    <cellStyle name="Normal 13 2 4 2 4 2" xfId="1171"/>
    <cellStyle name="Normal 13 2 4 2 4 3" xfId="1172"/>
    <cellStyle name="Normal 13 2 4 2 4 4" xfId="47138"/>
    <cellStyle name="Normal 13 2 4 2 5" xfId="1173"/>
    <cellStyle name="Normal 13 2 4 2 5 2" xfId="1174"/>
    <cellStyle name="Normal 13 2 4 2 5 3" xfId="1175"/>
    <cellStyle name="Normal 13 2 4 2 5 4" xfId="45889"/>
    <cellStyle name="Normal 13 2 4 2 6" xfId="1176"/>
    <cellStyle name="Normal 13 2 4 2 6 2" xfId="1177"/>
    <cellStyle name="Normal 13 2 4 2 6 3" xfId="1178"/>
    <cellStyle name="Normal 13 2 4 2 6 4" xfId="51100"/>
    <cellStyle name="Normal 13 2 4 2 7" xfId="1179"/>
    <cellStyle name="Normal 13 2 4 2 7 2" xfId="1180"/>
    <cellStyle name="Normal 13 2 4 2 7 3" xfId="44066"/>
    <cellStyle name="Normal 13 2 4 2 8" xfId="1181"/>
    <cellStyle name="Normal 13 2 4 2 9" xfId="1182"/>
    <cellStyle name="Normal 13 2 4 3" xfId="1183"/>
    <cellStyle name="Normal 13 2 4 3 2" xfId="1184"/>
    <cellStyle name="Normal 13 2 4 3 2 2" xfId="1185"/>
    <cellStyle name="Normal 13 2 4 3 2 2 2" xfId="1186"/>
    <cellStyle name="Normal 13 2 4 3 2 2 3" xfId="1187"/>
    <cellStyle name="Normal 13 2 4 3 2 2 4" xfId="53149"/>
    <cellStyle name="Normal 13 2 4 3 2 3" xfId="1188"/>
    <cellStyle name="Normal 13 2 4 3 2 3 2" xfId="1189"/>
    <cellStyle name="Normal 13 2 4 3 2 3 3" xfId="47139"/>
    <cellStyle name="Normal 13 2 4 3 2 4" xfId="1190"/>
    <cellStyle name="Normal 13 2 4 3 2 5" xfId="1191"/>
    <cellStyle name="Normal 13 2 4 3 2 6" xfId="42493"/>
    <cellStyle name="Normal 13 2 4 3 3" xfId="1192"/>
    <cellStyle name="Normal 13 2 4 3 3 2" xfId="1193"/>
    <cellStyle name="Normal 13 2 4 3 3 3" xfId="1194"/>
    <cellStyle name="Normal 13 2 4 3 3 4" xfId="47140"/>
    <cellStyle name="Normal 13 2 4 3 4" xfId="1195"/>
    <cellStyle name="Normal 13 2 4 3 4 2" xfId="1196"/>
    <cellStyle name="Normal 13 2 4 3 4 3" xfId="1197"/>
    <cellStyle name="Normal 13 2 4 3 4 4" xfId="46127"/>
    <cellStyle name="Normal 13 2 4 3 5" xfId="1198"/>
    <cellStyle name="Normal 13 2 4 3 5 2" xfId="1199"/>
    <cellStyle name="Normal 13 2 4 3 5 3" xfId="1200"/>
    <cellStyle name="Normal 13 2 4 3 5 4" xfId="51338"/>
    <cellStyle name="Normal 13 2 4 3 6" xfId="1201"/>
    <cellStyle name="Normal 13 2 4 3 6 2" xfId="1202"/>
    <cellStyle name="Normal 13 2 4 3 6 3" xfId="44304"/>
    <cellStyle name="Normal 13 2 4 3 7" xfId="1203"/>
    <cellStyle name="Normal 13 2 4 3 8" xfId="1204"/>
    <cellStyle name="Normal 13 2 4 3 9" xfId="40682"/>
    <cellStyle name="Normal 13 2 4 4" xfId="1205"/>
    <cellStyle name="Normal 13 2 4 4 2" xfId="1206"/>
    <cellStyle name="Normal 13 2 4 4 2 2" xfId="1207"/>
    <cellStyle name="Normal 13 2 4 4 2 3" xfId="1208"/>
    <cellStyle name="Normal 13 2 4 4 2 4" xfId="52459"/>
    <cellStyle name="Normal 13 2 4 4 3" xfId="1209"/>
    <cellStyle name="Normal 13 2 4 4 3 2" xfId="1210"/>
    <cellStyle name="Normal 13 2 4 4 3 3" xfId="47141"/>
    <cellStyle name="Normal 13 2 4 4 4" xfId="1211"/>
    <cellStyle name="Normal 13 2 4 4 5" xfId="1212"/>
    <cellStyle name="Normal 13 2 4 4 6" xfId="41803"/>
    <cellStyle name="Normal 13 2 4 5" xfId="1213"/>
    <cellStyle name="Normal 13 2 4 5 2" xfId="1214"/>
    <cellStyle name="Normal 13 2 4 5 3" xfId="1215"/>
    <cellStyle name="Normal 13 2 4 5 4" xfId="47142"/>
    <cellStyle name="Normal 13 2 4 6" xfId="1216"/>
    <cellStyle name="Normal 13 2 4 6 2" xfId="1217"/>
    <cellStyle name="Normal 13 2 4 6 3" xfId="1218"/>
    <cellStyle name="Normal 13 2 4 6 4" xfId="45437"/>
    <cellStyle name="Normal 13 2 4 7" xfId="1219"/>
    <cellStyle name="Normal 13 2 4 7 2" xfId="1220"/>
    <cellStyle name="Normal 13 2 4 7 3" xfId="1221"/>
    <cellStyle name="Normal 13 2 4 7 4" xfId="50648"/>
    <cellStyle name="Normal 13 2 4 8" xfId="1222"/>
    <cellStyle name="Normal 13 2 4 8 2" xfId="1223"/>
    <cellStyle name="Normal 13 2 4 8 3" xfId="43614"/>
    <cellStyle name="Normal 13 2 4 9" xfId="1224"/>
    <cellStyle name="Normal 13 2 5" xfId="1225"/>
    <cellStyle name="Normal 13 2 5 10" xfId="1226"/>
    <cellStyle name="Normal 13 2 5 11" xfId="40127"/>
    <cellStyle name="Normal 13 2 5 2" xfId="1227"/>
    <cellStyle name="Normal 13 2 5 2 10" xfId="40494"/>
    <cellStyle name="Normal 13 2 5 2 2" xfId="1228"/>
    <cellStyle name="Normal 13 2 5 2 2 2" xfId="1229"/>
    <cellStyle name="Normal 13 2 5 2 2 2 2" xfId="1230"/>
    <cellStyle name="Normal 13 2 5 2 2 2 2 2" xfId="1231"/>
    <cellStyle name="Normal 13 2 5 2 2 2 2 3" xfId="1232"/>
    <cellStyle name="Normal 13 2 5 2 2 2 2 4" xfId="53152"/>
    <cellStyle name="Normal 13 2 5 2 2 2 3" xfId="1233"/>
    <cellStyle name="Normal 13 2 5 2 2 2 3 2" xfId="1234"/>
    <cellStyle name="Normal 13 2 5 2 2 2 3 3" xfId="47143"/>
    <cellStyle name="Normal 13 2 5 2 2 2 4" xfId="1235"/>
    <cellStyle name="Normal 13 2 5 2 2 2 5" xfId="1236"/>
    <cellStyle name="Normal 13 2 5 2 2 2 6" xfId="42496"/>
    <cellStyle name="Normal 13 2 5 2 2 3" xfId="1237"/>
    <cellStyle name="Normal 13 2 5 2 2 3 2" xfId="1238"/>
    <cellStyle name="Normal 13 2 5 2 2 3 3" xfId="1239"/>
    <cellStyle name="Normal 13 2 5 2 2 3 4" xfId="47144"/>
    <cellStyle name="Normal 13 2 5 2 2 4" xfId="1240"/>
    <cellStyle name="Normal 13 2 5 2 2 4 2" xfId="1241"/>
    <cellStyle name="Normal 13 2 5 2 2 4 3" xfId="1242"/>
    <cellStyle name="Normal 13 2 5 2 2 4 4" xfId="46130"/>
    <cellStyle name="Normal 13 2 5 2 2 5" xfId="1243"/>
    <cellStyle name="Normal 13 2 5 2 2 5 2" xfId="1244"/>
    <cellStyle name="Normal 13 2 5 2 2 5 3" xfId="1245"/>
    <cellStyle name="Normal 13 2 5 2 2 5 4" xfId="51341"/>
    <cellStyle name="Normal 13 2 5 2 2 6" xfId="1246"/>
    <cellStyle name="Normal 13 2 5 2 2 6 2" xfId="1247"/>
    <cellStyle name="Normal 13 2 5 2 2 6 3" xfId="44307"/>
    <cellStyle name="Normal 13 2 5 2 2 7" xfId="1248"/>
    <cellStyle name="Normal 13 2 5 2 2 8" xfId="1249"/>
    <cellStyle name="Normal 13 2 5 2 2 9" xfId="40685"/>
    <cellStyle name="Normal 13 2 5 2 3" xfId="1250"/>
    <cellStyle name="Normal 13 2 5 2 3 2" xfId="1251"/>
    <cellStyle name="Normal 13 2 5 2 3 2 2" xfId="1252"/>
    <cellStyle name="Normal 13 2 5 2 3 2 3" xfId="1253"/>
    <cellStyle name="Normal 13 2 5 2 3 2 4" xfId="52961"/>
    <cellStyle name="Normal 13 2 5 2 3 3" xfId="1254"/>
    <cellStyle name="Normal 13 2 5 2 3 3 2" xfId="1255"/>
    <cellStyle name="Normal 13 2 5 2 3 3 3" xfId="47145"/>
    <cellStyle name="Normal 13 2 5 2 3 4" xfId="1256"/>
    <cellStyle name="Normal 13 2 5 2 3 5" xfId="1257"/>
    <cellStyle name="Normal 13 2 5 2 3 6" xfId="42305"/>
    <cellStyle name="Normal 13 2 5 2 4" xfId="1258"/>
    <cellStyle name="Normal 13 2 5 2 4 2" xfId="1259"/>
    <cellStyle name="Normal 13 2 5 2 4 3" xfId="1260"/>
    <cellStyle name="Normal 13 2 5 2 4 4" xfId="47146"/>
    <cellStyle name="Normal 13 2 5 2 5" xfId="1261"/>
    <cellStyle name="Normal 13 2 5 2 5 2" xfId="1262"/>
    <cellStyle name="Normal 13 2 5 2 5 3" xfId="1263"/>
    <cellStyle name="Normal 13 2 5 2 5 4" xfId="45939"/>
    <cellStyle name="Normal 13 2 5 2 6" xfId="1264"/>
    <cellStyle name="Normal 13 2 5 2 6 2" xfId="1265"/>
    <cellStyle name="Normal 13 2 5 2 6 3" xfId="1266"/>
    <cellStyle name="Normal 13 2 5 2 6 4" xfId="51150"/>
    <cellStyle name="Normal 13 2 5 2 7" xfId="1267"/>
    <cellStyle name="Normal 13 2 5 2 7 2" xfId="1268"/>
    <cellStyle name="Normal 13 2 5 2 7 3" xfId="44116"/>
    <cellStyle name="Normal 13 2 5 2 8" xfId="1269"/>
    <cellStyle name="Normal 13 2 5 2 9" xfId="1270"/>
    <cellStyle name="Normal 13 2 5 3" xfId="1271"/>
    <cellStyle name="Normal 13 2 5 3 2" xfId="1272"/>
    <cellStyle name="Normal 13 2 5 3 2 2" xfId="1273"/>
    <cellStyle name="Normal 13 2 5 3 2 2 2" xfId="1274"/>
    <cellStyle name="Normal 13 2 5 3 2 2 3" xfId="1275"/>
    <cellStyle name="Normal 13 2 5 3 2 2 4" xfId="53151"/>
    <cellStyle name="Normal 13 2 5 3 2 3" xfId="1276"/>
    <cellStyle name="Normal 13 2 5 3 2 3 2" xfId="1277"/>
    <cellStyle name="Normal 13 2 5 3 2 3 3" xfId="47147"/>
    <cellStyle name="Normal 13 2 5 3 2 4" xfId="1278"/>
    <cellStyle name="Normal 13 2 5 3 2 5" xfId="1279"/>
    <cellStyle name="Normal 13 2 5 3 2 6" xfId="42495"/>
    <cellStyle name="Normal 13 2 5 3 3" xfId="1280"/>
    <cellStyle name="Normal 13 2 5 3 3 2" xfId="1281"/>
    <cellStyle name="Normal 13 2 5 3 3 3" xfId="1282"/>
    <cellStyle name="Normal 13 2 5 3 3 4" xfId="47148"/>
    <cellStyle name="Normal 13 2 5 3 4" xfId="1283"/>
    <cellStyle name="Normal 13 2 5 3 4 2" xfId="1284"/>
    <cellStyle name="Normal 13 2 5 3 4 3" xfId="1285"/>
    <cellStyle name="Normal 13 2 5 3 4 4" xfId="46129"/>
    <cellStyle name="Normal 13 2 5 3 5" xfId="1286"/>
    <cellStyle name="Normal 13 2 5 3 5 2" xfId="1287"/>
    <cellStyle name="Normal 13 2 5 3 5 3" xfId="1288"/>
    <cellStyle name="Normal 13 2 5 3 5 4" xfId="51340"/>
    <cellStyle name="Normal 13 2 5 3 6" xfId="1289"/>
    <cellStyle name="Normal 13 2 5 3 6 2" xfId="1290"/>
    <cellStyle name="Normal 13 2 5 3 6 3" xfId="44306"/>
    <cellStyle name="Normal 13 2 5 3 7" xfId="1291"/>
    <cellStyle name="Normal 13 2 5 3 8" xfId="1292"/>
    <cellStyle name="Normal 13 2 5 3 9" xfId="40684"/>
    <cellStyle name="Normal 13 2 5 4" xfId="1293"/>
    <cellStyle name="Normal 13 2 5 4 2" xfId="1294"/>
    <cellStyle name="Normal 13 2 5 4 2 2" xfId="1295"/>
    <cellStyle name="Normal 13 2 5 4 2 3" xfId="1296"/>
    <cellStyle name="Normal 13 2 5 4 2 4" xfId="52594"/>
    <cellStyle name="Normal 13 2 5 4 3" xfId="1297"/>
    <cellStyle name="Normal 13 2 5 4 3 2" xfId="1298"/>
    <cellStyle name="Normal 13 2 5 4 3 3" xfId="47149"/>
    <cellStyle name="Normal 13 2 5 4 4" xfId="1299"/>
    <cellStyle name="Normal 13 2 5 4 5" xfId="1300"/>
    <cellStyle name="Normal 13 2 5 4 6" xfId="41938"/>
    <cellStyle name="Normal 13 2 5 5" xfId="1301"/>
    <cellStyle name="Normal 13 2 5 5 2" xfId="1302"/>
    <cellStyle name="Normal 13 2 5 5 3" xfId="1303"/>
    <cellStyle name="Normal 13 2 5 5 4" xfId="47150"/>
    <cellStyle name="Normal 13 2 5 6" xfId="1304"/>
    <cellStyle name="Normal 13 2 5 6 2" xfId="1305"/>
    <cellStyle name="Normal 13 2 5 6 3" xfId="1306"/>
    <cellStyle name="Normal 13 2 5 6 4" xfId="45572"/>
    <cellStyle name="Normal 13 2 5 7" xfId="1307"/>
    <cellStyle name="Normal 13 2 5 7 2" xfId="1308"/>
    <cellStyle name="Normal 13 2 5 7 3" xfId="1309"/>
    <cellStyle name="Normal 13 2 5 7 4" xfId="50783"/>
    <cellStyle name="Normal 13 2 5 8" xfId="1310"/>
    <cellStyle name="Normal 13 2 5 8 2" xfId="1311"/>
    <cellStyle name="Normal 13 2 5 8 3" xfId="43749"/>
    <cellStyle name="Normal 13 2 5 9" xfId="1312"/>
    <cellStyle name="Normal 13 2 6" xfId="1313"/>
    <cellStyle name="Normal 13 2 6 10" xfId="1314"/>
    <cellStyle name="Normal 13 2 6 11" xfId="39943"/>
    <cellStyle name="Normal 13 2 6 2" xfId="1315"/>
    <cellStyle name="Normal 13 2 6 2 10" xfId="40400"/>
    <cellStyle name="Normal 13 2 6 2 2" xfId="1316"/>
    <cellStyle name="Normal 13 2 6 2 2 2" xfId="1317"/>
    <cellStyle name="Normal 13 2 6 2 2 2 2" xfId="1318"/>
    <cellStyle name="Normal 13 2 6 2 2 2 2 2" xfId="1319"/>
    <cellStyle name="Normal 13 2 6 2 2 2 2 3" xfId="1320"/>
    <cellStyle name="Normal 13 2 6 2 2 2 2 4" xfId="53154"/>
    <cellStyle name="Normal 13 2 6 2 2 2 3" xfId="1321"/>
    <cellStyle name="Normal 13 2 6 2 2 2 3 2" xfId="1322"/>
    <cellStyle name="Normal 13 2 6 2 2 2 3 3" xfId="47151"/>
    <cellStyle name="Normal 13 2 6 2 2 2 4" xfId="1323"/>
    <cellStyle name="Normal 13 2 6 2 2 2 5" xfId="1324"/>
    <cellStyle name="Normal 13 2 6 2 2 2 6" xfId="42498"/>
    <cellStyle name="Normal 13 2 6 2 2 3" xfId="1325"/>
    <cellStyle name="Normal 13 2 6 2 2 3 2" xfId="1326"/>
    <cellStyle name="Normal 13 2 6 2 2 3 3" xfId="1327"/>
    <cellStyle name="Normal 13 2 6 2 2 3 4" xfId="47152"/>
    <cellStyle name="Normal 13 2 6 2 2 4" xfId="1328"/>
    <cellStyle name="Normal 13 2 6 2 2 4 2" xfId="1329"/>
    <cellStyle name="Normal 13 2 6 2 2 4 3" xfId="1330"/>
    <cellStyle name="Normal 13 2 6 2 2 4 4" xfId="46132"/>
    <cellStyle name="Normal 13 2 6 2 2 5" xfId="1331"/>
    <cellStyle name="Normal 13 2 6 2 2 5 2" xfId="1332"/>
    <cellStyle name="Normal 13 2 6 2 2 5 3" xfId="1333"/>
    <cellStyle name="Normal 13 2 6 2 2 5 4" xfId="51343"/>
    <cellStyle name="Normal 13 2 6 2 2 6" xfId="1334"/>
    <cellStyle name="Normal 13 2 6 2 2 6 2" xfId="1335"/>
    <cellStyle name="Normal 13 2 6 2 2 6 3" xfId="44309"/>
    <cellStyle name="Normal 13 2 6 2 2 7" xfId="1336"/>
    <cellStyle name="Normal 13 2 6 2 2 8" xfId="1337"/>
    <cellStyle name="Normal 13 2 6 2 2 9" xfId="40687"/>
    <cellStyle name="Normal 13 2 6 2 3" xfId="1338"/>
    <cellStyle name="Normal 13 2 6 2 3 2" xfId="1339"/>
    <cellStyle name="Normal 13 2 6 2 3 2 2" xfId="1340"/>
    <cellStyle name="Normal 13 2 6 2 3 2 3" xfId="1341"/>
    <cellStyle name="Normal 13 2 6 2 3 2 4" xfId="52867"/>
    <cellStyle name="Normal 13 2 6 2 3 3" xfId="1342"/>
    <cellStyle name="Normal 13 2 6 2 3 3 2" xfId="1343"/>
    <cellStyle name="Normal 13 2 6 2 3 3 3" xfId="47153"/>
    <cellStyle name="Normal 13 2 6 2 3 4" xfId="1344"/>
    <cellStyle name="Normal 13 2 6 2 3 5" xfId="1345"/>
    <cellStyle name="Normal 13 2 6 2 3 6" xfId="42211"/>
    <cellStyle name="Normal 13 2 6 2 4" xfId="1346"/>
    <cellStyle name="Normal 13 2 6 2 4 2" xfId="1347"/>
    <cellStyle name="Normal 13 2 6 2 4 3" xfId="1348"/>
    <cellStyle name="Normal 13 2 6 2 4 4" xfId="47154"/>
    <cellStyle name="Normal 13 2 6 2 5" xfId="1349"/>
    <cellStyle name="Normal 13 2 6 2 5 2" xfId="1350"/>
    <cellStyle name="Normal 13 2 6 2 5 3" xfId="1351"/>
    <cellStyle name="Normal 13 2 6 2 5 4" xfId="45845"/>
    <cellStyle name="Normal 13 2 6 2 6" xfId="1352"/>
    <cellStyle name="Normal 13 2 6 2 6 2" xfId="1353"/>
    <cellStyle name="Normal 13 2 6 2 6 3" xfId="1354"/>
    <cellStyle name="Normal 13 2 6 2 6 4" xfId="51056"/>
    <cellStyle name="Normal 13 2 6 2 7" xfId="1355"/>
    <cellStyle name="Normal 13 2 6 2 7 2" xfId="1356"/>
    <cellStyle name="Normal 13 2 6 2 7 3" xfId="44022"/>
    <cellStyle name="Normal 13 2 6 2 8" xfId="1357"/>
    <cellStyle name="Normal 13 2 6 2 9" xfId="1358"/>
    <cellStyle name="Normal 13 2 6 3" xfId="1359"/>
    <cellStyle name="Normal 13 2 6 3 2" xfId="1360"/>
    <cellStyle name="Normal 13 2 6 3 2 2" xfId="1361"/>
    <cellStyle name="Normal 13 2 6 3 2 2 2" xfId="1362"/>
    <cellStyle name="Normal 13 2 6 3 2 2 3" xfId="1363"/>
    <cellStyle name="Normal 13 2 6 3 2 2 4" xfId="53153"/>
    <cellStyle name="Normal 13 2 6 3 2 3" xfId="1364"/>
    <cellStyle name="Normal 13 2 6 3 2 3 2" xfId="1365"/>
    <cellStyle name="Normal 13 2 6 3 2 3 3" xfId="47155"/>
    <cellStyle name="Normal 13 2 6 3 2 4" xfId="1366"/>
    <cellStyle name="Normal 13 2 6 3 2 5" xfId="1367"/>
    <cellStyle name="Normal 13 2 6 3 2 6" xfId="42497"/>
    <cellStyle name="Normal 13 2 6 3 3" xfId="1368"/>
    <cellStyle name="Normal 13 2 6 3 3 2" xfId="1369"/>
    <cellStyle name="Normal 13 2 6 3 3 3" xfId="1370"/>
    <cellStyle name="Normal 13 2 6 3 3 4" xfId="47156"/>
    <cellStyle name="Normal 13 2 6 3 4" xfId="1371"/>
    <cellStyle name="Normal 13 2 6 3 4 2" xfId="1372"/>
    <cellStyle name="Normal 13 2 6 3 4 3" xfId="1373"/>
    <cellStyle name="Normal 13 2 6 3 4 4" xfId="46131"/>
    <cellStyle name="Normal 13 2 6 3 5" xfId="1374"/>
    <cellStyle name="Normal 13 2 6 3 5 2" xfId="1375"/>
    <cellStyle name="Normal 13 2 6 3 5 3" xfId="1376"/>
    <cellStyle name="Normal 13 2 6 3 5 4" xfId="51342"/>
    <cellStyle name="Normal 13 2 6 3 6" xfId="1377"/>
    <cellStyle name="Normal 13 2 6 3 6 2" xfId="1378"/>
    <cellStyle name="Normal 13 2 6 3 6 3" xfId="44308"/>
    <cellStyle name="Normal 13 2 6 3 7" xfId="1379"/>
    <cellStyle name="Normal 13 2 6 3 8" xfId="1380"/>
    <cellStyle name="Normal 13 2 6 3 9" xfId="40686"/>
    <cellStyle name="Normal 13 2 6 4" xfId="1381"/>
    <cellStyle name="Normal 13 2 6 4 2" xfId="1382"/>
    <cellStyle name="Normal 13 2 6 4 2 2" xfId="1383"/>
    <cellStyle name="Normal 13 2 6 4 2 3" xfId="1384"/>
    <cellStyle name="Normal 13 2 6 4 2 4" xfId="52410"/>
    <cellStyle name="Normal 13 2 6 4 3" xfId="1385"/>
    <cellStyle name="Normal 13 2 6 4 3 2" xfId="1386"/>
    <cellStyle name="Normal 13 2 6 4 3 3" xfId="47157"/>
    <cellStyle name="Normal 13 2 6 4 4" xfId="1387"/>
    <cellStyle name="Normal 13 2 6 4 5" xfId="1388"/>
    <cellStyle name="Normal 13 2 6 4 6" xfId="41754"/>
    <cellStyle name="Normal 13 2 6 5" xfId="1389"/>
    <cellStyle name="Normal 13 2 6 5 2" xfId="1390"/>
    <cellStyle name="Normal 13 2 6 5 3" xfId="1391"/>
    <cellStyle name="Normal 13 2 6 5 4" xfId="47158"/>
    <cellStyle name="Normal 13 2 6 6" xfId="1392"/>
    <cellStyle name="Normal 13 2 6 6 2" xfId="1393"/>
    <cellStyle name="Normal 13 2 6 6 3" xfId="1394"/>
    <cellStyle name="Normal 13 2 6 6 4" xfId="45388"/>
    <cellStyle name="Normal 13 2 6 7" xfId="1395"/>
    <cellStyle name="Normal 13 2 6 7 2" xfId="1396"/>
    <cellStyle name="Normal 13 2 6 7 3" xfId="1397"/>
    <cellStyle name="Normal 13 2 6 7 4" xfId="50599"/>
    <cellStyle name="Normal 13 2 6 8" xfId="1398"/>
    <cellStyle name="Normal 13 2 6 8 2" xfId="1399"/>
    <cellStyle name="Normal 13 2 6 8 3" xfId="43565"/>
    <cellStyle name="Normal 13 2 6 9" xfId="1400"/>
    <cellStyle name="Normal 13 2 7" xfId="1401"/>
    <cellStyle name="Normal 13 2 7 10" xfId="40265"/>
    <cellStyle name="Normal 13 2 7 2" xfId="1402"/>
    <cellStyle name="Normal 13 2 7 2 2" xfId="1403"/>
    <cellStyle name="Normal 13 2 7 2 2 2" xfId="1404"/>
    <cellStyle name="Normal 13 2 7 2 2 2 2" xfId="1405"/>
    <cellStyle name="Normal 13 2 7 2 2 2 3" xfId="1406"/>
    <cellStyle name="Normal 13 2 7 2 2 2 4" xfId="53155"/>
    <cellStyle name="Normal 13 2 7 2 2 3" xfId="1407"/>
    <cellStyle name="Normal 13 2 7 2 2 3 2" xfId="1408"/>
    <cellStyle name="Normal 13 2 7 2 2 3 3" xfId="47159"/>
    <cellStyle name="Normal 13 2 7 2 2 4" xfId="1409"/>
    <cellStyle name="Normal 13 2 7 2 2 5" xfId="1410"/>
    <cellStyle name="Normal 13 2 7 2 2 6" xfId="42499"/>
    <cellStyle name="Normal 13 2 7 2 3" xfId="1411"/>
    <cellStyle name="Normal 13 2 7 2 3 2" xfId="1412"/>
    <cellStyle name="Normal 13 2 7 2 3 3" xfId="1413"/>
    <cellStyle name="Normal 13 2 7 2 3 4" xfId="47160"/>
    <cellStyle name="Normal 13 2 7 2 4" xfId="1414"/>
    <cellStyle name="Normal 13 2 7 2 4 2" xfId="1415"/>
    <cellStyle name="Normal 13 2 7 2 4 3" xfId="1416"/>
    <cellStyle name="Normal 13 2 7 2 4 4" xfId="46133"/>
    <cellStyle name="Normal 13 2 7 2 5" xfId="1417"/>
    <cellStyle name="Normal 13 2 7 2 5 2" xfId="1418"/>
    <cellStyle name="Normal 13 2 7 2 5 3" xfId="1419"/>
    <cellStyle name="Normal 13 2 7 2 5 4" xfId="51344"/>
    <cellStyle name="Normal 13 2 7 2 6" xfId="1420"/>
    <cellStyle name="Normal 13 2 7 2 6 2" xfId="1421"/>
    <cellStyle name="Normal 13 2 7 2 6 3" xfId="44310"/>
    <cellStyle name="Normal 13 2 7 2 7" xfId="1422"/>
    <cellStyle name="Normal 13 2 7 2 8" xfId="1423"/>
    <cellStyle name="Normal 13 2 7 2 9" xfId="40688"/>
    <cellStyle name="Normal 13 2 7 3" xfId="1424"/>
    <cellStyle name="Normal 13 2 7 3 2" xfId="1425"/>
    <cellStyle name="Normal 13 2 7 3 2 2" xfId="1426"/>
    <cellStyle name="Normal 13 2 7 3 2 3" xfId="1427"/>
    <cellStyle name="Normal 13 2 7 3 2 4" xfId="52732"/>
    <cellStyle name="Normal 13 2 7 3 3" xfId="1428"/>
    <cellStyle name="Normal 13 2 7 3 3 2" xfId="1429"/>
    <cellStyle name="Normal 13 2 7 3 3 3" xfId="47161"/>
    <cellStyle name="Normal 13 2 7 3 4" xfId="1430"/>
    <cellStyle name="Normal 13 2 7 3 5" xfId="1431"/>
    <cellStyle name="Normal 13 2 7 3 6" xfId="42076"/>
    <cellStyle name="Normal 13 2 7 4" xfId="1432"/>
    <cellStyle name="Normal 13 2 7 4 2" xfId="1433"/>
    <cellStyle name="Normal 13 2 7 4 3" xfId="1434"/>
    <cellStyle name="Normal 13 2 7 4 4" xfId="47162"/>
    <cellStyle name="Normal 13 2 7 5" xfId="1435"/>
    <cellStyle name="Normal 13 2 7 5 2" xfId="1436"/>
    <cellStyle name="Normal 13 2 7 5 3" xfId="1437"/>
    <cellStyle name="Normal 13 2 7 5 4" xfId="45710"/>
    <cellStyle name="Normal 13 2 7 6" xfId="1438"/>
    <cellStyle name="Normal 13 2 7 6 2" xfId="1439"/>
    <cellStyle name="Normal 13 2 7 6 3" xfId="1440"/>
    <cellStyle name="Normal 13 2 7 6 4" xfId="50921"/>
    <cellStyle name="Normal 13 2 7 7" xfId="1441"/>
    <cellStyle name="Normal 13 2 7 7 2" xfId="1442"/>
    <cellStyle name="Normal 13 2 7 7 3" xfId="43887"/>
    <cellStyle name="Normal 13 2 7 8" xfId="1443"/>
    <cellStyle name="Normal 13 2 7 9" xfId="1444"/>
    <cellStyle name="Normal 13 2 8" xfId="1445"/>
    <cellStyle name="Normal 13 2 8 2" xfId="1446"/>
    <cellStyle name="Normal 13 2 8 2 2" xfId="1447"/>
    <cellStyle name="Normal 13 2 8 2 2 2" xfId="1448"/>
    <cellStyle name="Normal 13 2 8 2 2 3" xfId="1449"/>
    <cellStyle name="Normal 13 2 8 2 2 4" xfId="53099"/>
    <cellStyle name="Normal 13 2 8 2 3" xfId="1450"/>
    <cellStyle name="Normal 13 2 8 2 3 2" xfId="1451"/>
    <cellStyle name="Normal 13 2 8 2 3 3" xfId="47163"/>
    <cellStyle name="Normal 13 2 8 2 4" xfId="1452"/>
    <cellStyle name="Normal 13 2 8 2 5" xfId="1453"/>
    <cellStyle name="Normal 13 2 8 2 6" xfId="42443"/>
    <cellStyle name="Normal 13 2 8 3" xfId="1454"/>
    <cellStyle name="Normal 13 2 8 3 2" xfId="1455"/>
    <cellStyle name="Normal 13 2 8 3 3" xfId="1456"/>
    <cellStyle name="Normal 13 2 8 3 4" xfId="47164"/>
    <cellStyle name="Normal 13 2 8 4" xfId="1457"/>
    <cellStyle name="Normal 13 2 8 4 2" xfId="1458"/>
    <cellStyle name="Normal 13 2 8 4 3" xfId="1459"/>
    <cellStyle name="Normal 13 2 8 4 4" xfId="46077"/>
    <cellStyle name="Normal 13 2 8 5" xfId="1460"/>
    <cellStyle name="Normal 13 2 8 5 2" xfId="1461"/>
    <cellStyle name="Normal 13 2 8 5 3" xfId="1462"/>
    <cellStyle name="Normal 13 2 8 5 4" xfId="51288"/>
    <cellStyle name="Normal 13 2 8 6" xfId="1463"/>
    <cellStyle name="Normal 13 2 8 6 2" xfId="1464"/>
    <cellStyle name="Normal 13 2 8 6 3" xfId="44254"/>
    <cellStyle name="Normal 13 2 8 7" xfId="1465"/>
    <cellStyle name="Normal 13 2 8 8" xfId="1466"/>
    <cellStyle name="Normal 13 2 8 9" xfId="40632"/>
    <cellStyle name="Normal 13 2 9" xfId="1467"/>
    <cellStyle name="Normal 13 2 9 2" xfId="1468"/>
    <cellStyle name="Normal 13 2 9 2 2" xfId="1469"/>
    <cellStyle name="Normal 13 2 9 2 2 2" xfId="1470"/>
    <cellStyle name="Normal 13 2 9 2 2 3" xfId="1471"/>
    <cellStyle name="Normal 13 2 9 2 2 4" xfId="52366"/>
    <cellStyle name="Normal 13 2 9 2 3" xfId="1472"/>
    <cellStyle name="Normal 13 2 9 2 3 2" xfId="1473"/>
    <cellStyle name="Normal 13 2 9 2 3 3" xfId="47165"/>
    <cellStyle name="Normal 13 2 9 2 4" xfId="1474"/>
    <cellStyle name="Normal 13 2 9 2 5" xfId="1475"/>
    <cellStyle name="Normal 13 2 9 2 6" xfId="41710"/>
    <cellStyle name="Normal 13 2 9 3" xfId="1476"/>
    <cellStyle name="Normal 13 2 9 3 2" xfId="1477"/>
    <cellStyle name="Normal 13 2 9 3 3" xfId="1478"/>
    <cellStyle name="Normal 13 2 9 3 4" xfId="47166"/>
    <cellStyle name="Normal 13 2 9 4" xfId="1479"/>
    <cellStyle name="Normal 13 2 9 4 2" xfId="1480"/>
    <cellStyle name="Normal 13 2 9 4 3" xfId="1481"/>
    <cellStyle name="Normal 13 2 9 4 4" xfId="45344"/>
    <cellStyle name="Normal 13 2 9 5" xfId="1482"/>
    <cellStyle name="Normal 13 2 9 5 2" xfId="1483"/>
    <cellStyle name="Normal 13 2 9 5 3" xfId="1484"/>
    <cellStyle name="Normal 13 2 9 5 4" xfId="50555"/>
    <cellStyle name="Normal 13 2 9 6" xfId="1485"/>
    <cellStyle name="Normal 13 2 9 6 2" xfId="1486"/>
    <cellStyle name="Normal 13 2 9 6 3" xfId="43521"/>
    <cellStyle name="Normal 13 2 9 7" xfId="1487"/>
    <cellStyle name="Normal 13 2 9 8" xfId="1488"/>
    <cellStyle name="Normal 13 2 9 9" xfId="39899"/>
    <cellStyle name="Normal 13 20" xfId="1489"/>
    <cellStyle name="Normal 13 21" xfId="39859"/>
    <cellStyle name="Normal 13 22" xfId="54138"/>
    <cellStyle name="Normal 13 3" xfId="121"/>
    <cellStyle name="Normal 13 3 10" xfId="1490"/>
    <cellStyle name="Normal 13 3 10 2" xfId="1491"/>
    <cellStyle name="Normal 13 3 10 2 2" xfId="1492"/>
    <cellStyle name="Normal 13 3 10 2 2 2" xfId="1493"/>
    <cellStyle name="Normal 13 3 10 2 2 3" xfId="1494"/>
    <cellStyle name="Normal 13 3 10 2 2 4" xfId="53837"/>
    <cellStyle name="Normal 13 3 10 2 3" xfId="1495"/>
    <cellStyle name="Normal 13 3 10 2 3 2" xfId="1496"/>
    <cellStyle name="Normal 13 3 10 2 3 3" xfId="47167"/>
    <cellStyle name="Normal 13 3 10 2 4" xfId="1497"/>
    <cellStyle name="Normal 13 3 10 2 5" xfId="1498"/>
    <cellStyle name="Normal 13 3 10 2 6" xfId="43181"/>
    <cellStyle name="Normal 13 3 10 3" xfId="1499"/>
    <cellStyle name="Normal 13 3 10 3 2" xfId="1500"/>
    <cellStyle name="Normal 13 3 10 3 3" xfId="1501"/>
    <cellStyle name="Normal 13 3 10 3 4" xfId="47168"/>
    <cellStyle name="Normal 13 3 10 4" xfId="1502"/>
    <cellStyle name="Normal 13 3 10 4 2" xfId="1503"/>
    <cellStyle name="Normal 13 3 10 4 3" xfId="1504"/>
    <cellStyle name="Normal 13 3 10 4 4" xfId="46815"/>
    <cellStyle name="Normal 13 3 10 5" xfId="1505"/>
    <cellStyle name="Normal 13 3 10 5 2" xfId="1506"/>
    <cellStyle name="Normal 13 3 10 5 3" xfId="1507"/>
    <cellStyle name="Normal 13 3 10 5 4" xfId="52026"/>
    <cellStyle name="Normal 13 3 10 6" xfId="1508"/>
    <cellStyle name="Normal 13 3 10 6 2" xfId="1509"/>
    <cellStyle name="Normal 13 3 10 6 3" xfId="44992"/>
    <cellStyle name="Normal 13 3 10 7" xfId="1510"/>
    <cellStyle name="Normal 13 3 10 8" xfId="1511"/>
    <cellStyle name="Normal 13 3 10 9" xfId="41370"/>
    <cellStyle name="Normal 13 3 11" xfId="1512"/>
    <cellStyle name="Normal 13 3 11 2" xfId="1513"/>
    <cellStyle name="Normal 13 3 11 2 2" xfId="1514"/>
    <cellStyle name="Normal 13 3 11 2 2 2" xfId="1515"/>
    <cellStyle name="Normal 13 3 11 2 2 3" xfId="1516"/>
    <cellStyle name="Normal 13 3 11 2 2 4" xfId="53973"/>
    <cellStyle name="Normal 13 3 11 2 3" xfId="1517"/>
    <cellStyle name="Normal 13 3 11 2 3 2" xfId="1518"/>
    <cellStyle name="Normal 13 3 11 2 3 3" xfId="47169"/>
    <cellStyle name="Normal 13 3 11 2 4" xfId="1519"/>
    <cellStyle name="Normal 13 3 11 2 5" xfId="1520"/>
    <cellStyle name="Normal 13 3 11 2 6" xfId="43317"/>
    <cellStyle name="Normal 13 3 11 3" xfId="1521"/>
    <cellStyle name="Normal 13 3 11 3 2" xfId="1522"/>
    <cellStyle name="Normal 13 3 11 3 3" xfId="1523"/>
    <cellStyle name="Normal 13 3 11 3 4" xfId="46951"/>
    <cellStyle name="Normal 13 3 11 4" xfId="1524"/>
    <cellStyle name="Normal 13 3 11 4 2" xfId="1525"/>
    <cellStyle name="Normal 13 3 11 4 3" xfId="1526"/>
    <cellStyle name="Normal 13 3 11 4 4" xfId="52162"/>
    <cellStyle name="Normal 13 3 11 5" xfId="1527"/>
    <cellStyle name="Normal 13 3 11 5 2" xfId="1528"/>
    <cellStyle name="Normal 13 3 11 5 3" xfId="45128"/>
    <cellStyle name="Normal 13 3 11 6" xfId="1529"/>
    <cellStyle name="Normal 13 3 11 7" xfId="1530"/>
    <cellStyle name="Normal 13 3 11 8" xfId="41506"/>
    <cellStyle name="Normal 13 3 12" xfId="1531"/>
    <cellStyle name="Normal 13 3 12 2" xfId="1532"/>
    <cellStyle name="Normal 13 3 12 2 2" xfId="1533"/>
    <cellStyle name="Normal 13 3 12 2 3" xfId="1534"/>
    <cellStyle name="Normal 13 3 12 2 4" xfId="47170"/>
    <cellStyle name="Normal 13 3 12 3" xfId="1535"/>
    <cellStyle name="Normal 13 3 12 3 2" xfId="1536"/>
    <cellStyle name="Normal 13 3 12 3 3" xfId="1537"/>
    <cellStyle name="Normal 13 3 12 3 4" xfId="52356"/>
    <cellStyle name="Normal 13 3 12 4" xfId="1538"/>
    <cellStyle name="Normal 13 3 12 4 2" xfId="1539"/>
    <cellStyle name="Normal 13 3 12 4 3" xfId="45275"/>
    <cellStyle name="Normal 13 3 12 5" xfId="1540"/>
    <cellStyle name="Normal 13 3 12 6" xfId="1541"/>
    <cellStyle name="Normal 13 3 12 7" xfId="41700"/>
    <cellStyle name="Normal 13 3 13" xfId="1542"/>
    <cellStyle name="Normal 13 3 13 2" xfId="1543"/>
    <cellStyle name="Normal 13 3 13 3" xfId="1544"/>
    <cellStyle name="Normal 13 3 13 4" xfId="47171"/>
    <cellStyle name="Normal 13 3 14" xfId="1545"/>
    <cellStyle name="Normal 13 3 14 2" xfId="1546"/>
    <cellStyle name="Normal 13 3 14 3" xfId="1547"/>
    <cellStyle name="Normal 13 3 14 4" xfId="45334"/>
    <cellStyle name="Normal 13 3 15" xfId="1548"/>
    <cellStyle name="Normal 13 3 15 2" xfId="1549"/>
    <cellStyle name="Normal 13 3 15 3" xfId="1550"/>
    <cellStyle name="Normal 13 3 15 4" xfId="50545"/>
    <cellStyle name="Normal 13 3 16" xfId="1551"/>
    <cellStyle name="Normal 13 3 16 2" xfId="1552"/>
    <cellStyle name="Normal 13 3 16 3" xfId="43511"/>
    <cellStyle name="Normal 13 3 17" xfId="1553"/>
    <cellStyle name="Normal 13 3 18" xfId="1554"/>
    <cellStyle name="Normal 13 3 19" xfId="39889"/>
    <cellStyle name="Normal 13 3 2" xfId="246"/>
    <cellStyle name="Normal 13 3 2 10" xfId="1555"/>
    <cellStyle name="Normal 13 3 2 10 2" xfId="1556"/>
    <cellStyle name="Normal 13 3 2 10 3" xfId="1557"/>
    <cellStyle name="Normal 13 3 2 10 4" xfId="50695"/>
    <cellStyle name="Normal 13 3 2 11" xfId="1558"/>
    <cellStyle name="Normal 13 3 2 11 2" xfId="1559"/>
    <cellStyle name="Normal 13 3 2 11 3" xfId="43661"/>
    <cellStyle name="Normal 13 3 2 12" xfId="1560"/>
    <cellStyle name="Normal 13 3 2 13" xfId="1561"/>
    <cellStyle name="Normal 13 3 2 14" xfId="40039"/>
    <cellStyle name="Normal 13 3 2 2" xfId="1562"/>
    <cellStyle name="Normal 13 3 2 2 10" xfId="1563"/>
    <cellStyle name="Normal 13 3 2 2 11" xfId="40174"/>
    <cellStyle name="Normal 13 3 2 2 2" xfId="1564"/>
    <cellStyle name="Normal 13 3 2 2 2 10" xfId="40541"/>
    <cellStyle name="Normal 13 3 2 2 2 2" xfId="1565"/>
    <cellStyle name="Normal 13 3 2 2 2 2 2" xfId="1566"/>
    <cellStyle name="Normal 13 3 2 2 2 2 2 2" xfId="1567"/>
    <cellStyle name="Normal 13 3 2 2 2 2 2 2 2" xfId="1568"/>
    <cellStyle name="Normal 13 3 2 2 2 2 2 2 3" xfId="1569"/>
    <cellStyle name="Normal 13 3 2 2 2 2 2 2 4" xfId="53158"/>
    <cellStyle name="Normal 13 3 2 2 2 2 2 3" xfId="1570"/>
    <cellStyle name="Normal 13 3 2 2 2 2 2 3 2" xfId="1571"/>
    <cellStyle name="Normal 13 3 2 2 2 2 2 3 3" xfId="47172"/>
    <cellStyle name="Normal 13 3 2 2 2 2 2 4" xfId="1572"/>
    <cellStyle name="Normal 13 3 2 2 2 2 2 5" xfId="1573"/>
    <cellStyle name="Normal 13 3 2 2 2 2 2 6" xfId="42502"/>
    <cellStyle name="Normal 13 3 2 2 2 2 3" xfId="1574"/>
    <cellStyle name="Normal 13 3 2 2 2 2 3 2" xfId="1575"/>
    <cellStyle name="Normal 13 3 2 2 2 2 3 3" xfId="1576"/>
    <cellStyle name="Normal 13 3 2 2 2 2 3 4" xfId="47173"/>
    <cellStyle name="Normal 13 3 2 2 2 2 4" xfId="1577"/>
    <cellStyle name="Normal 13 3 2 2 2 2 4 2" xfId="1578"/>
    <cellStyle name="Normal 13 3 2 2 2 2 4 3" xfId="1579"/>
    <cellStyle name="Normal 13 3 2 2 2 2 4 4" xfId="46136"/>
    <cellStyle name="Normal 13 3 2 2 2 2 5" xfId="1580"/>
    <cellStyle name="Normal 13 3 2 2 2 2 5 2" xfId="1581"/>
    <cellStyle name="Normal 13 3 2 2 2 2 5 3" xfId="1582"/>
    <cellStyle name="Normal 13 3 2 2 2 2 5 4" xfId="51347"/>
    <cellStyle name="Normal 13 3 2 2 2 2 6" xfId="1583"/>
    <cellStyle name="Normal 13 3 2 2 2 2 6 2" xfId="1584"/>
    <cellStyle name="Normal 13 3 2 2 2 2 6 3" xfId="44313"/>
    <cellStyle name="Normal 13 3 2 2 2 2 7" xfId="1585"/>
    <cellStyle name="Normal 13 3 2 2 2 2 8" xfId="1586"/>
    <cellStyle name="Normal 13 3 2 2 2 2 9" xfId="40691"/>
    <cellStyle name="Normal 13 3 2 2 2 3" xfId="1587"/>
    <cellStyle name="Normal 13 3 2 2 2 3 2" xfId="1588"/>
    <cellStyle name="Normal 13 3 2 2 2 3 2 2" xfId="1589"/>
    <cellStyle name="Normal 13 3 2 2 2 3 2 3" xfId="1590"/>
    <cellStyle name="Normal 13 3 2 2 2 3 2 4" xfId="53008"/>
    <cellStyle name="Normal 13 3 2 2 2 3 3" xfId="1591"/>
    <cellStyle name="Normal 13 3 2 2 2 3 3 2" xfId="1592"/>
    <cellStyle name="Normal 13 3 2 2 2 3 3 3" xfId="47174"/>
    <cellStyle name="Normal 13 3 2 2 2 3 4" xfId="1593"/>
    <cellStyle name="Normal 13 3 2 2 2 3 5" xfId="1594"/>
    <cellStyle name="Normal 13 3 2 2 2 3 6" xfId="42352"/>
    <cellStyle name="Normal 13 3 2 2 2 4" xfId="1595"/>
    <cellStyle name="Normal 13 3 2 2 2 4 2" xfId="1596"/>
    <cellStyle name="Normal 13 3 2 2 2 4 3" xfId="1597"/>
    <cellStyle name="Normal 13 3 2 2 2 4 4" xfId="47175"/>
    <cellStyle name="Normal 13 3 2 2 2 5" xfId="1598"/>
    <cellStyle name="Normal 13 3 2 2 2 5 2" xfId="1599"/>
    <cellStyle name="Normal 13 3 2 2 2 5 3" xfId="1600"/>
    <cellStyle name="Normal 13 3 2 2 2 5 4" xfId="45986"/>
    <cellStyle name="Normal 13 3 2 2 2 6" xfId="1601"/>
    <cellStyle name="Normal 13 3 2 2 2 6 2" xfId="1602"/>
    <cellStyle name="Normal 13 3 2 2 2 6 3" xfId="1603"/>
    <cellStyle name="Normal 13 3 2 2 2 6 4" xfId="51197"/>
    <cellStyle name="Normal 13 3 2 2 2 7" xfId="1604"/>
    <cellStyle name="Normal 13 3 2 2 2 7 2" xfId="1605"/>
    <cellStyle name="Normal 13 3 2 2 2 7 3" xfId="44163"/>
    <cellStyle name="Normal 13 3 2 2 2 8" xfId="1606"/>
    <cellStyle name="Normal 13 3 2 2 2 9" xfId="1607"/>
    <cellStyle name="Normal 13 3 2 2 3" xfId="1608"/>
    <cellStyle name="Normal 13 3 2 2 3 2" xfId="1609"/>
    <cellStyle name="Normal 13 3 2 2 3 2 2" xfId="1610"/>
    <cellStyle name="Normal 13 3 2 2 3 2 2 2" xfId="1611"/>
    <cellStyle name="Normal 13 3 2 2 3 2 2 3" xfId="1612"/>
    <cellStyle name="Normal 13 3 2 2 3 2 2 4" xfId="53157"/>
    <cellStyle name="Normal 13 3 2 2 3 2 3" xfId="1613"/>
    <cellStyle name="Normal 13 3 2 2 3 2 3 2" xfId="1614"/>
    <cellStyle name="Normal 13 3 2 2 3 2 3 3" xfId="47176"/>
    <cellStyle name="Normal 13 3 2 2 3 2 4" xfId="1615"/>
    <cellStyle name="Normal 13 3 2 2 3 2 5" xfId="1616"/>
    <cellStyle name="Normal 13 3 2 2 3 2 6" xfId="42501"/>
    <cellStyle name="Normal 13 3 2 2 3 3" xfId="1617"/>
    <cellStyle name="Normal 13 3 2 2 3 3 2" xfId="1618"/>
    <cellStyle name="Normal 13 3 2 2 3 3 3" xfId="1619"/>
    <cellStyle name="Normal 13 3 2 2 3 3 4" xfId="47177"/>
    <cellStyle name="Normal 13 3 2 2 3 4" xfId="1620"/>
    <cellStyle name="Normal 13 3 2 2 3 4 2" xfId="1621"/>
    <cellStyle name="Normal 13 3 2 2 3 4 3" xfId="1622"/>
    <cellStyle name="Normal 13 3 2 2 3 4 4" xfId="46135"/>
    <cellStyle name="Normal 13 3 2 2 3 5" xfId="1623"/>
    <cellStyle name="Normal 13 3 2 2 3 5 2" xfId="1624"/>
    <cellStyle name="Normal 13 3 2 2 3 5 3" xfId="1625"/>
    <cellStyle name="Normal 13 3 2 2 3 5 4" xfId="51346"/>
    <cellStyle name="Normal 13 3 2 2 3 6" xfId="1626"/>
    <cellStyle name="Normal 13 3 2 2 3 6 2" xfId="1627"/>
    <cellStyle name="Normal 13 3 2 2 3 6 3" xfId="44312"/>
    <cellStyle name="Normal 13 3 2 2 3 7" xfId="1628"/>
    <cellStyle name="Normal 13 3 2 2 3 8" xfId="1629"/>
    <cellStyle name="Normal 13 3 2 2 3 9" xfId="40690"/>
    <cellStyle name="Normal 13 3 2 2 4" xfId="1630"/>
    <cellStyle name="Normal 13 3 2 2 4 2" xfId="1631"/>
    <cellStyle name="Normal 13 3 2 2 4 2 2" xfId="1632"/>
    <cellStyle name="Normal 13 3 2 2 4 2 3" xfId="1633"/>
    <cellStyle name="Normal 13 3 2 2 4 2 4" xfId="52641"/>
    <cellStyle name="Normal 13 3 2 2 4 3" xfId="1634"/>
    <cellStyle name="Normal 13 3 2 2 4 3 2" xfId="1635"/>
    <cellStyle name="Normal 13 3 2 2 4 3 3" xfId="47178"/>
    <cellStyle name="Normal 13 3 2 2 4 4" xfId="1636"/>
    <cellStyle name="Normal 13 3 2 2 4 5" xfId="1637"/>
    <cellStyle name="Normal 13 3 2 2 4 6" xfId="41985"/>
    <cellStyle name="Normal 13 3 2 2 5" xfId="1638"/>
    <cellStyle name="Normal 13 3 2 2 5 2" xfId="1639"/>
    <cellStyle name="Normal 13 3 2 2 5 3" xfId="1640"/>
    <cellStyle name="Normal 13 3 2 2 5 4" xfId="47179"/>
    <cellStyle name="Normal 13 3 2 2 6" xfId="1641"/>
    <cellStyle name="Normal 13 3 2 2 6 2" xfId="1642"/>
    <cellStyle name="Normal 13 3 2 2 6 3" xfId="1643"/>
    <cellStyle name="Normal 13 3 2 2 6 4" xfId="45619"/>
    <cellStyle name="Normal 13 3 2 2 7" xfId="1644"/>
    <cellStyle name="Normal 13 3 2 2 7 2" xfId="1645"/>
    <cellStyle name="Normal 13 3 2 2 7 3" xfId="1646"/>
    <cellStyle name="Normal 13 3 2 2 7 4" xfId="50830"/>
    <cellStyle name="Normal 13 3 2 2 8" xfId="1647"/>
    <cellStyle name="Normal 13 3 2 2 8 2" xfId="1648"/>
    <cellStyle name="Normal 13 3 2 2 8 3" xfId="43796"/>
    <cellStyle name="Normal 13 3 2 2 9" xfId="1649"/>
    <cellStyle name="Normal 13 3 2 3" xfId="1650"/>
    <cellStyle name="Normal 13 3 2 3 10" xfId="40312"/>
    <cellStyle name="Normal 13 3 2 3 2" xfId="1651"/>
    <cellStyle name="Normal 13 3 2 3 2 2" xfId="1652"/>
    <cellStyle name="Normal 13 3 2 3 2 2 2" xfId="1653"/>
    <cellStyle name="Normal 13 3 2 3 2 2 2 2" xfId="1654"/>
    <cellStyle name="Normal 13 3 2 3 2 2 2 3" xfId="1655"/>
    <cellStyle name="Normal 13 3 2 3 2 2 2 4" xfId="53159"/>
    <cellStyle name="Normal 13 3 2 3 2 2 3" xfId="1656"/>
    <cellStyle name="Normal 13 3 2 3 2 2 3 2" xfId="1657"/>
    <cellStyle name="Normal 13 3 2 3 2 2 3 3" xfId="47180"/>
    <cellStyle name="Normal 13 3 2 3 2 2 4" xfId="1658"/>
    <cellStyle name="Normal 13 3 2 3 2 2 5" xfId="1659"/>
    <cellStyle name="Normal 13 3 2 3 2 2 6" xfId="42503"/>
    <cellStyle name="Normal 13 3 2 3 2 3" xfId="1660"/>
    <cellStyle name="Normal 13 3 2 3 2 3 2" xfId="1661"/>
    <cellStyle name="Normal 13 3 2 3 2 3 3" xfId="1662"/>
    <cellStyle name="Normal 13 3 2 3 2 3 4" xfId="47181"/>
    <cellStyle name="Normal 13 3 2 3 2 4" xfId="1663"/>
    <cellStyle name="Normal 13 3 2 3 2 4 2" xfId="1664"/>
    <cellStyle name="Normal 13 3 2 3 2 4 3" xfId="1665"/>
    <cellStyle name="Normal 13 3 2 3 2 4 4" xfId="46137"/>
    <cellStyle name="Normal 13 3 2 3 2 5" xfId="1666"/>
    <cellStyle name="Normal 13 3 2 3 2 5 2" xfId="1667"/>
    <cellStyle name="Normal 13 3 2 3 2 5 3" xfId="1668"/>
    <cellStyle name="Normal 13 3 2 3 2 5 4" xfId="51348"/>
    <cellStyle name="Normal 13 3 2 3 2 6" xfId="1669"/>
    <cellStyle name="Normal 13 3 2 3 2 6 2" xfId="1670"/>
    <cellStyle name="Normal 13 3 2 3 2 6 3" xfId="44314"/>
    <cellStyle name="Normal 13 3 2 3 2 7" xfId="1671"/>
    <cellStyle name="Normal 13 3 2 3 2 8" xfId="1672"/>
    <cellStyle name="Normal 13 3 2 3 2 9" xfId="40692"/>
    <cellStyle name="Normal 13 3 2 3 3" xfId="1673"/>
    <cellStyle name="Normal 13 3 2 3 3 2" xfId="1674"/>
    <cellStyle name="Normal 13 3 2 3 3 2 2" xfId="1675"/>
    <cellStyle name="Normal 13 3 2 3 3 2 3" xfId="1676"/>
    <cellStyle name="Normal 13 3 2 3 3 2 4" xfId="52779"/>
    <cellStyle name="Normal 13 3 2 3 3 3" xfId="1677"/>
    <cellStyle name="Normal 13 3 2 3 3 3 2" xfId="1678"/>
    <cellStyle name="Normal 13 3 2 3 3 3 3" xfId="47182"/>
    <cellStyle name="Normal 13 3 2 3 3 4" xfId="1679"/>
    <cellStyle name="Normal 13 3 2 3 3 5" xfId="1680"/>
    <cellStyle name="Normal 13 3 2 3 3 6" xfId="42123"/>
    <cellStyle name="Normal 13 3 2 3 4" xfId="1681"/>
    <cellStyle name="Normal 13 3 2 3 4 2" xfId="1682"/>
    <cellStyle name="Normal 13 3 2 3 4 3" xfId="1683"/>
    <cellStyle name="Normal 13 3 2 3 4 4" xfId="47183"/>
    <cellStyle name="Normal 13 3 2 3 5" xfId="1684"/>
    <cellStyle name="Normal 13 3 2 3 5 2" xfId="1685"/>
    <cellStyle name="Normal 13 3 2 3 5 3" xfId="1686"/>
    <cellStyle name="Normal 13 3 2 3 5 4" xfId="45757"/>
    <cellStyle name="Normal 13 3 2 3 6" xfId="1687"/>
    <cellStyle name="Normal 13 3 2 3 6 2" xfId="1688"/>
    <cellStyle name="Normal 13 3 2 3 6 3" xfId="1689"/>
    <cellStyle name="Normal 13 3 2 3 6 4" xfId="50968"/>
    <cellStyle name="Normal 13 3 2 3 7" xfId="1690"/>
    <cellStyle name="Normal 13 3 2 3 7 2" xfId="1691"/>
    <cellStyle name="Normal 13 3 2 3 7 3" xfId="43934"/>
    <cellStyle name="Normal 13 3 2 3 8" xfId="1692"/>
    <cellStyle name="Normal 13 3 2 3 9" xfId="1693"/>
    <cellStyle name="Normal 13 3 2 4" xfId="1694"/>
    <cellStyle name="Normal 13 3 2 4 2" xfId="1695"/>
    <cellStyle name="Normal 13 3 2 4 2 2" xfId="1696"/>
    <cellStyle name="Normal 13 3 2 4 2 2 2" xfId="1697"/>
    <cellStyle name="Normal 13 3 2 4 2 2 3" xfId="1698"/>
    <cellStyle name="Normal 13 3 2 4 2 2 4" xfId="53156"/>
    <cellStyle name="Normal 13 3 2 4 2 3" xfId="1699"/>
    <cellStyle name="Normal 13 3 2 4 2 3 2" xfId="1700"/>
    <cellStyle name="Normal 13 3 2 4 2 3 3" xfId="47184"/>
    <cellStyle name="Normal 13 3 2 4 2 4" xfId="1701"/>
    <cellStyle name="Normal 13 3 2 4 2 5" xfId="1702"/>
    <cellStyle name="Normal 13 3 2 4 2 6" xfId="42500"/>
    <cellStyle name="Normal 13 3 2 4 3" xfId="1703"/>
    <cellStyle name="Normal 13 3 2 4 3 2" xfId="1704"/>
    <cellStyle name="Normal 13 3 2 4 3 3" xfId="1705"/>
    <cellStyle name="Normal 13 3 2 4 3 4" xfId="47185"/>
    <cellStyle name="Normal 13 3 2 4 4" xfId="1706"/>
    <cellStyle name="Normal 13 3 2 4 4 2" xfId="1707"/>
    <cellStyle name="Normal 13 3 2 4 4 3" xfId="1708"/>
    <cellStyle name="Normal 13 3 2 4 4 4" xfId="46134"/>
    <cellStyle name="Normal 13 3 2 4 5" xfId="1709"/>
    <cellStyle name="Normal 13 3 2 4 5 2" xfId="1710"/>
    <cellStyle name="Normal 13 3 2 4 5 3" xfId="1711"/>
    <cellStyle name="Normal 13 3 2 4 5 4" xfId="51345"/>
    <cellStyle name="Normal 13 3 2 4 6" xfId="1712"/>
    <cellStyle name="Normal 13 3 2 4 6 2" xfId="1713"/>
    <cellStyle name="Normal 13 3 2 4 6 3" xfId="44311"/>
    <cellStyle name="Normal 13 3 2 4 7" xfId="1714"/>
    <cellStyle name="Normal 13 3 2 4 8" xfId="1715"/>
    <cellStyle name="Normal 13 3 2 4 9" xfId="40689"/>
    <cellStyle name="Normal 13 3 2 5" xfId="1716"/>
    <cellStyle name="Normal 13 3 2 5 2" xfId="1717"/>
    <cellStyle name="Normal 13 3 2 5 2 2" xfId="1718"/>
    <cellStyle name="Normal 13 3 2 5 2 2 2" xfId="1719"/>
    <cellStyle name="Normal 13 3 2 5 2 2 3" xfId="1720"/>
    <cellStyle name="Normal 13 3 2 5 2 2 4" xfId="53883"/>
    <cellStyle name="Normal 13 3 2 5 2 3" xfId="1721"/>
    <cellStyle name="Normal 13 3 2 5 2 3 2" xfId="1722"/>
    <cellStyle name="Normal 13 3 2 5 2 3 3" xfId="47186"/>
    <cellStyle name="Normal 13 3 2 5 2 4" xfId="1723"/>
    <cellStyle name="Normal 13 3 2 5 2 5" xfId="1724"/>
    <cellStyle name="Normal 13 3 2 5 2 6" xfId="43227"/>
    <cellStyle name="Normal 13 3 2 5 3" xfId="1725"/>
    <cellStyle name="Normal 13 3 2 5 3 2" xfId="1726"/>
    <cellStyle name="Normal 13 3 2 5 3 3" xfId="1727"/>
    <cellStyle name="Normal 13 3 2 5 3 4" xfId="47187"/>
    <cellStyle name="Normal 13 3 2 5 4" xfId="1728"/>
    <cellStyle name="Normal 13 3 2 5 4 2" xfId="1729"/>
    <cellStyle name="Normal 13 3 2 5 4 3" xfId="1730"/>
    <cellStyle name="Normal 13 3 2 5 4 4" xfId="46861"/>
    <cellStyle name="Normal 13 3 2 5 5" xfId="1731"/>
    <cellStyle name="Normal 13 3 2 5 5 2" xfId="1732"/>
    <cellStyle name="Normal 13 3 2 5 5 3" xfId="1733"/>
    <cellStyle name="Normal 13 3 2 5 5 4" xfId="52072"/>
    <cellStyle name="Normal 13 3 2 5 6" xfId="1734"/>
    <cellStyle name="Normal 13 3 2 5 6 2" xfId="1735"/>
    <cellStyle name="Normal 13 3 2 5 6 3" xfId="45038"/>
    <cellStyle name="Normal 13 3 2 5 7" xfId="1736"/>
    <cellStyle name="Normal 13 3 2 5 8" xfId="1737"/>
    <cellStyle name="Normal 13 3 2 5 9" xfId="41416"/>
    <cellStyle name="Normal 13 3 2 6" xfId="1738"/>
    <cellStyle name="Normal 13 3 2 6 2" xfId="1739"/>
    <cellStyle name="Normal 13 3 2 6 2 2" xfId="1740"/>
    <cellStyle name="Normal 13 3 2 6 2 2 2" xfId="1741"/>
    <cellStyle name="Normal 13 3 2 6 2 2 3" xfId="1742"/>
    <cellStyle name="Normal 13 3 2 6 2 2 4" xfId="54019"/>
    <cellStyle name="Normal 13 3 2 6 2 3" xfId="1743"/>
    <cellStyle name="Normal 13 3 2 6 2 3 2" xfId="1744"/>
    <cellStyle name="Normal 13 3 2 6 2 3 3" xfId="47188"/>
    <cellStyle name="Normal 13 3 2 6 2 4" xfId="1745"/>
    <cellStyle name="Normal 13 3 2 6 2 5" xfId="1746"/>
    <cellStyle name="Normal 13 3 2 6 2 6" xfId="43363"/>
    <cellStyle name="Normal 13 3 2 6 3" xfId="1747"/>
    <cellStyle name="Normal 13 3 2 6 3 2" xfId="1748"/>
    <cellStyle name="Normal 13 3 2 6 3 3" xfId="1749"/>
    <cellStyle name="Normal 13 3 2 6 3 4" xfId="46997"/>
    <cellStyle name="Normal 13 3 2 6 4" xfId="1750"/>
    <cellStyle name="Normal 13 3 2 6 4 2" xfId="1751"/>
    <cellStyle name="Normal 13 3 2 6 4 3" xfId="1752"/>
    <cellStyle name="Normal 13 3 2 6 4 4" xfId="52208"/>
    <cellStyle name="Normal 13 3 2 6 5" xfId="1753"/>
    <cellStyle name="Normal 13 3 2 6 5 2" xfId="1754"/>
    <cellStyle name="Normal 13 3 2 6 5 3" xfId="45174"/>
    <cellStyle name="Normal 13 3 2 6 6" xfId="1755"/>
    <cellStyle name="Normal 13 3 2 6 7" xfId="1756"/>
    <cellStyle name="Normal 13 3 2 6 8" xfId="41552"/>
    <cellStyle name="Normal 13 3 2 7" xfId="1757"/>
    <cellStyle name="Normal 13 3 2 7 2" xfId="1758"/>
    <cellStyle name="Normal 13 3 2 7 2 2" xfId="1759"/>
    <cellStyle name="Normal 13 3 2 7 2 3" xfId="1760"/>
    <cellStyle name="Normal 13 3 2 7 2 4" xfId="52506"/>
    <cellStyle name="Normal 13 3 2 7 3" xfId="1761"/>
    <cellStyle name="Normal 13 3 2 7 3 2" xfId="1762"/>
    <cellStyle name="Normal 13 3 2 7 3 3" xfId="47189"/>
    <cellStyle name="Normal 13 3 2 7 4" xfId="1763"/>
    <cellStyle name="Normal 13 3 2 7 5" xfId="1764"/>
    <cellStyle name="Normal 13 3 2 7 6" xfId="41850"/>
    <cellStyle name="Normal 13 3 2 8" xfId="1765"/>
    <cellStyle name="Normal 13 3 2 8 2" xfId="1766"/>
    <cellStyle name="Normal 13 3 2 8 3" xfId="1767"/>
    <cellStyle name="Normal 13 3 2 8 4" xfId="47190"/>
    <cellStyle name="Normal 13 3 2 9" xfId="1768"/>
    <cellStyle name="Normal 13 3 2 9 2" xfId="1769"/>
    <cellStyle name="Normal 13 3 2 9 3" xfId="1770"/>
    <cellStyle name="Normal 13 3 2 9 4" xfId="45484"/>
    <cellStyle name="Normal 13 3 3" xfId="209"/>
    <cellStyle name="Normal 13 3 3 10" xfId="1771"/>
    <cellStyle name="Normal 13 3 3 10 2" xfId="1772"/>
    <cellStyle name="Normal 13 3 3 10 3" xfId="1773"/>
    <cellStyle name="Normal 13 3 3 10 4" xfId="50738"/>
    <cellStyle name="Normal 13 3 3 11" xfId="1774"/>
    <cellStyle name="Normal 13 3 3 11 2" xfId="1775"/>
    <cellStyle name="Normal 13 3 3 11 3" xfId="43704"/>
    <cellStyle name="Normal 13 3 3 12" xfId="1776"/>
    <cellStyle name="Normal 13 3 3 13" xfId="1777"/>
    <cellStyle name="Normal 13 3 3 14" xfId="40082"/>
    <cellStyle name="Normal 13 3 3 2" xfId="1778"/>
    <cellStyle name="Normal 13 3 3 2 10" xfId="1779"/>
    <cellStyle name="Normal 13 3 3 2 11" xfId="40217"/>
    <cellStyle name="Normal 13 3 3 2 2" xfId="1780"/>
    <cellStyle name="Normal 13 3 3 2 2 10" xfId="40584"/>
    <cellStyle name="Normal 13 3 3 2 2 2" xfId="1781"/>
    <cellStyle name="Normal 13 3 3 2 2 2 2" xfId="1782"/>
    <cellStyle name="Normal 13 3 3 2 2 2 2 2" xfId="1783"/>
    <cellStyle name="Normal 13 3 3 2 2 2 2 2 2" xfId="1784"/>
    <cellStyle name="Normal 13 3 3 2 2 2 2 2 3" xfId="1785"/>
    <cellStyle name="Normal 13 3 3 2 2 2 2 2 4" xfId="53162"/>
    <cellStyle name="Normal 13 3 3 2 2 2 2 3" xfId="1786"/>
    <cellStyle name="Normal 13 3 3 2 2 2 2 3 2" xfId="1787"/>
    <cellStyle name="Normal 13 3 3 2 2 2 2 3 3" xfId="47191"/>
    <cellStyle name="Normal 13 3 3 2 2 2 2 4" xfId="1788"/>
    <cellStyle name="Normal 13 3 3 2 2 2 2 5" xfId="1789"/>
    <cellStyle name="Normal 13 3 3 2 2 2 2 6" xfId="42506"/>
    <cellStyle name="Normal 13 3 3 2 2 2 3" xfId="1790"/>
    <cellStyle name="Normal 13 3 3 2 2 2 3 2" xfId="1791"/>
    <cellStyle name="Normal 13 3 3 2 2 2 3 3" xfId="1792"/>
    <cellStyle name="Normal 13 3 3 2 2 2 3 4" xfId="47192"/>
    <cellStyle name="Normal 13 3 3 2 2 2 4" xfId="1793"/>
    <cellStyle name="Normal 13 3 3 2 2 2 4 2" xfId="1794"/>
    <cellStyle name="Normal 13 3 3 2 2 2 4 3" xfId="1795"/>
    <cellStyle name="Normal 13 3 3 2 2 2 4 4" xfId="46140"/>
    <cellStyle name="Normal 13 3 3 2 2 2 5" xfId="1796"/>
    <cellStyle name="Normal 13 3 3 2 2 2 5 2" xfId="1797"/>
    <cellStyle name="Normal 13 3 3 2 2 2 5 3" xfId="1798"/>
    <cellStyle name="Normal 13 3 3 2 2 2 5 4" xfId="51351"/>
    <cellStyle name="Normal 13 3 3 2 2 2 6" xfId="1799"/>
    <cellStyle name="Normal 13 3 3 2 2 2 6 2" xfId="1800"/>
    <cellStyle name="Normal 13 3 3 2 2 2 6 3" xfId="44317"/>
    <cellStyle name="Normal 13 3 3 2 2 2 7" xfId="1801"/>
    <cellStyle name="Normal 13 3 3 2 2 2 8" xfId="1802"/>
    <cellStyle name="Normal 13 3 3 2 2 2 9" xfId="40695"/>
    <cellStyle name="Normal 13 3 3 2 2 3" xfId="1803"/>
    <cellStyle name="Normal 13 3 3 2 2 3 2" xfId="1804"/>
    <cellStyle name="Normal 13 3 3 2 2 3 2 2" xfId="1805"/>
    <cellStyle name="Normal 13 3 3 2 2 3 2 3" xfId="1806"/>
    <cellStyle name="Normal 13 3 3 2 2 3 2 4" xfId="53051"/>
    <cellStyle name="Normal 13 3 3 2 2 3 3" xfId="1807"/>
    <cellStyle name="Normal 13 3 3 2 2 3 3 2" xfId="1808"/>
    <cellStyle name="Normal 13 3 3 2 2 3 3 3" xfId="47193"/>
    <cellStyle name="Normal 13 3 3 2 2 3 4" xfId="1809"/>
    <cellStyle name="Normal 13 3 3 2 2 3 5" xfId="1810"/>
    <cellStyle name="Normal 13 3 3 2 2 3 6" xfId="42395"/>
    <cellStyle name="Normal 13 3 3 2 2 4" xfId="1811"/>
    <cellStyle name="Normal 13 3 3 2 2 4 2" xfId="1812"/>
    <cellStyle name="Normal 13 3 3 2 2 4 3" xfId="1813"/>
    <cellStyle name="Normal 13 3 3 2 2 4 4" xfId="47194"/>
    <cellStyle name="Normal 13 3 3 2 2 5" xfId="1814"/>
    <cellStyle name="Normal 13 3 3 2 2 5 2" xfId="1815"/>
    <cellStyle name="Normal 13 3 3 2 2 5 3" xfId="1816"/>
    <cellStyle name="Normal 13 3 3 2 2 5 4" xfId="46029"/>
    <cellStyle name="Normal 13 3 3 2 2 6" xfId="1817"/>
    <cellStyle name="Normal 13 3 3 2 2 6 2" xfId="1818"/>
    <cellStyle name="Normal 13 3 3 2 2 6 3" xfId="1819"/>
    <cellStyle name="Normal 13 3 3 2 2 6 4" xfId="51240"/>
    <cellStyle name="Normal 13 3 3 2 2 7" xfId="1820"/>
    <cellStyle name="Normal 13 3 3 2 2 7 2" xfId="1821"/>
    <cellStyle name="Normal 13 3 3 2 2 7 3" xfId="44206"/>
    <cellStyle name="Normal 13 3 3 2 2 8" xfId="1822"/>
    <cellStyle name="Normal 13 3 3 2 2 9" xfId="1823"/>
    <cellStyle name="Normal 13 3 3 2 3" xfId="1824"/>
    <cellStyle name="Normal 13 3 3 2 3 2" xfId="1825"/>
    <cellStyle name="Normal 13 3 3 2 3 2 2" xfId="1826"/>
    <cellStyle name="Normal 13 3 3 2 3 2 2 2" xfId="1827"/>
    <cellStyle name="Normal 13 3 3 2 3 2 2 3" xfId="1828"/>
    <cellStyle name="Normal 13 3 3 2 3 2 2 4" xfId="53161"/>
    <cellStyle name="Normal 13 3 3 2 3 2 3" xfId="1829"/>
    <cellStyle name="Normal 13 3 3 2 3 2 3 2" xfId="1830"/>
    <cellStyle name="Normal 13 3 3 2 3 2 3 3" xfId="47195"/>
    <cellStyle name="Normal 13 3 3 2 3 2 4" xfId="1831"/>
    <cellStyle name="Normal 13 3 3 2 3 2 5" xfId="1832"/>
    <cellStyle name="Normal 13 3 3 2 3 2 6" xfId="42505"/>
    <cellStyle name="Normal 13 3 3 2 3 3" xfId="1833"/>
    <cellStyle name="Normal 13 3 3 2 3 3 2" xfId="1834"/>
    <cellStyle name="Normal 13 3 3 2 3 3 3" xfId="1835"/>
    <cellStyle name="Normal 13 3 3 2 3 3 4" xfId="47196"/>
    <cellStyle name="Normal 13 3 3 2 3 4" xfId="1836"/>
    <cellStyle name="Normal 13 3 3 2 3 4 2" xfId="1837"/>
    <cellStyle name="Normal 13 3 3 2 3 4 3" xfId="1838"/>
    <cellStyle name="Normal 13 3 3 2 3 4 4" xfId="46139"/>
    <cellStyle name="Normal 13 3 3 2 3 5" xfId="1839"/>
    <cellStyle name="Normal 13 3 3 2 3 5 2" xfId="1840"/>
    <cellStyle name="Normal 13 3 3 2 3 5 3" xfId="1841"/>
    <cellStyle name="Normal 13 3 3 2 3 5 4" xfId="51350"/>
    <cellStyle name="Normal 13 3 3 2 3 6" xfId="1842"/>
    <cellStyle name="Normal 13 3 3 2 3 6 2" xfId="1843"/>
    <cellStyle name="Normal 13 3 3 2 3 6 3" xfId="44316"/>
    <cellStyle name="Normal 13 3 3 2 3 7" xfId="1844"/>
    <cellStyle name="Normal 13 3 3 2 3 8" xfId="1845"/>
    <cellStyle name="Normal 13 3 3 2 3 9" xfId="40694"/>
    <cellStyle name="Normal 13 3 3 2 4" xfId="1846"/>
    <cellStyle name="Normal 13 3 3 2 4 2" xfId="1847"/>
    <cellStyle name="Normal 13 3 3 2 4 2 2" xfId="1848"/>
    <cellStyle name="Normal 13 3 3 2 4 2 3" xfId="1849"/>
    <cellStyle name="Normal 13 3 3 2 4 2 4" xfId="52684"/>
    <cellStyle name="Normal 13 3 3 2 4 3" xfId="1850"/>
    <cellStyle name="Normal 13 3 3 2 4 3 2" xfId="1851"/>
    <cellStyle name="Normal 13 3 3 2 4 3 3" xfId="47197"/>
    <cellStyle name="Normal 13 3 3 2 4 4" xfId="1852"/>
    <cellStyle name="Normal 13 3 3 2 4 5" xfId="1853"/>
    <cellStyle name="Normal 13 3 3 2 4 6" xfId="42028"/>
    <cellStyle name="Normal 13 3 3 2 5" xfId="1854"/>
    <cellStyle name="Normal 13 3 3 2 5 2" xfId="1855"/>
    <cellStyle name="Normal 13 3 3 2 5 3" xfId="1856"/>
    <cellStyle name="Normal 13 3 3 2 5 4" xfId="47198"/>
    <cellStyle name="Normal 13 3 3 2 6" xfId="1857"/>
    <cellStyle name="Normal 13 3 3 2 6 2" xfId="1858"/>
    <cellStyle name="Normal 13 3 3 2 6 3" xfId="1859"/>
    <cellStyle name="Normal 13 3 3 2 6 4" xfId="45662"/>
    <cellStyle name="Normal 13 3 3 2 7" xfId="1860"/>
    <cellStyle name="Normal 13 3 3 2 7 2" xfId="1861"/>
    <cellStyle name="Normal 13 3 3 2 7 3" xfId="1862"/>
    <cellStyle name="Normal 13 3 3 2 7 4" xfId="50873"/>
    <cellStyle name="Normal 13 3 3 2 8" xfId="1863"/>
    <cellStyle name="Normal 13 3 3 2 8 2" xfId="1864"/>
    <cellStyle name="Normal 13 3 3 2 8 3" xfId="43839"/>
    <cellStyle name="Normal 13 3 3 2 9" xfId="1865"/>
    <cellStyle name="Normal 13 3 3 3" xfId="1866"/>
    <cellStyle name="Normal 13 3 3 3 10" xfId="40355"/>
    <cellStyle name="Normal 13 3 3 3 2" xfId="1867"/>
    <cellStyle name="Normal 13 3 3 3 2 2" xfId="1868"/>
    <cellStyle name="Normal 13 3 3 3 2 2 2" xfId="1869"/>
    <cellStyle name="Normal 13 3 3 3 2 2 2 2" xfId="1870"/>
    <cellStyle name="Normal 13 3 3 3 2 2 2 3" xfId="1871"/>
    <cellStyle name="Normal 13 3 3 3 2 2 2 4" xfId="53163"/>
    <cellStyle name="Normal 13 3 3 3 2 2 3" xfId="1872"/>
    <cellStyle name="Normal 13 3 3 3 2 2 3 2" xfId="1873"/>
    <cellStyle name="Normal 13 3 3 3 2 2 3 3" xfId="47199"/>
    <cellStyle name="Normal 13 3 3 3 2 2 4" xfId="1874"/>
    <cellStyle name="Normal 13 3 3 3 2 2 5" xfId="1875"/>
    <cellStyle name="Normal 13 3 3 3 2 2 6" xfId="42507"/>
    <cellStyle name="Normal 13 3 3 3 2 3" xfId="1876"/>
    <cellStyle name="Normal 13 3 3 3 2 3 2" xfId="1877"/>
    <cellStyle name="Normal 13 3 3 3 2 3 3" xfId="1878"/>
    <cellStyle name="Normal 13 3 3 3 2 3 4" xfId="47200"/>
    <cellStyle name="Normal 13 3 3 3 2 4" xfId="1879"/>
    <cellStyle name="Normal 13 3 3 3 2 4 2" xfId="1880"/>
    <cellStyle name="Normal 13 3 3 3 2 4 3" xfId="1881"/>
    <cellStyle name="Normal 13 3 3 3 2 4 4" xfId="46141"/>
    <cellStyle name="Normal 13 3 3 3 2 5" xfId="1882"/>
    <cellStyle name="Normal 13 3 3 3 2 5 2" xfId="1883"/>
    <cellStyle name="Normal 13 3 3 3 2 5 3" xfId="1884"/>
    <cellStyle name="Normal 13 3 3 3 2 5 4" xfId="51352"/>
    <cellStyle name="Normal 13 3 3 3 2 6" xfId="1885"/>
    <cellStyle name="Normal 13 3 3 3 2 6 2" xfId="1886"/>
    <cellStyle name="Normal 13 3 3 3 2 6 3" xfId="44318"/>
    <cellStyle name="Normal 13 3 3 3 2 7" xfId="1887"/>
    <cellStyle name="Normal 13 3 3 3 2 8" xfId="1888"/>
    <cellStyle name="Normal 13 3 3 3 2 9" xfId="40696"/>
    <cellStyle name="Normal 13 3 3 3 3" xfId="1889"/>
    <cellStyle name="Normal 13 3 3 3 3 2" xfId="1890"/>
    <cellStyle name="Normal 13 3 3 3 3 2 2" xfId="1891"/>
    <cellStyle name="Normal 13 3 3 3 3 2 3" xfId="1892"/>
    <cellStyle name="Normal 13 3 3 3 3 2 4" xfId="52822"/>
    <cellStyle name="Normal 13 3 3 3 3 3" xfId="1893"/>
    <cellStyle name="Normal 13 3 3 3 3 3 2" xfId="1894"/>
    <cellStyle name="Normal 13 3 3 3 3 3 3" xfId="47201"/>
    <cellStyle name="Normal 13 3 3 3 3 4" xfId="1895"/>
    <cellStyle name="Normal 13 3 3 3 3 5" xfId="1896"/>
    <cellStyle name="Normal 13 3 3 3 3 6" xfId="42166"/>
    <cellStyle name="Normal 13 3 3 3 4" xfId="1897"/>
    <cellStyle name="Normal 13 3 3 3 4 2" xfId="1898"/>
    <cellStyle name="Normal 13 3 3 3 4 3" xfId="1899"/>
    <cellStyle name="Normal 13 3 3 3 4 4" xfId="47202"/>
    <cellStyle name="Normal 13 3 3 3 5" xfId="1900"/>
    <cellStyle name="Normal 13 3 3 3 5 2" xfId="1901"/>
    <cellStyle name="Normal 13 3 3 3 5 3" xfId="1902"/>
    <cellStyle name="Normal 13 3 3 3 5 4" xfId="45800"/>
    <cellStyle name="Normal 13 3 3 3 6" xfId="1903"/>
    <cellStyle name="Normal 13 3 3 3 6 2" xfId="1904"/>
    <cellStyle name="Normal 13 3 3 3 6 3" xfId="1905"/>
    <cellStyle name="Normal 13 3 3 3 6 4" xfId="51011"/>
    <cellStyle name="Normal 13 3 3 3 7" xfId="1906"/>
    <cellStyle name="Normal 13 3 3 3 7 2" xfId="1907"/>
    <cellStyle name="Normal 13 3 3 3 7 3" xfId="43977"/>
    <cellStyle name="Normal 13 3 3 3 8" xfId="1908"/>
    <cellStyle name="Normal 13 3 3 3 9" xfId="1909"/>
    <cellStyle name="Normal 13 3 3 4" xfId="1910"/>
    <cellStyle name="Normal 13 3 3 4 2" xfId="1911"/>
    <cellStyle name="Normal 13 3 3 4 2 2" xfId="1912"/>
    <cellStyle name="Normal 13 3 3 4 2 2 2" xfId="1913"/>
    <cellStyle name="Normal 13 3 3 4 2 2 3" xfId="1914"/>
    <cellStyle name="Normal 13 3 3 4 2 2 4" xfId="53160"/>
    <cellStyle name="Normal 13 3 3 4 2 3" xfId="1915"/>
    <cellStyle name="Normal 13 3 3 4 2 3 2" xfId="1916"/>
    <cellStyle name="Normal 13 3 3 4 2 3 3" xfId="47203"/>
    <cellStyle name="Normal 13 3 3 4 2 4" xfId="1917"/>
    <cellStyle name="Normal 13 3 3 4 2 5" xfId="1918"/>
    <cellStyle name="Normal 13 3 3 4 2 6" xfId="42504"/>
    <cellStyle name="Normal 13 3 3 4 3" xfId="1919"/>
    <cellStyle name="Normal 13 3 3 4 3 2" xfId="1920"/>
    <cellStyle name="Normal 13 3 3 4 3 3" xfId="1921"/>
    <cellStyle name="Normal 13 3 3 4 3 4" xfId="47204"/>
    <cellStyle name="Normal 13 3 3 4 4" xfId="1922"/>
    <cellStyle name="Normal 13 3 3 4 4 2" xfId="1923"/>
    <cellStyle name="Normal 13 3 3 4 4 3" xfId="1924"/>
    <cellStyle name="Normal 13 3 3 4 4 4" xfId="46138"/>
    <cellStyle name="Normal 13 3 3 4 5" xfId="1925"/>
    <cellStyle name="Normal 13 3 3 4 5 2" xfId="1926"/>
    <cellStyle name="Normal 13 3 3 4 5 3" xfId="1927"/>
    <cellStyle name="Normal 13 3 3 4 5 4" xfId="51349"/>
    <cellStyle name="Normal 13 3 3 4 6" xfId="1928"/>
    <cellStyle name="Normal 13 3 3 4 6 2" xfId="1929"/>
    <cellStyle name="Normal 13 3 3 4 6 3" xfId="44315"/>
    <cellStyle name="Normal 13 3 3 4 7" xfId="1930"/>
    <cellStyle name="Normal 13 3 3 4 8" xfId="1931"/>
    <cellStyle name="Normal 13 3 3 4 9" xfId="40693"/>
    <cellStyle name="Normal 13 3 3 5" xfId="1932"/>
    <cellStyle name="Normal 13 3 3 5 2" xfId="1933"/>
    <cellStyle name="Normal 13 3 3 5 2 2" xfId="1934"/>
    <cellStyle name="Normal 13 3 3 5 2 2 2" xfId="1935"/>
    <cellStyle name="Normal 13 3 3 5 2 2 3" xfId="1936"/>
    <cellStyle name="Normal 13 3 3 5 2 2 4" xfId="53927"/>
    <cellStyle name="Normal 13 3 3 5 2 3" xfId="1937"/>
    <cellStyle name="Normal 13 3 3 5 2 3 2" xfId="1938"/>
    <cellStyle name="Normal 13 3 3 5 2 3 3" xfId="47205"/>
    <cellStyle name="Normal 13 3 3 5 2 4" xfId="1939"/>
    <cellStyle name="Normal 13 3 3 5 2 5" xfId="1940"/>
    <cellStyle name="Normal 13 3 3 5 2 6" xfId="43271"/>
    <cellStyle name="Normal 13 3 3 5 3" xfId="1941"/>
    <cellStyle name="Normal 13 3 3 5 3 2" xfId="1942"/>
    <cellStyle name="Normal 13 3 3 5 3 3" xfId="1943"/>
    <cellStyle name="Normal 13 3 3 5 3 4" xfId="47206"/>
    <cellStyle name="Normal 13 3 3 5 4" xfId="1944"/>
    <cellStyle name="Normal 13 3 3 5 4 2" xfId="1945"/>
    <cellStyle name="Normal 13 3 3 5 4 3" xfId="1946"/>
    <cellStyle name="Normal 13 3 3 5 4 4" xfId="46905"/>
    <cellStyle name="Normal 13 3 3 5 5" xfId="1947"/>
    <cellStyle name="Normal 13 3 3 5 5 2" xfId="1948"/>
    <cellStyle name="Normal 13 3 3 5 5 3" xfId="1949"/>
    <cellStyle name="Normal 13 3 3 5 5 4" xfId="52116"/>
    <cellStyle name="Normal 13 3 3 5 6" xfId="1950"/>
    <cellStyle name="Normal 13 3 3 5 6 2" xfId="1951"/>
    <cellStyle name="Normal 13 3 3 5 6 3" xfId="45082"/>
    <cellStyle name="Normal 13 3 3 5 7" xfId="1952"/>
    <cellStyle name="Normal 13 3 3 5 8" xfId="1953"/>
    <cellStyle name="Normal 13 3 3 5 9" xfId="41460"/>
    <cellStyle name="Normal 13 3 3 6" xfId="1954"/>
    <cellStyle name="Normal 13 3 3 6 2" xfId="1955"/>
    <cellStyle name="Normal 13 3 3 6 2 2" xfId="1956"/>
    <cellStyle name="Normal 13 3 3 6 2 2 2" xfId="1957"/>
    <cellStyle name="Normal 13 3 3 6 2 2 3" xfId="1958"/>
    <cellStyle name="Normal 13 3 3 6 2 2 4" xfId="54062"/>
    <cellStyle name="Normal 13 3 3 6 2 3" xfId="1959"/>
    <cellStyle name="Normal 13 3 3 6 2 3 2" xfId="1960"/>
    <cellStyle name="Normal 13 3 3 6 2 3 3" xfId="47207"/>
    <cellStyle name="Normal 13 3 3 6 2 4" xfId="1961"/>
    <cellStyle name="Normal 13 3 3 6 2 5" xfId="1962"/>
    <cellStyle name="Normal 13 3 3 6 2 6" xfId="43406"/>
    <cellStyle name="Normal 13 3 3 6 3" xfId="1963"/>
    <cellStyle name="Normal 13 3 3 6 3 2" xfId="1964"/>
    <cellStyle name="Normal 13 3 3 6 3 3" xfId="1965"/>
    <cellStyle name="Normal 13 3 3 6 3 4" xfId="47040"/>
    <cellStyle name="Normal 13 3 3 6 4" xfId="1966"/>
    <cellStyle name="Normal 13 3 3 6 4 2" xfId="1967"/>
    <cellStyle name="Normal 13 3 3 6 4 3" xfId="1968"/>
    <cellStyle name="Normal 13 3 3 6 4 4" xfId="52251"/>
    <cellStyle name="Normal 13 3 3 6 5" xfId="1969"/>
    <cellStyle name="Normal 13 3 3 6 5 2" xfId="1970"/>
    <cellStyle name="Normal 13 3 3 6 5 3" xfId="45217"/>
    <cellStyle name="Normal 13 3 3 6 6" xfId="1971"/>
    <cellStyle name="Normal 13 3 3 6 7" xfId="1972"/>
    <cellStyle name="Normal 13 3 3 6 8" xfId="41595"/>
    <cellStyle name="Normal 13 3 3 7" xfId="1973"/>
    <cellStyle name="Normal 13 3 3 7 2" xfId="1974"/>
    <cellStyle name="Normal 13 3 3 7 2 2" xfId="1975"/>
    <cellStyle name="Normal 13 3 3 7 2 3" xfId="1976"/>
    <cellStyle name="Normal 13 3 3 7 2 4" xfId="52549"/>
    <cellStyle name="Normal 13 3 3 7 3" xfId="1977"/>
    <cellStyle name="Normal 13 3 3 7 3 2" xfId="1978"/>
    <cellStyle name="Normal 13 3 3 7 3 3" xfId="47208"/>
    <cellStyle name="Normal 13 3 3 7 4" xfId="1979"/>
    <cellStyle name="Normal 13 3 3 7 5" xfId="1980"/>
    <cellStyle name="Normal 13 3 3 7 6" xfId="41893"/>
    <cellStyle name="Normal 13 3 3 8" xfId="1981"/>
    <cellStyle name="Normal 13 3 3 8 2" xfId="1982"/>
    <cellStyle name="Normal 13 3 3 8 3" xfId="1983"/>
    <cellStyle name="Normal 13 3 3 8 4" xfId="47209"/>
    <cellStyle name="Normal 13 3 3 9" xfId="1984"/>
    <cellStyle name="Normal 13 3 3 9 2" xfId="1985"/>
    <cellStyle name="Normal 13 3 3 9 3" xfId="1986"/>
    <cellStyle name="Normal 13 3 3 9 4" xfId="45527"/>
    <cellStyle name="Normal 13 3 4" xfId="1987"/>
    <cellStyle name="Normal 13 3 4 10" xfId="1988"/>
    <cellStyle name="Normal 13 3 4 11" xfId="39993"/>
    <cellStyle name="Normal 13 3 4 2" xfId="1989"/>
    <cellStyle name="Normal 13 3 4 2 10" xfId="40445"/>
    <cellStyle name="Normal 13 3 4 2 2" xfId="1990"/>
    <cellStyle name="Normal 13 3 4 2 2 2" xfId="1991"/>
    <cellStyle name="Normal 13 3 4 2 2 2 2" xfId="1992"/>
    <cellStyle name="Normal 13 3 4 2 2 2 2 2" xfId="1993"/>
    <cellStyle name="Normal 13 3 4 2 2 2 2 3" xfId="1994"/>
    <cellStyle name="Normal 13 3 4 2 2 2 2 4" xfId="53165"/>
    <cellStyle name="Normal 13 3 4 2 2 2 3" xfId="1995"/>
    <cellStyle name="Normal 13 3 4 2 2 2 3 2" xfId="1996"/>
    <cellStyle name="Normal 13 3 4 2 2 2 3 3" xfId="47210"/>
    <cellStyle name="Normal 13 3 4 2 2 2 4" xfId="1997"/>
    <cellStyle name="Normal 13 3 4 2 2 2 5" xfId="1998"/>
    <cellStyle name="Normal 13 3 4 2 2 2 6" xfId="42509"/>
    <cellStyle name="Normal 13 3 4 2 2 3" xfId="1999"/>
    <cellStyle name="Normal 13 3 4 2 2 3 2" xfId="2000"/>
    <cellStyle name="Normal 13 3 4 2 2 3 3" xfId="2001"/>
    <cellStyle name="Normal 13 3 4 2 2 3 4" xfId="47211"/>
    <cellStyle name="Normal 13 3 4 2 2 4" xfId="2002"/>
    <cellStyle name="Normal 13 3 4 2 2 4 2" xfId="2003"/>
    <cellStyle name="Normal 13 3 4 2 2 4 3" xfId="2004"/>
    <cellStyle name="Normal 13 3 4 2 2 4 4" xfId="46143"/>
    <cellStyle name="Normal 13 3 4 2 2 5" xfId="2005"/>
    <cellStyle name="Normal 13 3 4 2 2 5 2" xfId="2006"/>
    <cellStyle name="Normal 13 3 4 2 2 5 3" xfId="2007"/>
    <cellStyle name="Normal 13 3 4 2 2 5 4" xfId="51354"/>
    <cellStyle name="Normal 13 3 4 2 2 6" xfId="2008"/>
    <cellStyle name="Normal 13 3 4 2 2 6 2" xfId="2009"/>
    <cellStyle name="Normal 13 3 4 2 2 6 3" xfId="44320"/>
    <cellStyle name="Normal 13 3 4 2 2 7" xfId="2010"/>
    <cellStyle name="Normal 13 3 4 2 2 8" xfId="2011"/>
    <cellStyle name="Normal 13 3 4 2 2 9" xfId="40698"/>
    <cellStyle name="Normal 13 3 4 2 3" xfId="2012"/>
    <cellStyle name="Normal 13 3 4 2 3 2" xfId="2013"/>
    <cellStyle name="Normal 13 3 4 2 3 2 2" xfId="2014"/>
    <cellStyle name="Normal 13 3 4 2 3 2 3" xfId="2015"/>
    <cellStyle name="Normal 13 3 4 2 3 2 4" xfId="52912"/>
    <cellStyle name="Normal 13 3 4 2 3 3" xfId="2016"/>
    <cellStyle name="Normal 13 3 4 2 3 3 2" xfId="2017"/>
    <cellStyle name="Normal 13 3 4 2 3 3 3" xfId="47212"/>
    <cellStyle name="Normal 13 3 4 2 3 4" xfId="2018"/>
    <cellStyle name="Normal 13 3 4 2 3 5" xfId="2019"/>
    <cellStyle name="Normal 13 3 4 2 3 6" xfId="42256"/>
    <cellStyle name="Normal 13 3 4 2 4" xfId="2020"/>
    <cellStyle name="Normal 13 3 4 2 4 2" xfId="2021"/>
    <cellStyle name="Normal 13 3 4 2 4 3" xfId="2022"/>
    <cellStyle name="Normal 13 3 4 2 4 4" xfId="47213"/>
    <cellStyle name="Normal 13 3 4 2 5" xfId="2023"/>
    <cellStyle name="Normal 13 3 4 2 5 2" xfId="2024"/>
    <cellStyle name="Normal 13 3 4 2 5 3" xfId="2025"/>
    <cellStyle name="Normal 13 3 4 2 5 4" xfId="45890"/>
    <cellStyle name="Normal 13 3 4 2 6" xfId="2026"/>
    <cellStyle name="Normal 13 3 4 2 6 2" xfId="2027"/>
    <cellStyle name="Normal 13 3 4 2 6 3" xfId="2028"/>
    <cellStyle name="Normal 13 3 4 2 6 4" xfId="51101"/>
    <cellStyle name="Normal 13 3 4 2 7" xfId="2029"/>
    <cellStyle name="Normal 13 3 4 2 7 2" xfId="2030"/>
    <cellStyle name="Normal 13 3 4 2 7 3" xfId="44067"/>
    <cellStyle name="Normal 13 3 4 2 8" xfId="2031"/>
    <cellStyle name="Normal 13 3 4 2 9" xfId="2032"/>
    <cellStyle name="Normal 13 3 4 3" xfId="2033"/>
    <cellStyle name="Normal 13 3 4 3 2" xfId="2034"/>
    <cellStyle name="Normal 13 3 4 3 2 2" xfId="2035"/>
    <cellStyle name="Normal 13 3 4 3 2 2 2" xfId="2036"/>
    <cellStyle name="Normal 13 3 4 3 2 2 3" xfId="2037"/>
    <cellStyle name="Normal 13 3 4 3 2 2 4" xfId="53164"/>
    <cellStyle name="Normal 13 3 4 3 2 3" xfId="2038"/>
    <cellStyle name="Normal 13 3 4 3 2 3 2" xfId="2039"/>
    <cellStyle name="Normal 13 3 4 3 2 3 3" xfId="47214"/>
    <cellStyle name="Normal 13 3 4 3 2 4" xfId="2040"/>
    <cellStyle name="Normal 13 3 4 3 2 5" xfId="2041"/>
    <cellStyle name="Normal 13 3 4 3 2 6" xfId="42508"/>
    <cellStyle name="Normal 13 3 4 3 3" xfId="2042"/>
    <cellStyle name="Normal 13 3 4 3 3 2" xfId="2043"/>
    <cellStyle name="Normal 13 3 4 3 3 3" xfId="2044"/>
    <cellStyle name="Normal 13 3 4 3 3 4" xfId="47215"/>
    <cellStyle name="Normal 13 3 4 3 4" xfId="2045"/>
    <cellStyle name="Normal 13 3 4 3 4 2" xfId="2046"/>
    <cellStyle name="Normal 13 3 4 3 4 3" xfId="2047"/>
    <cellStyle name="Normal 13 3 4 3 4 4" xfId="46142"/>
    <cellStyle name="Normal 13 3 4 3 5" xfId="2048"/>
    <cellStyle name="Normal 13 3 4 3 5 2" xfId="2049"/>
    <cellStyle name="Normal 13 3 4 3 5 3" xfId="2050"/>
    <cellStyle name="Normal 13 3 4 3 5 4" xfId="51353"/>
    <cellStyle name="Normal 13 3 4 3 6" xfId="2051"/>
    <cellStyle name="Normal 13 3 4 3 6 2" xfId="2052"/>
    <cellStyle name="Normal 13 3 4 3 6 3" xfId="44319"/>
    <cellStyle name="Normal 13 3 4 3 7" xfId="2053"/>
    <cellStyle name="Normal 13 3 4 3 8" xfId="2054"/>
    <cellStyle name="Normal 13 3 4 3 9" xfId="40697"/>
    <cellStyle name="Normal 13 3 4 4" xfId="2055"/>
    <cellStyle name="Normal 13 3 4 4 2" xfId="2056"/>
    <cellStyle name="Normal 13 3 4 4 2 2" xfId="2057"/>
    <cellStyle name="Normal 13 3 4 4 2 3" xfId="2058"/>
    <cellStyle name="Normal 13 3 4 4 2 4" xfId="52460"/>
    <cellStyle name="Normal 13 3 4 4 3" xfId="2059"/>
    <cellStyle name="Normal 13 3 4 4 3 2" xfId="2060"/>
    <cellStyle name="Normal 13 3 4 4 3 3" xfId="47216"/>
    <cellStyle name="Normal 13 3 4 4 4" xfId="2061"/>
    <cellStyle name="Normal 13 3 4 4 5" xfId="2062"/>
    <cellStyle name="Normal 13 3 4 4 6" xfId="41804"/>
    <cellStyle name="Normal 13 3 4 5" xfId="2063"/>
    <cellStyle name="Normal 13 3 4 5 2" xfId="2064"/>
    <cellStyle name="Normal 13 3 4 5 3" xfId="2065"/>
    <cellStyle name="Normal 13 3 4 5 4" xfId="47217"/>
    <cellStyle name="Normal 13 3 4 6" xfId="2066"/>
    <cellStyle name="Normal 13 3 4 6 2" xfId="2067"/>
    <cellStyle name="Normal 13 3 4 6 3" xfId="2068"/>
    <cellStyle name="Normal 13 3 4 6 4" xfId="45438"/>
    <cellStyle name="Normal 13 3 4 7" xfId="2069"/>
    <cellStyle name="Normal 13 3 4 7 2" xfId="2070"/>
    <cellStyle name="Normal 13 3 4 7 3" xfId="2071"/>
    <cellStyle name="Normal 13 3 4 7 4" xfId="50649"/>
    <cellStyle name="Normal 13 3 4 8" xfId="2072"/>
    <cellStyle name="Normal 13 3 4 8 2" xfId="2073"/>
    <cellStyle name="Normal 13 3 4 8 3" xfId="43615"/>
    <cellStyle name="Normal 13 3 4 9" xfId="2074"/>
    <cellStyle name="Normal 13 3 5" xfId="2075"/>
    <cellStyle name="Normal 13 3 5 10" xfId="2076"/>
    <cellStyle name="Normal 13 3 5 11" xfId="40128"/>
    <cellStyle name="Normal 13 3 5 2" xfId="2077"/>
    <cellStyle name="Normal 13 3 5 2 10" xfId="40495"/>
    <cellStyle name="Normal 13 3 5 2 2" xfId="2078"/>
    <cellStyle name="Normal 13 3 5 2 2 2" xfId="2079"/>
    <cellStyle name="Normal 13 3 5 2 2 2 2" xfId="2080"/>
    <cellStyle name="Normal 13 3 5 2 2 2 2 2" xfId="2081"/>
    <cellStyle name="Normal 13 3 5 2 2 2 2 3" xfId="2082"/>
    <cellStyle name="Normal 13 3 5 2 2 2 2 4" xfId="53167"/>
    <cellStyle name="Normal 13 3 5 2 2 2 3" xfId="2083"/>
    <cellStyle name="Normal 13 3 5 2 2 2 3 2" xfId="2084"/>
    <cellStyle name="Normal 13 3 5 2 2 2 3 3" xfId="47218"/>
    <cellStyle name="Normal 13 3 5 2 2 2 4" xfId="2085"/>
    <cellStyle name="Normal 13 3 5 2 2 2 5" xfId="2086"/>
    <cellStyle name="Normal 13 3 5 2 2 2 6" xfId="42511"/>
    <cellStyle name="Normal 13 3 5 2 2 3" xfId="2087"/>
    <cellStyle name="Normal 13 3 5 2 2 3 2" xfId="2088"/>
    <cellStyle name="Normal 13 3 5 2 2 3 3" xfId="2089"/>
    <cellStyle name="Normal 13 3 5 2 2 3 4" xfId="47219"/>
    <cellStyle name="Normal 13 3 5 2 2 4" xfId="2090"/>
    <cellStyle name="Normal 13 3 5 2 2 4 2" xfId="2091"/>
    <cellStyle name="Normal 13 3 5 2 2 4 3" xfId="2092"/>
    <cellStyle name="Normal 13 3 5 2 2 4 4" xfId="46145"/>
    <cellStyle name="Normal 13 3 5 2 2 5" xfId="2093"/>
    <cellStyle name="Normal 13 3 5 2 2 5 2" xfId="2094"/>
    <cellStyle name="Normal 13 3 5 2 2 5 3" xfId="2095"/>
    <cellStyle name="Normal 13 3 5 2 2 5 4" xfId="51356"/>
    <cellStyle name="Normal 13 3 5 2 2 6" xfId="2096"/>
    <cellStyle name="Normal 13 3 5 2 2 6 2" xfId="2097"/>
    <cellStyle name="Normal 13 3 5 2 2 6 3" xfId="44322"/>
    <cellStyle name="Normal 13 3 5 2 2 7" xfId="2098"/>
    <cellStyle name="Normal 13 3 5 2 2 8" xfId="2099"/>
    <cellStyle name="Normal 13 3 5 2 2 9" xfId="40700"/>
    <cellStyle name="Normal 13 3 5 2 3" xfId="2100"/>
    <cellStyle name="Normal 13 3 5 2 3 2" xfId="2101"/>
    <cellStyle name="Normal 13 3 5 2 3 2 2" xfId="2102"/>
    <cellStyle name="Normal 13 3 5 2 3 2 3" xfId="2103"/>
    <cellStyle name="Normal 13 3 5 2 3 2 4" xfId="52962"/>
    <cellStyle name="Normal 13 3 5 2 3 3" xfId="2104"/>
    <cellStyle name="Normal 13 3 5 2 3 3 2" xfId="2105"/>
    <cellStyle name="Normal 13 3 5 2 3 3 3" xfId="47220"/>
    <cellStyle name="Normal 13 3 5 2 3 4" xfId="2106"/>
    <cellStyle name="Normal 13 3 5 2 3 5" xfId="2107"/>
    <cellStyle name="Normal 13 3 5 2 3 6" xfId="42306"/>
    <cellStyle name="Normal 13 3 5 2 4" xfId="2108"/>
    <cellStyle name="Normal 13 3 5 2 4 2" xfId="2109"/>
    <cellStyle name="Normal 13 3 5 2 4 3" xfId="2110"/>
    <cellStyle name="Normal 13 3 5 2 4 4" xfId="47221"/>
    <cellStyle name="Normal 13 3 5 2 5" xfId="2111"/>
    <cellStyle name="Normal 13 3 5 2 5 2" xfId="2112"/>
    <cellStyle name="Normal 13 3 5 2 5 3" xfId="2113"/>
    <cellStyle name="Normal 13 3 5 2 5 4" xfId="45940"/>
    <cellStyle name="Normal 13 3 5 2 6" xfId="2114"/>
    <cellStyle name="Normal 13 3 5 2 6 2" xfId="2115"/>
    <cellStyle name="Normal 13 3 5 2 6 3" xfId="2116"/>
    <cellStyle name="Normal 13 3 5 2 6 4" xfId="51151"/>
    <cellStyle name="Normal 13 3 5 2 7" xfId="2117"/>
    <cellStyle name="Normal 13 3 5 2 7 2" xfId="2118"/>
    <cellStyle name="Normal 13 3 5 2 7 3" xfId="44117"/>
    <cellStyle name="Normal 13 3 5 2 8" xfId="2119"/>
    <cellStyle name="Normal 13 3 5 2 9" xfId="2120"/>
    <cellStyle name="Normal 13 3 5 3" xfId="2121"/>
    <cellStyle name="Normal 13 3 5 3 2" xfId="2122"/>
    <cellStyle name="Normal 13 3 5 3 2 2" xfId="2123"/>
    <cellStyle name="Normal 13 3 5 3 2 2 2" xfId="2124"/>
    <cellStyle name="Normal 13 3 5 3 2 2 3" xfId="2125"/>
    <cellStyle name="Normal 13 3 5 3 2 2 4" xfId="53166"/>
    <cellStyle name="Normal 13 3 5 3 2 3" xfId="2126"/>
    <cellStyle name="Normal 13 3 5 3 2 3 2" xfId="2127"/>
    <cellStyle name="Normal 13 3 5 3 2 3 3" xfId="47222"/>
    <cellStyle name="Normal 13 3 5 3 2 4" xfId="2128"/>
    <cellStyle name="Normal 13 3 5 3 2 5" xfId="2129"/>
    <cellStyle name="Normal 13 3 5 3 2 6" xfId="42510"/>
    <cellStyle name="Normal 13 3 5 3 3" xfId="2130"/>
    <cellStyle name="Normal 13 3 5 3 3 2" xfId="2131"/>
    <cellStyle name="Normal 13 3 5 3 3 3" xfId="2132"/>
    <cellStyle name="Normal 13 3 5 3 3 4" xfId="47223"/>
    <cellStyle name="Normal 13 3 5 3 4" xfId="2133"/>
    <cellStyle name="Normal 13 3 5 3 4 2" xfId="2134"/>
    <cellStyle name="Normal 13 3 5 3 4 3" xfId="2135"/>
    <cellStyle name="Normal 13 3 5 3 4 4" xfId="46144"/>
    <cellStyle name="Normal 13 3 5 3 5" xfId="2136"/>
    <cellStyle name="Normal 13 3 5 3 5 2" xfId="2137"/>
    <cellStyle name="Normal 13 3 5 3 5 3" xfId="2138"/>
    <cellStyle name="Normal 13 3 5 3 5 4" xfId="51355"/>
    <cellStyle name="Normal 13 3 5 3 6" xfId="2139"/>
    <cellStyle name="Normal 13 3 5 3 6 2" xfId="2140"/>
    <cellStyle name="Normal 13 3 5 3 6 3" xfId="44321"/>
    <cellStyle name="Normal 13 3 5 3 7" xfId="2141"/>
    <cellStyle name="Normal 13 3 5 3 8" xfId="2142"/>
    <cellStyle name="Normal 13 3 5 3 9" xfId="40699"/>
    <cellStyle name="Normal 13 3 5 4" xfId="2143"/>
    <cellStyle name="Normal 13 3 5 4 2" xfId="2144"/>
    <cellStyle name="Normal 13 3 5 4 2 2" xfId="2145"/>
    <cellStyle name="Normal 13 3 5 4 2 3" xfId="2146"/>
    <cellStyle name="Normal 13 3 5 4 2 4" xfId="52595"/>
    <cellStyle name="Normal 13 3 5 4 3" xfId="2147"/>
    <cellStyle name="Normal 13 3 5 4 3 2" xfId="2148"/>
    <cellStyle name="Normal 13 3 5 4 3 3" xfId="47224"/>
    <cellStyle name="Normal 13 3 5 4 4" xfId="2149"/>
    <cellStyle name="Normal 13 3 5 4 5" xfId="2150"/>
    <cellStyle name="Normal 13 3 5 4 6" xfId="41939"/>
    <cellStyle name="Normal 13 3 5 5" xfId="2151"/>
    <cellStyle name="Normal 13 3 5 5 2" xfId="2152"/>
    <cellStyle name="Normal 13 3 5 5 3" xfId="2153"/>
    <cellStyle name="Normal 13 3 5 5 4" xfId="47225"/>
    <cellStyle name="Normal 13 3 5 6" xfId="2154"/>
    <cellStyle name="Normal 13 3 5 6 2" xfId="2155"/>
    <cellStyle name="Normal 13 3 5 6 3" xfId="2156"/>
    <cellStyle name="Normal 13 3 5 6 4" xfId="45573"/>
    <cellStyle name="Normal 13 3 5 7" xfId="2157"/>
    <cellStyle name="Normal 13 3 5 7 2" xfId="2158"/>
    <cellStyle name="Normal 13 3 5 7 3" xfId="2159"/>
    <cellStyle name="Normal 13 3 5 7 4" xfId="50784"/>
    <cellStyle name="Normal 13 3 5 8" xfId="2160"/>
    <cellStyle name="Normal 13 3 5 8 2" xfId="2161"/>
    <cellStyle name="Normal 13 3 5 8 3" xfId="43750"/>
    <cellStyle name="Normal 13 3 5 9" xfId="2162"/>
    <cellStyle name="Normal 13 3 6" xfId="2163"/>
    <cellStyle name="Normal 13 3 6 10" xfId="2164"/>
    <cellStyle name="Normal 13 3 6 11" xfId="39944"/>
    <cellStyle name="Normal 13 3 6 2" xfId="2165"/>
    <cellStyle name="Normal 13 3 6 2 10" xfId="40401"/>
    <cellStyle name="Normal 13 3 6 2 2" xfId="2166"/>
    <cellStyle name="Normal 13 3 6 2 2 2" xfId="2167"/>
    <cellStyle name="Normal 13 3 6 2 2 2 2" xfId="2168"/>
    <cellStyle name="Normal 13 3 6 2 2 2 2 2" xfId="2169"/>
    <cellStyle name="Normal 13 3 6 2 2 2 2 3" xfId="2170"/>
    <cellStyle name="Normal 13 3 6 2 2 2 2 4" xfId="53169"/>
    <cellStyle name="Normal 13 3 6 2 2 2 3" xfId="2171"/>
    <cellStyle name="Normal 13 3 6 2 2 2 3 2" xfId="2172"/>
    <cellStyle name="Normal 13 3 6 2 2 2 3 3" xfId="47226"/>
    <cellStyle name="Normal 13 3 6 2 2 2 4" xfId="2173"/>
    <cellStyle name="Normal 13 3 6 2 2 2 5" xfId="2174"/>
    <cellStyle name="Normal 13 3 6 2 2 2 6" xfId="42513"/>
    <cellStyle name="Normal 13 3 6 2 2 3" xfId="2175"/>
    <cellStyle name="Normal 13 3 6 2 2 3 2" xfId="2176"/>
    <cellStyle name="Normal 13 3 6 2 2 3 3" xfId="2177"/>
    <cellStyle name="Normal 13 3 6 2 2 3 4" xfId="47227"/>
    <cellStyle name="Normal 13 3 6 2 2 4" xfId="2178"/>
    <cellStyle name="Normal 13 3 6 2 2 4 2" xfId="2179"/>
    <cellStyle name="Normal 13 3 6 2 2 4 3" xfId="2180"/>
    <cellStyle name="Normal 13 3 6 2 2 4 4" xfId="46147"/>
    <cellStyle name="Normal 13 3 6 2 2 5" xfId="2181"/>
    <cellStyle name="Normal 13 3 6 2 2 5 2" xfId="2182"/>
    <cellStyle name="Normal 13 3 6 2 2 5 3" xfId="2183"/>
    <cellStyle name="Normal 13 3 6 2 2 5 4" xfId="51358"/>
    <cellStyle name="Normal 13 3 6 2 2 6" xfId="2184"/>
    <cellStyle name="Normal 13 3 6 2 2 6 2" xfId="2185"/>
    <cellStyle name="Normal 13 3 6 2 2 6 3" xfId="44324"/>
    <cellStyle name="Normal 13 3 6 2 2 7" xfId="2186"/>
    <cellStyle name="Normal 13 3 6 2 2 8" xfId="2187"/>
    <cellStyle name="Normal 13 3 6 2 2 9" xfId="40702"/>
    <cellStyle name="Normal 13 3 6 2 3" xfId="2188"/>
    <cellStyle name="Normal 13 3 6 2 3 2" xfId="2189"/>
    <cellStyle name="Normal 13 3 6 2 3 2 2" xfId="2190"/>
    <cellStyle name="Normal 13 3 6 2 3 2 3" xfId="2191"/>
    <cellStyle name="Normal 13 3 6 2 3 2 4" xfId="52868"/>
    <cellStyle name="Normal 13 3 6 2 3 3" xfId="2192"/>
    <cellStyle name="Normal 13 3 6 2 3 3 2" xfId="2193"/>
    <cellStyle name="Normal 13 3 6 2 3 3 3" xfId="47228"/>
    <cellStyle name="Normal 13 3 6 2 3 4" xfId="2194"/>
    <cellStyle name="Normal 13 3 6 2 3 5" xfId="2195"/>
    <cellStyle name="Normal 13 3 6 2 3 6" xfId="42212"/>
    <cellStyle name="Normal 13 3 6 2 4" xfId="2196"/>
    <cellStyle name="Normal 13 3 6 2 4 2" xfId="2197"/>
    <cellStyle name="Normal 13 3 6 2 4 3" xfId="2198"/>
    <cellStyle name="Normal 13 3 6 2 4 4" xfId="47229"/>
    <cellStyle name="Normal 13 3 6 2 5" xfId="2199"/>
    <cellStyle name="Normal 13 3 6 2 5 2" xfId="2200"/>
    <cellStyle name="Normal 13 3 6 2 5 3" xfId="2201"/>
    <cellStyle name="Normal 13 3 6 2 5 4" xfId="45846"/>
    <cellStyle name="Normal 13 3 6 2 6" xfId="2202"/>
    <cellStyle name="Normal 13 3 6 2 6 2" xfId="2203"/>
    <cellStyle name="Normal 13 3 6 2 6 3" xfId="2204"/>
    <cellStyle name="Normal 13 3 6 2 6 4" xfId="51057"/>
    <cellStyle name="Normal 13 3 6 2 7" xfId="2205"/>
    <cellStyle name="Normal 13 3 6 2 7 2" xfId="2206"/>
    <cellStyle name="Normal 13 3 6 2 7 3" xfId="44023"/>
    <cellStyle name="Normal 13 3 6 2 8" xfId="2207"/>
    <cellStyle name="Normal 13 3 6 2 9" xfId="2208"/>
    <cellStyle name="Normal 13 3 6 3" xfId="2209"/>
    <cellStyle name="Normal 13 3 6 3 2" xfId="2210"/>
    <cellStyle name="Normal 13 3 6 3 2 2" xfId="2211"/>
    <cellStyle name="Normal 13 3 6 3 2 2 2" xfId="2212"/>
    <cellStyle name="Normal 13 3 6 3 2 2 3" xfId="2213"/>
    <cellStyle name="Normal 13 3 6 3 2 2 4" xfId="53168"/>
    <cellStyle name="Normal 13 3 6 3 2 3" xfId="2214"/>
    <cellStyle name="Normal 13 3 6 3 2 3 2" xfId="2215"/>
    <cellStyle name="Normal 13 3 6 3 2 3 3" xfId="47230"/>
    <cellStyle name="Normal 13 3 6 3 2 4" xfId="2216"/>
    <cellStyle name="Normal 13 3 6 3 2 5" xfId="2217"/>
    <cellStyle name="Normal 13 3 6 3 2 6" xfId="42512"/>
    <cellStyle name="Normal 13 3 6 3 3" xfId="2218"/>
    <cellStyle name="Normal 13 3 6 3 3 2" xfId="2219"/>
    <cellStyle name="Normal 13 3 6 3 3 3" xfId="2220"/>
    <cellStyle name="Normal 13 3 6 3 3 4" xfId="47231"/>
    <cellStyle name="Normal 13 3 6 3 4" xfId="2221"/>
    <cellStyle name="Normal 13 3 6 3 4 2" xfId="2222"/>
    <cellStyle name="Normal 13 3 6 3 4 3" xfId="2223"/>
    <cellStyle name="Normal 13 3 6 3 4 4" xfId="46146"/>
    <cellStyle name="Normal 13 3 6 3 5" xfId="2224"/>
    <cellStyle name="Normal 13 3 6 3 5 2" xfId="2225"/>
    <cellStyle name="Normal 13 3 6 3 5 3" xfId="2226"/>
    <cellStyle name="Normal 13 3 6 3 5 4" xfId="51357"/>
    <cellStyle name="Normal 13 3 6 3 6" xfId="2227"/>
    <cellStyle name="Normal 13 3 6 3 6 2" xfId="2228"/>
    <cellStyle name="Normal 13 3 6 3 6 3" xfId="44323"/>
    <cellStyle name="Normal 13 3 6 3 7" xfId="2229"/>
    <cellStyle name="Normal 13 3 6 3 8" xfId="2230"/>
    <cellStyle name="Normal 13 3 6 3 9" xfId="40701"/>
    <cellStyle name="Normal 13 3 6 4" xfId="2231"/>
    <cellStyle name="Normal 13 3 6 4 2" xfId="2232"/>
    <cellStyle name="Normal 13 3 6 4 2 2" xfId="2233"/>
    <cellStyle name="Normal 13 3 6 4 2 3" xfId="2234"/>
    <cellStyle name="Normal 13 3 6 4 2 4" xfId="52411"/>
    <cellStyle name="Normal 13 3 6 4 3" xfId="2235"/>
    <cellStyle name="Normal 13 3 6 4 3 2" xfId="2236"/>
    <cellStyle name="Normal 13 3 6 4 3 3" xfId="47232"/>
    <cellStyle name="Normal 13 3 6 4 4" xfId="2237"/>
    <cellStyle name="Normal 13 3 6 4 5" xfId="2238"/>
    <cellStyle name="Normal 13 3 6 4 6" xfId="41755"/>
    <cellStyle name="Normal 13 3 6 5" xfId="2239"/>
    <cellStyle name="Normal 13 3 6 5 2" xfId="2240"/>
    <cellStyle name="Normal 13 3 6 5 3" xfId="2241"/>
    <cellStyle name="Normal 13 3 6 5 4" xfId="47233"/>
    <cellStyle name="Normal 13 3 6 6" xfId="2242"/>
    <cellStyle name="Normal 13 3 6 6 2" xfId="2243"/>
    <cellStyle name="Normal 13 3 6 6 3" xfId="2244"/>
    <cellStyle name="Normal 13 3 6 6 4" xfId="45389"/>
    <cellStyle name="Normal 13 3 6 7" xfId="2245"/>
    <cellStyle name="Normal 13 3 6 7 2" xfId="2246"/>
    <cellStyle name="Normal 13 3 6 7 3" xfId="2247"/>
    <cellStyle name="Normal 13 3 6 7 4" xfId="50600"/>
    <cellStyle name="Normal 13 3 6 8" xfId="2248"/>
    <cellStyle name="Normal 13 3 6 8 2" xfId="2249"/>
    <cellStyle name="Normal 13 3 6 8 3" xfId="43566"/>
    <cellStyle name="Normal 13 3 6 9" xfId="2250"/>
    <cellStyle name="Normal 13 3 7" xfId="2251"/>
    <cellStyle name="Normal 13 3 7 10" xfId="40266"/>
    <cellStyle name="Normal 13 3 7 2" xfId="2252"/>
    <cellStyle name="Normal 13 3 7 2 2" xfId="2253"/>
    <cellStyle name="Normal 13 3 7 2 2 2" xfId="2254"/>
    <cellStyle name="Normal 13 3 7 2 2 2 2" xfId="2255"/>
    <cellStyle name="Normal 13 3 7 2 2 2 3" xfId="2256"/>
    <cellStyle name="Normal 13 3 7 2 2 2 4" xfId="53170"/>
    <cellStyle name="Normal 13 3 7 2 2 3" xfId="2257"/>
    <cellStyle name="Normal 13 3 7 2 2 3 2" xfId="2258"/>
    <cellStyle name="Normal 13 3 7 2 2 3 3" xfId="47234"/>
    <cellStyle name="Normal 13 3 7 2 2 4" xfId="2259"/>
    <cellStyle name="Normal 13 3 7 2 2 5" xfId="2260"/>
    <cellStyle name="Normal 13 3 7 2 2 6" xfId="42514"/>
    <cellStyle name="Normal 13 3 7 2 3" xfId="2261"/>
    <cellStyle name="Normal 13 3 7 2 3 2" xfId="2262"/>
    <cellStyle name="Normal 13 3 7 2 3 3" xfId="2263"/>
    <cellStyle name="Normal 13 3 7 2 3 4" xfId="47235"/>
    <cellStyle name="Normal 13 3 7 2 4" xfId="2264"/>
    <cellStyle name="Normal 13 3 7 2 4 2" xfId="2265"/>
    <cellStyle name="Normal 13 3 7 2 4 3" xfId="2266"/>
    <cellStyle name="Normal 13 3 7 2 4 4" xfId="46148"/>
    <cellStyle name="Normal 13 3 7 2 5" xfId="2267"/>
    <cellStyle name="Normal 13 3 7 2 5 2" xfId="2268"/>
    <cellStyle name="Normal 13 3 7 2 5 3" xfId="2269"/>
    <cellStyle name="Normal 13 3 7 2 5 4" xfId="51359"/>
    <cellStyle name="Normal 13 3 7 2 6" xfId="2270"/>
    <cellStyle name="Normal 13 3 7 2 6 2" xfId="2271"/>
    <cellStyle name="Normal 13 3 7 2 6 3" xfId="44325"/>
    <cellStyle name="Normal 13 3 7 2 7" xfId="2272"/>
    <cellStyle name="Normal 13 3 7 2 8" xfId="2273"/>
    <cellStyle name="Normal 13 3 7 2 9" xfId="40703"/>
    <cellStyle name="Normal 13 3 7 3" xfId="2274"/>
    <cellStyle name="Normal 13 3 7 3 2" xfId="2275"/>
    <cellStyle name="Normal 13 3 7 3 2 2" xfId="2276"/>
    <cellStyle name="Normal 13 3 7 3 2 3" xfId="2277"/>
    <cellStyle name="Normal 13 3 7 3 2 4" xfId="52733"/>
    <cellStyle name="Normal 13 3 7 3 3" xfId="2278"/>
    <cellStyle name="Normal 13 3 7 3 3 2" xfId="2279"/>
    <cellStyle name="Normal 13 3 7 3 3 3" xfId="47236"/>
    <cellStyle name="Normal 13 3 7 3 4" xfId="2280"/>
    <cellStyle name="Normal 13 3 7 3 5" xfId="2281"/>
    <cellStyle name="Normal 13 3 7 3 6" xfId="42077"/>
    <cellStyle name="Normal 13 3 7 4" xfId="2282"/>
    <cellStyle name="Normal 13 3 7 4 2" xfId="2283"/>
    <cellStyle name="Normal 13 3 7 4 3" xfId="2284"/>
    <cellStyle name="Normal 13 3 7 4 4" xfId="47237"/>
    <cellStyle name="Normal 13 3 7 5" xfId="2285"/>
    <cellStyle name="Normal 13 3 7 5 2" xfId="2286"/>
    <cellStyle name="Normal 13 3 7 5 3" xfId="2287"/>
    <cellStyle name="Normal 13 3 7 5 4" xfId="45711"/>
    <cellStyle name="Normal 13 3 7 6" xfId="2288"/>
    <cellStyle name="Normal 13 3 7 6 2" xfId="2289"/>
    <cellStyle name="Normal 13 3 7 6 3" xfId="2290"/>
    <cellStyle name="Normal 13 3 7 6 4" xfId="50922"/>
    <cellStyle name="Normal 13 3 7 7" xfId="2291"/>
    <cellStyle name="Normal 13 3 7 7 2" xfId="2292"/>
    <cellStyle name="Normal 13 3 7 7 3" xfId="43888"/>
    <cellStyle name="Normal 13 3 7 8" xfId="2293"/>
    <cellStyle name="Normal 13 3 7 9" xfId="2294"/>
    <cellStyle name="Normal 13 3 8" xfId="2295"/>
    <cellStyle name="Normal 13 3 8 2" xfId="2296"/>
    <cellStyle name="Normal 13 3 8 2 2" xfId="2297"/>
    <cellStyle name="Normal 13 3 8 2 2 2" xfId="2298"/>
    <cellStyle name="Normal 13 3 8 2 2 3" xfId="2299"/>
    <cellStyle name="Normal 13 3 8 2 2 4" xfId="53100"/>
    <cellStyle name="Normal 13 3 8 2 3" xfId="2300"/>
    <cellStyle name="Normal 13 3 8 2 3 2" xfId="2301"/>
    <cellStyle name="Normal 13 3 8 2 3 3" xfId="47238"/>
    <cellStyle name="Normal 13 3 8 2 4" xfId="2302"/>
    <cellStyle name="Normal 13 3 8 2 5" xfId="2303"/>
    <cellStyle name="Normal 13 3 8 2 6" xfId="42444"/>
    <cellStyle name="Normal 13 3 8 3" xfId="2304"/>
    <cellStyle name="Normal 13 3 8 3 2" xfId="2305"/>
    <cellStyle name="Normal 13 3 8 3 3" xfId="2306"/>
    <cellStyle name="Normal 13 3 8 3 4" xfId="47239"/>
    <cellStyle name="Normal 13 3 8 4" xfId="2307"/>
    <cellStyle name="Normal 13 3 8 4 2" xfId="2308"/>
    <cellStyle name="Normal 13 3 8 4 3" xfId="2309"/>
    <cellStyle name="Normal 13 3 8 4 4" xfId="46078"/>
    <cellStyle name="Normal 13 3 8 5" xfId="2310"/>
    <cellStyle name="Normal 13 3 8 5 2" xfId="2311"/>
    <cellStyle name="Normal 13 3 8 5 3" xfId="2312"/>
    <cellStyle name="Normal 13 3 8 5 4" xfId="51289"/>
    <cellStyle name="Normal 13 3 8 6" xfId="2313"/>
    <cellStyle name="Normal 13 3 8 6 2" xfId="2314"/>
    <cellStyle name="Normal 13 3 8 6 3" xfId="44255"/>
    <cellStyle name="Normal 13 3 8 7" xfId="2315"/>
    <cellStyle name="Normal 13 3 8 8" xfId="2316"/>
    <cellStyle name="Normal 13 3 8 9" xfId="40633"/>
    <cellStyle name="Normal 13 3 9" xfId="2317"/>
    <cellStyle name="Normal 13 3 9 2" xfId="2318"/>
    <cellStyle name="Normal 13 3 9 2 2" xfId="2319"/>
    <cellStyle name="Normal 13 3 9 2 2 2" xfId="2320"/>
    <cellStyle name="Normal 13 3 9 2 2 3" xfId="2321"/>
    <cellStyle name="Normal 13 3 9 2 2 4" xfId="52367"/>
    <cellStyle name="Normal 13 3 9 2 3" xfId="2322"/>
    <cellStyle name="Normal 13 3 9 2 3 2" xfId="2323"/>
    <cellStyle name="Normal 13 3 9 2 3 3" xfId="47240"/>
    <cellStyle name="Normal 13 3 9 2 4" xfId="2324"/>
    <cellStyle name="Normal 13 3 9 2 5" xfId="2325"/>
    <cellStyle name="Normal 13 3 9 2 6" xfId="41711"/>
    <cellStyle name="Normal 13 3 9 3" xfId="2326"/>
    <cellStyle name="Normal 13 3 9 3 2" xfId="2327"/>
    <cellStyle name="Normal 13 3 9 3 3" xfId="2328"/>
    <cellStyle name="Normal 13 3 9 3 4" xfId="47241"/>
    <cellStyle name="Normal 13 3 9 4" xfId="2329"/>
    <cellStyle name="Normal 13 3 9 4 2" xfId="2330"/>
    <cellStyle name="Normal 13 3 9 4 3" xfId="2331"/>
    <cellStyle name="Normal 13 3 9 4 4" xfId="45345"/>
    <cellStyle name="Normal 13 3 9 5" xfId="2332"/>
    <cellStyle name="Normal 13 3 9 5 2" xfId="2333"/>
    <cellStyle name="Normal 13 3 9 5 3" xfId="2334"/>
    <cellStyle name="Normal 13 3 9 5 4" xfId="50556"/>
    <cellStyle name="Normal 13 3 9 6" xfId="2335"/>
    <cellStyle name="Normal 13 3 9 6 2" xfId="2336"/>
    <cellStyle name="Normal 13 3 9 6 3" xfId="43522"/>
    <cellStyle name="Normal 13 3 9 7" xfId="2337"/>
    <cellStyle name="Normal 13 3 9 8" xfId="2338"/>
    <cellStyle name="Normal 13 3 9 9" xfId="39900"/>
    <cellStyle name="Normal 13 4" xfId="176"/>
    <cellStyle name="Normal 13 4 10" xfId="2339"/>
    <cellStyle name="Normal 13 4 10 2" xfId="2340"/>
    <cellStyle name="Normal 13 4 10 2 2" xfId="2341"/>
    <cellStyle name="Normal 13 4 10 2 2 2" xfId="2342"/>
    <cellStyle name="Normal 13 4 10 2 2 3" xfId="2343"/>
    <cellStyle name="Normal 13 4 10 2 2 4" xfId="53875"/>
    <cellStyle name="Normal 13 4 10 2 2 5 2 2" xfId="54143"/>
    <cellStyle name="Normal 13 4 10 2 3" xfId="2344"/>
    <cellStyle name="Normal 13 4 10 2 3 2" xfId="2345"/>
    <cellStyle name="Normal 13 4 10 2 3 3" xfId="47242"/>
    <cellStyle name="Normal 13 4 10 2 4" xfId="2346"/>
    <cellStyle name="Normal 13 4 10 2 5" xfId="2347"/>
    <cellStyle name="Normal 13 4 10 2 6" xfId="43219"/>
    <cellStyle name="Normal 13 4 10 3" xfId="2348"/>
    <cellStyle name="Normal 13 4 10 3 2" xfId="2349"/>
    <cellStyle name="Normal 13 4 10 3 3" xfId="2350"/>
    <cellStyle name="Normal 13 4 10 3 4" xfId="47243"/>
    <cellStyle name="Normal 13 4 10 4" xfId="2351"/>
    <cellStyle name="Normal 13 4 10 4 2" xfId="2352"/>
    <cellStyle name="Normal 13 4 10 4 3" xfId="2353"/>
    <cellStyle name="Normal 13 4 10 4 4" xfId="46853"/>
    <cellStyle name="Normal 13 4 10 5" xfId="2354"/>
    <cellStyle name="Normal 13 4 10 5 2" xfId="2355"/>
    <cellStyle name="Normal 13 4 10 5 3" xfId="2356"/>
    <cellStyle name="Normal 13 4 10 5 4" xfId="52064"/>
    <cellStyle name="Normal 13 4 10 6" xfId="2357"/>
    <cellStyle name="Normal 13 4 10 6 2" xfId="2358"/>
    <cellStyle name="Normal 13 4 10 6 3" xfId="45030"/>
    <cellStyle name="Normal 13 4 10 7" xfId="2359"/>
    <cellStyle name="Normal 13 4 10 8" xfId="2360"/>
    <cellStyle name="Normal 13 4 10 9" xfId="41408"/>
    <cellStyle name="Normal 13 4 11" xfId="2361"/>
    <cellStyle name="Normal 13 4 11 2" xfId="2362"/>
    <cellStyle name="Normal 13 4 11 2 2" xfId="2363"/>
    <cellStyle name="Normal 13 4 11 2 2 2" xfId="2364"/>
    <cellStyle name="Normal 13 4 11 2 2 3" xfId="2365"/>
    <cellStyle name="Normal 13 4 11 2 2 4" xfId="54011"/>
    <cellStyle name="Normal 13 4 11 2 3" xfId="2366"/>
    <cellStyle name="Normal 13 4 11 2 3 2" xfId="2367"/>
    <cellStyle name="Normal 13 4 11 2 3 3" xfId="47244"/>
    <cellStyle name="Normal 13 4 11 2 4" xfId="2368"/>
    <cellStyle name="Normal 13 4 11 2 5" xfId="2369"/>
    <cellStyle name="Normal 13 4 11 2 6" xfId="43355"/>
    <cellStyle name="Normal 13 4 11 3" xfId="2370"/>
    <cellStyle name="Normal 13 4 11 3 2" xfId="2371"/>
    <cellStyle name="Normal 13 4 11 3 3" xfId="2372"/>
    <cellStyle name="Normal 13 4 11 3 4" xfId="46989"/>
    <cellStyle name="Normal 13 4 11 4" xfId="2373"/>
    <cellStyle name="Normal 13 4 11 4 2" xfId="2374"/>
    <cellStyle name="Normal 13 4 11 4 3" xfId="2375"/>
    <cellStyle name="Normal 13 4 11 4 4" xfId="52200"/>
    <cellStyle name="Normal 13 4 11 5" xfId="2376"/>
    <cellStyle name="Normal 13 4 11 5 2" xfId="2377"/>
    <cellStyle name="Normal 13 4 11 5 3" xfId="45166"/>
    <cellStyle name="Normal 13 4 11 6" xfId="2378"/>
    <cellStyle name="Normal 13 4 11 7" xfId="2379"/>
    <cellStyle name="Normal 13 4 11 8" xfId="41544"/>
    <cellStyle name="Normal 13 4 12" xfId="2380"/>
    <cellStyle name="Normal 13 4 12 2" xfId="2381"/>
    <cellStyle name="Normal 13 4 12 2 2" xfId="2382"/>
    <cellStyle name="Normal 13 4 12 2 3" xfId="2383"/>
    <cellStyle name="Normal 13 4 12 2 4" xfId="52405"/>
    <cellStyle name="Normal 13 4 12 3" xfId="2384"/>
    <cellStyle name="Normal 13 4 12 3 2" xfId="2385"/>
    <cellStyle name="Normal 13 4 12 3 3" xfId="47245"/>
    <cellStyle name="Normal 13 4 12 4" xfId="2386"/>
    <cellStyle name="Normal 13 4 12 5" xfId="2387"/>
    <cellStyle name="Normal 13 4 12 6" xfId="41749"/>
    <cellStyle name="Normal 13 4 13" xfId="2388"/>
    <cellStyle name="Normal 13 4 13 2" xfId="2389"/>
    <cellStyle name="Normal 13 4 13 3" xfId="2390"/>
    <cellStyle name="Normal 13 4 13 4" xfId="47246"/>
    <cellStyle name="Normal 13 4 14" xfId="2391"/>
    <cellStyle name="Normal 13 4 14 2" xfId="2392"/>
    <cellStyle name="Normal 13 4 14 3" xfId="2393"/>
    <cellStyle name="Normal 13 4 14 4" xfId="45383"/>
    <cellStyle name="Normal 13 4 15" xfId="2394"/>
    <cellStyle name="Normal 13 4 15 2" xfId="2395"/>
    <cellStyle name="Normal 13 4 15 3" xfId="2396"/>
    <cellStyle name="Normal 13 4 15 4" xfId="50594"/>
    <cellStyle name="Normal 13 4 16" xfId="2397"/>
    <cellStyle name="Normal 13 4 16 2" xfId="2398"/>
    <cellStyle name="Normal 13 4 16 3" xfId="43560"/>
    <cellStyle name="Normal 13 4 17" xfId="2399"/>
    <cellStyle name="Normal 13 4 18" xfId="2400"/>
    <cellStyle name="Normal 13 4 19" xfId="39938"/>
    <cellStyle name="Normal 13 4 2" xfId="183"/>
    <cellStyle name="Normal 13 4 2 10" xfId="2401"/>
    <cellStyle name="Normal 13 4 2 10 2" xfId="2402"/>
    <cellStyle name="Normal 13 4 2 10 3" xfId="2403"/>
    <cellStyle name="Normal 13 4 2 10 4" xfId="47247"/>
    <cellStyle name="Normal 13 4 2 11" xfId="2404"/>
    <cellStyle name="Normal 13 4 2 11 2" xfId="2405"/>
    <cellStyle name="Normal 13 4 2 11 3" xfId="2406"/>
    <cellStyle name="Normal 13 4 2 11 4" xfId="45430"/>
    <cellStyle name="Normal 13 4 2 12" xfId="2407"/>
    <cellStyle name="Normal 13 4 2 12 2" xfId="2408"/>
    <cellStyle name="Normal 13 4 2 12 3" xfId="2409"/>
    <cellStyle name="Normal 13 4 2 12 4" xfId="50641"/>
    <cellStyle name="Normal 13 4 2 13" xfId="2410"/>
    <cellStyle name="Normal 13 4 2 13 2" xfId="2411"/>
    <cellStyle name="Normal 13 4 2 13 3" xfId="43607"/>
    <cellStyle name="Normal 13 4 2 14" xfId="2412"/>
    <cellStyle name="Normal 13 4 2 15" xfId="2413"/>
    <cellStyle name="Normal 13 4 2 16" xfId="39985"/>
    <cellStyle name="Normal 13 4 2 17" xfId="54144"/>
    <cellStyle name="Normal 13 4 2 2" xfId="2414"/>
    <cellStyle name="Normal 13 4 2 2 10" xfId="2415"/>
    <cellStyle name="Normal 13 4 2 2 11" xfId="40078"/>
    <cellStyle name="Normal 13 4 2 2 2" xfId="2416"/>
    <cellStyle name="Normal 13 4 2 2 2 10" xfId="40490"/>
    <cellStyle name="Normal 13 4 2 2 2 2" xfId="2417"/>
    <cellStyle name="Normal 13 4 2 2 2 2 2" xfId="2418"/>
    <cellStyle name="Normal 13 4 2 2 2 2 2 2" xfId="2419"/>
    <cellStyle name="Normal 13 4 2 2 2 2 2 2 2" xfId="2420"/>
    <cellStyle name="Normal 13 4 2 2 2 2 2 2 3" xfId="2421"/>
    <cellStyle name="Normal 13 4 2 2 2 2 2 2 4" xfId="53173"/>
    <cellStyle name="Normal 13 4 2 2 2 2 2 3" xfId="2422"/>
    <cellStyle name="Normal 13 4 2 2 2 2 2 3 2" xfId="2423"/>
    <cellStyle name="Normal 13 4 2 2 2 2 2 3 3" xfId="47248"/>
    <cellStyle name="Normal 13 4 2 2 2 2 2 4" xfId="2424"/>
    <cellStyle name="Normal 13 4 2 2 2 2 2 5" xfId="2425"/>
    <cellStyle name="Normal 13 4 2 2 2 2 2 6" xfId="42517"/>
    <cellStyle name="Normal 13 4 2 2 2 2 3" xfId="2426"/>
    <cellStyle name="Normal 13 4 2 2 2 2 3 2" xfId="2427"/>
    <cellStyle name="Normal 13 4 2 2 2 2 3 3" xfId="2428"/>
    <cellStyle name="Normal 13 4 2 2 2 2 3 4" xfId="47249"/>
    <cellStyle name="Normal 13 4 2 2 2 2 4" xfId="2429"/>
    <cellStyle name="Normal 13 4 2 2 2 2 4 2" xfId="2430"/>
    <cellStyle name="Normal 13 4 2 2 2 2 4 3" xfId="2431"/>
    <cellStyle name="Normal 13 4 2 2 2 2 4 4" xfId="46151"/>
    <cellStyle name="Normal 13 4 2 2 2 2 5" xfId="2432"/>
    <cellStyle name="Normal 13 4 2 2 2 2 5 2" xfId="2433"/>
    <cellStyle name="Normal 13 4 2 2 2 2 5 3" xfId="2434"/>
    <cellStyle name="Normal 13 4 2 2 2 2 5 4" xfId="51362"/>
    <cellStyle name="Normal 13 4 2 2 2 2 6" xfId="2435"/>
    <cellStyle name="Normal 13 4 2 2 2 2 6 2" xfId="2436"/>
    <cellStyle name="Normal 13 4 2 2 2 2 6 3" xfId="44328"/>
    <cellStyle name="Normal 13 4 2 2 2 2 7" xfId="2437"/>
    <cellStyle name="Normal 13 4 2 2 2 2 8" xfId="2438"/>
    <cellStyle name="Normal 13 4 2 2 2 2 9" xfId="40706"/>
    <cellStyle name="Normal 13 4 2 2 2 3" xfId="2439"/>
    <cellStyle name="Normal 13 4 2 2 2 3 2" xfId="2440"/>
    <cellStyle name="Normal 13 4 2 2 2 3 2 2" xfId="2441"/>
    <cellStyle name="Normal 13 4 2 2 2 3 2 3" xfId="2442"/>
    <cellStyle name="Normal 13 4 2 2 2 3 2 4" xfId="52957"/>
    <cellStyle name="Normal 13 4 2 2 2 3 3" xfId="2443"/>
    <cellStyle name="Normal 13 4 2 2 2 3 3 2" xfId="2444"/>
    <cellStyle name="Normal 13 4 2 2 2 3 3 3" xfId="47250"/>
    <cellStyle name="Normal 13 4 2 2 2 3 4" xfId="2445"/>
    <cellStyle name="Normal 13 4 2 2 2 3 5" xfId="2446"/>
    <cellStyle name="Normal 13 4 2 2 2 3 6" xfId="42301"/>
    <cellStyle name="Normal 13 4 2 2 2 4" xfId="2447"/>
    <cellStyle name="Normal 13 4 2 2 2 4 2" xfId="2448"/>
    <cellStyle name="Normal 13 4 2 2 2 4 3" xfId="2449"/>
    <cellStyle name="Normal 13 4 2 2 2 4 4" xfId="47251"/>
    <cellStyle name="Normal 13 4 2 2 2 5" xfId="2450"/>
    <cellStyle name="Normal 13 4 2 2 2 5 2" xfId="2451"/>
    <cellStyle name="Normal 13 4 2 2 2 5 3" xfId="2452"/>
    <cellStyle name="Normal 13 4 2 2 2 5 4" xfId="45935"/>
    <cellStyle name="Normal 13 4 2 2 2 6" xfId="2453"/>
    <cellStyle name="Normal 13 4 2 2 2 6 2" xfId="2454"/>
    <cellStyle name="Normal 13 4 2 2 2 6 3" xfId="2455"/>
    <cellStyle name="Normal 13 4 2 2 2 6 4" xfId="51146"/>
    <cellStyle name="Normal 13 4 2 2 2 7" xfId="2456"/>
    <cellStyle name="Normal 13 4 2 2 2 7 2" xfId="2457"/>
    <cellStyle name="Normal 13 4 2 2 2 7 3" xfId="44112"/>
    <cellStyle name="Normal 13 4 2 2 2 8" xfId="2458"/>
    <cellStyle name="Normal 13 4 2 2 2 9" xfId="2459"/>
    <cellStyle name="Normal 13 4 2 2 3" xfId="2460"/>
    <cellStyle name="Normal 13 4 2 2 3 2" xfId="2461"/>
    <cellStyle name="Normal 13 4 2 2 3 2 2" xfId="2462"/>
    <cellStyle name="Normal 13 4 2 2 3 2 2 2" xfId="2463"/>
    <cellStyle name="Normal 13 4 2 2 3 2 2 3" xfId="2464"/>
    <cellStyle name="Normal 13 4 2 2 3 2 2 4" xfId="53172"/>
    <cellStyle name="Normal 13 4 2 2 3 2 3" xfId="2465"/>
    <cellStyle name="Normal 13 4 2 2 3 2 3 2" xfId="2466"/>
    <cellStyle name="Normal 13 4 2 2 3 2 3 3" xfId="47252"/>
    <cellStyle name="Normal 13 4 2 2 3 2 4" xfId="2467"/>
    <cellStyle name="Normal 13 4 2 2 3 2 5" xfId="2468"/>
    <cellStyle name="Normal 13 4 2 2 3 2 6" xfId="42516"/>
    <cellStyle name="Normal 13 4 2 2 3 3" xfId="2469"/>
    <cellStyle name="Normal 13 4 2 2 3 3 2" xfId="2470"/>
    <cellStyle name="Normal 13 4 2 2 3 3 3" xfId="2471"/>
    <cellStyle name="Normal 13 4 2 2 3 3 4" xfId="47253"/>
    <cellStyle name="Normal 13 4 2 2 3 4" xfId="2472"/>
    <cellStyle name="Normal 13 4 2 2 3 4 2" xfId="2473"/>
    <cellStyle name="Normal 13 4 2 2 3 4 3" xfId="2474"/>
    <cellStyle name="Normal 13 4 2 2 3 4 4" xfId="46150"/>
    <cellStyle name="Normal 13 4 2 2 3 5" xfId="2475"/>
    <cellStyle name="Normal 13 4 2 2 3 5 2" xfId="2476"/>
    <cellStyle name="Normal 13 4 2 2 3 5 3" xfId="2477"/>
    <cellStyle name="Normal 13 4 2 2 3 5 4" xfId="51361"/>
    <cellStyle name="Normal 13 4 2 2 3 6" xfId="2478"/>
    <cellStyle name="Normal 13 4 2 2 3 6 2" xfId="2479"/>
    <cellStyle name="Normal 13 4 2 2 3 6 3" xfId="44327"/>
    <cellStyle name="Normal 13 4 2 2 3 7" xfId="2480"/>
    <cellStyle name="Normal 13 4 2 2 3 8" xfId="2481"/>
    <cellStyle name="Normal 13 4 2 2 3 9" xfId="40705"/>
    <cellStyle name="Normal 13 4 2 2 4" xfId="2482"/>
    <cellStyle name="Normal 13 4 2 2 4 2" xfId="2483"/>
    <cellStyle name="Normal 13 4 2 2 4 2 2" xfId="2484"/>
    <cellStyle name="Normal 13 4 2 2 4 2 3" xfId="2485"/>
    <cellStyle name="Normal 13 4 2 2 4 2 4" xfId="52545"/>
    <cellStyle name="Normal 13 4 2 2 4 3" xfId="2486"/>
    <cellStyle name="Normal 13 4 2 2 4 3 2" xfId="2487"/>
    <cellStyle name="Normal 13 4 2 2 4 3 3" xfId="47254"/>
    <cellStyle name="Normal 13 4 2 2 4 4" xfId="2488"/>
    <cellStyle name="Normal 13 4 2 2 4 5" xfId="2489"/>
    <cellStyle name="Normal 13 4 2 2 4 6" xfId="41889"/>
    <cellStyle name="Normal 13 4 2 2 5" xfId="2490"/>
    <cellStyle name="Normal 13 4 2 2 5 2" xfId="2491"/>
    <cellStyle name="Normal 13 4 2 2 5 3" xfId="2492"/>
    <cellStyle name="Normal 13 4 2 2 5 4" xfId="47255"/>
    <cellStyle name="Normal 13 4 2 2 6" xfId="2493"/>
    <cellStyle name="Normal 13 4 2 2 6 2" xfId="2494"/>
    <cellStyle name="Normal 13 4 2 2 6 3" xfId="2495"/>
    <cellStyle name="Normal 13 4 2 2 6 4" xfId="45523"/>
    <cellStyle name="Normal 13 4 2 2 7" xfId="2496"/>
    <cellStyle name="Normal 13 4 2 2 7 2" xfId="2497"/>
    <cellStyle name="Normal 13 4 2 2 7 3" xfId="2498"/>
    <cellStyle name="Normal 13 4 2 2 7 4" xfId="50734"/>
    <cellStyle name="Normal 13 4 2 2 8" xfId="2499"/>
    <cellStyle name="Normal 13 4 2 2 8 2" xfId="2500"/>
    <cellStyle name="Normal 13 4 2 2 8 3" xfId="43700"/>
    <cellStyle name="Normal 13 4 2 2 9" xfId="2501"/>
    <cellStyle name="Normal 13 4 2 3" xfId="2502"/>
    <cellStyle name="Normal 13 4 2 3 10" xfId="2503"/>
    <cellStyle name="Normal 13 4 2 3 11" xfId="40213"/>
    <cellStyle name="Normal 13 4 2 3 2" xfId="2504"/>
    <cellStyle name="Normal 13 4 2 3 2 10" xfId="40580"/>
    <cellStyle name="Normal 13 4 2 3 2 2" xfId="2505"/>
    <cellStyle name="Normal 13 4 2 3 2 2 2" xfId="2506"/>
    <cellStyle name="Normal 13 4 2 3 2 2 2 2" xfId="2507"/>
    <cellStyle name="Normal 13 4 2 3 2 2 2 2 2" xfId="2508"/>
    <cellStyle name="Normal 13 4 2 3 2 2 2 2 3" xfId="2509"/>
    <cellStyle name="Normal 13 4 2 3 2 2 2 2 4" xfId="53175"/>
    <cellStyle name="Normal 13 4 2 3 2 2 2 3" xfId="2510"/>
    <cellStyle name="Normal 13 4 2 3 2 2 2 3 2" xfId="2511"/>
    <cellStyle name="Normal 13 4 2 3 2 2 2 3 3" xfId="47256"/>
    <cellStyle name="Normal 13 4 2 3 2 2 2 4" xfId="2512"/>
    <cellStyle name="Normal 13 4 2 3 2 2 2 5" xfId="2513"/>
    <cellStyle name="Normal 13 4 2 3 2 2 2 6" xfId="42519"/>
    <cellStyle name="Normal 13 4 2 3 2 2 3" xfId="2514"/>
    <cellStyle name="Normal 13 4 2 3 2 2 3 2" xfId="2515"/>
    <cellStyle name="Normal 13 4 2 3 2 2 3 3" xfId="2516"/>
    <cellStyle name="Normal 13 4 2 3 2 2 3 4" xfId="47257"/>
    <cellStyle name="Normal 13 4 2 3 2 2 4" xfId="2517"/>
    <cellStyle name="Normal 13 4 2 3 2 2 4 2" xfId="2518"/>
    <cellStyle name="Normal 13 4 2 3 2 2 4 3" xfId="2519"/>
    <cellStyle name="Normal 13 4 2 3 2 2 4 4" xfId="46153"/>
    <cellStyle name="Normal 13 4 2 3 2 2 5" xfId="2520"/>
    <cellStyle name="Normal 13 4 2 3 2 2 5 2" xfId="2521"/>
    <cellStyle name="Normal 13 4 2 3 2 2 5 3" xfId="2522"/>
    <cellStyle name="Normal 13 4 2 3 2 2 5 4" xfId="51364"/>
    <cellStyle name="Normal 13 4 2 3 2 2 6" xfId="2523"/>
    <cellStyle name="Normal 13 4 2 3 2 2 6 2" xfId="2524"/>
    <cellStyle name="Normal 13 4 2 3 2 2 6 3" xfId="44330"/>
    <cellStyle name="Normal 13 4 2 3 2 2 7" xfId="2525"/>
    <cellStyle name="Normal 13 4 2 3 2 2 8" xfId="2526"/>
    <cellStyle name="Normal 13 4 2 3 2 2 9" xfId="40708"/>
    <cellStyle name="Normal 13 4 2 3 2 3" xfId="2527"/>
    <cellStyle name="Normal 13 4 2 3 2 3 2" xfId="2528"/>
    <cellStyle name="Normal 13 4 2 3 2 3 2 2" xfId="2529"/>
    <cellStyle name="Normal 13 4 2 3 2 3 2 3" xfId="2530"/>
    <cellStyle name="Normal 13 4 2 3 2 3 2 4" xfId="53047"/>
    <cellStyle name="Normal 13 4 2 3 2 3 3" xfId="2531"/>
    <cellStyle name="Normal 13 4 2 3 2 3 3 2" xfId="2532"/>
    <cellStyle name="Normal 13 4 2 3 2 3 3 3" xfId="47258"/>
    <cellStyle name="Normal 13 4 2 3 2 3 4" xfId="2533"/>
    <cellStyle name="Normal 13 4 2 3 2 3 5" xfId="2534"/>
    <cellStyle name="Normal 13 4 2 3 2 3 6" xfId="42391"/>
    <cellStyle name="Normal 13 4 2 3 2 4" xfId="2535"/>
    <cellStyle name="Normal 13 4 2 3 2 4 2" xfId="2536"/>
    <cellStyle name="Normal 13 4 2 3 2 4 3" xfId="2537"/>
    <cellStyle name="Normal 13 4 2 3 2 4 4" xfId="47259"/>
    <cellStyle name="Normal 13 4 2 3 2 5" xfId="2538"/>
    <cellStyle name="Normal 13 4 2 3 2 5 2" xfId="2539"/>
    <cellStyle name="Normal 13 4 2 3 2 5 3" xfId="2540"/>
    <cellStyle name="Normal 13 4 2 3 2 5 4" xfId="46025"/>
    <cellStyle name="Normal 13 4 2 3 2 6" xfId="2541"/>
    <cellStyle name="Normal 13 4 2 3 2 6 2" xfId="2542"/>
    <cellStyle name="Normal 13 4 2 3 2 6 3" xfId="2543"/>
    <cellStyle name="Normal 13 4 2 3 2 6 4" xfId="51236"/>
    <cellStyle name="Normal 13 4 2 3 2 7" xfId="2544"/>
    <cellStyle name="Normal 13 4 2 3 2 7 2" xfId="2545"/>
    <cellStyle name="Normal 13 4 2 3 2 7 3" xfId="44202"/>
    <cellStyle name="Normal 13 4 2 3 2 8" xfId="2546"/>
    <cellStyle name="Normal 13 4 2 3 2 9" xfId="2547"/>
    <cellStyle name="Normal 13 4 2 3 3" xfId="2548"/>
    <cellStyle name="Normal 13 4 2 3 3 2" xfId="2549"/>
    <cellStyle name="Normal 13 4 2 3 3 2 2" xfId="2550"/>
    <cellStyle name="Normal 13 4 2 3 3 2 2 2" xfId="2551"/>
    <cellStyle name="Normal 13 4 2 3 3 2 2 3" xfId="2552"/>
    <cellStyle name="Normal 13 4 2 3 3 2 2 4" xfId="53174"/>
    <cellStyle name="Normal 13 4 2 3 3 2 3" xfId="2553"/>
    <cellStyle name="Normal 13 4 2 3 3 2 3 2" xfId="2554"/>
    <cellStyle name="Normal 13 4 2 3 3 2 3 3" xfId="47260"/>
    <cellStyle name="Normal 13 4 2 3 3 2 4" xfId="2555"/>
    <cellStyle name="Normal 13 4 2 3 3 2 5" xfId="2556"/>
    <cellStyle name="Normal 13 4 2 3 3 2 6" xfId="42518"/>
    <cellStyle name="Normal 13 4 2 3 3 3" xfId="2557"/>
    <cellStyle name="Normal 13 4 2 3 3 3 2" xfId="2558"/>
    <cellStyle name="Normal 13 4 2 3 3 3 3" xfId="2559"/>
    <cellStyle name="Normal 13 4 2 3 3 3 4" xfId="47261"/>
    <cellStyle name="Normal 13 4 2 3 3 4" xfId="2560"/>
    <cellStyle name="Normal 13 4 2 3 3 4 2" xfId="2561"/>
    <cellStyle name="Normal 13 4 2 3 3 4 3" xfId="2562"/>
    <cellStyle name="Normal 13 4 2 3 3 4 4" xfId="46152"/>
    <cellStyle name="Normal 13 4 2 3 3 5" xfId="2563"/>
    <cellStyle name="Normal 13 4 2 3 3 5 2" xfId="2564"/>
    <cellStyle name="Normal 13 4 2 3 3 5 3" xfId="2565"/>
    <cellStyle name="Normal 13 4 2 3 3 5 4" xfId="51363"/>
    <cellStyle name="Normal 13 4 2 3 3 6" xfId="2566"/>
    <cellStyle name="Normal 13 4 2 3 3 6 2" xfId="2567"/>
    <cellStyle name="Normal 13 4 2 3 3 6 3" xfId="44329"/>
    <cellStyle name="Normal 13 4 2 3 3 7" xfId="2568"/>
    <cellStyle name="Normal 13 4 2 3 3 8" xfId="2569"/>
    <cellStyle name="Normal 13 4 2 3 3 9" xfId="40707"/>
    <cellStyle name="Normal 13 4 2 3 4" xfId="2570"/>
    <cellStyle name="Normal 13 4 2 3 4 2" xfId="2571"/>
    <cellStyle name="Normal 13 4 2 3 4 2 2" xfId="2572"/>
    <cellStyle name="Normal 13 4 2 3 4 2 3" xfId="2573"/>
    <cellStyle name="Normal 13 4 2 3 4 2 4" xfId="52680"/>
    <cellStyle name="Normal 13 4 2 3 4 3" xfId="2574"/>
    <cellStyle name="Normal 13 4 2 3 4 3 2" xfId="2575"/>
    <cellStyle name="Normal 13 4 2 3 4 3 3" xfId="47262"/>
    <cellStyle name="Normal 13 4 2 3 4 4" xfId="2576"/>
    <cellStyle name="Normal 13 4 2 3 4 5" xfId="2577"/>
    <cellStyle name="Normal 13 4 2 3 4 6" xfId="42024"/>
    <cellStyle name="Normal 13 4 2 3 5" xfId="2578"/>
    <cellStyle name="Normal 13 4 2 3 5 2" xfId="2579"/>
    <cellStyle name="Normal 13 4 2 3 5 3" xfId="2580"/>
    <cellStyle name="Normal 13 4 2 3 5 4" xfId="47263"/>
    <cellStyle name="Normal 13 4 2 3 6" xfId="2581"/>
    <cellStyle name="Normal 13 4 2 3 6 2" xfId="2582"/>
    <cellStyle name="Normal 13 4 2 3 6 3" xfId="2583"/>
    <cellStyle name="Normal 13 4 2 3 6 4" xfId="45658"/>
    <cellStyle name="Normal 13 4 2 3 7" xfId="2584"/>
    <cellStyle name="Normal 13 4 2 3 7 2" xfId="2585"/>
    <cellStyle name="Normal 13 4 2 3 7 3" xfId="2586"/>
    <cellStyle name="Normal 13 4 2 3 7 4" xfId="50869"/>
    <cellStyle name="Normal 13 4 2 3 8" xfId="2587"/>
    <cellStyle name="Normal 13 4 2 3 8 2" xfId="2588"/>
    <cellStyle name="Normal 13 4 2 3 8 3" xfId="43835"/>
    <cellStyle name="Normal 13 4 2 3 9" xfId="2589"/>
    <cellStyle name="Normal 13 4 2 4" xfId="2590"/>
    <cellStyle name="Normal 13 4 2 4 10" xfId="2591"/>
    <cellStyle name="Normal 13 4 2 4 11" xfId="40261"/>
    <cellStyle name="Normal 13 4 2 4 2" xfId="2592"/>
    <cellStyle name="Normal 13 4 2 4 2 10" xfId="40628"/>
    <cellStyle name="Normal 13 4 2 4 2 2" xfId="2593"/>
    <cellStyle name="Normal 13 4 2 4 2 2 2" xfId="2594"/>
    <cellStyle name="Normal 13 4 2 4 2 2 2 2" xfId="2595"/>
    <cellStyle name="Normal 13 4 2 4 2 2 2 2 2" xfId="2596"/>
    <cellStyle name="Normal 13 4 2 4 2 2 2 2 3" xfId="2597"/>
    <cellStyle name="Normal 13 4 2 4 2 2 2 2 4" xfId="53177"/>
    <cellStyle name="Normal 13 4 2 4 2 2 2 3" xfId="2598"/>
    <cellStyle name="Normal 13 4 2 4 2 2 2 3 2" xfId="2599"/>
    <cellStyle name="Normal 13 4 2 4 2 2 2 3 3" xfId="47264"/>
    <cellStyle name="Normal 13 4 2 4 2 2 2 4" xfId="2600"/>
    <cellStyle name="Normal 13 4 2 4 2 2 2 5" xfId="2601"/>
    <cellStyle name="Normal 13 4 2 4 2 2 2 6" xfId="42521"/>
    <cellStyle name="Normal 13 4 2 4 2 2 3" xfId="2602"/>
    <cellStyle name="Normal 13 4 2 4 2 2 3 2" xfId="2603"/>
    <cellStyle name="Normal 13 4 2 4 2 2 3 3" xfId="2604"/>
    <cellStyle name="Normal 13 4 2 4 2 2 3 4" xfId="47265"/>
    <cellStyle name="Normal 13 4 2 4 2 2 4" xfId="2605"/>
    <cellStyle name="Normal 13 4 2 4 2 2 4 2" xfId="2606"/>
    <cellStyle name="Normal 13 4 2 4 2 2 4 3" xfId="2607"/>
    <cellStyle name="Normal 13 4 2 4 2 2 4 4" xfId="46155"/>
    <cellStyle name="Normal 13 4 2 4 2 2 5" xfId="2608"/>
    <cellStyle name="Normal 13 4 2 4 2 2 5 2" xfId="2609"/>
    <cellStyle name="Normal 13 4 2 4 2 2 5 3" xfId="2610"/>
    <cellStyle name="Normal 13 4 2 4 2 2 5 4" xfId="51366"/>
    <cellStyle name="Normal 13 4 2 4 2 2 6" xfId="2611"/>
    <cellStyle name="Normal 13 4 2 4 2 2 6 2" xfId="2612"/>
    <cellStyle name="Normal 13 4 2 4 2 2 6 3" xfId="44332"/>
    <cellStyle name="Normal 13 4 2 4 2 2 7" xfId="2613"/>
    <cellStyle name="Normal 13 4 2 4 2 2 8" xfId="2614"/>
    <cellStyle name="Normal 13 4 2 4 2 2 9" xfId="40710"/>
    <cellStyle name="Normal 13 4 2 4 2 3" xfId="2615"/>
    <cellStyle name="Normal 13 4 2 4 2 3 2" xfId="2616"/>
    <cellStyle name="Normal 13 4 2 4 2 3 2 2" xfId="2617"/>
    <cellStyle name="Normal 13 4 2 4 2 3 2 3" xfId="2618"/>
    <cellStyle name="Normal 13 4 2 4 2 3 2 4" xfId="53095"/>
    <cellStyle name="Normal 13 4 2 4 2 3 3" xfId="2619"/>
    <cellStyle name="Normal 13 4 2 4 2 3 3 2" xfId="2620"/>
    <cellStyle name="Normal 13 4 2 4 2 3 3 3" xfId="47266"/>
    <cellStyle name="Normal 13 4 2 4 2 3 4" xfId="2621"/>
    <cellStyle name="Normal 13 4 2 4 2 3 5" xfId="2622"/>
    <cellStyle name="Normal 13 4 2 4 2 3 6" xfId="42439"/>
    <cellStyle name="Normal 13 4 2 4 2 4" xfId="2623"/>
    <cellStyle name="Normal 13 4 2 4 2 4 2" xfId="2624"/>
    <cellStyle name="Normal 13 4 2 4 2 4 3" xfId="2625"/>
    <cellStyle name="Normal 13 4 2 4 2 4 4" xfId="47267"/>
    <cellStyle name="Normal 13 4 2 4 2 5" xfId="2626"/>
    <cellStyle name="Normal 13 4 2 4 2 5 2" xfId="2627"/>
    <cellStyle name="Normal 13 4 2 4 2 5 3" xfId="2628"/>
    <cellStyle name="Normal 13 4 2 4 2 5 4" xfId="46073"/>
    <cellStyle name="Normal 13 4 2 4 2 6" xfId="2629"/>
    <cellStyle name="Normal 13 4 2 4 2 6 2" xfId="2630"/>
    <cellStyle name="Normal 13 4 2 4 2 6 3" xfId="2631"/>
    <cellStyle name="Normal 13 4 2 4 2 6 4" xfId="51284"/>
    <cellStyle name="Normal 13 4 2 4 2 7" xfId="2632"/>
    <cellStyle name="Normal 13 4 2 4 2 7 2" xfId="2633"/>
    <cellStyle name="Normal 13 4 2 4 2 7 3" xfId="44250"/>
    <cellStyle name="Normal 13 4 2 4 2 8" xfId="2634"/>
    <cellStyle name="Normal 13 4 2 4 2 9" xfId="2635"/>
    <cellStyle name="Normal 13 4 2 4 3" xfId="2636"/>
    <cellStyle name="Normal 13 4 2 4 3 2" xfId="2637"/>
    <cellStyle name="Normal 13 4 2 4 3 2 2" xfId="2638"/>
    <cellStyle name="Normal 13 4 2 4 3 2 2 2" xfId="2639"/>
    <cellStyle name="Normal 13 4 2 4 3 2 2 3" xfId="2640"/>
    <cellStyle name="Normal 13 4 2 4 3 2 2 4" xfId="53176"/>
    <cellStyle name="Normal 13 4 2 4 3 2 3" xfId="2641"/>
    <cellStyle name="Normal 13 4 2 4 3 2 3 2" xfId="2642"/>
    <cellStyle name="Normal 13 4 2 4 3 2 3 3" xfId="47268"/>
    <cellStyle name="Normal 13 4 2 4 3 2 4" xfId="2643"/>
    <cellStyle name="Normal 13 4 2 4 3 2 5" xfId="2644"/>
    <cellStyle name="Normal 13 4 2 4 3 2 6" xfId="42520"/>
    <cellStyle name="Normal 13 4 2 4 3 3" xfId="2645"/>
    <cellStyle name="Normal 13 4 2 4 3 3 2" xfId="2646"/>
    <cellStyle name="Normal 13 4 2 4 3 3 3" xfId="2647"/>
    <cellStyle name="Normal 13 4 2 4 3 3 4" xfId="47269"/>
    <cellStyle name="Normal 13 4 2 4 3 4" xfId="2648"/>
    <cellStyle name="Normal 13 4 2 4 3 4 2" xfId="2649"/>
    <cellStyle name="Normal 13 4 2 4 3 4 3" xfId="2650"/>
    <cellStyle name="Normal 13 4 2 4 3 4 4" xfId="46154"/>
    <cellStyle name="Normal 13 4 2 4 3 5" xfId="2651"/>
    <cellStyle name="Normal 13 4 2 4 3 5 2" xfId="2652"/>
    <cellStyle name="Normal 13 4 2 4 3 5 3" xfId="2653"/>
    <cellStyle name="Normal 13 4 2 4 3 5 4" xfId="51365"/>
    <cellStyle name="Normal 13 4 2 4 3 6" xfId="2654"/>
    <cellStyle name="Normal 13 4 2 4 3 6 2" xfId="2655"/>
    <cellStyle name="Normal 13 4 2 4 3 6 3" xfId="44331"/>
    <cellStyle name="Normal 13 4 2 4 3 7" xfId="2656"/>
    <cellStyle name="Normal 13 4 2 4 3 8" xfId="2657"/>
    <cellStyle name="Normal 13 4 2 4 3 9" xfId="40709"/>
    <cellStyle name="Normal 13 4 2 4 4" xfId="2658"/>
    <cellStyle name="Normal 13 4 2 4 4 2" xfId="2659"/>
    <cellStyle name="Normal 13 4 2 4 4 2 2" xfId="2660"/>
    <cellStyle name="Normal 13 4 2 4 4 2 3" xfId="2661"/>
    <cellStyle name="Normal 13 4 2 4 4 2 4" xfId="52728"/>
    <cellStyle name="Normal 13 4 2 4 4 3" xfId="2662"/>
    <cellStyle name="Normal 13 4 2 4 4 3 2" xfId="2663"/>
    <cellStyle name="Normal 13 4 2 4 4 3 3" xfId="47270"/>
    <cellStyle name="Normal 13 4 2 4 4 4" xfId="2664"/>
    <cellStyle name="Normal 13 4 2 4 4 5" xfId="2665"/>
    <cellStyle name="Normal 13 4 2 4 4 6" xfId="42072"/>
    <cellStyle name="Normal 13 4 2 4 5" xfId="2666"/>
    <cellStyle name="Normal 13 4 2 4 5 2" xfId="2667"/>
    <cellStyle name="Normal 13 4 2 4 5 3" xfId="2668"/>
    <cellStyle name="Normal 13 4 2 4 5 4" xfId="47271"/>
    <cellStyle name="Normal 13 4 2 4 6" xfId="2669"/>
    <cellStyle name="Normal 13 4 2 4 6 2" xfId="2670"/>
    <cellStyle name="Normal 13 4 2 4 6 3" xfId="2671"/>
    <cellStyle name="Normal 13 4 2 4 6 4" xfId="45706"/>
    <cellStyle name="Normal 13 4 2 4 7" xfId="2672"/>
    <cellStyle name="Normal 13 4 2 4 7 2" xfId="2673"/>
    <cellStyle name="Normal 13 4 2 4 7 3" xfId="2674"/>
    <cellStyle name="Normal 13 4 2 4 7 4" xfId="50917"/>
    <cellStyle name="Normal 13 4 2 4 8" xfId="2675"/>
    <cellStyle name="Normal 13 4 2 4 8 2" xfId="2676"/>
    <cellStyle name="Normal 13 4 2 4 8 3" xfId="43883"/>
    <cellStyle name="Normal 13 4 2 4 9" xfId="2677"/>
    <cellStyle name="Normal 13 4 2 5" xfId="2678"/>
    <cellStyle name="Normal 13 4 2 5 10" xfId="40351"/>
    <cellStyle name="Normal 13 4 2 5 2" xfId="2679"/>
    <cellStyle name="Normal 13 4 2 5 2 2" xfId="2680"/>
    <cellStyle name="Normal 13 4 2 5 2 2 2" xfId="2681"/>
    <cellStyle name="Normal 13 4 2 5 2 2 2 2" xfId="2682"/>
    <cellStyle name="Normal 13 4 2 5 2 2 2 3" xfId="2683"/>
    <cellStyle name="Normal 13 4 2 5 2 2 2 4" xfId="53178"/>
    <cellStyle name="Normal 13 4 2 5 2 2 3" xfId="2684"/>
    <cellStyle name="Normal 13 4 2 5 2 2 3 2" xfId="2685"/>
    <cellStyle name="Normal 13 4 2 5 2 2 3 3" xfId="47272"/>
    <cellStyle name="Normal 13 4 2 5 2 2 4" xfId="2686"/>
    <cellStyle name="Normal 13 4 2 5 2 2 5" xfId="2687"/>
    <cellStyle name="Normal 13 4 2 5 2 2 6" xfId="42522"/>
    <cellStyle name="Normal 13 4 2 5 2 3" xfId="2688"/>
    <cellStyle name="Normal 13 4 2 5 2 3 2" xfId="2689"/>
    <cellStyle name="Normal 13 4 2 5 2 3 3" xfId="2690"/>
    <cellStyle name="Normal 13 4 2 5 2 3 4" xfId="47273"/>
    <cellStyle name="Normal 13 4 2 5 2 4" xfId="2691"/>
    <cellStyle name="Normal 13 4 2 5 2 4 2" xfId="2692"/>
    <cellStyle name="Normal 13 4 2 5 2 4 3" xfId="2693"/>
    <cellStyle name="Normal 13 4 2 5 2 4 4" xfId="46156"/>
    <cellStyle name="Normal 13 4 2 5 2 5" xfId="2694"/>
    <cellStyle name="Normal 13 4 2 5 2 5 2" xfId="2695"/>
    <cellStyle name="Normal 13 4 2 5 2 5 3" xfId="2696"/>
    <cellStyle name="Normal 13 4 2 5 2 5 4" xfId="51367"/>
    <cellStyle name="Normal 13 4 2 5 2 6" xfId="2697"/>
    <cellStyle name="Normal 13 4 2 5 2 6 2" xfId="2698"/>
    <cellStyle name="Normal 13 4 2 5 2 6 3" xfId="44333"/>
    <cellStyle name="Normal 13 4 2 5 2 7" xfId="2699"/>
    <cellStyle name="Normal 13 4 2 5 2 8" xfId="2700"/>
    <cellStyle name="Normal 13 4 2 5 2 9" xfId="40711"/>
    <cellStyle name="Normal 13 4 2 5 3" xfId="2701"/>
    <cellStyle name="Normal 13 4 2 5 3 2" xfId="2702"/>
    <cellStyle name="Normal 13 4 2 5 3 2 2" xfId="2703"/>
    <cellStyle name="Normal 13 4 2 5 3 2 3" xfId="2704"/>
    <cellStyle name="Normal 13 4 2 5 3 2 4" xfId="52818"/>
    <cellStyle name="Normal 13 4 2 5 3 3" xfId="2705"/>
    <cellStyle name="Normal 13 4 2 5 3 3 2" xfId="2706"/>
    <cellStyle name="Normal 13 4 2 5 3 3 3" xfId="47274"/>
    <cellStyle name="Normal 13 4 2 5 3 4" xfId="2707"/>
    <cellStyle name="Normal 13 4 2 5 3 5" xfId="2708"/>
    <cellStyle name="Normal 13 4 2 5 3 6" xfId="42162"/>
    <cellStyle name="Normal 13 4 2 5 4" xfId="2709"/>
    <cellStyle name="Normal 13 4 2 5 4 2" xfId="2710"/>
    <cellStyle name="Normal 13 4 2 5 4 3" xfId="2711"/>
    <cellStyle name="Normal 13 4 2 5 4 4" xfId="47275"/>
    <cellStyle name="Normal 13 4 2 5 5" xfId="2712"/>
    <cellStyle name="Normal 13 4 2 5 5 2" xfId="2713"/>
    <cellStyle name="Normal 13 4 2 5 5 3" xfId="2714"/>
    <cellStyle name="Normal 13 4 2 5 5 4" xfId="45796"/>
    <cellStyle name="Normal 13 4 2 5 6" xfId="2715"/>
    <cellStyle name="Normal 13 4 2 5 6 2" xfId="2716"/>
    <cellStyle name="Normal 13 4 2 5 6 3" xfId="2717"/>
    <cellStyle name="Normal 13 4 2 5 6 4" xfId="51007"/>
    <cellStyle name="Normal 13 4 2 5 7" xfId="2718"/>
    <cellStyle name="Normal 13 4 2 5 7 2" xfId="2719"/>
    <cellStyle name="Normal 13 4 2 5 7 3" xfId="43973"/>
    <cellStyle name="Normal 13 4 2 5 8" xfId="2720"/>
    <cellStyle name="Normal 13 4 2 5 9" xfId="2721"/>
    <cellStyle name="Normal 13 4 2 6" xfId="2722"/>
    <cellStyle name="Normal 13 4 2 6 2" xfId="2723"/>
    <cellStyle name="Normal 13 4 2 6 2 2" xfId="2724"/>
    <cellStyle name="Normal 13 4 2 6 2 2 2" xfId="2725"/>
    <cellStyle name="Normal 13 4 2 6 2 2 3" xfId="2726"/>
    <cellStyle name="Normal 13 4 2 6 2 2 4" xfId="53171"/>
    <cellStyle name="Normal 13 4 2 6 2 3" xfId="2727"/>
    <cellStyle name="Normal 13 4 2 6 2 3 2" xfId="2728"/>
    <cellStyle name="Normal 13 4 2 6 2 3 3" xfId="47276"/>
    <cellStyle name="Normal 13 4 2 6 2 4" xfId="2729"/>
    <cellStyle name="Normal 13 4 2 6 2 5" xfId="2730"/>
    <cellStyle name="Normal 13 4 2 6 2 6" xfId="42515"/>
    <cellStyle name="Normal 13 4 2 6 3" xfId="2731"/>
    <cellStyle name="Normal 13 4 2 6 3 2" xfId="2732"/>
    <cellStyle name="Normal 13 4 2 6 3 3" xfId="2733"/>
    <cellStyle name="Normal 13 4 2 6 3 4" xfId="47277"/>
    <cellStyle name="Normal 13 4 2 6 4" xfId="2734"/>
    <cellStyle name="Normal 13 4 2 6 4 2" xfId="2735"/>
    <cellStyle name="Normal 13 4 2 6 4 3" xfId="2736"/>
    <cellStyle name="Normal 13 4 2 6 4 4" xfId="46149"/>
    <cellStyle name="Normal 13 4 2 6 5" xfId="2737"/>
    <cellStyle name="Normal 13 4 2 6 5 2" xfId="2738"/>
    <cellStyle name="Normal 13 4 2 6 5 3" xfId="2739"/>
    <cellStyle name="Normal 13 4 2 6 5 4" xfId="51360"/>
    <cellStyle name="Normal 13 4 2 6 6" xfId="2740"/>
    <cellStyle name="Normal 13 4 2 6 6 2" xfId="2741"/>
    <cellStyle name="Normal 13 4 2 6 6 3" xfId="44326"/>
    <cellStyle name="Normal 13 4 2 6 7" xfId="2742"/>
    <cellStyle name="Normal 13 4 2 6 8" xfId="2743"/>
    <cellStyle name="Normal 13 4 2 6 9" xfId="40704"/>
    <cellStyle name="Normal 13 4 2 7" xfId="2744"/>
    <cellStyle name="Normal 13 4 2 7 2" xfId="2745"/>
    <cellStyle name="Normal 13 4 2 7 2 2" xfId="2746"/>
    <cellStyle name="Normal 13 4 2 7 2 2 2" xfId="2747"/>
    <cellStyle name="Normal 13 4 2 7 2 2 3" xfId="2748"/>
    <cellStyle name="Normal 13 4 2 7 2 2 4" xfId="53923"/>
    <cellStyle name="Normal 13 4 2 7 2 3" xfId="2749"/>
    <cellStyle name="Normal 13 4 2 7 2 3 2" xfId="2750"/>
    <cellStyle name="Normal 13 4 2 7 2 3 3" xfId="47278"/>
    <cellStyle name="Normal 13 4 2 7 2 4" xfId="2751"/>
    <cellStyle name="Normal 13 4 2 7 2 5" xfId="2752"/>
    <cellStyle name="Normal 13 4 2 7 2 6" xfId="43267"/>
    <cellStyle name="Normal 13 4 2 7 3" xfId="2753"/>
    <cellStyle name="Normal 13 4 2 7 3 2" xfId="2754"/>
    <cellStyle name="Normal 13 4 2 7 3 3" xfId="2755"/>
    <cellStyle name="Normal 13 4 2 7 3 4" xfId="47279"/>
    <cellStyle name="Normal 13 4 2 7 4" xfId="2756"/>
    <cellStyle name="Normal 13 4 2 7 4 2" xfId="2757"/>
    <cellStyle name="Normal 13 4 2 7 4 3" xfId="2758"/>
    <cellStyle name="Normal 13 4 2 7 4 4" xfId="46901"/>
    <cellStyle name="Normal 13 4 2 7 5" xfId="2759"/>
    <cellStyle name="Normal 13 4 2 7 5 2" xfId="2760"/>
    <cellStyle name="Normal 13 4 2 7 5 3" xfId="2761"/>
    <cellStyle name="Normal 13 4 2 7 5 4" xfId="52112"/>
    <cellStyle name="Normal 13 4 2 7 6" xfId="2762"/>
    <cellStyle name="Normal 13 4 2 7 6 2" xfId="2763"/>
    <cellStyle name="Normal 13 4 2 7 6 3" xfId="45078"/>
    <cellStyle name="Normal 13 4 2 7 7" xfId="2764"/>
    <cellStyle name="Normal 13 4 2 7 8" xfId="2765"/>
    <cellStyle name="Normal 13 4 2 7 9" xfId="41456"/>
    <cellStyle name="Normal 13 4 2 8" xfId="2766"/>
    <cellStyle name="Normal 13 4 2 8 2" xfId="2767"/>
    <cellStyle name="Normal 13 4 2 8 2 2" xfId="2768"/>
    <cellStyle name="Normal 13 4 2 8 2 2 2" xfId="2769"/>
    <cellStyle name="Normal 13 4 2 8 2 2 3" xfId="2770"/>
    <cellStyle name="Normal 13 4 2 8 2 2 4" xfId="54058"/>
    <cellStyle name="Normal 13 4 2 8 2 3" xfId="2771"/>
    <cellStyle name="Normal 13 4 2 8 2 3 2" xfId="2772"/>
    <cellStyle name="Normal 13 4 2 8 2 3 3" xfId="47280"/>
    <cellStyle name="Normal 13 4 2 8 2 4" xfId="2773"/>
    <cellStyle name="Normal 13 4 2 8 2 5" xfId="2774"/>
    <cellStyle name="Normal 13 4 2 8 2 6" xfId="43402"/>
    <cellStyle name="Normal 13 4 2 8 3" xfId="2775"/>
    <cellStyle name="Normal 13 4 2 8 3 2" xfId="2776"/>
    <cellStyle name="Normal 13 4 2 8 3 3" xfId="2777"/>
    <cellStyle name="Normal 13 4 2 8 3 4" xfId="47036"/>
    <cellStyle name="Normal 13 4 2 8 4" xfId="2778"/>
    <cellStyle name="Normal 13 4 2 8 4 2" xfId="2779"/>
    <cellStyle name="Normal 13 4 2 8 4 3" xfId="2780"/>
    <cellStyle name="Normal 13 4 2 8 4 4" xfId="52247"/>
    <cellStyle name="Normal 13 4 2 8 5" xfId="2781"/>
    <cellStyle name="Normal 13 4 2 8 5 2" xfId="2782"/>
    <cellStyle name="Normal 13 4 2 8 5 3" xfId="45213"/>
    <cellStyle name="Normal 13 4 2 8 6" xfId="2783"/>
    <cellStyle name="Normal 13 4 2 8 7" xfId="2784"/>
    <cellStyle name="Normal 13 4 2 8 8" xfId="41591"/>
    <cellStyle name="Normal 13 4 2 9" xfId="2785"/>
    <cellStyle name="Normal 13 4 2 9 2" xfId="2786"/>
    <cellStyle name="Normal 13 4 2 9 2 2" xfId="2787"/>
    <cellStyle name="Normal 13 4 2 9 2 3" xfId="2788"/>
    <cellStyle name="Normal 13 4 2 9 2 4" xfId="52452"/>
    <cellStyle name="Normal 13 4 2 9 3" xfId="2789"/>
    <cellStyle name="Normal 13 4 2 9 3 2" xfId="2790"/>
    <cellStyle name="Normal 13 4 2 9 3 3" xfId="47281"/>
    <cellStyle name="Normal 13 4 2 9 4" xfId="2791"/>
    <cellStyle name="Normal 13 4 2 9 5" xfId="2792"/>
    <cellStyle name="Normal 13 4 2 9 6" xfId="41796"/>
    <cellStyle name="Normal 13 4 20" xfId="54136"/>
    <cellStyle name="Normal 13 4 3" xfId="184"/>
    <cellStyle name="Normal 13 4 3 10" xfId="2793"/>
    <cellStyle name="Normal 13 4 3 10 2" xfId="2794"/>
    <cellStyle name="Normal 13 4 3 10 3" xfId="2795"/>
    <cellStyle name="Normal 13 4 3 10 4" xfId="45431"/>
    <cellStyle name="Normal 13 4 3 11" xfId="2796"/>
    <cellStyle name="Normal 13 4 3 11 2" xfId="2797"/>
    <cellStyle name="Normal 13 4 3 11 3" xfId="2798"/>
    <cellStyle name="Normal 13 4 3 11 4" xfId="50642"/>
    <cellStyle name="Normal 13 4 3 12" xfId="2799"/>
    <cellStyle name="Normal 13 4 3 12 2" xfId="2800"/>
    <cellStyle name="Normal 13 4 3 12 3" xfId="43608"/>
    <cellStyle name="Normal 13 4 3 13" xfId="2801"/>
    <cellStyle name="Normal 13 4 3 14" xfId="2802"/>
    <cellStyle name="Normal 13 4 3 15" xfId="39986"/>
    <cellStyle name="Normal 13 4 3 2" xfId="2803"/>
    <cellStyle name="Normal 13 4 3 2 10" xfId="2804"/>
    <cellStyle name="Normal 13 4 3 2 11" xfId="40079"/>
    <cellStyle name="Normal 13 4 3 2 2" xfId="2805"/>
    <cellStyle name="Normal 13 4 3 2 2 10" xfId="40491"/>
    <cellStyle name="Normal 13 4 3 2 2 2" xfId="2806"/>
    <cellStyle name="Normal 13 4 3 2 2 2 2" xfId="2807"/>
    <cellStyle name="Normal 13 4 3 2 2 2 2 2" xfId="2808"/>
    <cellStyle name="Normal 13 4 3 2 2 2 2 2 2" xfId="2809"/>
    <cellStyle name="Normal 13 4 3 2 2 2 2 2 3" xfId="2810"/>
    <cellStyle name="Normal 13 4 3 2 2 2 2 2 4" xfId="53181"/>
    <cellStyle name="Normal 13 4 3 2 2 2 2 3" xfId="2811"/>
    <cellStyle name="Normal 13 4 3 2 2 2 2 3 2" xfId="2812"/>
    <cellStyle name="Normal 13 4 3 2 2 2 2 3 3" xfId="47282"/>
    <cellStyle name="Normal 13 4 3 2 2 2 2 4" xfId="2813"/>
    <cellStyle name="Normal 13 4 3 2 2 2 2 5" xfId="2814"/>
    <cellStyle name="Normal 13 4 3 2 2 2 2 6" xfId="42525"/>
    <cellStyle name="Normal 13 4 3 2 2 2 3" xfId="2815"/>
    <cellStyle name="Normal 13 4 3 2 2 2 3 2" xfId="2816"/>
    <cellStyle name="Normal 13 4 3 2 2 2 3 3" xfId="2817"/>
    <cellStyle name="Normal 13 4 3 2 2 2 3 4" xfId="47283"/>
    <cellStyle name="Normal 13 4 3 2 2 2 4" xfId="2818"/>
    <cellStyle name="Normal 13 4 3 2 2 2 4 2" xfId="2819"/>
    <cellStyle name="Normal 13 4 3 2 2 2 4 3" xfId="2820"/>
    <cellStyle name="Normal 13 4 3 2 2 2 4 4" xfId="46159"/>
    <cellStyle name="Normal 13 4 3 2 2 2 5" xfId="2821"/>
    <cellStyle name="Normal 13 4 3 2 2 2 5 2" xfId="2822"/>
    <cellStyle name="Normal 13 4 3 2 2 2 5 3" xfId="2823"/>
    <cellStyle name="Normal 13 4 3 2 2 2 5 4" xfId="51370"/>
    <cellStyle name="Normal 13 4 3 2 2 2 6" xfId="2824"/>
    <cellStyle name="Normal 13 4 3 2 2 2 6 2" xfId="2825"/>
    <cellStyle name="Normal 13 4 3 2 2 2 6 3" xfId="44336"/>
    <cellStyle name="Normal 13 4 3 2 2 2 7" xfId="2826"/>
    <cellStyle name="Normal 13 4 3 2 2 2 8" xfId="2827"/>
    <cellStyle name="Normal 13 4 3 2 2 2 9" xfId="40714"/>
    <cellStyle name="Normal 13 4 3 2 2 3" xfId="2828"/>
    <cellStyle name="Normal 13 4 3 2 2 3 2" xfId="2829"/>
    <cellStyle name="Normal 13 4 3 2 2 3 2 2" xfId="2830"/>
    <cellStyle name="Normal 13 4 3 2 2 3 2 3" xfId="2831"/>
    <cellStyle name="Normal 13 4 3 2 2 3 2 4" xfId="52958"/>
    <cellStyle name="Normal 13 4 3 2 2 3 3" xfId="2832"/>
    <cellStyle name="Normal 13 4 3 2 2 3 3 2" xfId="2833"/>
    <cellStyle name="Normal 13 4 3 2 2 3 3 3" xfId="47284"/>
    <cellStyle name="Normal 13 4 3 2 2 3 4" xfId="2834"/>
    <cellStyle name="Normal 13 4 3 2 2 3 5" xfId="2835"/>
    <cellStyle name="Normal 13 4 3 2 2 3 6" xfId="42302"/>
    <cellStyle name="Normal 13 4 3 2 2 4" xfId="2836"/>
    <cellStyle name="Normal 13 4 3 2 2 4 2" xfId="2837"/>
    <cellStyle name="Normal 13 4 3 2 2 4 3" xfId="2838"/>
    <cellStyle name="Normal 13 4 3 2 2 4 4" xfId="47285"/>
    <cellStyle name="Normal 13 4 3 2 2 5" xfId="2839"/>
    <cellStyle name="Normal 13 4 3 2 2 5 2" xfId="2840"/>
    <cellStyle name="Normal 13 4 3 2 2 5 3" xfId="2841"/>
    <cellStyle name="Normal 13 4 3 2 2 5 4" xfId="45936"/>
    <cellStyle name="Normal 13 4 3 2 2 6" xfId="2842"/>
    <cellStyle name="Normal 13 4 3 2 2 6 2" xfId="2843"/>
    <cellStyle name="Normal 13 4 3 2 2 6 3" xfId="2844"/>
    <cellStyle name="Normal 13 4 3 2 2 6 4" xfId="51147"/>
    <cellStyle name="Normal 13 4 3 2 2 7" xfId="2845"/>
    <cellStyle name="Normal 13 4 3 2 2 7 2" xfId="2846"/>
    <cellStyle name="Normal 13 4 3 2 2 7 3" xfId="44113"/>
    <cellStyle name="Normal 13 4 3 2 2 8" xfId="2847"/>
    <cellStyle name="Normal 13 4 3 2 2 9" xfId="2848"/>
    <cellStyle name="Normal 13 4 3 2 3" xfId="2849"/>
    <cellStyle name="Normal 13 4 3 2 3 2" xfId="2850"/>
    <cellStyle name="Normal 13 4 3 2 3 2 2" xfId="2851"/>
    <cellStyle name="Normal 13 4 3 2 3 2 2 2" xfId="2852"/>
    <cellStyle name="Normal 13 4 3 2 3 2 2 3" xfId="2853"/>
    <cellStyle name="Normal 13 4 3 2 3 2 2 4" xfId="53180"/>
    <cellStyle name="Normal 13 4 3 2 3 2 3" xfId="2854"/>
    <cellStyle name="Normal 13 4 3 2 3 2 3 2" xfId="2855"/>
    <cellStyle name="Normal 13 4 3 2 3 2 3 3" xfId="47286"/>
    <cellStyle name="Normal 13 4 3 2 3 2 4" xfId="2856"/>
    <cellStyle name="Normal 13 4 3 2 3 2 5" xfId="2857"/>
    <cellStyle name="Normal 13 4 3 2 3 2 6" xfId="42524"/>
    <cellStyle name="Normal 13 4 3 2 3 3" xfId="2858"/>
    <cellStyle name="Normal 13 4 3 2 3 3 2" xfId="2859"/>
    <cellStyle name="Normal 13 4 3 2 3 3 3" xfId="2860"/>
    <cellStyle name="Normal 13 4 3 2 3 3 4" xfId="47287"/>
    <cellStyle name="Normal 13 4 3 2 3 4" xfId="2861"/>
    <cellStyle name="Normal 13 4 3 2 3 4 2" xfId="2862"/>
    <cellStyle name="Normal 13 4 3 2 3 4 3" xfId="2863"/>
    <cellStyle name="Normal 13 4 3 2 3 4 4" xfId="46158"/>
    <cellStyle name="Normal 13 4 3 2 3 5" xfId="2864"/>
    <cellStyle name="Normal 13 4 3 2 3 5 2" xfId="2865"/>
    <cellStyle name="Normal 13 4 3 2 3 5 3" xfId="2866"/>
    <cellStyle name="Normal 13 4 3 2 3 5 4" xfId="51369"/>
    <cellStyle name="Normal 13 4 3 2 3 6" xfId="2867"/>
    <cellStyle name="Normal 13 4 3 2 3 6 2" xfId="2868"/>
    <cellStyle name="Normal 13 4 3 2 3 6 3" xfId="44335"/>
    <cellStyle name="Normal 13 4 3 2 3 7" xfId="2869"/>
    <cellStyle name="Normal 13 4 3 2 3 8" xfId="2870"/>
    <cellStyle name="Normal 13 4 3 2 3 9" xfId="40713"/>
    <cellStyle name="Normal 13 4 3 2 4" xfId="2871"/>
    <cellStyle name="Normal 13 4 3 2 4 2" xfId="2872"/>
    <cellStyle name="Normal 13 4 3 2 4 2 2" xfId="2873"/>
    <cellStyle name="Normal 13 4 3 2 4 2 3" xfId="2874"/>
    <cellStyle name="Normal 13 4 3 2 4 2 4" xfId="52546"/>
    <cellStyle name="Normal 13 4 3 2 4 3" xfId="2875"/>
    <cellStyle name="Normal 13 4 3 2 4 3 2" xfId="2876"/>
    <cellStyle name="Normal 13 4 3 2 4 3 3" xfId="47288"/>
    <cellStyle name="Normal 13 4 3 2 4 4" xfId="2877"/>
    <cellStyle name="Normal 13 4 3 2 4 5" xfId="2878"/>
    <cellStyle name="Normal 13 4 3 2 4 6" xfId="41890"/>
    <cellStyle name="Normal 13 4 3 2 5" xfId="2879"/>
    <cellStyle name="Normal 13 4 3 2 5 2" xfId="2880"/>
    <cellStyle name="Normal 13 4 3 2 5 3" xfId="2881"/>
    <cellStyle name="Normal 13 4 3 2 5 4" xfId="47289"/>
    <cellStyle name="Normal 13 4 3 2 6" xfId="2882"/>
    <cellStyle name="Normal 13 4 3 2 6 2" xfId="2883"/>
    <cellStyle name="Normal 13 4 3 2 6 3" xfId="2884"/>
    <cellStyle name="Normal 13 4 3 2 6 4" xfId="45524"/>
    <cellStyle name="Normal 13 4 3 2 7" xfId="2885"/>
    <cellStyle name="Normal 13 4 3 2 7 2" xfId="2886"/>
    <cellStyle name="Normal 13 4 3 2 7 3" xfId="2887"/>
    <cellStyle name="Normal 13 4 3 2 7 4" xfId="50735"/>
    <cellStyle name="Normal 13 4 3 2 8" xfId="2888"/>
    <cellStyle name="Normal 13 4 3 2 8 2" xfId="2889"/>
    <cellStyle name="Normal 13 4 3 2 8 3" xfId="43701"/>
    <cellStyle name="Normal 13 4 3 2 9" xfId="2890"/>
    <cellStyle name="Normal 13 4 3 3" xfId="2891"/>
    <cellStyle name="Normal 13 4 3 3 10" xfId="2892"/>
    <cellStyle name="Normal 13 4 3 3 11" xfId="40214"/>
    <cellStyle name="Normal 13 4 3 3 2" xfId="2893"/>
    <cellStyle name="Normal 13 4 3 3 2 10" xfId="40581"/>
    <cellStyle name="Normal 13 4 3 3 2 2" xfId="2894"/>
    <cellStyle name="Normal 13 4 3 3 2 2 2" xfId="2895"/>
    <cellStyle name="Normal 13 4 3 3 2 2 2 2" xfId="2896"/>
    <cellStyle name="Normal 13 4 3 3 2 2 2 2 2" xfId="2897"/>
    <cellStyle name="Normal 13 4 3 3 2 2 2 2 3" xfId="2898"/>
    <cellStyle name="Normal 13 4 3 3 2 2 2 2 4" xfId="53183"/>
    <cellStyle name="Normal 13 4 3 3 2 2 2 3" xfId="2899"/>
    <cellStyle name="Normal 13 4 3 3 2 2 2 3 2" xfId="2900"/>
    <cellStyle name="Normal 13 4 3 3 2 2 2 3 3" xfId="47290"/>
    <cellStyle name="Normal 13 4 3 3 2 2 2 4" xfId="2901"/>
    <cellStyle name="Normal 13 4 3 3 2 2 2 5" xfId="2902"/>
    <cellStyle name="Normal 13 4 3 3 2 2 2 6" xfId="42527"/>
    <cellStyle name="Normal 13 4 3 3 2 2 3" xfId="2903"/>
    <cellStyle name="Normal 13 4 3 3 2 2 3 2" xfId="2904"/>
    <cellStyle name="Normal 13 4 3 3 2 2 3 3" xfId="2905"/>
    <cellStyle name="Normal 13 4 3 3 2 2 3 4" xfId="47291"/>
    <cellStyle name="Normal 13 4 3 3 2 2 4" xfId="2906"/>
    <cellStyle name="Normal 13 4 3 3 2 2 4 2" xfId="2907"/>
    <cellStyle name="Normal 13 4 3 3 2 2 4 3" xfId="2908"/>
    <cellStyle name="Normal 13 4 3 3 2 2 4 4" xfId="46161"/>
    <cellStyle name="Normal 13 4 3 3 2 2 5" xfId="2909"/>
    <cellStyle name="Normal 13 4 3 3 2 2 5 2" xfId="2910"/>
    <cellStyle name="Normal 13 4 3 3 2 2 5 3" xfId="2911"/>
    <cellStyle name="Normal 13 4 3 3 2 2 5 4" xfId="51372"/>
    <cellStyle name="Normal 13 4 3 3 2 2 6" xfId="2912"/>
    <cellStyle name="Normal 13 4 3 3 2 2 6 2" xfId="2913"/>
    <cellStyle name="Normal 13 4 3 3 2 2 6 3" xfId="44338"/>
    <cellStyle name="Normal 13 4 3 3 2 2 7" xfId="2914"/>
    <cellStyle name="Normal 13 4 3 3 2 2 8" xfId="2915"/>
    <cellStyle name="Normal 13 4 3 3 2 2 9" xfId="40716"/>
    <cellStyle name="Normal 13 4 3 3 2 3" xfId="2916"/>
    <cellStyle name="Normal 13 4 3 3 2 3 2" xfId="2917"/>
    <cellStyle name="Normal 13 4 3 3 2 3 2 2" xfId="2918"/>
    <cellStyle name="Normal 13 4 3 3 2 3 2 3" xfId="2919"/>
    <cellStyle name="Normal 13 4 3 3 2 3 2 4" xfId="53048"/>
    <cellStyle name="Normal 13 4 3 3 2 3 3" xfId="2920"/>
    <cellStyle name="Normal 13 4 3 3 2 3 3 2" xfId="2921"/>
    <cellStyle name="Normal 13 4 3 3 2 3 3 3" xfId="47292"/>
    <cellStyle name="Normal 13 4 3 3 2 3 4" xfId="2922"/>
    <cellStyle name="Normal 13 4 3 3 2 3 5" xfId="2923"/>
    <cellStyle name="Normal 13 4 3 3 2 3 6" xfId="42392"/>
    <cellStyle name="Normal 13 4 3 3 2 4" xfId="2924"/>
    <cellStyle name="Normal 13 4 3 3 2 4 2" xfId="2925"/>
    <cellStyle name="Normal 13 4 3 3 2 4 3" xfId="2926"/>
    <cellStyle name="Normal 13 4 3 3 2 4 4" xfId="47293"/>
    <cellStyle name="Normal 13 4 3 3 2 5" xfId="2927"/>
    <cellStyle name="Normal 13 4 3 3 2 5 2" xfId="2928"/>
    <cellStyle name="Normal 13 4 3 3 2 5 3" xfId="2929"/>
    <cellStyle name="Normal 13 4 3 3 2 5 4" xfId="46026"/>
    <cellStyle name="Normal 13 4 3 3 2 6" xfId="2930"/>
    <cellStyle name="Normal 13 4 3 3 2 6 2" xfId="2931"/>
    <cellStyle name="Normal 13 4 3 3 2 6 3" xfId="2932"/>
    <cellStyle name="Normal 13 4 3 3 2 6 4" xfId="51237"/>
    <cellStyle name="Normal 13 4 3 3 2 7" xfId="2933"/>
    <cellStyle name="Normal 13 4 3 3 2 7 2" xfId="2934"/>
    <cellStyle name="Normal 13 4 3 3 2 7 3" xfId="44203"/>
    <cellStyle name="Normal 13 4 3 3 2 8" xfId="2935"/>
    <cellStyle name="Normal 13 4 3 3 2 9" xfId="2936"/>
    <cellStyle name="Normal 13 4 3 3 3" xfId="2937"/>
    <cellStyle name="Normal 13 4 3 3 3 2" xfId="2938"/>
    <cellStyle name="Normal 13 4 3 3 3 2 2" xfId="2939"/>
    <cellStyle name="Normal 13 4 3 3 3 2 2 2" xfId="2940"/>
    <cellStyle name="Normal 13 4 3 3 3 2 2 3" xfId="2941"/>
    <cellStyle name="Normal 13 4 3 3 3 2 2 4" xfId="53182"/>
    <cellStyle name="Normal 13 4 3 3 3 2 3" xfId="2942"/>
    <cellStyle name="Normal 13 4 3 3 3 2 3 2" xfId="2943"/>
    <cellStyle name="Normal 13 4 3 3 3 2 3 3" xfId="47294"/>
    <cellStyle name="Normal 13 4 3 3 3 2 4" xfId="2944"/>
    <cellStyle name="Normal 13 4 3 3 3 2 5" xfId="2945"/>
    <cellStyle name="Normal 13 4 3 3 3 2 6" xfId="42526"/>
    <cellStyle name="Normal 13 4 3 3 3 3" xfId="2946"/>
    <cellStyle name="Normal 13 4 3 3 3 3 2" xfId="2947"/>
    <cellStyle name="Normal 13 4 3 3 3 3 3" xfId="2948"/>
    <cellStyle name="Normal 13 4 3 3 3 3 4" xfId="47295"/>
    <cellStyle name="Normal 13 4 3 3 3 4" xfId="2949"/>
    <cellStyle name="Normal 13 4 3 3 3 4 2" xfId="2950"/>
    <cellStyle name="Normal 13 4 3 3 3 4 3" xfId="2951"/>
    <cellStyle name="Normal 13 4 3 3 3 4 4" xfId="46160"/>
    <cellStyle name="Normal 13 4 3 3 3 5" xfId="2952"/>
    <cellStyle name="Normal 13 4 3 3 3 5 2" xfId="2953"/>
    <cellStyle name="Normal 13 4 3 3 3 5 3" xfId="2954"/>
    <cellStyle name="Normal 13 4 3 3 3 5 4" xfId="51371"/>
    <cellStyle name="Normal 13 4 3 3 3 6" xfId="2955"/>
    <cellStyle name="Normal 13 4 3 3 3 6 2" xfId="2956"/>
    <cellStyle name="Normal 13 4 3 3 3 6 3" xfId="44337"/>
    <cellStyle name="Normal 13 4 3 3 3 7" xfId="2957"/>
    <cellStyle name="Normal 13 4 3 3 3 8" xfId="2958"/>
    <cellStyle name="Normal 13 4 3 3 3 9" xfId="40715"/>
    <cellStyle name="Normal 13 4 3 3 4" xfId="2959"/>
    <cellStyle name="Normal 13 4 3 3 4 2" xfId="2960"/>
    <cellStyle name="Normal 13 4 3 3 4 2 2" xfId="2961"/>
    <cellStyle name="Normal 13 4 3 3 4 2 3" xfId="2962"/>
    <cellStyle name="Normal 13 4 3 3 4 2 4" xfId="52681"/>
    <cellStyle name="Normal 13 4 3 3 4 3" xfId="2963"/>
    <cellStyle name="Normal 13 4 3 3 4 3 2" xfId="2964"/>
    <cellStyle name="Normal 13 4 3 3 4 3 3" xfId="47296"/>
    <cellStyle name="Normal 13 4 3 3 4 4" xfId="2965"/>
    <cellStyle name="Normal 13 4 3 3 4 5" xfId="2966"/>
    <cellStyle name="Normal 13 4 3 3 4 6" xfId="42025"/>
    <cellStyle name="Normal 13 4 3 3 5" xfId="2967"/>
    <cellStyle name="Normal 13 4 3 3 5 2" xfId="2968"/>
    <cellStyle name="Normal 13 4 3 3 5 3" xfId="2969"/>
    <cellStyle name="Normal 13 4 3 3 5 4" xfId="47297"/>
    <cellStyle name="Normal 13 4 3 3 6" xfId="2970"/>
    <cellStyle name="Normal 13 4 3 3 6 2" xfId="2971"/>
    <cellStyle name="Normal 13 4 3 3 6 3" xfId="2972"/>
    <cellStyle name="Normal 13 4 3 3 6 4" xfId="45659"/>
    <cellStyle name="Normal 13 4 3 3 7" xfId="2973"/>
    <cellStyle name="Normal 13 4 3 3 7 2" xfId="2974"/>
    <cellStyle name="Normal 13 4 3 3 7 3" xfId="2975"/>
    <cellStyle name="Normal 13 4 3 3 7 4" xfId="50870"/>
    <cellStyle name="Normal 13 4 3 3 8" xfId="2976"/>
    <cellStyle name="Normal 13 4 3 3 8 2" xfId="2977"/>
    <cellStyle name="Normal 13 4 3 3 8 3" xfId="43836"/>
    <cellStyle name="Normal 13 4 3 3 9" xfId="2978"/>
    <cellStyle name="Normal 13 4 3 4" xfId="2979"/>
    <cellStyle name="Normal 13 4 3 4 10" xfId="40352"/>
    <cellStyle name="Normal 13 4 3 4 2" xfId="2980"/>
    <cellStyle name="Normal 13 4 3 4 2 2" xfId="2981"/>
    <cellStyle name="Normal 13 4 3 4 2 2 2" xfId="2982"/>
    <cellStyle name="Normal 13 4 3 4 2 2 2 2" xfId="2983"/>
    <cellStyle name="Normal 13 4 3 4 2 2 2 3" xfId="2984"/>
    <cellStyle name="Normal 13 4 3 4 2 2 2 4" xfId="53184"/>
    <cellStyle name="Normal 13 4 3 4 2 2 3" xfId="2985"/>
    <cellStyle name="Normal 13 4 3 4 2 2 3 2" xfId="2986"/>
    <cellStyle name="Normal 13 4 3 4 2 2 3 3" xfId="47298"/>
    <cellStyle name="Normal 13 4 3 4 2 2 4" xfId="2987"/>
    <cellStyle name="Normal 13 4 3 4 2 2 5" xfId="2988"/>
    <cellStyle name="Normal 13 4 3 4 2 2 6" xfId="42528"/>
    <cellStyle name="Normal 13 4 3 4 2 3" xfId="2989"/>
    <cellStyle name="Normal 13 4 3 4 2 3 2" xfId="2990"/>
    <cellStyle name="Normal 13 4 3 4 2 3 3" xfId="2991"/>
    <cellStyle name="Normal 13 4 3 4 2 3 4" xfId="47299"/>
    <cellStyle name="Normal 13 4 3 4 2 4" xfId="2992"/>
    <cellStyle name="Normal 13 4 3 4 2 4 2" xfId="2993"/>
    <cellStyle name="Normal 13 4 3 4 2 4 3" xfId="2994"/>
    <cellStyle name="Normal 13 4 3 4 2 4 4" xfId="46162"/>
    <cellStyle name="Normal 13 4 3 4 2 5" xfId="2995"/>
    <cellStyle name="Normal 13 4 3 4 2 5 2" xfId="2996"/>
    <cellStyle name="Normal 13 4 3 4 2 5 3" xfId="2997"/>
    <cellStyle name="Normal 13 4 3 4 2 5 4" xfId="51373"/>
    <cellStyle name="Normal 13 4 3 4 2 6" xfId="2998"/>
    <cellStyle name="Normal 13 4 3 4 2 6 2" xfId="2999"/>
    <cellStyle name="Normal 13 4 3 4 2 6 3" xfId="44339"/>
    <cellStyle name="Normal 13 4 3 4 2 7" xfId="3000"/>
    <cellStyle name="Normal 13 4 3 4 2 8" xfId="3001"/>
    <cellStyle name="Normal 13 4 3 4 2 9" xfId="40717"/>
    <cellStyle name="Normal 13 4 3 4 3" xfId="3002"/>
    <cellStyle name="Normal 13 4 3 4 3 2" xfId="3003"/>
    <cellStyle name="Normal 13 4 3 4 3 2 2" xfId="3004"/>
    <cellStyle name="Normal 13 4 3 4 3 2 3" xfId="3005"/>
    <cellStyle name="Normal 13 4 3 4 3 2 4" xfId="52819"/>
    <cellStyle name="Normal 13 4 3 4 3 3" xfId="3006"/>
    <cellStyle name="Normal 13 4 3 4 3 3 2" xfId="3007"/>
    <cellStyle name="Normal 13 4 3 4 3 3 3" xfId="47300"/>
    <cellStyle name="Normal 13 4 3 4 3 4" xfId="3008"/>
    <cellStyle name="Normal 13 4 3 4 3 5" xfId="3009"/>
    <cellStyle name="Normal 13 4 3 4 3 6" xfId="42163"/>
    <cellStyle name="Normal 13 4 3 4 4" xfId="3010"/>
    <cellStyle name="Normal 13 4 3 4 4 2" xfId="3011"/>
    <cellStyle name="Normal 13 4 3 4 4 3" xfId="3012"/>
    <cellStyle name="Normal 13 4 3 4 4 4" xfId="47301"/>
    <cellStyle name="Normal 13 4 3 4 5" xfId="3013"/>
    <cellStyle name="Normal 13 4 3 4 5 2" xfId="3014"/>
    <cellStyle name="Normal 13 4 3 4 5 3" xfId="3015"/>
    <cellStyle name="Normal 13 4 3 4 5 4" xfId="45797"/>
    <cellStyle name="Normal 13 4 3 4 6" xfId="3016"/>
    <cellStyle name="Normal 13 4 3 4 6 2" xfId="3017"/>
    <cellStyle name="Normal 13 4 3 4 6 3" xfId="3018"/>
    <cellStyle name="Normal 13 4 3 4 6 4" xfId="51008"/>
    <cellStyle name="Normal 13 4 3 4 7" xfId="3019"/>
    <cellStyle name="Normal 13 4 3 4 7 2" xfId="3020"/>
    <cellStyle name="Normal 13 4 3 4 7 3" xfId="43974"/>
    <cellStyle name="Normal 13 4 3 4 8" xfId="3021"/>
    <cellStyle name="Normal 13 4 3 4 9" xfId="3022"/>
    <cellStyle name="Normal 13 4 3 5" xfId="3023"/>
    <cellStyle name="Normal 13 4 3 5 2" xfId="3024"/>
    <cellStyle name="Normal 13 4 3 5 2 2" xfId="3025"/>
    <cellStyle name="Normal 13 4 3 5 2 2 2" xfId="3026"/>
    <cellStyle name="Normal 13 4 3 5 2 2 3" xfId="3027"/>
    <cellStyle name="Normal 13 4 3 5 2 2 4" xfId="53179"/>
    <cellStyle name="Normal 13 4 3 5 2 3" xfId="3028"/>
    <cellStyle name="Normal 13 4 3 5 2 3 2" xfId="3029"/>
    <cellStyle name="Normal 13 4 3 5 2 3 3" xfId="47302"/>
    <cellStyle name="Normal 13 4 3 5 2 4" xfId="3030"/>
    <cellStyle name="Normal 13 4 3 5 2 5" xfId="3031"/>
    <cellStyle name="Normal 13 4 3 5 2 6" xfId="42523"/>
    <cellStyle name="Normal 13 4 3 5 3" xfId="3032"/>
    <cellStyle name="Normal 13 4 3 5 3 2" xfId="3033"/>
    <cellStyle name="Normal 13 4 3 5 3 3" xfId="3034"/>
    <cellStyle name="Normal 13 4 3 5 3 4" xfId="47303"/>
    <cellStyle name="Normal 13 4 3 5 4" xfId="3035"/>
    <cellStyle name="Normal 13 4 3 5 4 2" xfId="3036"/>
    <cellStyle name="Normal 13 4 3 5 4 3" xfId="3037"/>
    <cellStyle name="Normal 13 4 3 5 4 4" xfId="46157"/>
    <cellStyle name="Normal 13 4 3 5 5" xfId="3038"/>
    <cellStyle name="Normal 13 4 3 5 5 2" xfId="3039"/>
    <cellStyle name="Normal 13 4 3 5 5 3" xfId="3040"/>
    <cellStyle name="Normal 13 4 3 5 5 4" xfId="51368"/>
    <cellStyle name="Normal 13 4 3 5 6" xfId="3041"/>
    <cellStyle name="Normal 13 4 3 5 6 2" xfId="3042"/>
    <cellStyle name="Normal 13 4 3 5 6 3" xfId="44334"/>
    <cellStyle name="Normal 13 4 3 5 7" xfId="3043"/>
    <cellStyle name="Normal 13 4 3 5 8" xfId="3044"/>
    <cellStyle name="Normal 13 4 3 5 9" xfId="40712"/>
    <cellStyle name="Normal 13 4 3 6" xfId="3045"/>
    <cellStyle name="Normal 13 4 3 6 2" xfId="3046"/>
    <cellStyle name="Normal 13 4 3 6 2 2" xfId="3047"/>
    <cellStyle name="Normal 13 4 3 6 2 2 2" xfId="3048"/>
    <cellStyle name="Normal 13 4 3 6 2 2 3" xfId="3049"/>
    <cellStyle name="Normal 13 4 3 6 2 2 4" xfId="53924"/>
    <cellStyle name="Normal 13 4 3 6 2 3" xfId="3050"/>
    <cellStyle name="Normal 13 4 3 6 2 3 2" xfId="3051"/>
    <cellStyle name="Normal 13 4 3 6 2 3 3" xfId="47304"/>
    <cellStyle name="Normal 13 4 3 6 2 4" xfId="3052"/>
    <cellStyle name="Normal 13 4 3 6 2 5" xfId="3053"/>
    <cellStyle name="Normal 13 4 3 6 2 6" xfId="43268"/>
    <cellStyle name="Normal 13 4 3 6 3" xfId="3054"/>
    <cellStyle name="Normal 13 4 3 6 3 2" xfId="3055"/>
    <cellStyle name="Normal 13 4 3 6 3 3" xfId="3056"/>
    <cellStyle name="Normal 13 4 3 6 3 4" xfId="47305"/>
    <cellStyle name="Normal 13 4 3 6 4" xfId="3057"/>
    <cellStyle name="Normal 13 4 3 6 4 2" xfId="3058"/>
    <cellStyle name="Normal 13 4 3 6 4 3" xfId="3059"/>
    <cellStyle name="Normal 13 4 3 6 4 4" xfId="46902"/>
    <cellStyle name="Normal 13 4 3 6 5" xfId="3060"/>
    <cellStyle name="Normal 13 4 3 6 5 2" xfId="3061"/>
    <cellStyle name="Normal 13 4 3 6 5 3" xfId="3062"/>
    <cellStyle name="Normal 13 4 3 6 5 4" xfId="52113"/>
    <cellStyle name="Normal 13 4 3 6 6" xfId="3063"/>
    <cellStyle name="Normal 13 4 3 6 6 2" xfId="3064"/>
    <cellStyle name="Normal 13 4 3 6 6 3" xfId="45079"/>
    <cellStyle name="Normal 13 4 3 6 7" xfId="3065"/>
    <cellStyle name="Normal 13 4 3 6 8" xfId="3066"/>
    <cellStyle name="Normal 13 4 3 6 9" xfId="41457"/>
    <cellStyle name="Normal 13 4 3 7" xfId="3067"/>
    <cellStyle name="Normal 13 4 3 7 2" xfId="3068"/>
    <cellStyle name="Normal 13 4 3 7 2 2" xfId="3069"/>
    <cellStyle name="Normal 13 4 3 7 2 2 2" xfId="3070"/>
    <cellStyle name="Normal 13 4 3 7 2 2 3" xfId="3071"/>
    <cellStyle name="Normal 13 4 3 7 2 2 4" xfId="54059"/>
    <cellStyle name="Normal 13 4 3 7 2 3" xfId="3072"/>
    <cellStyle name="Normal 13 4 3 7 2 3 2" xfId="3073"/>
    <cellStyle name="Normal 13 4 3 7 2 3 3" xfId="47306"/>
    <cellStyle name="Normal 13 4 3 7 2 4" xfId="3074"/>
    <cellStyle name="Normal 13 4 3 7 2 5" xfId="3075"/>
    <cellStyle name="Normal 13 4 3 7 2 6" xfId="43403"/>
    <cellStyle name="Normal 13 4 3 7 3" xfId="3076"/>
    <cellStyle name="Normal 13 4 3 7 3 2" xfId="3077"/>
    <cellStyle name="Normal 13 4 3 7 3 3" xfId="3078"/>
    <cellStyle name="Normal 13 4 3 7 3 4" xfId="47037"/>
    <cellStyle name="Normal 13 4 3 7 4" xfId="3079"/>
    <cellStyle name="Normal 13 4 3 7 4 2" xfId="3080"/>
    <cellStyle name="Normal 13 4 3 7 4 3" xfId="3081"/>
    <cellStyle name="Normal 13 4 3 7 4 4" xfId="52248"/>
    <cellStyle name="Normal 13 4 3 7 5" xfId="3082"/>
    <cellStyle name="Normal 13 4 3 7 5 2" xfId="3083"/>
    <cellStyle name="Normal 13 4 3 7 5 3" xfId="45214"/>
    <cellStyle name="Normal 13 4 3 7 6" xfId="3084"/>
    <cellStyle name="Normal 13 4 3 7 7" xfId="3085"/>
    <cellStyle name="Normal 13 4 3 7 8" xfId="41592"/>
    <cellStyle name="Normal 13 4 3 8" xfId="3086"/>
    <cellStyle name="Normal 13 4 3 8 2" xfId="3087"/>
    <cellStyle name="Normal 13 4 3 8 2 2" xfId="3088"/>
    <cellStyle name="Normal 13 4 3 8 2 3" xfId="3089"/>
    <cellStyle name="Normal 13 4 3 8 2 4" xfId="52453"/>
    <cellStyle name="Normal 13 4 3 8 3" xfId="3090"/>
    <cellStyle name="Normal 13 4 3 8 3 2" xfId="3091"/>
    <cellStyle name="Normal 13 4 3 8 3 3" xfId="47307"/>
    <cellStyle name="Normal 13 4 3 8 4" xfId="3092"/>
    <cellStyle name="Normal 13 4 3 8 5" xfId="3093"/>
    <cellStyle name="Normal 13 4 3 8 6" xfId="41797"/>
    <cellStyle name="Normal 13 4 3 9" xfId="3094"/>
    <cellStyle name="Normal 13 4 3 9 2" xfId="3095"/>
    <cellStyle name="Normal 13 4 3 9 3" xfId="3096"/>
    <cellStyle name="Normal 13 4 3 9 4" xfId="47308"/>
    <cellStyle name="Normal 13 4 4" xfId="247"/>
    <cellStyle name="Normal 13 4 4 10" xfId="3097"/>
    <cellStyle name="Normal 13 4 4 11" xfId="40031"/>
    <cellStyle name="Normal 13 4 4 2" xfId="3098"/>
    <cellStyle name="Normal 13 4 4 2 10" xfId="40483"/>
    <cellStyle name="Normal 13 4 4 2 2" xfId="3099"/>
    <cellStyle name="Normal 13 4 4 2 2 2" xfId="3100"/>
    <cellStyle name="Normal 13 4 4 2 2 2 2" xfId="3101"/>
    <cellStyle name="Normal 13 4 4 2 2 2 2 2" xfId="3102"/>
    <cellStyle name="Normal 13 4 4 2 2 2 2 3" xfId="3103"/>
    <cellStyle name="Normal 13 4 4 2 2 2 2 4" xfId="53186"/>
    <cellStyle name="Normal 13 4 4 2 2 2 3" xfId="3104"/>
    <cellStyle name="Normal 13 4 4 2 2 2 3 2" xfId="3105"/>
    <cellStyle name="Normal 13 4 4 2 2 2 3 3" xfId="47309"/>
    <cellStyle name="Normal 13 4 4 2 2 2 4" xfId="3106"/>
    <cellStyle name="Normal 13 4 4 2 2 2 5" xfId="3107"/>
    <cellStyle name="Normal 13 4 4 2 2 2 6" xfId="42530"/>
    <cellStyle name="Normal 13 4 4 2 2 3" xfId="3108"/>
    <cellStyle name="Normal 13 4 4 2 2 3 2" xfId="3109"/>
    <cellStyle name="Normal 13 4 4 2 2 3 3" xfId="3110"/>
    <cellStyle name="Normal 13 4 4 2 2 3 4" xfId="47310"/>
    <cellStyle name="Normal 13 4 4 2 2 4" xfId="3111"/>
    <cellStyle name="Normal 13 4 4 2 2 4 2" xfId="3112"/>
    <cellStyle name="Normal 13 4 4 2 2 4 3" xfId="3113"/>
    <cellStyle name="Normal 13 4 4 2 2 4 4" xfId="46164"/>
    <cellStyle name="Normal 13 4 4 2 2 5" xfId="3114"/>
    <cellStyle name="Normal 13 4 4 2 2 5 2" xfId="3115"/>
    <cellStyle name="Normal 13 4 4 2 2 5 3" xfId="3116"/>
    <cellStyle name="Normal 13 4 4 2 2 5 4" xfId="51375"/>
    <cellStyle name="Normal 13 4 4 2 2 6" xfId="3117"/>
    <cellStyle name="Normal 13 4 4 2 2 6 2" xfId="3118"/>
    <cellStyle name="Normal 13 4 4 2 2 6 3" xfId="44341"/>
    <cellStyle name="Normal 13 4 4 2 2 7" xfId="3119"/>
    <cellStyle name="Normal 13 4 4 2 2 8" xfId="3120"/>
    <cellStyle name="Normal 13 4 4 2 2 9" xfId="40719"/>
    <cellStyle name="Normal 13 4 4 2 3" xfId="3121"/>
    <cellStyle name="Normal 13 4 4 2 3 2" xfId="3122"/>
    <cellStyle name="Normal 13 4 4 2 3 2 2" xfId="3123"/>
    <cellStyle name="Normal 13 4 4 2 3 2 3" xfId="3124"/>
    <cellStyle name="Normal 13 4 4 2 3 2 4" xfId="52950"/>
    <cellStyle name="Normal 13 4 4 2 3 3" xfId="3125"/>
    <cellStyle name="Normal 13 4 4 2 3 3 2" xfId="3126"/>
    <cellStyle name="Normal 13 4 4 2 3 3 3" xfId="47311"/>
    <cellStyle name="Normal 13 4 4 2 3 4" xfId="3127"/>
    <cellStyle name="Normal 13 4 4 2 3 5" xfId="3128"/>
    <cellStyle name="Normal 13 4 4 2 3 6" xfId="42294"/>
    <cellStyle name="Normal 13 4 4 2 4" xfId="3129"/>
    <cellStyle name="Normal 13 4 4 2 4 2" xfId="3130"/>
    <cellStyle name="Normal 13 4 4 2 4 3" xfId="3131"/>
    <cellStyle name="Normal 13 4 4 2 4 4" xfId="47312"/>
    <cellStyle name="Normal 13 4 4 2 5" xfId="3132"/>
    <cellStyle name="Normal 13 4 4 2 5 2" xfId="3133"/>
    <cellStyle name="Normal 13 4 4 2 5 3" xfId="3134"/>
    <cellStyle name="Normal 13 4 4 2 5 4" xfId="45928"/>
    <cellStyle name="Normal 13 4 4 2 6" xfId="3135"/>
    <cellStyle name="Normal 13 4 4 2 6 2" xfId="3136"/>
    <cellStyle name="Normal 13 4 4 2 6 3" xfId="3137"/>
    <cellStyle name="Normal 13 4 4 2 6 4" xfId="51139"/>
    <cellStyle name="Normal 13 4 4 2 7" xfId="3138"/>
    <cellStyle name="Normal 13 4 4 2 7 2" xfId="3139"/>
    <cellStyle name="Normal 13 4 4 2 7 3" xfId="44105"/>
    <cellStyle name="Normal 13 4 4 2 8" xfId="3140"/>
    <cellStyle name="Normal 13 4 4 2 9" xfId="3141"/>
    <cellStyle name="Normal 13 4 4 3" xfId="3142"/>
    <cellStyle name="Normal 13 4 4 3 2" xfId="3143"/>
    <cellStyle name="Normal 13 4 4 3 2 2" xfId="3144"/>
    <cellStyle name="Normal 13 4 4 3 2 2 2" xfId="3145"/>
    <cellStyle name="Normal 13 4 4 3 2 2 3" xfId="3146"/>
    <cellStyle name="Normal 13 4 4 3 2 2 4" xfId="53185"/>
    <cellStyle name="Normal 13 4 4 3 2 3" xfId="3147"/>
    <cellStyle name="Normal 13 4 4 3 2 3 2" xfId="3148"/>
    <cellStyle name="Normal 13 4 4 3 2 3 3" xfId="47313"/>
    <cellStyle name="Normal 13 4 4 3 2 4" xfId="3149"/>
    <cellStyle name="Normal 13 4 4 3 2 5" xfId="3150"/>
    <cellStyle name="Normal 13 4 4 3 2 6" xfId="42529"/>
    <cellStyle name="Normal 13 4 4 3 3" xfId="3151"/>
    <cellStyle name="Normal 13 4 4 3 3 2" xfId="3152"/>
    <cellStyle name="Normal 13 4 4 3 3 3" xfId="3153"/>
    <cellStyle name="Normal 13 4 4 3 3 4" xfId="47314"/>
    <cellStyle name="Normal 13 4 4 3 4" xfId="3154"/>
    <cellStyle name="Normal 13 4 4 3 4 2" xfId="3155"/>
    <cellStyle name="Normal 13 4 4 3 4 3" xfId="3156"/>
    <cellStyle name="Normal 13 4 4 3 4 4" xfId="46163"/>
    <cellStyle name="Normal 13 4 4 3 5" xfId="3157"/>
    <cellStyle name="Normal 13 4 4 3 5 2" xfId="3158"/>
    <cellStyle name="Normal 13 4 4 3 5 3" xfId="3159"/>
    <cellStyle name="Normal 13 4 4 3 5 4" xfId="51374"/>
    <cellStyle name="Normal 13 4 4 3 6" xfId="3160"/>
    <cellStyle name="Normal 13 4 4 3 6 2" xfId="3161"/>
    <cellStyle name="Normal 13 4 4 3 6 3" xfId="44340"/>
    <cellStyle name="Normal 13 4 4 3 7" xfId="3162"/>
    <cellStyle name="Normal 13 4 4 3 8" xfId="3163"/>
    <cellStyle name="Normal 13 4 4 3 9" xfId="40718"/>
    <cellStyle name="Normal 13 4 4 4" xfId="3164"/>
    <cellStyle name="Normal 13 4 4 4 2" xfId="3165"/>
    <cellStyle name="Normal 13 4 4 4 2 2" xfId="3166"/>
    <cellStyle name="Normal 13 4 4 4 2 3" xfId="3167"/>
    <cellStyle name="Normal 13 4 4 4 2 4" xfId="52498"/>
    <cellStyle name="Normal 13 4 4 4 3" xfId="3168"/>
    <cellStyle name="Normal 13 4 4 4 3 2" xfId="3169"/>
    <cellStyle name="Normal 13 4 4 4 3 3" xfId="47315"/>
    <cellStyle name="Normal 13 4 4 4 4" xfId="3170"/>
    <cellStyle name="Normal 13 4 4 4 5" xfId="3171"/>
    <cellStyle name="Normal 13 4 4 4 6" xfId="41842"/>
    <cellStyle name="Normal 13 4 4 5" xfId="3172"/>
    <cellStyle name="Normal 13 4 4 5 2" xfId="3173"/>
    <cellStyle name="Normal 13 4 4 5 3" xfId="3174"/>
    <cellStyle name="Normal 13 4 4 5 4" xfId="47316"/>
    <cellStyle name="Normal 13 4 4 6" xfId="3175"/>
    <cellStyle name="Normal 13 4 4 6 2" xfId="3176"/>
    <cellStyle name="Normal 13 4 4 6 3" xfId="3177"/>
    <cellStyle name="Normal 13 4 4 6 4" xfId="45476"/>
    <cellStyle name="Normal 13 4 4 7" xfId="3178"/>
    <cellStyle name="Normal 13 4 4 7 2" xfId="3179"/>
    <cellStyle name="Normal 13 4 4 7 3" xfId="3180"/>
    <cellStyle name="Normal 13 4 4 7 4" xfId="50687"/>
    <cellStyle name="Normal 13 4 4 8" xfId="3181"/>
    <cellStyle name="Normal 13 4 4 8 2" xfId="3182"/>
    <cellStyle name="Normal 13 4 4 8 3" xfId="43653"/>
    <cellStyle name="Normal 13 4 4 9" xfId="3183"/>
    <cellStyle name="Normal 13 4 5" xfId="3184"/>
    <cellStyle name="Normal 13 4 5 10" xfId="3185"/>
    <cellStyle name="Normal 13 4 5 11" xfId="40166"/>
    <cellStyle name="Normal 13 4 5 2" xfId="3186"/>
    <cellStyle name="Normal 13 4 5 2 10" xfId="40533"/>
    <cellStyle name="Normal 13 4 5 2 2" xfId="3187"/>
    <cellStyle name="Normal 13 4 5 2 2 2" xfId="3188"/>
    <cellStyle name="Normal 13 4 5 2 2 2 2" xfId="3189"/>
    <cellStyle name="Normal 13 4 5 2 2 2 2 2" xfId="3190"/>
    <cellStyle name="Normal 13 4 5 2 2 2 2 3" xfId="3191"/>
    <cellStyle name="Normal 13 4 5 2 2 2 2 4" xfId="53188"/>
    <cellStyle name="Normal 13 4 5 2 2 2 3" xfId="3192"/>
    <cellStyle name="Normal 13 4 5 2 2 2 3 2" xfId="3193"/>
    <cellStyle name="Normal 13 4 5 2 2 2 3 3" xfId="47317"/>
    <cellStyle name="Normal 13 4 5 2 2 2 4" xfId="3194"/>
    <cellStyle name="Normal 13 4 5 2 2 2 5" xfId="3195"/>
    <cellStyle name="Normal 13 4 5 2 2 2 6" xfId="42532"/>
    <cellStyle name="Normal 13 4 5 2 2 3" xfId="3196"/>
    <cellStyle name="Normal 13 4 5 2 2 3 2" xfId="3197"/>
    <cellStyle name="Normal 13 4 5 2 2 3 3" xfId="3198"/>
    <cellStyle name="Normal 13 4 5 2 2 3 4" xfId="47318"/>
    <cellStyle name="Normal 13 4 5 2 2 4" xfId="3199"/>
    <cellStyle name="Normal 13 4 5 2 2 4 2" xfId="3200"/>
    <cellStyle name="Normal 13 4 5 2 2 4 3" xfId="3201"/>
    <cellStyle name="Normal 13 4 5 2 2 4 4" xfId="46166"/>
    <cellStyle name="Normal 13 4 5 2 2 5" xfId="3202"/>
    <cellStyle name="Normal 13 4 5 2 2 5 2" xfId="3203"/>
    <cellStyle name="Normal 13 4 5 2 2 5 3" xfId="3204"/>
    <cellStyle name="Normal 13 4 5 2 2 5 4" xfId="51377"/>
    <cellStyle name="Normal 13 4 5 2 2 6" xfId="3205"/>
    <cellStyle name="Normal 13 4 5 2 2 6 2" xfId="3206"/>
    <cellStyle name="Normal 13 4 5 2 2 6 3" xfId="44343"/>
    <cellStyle name="Normal 13 4 5 2 2 7" xfId="3207"/>
    <cellStyle name="Normal 13 4 5 2 2 8" xfId="3208"/>
    <cellStyle name="Normal 13 4 5 2 2 9" xfId="40721"/>
    <cellStyle name="Normal 13 4 5 2 3" xfId="3209"/>
    <cellStyle name="Normal 13 4 5 2 3 2" xfId="3210"/>
    <cellStyle name="Normal 13 4 5 2 3 2 2" xfId="3211"/>
    <cellStyle name="Normal 13 4 5 2 3 2 3" xfId="3212"/>
    <cellStyle name="Normal 13 4 5 2 3 2 4" xfId="53000"/>
    <cellStyle name="Normal 13 4 5 2 3 3" xfId="3213"/>
    <cellStyle name="Normal 13 4 5 2 3 3 2" xfId="3214"/>
    <cellStyle name="Normal 13 4 5 2 3 3 3" xfId="47319"/>
    <cellStyle name="Normal 13 4 5 2 3 4" xfId="3215"/>
    <cellStyle name="Normal 13 4 5 2 3 5" xfId="3216"/>
    <cellStyle name="Normal 13 4 5 2 3 6" xfId="42344"/>
    <cellStyle name="Normal 13 4 5 2 4" xfId="3217"/>
    <cellStyle name="Normal 13 4 5 2 4 2" xfId="3218"/>
    <cellStyle name="Normal 13 4 5 2 4 3" xfId="3219"/>
    <cellStyle name="Normal 13 4 5 2 4 4" xfId="47320"/>
    <cellStyle name="Normal 13 4 5 2 5" xfId="3220"/>
    <cellStyle name="Normal 13 4 5 2 5 2" xfId="3221"/>
    <cellStyle name="Normal 13 4 5 2 5 3" xfId="3222"/>
    <cellStyle name="Normal 13 4 5 2 5 4" xfId="45978"/>
    <cellStyle name="Normal 13 4 5 2 6" xfId="3223"/>
    <cellStyle name="Normal 13 4 5 2 6 2" xfId="3224"/>
    <cellStyle name="Normal 13 4 5 2 6 3" xfId="3225"/>
    <cellStyle name="Normal 13 4 5 2 6 4" xfId="51189"/>
    <cellStyle name="Normal 13 4 5 2 7" xfId="3226"/>
    <cellStyle name="Normal 13 4 5 2 7 2" xfId="3227"/>
    <cellStyle name="Normal 13 4 5 2 7 3" xfId="44155"/>
    <cellStyle name="Normal 13 4 5 2 8" xfId="3228"/>
    <cellStyle name="Normal 13 4 5 2 9" xfId="3229"/>
    <cellStyle name="Normal 13 4 5 3" xfId="3230"/>
    <cellStyle name="Normal 13 4 5 3 2" xfId="3231"/>
    <cellStyle name="Normal 13 4 5 3 2 2" xfId="3232"/>
    <cellStyle name="Normal 13 4 5 3 2 2 2" xfId="3233"/>
    <cellStyle name="Normal 13 4 5 3 2 2 3" xfId="3234"/>
    <cellStyle name="Normal 13 4 5 3 2 2 4" xfId="53187"/>
    <cellStyle name="Normal 13 4 5 3 2 3" xfId="3235"/>
    <cellStyle name="Normal 13 4 5 3 2 3 2" xfId="3236"/>
    <cellStyle name="Normal 13 4 5 3 2 3 3" xfId="47321"/>
    <cellStyle name="Normal 13 4 5 3 2 4" xfId="3237"/>
    <cellStyle name="Normal 13 4 5 3 2 5" xfId="3238"/>
    <cellStyle name="Normal 13 4 5 3 2 6" xfId="42531"/>
    <cellStyle name="Normal 13 4 5 3 3" xfId="3239"/>
    <cellStyle name="Normal 13 4 5 3 3 2" xfId="3240"/>
    <cellStyle name="Normal 13 4 5 3 3 3" xfId="3241"/>
    <cellStyle name="Normal 13 4 5 3 3 4" xfId="47322"/>
    <cellStyle name="Normal 13 4 5 3 4" xfId="3242"/>
    <cellStyle name="Normal 13 4 5 3 4 2" xfId="3243"/>
    <cellStyle name="Normal 13 4 5 3 4 3" xfId="3244"/>
    <cellStyle name="Normal 13 4 5 3 4 4" xfId="46165"/>
    <cellStyle name="Normal 13 4 5 3 5" xfId="3245"/>
    <cellStyle name="Normal 13 4 5 3 5 2" xfId="3246"/>
    <cellStyle name="Normal 13 4 5 3 5 3" xfId="3247"/>
    <cellStyle name="Normal 13 4 5 3 5 4" xfId="51376"/>
    <cellStyle name="Normal 13 4 5 3 6" xfId="3248"/>
    <cellStyle name="Normal 13 4 5 3 6 2" xfId="3249"/>
    <cellStyle name="Normal 13 4 5 3 6 3" xfId="44342"/>
    <cellStyle name="Normal 13 4 5 3 7" xfId="3250"/>
    <cellStyle name="Normal 13 4 5 3 8" xfId="3251"/>
    <cellStyle name="Normal 13 4 5 3 9" xfId="40720"/>
    <cellStyle name="Normal 13 4 5 4" xfId="3252"/>
    <cellStyle name="Normal 13 4 5 4 2" xfId="3253"/>
    <cellStyle name="Normal 13 4 5 4 2 2" xfId="3254"/>
    <cellStyle name="Normal 13 4 5 4 2 3" xfId="3255"/>
    <cellStyle name="Normal 13 4 5 4 2 4" xfId="52633"/>
    <cellStyle name="Normal 13 4 5 4 3" xfId="3256"/>
    <cellStyle name="Normal 13 4 5 4 3 2" xfId="3257"/>
    <cellStyle name="Normal 13 4 5 4 3 3" xfId="47323"/>
    <cellStyle name="Normal 13 4 5 4 4" xfId="3258"/>
    <cellStyle name="Normal 13 4 5 4 5" xfId="3259"/>
    <cellStyle name="Normal 13 4 5 4 6" xfId="41977"/>
    <cellStyle name="Normal 13 4 5 5" xfId="3260"/>
    <cellStyle name="Normal 13 4 5 5 2" xfId="3261"/>
    <cellStyle name="Normal 13 4 5 5 3" xfId="3262"/>
    <cellStyle name="Normal 13 4 5 5 4" xfId="47324"/>
    <cellStyle name="Normal 13 4 5 6" xfId="3263"/>
    <cellStyle name="Normal 13 4 5 6 2" xfId="3264"/>
    <cellStyle name="Normal 13 4 5 6 3" xfId="3265"/>
    <cellStyle name="Normal 13 4 5 6 4" xfId="45611"/>
    <cellStyle name="Normal 13 4 5 7" xfId="3266"/>
    <cellStyle name="Normal 13 4 5 7 2" xfId="3267"/>
    <cellStyle name="Normal 13 4 5 7 3" xfId="3268"/>
    <cellStyle name="Normal 13 4 5 7 4" xfId="50822"/>
    <cellStyle name="Normal 13 4 5 8" xfId="3269"/>
    <cellStyle name="Normal 13 4 5 8 2" xfId="3270"/>
    <cellStyle name="Normal 13 4 5 8 3" xfId="43788"/>
    <cellStyle name="Normal 13 4 5 9" xfId="3271"/>
    <cellStyle name="Normal 13 4 6" xfId="3272"/>
    <cellStyle name="Normal 13 4 6 10" xfId="3273"/>
    <cellStyle name="Normal 13 4 6 11" xfId="40260"/>
    <cellStyle name="Normal 13 4 6 2" xfId="3274"/>
    <cellStyle name="Normal 13 4 6 2 10" xfId="40627"/>
    <cellStyle name="Normal 13 4 6 2 2" xfId="3275"/>
    <cellStyle name="Normal 13 4 6 2 2 2" xfId="3276"/>
    <cellStyle name="Normal 13 4 6 2 2 2 2" xfId="3277"/>
    <cellStyle name="Normal 13 4 6 2 2 2 2 2" xfId="3278"/>
    <cellStyle name="Normal 13 4 6 2 2 2 2 3" xfId="3279"/>
    <cellStyle name="Normal 13 4 6 2 2 2 2 4" xfId="53190"/>
    <cellStyle name="Normal 13 4 6 2 2 2 3" xfId="3280"/>
    <cellStyle name="Normal 13 4 6 2 2 2 3 2" xfId="3281"/>
    <cellStyle name="Normal 13 4 6 2 2 2 3 3" xfId="47325"/>
    <cellStyle name="Normal 13 4 6 2 2 2 4" xfId="3282"/>
    <cellStyle name="Normal 13 4 6 2 2 2 5" xfId="3283"/>
    <cellStyle name="Normal 13 4 6 2 2 2 6" xfId="42534"/>
    <cellStyle name="Normal 13 4 6 2 2 3" xfId="3284"/>
    <cellStyle name="Normal 13 4 6 2 2 3 2" xfId="3285"/>
    <cellStyle name="Normal 13 4 6 2 2 3 3" xfId="3286"/>
    <cellStyle name="Normal 13 4 6 2 2 3 4" xfId="47326"/>
    <cellStyle name="Normal 13 4 6 2 2 4" xfId="3287"/>
    <cellStyle name="Normal 13 4 6 2 2 4 2" xfId="3288"/>
    <cellStyle name="Normal 13 4 6 2 2 4 3" xfId="3289"/>
    <cellStyle name="Normal 13 4 6 2 2 4 4" xfId="46168"/>
    <cellStyle name="Normal 13 4 6 2 2 5" xfId="3290"/>
    <cellStyle name="Normal 13 4 6 2 2 5 2" xfId="3291"/>
    <cellStyle name="Normal 13 4 6 2 2 5 3" xfId="3292"/>
    <cellStyle name="Normal 13 4 6 2 2 5 4" xfId="51379"/>
    <cellStyle name="Normal 13 4 6 2 2 6" xfId="3293"/>
    <cellStyle name="Normal 13 4 6 2 2 6 2" xfId="3294"/>
    <cellStyle name="Normal 13 4 6 2 2 6 3" xfId="44345"/>
    <cellStyle name="Normal 13 4 6 2 2 7" xfId="3295"/>
    <cellStyle name="Normal 13 4 6 2 2 8" xfId="3296"/>
    <cellStyle name="Normal 13 4 6 2 2 9" xfId="40723"/>
    <cellStyle name="Normal 13 4 6 2 3" xfId="3297"/>
    <cellStyle name="Normal 13 4 6 2 3 2" xfId="3298"/>
    <cellStyle name="Normal 13 4 6 2 3 2 2" xfId="3299"/>
    <cellStyle name="Normal 13 4 6 2 3 2 3" xfId="3300"/>
    <cellStyle name="Normal 13 4 6 2 3 2 4" xfId="53094"/>
    <cellStyle name="Normal 13 4 6 2 3 3" xfId="3301"/>
    <cellStyle name="Normal 13 4 6 2 3 3 2" xfId="3302"/>
    <cellStyle name="Normal 13 4 6 2 3 3 3" xfId="47327"/>
    <cellStyle name="Normal 13 4 6 2 3 4" xfId="3303"/>
    <cellStyle name="Normal 13 4 6 2 3 5" xfId="3304"/>
    <cellStyle name="Normal 13 4 6 2 3 6" xfId="42438"/>
    <cellStyle name="Normal 13 4 6 2 4" xfId="3305"/>
    <cellStyle name="Normal 13 4 6 2 4 2" xfId="3306"/>
    <cellStyle name="Normal 13 4 6 2 4 3" xfId="3307"/>
    <cellStyle name="Normal 13 4 6 2 4 4" xfId="47328"/>
    <cellStyle name="Normal 13 4 6 2 5" xfId="3308"/>
    <cellStyle name="Normal 13 4 6 2 5 2" xfId="3309"/>
    <cellStyle name="Normal 13 4 6 2 5 3" xfId="3310"/>
    <cellStyle name="Normal 13 4 6 2 5 4" xfId="46072"/>
    <cellStyle name="Normal 13 4 6 2 6" xfId="3311"/>
    <cellStyle name="Normal 13 4 6 2 6 2" xfId="3312"/>
    <cellStyle name="Normal 13 4 6 2 6 3" xfId="3313"/>
    <cellStyle name="Normal 13 4 6 2 6 4" xfId="51283"/>
    <cellStyle name="Normal 13 4 6 2 7" xfId="3314"/>
    <cellStyle name="Normal 13 4 6 2 7 2" xfId="3315"/>
    <cellStyle name="Normal 13 4 6 2 7 3" xfId="44249"/>
    <cellStyle name="Normal 13 4 6 2 8" xfId="3316"/>
    <cellStyle name="Normal 13 4 6 2 9" xfId="3317"/>
    <cellStyle name="Normal 13 4 6 3" xfId="3318"/>
    <cellStyle name="Normal 13 4 6 3 2" xfId="3319"/>
    <cellStyle name="Normal 13 4 6 3 2 2" xfId="3320"/>
    <cellStyle name="Normal 13 4 6 3 2 2 2" xfId="3321"/>
    <cellStyle name="Normal 13 4 6 3 2 2 3" xfId="3322"/>
    <cellStyle name="Normal 13 4 6 3 2 2 4" xfId="53189"/>
    <cellStyle name="Normal 13 4 6 3 2 3" xfId="3323"/>
    <cellStyle name="Normal 13 4 6 3 2 3 2" xfId="3324"/>
    <cellStyle name="Normal 13 4 6 3 2 3 3" xfId="47329"/>
    <cellStyle name="Normal 13 4 6 3 2 4" xfId="3325"/>
    <cellStyle name="Normal 13 4 6 3 2 5" xfId="3326"/>
    <cellStyle name="Normal 13 4 6 3 2 6" xfId="42533"/>
    <cellStyle name="Normal 13 4 6 3 3" xfId="3327"/>
    <cellStyle name="Normal 13 4 6 3 3 2" xfId="3328"/>
    <cellStyle name="Normal 13 4 6 3 3 3" xfId="3329"/>
    <cellStyle name="Normal 13 4 6 3 3 4" xfId="47330"/>
    <cellStyle name="Normal 13 4 6 3 4" xfId="3330"/>
    <cellStyle name="Normal 13 4 6 3 4 2" xfId="3331"/>
    <cellStyle name="Normal 13 4 6 3 4 3" xfId="3332"/>
    <cellStyle name="Normal 13 4 6 3 4 4" xfId="46167"/>
    <cellStyle name="Normal 13 4 6 3 5" xfId="3333"/>
    <cellStyle name="Normal 13 4 6 3 5 2" xfId="3334"/>
    <cellStyle name="Normal 13 4 6 3 5 3" xfId="3335"/>
    <cellStyle name="Normal 13 4 6 3 5 4" xfId="51378"/>
    <cellStyle name="Normal 13 4 6 3 6" xfId="3336"/>
    <cellStyle name="Normal 13 4 6 3 6 2" xfId="3337"/>
    <cellStyle name="Normal 13 4 6 3 6 3" xfId="44344"/>
    <cellStyle name="Normal 13 4 6 3 7" xfId="3338"/>
    <cellStyle name="Normal 13 4 6 3 8" xfId="3339"/>
    <cellStyle name="Normal 13 4 6 3 9" xfId="40722"/>
    <cellStyle name="Normal 13 4 6 4" xfId="3340"/>
    <cellStyle name="Normal 13 4 6 4 2" xfId="3341"/>
    <cellStyle name="Normal 13 4 6 4 2 2" xfId="3342"/>
    <cellStyle name="Normal 13 4 6 4 2 3" xfId="3343"/>
    <cellStyle name="Normal 13 4 6 4 2 4" xfId="52727"/>
    <cellStyle name="Normal 13 4 6 4 3" xfId="3344"/>
    <cellStyle name="Normal 13 4 6 4 3 2" xfId="3345"/>
    <cellStyle name="Normal 13 4 6 4 3 3" xfId="47331"/>
    <cellStyle name="Normal 13 4 6 4 4" xfId="3346"/>
    <cellStyle name="Normal 13 4 6 4 5" xfId="3347"/>
    <cellStyle name="Normal 13 4 6 4 6" xfId="42071"/>
    <cellStyle name="Normal 13 4 6 5" xfId="3348"/>
    <cellStyle name="Normal 13 4 6 5 2" xfId="3349"/>
    <cellStyle name="Normal 13 4 6 5 3" xfId="3350"/>
    <cellStyle name="Normal 13 4 6 5 4" xfId="47332"/>
    <cellStyle name="Normal 13 4 6 6" xfId="3351"/>
    <cellStyle name="Normal 13 4 6 6 2" xfId="3352"/>
    <cellStyle name="Normal 13 4 6 6 3" xfId="3353"/>
    <cellStyle name="Normal 13 4 6 6 4" xfId="45705"/>
    <cellStyle name="Normal 13 4 6 7" xfId="3354"/>
    <cellStyle name="Normal 13 4 6 7 2" xfId="3355"/>
    <cellStyle name="Normal 13 4 6 7 3" xfId="3356"/>
    <cellStyle name="Normal 13 4 6 7 4" xfId="50916"/>
    <cellStyle name="Normal 13 4 6 8" xfId="3357"/>
    <cellStyle name="Normal 13 4 6 8 2" xfId="3358"/>
    <cellStyle name="Normal 13 4 6 8 3" xfId="43882"/>
    <cellStyle name="Normal 13 4 6 9" xfId="3359"/>
    <cellStyle name="Normal 13 4 7" xfId="3360"/>
    <cellStyle name="Normal 13 4 7 10" xfId="3361"/>
    <cellStyle name="Normal 13 4 7 11" xfId="39982"/>
    <cellStyle name="Normal 13 4 7 2" xfId="3362"/>
    <cellStyle name="Normal 13 4 7 2 10" xfId="40439"/>
    <cellStyle name="Normal 13 4 7 2 2" xfId="3363"/>
    <cellStyle name="Normal 13 4 7 2 2 2" xfId="3364"/>
    <cellStyle name="Normal 13 4 7 2 2 2 2" xfId="3365"/>
    <cellStyle name="Normal 13 4 7 2 2 2 2 2" xfId="3366"/>
    <cellStyle name="Normal 13 4 7 2 2 2 2 3" xfId="3367"/>
    <cellStyle name="Normal 13 4 7 2 2 2 2 4" xfId="53192"/>
    <cellStyle name="Normal 13 4 7 2 2 2 3" xfId="3368"/>
    <cellStyle name="Normal 13 4 7 2 2 2 3 2" xfId="3369"/>
    <cellStyle name="Normal 13 4 7 2 2 2 3 3" xfId="47333"/>
    <cellStyle name="Normal 13 4 7 2 2 2 4" xfId="3370"/>
    <cellStyle name="Normal 13 4 7 2 2 2 5" xfId="3371"/>
    <cellStyle name="Normal 13 4 7 2 2 2 6" xfId="42536"/>
    <cellStyle name="Normal 13 4 7 2 2 3" xfId="3372"/>
    <cellStyle name="Normal 13 4 7 2 2 3 2" xfId="3373"/>
    <cellStyle name="Normal 13 4 7 2 2 3 3" xfId="3374"/>
    <cellStyle name="Normal 13 4 7 2 2 3 4" xfId="47334"/>
    <cellStyle name="Normal 13 4 7 2 2 4" xfId="3375"/>
    <cellStyle name="Normal 13 4 7 2 2 4 2" xfId="3376"/>
    <cellStyle name="Normal 13 4 7 2 2 4 3" xfId="3377"/>
    <cellStyle name="Normal 13 4 7 2 2 4 4" xfId="46170"/>
    <cellStyle name="Normal 13 4 7 2 2 5" xfId="3378"/>
    <cellStyle name="Normal 13 4 7 2 2 5 2" xfId="3379"/>
    <cellStyle name="Normal 13 4 7 2 2 5 3" xfId="3380"/>
    <cellStyle name="Normal 13 4 7 2 2 5 4" xfId="51381"/>
    <cellStyle name="Normal 13 4 7 2 2 6" xfId="3381"/>
    <cellStyle name="Normal 13 4 7 2 2 6 2" xfId="3382"/>
    <cellStyle name="Normal 13 4 7 2 2 6 3" xfId="44347"/>
    <cellStyle name="Normal 13 4 7 2 2 7" xfId="3383"/>
    <cellStyle name="Normal 13 4 7 2 2 8" xfId="3384"/>
    <cellStyle name="Normal 13 4 7 2 2 9" xfId="40725"/>
    <cellStyle name="Normal 13 4 7 2 3" xfId="3385"/>
    <cellStyle name="Normal 13 4 7 2 3 2" xfId="3386"/>
    <cellStyle name="Normal 13 4 7 2 3 2 2" xfId="3387"/>
    <cellStyle name="Normal 13 4 7 2 3 2 3" xfId="3388"/>
    <cellStyle name="Normal 13 4 7 2 3 2 4" xfId="52906"/>
    <cellStyle name="Normal 13 4 7 2 3 3" xfId="3389"/>
    <cellStyle name="Normal 13 4 7 2 3 3 2" xfId="3390"/>
    <cellStyle name="Normal 13 4 7 2 3 3 3" xfId="47335"/>
    <cellStyle name="Normal 13 4 7 2 3 4" xfId="3391"/>
    <cellStyle name="Normal 13 4 7 2 3 5" xfId="3392"/>
    <cellStyle name="Normal 13 4 7 2 3 6" xfId="42250"/>
    <cellStyle name="Normal 13 4 7 2 4" xfId="3393"/>
    <cellStyle name="Normal 13 4 7 2 4 2" xfId="3394"/>
    <cellStyle name="Normal 13 4 7 2 4 3" xfId="3395"/>
    <cellStyle name="Normal 13 4 7 2 4 4" xfId="47336"/>
    <cellStyle name="Normal 13 4 7 2 5" xfId="3396"/>
    <cellStyle name="Normal 13 4 7 2 5 2" xfId="3397"/>
    <cellStyle name="Normal 13 4 7 2 5 3" xfId="3398"/>
    <cellStyle name="Normal 13 4 7 2 5 4" xfId="45884"/>
    <cellStyle name="Normal 13 4 7 2 6" xfId="3399"/>
    <cellStyle name="Normal 13 4 7 2 6 2" xfId="3400"/>
    <cellStyle name="Normal 13 4 7 2 6 3" xfId="3401"/>
    <cellStyle name="Normal 13 4 7 2 6 4" xfId="51095"/>
    <cellStyle name="Normal 13 4 7 2 7" xfId="3402"/>
    <cellStyle name="Normal 13 4 7 2 7 2" xfId="3403"/>
    <cellStyle name="Normal 13 4 7 2 7 3" xfId="44061"/>
    <cellStyle name="Normal 13 4 7 2 8" xfId="3404"/>
    <cellStyle name="Normal 13 4 7 2 9" xfId="3405"/>
    <cellStyle name="Normal 13 4 7 3" xfId="3406"/>
    <cellStyle name="Normal 13 4 7 3 2" xfId="3407"/>
    <cellStyle name="Normal 13 4 7 3 2 2" xfId="3408"/>
    <cellStyle name="Normal 13 4 7 3 2 2 2" xfId="3409"/>
    <cellStyle name="Normal 13 4 7 3 2 2 3" xfId="3410"/>
    <cellStyle name="Normal 13 4 7 3 2 2 4" xfId="53191"/>
    <cellStyle name="Normal 13 4 7 3 2 3" xfId="3411"/>
    <cellStyle name="Normal 13 4 7 3 2 3 2" xfId="3412"/>
    <cellStyle name="Normal 13 4 7 3 2 3 3" xfId="47337"/>
    <cellStyle name="Normal 13 4 7 3 2 4" xfId="3413"/>
    <cellStyle name="Normal 13 4 7 3 2 5" xfId="3414"/>
    <cellStyle name="Normal 13 4 7 3 2 6" xfId="42535"/>
    <cellStyle name="Normal 13 4 7 3 3" xfId="3415"/>
    <cellStyle name="Normal 13 4 7 3 3 2" xfId="3416"/>
    <cellStyle name="Normal 13 4 7 3 3 3" xfId="3417"/>
    <cellStyle name="Normal 13 4 7 3 3 4" xfId="47338"/>
    <cellStyle name="Normal 13 4 7 3 4" xfId="3418"/>
    <cellStyle name="Normal 13 4 7 3 4 2" xfId="3419"/>
    <cellStyle name="Normal 13 4 7 3 4 3" xfId="3420"/>
    <cellStyle name="Normal 13 4 7 3 4 4" xfId="46169"/>
    <cellStyle name="Normal 13 4 7 3 5" xfId="3421"/>
    <cellStyle name="Normal 13 4 7 3 5 2" xfId="3422"/>
    <cellStyle name="Normal 13 4 7 3 5 3" xfId="3423"/>
    <cellStyle name="Normal 13 4 7 3 5 4" xfId="51380"/>
    <cellStyle name="Normal 13 4 7 3 6" xfId="3424"/>
    <cellStyle name="Normal 13 4 7 3 6 2" xfId="3425"/>
    <cellStyle name="Normal 13 4 7 3 6 3" xfId="44346"/>
    <cellStyle name="Normal 13 4 7 3 7" xfId="3426"/>
    <cellStyle name="Normal 13 4 7 3 8" xfId="3427"/>
    <cellStyle name="Normal 13 4 7 3 9" xfId="40724"/>
    <cellStyle name="Normal 13 4 7 4" xfId="3428"/>
    <cellStyle name="Normal 13 4 7 4 2" xfId="3429"/>
    <cellStyle name="Normal 13 4 7 4 2 2" xfId="3430"/>
    <cellStyle name="Normal 13 4 7 4 2 3" xfId="3431"/>
    <cellStyle name="Normal 13 4 7 4 2 4" xfId="52449"/>
    <cellStyle name="Normal 13 4 7 4 3" xfId="3432"/>
    <cellStyle name="Normal 13 4 7 4 3 2" xfId="3433"/>
    <cellStyle name="Normal 13 4 7 4 3 3" xfId="47339"/>
    <cellStyle name="Normal 13 4 7 4 4" xfId="3434"/>
    <cellStyle name="Normal 13 4 7 4 5" xfId="3435"/>
    <cellStyle name="Normal 13 4 7 4 6" xfId="41793"/>
    <cellStyle name="Normal 13 4 7 5" xfId="3436"/>
    <cellStyle name="Normal 13 4 7 5 2" xfId="3437"/>
    <cellStyle name="Normal 13 4 7 5 3" xfId="3438"/>
    <cellStyle name="Normal 13 4 7 5 4" xfId="47340"/>
    <cellStyle name="Normal 13 4 7 6" xfId="3439"/>
    <cellStyle name="Normal 13 4 7 6 2" xfId="3440"/>
    <cellStyle name="Normal 13 4 7 6 3" xfId="3441"/>
    <cellStyle name="Normal 13 4 7 6 4" xfId="45427"/>
    <cellStyle name="Normal 13 4 7 7" xfId="3442"/>
    <cellStyle name="Normal 13 4 7 7 2" xfId="3443"/>
    <cellStyle name="Normal 13 4 7 7 3" xfId="3444"/>
    <cellStyle name="Normal 13 4 7 7 4" xfId="50638"/>
    <cellStyle name="Normal 13 4 7 8" xfId="3445"/>
    <cellStyle name="Normal 13 4 7 8 2" xfId="3446"/>
    <cellStyle name="Normal 13 4 7 8 3" xfId="43604"/>
    <cellStyle name="Normal 13 4 7 9" xfId="3447"/>
    <cellStyle name="Normal 13 4 8" xfId="3448"/>
    <cellStyle name="Normal 13 4 8 10" xfId="40304"/>
    <cellStyle name="Normal 13 4 8 2" xfId="3449"/>
    <cellStyle name="Normal 13 4 8 2 2" xfId="3450"/>
    <cellStyle name="Normal 13 4 8 2 2 2" xfId="3451"/>
    <cellStyle name="Normal 13 4 8 2 2 2 2" xfId="3452"/>
    <cellStyle name="Normal 13 4 8 2 2 2 3" xfId="3453"/>
    <cellStyle name="Normal 13 4 8 2 2 2 4" xfId="53193"/>
    <cellStyle name="Normal 13 4 8 2 2 3" xfId="3454"/>
    <cellStyle name="Normal 13 4 8 2 2 3 2" xfId="3455"/>
    <cellStyle name="Normal 13 4 8 2 2 3 3" xfId="47341"/>
    <cellStyle name="Normal 13 4 8 2 2 4" xfId="3456"/>
    <cellStyle name="Normal 13 4 8 2 2 5" xfId="3457"/>
    <cellStyle name="Normal 13 4 8 2 2 6" xfId="42537"/>
    <cellStyle name="Normal 13 4 8 2 3" xfId="3458"/>
    <cellStyle name="Normal 13 4 8 2 3 2" xfId="3459"/>
    <cellStyle name="Normal 13 4 8 2 3 3" xfId="3460"/>
    <cellStyle name="Normal 13 4 8 2 3 4" xfId="47342"/>
    <cellStyle name="Normal 13 4 8 2 4" xfId="3461"/>
    <cellStyle name="Normal 13 4 8 2 4 2" xfId="3462"/>
    <cellStyle name="Normal 13 4 8 2 4 3" xfId="3463"/>
    <cellStyle name="Normal 13 4 8 2 4 4" xfId="46171"/>
    <cellStyle name="Normal 13 4 8 2 5" xfId="3464"/>
    <cellStyle name="Normal 13 4 8 2 5 2" xfId="3465"/>
    <cellStyle name="Normal 13 4 8 2 5 3" xfId="3466"/>
    <cellStyle name="Normal 13 4 8 2 5 4" xfId="51382"/>
    <cellStyle name="Normal 13 4 8 2 6" xfId="3467"/>
    <cellStyle name="Normal 13 4 8 2 6 2" xfId="3468"/>
    <cellStyle name="Normal 13 4 8 2 6 3" xfId="44348"/>
    <cellStyle name="Normal 13 4 8 2 7" xfId="3469"/>
    <cellStyle name="Normal 13 4 8 2 8" xfId="3470"/>
    <cellStyle name="Normal 13 4 8 2 9" xfId="40726"/>
    <cellStyle name="Normal 13 4 8 3" xfId="3471"/>
    <cellStyle name="Normal 13 4 8 3 2" xfId="3472"/>
    <cellStyle name="Normal 13 4 8 3 2 2" xfId="3473"/>
    <cellStyle name="Normal 13 4 8 3 2 3" xfId="3474"/>
    <cellStyle name="Normal 13 4 8 3 2 4" xfId="52771"/>
    <cellStyle name="Normal 13 4 8 3 3" xfId="3475"/>
    <cellStyle name="Normal 13 4 8 3 3 2" xfId="3476"/>
    <cellStyle name="Normal 13 4 8 3 3 3" xfId="47343"/>
    <cellStyle name="Normal 13 4 8 3 4" xfId="3477"/>
    <cellStyle name="Normal 13 4 8 3 5" xfId="3478"/>
    <cellStyle name="Normal 13 4 8 3 6" xfId="42115"/>
    <cellStyle name="Normal 13 4 8 4" xfId="3479"/>
    <cellStyle name="Normal 13 4 8 4 2" xfId="3480"/>
    <cellStyle name="Normal 13 4 8 4 3" xfId="3481"/>
    <cellStyle name="Normal 13 4 8 4 4" xfId="47344"/>
    <cellStyle name="Normal 13 4 8 5" xfId="3482"/>
    <cellStyle name="Normal 13 4 8 5 2" xfId="3483"/>
    <cellStyle name="Normal 13 4 8 5 3" xfId="3484"/>
    <cellStyle name="Normal 13 4 8 5 4" xfId="45749"/>
    <cellStyle name="Normal 13 4 8 6" xfId="3485"/>
    <cellStyle name="Normal 13 4 8 6 2" xfId="3486"/>
    <cellStyle name="Normal 13 4 8 6 3" xfId="3487"/>
    <cellStyle name="Normal 13 4 8 6 4" xfId="50960"/>
    <cellStyle name="Normal 13 4 8 7" xfId="3488"/>
    <cellStyle name="Normal 13 4 8 7 2" xfId="3489"/>
    <cellStyle name="Normal 13 4 8 7 3" xfId="43926"/>
    <cellStyle name="Normal 13 4 8 8" xfId="3490"/>
    <cellStyle name="Normal 13 4 8 9" xfId="3491"/>
    <cellStyle name="Normal 13 4 9" xfId="3492"/>
    <cellStyle name="Normal 13 4 9 2" xfId="3493"/>
    <cellStyle name="Normal 13 4 9 2 2" xfId="3494"/>
    <cellStyle name="Normal 13 4 9 2 2 2" xfId="3495"/>
    <cellStyle name="Normal 13 4 9 2 2 3" xfId="3496"/>
    <cellStyle name="Normal 13 4 9 2 2 4" xfId="53138"/>
    <cellStyle name="Normal 13 4 9 2 3" xfId="3497"/>
    <cellStyle name="Normal 13 4 9 2 3 2" xfId="3498"/>
    <cellStyle name="Normal 13 4 9 2 3 3" xfId="47345"/>
    <cellStyle name="Normal 13 4 9 2 4" xfId="3499"/>
    <cellStyle name="Normal 13 4 9 2 5" xfId="3500"/>
    <cellStyle name="Normal 13 4 9 2 6" xfId="42482"/>
    <cellStyle name="Normal 13 4 9 3" xfId="3501"/>
    <cellStyle name="Normal 13 4 9 3 2" xfId="3502"/>
    <cellStyle name="Normal 13 4 9 3 3" xfId="3503"/>
    <cellStyle name="Normal 13 4 9 3 4" xfId="47346"/>
    <cellStyle name="Normal 13 4 9 4" xfId="3504"/>
    <cellStyle name="Normal 13 4 9 4 2" xfId="3505"/>
    <cellStyle name="Normal 13 4 9 4 3" xfId="3506"/>
    <cellStyle name="Normal 13 4 9 4 4" xfId="46116"/>
    <cellStyle name="Normal 13 4 9 5" xfId="3507"/>
    <cellStyle name="Normal 13 4 9 5 2" xfId="3508"/>
    <cellStyle name="Normal 13 4 9 5 3" xfId="3509"/>
    <cellStyle name="Normal 13 4 9 5 4" xfId="51327"/>
    <cellStyle name="Normal 13 4 9 6" xfId="3510"/>
    <cellStyle name="Normal 13 4 9 6 2" xfId="3511"/>
    <cellStyle name="Normal 13 4 9 6 3" xfId="44293"/>
    <cellStyle name="Normal 13 4 9 7" xfId="3512"/>
    <cellStyle name="Normal 13 4 9 8" xfId="3513"/>
    <cellStyle name="Normal 13 4 9 9" xfId="40671"/>
    <cellStyle name="Normal 13 5" xfId="185"/>
    <cellStyle name="Normal 13 5 10" xfId="3514"/>
    <cellStyle name="Normal 13 5 10 2" xfId="3515"/>
    <cellStyle name="Normal 13 5 10 3" xfId="3516"/>
    <cellStyle name="Normal 13 5 10 4" xfId="47347"/>
    <cellStyle name="Normal 13 5 11" xfId="3517"/>
    <cellStyle name="Normal 13 5 11 2" xfId="3518"/>
    <cellStyle name="Normal 13 5 11 3" xfId="3519"/>
    <cellStyle name="Normal 13 5 11 4" xfId="45432"/>
    <cellStyle name="Normal 13 5 12" xfId="3520"/>
    <cellStyle name="Normal 13 5 12 2" xfId="3521"/>
    <cellStyle name="Normal 13 5 12 3" xfId="3522"/>
    <cellStyle name="Normal 13 5 12 4" xfId="50643"/>
    <cellStyle name="Normal 13 5 13" xfId="3523"/>
    <cellStyle name="Normal 13 5 13 2" xfId="3524"/>
    <cellStyle name="Normal 13 5 13 3" xfId="43609"/>
    <cellStyle name="Normal 13 5 14" xfId="3525"/>
    <cellStyle name="Normal 13 5 15" xfId="3526"/>
    <cellStyle name="Normal 13 5 16" xfId="39987"/>
    <cellStyle name="Normal 13 5 2" xfId="3527"/>
    <cellStyle name="Normal 13 5 2 10" xfId="3528"/>
    <cellStyle name="Normal 13 5 2 10 2" xfId="3529"/>
    <cellStyle name="Normal 13 5 2 10 3" xfId="3530"/>
    <cellStyle name="Normal 13 5 2 10 4" xfId="50777"/>
    <cellStyle name="Normal 13 5 2 11" xfId="3531"/>
    <cellStyle name="Normal 13 5 2 11 2" xfId="3532"/>
    <cellStyle name="Normal 13 5 2 11 3" xfId="43743"/>
    <cellStyle name="Normal 13 5 2 12" xfId="3533"/>
    <cellStyle name="Normal 13 5 2 13" xfId="3534"/>
    <cellStyle name="Normal 13 5 2 14" xfId="40121"/>
    <cellStyle name="Normal 13 5 2 2" xfId="3535"/>
    <cellStyle name="Normal 13 5 2 2 10" xfId="3536"/>
    <cellStyle name="Normal 13 5 2 2 11" xfId="40256"/>
    <cellStyle name="Normal 13 5 2 2 2" xfId="3537"/>
    <cellStyle name="Normal 13 5 2 2 2 10" xfId="40623"/>
    <cellStyle name="Normal 13 5 2 2 2 2" xfId="3538"/>
    <cellStyle name="Normal 13 5 2 2 2 2 2" xfId="3539"/>
    <cellStyle name="Normal 13 5 2 2 2 2 2 2" xfId="3540"/>
    <cellStyle name="Normal 13 5 2 2 2 2 2 2 2" xfId="3541"/>
    <cellStyle name="Normal 13 5 2 2 2 2 2 2 3" xfId="3542"/>
    <cellStyle name="Normal 13 5 2 2 2 2 2 2 4" xfId="53197"/>
    <cellStyle name="Normal 13 5 2 2 2 2 2 3" xfId="3543"/>
    <cellStyle name="Normal 13 5 2 2 2 2 2 3 2" xfId="3544"/>
    <cellStyle name="Normal 13 5 2 2 2 2 2 3 3" xfId="47348"/>
    <cellStyle name="Normal 13 5 2 2 2 2 2 4" xfId="3545"/>
    <cellStyle name="Normal 13 5 2 2 2 2 2 5" xfId="3546"/>
    <cellStyle name="Normal 13 5 2 2 2 2 2 6" xfId="42541"/>
    <cellStyle name="Normal 13 5 2 2 2 2 3" xfId="3547"/>
    <cellStyle name="Normal 13 5 2 2 2 2 3 2" xfId="3548"/>
    <cellStyle name="Normal 13 5 2 2 2 2 3 3" xfId="3549"/>
    <cellStyle name="Normal 13 5 2 2 2 2 3 4" xfId="47349"/>
    <cellStyle name="Normal 13 5 2 2 2 2 4" xfId="3550"/>
    <cellStyle name="Normal 13 5 2 2 2 2 4 2" xfId="3551"/>
    <cellStyle name="Normal 13 5 2 2 2 2 4 3" xfId="3552"/>
    <cellStyle name="Normal 13 5 2 2 2 2 4 4" xfId="46175"/>
    <cellStyle name="Normal 13 5 2 2 2 2 5" xfId="3553"/>
    <cellStyle name="Normal 13 5 2 2 2 2 5 2" xfId="3554"/>
    <cellStyle name="Normal 13 5 2 2 2 2 5 3" xfId="3555"/>
    <cellStyle name="Normal 13 5 2 2 2 2 5 4" xfId="51386"/>
    <cellStyle name="Normal 13 5 2 2 2 2 6" xfId="3556"/>
    <cellStyle name="Normal 13 5 2 2 2 2 6 2" xfId="3557"/>
    <cellStyle name="Normal 13 5 2 2 2 2 6 3" xfId="44352"/>
    <cellStyle name="Normal 13 5 2 2 2 2 7" xfId="3558"/>
    <cellStyle name="Normal 13 5 2 2 2 2 8" xfId="3559"/>
    <cellStyle name="Normal 13 5 2 2 2 2 9" xfId="40730"/>
    <cellStyle name="Normal 13 5 2 2 2 3" xfId="3560"/>
    <cellStyle name="Normal 13 5 2 2 2 3 2" xfId="3561"/>
    <cellStyle name="Normal 13 5 2 2 2 3 2 2" xfId="3562"/>
    <cellStyle name="Normal 13 5 2 2 2 3 2 3" xfId="3563"/>
    <cellStyle name="Normal 13 5 2 2 2 3 2 4" xfId="53090"/>
    <cellStyle name="Normal 13 5 2 2 2 3 3" xfId="3564"/>
    <cellStyle name="Normal 13 5 2 2 2 3 3 2" xfId="3565"/>
    <cellStyle name="Normal 13 5 2 2 2 3 3 3" xfId="47350"/>
    <cellStyle name="Normal 13 5 2 2 2 3 4" xfId="3566"/>
    <cellStyle name="Normal 13 5 2 2 2 3 5" xfId="3567"/>
    <cellStyle name="Normal 13 5 2 2 2 3 6" xfId="42434"/>
    <cellStyle name="Normal 13 5 2 2 2 4" xfId="3568"/>
    <cellStyle name="Normal 13 5 2 2 2 4 2" xfId="3569"/>
    <cellStyle name="Normal 13 5 2 2 2 4 3" xfId="3570"/>
    <cellStyle name="Normal 13 5 2 2 2 4 4" xfId="47351"/>
    <cellStyle name="Normal 13 5 2 2 2 5" xfId="3571"/>
    <cellStyle name="Normal 13 5 2 2 2 5 2" xfId="3572"/>
    <cellStyle name="Normal 13 5 2 2 2 5 3" xfId="3573"/>
    <cellStyle name="Normal 13 5 2 2 2 5 4" xfId="46068"/>
    <cellStyle name="Normal 13 5 2 2 2 6" xfId="3574"/>
    <cellStyle name="Normal 13 5 2 2 2 6 2" xfId="3575"/>
    <cellStyle name="Normal 13 5 2 2 2 6 3" xfId="3576"/>
    <cellStyle name="Normal 13 5 2 2 2 6 4" xfId="51279"/>
    <cellStyle name="Normal 13 5 2 2 2 7" xfId="3577"/>
    <cellStyle name="Normal 13 5 2 2 2 7 2" xfId="3578"/>
    <cellStyle name="Normal 13 5 2 2 2 7 3" xfId="44245"/>
    <cellStyle name="Normal 13 5 2 2 2 8" xfId="3579"/>
    <cellStyle name="Normal 13 5 2 2 2 9" xfId="3580"/>
    <cellStyle name="Normal 13 5 2 2 3" xfId="3581"/>
    <cellStyle name="Normal 13 5 2 2 3 2" xfId="3582"/>
    <cellStyle name="Normal 13 5 2 2 3 2 2" xfId="3583"/>
    <cellStyle name="Normal 13 5 2 2 3 2 2 2" xfId="3584"/>
    <cellStyle name="Normal 13 5 2 2 3 2 2 3" xfId="3585"/>
    <cellStyle name="Normal 13 5 2 2 3 2 2 4" xfId="53196"/>
    <cellStyle name="Normal 13 5 2 2 3 2 3" xfId="3586"/>
    <cellStyle name="Normal 13 5 2 2 3 2 3 2" xfId="3587"/>
    <cellStyle name="Normal 13 5 2 2 3 2 3 3" xfId="47352"/>
    <cellStyle name="Normal 13 5 2 2 3 2 4" xfId="3588"/>
    <cellStyle name="Normal 13 5 2 2 3 2 5" xfId="3589"/>
    <cellStyle name="Normal 13 5 2 2 3 2 6" xfId="42540"/>
    <cellStyle name="Normal 13 5 2 2 3 3" xfId="3590"/>
    <cellStyle name="Normal 13 5 2 2 3 3 2" xfId="3591"/>
    <cellStyle name="Normal 13 5 2 2 3 3 3" xfId="3592"/>
    <cellStyle name="Normal 13 5 2 2 3 3 4" xfId="47353"/>
    <cellStyle name="Normal 13 5 2 2 3 4" xfId="3593"/>
    <cellStyle name="Normal 13 5 2 2 3 4 2" xfId="3594"/>
    <cellStyle name="Normal 13 5 2 2 3 4 3" xfId="3595"/>
    <cellStyle name="Normal 13 5 2 2 3 4 4" xfId="46174"/>
    <cellStyle name="Normal 13 5 2 2 3 5" xfId="3596"/>
    <cellStyle name="Normal 13 5 2 2 3 5 2" xfId="3597"/>
    <cellStyle name="Normal 13 5 2 2 3 5 3" xfId="3598"/>
    <cellStyle name="Normal 13 5 2 2 3 5 4" xfId="51385"/>
    <cellStyle name="Normal 13 5 2 2 3 6" xfId="3599"/>
    <cellStyle name="Normal 13 5 2 2 3 6 2" xfId="3600"/>
    <cellStyle name="Normal 13 5 2 2 3 6 3" xfId="44351"/>
    <cellStyle name="Normal 13 5 2 2 3 7" xfId="3601"/>
    <cellStyle name="Normal 13 5 2 2 3 8" xfId="3602"/>
    <cellStyle name="Normal 13 5 2 2 3 9" xfId="40729"/>
    <cellStyle name="Normal 13 5 2 2 4" xfId="3603"/>
    <cellStyle name="Normal 13 5 2 2 4 2" xfId="3604"/>
    <cellStyle name="Normal 13 5 2 2 4 2 2" xfId="3605"/>
    <cellStyle name="Normal 13 5 2 2 4 2 3" xfId="3606"/>
    <cellStyle name="Normal 13 5 2 2 4 2 4" xfId="52723"/>
    <cellStyle name="Normal 13 5 2 2 4 3" xfId="3607"/>
    <cellStyle name="Normal 13 5 2 2 4 3 2" xfId="3608"/>
    <cellStyle name="Normal 13 5 2 2 4 3 3" xfId="47354"/>
    <cellStyle name="Normal 13 5 2 2 4 4" xfId="3609"/>
    <cellStyle name="Normal 13 5 2 2 4 5" xfId="3610"/>
    <cellStyle name="Normal 13 5 2 2 4 6" xfId="42067"/>
    <cellStyle name="Normal 13 5 2 2 5" xfId="3611"/>
    <cellStyle name="Normal 13 5 2 2 5 2" xfId="3612"/>
    <cellStyle name="Normal 13 5 2 2 5 3" xfId="3613"/>
    <cellStyle name="Normal 13 5 2 2 5 4" xfId="47355"/>
    <cellStyle name="Normal 13 5 2 2 6" xfId="3614"/>
    <cellStyle name="Normal 13 5 2 2 6 2" xfId="3615"/>
    <cellStyle name="Normal 13 5 2 2 6 3" xfId="3616"/>
    <cellStyle name="Normal 13 5 2 2 6 4" xfId="45701"/>
    <cellStyle name="Normal 13 5 2 2 7" xfId="3617"/>
    <cellStyle name="Normal 13 5 2 2 7 2" xfId="3618"/>
    <cellStyle name="Normal 13 5 2 2 7 3" xfId="3619"/>
    <cellStyle name="Normal 13 5 2 2 7 4" xfId="50912"/>
    <cellStyle name="Normal 13 5 2 2 8" xfId="3620"/>
    <cellStyle name="Normal 13 5 2 2 8 2" xfId="3621"/>
    <cellStyle name="Normal 13 5 2 2 8 3" xfId="43878"/>
    <cellStyle name="Normal 13 5 2 2 9" xfId="3622"/>
    <cellStyle name="Normal 13 5 2 3" xfId="3623"/>
    <cellStyle name="Normal 13 5 2 3 10" xfId="40394"/>
    <cellStyle name="Normal 13 5 2 3 2" xfId="3624"/>
    <cellStyle name="Normal 13 5 2 3 2 2" xfId="3625"/>
    <cellStyle name="Normal 13 5 2 3 2 2 2" xfId="3626"/>
    <cellStyle name="Normal 13 5 2 3 2 2 2 2" xfId="3627"/>
    <cellStyle name="Normal 13 5 2 3 2 2 2 3" xfId="3628"/>
    <cellStyle name="Normal 13 5 2 3 2 2 2 4" xfId="53198"/>
    <cellStyle name="Normal 13 5 2 3 2 2 3" xfId="3629"/>
    <cellStyle name="Normal 13 5 2 3 2 2 3 2" xfId="3630"/>
    <cellStyle name="Normal 13 5 2 3 2 2 3 3" xfId="47356"/>
    <cellStyle name="Normal 13 5 2 3 2 2 4" xfId="3631"/>
    <cellStyle name="Normal 13 5 2 3 2 2 5" xfId="3632"/>
    <cellStyle name="Normal 13 5 2 3 2 2 6" xfId="42542"/>
    <cellStyle name="Normal 13 5 2 3 2 3" xfId="3633"/>
    <cellStyle name="Normal 13 5 2 3 2 3 2" xfId="3634"/>
    <cellStyle name="Normal 13 5 2 3 2 3 3" xfId="3635"/>
    <cellStyle name="Normal 13 5 2 3 2 3 4" xfId="47357"/>
    <cellStyle name="Normal 13 5 2 3 2 4" xfId="3636"/>
    <cellStyle name="Normal 13 5 2 3 2 4 2" xfId="3637"/>
    <cellStyle name="Normal 13 5 2 3 2 4 3" xfId="3638"/>
    <cellStyle name="Normal 13 5 2 3 2 4 4" xfId="46176"/>
    <cellStyle name="Normal 13 5 2 3 2 5" xfId="3639"/>
    <cellStyle name="Normal 13 5 2 3 2 5 2" xfId="3640"/>
    <cellStyle name="Normal 13 5 2 3 2 5 3" xfId="3641"/>
    <cellStyle name="Normal 13 5 2 3 2 5 4" xfId="51387"/>
    <cellStyle name="Normal 13 5 2 3 2 6" xfId="3642"/>
    <cellStyle name="Normal 13 5 2 3 2 6 2" xfId="3643"/>
    <cellStyle name="Normal 13 5 2 3 2 6 3" xfId="44353"/>
    <cellStyle name="Normal 13 5 2 3 2 7" xfId="3644"/>
    <cellStyle name="Normal 13 5 2 3 2 8" xfId="3645"/>
    <cellStyle name="Normal 13 5 2 3 2 9" xfId="40731"/>
    <cellStyle name="Normal 13 5 2 3 3" xfId="3646"/>
    <cellStyle name="Normal 13 5 2 3 3 2" xfId="3647"/>
    <cellStyle name="Normal 13 5 2 3 3 2 2" xfId="3648"/>
    <cellStyle name="Normal 13 5 2 3 3 2 3" xfId="3649"/>
    <cellStyle name="Normal 13 5 2 3 3 2 4" xfId="52861"/>
    <cellStyle name="Normal 13 5 2 3 3 3" xfId="3650"/>
    <cellStyle name="Normal 13 5 2 3 3 3 2" xfId="3651"/>
    <cellStyle name="Normal 13 5 2 3 3 3 3" xfId="47358"/>
    <cellStyle name="Normal 13 5 2 3 3 4" xfId="3652"/>
    <cellStyle name="Normal 13 5 2 3 3 5" xfId="3653"/>
    <cellStyle name="Normal 13 5 2 3 3 6" xfId="42205"/>
    <cellStyle name="Normal 13 5 2 3 4" xfId="3654"/>
    <cellStyle name="Normal 13 5 2 3 4 2" xfId="3655"/>
    <cellStyle name="Normal 13 5 2 3 4 3" xfId="3656"/>
    <cellStyle name="Normal 13 5 2 3 4 4" xfId="47359"/>
    <cellStyle name="Normal 13 5 2 3 5" xfId="3657"/>
    <cellStyle name="Normal 13 5 2 3 5 2" xfId="3658"/>
    <cellStyle name="Normal 13 5 2 3 5 3" xfId="3659"/>
    <cellStyle name="Normal 13 5 2 3 5 4" xfId="45839"/>
    <cellStyle name="Normal 13 5 2 3 6" xfId="3660"/>
    <cellStyle name="Normal 13 5 2 3 6 2" xfId="3661"/>
    <cellStyle name="Normal 13 5 2 3 6 3" xfId="3662"/>
    <cellStyle name="Normal 13 5 2 3 6 4" xfId="51050"/>
    <cellStyle name="Normal 13 5 2 3 7" xfId="3663"/>
    <cellStyle name="Normal 13 5 2 3 7 2" xfId="3664"/>
    <cellStyle name="Normal 13 5 2 3 7 3" xfId="44016"/>
    <cellStyle name="Normal 13 5 2 3 8" xfId="3665"/>
    <cellStyle name="Normal 13 5 2 3 9" xfId="3666"/>
    <cellStyle name="Normal 13 5 2 4" xfId="3667"/>
    <cellStyle name="Normal 13 5 2 4 2" xfId="3668"/>
    <cellStyle name="Normal 13 5 2 4 2 2" xfId="3669"/>
    <cellStyle name="Normal 13 5 2 4 2 2 2" xfId="3670"/>
    <cellStyle name="Normal 13 5 2 4 2 2 3" xfId="3671"/>
    <cellStyle name="Normal 13 5 2 4 2 2 4" xfId="53195"/>
    <cellStyle name="Normal 13 5 2 4 2 3" xfId="3672"/>
    <cellStyle name="Normal 13 5 2 4 2 3 2" xfId="3673"/>
    <cellStyle name="Normal 13 5 2 4 2 3 3" xfId="47360"/>
    <cellStyle name="Normal 13 5 2 4 2 4" xfId="3674"/>
    <cellStyle name="Normal 13 5 2 4 2 5" xfId="3675"/>
    <cellStyle name="Normal 13 5 2 4 2 6" xfId="42539"/>
    <cellStyle name="Normal 13 5 2 4 3" xfId="3676"/>
    <cellStyle name="Normal 13 5 2 4 3 2" xfId="3677"/>
    <cellStyle name="Normal 13 5 2 4 3 3" xfId="3678"/>
    <cellStyle name="Normal 13 5 2 4 3 4" xfId="47361"/>
    <cellStyle name="Normal 13 5 2 4 4" xfId="3679"/>
    <cellStyle name="Normal 13 5 2 4 4 2" xfId="3680"/>
    <cellStyle name="Normal 13 5 2 4 4 3" xfId="3681"/>
    <cellStyle name="Normal 13 5 2 4 4 4" xfId="46173"/>
    <cellStyle name="Normal 13 5 2 4 5" xfId="3682"/>
    <cellStyle name="Normal 13 5 2 4 5 2" xfId="3683"/>
    <cellStyle name="Normal 13 5 2 4 5 3" xfId="3684"/>
    <cellStyle name="Normal 13 5 2 4 5 4" xfId="51384"/>
    <cellStyle name="Normal 13 5 2 4 6" xfId="3685"/>
    <cellStyle name="Normal 13 5 2 4 6 2" xfId="3686"/>
    <cellStyle name="Normal 13 5 2 4 6 3" xfId="44350"/>
    <cellStyle name="Normal 13 5 2 4 7" xfId="3687"/>
    <cellStyle name="Normal 13 5 2 4 8" xfId="3688"/>
    <cellStyle name="Normal 13 5 2 4 9" xfId="40728"/>
    <cellStyle name="Normal 13 5 2 5" xfId="3689"/>
    <cellStyle name="Normal 13 5 2 5 2" xfId="3690"/>
    <cellStyle name="Normal 13 5 2 5 2 2" xfId="3691"/>
    <cellStyle name="Normal 13 5 2 5 2 2 2" xfId="3692"/>
    <cellStyle name="Normal 13 5 2 5 2 2 3" xfId="3693"/>
    <cellStyle name="Normal 13 5 2 5 2 2 4" xfId="53966"/>
    <cellStyle name="Normal 13 5 2 5 2 3" xfId="3694"/>
    <cellStyle name="Normal 13 5 2 5 2 3 2" xfId="3695"/>
    <cellStyle name="Normal 13 5 2 5 2 3 3" xfId="47362"/>
    <cellStyle name="Normal 13 5 2 5 2 4" xfId="3696"/>
    <cellStyle name="Normal 13 5 2 5 2 5" xfId="3697"/>
    <cellStyle name="Normal 13 5 2 5 2 6" xfId="43310"/>
    <cellStyle name="Normal 13 5 2 5 3" xfId="3698"/>
    <cellStyle name="Normal 13 5 2 5 3 2" xfId="3699"/>
    <cellStyle name="Normal 13 5 2 5 3 3" xfId="3700"/>
    <cellStyle name="Normal 13 5 2 5 3 4" xfId="47363"/>
    <cellStyle name="Normal 13 5 2 5 4" xfId="3701"/>
    <cellStyle name="Normal 13 5 2 5 4 2" xfId="3702"/>
    <cellStyle name="Normal 13 5 2 5 4 3" xfId="3703"/>
    <cellStyle name="Normal 13 5 2 5 4 4" xfId="46944"/>
    <cellStyle name="Normal 13 5 2 5 5" xfId="3704"/>
    <cellStyle name="Normal 13 5 2 5 5 2" xfId="3705"/>
    <cellStyle name="Normal 13 5 2 5 5 3" xfId="3706"/>
    <cellStyle name="Normal 13 5 2 5 5 4" xfId="52155"/>
    <cellStyle name="Normal 13 5 2 5 6" xfId="3707"/>
    <cellStyle name="Normal 13 5 2 5 6 2" xfId="3708"/>
    <cellStyle name="Normal 13 5 2 5 6 3" xfId="45121"/>
    <cellStyle name="Normal 13 5 2 5 7" xfId="3709"/>
    <cellStyle name="Normal 13 5 2 5 8" xfId="3710"/>
    <cellStyle name="Normal 13 5 2 5 9" xfId="41499"/>
    <cellStyle name="Normal 13 5 2 6" xfId="3711"/>
    <cellStyle name="Normal 13 5 2 6 2" xfId="3712"/>
    <cellStyle name="Normal 13 5 2 6 2 2" xfId="3713"/>
    <cellStyle name="Normal 13 5 2 6 2 2 2" xfId="3714"/>
    <cellStyle name="Normal 13 5 2 6 2 2 3" xfId="3715"/>
    <cellStyle name="Normal 13 5 2 6 2 2 4" xfId="54101"/>
    <cellStyle name="Normal 13 5 2 6 2 3" xfId="3716"/>
    <cellStyle name="Normal 13 5 2 6 2 3 2" xfId="3717"/>
    <cellStyle name="Normal 13 5 2 6 2 3 3" xfId="47364"/>
    <cellStyle name="Normal 13 5 2 6 2 4" xfId="3718"/>
    <cellStyle name="Normal 13 5 2 6 2 5" xfId="3719"/>
    <cellStyle name="Normal 13 5 2 6 2 6" xfId="43445"/>
    <cellStyle name="Normal 13 5 2 6 3" xfId="3720"/>
    <cellStyle name="Normal 13 5 2 6 3 2" xfId="3721"/>
    <cellStyle name="Normal 13 5 2 6 3 3" xfId="3722"/>
    <cellStyle name="Normal 13 5 2 6 3 4" xfId="47079"/>
    <cellStyle name="Normal 13 5 2 6 4" xfId="3723"/>
    <cellStyle name="Normal 13 5 2 6 4 2" xfId="3724"/>
    <cellStyle name="Normal 13 5 2 6 4 3" xfId="3725"/>
    <cellStyle name="Normal 13 5 2 6 4 4" xfId="52290"/>
    <cellStyle name="Normal 13 5 2 6 5" xfId="3726"/>
    <cellStyle name="Normal 13 5 2 6 5 2" xfId="3727"/>
    <cellStyle name="Normal 13 5 2 6 5 3" xfId="45256"/>
    <cellStyle name="Normal 13 5 2 6 6" xfId="3728"/>
    <cellStyle name="Normal 13 5 2 6 7" xfId="3729"/>
    <cellStyle name="Normal 13 5 2 6 8" xfId="41634"/>
    <cellStyle name="Normal 13 5 2 7" xfId="3730"/>
    <cellStyle name="Normal 13 5 2 7 2" xfId="3731"/>
    <cellStyle name="Normal 13 5 2 7 2 2" xfId="3732"/>
    <cellStyle name="Normal 13 5 2 7 2 3" xfId="3733"/>
    <cellStyle name="Normal 13 5 2 7 2 4" xfId="52588"/>
    <cellStyle name="Normal 13 5 2 7 3" xfId="3734"/>
    <cellStyle name="Normal 13 5 2 7 3 2" xfId="3735"/>
    <cellStyle name="Normal 13 5 2 7 3 3" xfId="47365"/>
    <cellStyle name="Normal 13 5 2 7 4" xfId="3736"/>
    <cellStyle name="Normal 13 5 2 7 5" xfId="3737"/>
    <cellStyle name="Normal 13 5 2 7 6" xfId="41932"/>
    <cellStyle name="Normal 13 5 2 8" xfId="3738"/>
    <cellStyle name="Normal 13 5 2 8 2" xfId="3739"/>
    <cellStyle name="Normal 13 5 2 8 3" xfId="3740"/>
    <cellStyle name="Normal 13 5 2 8 4" xfId="47366"/>
    <cellStyle name="Normal 13 5 2 9" xfId="3741"/>
    <cellStyle name="Normal 13 5 2 9 2" xfId="3742"/>
    <cellStyle name="Normal 13 5 2 9 3" xfId="3743"/>
    <cellStyle name="Normal 13 5 2 9 4" xfId="45566"/>
    <cellStyle name="Normal 13 5 3" xfId="3744"/>
    <cellStyle name="Normal 13 5 3 10" xfId="3745"/>
    <cellStyle name="Normal 13 5 3 11" xfId="40037"/>
    <cellStyle name="Normal 13 5 3 2" xfId="3746"/>
    <cellStyle name="Normal 13 5 3 2 10" xfId="40488"/>
    <cellStyle name="Normal 13 5 3 2 2" xfId="3747"/>
    <cellStyle name="Normal 13 5 3 2 2 2" xfId="3748"/>
    <cellStyle name="Normal 13 5 3 2 2 2 2" xfId="3749"/>
    <cellStyle name="Normal 13 5 3 2 2 2 2 2" xfId="3750"/>
    <cellStyle name="Normal 13 5 3 2 2 2 2 3" xfId="3751"/>
    <cellStyle name="Normal 13 5 3 2 2 2 2 4" xfId="53200"/>
    <cellStyle name="Normal 13 5 3 2 2 2 3" xfId="3752"/>
    <cellStyle name="Normal 13 5 3 2 2 2 3 2" xfId="3753"/>
    <cellStyle name="Normal 13 5 3 2 2 2 3 3" xfId="47367"/>
    <cellStyle name="Normal 13 5 3 2 2 2 4" xfId="3754"/>
    <cellStyle name="Normal 13 5 3 2 2 2 5" xfId="3755"/>
    <cellStyle name="Normal 13 5 3 2 2 2 6" xfId="42544"/>
    <cellStyle name="Normal 13 5 3 2 2 3" xfId="3756"/>
    <cellStyle name="Normal 13 5 3 2 2 3 2" xfId="3757"/>
    <cellStyle name="Normal 13 5 3 2 2 3 3" xfId="3758"/>
    <cellStyle name="Normal 13 5 3 2 2 3 4" xfId="47368"/>
    <cellStyle name="Normal 13 5 3 2 2 4" xfId="3759"/>
    <cellStyle name="Normal 13 5 3 2 2 4 2" xfId="3760"/>
    <cellStyle name="Normal 13 5 3 2 2 4 3" xfId="3761"/>
    <cellStyle name="Normal 13 5 3 2 2 4 4" xfId="46178"/>
    <cellStyle name="Normal 13 5 3 2 2 5" xfId="3762"/>
    <cellStyle name="Normal 13 5 3 2 2 5 2" xfId="3763"/>
    <cellStyle name="Normal 13 5 3 2 2 5 3" xfId="3764"/>
    <cellStyle name="Normal 13 5 3 2 2 5 4" xfId="51389"/>
    <cellStyle name="Normal 13 5 3 2 2 6" xfId="3765"/>
    <cellStyle name="Normal 13 5 3 2 2 6 2" xfId="3766"/>
    <cellStyle name="Normal 13 5 3 2 2 6 3" xfId="44355"/>
    <cellStyle name="Normal 13 5 3 2 2 7" xfId="3767"/>
    <cellStyle name="Normal 13 5 3 2 2 8" xfId="3768"/>
    <cellStyle name="Normal 13 5 3 2 2 9" xfId="40733"/>
    <cellStyle name="Normal 13 5 3 2 3" xfId="3769"/>
    <cellStyle name="Normal 13 5 3 2 3 2" xfId="3770"/>
    <cellStyle name="Normal 13 5 3 2 3 2 2" xfId="3771"/>
    <cellStyle name="Normal 13 5 3 2 3 2 3" xfId="3772"/>
    <cellStyle name="Normal 13 5 3 2 3 2 4" xfId="52955"/>
    <cellStyle name="Normal 13 5 3 2 3 3" xfId="3773"/>
    <cellStyle name="Normal 13 5 3 2 3 3 2" xfId="3774"/>
    <cellStyle name="Normal 13 5 3 2 3 3 3" xfId="47369"/>
    <cellStyle name="Normal 13 5 3 2 3 4" xfId="3775"/>
    <cellStyle name="Normal 13 5 3 2 3 5" xfId="3776"/>
    <cellStyle name="Normal 13 5 3 2 3 6" xfId="42299"/>
    <cellStyle name="Normal 13 5 3 2 4" xfId="3777"/>
    <cellStyle name="Normal 13 5 3 2 4 2" xfId="3778"/>
    <cellStyle name="Normal 13 5 3 2 4 3" xfId="3779"/>
    <cellStyle name="Normal 13 5 3 2 4 4" xfId="47370"/>
    <cellStyle name="Normal 13 5 3 2 5" xfId="3780"/>
    <cellStyle name="Normal 13 5 3 2 5 2" xfId="3781"/>
    <cellStyle name="Normal 13 5 3 2 5 3" xfId="3782"/>
    <cellStyle name="Normal 13 5 3 2 5 4" xfId="45933"/>
    <cellStyle name="Normal 13 5 3 2 6" xfId="3783"/>
    <cellStyle name="Normal 13 5 3 2 6 2" xfId="3784"/>
    <cellStyle name="Normal 13 5 3 2 6 3" xfId="3785"/>
    <cellStyle name="Normal 13 5 3 2 6 4" xfId="51144"/>
    <cellStyle name="Normal 13 5 3 2 7" xfId="3786"/>
    <cellStyle name="Normal 13 5 3 2 7 2" xfId="3787"/>
    <cellStyle name="Normal 13 5 3 2 7 3" xfId="44110"/>
    <cellStyle name="Normal 13 5 3 2 8" xfId="3788"/>
    <cellStyle name="Normal 13 5 3 2 9" xfId="3789"/>
    <cellStyle name="Normal 13 5 3 3" xfId="3790"/>
    <cellStyle name="Normal 13 5 3 3 2" xfId="3791"/>
    <cellStyle name="Normal 13 5 3 3 2 2" xfId="3792"/>
    <cellStyle name="Normal 13 5 3 3 2 2 2" xfId="3793"/>
    <cellStyle name="Normal 13 5 3 3 2 2 3" xfId="3794"/>
    <cellStyle name="Normal 13 5 3 3 2 2 4" xfId="53199"/>
    <cellStyle name="Normal 13 5 3 3 2 3" xfId="3795"/>
    <cellStyle name="Normal 13 5 3 3 2 3 2" xfId="3796"/>
    <cellStyle name="Normal 13 5 3 3 2 3 3" xfId="47371"/>
    <cellStyle name="Normal 13 5 3 3 2 4" xfId="3797"/>
    <cellStyle name="Normal 13 5 3 3 2 5" xfId="3798"/>
    <cellStyle name="Normal 13 5 3 3 2 6" xfId="42543"/>
    <cellStyle name="Normal 13 5 3 3 3" xfId="3799"/>
    <cellStyle name="Normal 13 5 3 3 3 2" xfId="3800"/>
    <cellStyle name="Normal 13 5 3 3 3 3" xfId="3801"/>
    <cellStyle name="Normal 13 5 3 3 3 4" xfId="47372"/>
    <cellStyle name="Normal 13 5 3 3 4" xfId="3802"/>
    <cellStyle name="Normal 13 5 3 3 4 2" xfId="3803"/>
    <cellStyle name="Normal 13 5 3 3 4 3" xfId="3804"/>
    <cellStyle name="Normal 13 5 3 3 4 4" xfId="46177"/>
    <cellStyle name="Normal 13 5 3 3 5" xfId="3805"/>
    <cellStyle name="Normal 13 5 3 3 5 2" xfId="3806"/>
    <cellStyle name="Normal 13 5 3 3 5 3" xfId="3807"/>
    <cellStyle name="Normal 13 5 3 3 5 4" xfId="51388"/>
    <cellStyle name="Normal 13 5 3 3 6" xfId="3808"/>
    <cellStyle name="Normal 13 5 3 3 6 2" xfId="3809"/>
    <cellStyle name="Normal 13 5 3 3 6 3" xfId="44354"/>
    <cellStyle name="Normal 13 5 3 3 7" xfId="3810"/>
    <cellStyle name="Normal 13 5 3 3 8" xfId="3811"/>
    <cellStyle name="Normal 13 5 3 3 9" xfId="40732"/>
    <cellStyle name="Normal 13 5 3 4" xfId="3812"/>
    <cellStyle name="Normal 13 5 3 4 2" xfId="3813"/>
    <cellStyle name="Normal 13 5 3 4 2 2" xfId="3814"/>
    <cellStyle name="Normal 13 5 3 4 2 3" xfId="3815"/>
    <cellStyle name="Normal 13 5 3 4 2 4" xfId="52504"/>
    <cellStyle name="Normal 13 5 3 4 3" xfId="3816"/>
    <cellStyle name="Normal 13 5 3 4 3 2" xfId="3817"/>
    <cellStyle name="Normal 13 5 3 4 3 3" xfId="47373"/>
    <cellStyle name="Normal 13 5 3 4 4" xfId="3818"/>
    <cellStyle name="Normal 13 5 3 4 5" xfId="3819"/>
    <cellStyle name="Normal 13 5 3 4 6" xfId="41848"/>
    <cellStyle name="Normal 13 5 3 5" xfId="3820"/>
    <cellStyle name="Normal 13 5 3 5 2" xfId="3821"/>
    <cellStyle name="Normal 13 5 3 5 3" xfId="3822"/>
    <cellStyle name="Normal 13 5 3 5 4" xfId="47374"/>
    <cellStyle name="Normal 13 5 3 6" xfId="3823"/>
    <cellStyle name="Normal 13 5 3 6 2" xfId="3824"/>
    <cellStyle name="Normal 13 5 3 6 3" xfId="3825"/>
    <cellStyle name="Normal 13 5 3 6 4" xfId="45482"/>
    <cellStyle name="Normal 13 5 3 7" xfId="3826"/>
    <cellStyle name="Normal 13 5 3 7 2" xfId="3827"/>
    <cellStyle name="Normal 13 5 3 7 3" xfId="3828"/>
    <cellStyle name="Normal 13 5 3 7 4" xfId="50693"/>
    <cellStyle name="Normal 13 5 3 8" xfId="3829"/>
    <cellStyle name="Normal 13 5 3 8 2" xfId="3830"/>
    <cellStyle name="Normal 13 5 3 8 3" xfId="43659"/>
    <cellStyle name="Normal 13 5 3 9" xfId="3831"/>
    <cellStyle name="Normal 13 5 4" xfId="3832"/>
    <cellStyle name="Normal 13 5 4 10" xfId="3833"/>
    <cellStyle name="Normal 13 5 4 11" xfId="40172"/>
    <cellStyle name="Normal 13 5 4 2" xfId="3834"/>
    <cellStyle name="Normal 13 5 4 2 10" xfId="40539"/>
    <cellStyle name="Normal 13 5 4 2 2" xfId="3835"/>
    <cellStyle name="Normal 13 5 4 2 2 2" xfId="3836"/>
    <cellStyle name="Normal 13 5 4 2 2 2 2" xfId="3837"/>
    <cellStyle name="Normal 13 5 4 2 2 2 2 2" xfId="3838"/>
    <cellStyle name="Normal 13 5 4 2 2 2 2 3" xfId="3839"/>
    <cellStyle name="Normal 13 5 4 2 2 2 2 4" xfId="53202"/>
    <cellStyle name="Normal 13 5 4 2 2 2 3" xfId="3840"/>
    <cellStyle name="Normal 13 5 4 2 2 2 3 2" xfId="3841"/>
    <cellStyle name="Normal 13 5 4 2 2 2 3 3" xfId="47375"/>
    <cellStyle name="Normal 13 5 4 2 2 2 4" xfId="3842"/>
    <cellStyle name="Normal 13 5 4 2 2 2 5" xfId="3843"/>
    <cellStyle name="Normal 13 5 4 2 2 2 6" xfId="42546"/>
    <cellStyle name="Normal 13 5 4 2 2 3" xfId="3844"/>
    <cellStyle name="Normal 13 5 4 2 2 3 2" xfId="3845"/>
    <cellStyle name="Normal 13 5 4 2 2 3 3" xfId="3846"/>
    <cellStyle name="Normal 13 5 4 2 2 3 4" xfId="47376"/>
    <cellStyle name="Normal 13 5 4 2 2 4" xfId="3847"/>
    <cellStyle name="Normal 13 5 4 2 2 4 2" xfId="3848"/>
    <cellStyle name="Normal 13 5 4 2 2 4 3" xfId="3849"/>
    <cellStyle name="Normal 13 5 4 2 2 4 4" xfId="46180"/>
    <cellStyle name="Normal 13 5 4 2 2 5" xfId="3850"/>
    <cellStyle name="Normal 13 5 4 2 2 5 2" xfId="3851"/>
    <cellStyle name="Normal 13 5 4 2 2 5 3" xfId="3852"/>
    <cellStyle name="Normal 13 5 4 2 2 5 4" xfId="51391"/>
    <cellStyle name="Normal 13 5 4 2 2 6" xfId="3853"/>
    <cellStyle name="Normal 13 5 4 2 2 6 2" xfId="3854"/>
    <cellStyle name="Normal 13 5 4 2 2 6 3" xfId="44357"/>
    <cellStyle name="Normal 13 5 4 2 2 7" xfId="3855"/>
    <cellStyle name="Normal 13 5 4 2 2 8" xfId="3856"/>
    <cellStyle name="Normal 13 5 4 2 2 9" xfId="40735"/>
    <cellStyle name="Normal 13 5 4 2 3" xfId="3857"/>
    <cellStyle name="Normal 13 5 4 2 3 2" xfId="3858"/>
    <cellStyle name="Normal 13 5 4 2 3 2 2" xfId="3859"/>
    <cellStyle name="Normal 13 5 4 2 3 2 3" xfId="3860"/>
    <cellStyle name="Normal 13 5 4 2 3 2 4" xfId="53006"/>
    <cellStyle name="Normal 13 5 4 2 3 3" xfId="3861"/>
    <cellStyle name="Normal 13 5 4 2 3 3 2" xfId="3862"/>
    <cellStyle name="Normal 13 5 4 2 3 3 3" xfId="47377"/>
    <cellStyle name="Normal 13 5 4 2 3 4" xfId="3863"/>
    <cellStyle name="Normal 13 5 4 2 3 5" xfId="3864"/>
    <cellStyle name="Normal 13 5 4 2 3 6" xfId="42350"/>
    <cellStyle name="Normal 13 5 4 2 4" xfId="3865"/>
    <cellStyle name="Normal 13 5 4 2 4 2" xfId="3866"/>
    <cellStyle name="Normal 13 5 4 2 4 3" xfId="3867"/>
    <cellStyle name="Normal 13 5 4 2 4 4" xfId="47378"/>
    <cellStyle name="Normal 13 5 4 2 5" xfId="3868"/>
    <cellStyle name="Normal 13 5 4 2 5 2" xfId="3869"/>
    <cellStyle name="Normal 13 5 4 2 5 3" xfId="3870"/>
    <cellStyle name="Normal 13 5 4 2 5 4" xfId="45984"/>
    <cellStyle name="Normal 13 5 4 2 6" xfId="3871"/>
    <cellStyle name="Normal 13 5 4 2 6 2" xfId="3872"/>
    <cellStyle name="Normal 13 5 4 2 6 3" xfId="3873"/>
    <cellStyle name="Normal 13 5 4 2 6 4" xfId="51195"/>
    <cellStyle name="Normal 13 5 4 2 7" xfId="3874"/>
    <cellStyle name="Normal 13 5 4 2 7 2" xfId="3875"/>
    <cellStyle name="Normal 13 5 4 2 7 3" xfId="44161"/>
    <cellStyle name="Normal 13 5 4 2 8" xfId="3876"/>
    <cellStyle name="Normal 13 5 4 2 9" xfId="3877"/>
    <cellStyle name="Normal 13 5 4 3" xfId="3878"/>
    <cellStyle name="Normal 13 5 4 3 2" xfId="3879"/>
    <cellStyle name="Normal 13 5 4 3 2 2" xfId="3880"/>
    <cellStyle name="Normal 13 5 4 3 2 2 2" xfId="3881"/>
    <cellStyle name="Normal 13 5 4 3 2 2 3" xfId="3882"/>
    <cellStyle name="Normal 13 5 4 3 2 2 4" xfId="53201"/>
    <cellStyle name="Normal 13 5 4 3 2 3" xfId="3883"/>
    <cellStyle name="Normal 13 5 4 3 2 3 2" xfId="3884"/>
    <cellStyle name="Normal 13 5 4 3 2 3 3" xfId="47379"/>
    <cellStyle name="Normal 13 5 4 3 2 4" xfId="3885"/>
    <cellStyle name="Normal 13 5 4 3 2 5" xfId="3886"/>
    <cellStyle name="Normal 13 5 4 3 2 6" xfId="42545"/>
    <cellStyle name="Normal 13 5 4 3 3" xfId="3887"/>
    <cellStyle name="Normal 13 5 4 3 3 2" xfId="3888"/>
    <cellStyle name="Normal 13 5 4 3 3 3" xfId="3889"/>
    <cellStyle name="Normal 13 5 4 3 3 4" xfId="47380"/>
    <cellStyle name="Normal 13 5 4 3 4" xfId="3890"/>
    <cellStyle name="Normal 13 5 4 3 4 2" xfId="3891"/>
    <cellStyle name="Normal 13 5 4 3 4 3" xfId="3892"/>
    <cellStyle name="Normal 13 5 4 3 4 4" xfId="46179"/>
    <cellStyle name="Normal 13 5 4 3 5" xfId="3893"/>
    <cellStyle name="Normal 13 5 4 3 5 2" xfId="3894"/>
    <cellStyle name="Normal 13 5 4 3 5 3" xfId="3895"/>
    <cellStyle name="Normal 13 5 4 3 5 4" xfId="51390"/>
    <cellStyle name="Normal 13 5 4 3 6" xfId="3896"/>
    <cellStyle name="Normal 13 5 4 3 6 2" xfId="3897"/>
    <cellStyle name="Normal 13 5 4 3 6 3" xfId="44356"/>
    <cellStyle name="Normal 13 5 4 3 7" xfId="3898"/>
    <cellStyle name="Normal 13 5 4 3 8" xfId="3899"/>
    <cellStyle name="Normal 13 5 4 3 9" xfId="40734"/>
    <cellStyle name="Normal 13 5 4 4" xfId="3900"/>
    <cellStyle name="Normal 13 5 4 4 2" xfId="3901"/>
    <cellStyle name="Normal 13 5 4 4 2 2" xfId="3902"/>
    <cellStyle name="Normal 13 5 4 4 2 3" xfId="3903"/>
    <cellStyle name="Normal 13 5 4 4 2 4" xfId="52639"/>
    <cellStyle name="Normal 13 5 4 4 3" xfId="3904"/>
    <cellStyle name="Normal 13 5 4 4 3 2" xfId="3905"/>
    <cellStyle name="Normal 13 5 4 4 3 3" xfId="47381"/>
    <cellStyle name="Normal 13 5 4 4 4" xfId="3906"/>
    <cellStyle name="Normal 13 5 4 4 5" xfId="3907"/>
    <cellStyle name="Normal 13 5 4 4 6" xfId="41983"/>
    <cellStyle name="Normal 13 5 4 5" xfId="3908"/>
    <cellStyle name="Normal 13 5 4 5 2" xfId="3909"/>
    <cellStyle name="Normal 13 5 4 5 3" xfId="3910"/>
    <cellStyle name="Normal 13 5 4 5 4" xfId="47382"/>
    <cellStyle name="Normal 13 5 4 6" xfId="3911"/>
    <cellStyle name="Normal 13 5 4 6 2" xfId="3912"/>
    <cellStyle name="Normal 13 5 4 6 3" xfId="3913"/>
    <cellStyle name="Normal 13 5 4 6 4" xfId="45617"/>
    <cellStyle name="Normal 13 5 4 7" xfId="3914"/>
    <cellStyle name="Normal 13 5 4 7 2" xfId="3915"/>
    <cellStyle name="Normal 13 5 4 7 3" xfId="3916"/>
    <cellStyle name="Normal 13 5 4 7 4" xfId="50828"/>
    <cellStyle name="Normal 13 5 4 8" xfId="3917"/>
    <cellStyle name="Normal 13 5 4 8 2" xfId="3918"/>
    <cellStyle name="Normal 13 5 4 8 3" xfId="43794"/>
    <cellStyle name="Normal 13 5 4 9" xfId="3919"/>
    <cellStyle name="Normal 13 5 5" xfId="3920"/>
    <cellStyle name="Normal 13 5 5 10" xfId="40310"/>
    <cellStyle name="Normal 13 5 5 2" xfId="3921"/>
    <cellStyle name="Normal 13 5 5 2 2" xfId="3922"/>
    <cellStyle name="Normal 13 5 5 2 2 2" xfId="3923"/>
    <cellStyle name="Normal 13 5 5 2 2 2 2" xfId="3924"/>
    <cellStyle name="Normal 13 5 5 2 2 2 3" xfId="3925"/>
    <cellStyle name="Normal 13 5 5 2 2 2 4" xfId="53203"/>
    <cellStyle name="Normal 13 5 5 2 2 3" xfId="3926"/>
    <cellStyle name="Normal 13 5 5 2 2 3 2" xfId="3927"/>
    <cellStyle name="Normal 13 5 5 2 2 3 3" xfId="47383"/>
    <cellStyle name="Normal 13 5 5 2 2 4" xfId="3928"/>
    <cellStyle name="Normal 13 5 5 2 2 5" xfId="3929"/>
    <cellStyle name="Normal 13 5 5 2 2 6" xfId="42547"/>
    <cellStyle name="Normal 13 5 5 2 3" xfId="3930"/>
    <cellStyle name="Normal 13 5 5 2 3 2" xfId="3931"/>
    <cellStyle name="Normal 13 5 5 2 3 3" xfId="3932"/>
    <cellStyle name="Normal 13 5 5 2 3 4" xfId="47384"/>
    <cellStyle name="Normal 13 5 5 2 4" xfId="3933"/>
    <cellStyle name="Normal 13 5 5 2 4 2" xfId="3934"/>
    <cellStyle name="Normal 13 5 5 2 4 3" xfId="3935"/>
    <cellStyle name="Normal 13 5 5 2 4 4" xfId="46181"/>
    <cellStyle name="Normal 13 5 5 2 5" xfId="3936"/>
    <cellStyle name="Normal 13 5 5 2 5 2" xfId="3937"/>
    <cellStyle name="Normal 13 5 5 2 5 3" xfId="3938"/>
    <cellStyle name="Normal 13 5 5 2 5 4" xfId="51392"/>
    <cellStyle name="Normal 13 5 5 2 6" xfId="3939"/>
    <cellStyle name="Normal 13 5 5 2 6 2" xfId="3940"/>
    <cellStyle name="Normal 13 5 5 2 6 3" xfId="44358"/>
    <cellStyle name="Normal 13 5 5 2 7" xfId="3941"/>
    <cellStyle name="Normal 13 5 5 2 8" xfId="3942"/>
    <cellStyle name="Normal 13 5 5 2 9" xfId="40736"/>
    <cellStyle name="Normal 13 5 5 3" xfId="3943"/>
    <cellStyle name="Normal 13 5 5 3 2" xfId="3944"/>
    <cellStyle name="Normal 13 5 5 3 2 2" xfId="3945"/>
    <cellStyle name="Normal 13 5 5 3 2 3" xfId="3946"/>
    <cellStyle name="Normal 13 5 5 3 2 4" xfId="52777"/>
    <cellStyle name="Normal 13 5 5 3 3" xfId="3947"/>
    <cellStyle name="Normal 13 5 5 3 3 2" xfId="3948"/>
    <cellStyle name="Normal 13 5 5 3 3 3" xfId="47385"/>
    <cellStyle name="Normal 13 5 5 3 4" xfId="3949"/>
    <cellStyle name="Normal 13 5 5 3 5" xfId="3950"/>
    <cellStyle name="Normal 13 5 5 3 6" xfId="42121"/>
    <cellStyle name="Normal 13 5 5 4" xfId="3951"/>
    <cellStyle name="Normal 13 5 5 4 2" xfId="3952"/>
    <cellStyle name="Normal 13 5 5 4 3" xfId="3953"/>
    <cellStyle name="Normal 13 5 5 4 4" xfId="47386"/>
    <cellStyle name="Normal 13 5 5 5" xfId="3954"/>
    <cellStyle name="Normal 13 5 5 5 2" xfId="3955"/>
    <cellStyle name="Normal 13 5 5 5 3" xfId="3956"/>
    <cellStyle name="Normal 13 5 5 5 4" xfId="45755"/>
    <cellStyle name="Normal 13 5 5 6" xfId="3957"/>
    <cellStyle name="Normal 13 5 5 6 2" xfId="3958"/>
    <cellStyle name="Normal 13 5 5 6 3" xfId="3959"/>
    <cellStyle name="Normal 13 5 5 6 4" xfId="50966"/>
    <cellStyle name="Normal 13 5 5 7" xfId="3960"/>
    <cellStyle name="Normal 13 5 5 7 2" xfId="3961"/>
    <cellStyle name="Normal 13 5 5 7 3" xfId="43932"/>
    <cellStyle name="Normal 13 5 5 8" xfId="3962"/>
    <cellStyle name="Normal 13 5 5 9" xfId="3963"/>
    <cellStyle name="Normal 13 5 6" xfId="3964"/>
    <cellStyle name="Normal 13 5 6 2" xfId="3965"/>
    <cellStyle name="Normal 13 5 6 2 2" xfId="3966"/>
    <cellStyle name="Normal 13 5 6 2 2 2" xfId="3967"/>
    <cellStyle name="Normal 13 5 6 2 2 3" xfId="3968"/>
    <cellStyle name="Normal 13 5 6 2 2 4" xfId="53194"/>
    <cellStyle name="Normal 13 5 6 2 3" xfId="3969"/>
    <cellStyle name="Normal 13 5 6 2 3 2" xfId="3970"/>
    <cellStyle name="Normal 13 5 6 2 3 3" xfId="47387"/>
    <cellStyle name="Normal 13 5 6 2 4" xfId="3971"/>
    <cellStyle name="Normal 13 5 6 2 5" xfId="3972"/>
    <cellStyle name="Normal 13 5 6 2 6" xfId="42538"/>
    <cellStyle name="Normal 13 5 6 3" xfId="3973"/>
    <cellStyle name="Normal 13 5 6 3 2" xfId="3974"/>
    <cellStyle name="Normal 13 5 6 3 3" xfId="3975"/>
    <cellStyle name="Normal 13 5 6 3 4" xfId="47388"/>
    <cellStyle name="Normal 13 5 6 4" xfId="3976"/>
    <cellStyle name="Normal 13 5 6 4 2" xfId="3977"/>
    <cellStyle name="Normal 13 5 6 4 3" xfId="3978"/>
    <cellStyle name="Normal 13 5 6 4 4" xfId="46172"/>
    <cellStyle name="Normal 13 5 6 5" xfId="3979"/>
    <cellStyle name="Normal 13 5 6 5 2" xfId="3980"/>
    <cellStyle name="Normal 13 5 6 5 3" xfId="3981"/>
    <cellStyle name="Normal 13 5 6 5 4" xfId="51383"/>
    <cellStyle name="Normal 13 5 6 6" xfId="3982"/>
    <cellStyle name="Normal 13 5 6 6 2" xfId="3983"/>
    <cellStyle name="Normal 13 5 6 6 3" xfId="44349"/>
    <cellStyle name="Normal 13 5 6 7" xfId="3984"/>
    <cellStyle name="Normal 13 5 6 8" xfId="3985"/>
    <cellStyle name="Normal 13 5 6 9" xfId="40727"/>
    <cellStyle name="Normal 13 5 7" xfId="3986"/>
    <cellStyle name="Normal 13 5 7 2" xfId="3987"/>
    <cellStyle name="Normal 13 5 7 2 2" xfId="3988"/>
    <cellStyle name="Normal 13 5 7 2 2 2" xfId="3989"/>
    <cellStyle name="Normal 13 5 7 2 2 3" xfId="3990"/>
    <cellStyle name="Normal 13 5 7 2 2 4" xfId="53881"/>
    <cellStyle name="Normal 13 5 7 2 3" xfId="3991"/>
    <cellStyle name="Normal 13 5 7 2 3 2" xfId="3992"/>
    <cellStyle name="Normal 13 5 7 2 3 3" xfId="47389"/>
    <cellStyle name="Normal 13 5 7 2 4" xfId="3993"/>
    <cellStyle name="Normal 13 5 7 2 5" xfId="3994"/>
    <cellStyle name="Normal 13 5 7 2 6" xfId="43225"/>
    <cellStyle name="Normal 13 5 7 3" xfId="3995"/>
    <cellStyle name="Normal 13 5 7 3 2" xfId="3996"/>
    <cellStyle name="Normal 13 5 7 3 3" xfId="3997"/>
    <cellStyle name="Normal 13 5 7 3 4" xfId="47390"/>
    <cellStyle name="Normal 13 5 7 4" xfId="3998"/>
    <cellStyle name="Normal 13 5 7 4 2" xfId="3999"/>
    <cellStyle name="Normal 13 5 7 4 3" xfId="4000"/>
    <cellStyle name="Normal 13 5 7 4 4" xfId="46859"/>
    <cellStyle name="Normal 13 5 7 5" xfId="4001"/>
    <cellStyle name="Normal 13 5 7 5 2" xfId="4002"/>
    <cellStyle name="Normal 13 5 7 5 3" xfId="4003"/>
    <cellStyle name="Normal 13 5 7 5 4" xfId="52070"/>
    <cellStyle name="Normal 13 5 7 6" xfId="4004"/>
    <cellStyle name="Normal 13 5 7 6 2" xfId="4005"/>
    <cellStyle name="Normal 13 5 7 6 3" xfId="45036"/>
    <cellStyle name="Normal 13 5 7 7" xfId="4006"/>
    <cellStyle name="Normal 13 5 7 8" xfId="4007"/>
    <cellStyle name="Normal 13 5 7 9" xfId="41414"/>
    <cellStyle name="Normal 13 5 8" xfId="4008"/>
    <cellStyle name="Normal 13 5 8 2" xfId="4009"/>
    <cellStyle name="Normal 13 5 8 2 2" xfId="4010"/>
    <cellStyle name="Normal 13 5 8 2 2 2" xfId="4011"/>
    <cellStyle name="Normal 13 5 8 2 2 3" xfId="4012"/>
    <cellStyle name="Normal 13 5 8 2 2 4" xfId="54017"/>
    <cellStyle name="Normal 13 5 8 2 3" xfId="4013"/>
    <cellStyle name="Normal 13 5 8 2 3 2" xfId="4014"/>
    <cellStyle name="Normal 13 5 8 2 3 3" xfId="47391"/>
    <cellStyle name="Normal 13 5 8 2 4" xfId="4015"/>
    <cellStyle name="Normal 13 5 8 2 5" xfId="4016"/>
    <cellStyle name="Normal 13 5 8 2 6" xfId="43361"/>
    <cellStyle name="Normal 13 5 8 3" xfId="4017"/>
    <cellStyle name="Normal 13 5 8 3 2" xfId="4018"/>
    <cellStyle name="Normal 13 5 8 3 3" xfId="4019"/>
    <cellStyle name="Normal 13 5 8 3 4" xfId="46995"/>
    <cellStyle name="Normal 13 5 8 4" xfId="4020"/>
    <cellStyle name="Normal 13 5 8 4 2" xfId="4021"/>
    <cellStyle name="Normal 13 5 8 4 3" xfId="4022"/>
    <cellStyle name="Normal 13 5 8 4 4" xfId="52206"/>
    <cellStyle name="Normal 13 5 8 5" xfId="4023"/>
    <cellStyle name="Normal 13 5 8 5 2" xfId="4024"/>
    <cellStyle name="Normal 13 5 8 5 3" xfId="45172"/>
    <cellStyle name="Normal 13 5 8 6" xfId="4025"/>
    <cellStyle name="Normal 13 5 8 7" xfId="4026"/>
    <cellStyle name="Normal 13 5 8 8" xfId="41550"/>
    <cellStyle name="Normal 13 5 9" xfId="4027"/>
    <cellStyle name="Normal 13 5 9 2" xfId="4028"/>
    <cellStyle name="Normal 13 5 9 2 2" xfId="4029"/>
    <cellStyle name="Normal 13 5 9 2 3" xfId="4030"/>
    <cellStyle name="Normal 13 5 9 2 4" xfId="52454"/>
    <cellStyle name="Normal 13 5 9 3" xfId="4031"/>
    <cellStyle name="Normal 13 5 9 3 2" xfId="4032"/>
    <cellStyle name="Normal 13 5 9 3 3" xfId="47392"/>
    <cellStyle name="Normal 13 5 9 4" xfId="4033"/>
    <cellStyle name="Normal 13 5 9 5" xfId="4034"/>
    <cellStyle name="Normal 13 5 9 6" xfId="41798"/>
    <cellStyle name="Normal 13 6" xfId="244"/>
    <cellStyle name="Normal 13 6 10" xfId="4035"/>
    <cellStyle name="Normal 13 6 11" xfId="39991"/>
    <cellStyle name="Normal 13 6 2" xfId="4036"/>
    <cellStyle name="Normal 13 6 2 10" xfId="40443"/>
    <cellStyle name="Normal 13 6 2 2" xfId="4037"/>
    <cellStyle name="Normal 13 6 2 2 2" xfId="4038"/>
    <cellStyle name="Normal 13 6 2 2 2 2" xfId="4039"/>
    <cellStyle name="Normal 13 6 2 2 2 2 2" xfId="4040"/>
    <cellStyle name="Normal 13 6 2 2 2 2 3" xfId="4041"/>
    <cellStyle name="Normal 13 6 2 2 2 2 4" xfId="53205"/>
    <cellStyle name="Normal 13 6 2 2 2 3" xfId="4042"/>
    <cellStyle name="Normal 13 6 2 2 2 3 2" xfId="4043"/>
    <cellStyle name="Normal 13 6 2 2 2 3 3" xfId="47393"/>
    <cellStyle name="Normal 13 6 2 2 2 4" xfId="4044"/>
    <cellStyle name="Normal 13 6 2 2 2 5" xfId="4045"/>
    <cellStyle name="Normal 13 6 2 2 2 6" xfId="42549"/>
    <cellStyle name="Normal 13 6 2 2 3" xfId="4046"/>
    <cellStyle name="Normal 13 6 2 2 3 2" xfId="4047"/>
    <cellStyle name="Normal 13 6 2 2 3 3" xfId="4048"/>
    <cellStyle name="Normal 13 6 2 2 3 4" xfId="47394"/>
    <cellStyle name="Normal 13 6 2 2 4" xfId="4049"/>
    <cellStyle name="Normal 13 6 2 2 4 2" xfId="4050"/>
    <cellStyle name="Normal 13 6 2 2 4 3" xfId="4051"/>
    <cellStyle name="Normal 13 6 2 2 4 4" xfId="46183"/>
    <cellStyle name="Normal 13 6 2 2 5" xfId="4052"/>
    <cellStyle name="Normal 13 6 2 2 5 2" xfId="4053"/>
    <cellStyle name="Normal 13 6 2 2 5 3" xfId="4054"/>
    <cellStyle name="Normal 13 6 2 2 5 4" xfId="51394"/>
    <cellStyle name="Normal 13 6 2 2 6" xfId="4055"/>
    <cellStyle name="Normal 13 6 2 2 6 2" xfId="4056"/>
    <cellStyle name="Normal 13 6 2 2 6 3" xfId="44360"/>
    <cellStyle name="Normal 13 6 2 2 7" xfId="4057"/>
    <cellStyle name="Normal 13 6 2 2 8" xfId="4058"/>
    <cellStyle name="Normal 13 6 2 2 9" xfId="40738"/>
    <cellStyle name="Normal 13 6 2 3" xfId="4059"/>
    <cellStyle name="Normal 13 6 2 3 2" xfId="4060"/>
    <cellStyle name="Normal 13 6 2 3 2 2" xfId="4061"/>
    <cellStyle name="Normal 13 6 2 3 2 3" xfId="4062"/>
    <cellStyle name="Normal 13 6 2 3 2 4" xfId="52910"/>
    <cellStyle name="Normal 13 6 2 3 3" xfId="4063"/>
    <cellStyle name="Normal 13 6 2 3 3 2" xfId="4064"/>
    <cellStyle name="Normal 13 6 2 3 3 3" xfId="47395"/>
    <cellStyle name="Normal 13 6 2 3 4" xfId="4065"/>
    <cellStyle name="Normal 13 6 2 3 5" xfId="4066"/>
    <cellStyle name="Normal 13 6 2 3 6" xfId="42254"/>
    <cellStyle name="Normal 13 6 2 4" xfId="4067"/>
    <cellStyle name="Normal 13 6 2 4 2" xfId="4068"/>
    <cellStyle name="Normal 13 6 2 4 3" xfId="4069"/>
    <cellStyle name="Normal 13 6 2 4 4" xfId="47396"/>
    <cellStyle name="Normal 13 6 2 5" xfId="4070"/>
    <cellStyle name="Normal 13 6 2 5 2" xfId="4071"/>
    <cellStyle name="Normal 13 6 2 5 3" xfId="4072"/>
    <cellStyle name="Normal 13 6 2 5 4" xfId="45888"/>
    <cellStyle name="Normal 13 6 2 6" xfId="4073"/>
    <cellStyle name="Normal 13 6 2 6 2" xfId="4074"/>
    <cellStyle name="Normal 13 6 2 6 3" xfId="4075"/>
    <cellStyle name="Normal 13 6 2 6 4" xfId="51099"/>
    <cellStyle name="Normal 13 6 2 7" xfId="4076"/>
    <cellStyle name="Normal 13 6 2 7 2" xfId="4077"/>
    <cellStyle name="Normal 13 6 2 7 3" xfId="44065"/>
    <cellStyle name="Normal 13 6 2 8" xfId="4078"/>
    <cellStyle name="Normal 13 6 2 9" xfId="4079"/>
    <cellStyle name="Normal 13 6 3" xfId="4080"/>
    <cellStyle name="Normal 13 6 3 2" xfId="4081"/>
    <cellStyle name="Normal 13 6 3 2 2" xfId="4082"/>
    <cellStyle name="Normal 13 6 3 2 2 2" xfId="4083"/>
    <cellStyle name="Normal 13 6 3 2 2 3" xfId="4084"/>
    <cellStyle name="Normal 13 6 3 2 2 4" xfId="53204"/>
    <cellStyle name="Normal 13 6 3 2 3" xfId="4085"/>
    <cellStyle name="Normal 13 6 3 2 3 2" xfId="4086"/>
    <cellStyle name="Normal 13 6 3 2 3 3" xfId="47397"/>
    <cellStyle name="Normal 13 6 3 2 4" xfId="4087"/>
    <cellStyle name="Normal 13 6 3 2 5" xfId="4088"/>
    <cellStyle name="Normal 13 6 3 2 6" xfId="42548"/>
    <cellStyle name="Normal 13 6 3 3" xfId="4089"/>
    <cellStyle name="Normal 13 6 3 3 2" xfId="4090"/>
    <cellStyle name="Normal 13 6 3 3 3" xfId="4091"/>
    <cellStyle name="Normal 13 6 3 3 4" xfId="47398"/>
    <cellStyle name="Normal 13 6 3 4" xfId="4092"/>
    <cellStyle name="Normal 13 6 3 4 2" xfId="4093"/>
    <cellStyle name="Normal 13 6 3 4 3" xfId="4094"/>
    <cellStyle name="Normal 13 6 3 4 4" xfId="46182"/>
    <cellStyle name="Normal 13 6 3 5" xfId="4095"/>
    <cellStyle name="Normal 13 6 3 5 2" xfId="4096"/>
    <cellStyle name="Normal 13 6 3 5 3" xfId="4097"/>
    <cellStyle name="Normal 13 6 3 5 4" xfId="51393"/>
    <cellStyle name="Normal 13 6 3 6" xfId="4098"/>
    <cellStyle name="Normal 13 6 3 6 2" xfId="4099"/>
    <cellStyle name="Normal 13 6 3 6 3" xfId="44359"/>
    <cellStyle name="Normal 13 6 3 7" xfId="4100"/>
    <cellStyle name="Normal 13 6 3 8" xfId="4101"/>
    <cellStyle name="Normal 13 6 3 9" xfId="40737"/>
    <cellStyle name="Normal 13 6 4" xfId="4102"/>
    <cellStyle name="Normal 13 6 4 2" xfId="4103"/>
    <cellStyle name="Normal 13 6 4 2 2" xfId="4104"/>
    <cellStyle name="Normal 13 6 4 2 3" xfId="4105"/>
    <cellStyle name="Normal 13 6 4 2 4" xfId="52458"/>
    <cellStyle name="Normal 13 6 4 3" xfId="4106"/>
    <cellStyle name="Normal 13 6 4 3 2" xfId="4107"/>
    <cellStyle name="Normal 13 6 4 3 3" xfId="47399"/>
    <cellStyle name="Normal 13 6 4 4" xfId="4108"/>
    <cellStyle name="Normal 13 6 4 5" xfId="4109"/>
    <cellStyle name="Normal 13 6 4 6" xfId="41802"/>
    <cellStyle name="Normal 13 6 5" xfId="4110"/>
    <cellStyle name="Normal 13 6 5 2" xfId="4111"/>
    <cellStyle name="Normal 13 6 5 3" xfId="4112"/>
    <cellStyle name="Normal 13 6 5 4" xfId="47400"/>
    <cellStyle name="Normal 13 6 6" xfId="4113"/>
    <cellStyle name="Normal 13 6 6 2" xfId="4114"/>
    <cellStyle name="Normal 13 6 6 3" xfId="4115"/>
    <cellStyle name="Normal 13 6 6 4" xfId="45436"/>
    <cellStyle name="Normal 13 6 7" xfId="4116"/>
    <cellStyle name="Normal 13 6 7 2" xfId="4117"/>
    <cellStyle name="Normal 13 6 7 3" xfId="4118"/>
    <cellStyle name="Normal 13 6 7 4" xfId="50647"/>
    <cellStyle name="Normal 13 6 8" xfId="4119"/>
    <cellStyle name="Normal 13 6 8 2" xfId="4120"/>
    <cellStyle name="Normal 13 6 8 3" xfId="43613"/>
    <cellStyle name="Normal 13 6 9" xfId="4121"/>
    <cellStyle name="Normal 13 7" xfId="4122"/>
    <cellStyle name="Normal 13 7 10" xfId="4123"/>
    <cellStyle name="Normal 13 7 11" xfId="40126"/>
    <cellStyle name="Normal 13 7 2" xfId="4124"/>
    <cellStyle name="Normal 13 7 2 10" xfId="40493"/>
    <cellStyle name="Normal 13 7 2 2" xfId="4125"/>
    <cellStyle name="Normal 13 7 2 2 2" xfId="4126"/>
    <cellStyle name="Normal 13 7 2 2 2 2" xfId="4127"/>
    <cellStyle name="Normal 13 7 2 2 2 2 2" xfId="4128"/>
    <cellStyle name="Normal 13 7 2 2 2 2 3" xfId="4129"/>
    <cellStyle name="Normal 13 7 2 2 2 2 4" xfId="53207"/>
    <cellStyle name="Normal 13 7 2 2 2 3" xfId="4130"/>
    <cellStyle name="Normal 13 7 2 2 2 3 2" xfId="4131"/>
    <cellStyle name="Normal 13 7 2 2 2 3 3" xfId="47401"/>
    <cellStyle name="Normal 13 7 2 2 2 4" xfId="4132"/>
    <cellStyle name="Normal 13 7 2 2 2 5" xfId="4133"/>
    <cellStyle name="Normal 13 7 2 2 2 6" xfId="42551"/>
    <cellStyle name="Normal 13 7 2 2 3" xfId="4134"/>
    <cellStyle name="Normal 13 7 2 2 3 2" xfId="4135"/>
    <cellStyle name="Normal 13 7 2 2 3 3" xfId="4136"/>
    <cellStyle name="Normal 13 7 2 2 3 4" xfId="47402"/>
    <cellStyle name="Normal 13 7 2 2 4" xfId="4137"/>
    <cellStyle name="Normal 13 7 2 2 4 2" xfId="4138"/>
    <cellStyle name="Normal 13 7 2 2 4 3" xfId="4139"/>
    <cellStyle name="Normal 13 7 2 2 4 4" xfId="46185"/>
    <cellStyle name="Normal 13 7 2 2 5" xfId="4140"/>
    <cellStyle name="Normal 13 7 2 2 5 2" xfId="4141"/>
    <cellStyle name="Normal 13 7 2 2 5 3" xfId="4142"/>
    <cellStyle name="Normal 13 7 2 2 5 4" xfId="51396"/>
    <cellStyle name="Normal 13 7 2 2 6" xfId="4143"/>
    <cellStyle name="Normal 13 7 2 2 6 2" xfId="4144"/>
    <cellStyle name="Normal 13 7 2 2 6 3" xfId="44362"/>
    <cellStyle name="Normal 13 7 2 2 7" xfId="4145"/>
    <cellStyle name="Normal 13 7 2 2 8" xfId="4146"/>
    <cellStyle name="Normal 13 7 2 2 9" xfId="40740"/>
    <cellStyle name="Normal 13 7 2 3" xfId="4147"/>
    <cellStyle name="Normal 13 7 2 3 2" xfId="4148"/>
    <cellStyle name="Normal 13 7 2 3 2 2" xfId="4149"/>
    <cellStyle name="Normal 13 7 2 3 2 3" xfId="4150"/>
    <cellStyle name="Normal 13 7 2 3 2 4" xfId="52960"/>
    <cellStyle name="Normal 13 7 2 3 3" xfId="4151"/>
    <cellStyle name="Normal 13 7 2 3 3 2" xfId="4152"/>
    <cellStyle name="Normal 13 7 2 3 3 3" xfId="47403"/>
    <cellStyle name="Normal 13 7 2 3 4" xfId="4153"/>
    <cellStyle name="Normal 13 7 2 3 5" xfId="4154"/>
    <cellStyle name="Normal 13 7 2 3 6" xfId="42304"/>
    <cellStyle name="Normal 13 7 2 4" xfId="4155"/>
    <cellStyle name="Normal 13 7 2 4 2" xfId="4156"/>
    <cellStyle name="Normal 13 7 2 4 3" xfId="4157"/>
    <cellStyle name="Normal 13 7 2 4 4" xfId="47404"/>
    <cellStyle name="Normal 13 7 2 5" xfId="4158"/>
    <cellStyle name="Normal 13 7 2 5 2" xfId="4159"/>
    <cellStyle name="Normal 13 7 2 5 3" xfId="4160"/>
    <cellStyle name="Normal 13 7 2 5 4" xfId="45938"/>
    <cellStyle name="Normal 13 7 2 6" xfId="4161"/>
    <cellStyle name="Normal 13 7 2 6 2" xfId="4162"/>
    <cellStyle name="Normal 13 7 2 6 3" xfId="4163"/>
    <cellStyle name="Normal 13 7 2 6 4" xfId="51149"/>
    <cellStyle name="Normal 13 7 2 7" xfId="4164"/>
    <cellStyle name="Normal 13 7 2 7 2" xfId="4165"/>
    <cellStyle name="Normal 13 7 2 7 3" xfId="44115"/>
    <cellStyle name="Normal 13 7 2 8" xfId="4166"/>
    <cellStyle name="Normal 13 7 2 9" xfId="4167"/>
    <cellStyle name="Normal 13 7 3" xfId="4168"/>
    <cellStyle name="Normal 13 7 3 2" xfId="4169"/>
    <cellStyle name="Normal 13 7 3 2 2" xfId="4170"/>
    <cellStyle name="Normal 13 7 3 2 2 2" xfId="4171"/>
    <cellStyle name="Normal 13 7 3 2 2 3" xfId="4172"/>
    <cellStyle name="Normal 13 7 3 2 2 4" xfId="53206"/>
    <cellStyle name="Normal 13 7 3 2 3" xfId="4173"/>
    <cellStyle name="Normal 13 7 3 2 3 2" xfId="4174"/>
    <cellStyle name="Normal 13 7 3 2 3 3" xfId="47405"/>
    <cellStyle name="Normal 13 7 3 2 4" xfId="4175"/>
    <cellStyle name="Normal 13 7 3 2 5" xfId="4176"/>
    <cellStyle name="Normal 13 7 3 2 6" xfId="42550"/>
    <cellStyle name="Normal 13 7 3 3" xfId="4177"/>
    <cellStyle name="Normal 13 7 3 3 2" xfId="4178"/>
    <cellStyle name="Normal 13 7 3 3 3" xfId="4179"/>
    <cellStyle name="Normal 13 7 3 3 4" xfId="47406"/>
    <cellStyle name="Normal 13 7 3 4" xfId="4180"/>
    <cellStyle name="Normal 13 7 3 4 2" xfId="4181"/>
    <cellStyle name="Normal 13 7 3 4 3" xfId="4182"/>
    <cellStyle name="Normal 13 7 3 4 4" xfId="46184"/>
    <cellStyle name="Normal 13 7 3 5" xfId="4183"/>
    <cellStyle name="Normal 13 7 3 5 2" xfId="4184"/>
    <cellStyle name="Normal 13 7 3 5 3" xfId="4185"/>
    <cellStyle name="Normal 13 7 3 5 4" xfId="51395"/>
    <cellStyle name="Normal 13 7 3 6" xfId="4186"/>
    <cellStyle name="Normal 13 7 3 6 2" xfId="4187"/>
    <cellStyle name="Normal 13 7 3 6 3" xfId="44361"/>
    <cellStyle name="Normal 13 7 3 7" xfId="4188"/>
    <cellStyle name="Normal 13 7 3 8" xfId="4189"/>
    <cellStyle name="Normal 13 7 3 9" xfId="40739"/>
    <cellStyle name="Normal 13 7 4" xfId="4190"/>
    <cellStyle name="Normal 13 7 4 2" xfId="4191"/>
    <cellStyle name="Normal 13 7 4 2 2" xfId="4192"/>
    <cellStyle name="Normal 13 7 4 2 3" xfId="4193"/>
    <cellStyle name="Normal 13 7 4 2 4" xfId="52593"/>
    <cellStyle name="Normal 13 7 4 3" xfId="4194"/>
    <cellStyle name="Normal 13 7 4 3 2" xfId="4195"/>
    <cellStyle name="Normal 13 7 4 3 3" xfId="47407"/>
    <cellStyle name="Normal 13 7 4 4" xfId="4196"/>
    <cellStyle name="Normal 13 7 4 5" xfId="4197"/>
    <cellStyle name="Normal 13 7 4 6" xfId="41937"/>
    <cellStyle name="Normal 13 7 5" xfId="4198"/>
    <cellStyle name="Normal 13 7 5 2" xfId="4199"/>
    <cellStyle name="Normal 13 7 5 3" xfId="4200"/>
    <cellStyle name="Normal 13 7 5 4" xfId="47408"/>
    <cellStyle name="Normal 13 7 6" xfId="4201"/>
    <cellStyle name="Normal 13 7 6 2" xfId="4202"/>
    <cellStyle name="Normal 13 7 6 3" xfId="4203"/>
    <cellStyle name="Normal 13 7 6 4" xfId="45571"/>
    <cellStyle name="Normal 13 7 7" xfId="4204"/>
    <cellStyle name="Normal 13 7 7 2" xfId="4205"/>
    <cellStyle name="Normal 13 7 7 3" xfId="4206"/>
    <cellStyle name="Normal 13 7 7 4" xfId="50782"/>
    <cellStyle name="Normal 13 7 8" xfId="4207"/>
    <cellStyle name="Normal 13 7 8 2" xfId="4208"/>
    <cellStyle name="Normal 13 7 8 3" xfId="43748"/>
    <cellStyle name="Normal 13 7 9" xfId="4209"/>
    <cellStyle name="Normal 13 8" xfId="4210"/>
    <cellStyle name="Normal 13 8 10" xfId="4211"/>
    <cellStyle name="Normal 13 8 11" xfId="39942"/>
    <cellStyle name="Normal 13 8 2" xfId="4212"/>
    <cellStyle name="Normal 13 8 2 10" xfId="40399"/>
    <cellStyle name="Normal 13 8 2 2" xfId="4213"/>
    <cellStyle name="Normal 13 8 2 2 2" xfId="4214"/>
    <cellStyle name="Normal 13 8 2 2 2 2" xfId="4215"/>
    <cellStyle name="Normal 13 8 2 2 2 2 2" xfId="4216"/>
    <cellStyle name="Normal 13 8 2 2 2 2 3" xfId="4217"/>
    <cellStyle name="Normal 13 8 2 2 2 2 4" xfId="53209"/>
    <cellStyle name="Normal 13 8 2 2 2 3" xfId="4218"/>
    <cellStyle name="Normal 13 8 2 2 2 3 2" xfId="4219"/>
    <cellStyle name="Normal 13 8 2 2 2 3 3" xfId="47409"/>
    <cellStyle name="Normal 13 8 2 2 2 4" xfId="4220"/>
    <cellStyle name="Normal 13 8 2 2 2 5" xfId="4221"/>
    <cellStyle name="Normal 13 8 2 2 2 6" xfId="42553"/>
    <cellStyle name="Normal 13 8 2 2 3" xfId="4222"/>
    <cellStyle name="Normal 13 8 2 2 3 2" xfId="4223"/>
    <cellStyle name="Normal 13 8 2 2 3 3" xfId="4224"/>
    <cellStyle name="Normal 13 8 2 2 3 4" xfId="47410"/>
    <cellStyle name="Normal 13 8 2 2 4" xfId="4225"/>
    <cellStyle name="Normal 13 8 2 2 4 2" xfId="4226"/>
    <cellStyle name="Normal 13 8 2 2 4 3" xfId="4227"/>
    <cellStyle name="Normal 13 8 2 2 4 4" xfId="46187"/>
    <cellStyle name="Normal 13 8 2 2 5" xfId="4228"/>
    <cellStyle name="Normal 13 8 2 2 5 2" xfId="4229"/>
    <cellStyle name="Normal 13 8 2 2 5 3" xfId="4230"/>
    <cellStyle name="Normal 13 8 2 2 5 4" xfId="51398"/>
    <cellStyle name="Normal 13 8 2 2 6" xfId="4231"/>
    <cellStyle name="Normal 13 8 2 2 6 2" xfId="4232"/>
    <cellStyle name="Normal 13 8 2 2 6 3" xfId="44364"/>
    <cellStyle name="Normal 13 8 2 2 7" xfId="4233"/>
    <cellStyle name="Normal 13 8 2 2 8" xfId="4234"/>
    <cellStyle name="Normal 13 8 2 2 9" xfId="40742"/>
    <cellStyle name="Normal 13 8 2 3" xfId="4235"/>
    <cellStyle name="Normal 13 8 2 3 2" xfId="4236"/>
    <cellStyle name="Normal 13 8 2 3 2 2" xfId="4237"/>
    <cellStyle name="Normal 13 8 2 3 2 3" xfId="4238"/>
    <cellStyle name="Normal 13 8 2 3 2 4" xfId="52866"/>
    <cellStyle name="Normal 13 8 2 3 3" xfId="4239"/>
    <cellStyle name="Normal 13 8 2 3 3 2" xfId="4240"/>
    <cellStyle name="Normal 13 8 2 3 3 3" xfId="47411"/>
    <cellStyle name="Normal 13 8 2 3 4" xfId="4241"/>
    <cellStyle name="Normal 13 8 2 3 5" xfId="4242"/>
    <cellStyle name="Normal 13 8 2 3 6" xfId="42210"/>
    <cellStyle name="Normal 13 8 2 4" xfId="4243"/>
    <cellStyle name="Normal 13 8 2 4 2" xfId="4244"/>
    <cellStyle name="Normal 13 8 2 4 3" xfId="4245"/>
    <cellStyle name="Normal 13 8 2 4 4" xfId="47412"/>
    <cellStyle name="Normal 13 8 2 5" xfId="4246"/>
    <cellStyle name="Normal 13 8 2 5 2" xfId="4247"/>
    <cellStyle name="Normal 13 8 2 5 3" xfId="4248"/>
    <cellStyle name="Normal 13 8 2 5 4" xfId="45844"/>
    <cellStyle name="Normal 13 8 2 6" xfId="4249"/>
    <cellStyle name="Normal 13 8 2 6 2" xfId="4250"/>
    <cellStyle name="Normal 13 8 2 6 3" xfId="4251"/>
    <cellStyle name="Normal 13 8 2 6 4" xfId="51055"/>
    <cellStyle name="Normal 13 8 2 7" xfId="4252"/>
    <cellStyle name="Normal 13 8 2 7 2" xfId="4253"/>
    <cellStyle name="Normal 13 8 2 7 3" xfId="44021"/>
    <cellStyle name="Normal 13 8 2 8" xfId="4254"/>
    <cellStyle name="Normal 13 8 2 9" xfId="4255"/>
    <cellStyle name="Normal 13 8 3" xfId="4256"/>
    <cellStyle name="Normal 13 8 3 2" xfId="4257"/>
    <cellStyle name="Normal 13 8 3 2 2" xfId="4258"/>
    <cellStyle name="Normal 13 8 3 2 2 2" xfId="4259"/>
    <cellStyle name="Normal 13 8 3 2 2 3" xfId="4260"/>
    <cellStyle name="Normal 13 8 3 2 2 4" xfId="53208"/>
    <cellStyle name="Normal 13 8 3 2 3" xfId="4261"/>
    <cellStyle name="Normal 13 8 3 2 3 2" xfId="4262"/>
    <cellStyle name="Normal 13 8 3 2 3 3" xfId="47413"/>
    <cellStyle name="Normal 13 8 3 2 4" xfId="4263"/>
    <cellStyle name="Normal 13 8 3 2 5" xfId="4264"/>
    <cellStyle name="Normal 13 8 3 2 6" xfId="42552"/>
    <cellStyle name="Normal 13 8 3 3" xfId="4265"/>
    <cellStyle name="Normal 13 8 3 3 2" xfId="4266"/>
    <cellStyle name="Normal 13 8 3 3 3" xfId="4267"/>
    <cellStyle name="Normal 13 8 3 3 4" xfId="47414"/>
    <cellStyle name="Normal 13 8 3 4" xfId="4268"/>
    <cellStyle name="Normal 13 8 3 4 2" xfId="4269"/>
    <cellStyle name="Normal 13 8 3 4 3" xfId="4270"/>
    <cellStyle name="Normal 13 8 3 4 4" xfId="46186"/>
    <cellStyle name="Normal 13 8 3 5" xfId="4271"/>
    <cellStyle name="Normal 13 8 3 5 2" xfId="4272"/>
    <cellStyle name="Normal 13 8 3 5 3" xfId="4273"/>
    <cellStyle name="Normal 13 8 3 5 4" xfId="51397"/>
    <cellStyle name="Normal 13 8 3 6" xfId="4274"/>
    <cellStyle name="Normal 13 8 3 6 2" xfId="4275"/>
    <cellStyle name="Normal 13 8 3 6 3" xfId="44363"/>
    <cellStyle name="Normal 13 8 3 7" xfId="4276"/>
    <cellStyle name="Normal 13 8 3 8" xfId="4277"/>
    <cellStyle name="Normal 13 8 3 9" xfId="40741"/>
    <cellStyle name="Normal 13 8 4" xfId="4278"/>
    <cellStyle name="Normal 13 8 4 2" xfId="4279"/>
    <cellStyle name="Normal 13 8 4 2 2" xfId="4280"/>
    <cellStyle name="Normal 13 8 4 2 3" xfId="4281"/>
    <cellStyle name="Normal 13 8 4 2 4" xfId="52409"/>
    <cellStyle name="Normal 13 8 4 3" xfId="4282"/>
    <cellStyle name="Normal 13 8 4 3 2" xfId="4283"/>
    <cellStyle name="Normal 13 8 4 3 3" xfId="47415"/>
    <cellStyle name="Normal 13 8 4 4" xfId="4284"/>
    <cellStyle name="Normal 13 8 4 5" xfId="4285"/>
    <cellStyle name="Normal 13 8 4 6" xfId="41753"/>
    <cellStyle name="Normal 13 8 5" xfId="4286"/>
    <cellStyle name="Normal 13 8 5 2" xfId="4287"/>
    <cellStyle name="Normal 13 8 5 3" xfId="4288"/>
    <cellStyle name="Normal 13 8 5 4" xfId="47416"/>
    <cellStyle name="Normal 13 8 6" xfId="4289"/>
    <cellStyle name="Normal 13 8 6 2" xfId="4290"/>
    <cellStyle name="Normal 13 8 6 3" xfId="4291"/>
    <cellStyle name="Normal 13 8 6 4" xfId="45387"/>
    <cellStyle name="Normal 13 8 7" xfId="4292"/>
    <cellStyle name="Normal 13 8 7 2" xfId="4293"/>
    <cellStyle name="Normal 13 8 7 3" xfId="4294"/>
    <cellStyle name="Normal 13 8 7 4" xfId="50598"/>
    <cellStyle name="Normal 13 8 8" xfId="4295"/>
    <cellStyle name="Normal 13 8 8 2" xfId="4296"/>
    <cellStyle name="Normal 13 8 8 3" xfId="43564"/>
    <cellStyle name="Normal 13 8 9" xfId="4297"/>
    <cellStyle name="Normal 13 9" xfId="4298"/>
    <cellStyle name="Normal 13 9 10" xfId="40264"/>
    <cellStyle name="Normal 13 9 2" xfId="4299"/>
    <cellStyle name="Normal 13 9 2 2" xfId="4300"/>
    <cellStyle name="Normal 13 9 2 2 2" xfId="4301"/>
    <cellStyle name="Normal 13 9 2 2 2 2" xfId="4302"/>
    <cellStyle name="Normal 13 9 2 2 2 3" xfId="4303"/>
    <cellStyle name="Normal 13 9 2 2 2 4" xfId="53210"/>
    <cellStyle name="Normal 13 9 2 2 3" xfId="4304"/>
    <cellStyle name="Normal 13 9 2 2 3 2" xfId="4305"/>
    <cellStyle name="Normal 13 9 2 2 3 3" xfId="47417"/>
    <cellStyle name="Normal 13 9 2 2 4" xfId="4306"/>
    <cellStyle name="Normal 13 9 2 2 5" xfId="4307"/>
    <cellStyle name="Normal 13 9 2 2 6" xfId="42554"/>
    <cellStyle name="Normal 13 9 2 3" xfId="4308"/>
    <cellStyle name="Normal 13 9 2 3 2" xfId="4309"/>
    <cellStyle name="Normal 13 9 2 3 3" xfId="4310"/>
    <cellStyle name="Normal 13 9 2 3 4" xfId="47418"/>
    <cellStyle name="Normal 13 9 2 4" xfId="4311"/>
    <cellStyle name="Normal 13 9 2 4 2" xfId="4312"/>
    <cellStyle name="Normal 13 9 2 4 3" xfId="4313"/>
    <cellStyle name="Normal 13 9 2 4 4" xfId="46188"/>
    <cellStyle name="Normal 13 9 2 5" xfId="4314"/>
    <cellStyle name="Normal 13 9 2 5 2" xfId="4315"/>
    <cellStyle name="Normal 13 9 2 5 3" xfId="4316"/>
    <cellStyle name="Normal 13 9 2 5 4" xfId="51399"/>
    <cellStyle name="Normal 13 9 2 6" xfId="4317"/>
    <cellStyle name="Normal 13 9 2 6 2" xfId="4318"/>
    <cellStyle name="Normal 13 9 2 6 3" xfId="44365"/>
    <cellStyle name="Normal 13 9 2 7" xfId="4319"/>
    <cellStyle name="Normal 13 9 2 8" xfId="4320"/>
    <cellStyle name="Normal 13 9 2 9" xfId="40743"/>
    <cellStyle name="Normal 13 9 3" xfId="4321"/>
    <cellStyle name="Normal 13 9 3 2" xfId="4322"/>
    <cellStyle name="Normal 13 9 3 2 2" xfId="4323"/>
    <cellStyle name="Normal 13 9 3 2 3" xfId="4324"/>
    <cellStyle name="Normal 13 9 3 2 4" xfId="52731"/>
    <cellStyle name="Normal 13 9 3 3" xfId="4325"/>
    <cellStyle name="Normal 13 9 3 3 2" xfId="4326"/>
    <cellStyle name="Normal 13 9 3 3 3" xfId="47419"/>
    <cellStyle name="Normal 13 9 3 4" xfId="4327"/>
    <cellStyle name="Normal 13 9 3 5" xfId="4328"/>
    <cellStyle name="Normal 13 9 3 6" xfId="42075"/>
    <cellStyle name="Normal 13 9 4" xfId="4329"/>
    <cellStyle name="Normal 13 9 4 2" xfId="4330"/>
    <cellStyle name="Normal 13 9 4 3" xfId="4331"/>
    <cellStyle name="Normal 13 9 4 4" xfId="47420"/>
    <cellStyle name="Normal 13 9 5" xfId="4332"/>
    <cellStyle name="Normal 13 9 5 2" xfId="4333"/>
    <cellStyle name="Normal 13 9 5 3" xfId="4334"/>
    <cellStyle name="Normal 13 9 5 4" xfId="45709"/>
    <cellStyle name="Normal 13 9 6" xfId="4335"/>
    <cellStyle name="Normal 13 9 6 2" xfId="4336"/>
    <cellStyle name="Normal 13 9 6 3" xfId="4337"/>
    <cellStyle name="Normal 13 9 6 4" xfId="50920"/>
    <cellStyle name="Normal 13 9 7" xfId="4338"/>
    <cellStyle name="Normal 13 9 7 2" xfId="4339"/>
    <cellStyle name="Normal 13 9 7 3" xfId="43886"/>
    <cellStyle name="Normal 13 9 8" xfId="4340"/>
    <cellStyle name="Normal 13 9 9" xfId="4341"/>
    <cellStyle name="Normal 130" xfId="4342"/>
    <cellStyle name="Normal 131" xfId="4343"/>
    <cellStyle name="Normal 132" xfId="4344"/>
    <cellStyle name="Normal 132 2" xfId="4345"/>
    <cellStyle name="Normal 132 3" xfId="4346"/>
    <cellStyle name="Normal 133" xfId="4347"/>
    <cellStyle name="Normal 133 2" xfId="4348"/>
    <cellStyle name="Normal 133 3" xfId="4349"/>
    <cellStyle name="Normal 134" xfId="4350"/>
    <cellStyle name="Normal 134 2" xfId="4351"/>
    <cellStyle name="Normal 134 3" xfId="4352"/>
    <cellStyle name="Normal 135" xfId="4353"/>
    <cellStyle name="Normal 135 2" xfId="4354"/>
    <cellStyle name="Normal 135 3" xfId="4355"/>
    <cellStyle name="Normal 136" xfId="4356"/>
    <cellStyle name="Normal 136 2" xfId="4357"/>
    <cellStyle name="Normal 136 3" xfId="4358"/>
    <cellStyle name="Normal 137" xfId="4359"/>
    <cellStyle name="Normal 138" xfId="4360"/>
    <cellStyle name="Normal 139" xfId="4361"/>
    <cellStyle name="Normal 14" xfId="52"/>
    <cellStyle name="Normal 14 10" xfId="4362"/>
    <cellStyle name="Normal 14 10 2" xfId="4363"/>
    <cellStyle name="Normal 14 10 2 2" xfId="4364"/>
    <cellStyle name="Normal 14 10 2 2 2" xfId="4365"/>
    <cellStyle name="Normal 14 10 2 2 3" xfId="4366"/>
    <cellStyle name="Normal 14 10 2 2 4" xfId="53101"/>
    <cellStyle name="Normal 14 10 2 3" xfId="4367"/>
    <cellStyle name="Normal 14 10 2 3 2" xfId="4368"/>
    <cellStyle name="Normal 14 10 2 3 3" xfId="47421"/>
    <cellStyle name="Normal 14 10 2 4" xfId="4369"/>
    <cellStyle name="Normal 14 10 2 5" xfId="4370"/>
    <cellStyle name="Normal 14 10 2 6" xfId="42445"/>
    <cellStyle name="Normal 14 10 3" xfId="4371"/>
    <cellStyle name="Normal 14 10 3 2" xfId="4372"/>
    <cellStyle name="Normal 14 10 3 3" xfId="4373"/>
    <cellStyle name="Normal 14 10 3 4" xfId="47422"/>
    <cellStyle name="Normal 14 10 4" xfId="4374"/>
    <cellStyle name="Normal 14 10 4 2" xfId="4375"/>
    <cellStyle name="Normal 14 10 4 3" xfId="4376"/>
    <cellStyle name="Normal 14 10 4 4" xfId="46079"/>
    <cellStyle name="Normal 14 10 5" xfId="4377"/>
    <cellStyle name="Normal 14 10 5 2" xfId="4378"/>
    <cellStyle name="Normal 14 10 5 3" xfId="4379"/>
    <cellStyle name="Normal 14 10 5 4" xfId="51290"/>
    <cellStyle name="Normal 14 10 6" xfId="4380"/>
    <cellStyle name="Normal 14 10 6 2" xfId="4381"/>
    <cellStyle name="Normal 14 10 6 3" xfId="44256"/>
    <cellStyle name="Normal 14 10 7" xfId="4382"/>
    <cellStyle name="Normal 14 10 8" xfId="4383"/>
    <cellStyle name="Normal 14 10 9" xfId="40634"/>
    <cellStyle name="Normal 14 11" xfId="4384"/>
    <cellStyle name="Normal 14 11 2" xfId="4385"/>
    <cellStyle name="Normal 14 11 2 2" xfId="4386"/>
    <cellStyle name="Normal 14 11 2 2 2" xfId="4387"/>
    <cellStyle name="Normal 14 11 2 2 3" xfId="4388"/>
    <cellStyle name="Normal 14 11 2 2 4" xfId="52368"/>
    <cellStyle name="Normal 14 11 2 3" xfId="4389"/>
    <cellStyle name="Normal 14 11 2 3 2" xfId="4390"/>
    <cellStyle name="Normal 14 11 2 3 3" xfId="47423"/>
    <cellStyle name="Normal 14 11 2 4" xfId="4391"/>
    <cellStyle name="Normal 14 11 2 5" xfId="4392"/>
    <cellStyle name="Normal 14 11 2 6" xfId="41712"/>
    <cellStyle name="Normal 14 11 3" xfId="4393"/>
    <cellStyle name="Normal 14 11 3 2" xfId="4394"/>
    <cellStyle name="Normal 14 11 3 3" xfId="4395"/>
    <cellStyle name="Normal 14 11 3 4" xfId="47424"/>
    <cellStyle name="Normal 14 11 4" xfId="4396"/>
    <cellStyle name="Normal 14 11 4 2" xfId="4397"/>
    <cellStyle name="Normal 14 11 4 3" xfId="4398"/>
    <cellStyle name="Normal 14 11 4 4" xfId="45346"/>
    <cellStyle name="Normal 14 11 5" xfId="4399"/>
    <cellStyle name="Normal 14 11 5 2" xfId="4400"/>
    <cellStyle name="Normal 14 11 5 3" xfId="4401"/>
    <cellStyle name="Normal 14 11 5 4" xfId="50557"/>
    <cellStyle name="Normal 14 11 6" xfId="4402"/>
    <cellStyle name="Normal 14 11 6 2" xfId="4403"/>
    <cellStyle name="Normal 14 11 6 3" xfId="43523"/>
    <cellStyle name="Normal 14 11 7" xfId="4404"/>
    <cellStyle name="Normal 14 11 8" xfId="4405"/>
    <cellStyle name="Normal 14 11 9" xfId="39901"/>
    <cellStyle name="Normal 14 12" xfId="4406"/>
    <cellStyle name="Normal 14 12 2" xfId="4407"/>
    <cellStyle name="Normal 14 12 2 2" xfId="4408"/>
    <cellStyle name="Normal 14 12 2 2 2" xfId="4409"/>
    <cellStyle name="Normal 14 12 2 2 3" xfId="4410"/>
    <cellStyle name="Normal 14 12 2 2 4" xfId="53838"/>
    <cellStyle name="Normal 14 12 2 3" xfId="4411"/>
    <cellStyle name="Normal 14 12 2 3 2" xfId="4412"/>
    <cellStyle name="Normal 14 12 2 3 3" xfId="47425"/>
    <cellStyle name="Normal 14 12 2 4" xfId="4413"/>
    <cellStyle name="Normal 14 12 2 5" xfId="4414"/>
    <cellStyle name="Normal 14 12 2 6" xfId="43182"/>
    <cellStyle name="Normal 14 12 3" xfId="4415"/>
    <cellStyle name="Normal 14 12 3 2" xfId="4416"/>
    <cellStyle name="Normal 14 12 3 3" xfId="4417"/>
    <cellStyle name="Normal 14 12 3 4" xfId="47426"/>
    <cellStyle name="Normal 14 12 4" xfId="4418"/>
    <cellStyle name="Normal 14 12 4 2" xfId="4419"/>
    <cellStyle name="Normal 14 12 4 3" xfId="4420"/>
    <cellStyle name="Normal 14 12 4 4" xfId="46816"/>
    <cellStyle name="Normal 14 12 5" xfId="4421"/>
    <cellStyle name="Normal 14 12 5 2" xfId="4422"/>
    <cellStyle name="Normal 14 12 5 3" xfId="4423"/>
    <cellStyle name="Normal 14 12 5 4" xfId="52027"/>
    <cellStyle name="Normal 14 12 6" xfId="4424"/>
    <cellStyle name="Normal 14 12 6 2" xfId="4425"/>
    <cellStyle name="Normal 14 12 6 3" xfId="44993"/>
    <cellStyle name="Normal 14 12 7" xfId="4426"/>
    <cellStyle name="Normal 14 12 8" xfId="4427"/>
    <cellStyle name="Normal 14 12 9" xfId="41371"/>
    <cellStyle name="Normal 14 13" xfId="4428"/>
    <cellStyle name="Normal 14 13 2" xfId="4429"/>
    <cellStyle name="Normal 14 13 2 2" xfId="4430"/>
    <cellStyle name="Normal 14 13 2 2 2" xfId="4431"/>
    <cellStyle name="Normal 14 13 2 2 3" xfId="4432"/>
    <cellStyle name="Normal 14 13 2 2 4" xfId="53974"/>
    <cellStyle name="Normal 14 13 2 3" xfId="4433"/>
    <cellStyle name="Normal 14 13 2 3 2" xfId="4434"/>
    <cellStyle name="Normal 14 13 2 3 3" xfId="47427"/>
    <cellStyle name="Normal 14 13 2 4" xfId="4435"/>
    <cellStyle name="Normal 14 13 2 5" xfId="4436"/>
    <cellStyle name="Normal 14 13 2 6" xfId="43318"/>
    <cellStyle name="Normal 14 13 3" xfId="4437"/>
    <cellStyle name="Normal 14 13 3 2" xfId="4438"/>
    <cellStyle name="Normal 14 13 3 3" xfId="4439"/>
    <cellStyle name="Normal 14 13 3 4" xfId="46952"/>
    <cellStyle name="Normal 14 13 4" xfId="4440"/>
    <cellStyle name="Normal 14 13 4 2" xfId="4441"/>
    <cellStyle name="Normal 14 13 4 3" xfId="4442"/>
    <cellStyle name="Normal 14 13 4 4" xfId="52163"/>
    <cellStyle name="Normal 14 13 5" xfId="4443"/>
    <cellStyle name="Normal 14 13 5 2" xfId="4444"/>
    <cellStyle name="Normal 14 13 5 3" xfId="45129"/>
    <cellStyle name="Normal 14 13 6" xfId="4445"/>
    <cellStyle name="Normal 14 13 7" xfId="4446"/>
    <cellStyle name="Normal 14 13 8" xfId="41507"/>
    <cellStyle name="Normal 14 14" xfId="4447"/>
    <cellStyle name="Normal 14 14 2" xfId="4448"/>
    <cellStyle name="Normal 14 14 2 2" xfId="4449"/>
    <cellStyle name="Normal 14 14 2 3" xfId="4450"/>
    <cellStyle name="Normal 14 14 2 4" xfId="47428"/>
    <cellStyle name="Normal 14 14 3" xfId="4451"/>
    <cellStyle name="Normal 14 14 3 2" xfId="4452"/>
    <cellStyle name="Normal 14 14 3 3" xfId="4453"/>
    <cellStyle name="Normal 14 14 3 4" xfId="52328"/>
    <cellStyle name="Normal 14 14 4" xfId="4454"/>
    <cellStyle name="Normal 14 14 4 2" xfId="4455"/>
    <cellStyle name="Normal 14 14 4 3" xfId="45265"/>
    <cellStyle name="Normal 14 14 5" xfId="4456"/>
    <cellStyle name="Normal 14 14 6" xfId="4457"/>
    <cellStyle name="Normal 14 14 7" xfId="41672"/>
    <cellStyle name="Normal 14 15" xfId="4458"/>
    <cellStyle name="Normal 14 15 2" xfId="4459"/>
    <cellStyle name="Normal 14 15 3" xfId="4460"/>
    <cellStyle name="Normal 14 15 4" xfId="47429"/>
    <cellStyle name="Normal 14 16" xfId="4461"/>
    <cellStyle name="Normal 14 16 2" xfId="4462"/>
    <cellStyle name="Normal 14 16 3" xfId="4463"/>
    <cellStyle name="Normal 14 16 4" xfId="45306"/>
    <cellStyle name="Normal 14 17" xfId="4464"/>
    <cellStyle name="Normal 14 17 2" xfId="4465"/>
    <cellStyle name="Normal 14 17 3" xfId="4466"/>
    <cellStyle name="Normal 14 17 4" xfId="50517"/>
    <cellStyle name="Normal 14 18" xfId="4467"/>
    <cellStyle name="Normal 14 18 2" xfId="4468"/>
    <cellStyle name="Normal 14 18 3" xfId="43483"/>
    <cellStyle name="Normal 14 19" xfId="4469"/>
    <cellStyle name="Normal 14 2" xfId="122"/>
    <cellStyle name="Normal 14 2 10" xfId="4470"/>
    <cellStyle name="Normal 14 2 10 2" xfId="4471"/>
    <cellStyle name="Normal 14 2 10 2 2" xfId="4472"/>
    <cellStyle name="Normal 14 2 10 2 2 2" xfId="4473"/>
    <cellStyle name="Normal 14 2 10 2 2 3" xfId="4474"/>
    <cellStyle name="Normal 14 2 10 2 2 4" xfId="53839"/>
    <cellStyle name="Normal 14 2 10 2 3" xfId="4475"/>
    <cellStyle name="Normal 14 2 10 2 3 2" xfId="4476"/>
    <cellStyle name="Normal 14 2 10 2 3 3" xfId="47430"/>
    <cellStyle name="Normal 14 2 10 2 4" xfId="4477"/>
    <cellStyle name="Normal 14 2 10 2 5" xfId="4478"/>
    <cellStyle name="Normal 14 2 10 2 6" xfId="43183"/>
    <cellStyle name="Normal 14 2 10 3" xfId="4479"/>
    <cellStyle name="Normal 14 2 10 3 2" xfId="4480"/>
    <cellStyle name="Normal 14 2 10 3 3" xfId="4481"/>
    <cellStyle name="Normal 14 2 10 3 4" xfId="47431"/>
    <cellStyle name="Normal 14 2 10 4" xfId="4482"/>
    <cellStyle name="Normal 14 2 10 4 2" xfId="4483"/>
    <cellStyle name="Normal 14 2 10 4 3" xfId="4484"/>
    <cellStyle name="Normal 14 2 10 4 4" xfId="46817"/>
    <cellStyle name="Normal 14 2 10 5" xfId="4485"/>
    <cellStyle name="Normal 14 2 10 5 2" xfId="4486"/>
    <cellStyle name="Normal 14 2 10 5 3" xfId="4487"/>
    <cellStyle name="Normal 14 2 10 5 4" xfId="52028"/>
    <cellStyle name="Normal 14 2 10 6" xfId="4488"/>
    <cellStyle name="Normal 14 2 10 6 2" xfId="4489"/>
    <cellStyle name="Normal 14 2 10 6 3" xfId="44994"/>
    <cellStyle name="Normal 14 2 10 7" xfId="4490"/>
    <cellStyle name="Normal 14 2 10 8" xfId="4491"/>
    <cellStyle name="Normal 14 2 10 9" xfId="41372"/>
    <cellStyle name="Normal 14 2 11" xfId="4492"/>
    <cellStyle name="Normal 14 2 11 2" xfId="4493"/>
    <cellStyle name="Normal 14 2 11 2 2" xfId="4494"/>
    <cellStyle name="Normal 14 2 11 2 2 2" xfId="4495"/>
    <cellStyle name="Normal 14 2 11 2 2 3" xfId="4496"/>
    <cellStyle name="Normal 14 2 11 2 2 4" xfId="53975"/>
    <cellStyle name="Normal 14 2 11 2 3" xfId="4497"/>
    <cellStyle name="Normal 14 2 11 2 3 2" xfId="4498"/>
    <cellStyle name="Normal 14 2 11 2 3 3" xfId="47432"/>
    <cellStyle name="Normal 14 2 11 2 4" xfId="4499"/>
    <cellStyle name="Normal 14 2 11 2 5" xfId="4500"/>
    <cellStyle name="Normal 14 2 11 2 6" xfId="43319"/>
    <cellStyle name="Normal 14 2 11 3" xfId="4501"/>
    <cellStyle name="Normal 14 2 11 3 2" xfId="4502"/>
    <cellStyle name="Normal 14 2 11 3 3" xfId="4503"/>
    <cellStyle name="Normal 14 2 11 3 4" xfId="46953"/>
    <cellStyle name="Normal 14 2 11 4" xfId="4504"/>
    <cellStyle name="Normal 14 2 11 4 2" xfId="4505"/>
    <cellStyle name="Normal 14 2 11 4 3" xfId="4506"/>
    <cellStyle name="Normal 14 2 11 4 4" xfId="52164"/>
    <cellStyle name="Normal 14 2 11 5" xfId="4507"/>
    <cellStyle name="Normal 14 2 11 5 2" xfId="4508"/>
    <cellStyle name="Normal 14 2 11 5 3" xfId="45130"/>
    <cellStyle name="Normal 14 2 11 6" xfId="4509"/>
    <cellStyle name="Normal 14 2 11 7" xfId="4510"/>
    <cellStyle name="Normal 14 2 11 8" xfId="41508"/>
    <cellStyle name="Normal 14 2 12" xfId="4511"/>
    <cellStyle name="Normal 14 2 12 2" xfId="4512"/>
    <cellStyle name="Normal 14 2 12 2 2" xfId="4513"/>
    <cellStyle name="Normal 14 2 12 2 3" xfId="4514"/>
    <cellStyle name="Normal 14 2 12 2 4" xfId="47433"/>
    <cellStyle name="Normal 14 2 12 3" xfId="4515"/>
    <cellStyle name="Normal 14 2 12 3 2" xfId="4516"/>
    <cellStyle name="Normal 14 2 12 3 3" xfId="4517"/>
    <cellStyle name="Normal 14 2 12 3 4" xfId="52343"/>
    <cellStyle name="Normal 14 2 12 4" xfId="4518"/>
    <cellStyle name="Normal 14 2 12 4 2" xfId="4519"/>
    <cellStyle name="Normal 14 2 12 4 3" xfId="45276"/>
    <cellStyle name="Normal 14 2 12 5" xfId="4520"/>
    <cellStyle name="Normal 14 2 12 6" xfId="4521"/>
    <cellStyle name="Normal 14 2 12 7" xfId="41687"/>
    <cellStyle name="Normal 14 2 13" xfId="4522"/>
    <cellStyle name="Normal 14 2 13 2" xfId="4523"/>
    <cellStyle name="Normal 14 2 13 3" xfId="4524"/>
    <cellStyle name="Normal 14 2 13 4" xfId="47434"/>
    <cellStyle name="Normal 14 2 14" xfId="4525"/>
    <cellStyle name="Normal 14 2 14 2" xfId="4526"/>
    <cellStyle name="Normal 14 2 14 3" xfId="4527"/>
    <cellStyle name="Normal 14 2 14 4" xfId="45321"/>
    <cellStyle name="Normal 14 2 15" xfId="4528"/>
    <cellStyle name="Normal 14 2 15 2" xfId="4529"/>
    <cellStyle name="Normal 14 2 15 3" xfId="4530"/>
    <cellStyle name="Normal 14 2 15 4" xfId="50532"/>
    <cellStyle name="Normal 14 2 16" xfId="4531"/>
    <cellStyle name="Normal 14 2 16 2" xfId="4532"/>
    <cellStyle name="Normal 14 2 16 3" xfId="43498"/>
    <cellStyle name="Normal 14 2 17" xfId="4533"/>
    <cellStyle name="Normal 14 2 18" xfId="4534"/>
    <cellStyle name="Normal 14 2 19" xfId="39876"/>
    <cellStyle name="Normal 14 2 2" xfId="249"/>
    <cellStyle name="Normal 14 2 2 10" xfId="4535"/>
    <cellStyle name="Normal 14 2 2 10 2" xfId="4536"/>
    <cellStyle name="Normal 14 2 2 10 3" xfId="4537"/>
    <cellStyle name="Normal 14 2 2 10 4" xfId="50697"/>
    <cellStyle name="Normal 14 2 2 11" xfId="4538"/>
    <cellStyle name="Normal 14 2 2 11 2" xfId="4539"/>
    <cellStyle name="Normal 14 2 2 11 3" xfId="43663"/>
    <cellStyle name="Normal 14 2 2 12" xfId="4540"/>
    <cellStyle name="Normal 14 2 2 13" xfId="4541"/>
    <cellStyle name="Normal 14 2 2 14" xfId="40041"/>
    <cellStyle name="Normal 14 2 2 2" xfId="4542"/>
    <cellStyle name="Normal 14 2 2 2 10" xfId="4543"/>
    <cellStyle name="Normal 14 2 2 2 11" xfId="40176"/>
    <cellStyle name="Normal 14 2 2 2 2" xfId="4544"/>
    <cellStyle name="Normal 14 2 2 2 2 10" xfId="40543"/>
    <cellStyle name="Normal 14 2 2 2 2 2" xfId="4545"/>
    <cellStyle name="Normal 14 2 2 2 2 2 2" xfId="4546"/>
    <cellStyle name="Normal 14 2 2 2 2 2 2 2" xfId="4547"/>
    <cellStyle name="Normal 14 2 2 2 2 2 2 2 2" xfId="4548"/>
    <cellStyle name="Normal 14 2 2 2 2 2 2 2 3" xfId="4549"/>
    <cellStyle name="Normal 14 2 2 2 2 2 2 2 4" xfId="53213"/>
    <cellStyle name="Normal 14 2 2 2 2 2 2 3" xfId="4550"/>
    <cellStyle name="Normal 14 2 2 2 2 2 2 3 2" xfId="4551"/>
    <cellStyle name="Normal 14 2 2 2 2 2 2 3 3" xfId="47435"/>
    <cellStyle name="Normal 14 2 2 2 2 2 2 4" xfId="4552"/>
    <cellStyle name="Normal 14 2 2 2 2 2 2 5" xfId="4553"/>
    <cellStyle name="Normal 14 2 2 2 2 2 2 6" xfId="42557"/>
    <cellStyle name="Normal 14 2 2 2 2 2 3" xfId="4554"/>
    <cellStyle name="Normal 14 2 2 2 2 2 3 2" xfId="4555"/>
    <cellStyle name="Normal 14 2 2 2 2 2 3 3" xfId="4556"/>
    <cellStyle name="Normal 14 2 2 2 2 2 3 4" xfId="47436"/>
    <cellStyle name="Normal 14 2 2 2 2 2 4" xfId="4557"/>
    <cellStyle name="Normal 14 2 2 2 2 2 4 2" xfId="4558"/>
    <cellStyle name="Normal 14 2 2 2 2 2 4 3" xfId="4559"/>
    <cellStyle name="Normal 14 2 2 2 2 2 4 4" xfId="46191"/>
    <cellStyle name="Normal 14 2 2 2 2 2 5" xfId="4560"/>
    <cellStyle name="Normal 14 2 2 2 2 2 5 2" xfId="4561"/>
    <cellStyle name="Normal 14 2 2 2 2 2 5 3" xfId="4562"/>
    <cellStyle name="Normal 14 2 2 2 2 2 5 4" xfId="51402"/>
    <cellStyle name="Normal 14 2 2 2 2 2 6" xfId="4563"/>
    <cellStyle name="Normal 14 2 2 2 2 2 6 2" xfId="4564"/>
    <cellStyle name="Normal 14 2 2 2 2 2 6 3" xfId="44368"/>
    <cellStyle name="Normal 14 2 2 2 2 2 7" xfId="4565"/>
    <cellStyle name="Normal 14 2 2 2 2 2 8" xfId="4566"/>
    <cellStyle name="Normal 14 2 2 2 2 2 9" xfId="40746"/>
    <cellStyle name="Normal 14 2 2 2 2 3" xfId="4567"/>
    <cellStyle name="Normal 14 2 2 2 2 3 2" xfId="4568"/>
    <cellStyle name="Normal 14 2 2 2 2 3 2 2" xfId="4569"/>
    <cellStyle name="Normal 14 2 2 2 2 3 2 3" xfId="4570"/>
    <cellStyle name="Normal 14 2 2 2 2 3 2 4" xfId="53010"/>
    <cellStyle name="Normal 14 2 2 2 2 3 3" xfId="4571"/>
    <cellStyle name="Normal 14 2 2 2 2 3 3 2" xfId="4572"/>
    <cellStyle name="Normal 14 2 2 2 2 3 3 3" xfId="47437"/>
    <cellStyle name="Normal 14 2 2 2 2 3 4" xfId="4573"/>
    <cellStyle name="Normal 14 2 2 2 2 3 5" xfId="4574"/>
    <cellStyle name="Normal 14 2 2 2 2 3 6" xfId="42354"/>
    <cellStyle name="Normal 14 2 2 2 2 4" xfId="4575"/>
    <cellStyle name="Normal 14 2 2 2 2 4 2" xfId="4576"/>
    <cellStyle name="Normal 14 2 2 2 2 4 3" xfId="4577"/>
    <cellStyle name="Normal 14 2 2 2 2 4 4" xfId="47438"/>
    <cellStyle name="Normal 14 2 2 2 2 5" xfId="4578"/>
    <cellStyle name="Normal 14 2 2 2 2 5 2" xfId="4579"/>
    <cellStyle name="Normal 14 2 2 2 2 5 3" xfId="4580"/>
    <cellStyle name="Normal 14 2 2 2 2 5 4" xfId="45988"/>
    <cellStyle name="Normal 14 2 2 2 2 6" xfId="4581"/>
    <cellStyle name="Normal 14 2 2 2 2 6 2" xfId="4582"/>
    <cellStyle name="Normal 14 2 2 2 2 6 3" xfId="4583"/>
    <cellStyle name="Normal 14 2 2 2 2 6 4" xfId="51199"/>
    <cellStyle name="Normal 14 2 2 2 2 7" xfId="4584"/>
    <cellStyle name="Normal 14 2 2 2 2 7 2" xfId="4585"/>
    <cellStyle name="Normal 14 2 2 2 2 7 3" xfId="44165"/>
    <cellStyle name="Normal 14 2 2 2 2 8" xfId="4586"/>
    <cellStyle name="Normal 14 2 2 2 2 9" xfId="4587"/>
    <cellStyle name="Normal 14 2 2 2 3" xfId="4588"/>
    <cellStyle name="Normal 14 2 2 2 3 2" xfId="4589"/>
    <cellStyle name="Normal 14 2 2 2 3 2 2" xfId="4590"/>
    <cellStyle name="Normal 14 2 2 2 3 2 2 2" xfId="4591"/>
    <cellStyle name="Normal 14 2 2 2 3 2 2 3" xfId="4592"/>
    <cellStyle name="Normal 14 2 2 2 3 2 2 4" xfId="53212"/>
    <cellStyle name="Normal 14 2 2 2 3 2 3" xfId="4593"/>
    <cellStyle name="Normal 14 2 2 2 3 2 3 2" xfId="4594"/>
    <cellStyle name="Normal 14 2 2 2 3 2 3 3" xfId="47439"/>
    <cellStyle name="Normal 14 2 2 2 3 2 4" xfId="4595"/>
    <cellStyle name="Normal 14 2 2 2 3 2 5" xfId="4596"/>
    <cellStyle name="Normal 14 2 2 2 3 2 6" xfId="42556"/>
    <cellStyle name="Normal 14 2 2 2 3 3" xfId="4597"/>
    <cellStyle name="Normal 14 2 2 2 3 3 2" xfId="4598"/>
    <cellStyle name="Normal 14 2 2 2 3 3 3" xfId="4599"/>
    <cellStyle name="Normal 14 2 2 2 3 3 4" xfId="47440"/>
    <cellStyle name="Normal 14 2 2 2 3 4" xfId="4600"/>
    <cellStyle name="Normal 14 2 2 2 3 4 2" xfId="4601"/>
    <cellStyle name="Normal 14 2 2 2 3 4 3" xfId="4602"/>
    <cellStyle name="Normal 14 2 2 2 3 4 4" xfId="46190"/>
    <cellStyle name="Normal 14 2 2 2 3 5" xfId="4603"/>
    <cellStyle name="Normal 14 2 2 2 3 5 2" xfId="4604"/>
    <cellStyle name="Normal 14 2 2 2 3 5 3" xfId="4605"/>
    <cellStyle name="Normal 14 2 2 2 3 5 4" xfId="51401"/>
    <cellStyle name="Normal 14 2 2 2 3 6" xfId="4606"/>
    <cellStyle name="Normal 14 2 2 2 3 6 2" xfId="4607"/>
    <cellStyle name="Normal 14 2 2 2 3 6 3" xfId="44367"/>
    <cellStyle name="Normal 14 2 2 2 3 7" xfId="4608"/>
    <cellStyle name="Normal 14 2 2 2 3 8" xfId="4609"/>
    <cellStyle name="Normal 14 2 2 2 3 9" xfId="40745"/>
    <cellStyle name="Normal 14 2 2 2 4" xfId="4610"/>
    <cellStyle name="Normal 14 2 2 2 4 2" xfId="4611"/>
    <cellStyle name="Normal 14 2 2 2 4 2 2" xfId="4612"/>
    <cellStyle name="Normal 14 2 2 2 4 2 3" xfId="4613"/>
    <cellStyle name="Normal 14 2 2 2 4 2 4" xfId="52643"/>
    <cellStyle name="Normal 14 2 2 2 4 3" xfId="4614"/>
    <cellStyle name="Normal 14 2 2 2 4 3 2" xfId="4615"/>
    <cellStyle name="Normal 14 2 2 2 4 3 3" xfId="47441"/>
    <cellStyle name="Normal 14 2 2 2 4 4" xfId="4616"/>
    <cellStyle name="Normal 14 2 2 2 4 5" xfId="4617"/>
    <cellStyle name="Normal 14 2 2 2 4 6" xfId="41987"/>
    <cellStyle name="Normal 14 2 2 2 5" xfId="4618"/>
    <cellStyle name="Normal 14 2 2 2 5 2" xfId="4619"/>
    <cellStyle name="Normal 14 2 2 2 5 3" xfId="4620"/>
    <cellStyle name="Normal 14 2 2 2 5 4" xfId="47442"/>
    <cellStyle name="Normal 14 2 2 2 6" xfId="4621"/>
    <cellStyle name="Normal 14 2 2 2 6 2" xfId="4622"/>
    <cellStyle name="Normal 14 2 2 2 6 3" xfId="4623"/>
    <cellStyle name="Normal 14 2 2 2 6 4" xfId="45621"/>
    <cellStyle name="Normal 14 2 2 2 7" xfId="4624"/>
    <cellStyle name="Normal 14 2 2 2 7 2" xfId="4625"/>
    <cellStyle name="Normal 14 2 2 2 7 3" xfId="4626"/>
    <cellStyle name="Normal 14 2 2 2 7 4" xfId="50832"/>
    <cellStyle name="Normal 14 2 2 2 8" xfId="4627"/>
    <cellStyle name="Normal 14 2 2 2 8 2" xfId="4628"/>
    <cellStyle name="Normal 14 2 2 2 8 3" xfId="43798"/>
    <cellStyle name="Normal 14 2 2 2 9" xfId="4629"/>
    <cellStyle name="Normal 14 2 2 3" xfId="4630"/>
    <cellStyle name="Normal 14 2 2 3 10" xfId="40314"/>
    <cellStyle name="Normal 14 2 2 3 2" xfId="4631"/>
    <cellStyle name="Normal 14 2 2 3 2 2" xfId="4632"/>
    <cellStyle name="Normal 14 2 2 3 2 2 2" xfId="4633"/>
    <cellStyle name="Normal 14 2 2 3 2 2 2 2" xfId="4634"/>
    <cellStyle name="Normal 14 2 2 3 2 2 2 3" xfId="4635"/>
    <cellStyle name="Normal 14 2 2 3 2 2 2 4" xfId="53214"/>
    <cellStyle name="Normal 14 2 2 3 2 2 3" xfId="4636"/>
    <cellStyle name="Normal 14 2 2 3 2 2 3 2" xfId="4637"/>
    <cellStyle name="Normal 14 2 2 3 2 2 3 3" xfId="47443"/>
    <cellStyle name="Normal 14 2 2 3 2 2 4" xfId="4638"/>
    <cellStyle name="Normal 14 2 2 3 2 2 5" xfId="4639"/>
    <cellStyle name="Normal 14 2 2 3 2 2 6" xfId="42558"/>
    <cellStyle name="Normal 14 2 2 3 2 3" xfId="4640"/>
    <cellStyle name="Normal 14 2 2 3 2 3 2" xfId="4641"/>
    <cellStyle name="Normal 14 2 2 3 2 3 3" xfId="4642"/>
    <cellStyle name="Normal 14 2 2 3 2 3 4" xfId="47444"/>
    <cellStyle name="Normal 14 2 2 3 2 4" xfId="4643"/>
    <cellStyle name="Normal 14 2 2 3 2 4 2" xfId="4644"/>
    <cellStyle name="Normal 14 2 2 3 2 4 3" xfId="4645"/>
    <cellStyle name="Normal 14 2 2 3 2 4 4" xfId="46192"/>
    <cellStyle name="Normal 14 2 2 3 2 5" xfId="4646"/>
    <cellStyle name="Normal 14 2 2 3 2 5 2" xfId="4647"/>
    <cellStyle name="Normal 14 2 2 3 2 5 3" xfId="4648"/>
    <cellStyle name="Normal 14 2 2 3 2 5 4" xfId="51403"/>
    <cellStyle name="Normal 14 2 2 3 2 6" xfId="4649"/>
    <cellStyle name="Normal 14 2 2 3 2 6 2" xfId="4650"/>
    <cellStyle name="Normal 14 2 2 3 2 6 3" xfId="44369"/>
    <cellStyle name="Normal 14 2 2 3 2 7" xfId="4651"/>
    <cellStyle name="Normal 14 2 2 3 2 8" xfId="4652"/>
    <cellStyle name="Normal 14 2 2 3 2 9" xfId="40747"/>
    <cellStyle name="Normal 14 2 2 3 3" xfId="4653"/>
    <cellStyle name="Normal 14 2 2 3 3 2" xfId="4654"/>
    <cellStyle name="Normal 14 2 2 3 3 2 2" xfId="4655"/>
    <cellStyle name="Normal 14 2 2 3 3 2 3" xfId="4656"/>
    <cellStyle name="Normal 14 2 2 3 3 2 4" xfId="52781"/>
    <cellStyle name="Normal 14 2 2 3 3 3" xfId="4657"/>
    <cellStyle name="Normal 14 2 2 3 3 3 2" xfId="4658"/>
    <cellStyle name="Normal 14 2 2 3 3 3 3" xfId="47445"/>
    <cellStyle name="Normal 14 2 2 3 3 4" xfId="4659"/>
    <cellStyle name="Normal 14 2 2 3 3 5" xfId="4660"/>
    <cellStyle name="Normal 14 2 2 3 3 6" xfId="42125"/>
    <cellStyle name="Normal 14 2 2 3 4" xfId="4661"/>
    <cellStyle name="Normal 14 2 2 3 4 2" xfId="4662"/>
    <cellStyle name="Normal 14 2 2 3 4 3" xfId="4663"/>
    <cellStyle name="Normal 14 2 2 3 4 4" xfId="47446"/>
    <cellStyle name="Normal 14 2 2 3 5" xfId="4664"/>
    <cellStyle name="Normal 14 2 2 3 5 2" xfId="4665"/>
    <cellStyle name="Normal 14 2 2 3 5 3" xfId="4666"/>
    <cellStyle name="Normal 14 2 2 3 5 4" xfId="45759"/>
    <cellStyle name="Normal 14 2 2 3 6" xfId="4667"/>
    <cellStyle name="Normal 14 2 2 3 6 2" xfId="4668"/>
    <cellStyle name="Normal 14 2 2 3 6 3" xfId="4669"/>
    <cellStyle name="Normal 14 2 2 3 6 4" xfId="50970"/>
    <cellStyle name="Normal 14 2 2 3 7" xfId="4670"/>
    <cellStyle name="Normal 14 2 2 3 7 2" xfId="4671"/>
    <cellStyle name="Normal 14 2 2 3 7 3" xfId="43936"/>
    <cellStyle name="Normal 14 2 2 3 8" xfId="4672"/>
    <cellStyle name="Normal 14 2 2 3 9" xfId="4673"/>
    <cellStyle name="Normal 14 2 2 4" xfId="4674"/>
    <cellStyle name="Normal 14 2 2 4 2" xfId="4675"/>
    <cellStyle name="Normal 14 2 2 4 2 2" xfId="4676"/>
    <cellStyle name="Normal 14 2 2 4 2 2 2" xfId="4677"/>
    <cellStyle name="Normal 14 2 2 4 2 2 3" xfId="4678"/>
    <cellStyle name="Normal 14 2 2 4 2 2 4" xfId="53211"/>
    <cellStyle name="Normal 14 2 2 4 2 3" xfId="4679"/>
    <cellStyle name="Normal 14 2 2 4 2 3 2" xfId="4680"/>
    <cellStyle name="Normal 14 2 2 4 2 3 3" xfId="47447"/>
    <cellStyle name="Normal 14 2 2 4 2 4" xfId="4681"/>
    <cellStyle name="Normal 14 2 2 4 2 5" xfId="4682"/>
    <cellStyle name="Normal 14 2 2 4 2 6" xfId="42555"/>
    <cellStyle name="Normal 14 2 2 4 3" xfId="4683"/>
    <cellStyle name="Normal 14 2 2 4 3 2" xfId="4684"/>
    <cellStyle name="Normal 14 2 2 4 3 3" xfId="4685"/>
    <cellStyle name="Normal 14 2 2 4 3 4" xfId="47448"/>
    <cellStyle name="Normal 14 2 2 4 4" xfId="4686"/>
    <cellStyle name="Normal 14 2 2 4 4 2" xfId="4687"/>
    <cellStyle name="Normal 14 2 2 4 4 3" xfId="4688"/>
    <cellStyle name="Normal 14 2 2 4 4 4" xfId="46189"/>
    <cellStyle name="Normal 14 2 2 4 5" xfId="4689"/>
    <cellStyle name="Normal 14 2 2 4 5 2" xfId="4690"/>
    <cellStyle name="Normal 14 2 2 4 5 3" xfId="4691"/>
    <cellStyle name="Normal 14 2 2 4 5 4" xfId="51400"/>
    <cellStyle name="Normal 14 2 2 4 6" xfId="4692"/>
    <cellStyle name="Normal 14 2 2 4 6 2" xfId="4693"/>
    <cellStyle name="Normal 14 2 2 4 6 3" xfId="44366"/>
    <cellStyle name="Normal 14 2 2 4 7" xfId="4694"/>
    <cellStyle name="Normal 14 2 2 4 8" xfId="4695"/>
    <cellStyle name="Normal 14 2 2 4 9" xfId="40744"/>
    <cellStyle name="Normal 14 2 2 5" xfId="4696"/>
    <cellStyle name="Normal 14 2 2 5 2" xfId="4697"/>
    <cellStyle name="Normal 14 2 2 5 2 2" xfId="4698"/>
    <cellStyle name="Normal 14 2 2 5 2 2 2" xfId="4699"/>
    <cellStyle name="Normal 14 2 2 5 2 2 3" xfId="4700"/>
    <cellStyle name="Normal 14 2 2 5 2 2 4" xfId="53885"/>
    <cellStyle name="Normal 14 2 2 5 2 3" xfId="4701"/>
    <cellStyle name="Normal 14 2 2 5 2 3 2" xfId="4702"/>
    <cellStyle name="Normal 14 2 2 5 2 3 3" xfId="47449"/>
    <cellStyle name="Normal 14 2 2 5 2 4" xfId="4703"/>
    <cellStyle name="Normal 14 2 2 5 2 5" xfId="4704"/>
    <cellStyle name="Normal 14 2 2 5 2 6" xfId="43229"/>
    <cellStyle name="Normal 14 2 2 5 3" xfId="4705"/>
    <cellStyle name="Normal 14 2 2 5 3 2" xfId="4706"/>
    <cellStyle name="Normal 14 2 2 5 3 3" xfId="4707"/>
    <cellStyle name="Normal 14 2 2 5 3 4" xfId="47450"/>
    <cellStyle name="Normal 14 2 2 5 4" xfId="4708"/>
    <cellStyle name="Normal 14 2 2 5 4 2" xfId="4709"/>
    <cellStyle name="Normal 14 2 2 5 4 3" xfId="4710"/>
    <cellStyle name="Normal 14 2 2 5 4 4" xfId="46863"/>
    <cellStyle name="Normal 14 2 2 5 5" xfId="4711"/>
    <cellStyle name="Normal 14 2 2 5 5 2" xfId="4712"/>
    <cellStyle name="Normal 14 2 2 5 5 3" xfId="4713"/>
    <cellStyle name="Normal 14 2 2 5 5 4" xfId="52074"/>
    <cellStyle name="Normal 14 2 2 5 6" xfId="4714"/>
    <cellStyle name="Normal 14 2 2 5 6 2" xfId="4715"/>
    <cellStyle name="Normal 14 2 2 5 6 3" xfId="45040"/>
    <cellStyle name="Normal 14 2 2 5 7" xfId="4716"/>
    <cellStyle name="Normal 14 2 2 5 8" xfId="4717"/>
    <cellStyle name="Normal 14 2 2 5 9" xfId="41418"/>
    <cellStyle name="Normal 14 2 2 6" xfId="4718"/>
    <cellStyle name="Normal 14 2 2 6 2" xfId="4719"/>
    <cellStyle name="Normal 14 2 2 6 2 2" xfId="4720"/>
    <cellStyle name="Normal 14 2 2 6 2 2 2" xfId="4721"/>
    <cellStyle name="Normal 14 2 2 6 2 2 3" xfId="4722"/>
    <cellStyle name="Normal 14 2 2 6 2 2 4" xfId="54021"/>
    <cellStyle name="Normal 14 2 2 6 2 3" xfId="4723"/>
    <cellStyle name="Normal 14 2 2 6 2 3 2" xfId="4724"/>
    <cellStyle name="Normal 14 2 2 6 2 3 3" xfId="47451"/>
    <cellStyle name="Normal 14 2 2 6 2 4" xfId="4725"/>
    <cellStyle name="Normal 14 2 2 6 2 5" xfId="4726"/>
    <cellStyle name="Normal 14 2 2 6 2 6" xfId="43365"/>
    <cellStyle name="Normal 14 2 2 6 3" xfId="4727"/>
    <cellStyle name="Normal 14 2 2 6 3 2" xfId="4728"/>
    <cellStyle name="Normal 14 2 2 6 3 3" xfId="4729"/>
    <cellStyle name="Normal 14 2 2 6 3 4" xfId="46999"/>
    <cellStyle name="Normal 14 2 2 6 4" xfId="4730"/>
    <cellStyle name="Normal 14 2 2 6 4 2" xfId="4731"/>
    <cellStyle name="Normal 14 2 2 6 4 3" xfId="4732"/>
    <cellStyle name="Normal 14 2 2 6 4 4" xfId="52210"/>
    <cellStyle name="Normal 14 2 2 6 5" xfId="4733"/>
    <cellStyle name="Normal 14 2 2 6 5 2" xfId="4734"/>
    <cellStyle name="Normal 14 2 2 6 5 3" xfId="45176"/>
    <cellStyle name="Normal 14 2 2 6 6" xfId="4735"/>
    <cellStyle name="Normal 14 2 2 6 7" xfId="4736"/>
    <cellStyle name="Normal 14 2 2 6 8" xfId="41554"/>
    <cellStyle name="Normal 14 2 2 7" xfId="4737"/>
    <cellStyle name="Normal 14 2 2 7 2" xfId="4738"/>
    <cellStyle name="Normal 14 2 2 7 2 2" xfId="4739"/>
    <cellStyle name="Normal 14 2 2 7 2 3" xfId="4740"/>
    <cellStyle name="Normal 14 2 2 7 2 4" xfId="52508"/>
    <cellStyle name="Normal 14 2 2 7 3" xfId="4741"/>
    <cellStyle name="Normal 14 2 2 7 3 2" xfId="4742"/>
    <cellStyle name="Normal 14 2 2 7 3 3" xfId="47452"/>
    <cellStyle name="Normal 14 2 2 7 4" xfId="4743"/>
    <cellStyle name="Normal 14 2 2 7 5" xfId="4744"/>
    <cellStyle name="Normal 14 2 2 7 6" xfId="41852"/>
    <cellStyle name="Normal 14 2 2 8" xfId="4745"/>
    <cellStyle name="Normal 14 2 2 8 2" xfId="4746"/>
    <cellStyle name="Normal 14 2 2 8 3" xfId="4747"/>
    <cellStyle name="Normal 14 2 2 8 4" xfId="47453"/>
    <cellStyle name="Normal 14 2 2 9" xfId="4748"/>
    <cellStyle name="Normal 14 2 2 9 2" xfId="4749"/>
    <cellStyle name="Normal 14 2 2 9 3" xfId="4750"/>
    <cellStyle name="Normal 14 2 2 9 4" xfId="45486"/>
    <cellStyle name="Normal 14 2 3" xfId="210"/>
    <cellStyle name="Normal 14 2 3 10" xfId="4751"/>
    <cellStyle name="Normal 14 2 3 10 2" xfId="4752"/>
    <cellStyle name="Normal 14 2 3 10 3" xfId="4753"/>
    <cellStyle name="Normal 14 2 3 10 4" xfId="50740"/>
    <cellStyle name="Normal 14 2 3 11" xfId="4754"/>
    <cellStyle name="Normal 14 2 3 11 2" xfId="4755"/>
    <cellStyle name="Normal 14 2 3 11 3" xfId="43706"/>
    <cellStyle name="Normal 14 2 3 12" xfId="4756"/>
    <cellStyle name="Normal 14 2 3 13" xfId="4757"/>
    <cellStyle name="Normal 14 2 3 14" xfId="40084"/>
    <cellStyle name="Normal 14 2 3 2" xfId="4758"/>
    <cellStyle name="Normal 14 2 3 2 10" xfId="4759"/>
    <cellStyle name="Normal 14 2 3 2 11" xfId="40219"/>
    <cellStyle name="Normal 14 2 3 2 2" xfId="4760"/>
    <cellStyle name="Normal 14 2 3 2 2 10" xfId="40586"/>
    <cellStyle name="Normal 14 2 3 2 2 2" xfId="4761"/>
    <cellStyle name="Normal 14 2 3 2 2 2 2" xfId="4762"/>
    <cellStyle name="Normal 14 2 3 2 2 2 2 2" xfId="4763"/>
    <cellStyle name="Normal 14 2 3 2 2 2 2 2 2" xfId="4764"/>
    <cellStyle name="Normal 14 2 3 2 2 2 2 2 3" xfId="4765"/>
    <cellStyle name="Normal 14 2 3 2 2 2 2 2 4" xfId="53217"/>
    <cellStyle name="Normal 14 2 3 2 2 2 2 3" xfId="4766"/>
    <cellStyle name="Normal 14 2 3 2 2 2 2 3 2" xfId="4767"/>
    <cellStyle name="Normal 14 2 3 2 2 2 2 3 3" xfId="47454"/>
    <cellStyle name="Normal 14 2 3 2 2 2 2 4" xfId="4768"/>
    <cellStyle name="Normal 14 2 3 2 2 2 2 5" xfId="4769"/>
    <cellStyle name="Normal 14 2 3 2 2 2 2 6" xfId="42561"/>
    <cellStyle name="Normal 14 2 3 2 2 2 3" xfId="4770"/>
    <cellStyle name="Normal 14 2 3 2 2 2 3 2" xfId="4771"/>
    <cellStyle name="Normal 14 2 3 2 2 2 3 3" xfId="4772"/>
    <cellStyle name="Normal 14 2 3 2 2 2 3 4" xfId="47455"/>
    <cellStyle name="Normal 14 2 3 2 2 2 4" xfId="4773"/>
    <cellStyle name="Normal 14 2 3 2 2 2 4 2" xfId="4774"/>
    <cellStyle name="Normal 14 2 3 2 2 2 4 3" xfId="4775"/>
    <cellStyle name="Normal 14 2 3 2 2 2 4 4" xfId="46195"/>
    <cellStyle name="Normal 14 2 3 2 2 2 5" xfId="4776"/>
    <cellStyle name="Normal 14 2 3 2 2 2 5 2" xfId="4777"/>
    <cellStyle name="Normal 14 2 3 2 2 2 5 3" xfId="4778"/>
    <cellStyle name="Normal 14 2 3 2 2 2 5 4" xfId="51406"/>
    <cellStyle name="Normal 14 2 3 2 2 2 6" xfId="4779"/>
    <cellStyle name="Normal 14 2 3 2 2 2 6 2" xfId="4780"/>
    <cellStyle name="Normal 14 2 3 2 2 2 6 3" xfId="44372"/>
    <cellStyle name="Normal 14 2 3 2 2 2 7" xfId="4781"/>
    <cellStyle name="Normal 14 2 3 2 2 2 8" xfId="4782"/>
    <cellStyle name="Normal 14 2 3 2 2 2 9" xfId="40750"/>
    <cellStyle name="Normal 14 2 3 2 2 3" xfId="4783"/>
    <cellStyle name="Normal 14 2 3 2 2 3 2" xfId="4784"/>
    <cellStyle name="Normal 14 2 3 2 2 3 2 2" xfId="4785"/>
    <cellStyle name="Normal 14 2 3 2 2 3 2 3" xfId="4786"/>
    <cellStyle name="Normal 14 2 3 2 2 3 2 4" xfId="53053"/>
    <cellStyle name="Normal 14 2 3 2 2 3 3" xfId="4787"/>
    <cellStyle name="Normal 14 2 3 2 2 3 3 2" xfId="4788"/>
    <cellStyle name="Normal 14 2 3 2 2 3 3 3" xfId="47456"/>
    <cellStyle name="Normal 14 2 3 2 2 3 4" xfId="4789"/>
    <cellStyle name="Normal 14 2 3 2 2 3 5" xfId="4790"/>
    <cellStyle name="Normal 14 2 3 2 2 3 6" xfId="42397"/>
    <cellStyle name="Normal 14 2 3 2 2 4" xfId="4791"/>
    <cellStyle name="Normal 14 2 3 2 2 4 2" xfId="4792"/>
    <cellStyle name="Normal 14 2 3 2 2 4 3" xfId="4793"/>
    <cellStyle name="Normal 14 2 3 2 2 4 4" xfId="47457"/>
    <cellStyle name="Normal 14 2 3 2 2 5" xfId="4794"/>
    <cellStyle name="Normal 14 2 3 2 2 5 2" xfId="4795"/>
    <cellStyle name="Normal 14 2 3 2 2 5 3" xfId="4796"/>
    <cellStyle name="Normal 14 2 3 2 2 5 4" xfId="46031"/>
    <cellStyle name="Normal 14 2 3 2 2 6" xfId="4797"/>
    <cellStyle name="Normal 14 2 3 2 2 6 2" xfId="4798"/>
    <cellStyle name="Normal 14 2 3 2 2 6 3" xfId="4799"/>
    <cellStyle name="Normal 14 2 3 2 2 6 4" xfId="51242"/>
    <cellStyle name="Normal 14 2 3 2 2 7" xfId="4800"/>
    <cellStyle name="Normal 14 2 3 2 2 7 2" xfId="4801"/>
    <cellStyle name="Normal 14 2 3 2 2 7 3" xfId="44208"/>
    <cellStyle name="Normal 14 2 3 2 2 8" xfId="4802"/>
    <cellStyle name="Normal 14 2 3 2 2 9" xfId="4803"/>
    <cellStyle name="Normal 14 2 3 2 3" xfId="4804"/>
    <cellStyle name="Normal 14 2 3 2 3 2" xfId="4805"/>
    <cellStyle name="Normal 14 2 3 2 3 2 2" xfId="4806"/>
    <cellStyle name="Normal 14 2 3 2 3 2 2 2" xfId="4807"/>
    <cellStyle name="Normal 14 2 3 2 3 2 2 3" xfId="4808"/>
    <cellStyle name="Normal 14 2 3 2 3 2 2 4" xfId="53216"/>
    <cellStyle name="Normal 14 2 3 2 3 2 3" xfId="4809"/>
    <cellStyle name="Normal 14 2 3 2 3 2 3 2" xfId="4810"/>
    <cellStyle name="Normal 14 2 3 2 3 2 3 3" xfId="47458"/>
    <cellStyle name="Normal 14 2 3 2 3 2 4" xfId="4811"/>
    <cellStyle name="Normal 14 2 3 2 3 2 5" xfId="4812"/>
    <cellStyle name="Normal 14 2 3 2 3 2 6" xfId="42560"/>
    <cellStyle name="Normal 14 2 3 2 3 3" xfId="4813"/>
    <cellStyle name="Normal 14 2 3 2 3 3 2" xfId="4814"/>
    <cellStyle name="Normal 14 2 3 2 3 3 3" xfId="4815"/>
    <cellStyle name="Normal 14 2 3 2 3 3 4" xfId="47459"/>
    <cellStyle name="Normal 14 2 3 2 3 4" xfId="4816"/>
    <cellStyle name="Normal 14 2 3 2 3 4 2" xfId="4817"/>
    <cellStyle name="Normal 14 2 3 2 3 4 3" xfId="4818"/>
    <cellStyle name="Normal 14 2 3 2 3 4 4" xfId="46194"/>
    <cellStyle name="Normal 14 2 3 2 3 5" xfId="4819"/>
    <cellStyle name="Normal 14 2 3 2 3 5 2" xfId="4820"/>
    <cellStyle name="Normal 14 2 3 2 3 5 3" xfId="4821"/>
    <cellStyle name="Normal 14 2 3 2 3 5 4" xfId="51405"/>
    <cellStyle name="Normal 14 2 3 2 3 6" xfId="4822"/>
    <cellStyle name="Normal 14 2 3 2 3 6 2" xfId="4823"/>
    <cellStyle name="Normal 14 2 3 2 3 6 3" xfId="44371"/>
    <cellStyle name="Normal 14 2 3 2 3 7" xfId="4824"/>
    <cellStyle name="Normal 14 2 3 2 3 8" xfId="4825"/>
    <cellStyle name="Normal 14 2 3 2 3 9" xfId="40749"/>
    <cellStyle name="Normal 14 2 3 2 4" xfId="4826"/>
    <cellStyle name="Normal 14 2 3 2 4 2" xfId="4827"/>
    <cellStyle name="Normal 14 2 3 2 4 2 2" xfId="4828"/>
    <cellStyle name="Normal 14 2 3 2 4 2 3" xfId="4829"/>
    <cellStyle name="Normal 14 2 3 2 4 2 4" xfId="52686"/>
    <cellStyle name="Normal 14 2 3 2 4 3" xfId="4830"/>
    <cellStyle name="Normal 14 2 3 2 4 3 2" xfId="4831"/>
    <cellStyle name="Normal 14 2 3 2 4 3 3" xfId="47460"/>
    <cellStyle name="Normal 14 2 3 2 4 4" xfId="4832"/>
    <cellStyle name="Normal 14 2 3 2 4 5" xfId="4833"/>
    <cellStyle name="Normal 14 2 3 2 4 6" xfId="42030"/>
    <cellStyle name="Normal 14 2 3 2 5" xfId="4834"/>
    <cellStyle name="Normal 14 2 3 2 5 2" xfId="4835"/>
    <cellStyle name="Normal 14 2 3 2 5 3" xfId="4836"/>
    <cellStyle name="Normal 14 2 3 2 5 4" xfId="47461"/>
    <cellStyle name="Normal 14 2 3 2 6" xfId="4837"/>
    <cellStyle name="Normal 14 2 3 2 6 2" xfId="4838"/>
    <cellStyle name="Normal 14 2 3 2 6 3" xfId="4839"/>
    <cellStyle name="Normal 14 2 3 2 6 4" xfId="45664"/>
    <cellStyle name="Normal 14 2 3 2 7" xfId="4840"/>
    <cellStyle name="Normal 14 2 3 2 7 2" xfId="4841"/>
    <cellStyle name="Normal 14 2 3 2 7 3" xfId="4842"/>
    <cellStyle name="Normal 14 2 3 2 7 4" xfId="50875"/>
    <cellStyle name="Normal 14 2 3 2 8" xfId="4843"/>
    <cellStyle name="Normal 14 2 3 2 8 2" xfId="4844"/>
    <cellStyle name="Normal 14 2 3 2 8 3" xfId="43841"/>
    <cellStyle name="Normal 14 2 3 2 9" xfId="4845"/>
    <cellStyle name="Normal 14 2 3 3" xfId="4846"/>
    <cellStyle name="Normal 14 2 3 3 10" xfId="40357"/>
    <cellStyle name="Normal 14 2 3 3 2" xfId="4847"/>
    <cellStyle name="Normal 14 2 3 3 2 2" xfId="4848"/>
    <cellStyle name="Normal 14 2 3 3 2 2 2" xfId="4849"/>
    <cellStyle name="Normal 14 2 3 3 2 2 2 2" xfId="4850"/>
    <cellStyle name="Normal 14 2 3 3 2 2 2 3" xfId="4851"/>
    <cellStyle name="Normal 14 2 3 3 2 2 2 4" xfId="53218"/>
    <cellStyle name="Normal 14 2 3 3 2 2 3" xfId="4852"/>
    <cellStyle name="Normal 14 2 3 3 2 2 3 2" xfId="4853"/>
    <cellStyle name="Normal 14 2 3 3 2 2 3 3" xfId="47462"/>
    <cellStyle name="Normal 14 2 3 3 2 2 4" xfId="4854"/>
    <cellStyle name="Normal 14 2 3 3 2 2 5" xfId="4855"/>
    <cellStyle name="Normal 14 2 3 3 2 2 6" xfId="42562"/>
    <cellStyle name="Normal 14 2 3 3 2 3" xfId="4856"/>
    <cellStyle name="Normal 14 2 3 3 2 3 2" xfId="4857"/>
    <cellStyle name="Normal 14 2 3 3 2 3 3" xfId="4858"/>
    <cellStyle name="Normal 14 2 3 3 2 3 4" xfId="47463"/>
    <cellStyle name="Normal 14 2 3 3 2 4" xfId="4859"/>
    <cellStyle name="Normal 14 2 3 3 2 4 2" xfId="4860"/>
    <cellStyle name="Normal 14 2 3 3 2 4 3" xfId="4861"/>
    <cellStyle name="Normal 14 2 3 3 2 4 4" xfId="46196"/>
    <cellStyle name="Normal 14 2 3 3 2 5" xfId="4862"/>
    <cellStyle name="Normal 14 2 3 3 2 5 2" xfId="4863"/>
    <cellStyle name="Normal 14 2 3 3 2 5 3" xfId="4864"/>
    <cellStyle name="Normal 14 2 3 3 2 5 4" xfId="51407"/>
    <cellStyle name="Normal 14 2 3 3 2 6" xfId="4865"/>
    <cellStyle name="Normal 14 2 3 3 2 6 2" xfId="4866"/>
    <cellStyle name="Normal 14 2 3 3 2 6 3" xfId="44373"/>
    <cellStyle name="Normal 14 2 3 3 2 7" xfId="4867"/>
    <cellStyle name="Normal 14 2 3 3 2 8" xfId="4868"/>
    <cellStyle name="Normal 14 2 3 3 2 9" xfId="40751"/>
    <cellStyle name="Normal 14 2 3 3 3" xfId="4869"/>
    <cellStyle name="Normal 14 2 3 3 3 2" xfId="4870"/>
    <cellStyle name="Normal 14 2 3 3 3 2 2" xfId="4871"/>
    <cellStyle name="Normal 14 2 3 3 3 2 3" xfId="4872"/>
    <cellStyle name="Normal 14 2 3 3 3 2 4" xfId="52824"/>
    <cellStyle name="Normal 14 2 3 3 3 3" xfId="4873"/>
    <cellStyle name="Normal 14 2 3 3 3 3 2" xfId="4874"/>
    <cellStyle name="Normal 14 2 3 3 3 3 3" xfId="47464"/>
    <cellStyle name="Normal 14 2 3 3 3 4" xfId="4875"/>
    <cellStyle name="Normal 14 2 3 3 3 5" xfId="4876"/>
    <cellStyle name="Normal 14 2 3 3 3 6" xfId="42168"/>
    <cellStyle name="Normal 14 2 3 3 4" xfId="4877"/>
    <cellStyle name="Normal 14 2 3 3 4 2" xfId="4878"/>
    <cellStyle name="Normal 14 2 3 3 4 3" xfId="4879"/>
    <cellStyle name="Normal 14 2 3 3 4 4" xfId="47465"/>
    <cellStyle name="Normal 14 2 3 3 5" xfId="4880"/>
    <cellStyle name="Normal 14 2 3 3 5 2" xfId="4881"/>
    <cellStyle name="Normal 14 2 3 3 5 3" xfId="4882"/>
    <cellStyle name="Normal 14 2 3 3 5 4" xfId="45802"/>
    <cellStyle name="Normal 14 2 3 3 6" xfId="4883"/>
    <cellStyle name="Normal 14 2 3 3 6 2" xfId="4884"/>
    <cellStyle name="Normal 14 2 3 3 6 3" xfId="4885"/>
    <cellStyle name="Normal 14 2 3 3 6 4" xfId="51013"/>
    <cellStyle name="Normal 14 2 3 3 7" xfId="4886"/>
    <cellStyle name="Normal 14 2 3 3 7 2" xfId="4887"/>
    <cellStyle name="Normal 14 2 3 3 7 3" xfId="43979"/>
    <cellStyle name="Normal 14 2 3 3 8" xfId="4888"/>
    <cellStyle name="Normal 14 2 3 3 9" xfId="4889"/>
    <cellStyle name="Normal 14 2 3 4" xfId="4890"/>
    <cellStyle name="Normal 14 2 3 4 2" xfId="4891"/>
    <cellStyle name="Normal 14 2 3 4 2 2" xfId="4892"/>
    <cellStyle name="Normal 14 2 3 4 2 2 2" xfId="4893"/>
    <cellStyle name="Normal 14 2 3 4 2 2 3" xfId="4894"/>
    <cellStyle name="Normal 14 2 3 4 2 2 4" xfId="53215"/>
    <cellStyle name="Normal 14 2 3 4 2 3" xfId="4895"/>
    <cellStyle name="Normal 14 2 3 4 2 3 2" xfId="4896"/>
    <cellStyle name="Normal 14 2 3 4 2 3 3" xfId="47466"/>
    <cellStyle name="Normal 14 2 3 4 2 4" xfId="4897"/>
    <cellStyle name="Normal 14 2 3 4 2 5" xfId="4898"/>
    <cellStyle name="Normal 14 2 3 4 2 6" xfId="42559"/>
    <cellStyle name="Normal 14 2 3 4 3" xfId="4899"/>
    <cellStyle name="Normal 14 2 3 4 3 2" xfId="4900"/>
    <cellStyle name="Normal 14 2 3 4 3 3" xfId="4901"/>
    <cellStyle name="Normal 14 2 3 4 3 4" xfId="47467"/>
    <cellStyle name="Normal 14 2 3 4 4" xfId="4902"/>
    <cellStyle name="Normal 14 2 3 4 4 2" xfId="4903"/>
    <cellStyle name="Normal 14 2 3 4 4 3" xfId="4904"/>
    <cellStyle name="Normal 14 2 3 4 4 4" xfId="46193"/>
    <cellStyle name="Normal 14 2 3 4 5" xfId="4905"/>
    <cellStyle name="Normal 14 2 3 4 5 2" xfId="4906"/>
    <cellStyle name="Normal 14 2 3 4 5 3" xfId="4907"/>
    <cellStyle name="Normal 14 2 3 4 5 4" xfId="51404"/>
    <cellStyle name="Normal 14 2 3 4 6" xfId="4908"/>
    <cellStyle name="Normal 14 2 3 4 6 2" xfId="4909"/>
    <cellStyle name="Normal 14 2 3 4 6 3" xfId="44370"/>
    <cellStyle name="Normal 14 2 3 4 7" xfId="4910"/>
    <cellStyle name="Normal 14 2 3 4 8" xfId="4911"/>
    <cellStyle name="Normal 14 2 3 4 9" xfId="40748"/>
    <cellStyle name="Normal 14 2 3 5" xfId="4912"/>
    <cellStyle name="Normal 14 2 3 5 2" xfId="4913"/>
    <cellStyle name="Normal 14 2 3 5 2 2" xfId="4914"/>
    <cellStyle name="Normal 14 2 3 5 2 2 2" xfId="4915"/>
    <cellStyle name="Normal 14 2 3 5 2 2 3" xfId="4916"/>
    <cellStyle name="Normal 14 2 3 5 2 2 4" xfId="53929"/>
    <cellStyle name="Normal 14 2 3 5 2 3" xfId="4917"/>
    <cellStyle name="Normal 14 2 3 5 2 3 2" xfId="4918"/>
    <cellStyle name="Normal 14 2 3 5 2 3 3" xfId="47468"/>
    <cellStyle name="Normal 14 2 3 5 2 4" xfId="4919"/>
    <cellStyle name="Normal 14 2 3 5 2 5" xfId="4920"/>
    <cellStyle name="Normal 14 2 3 5 2 6" xfId="43273"/>
    <cellStyle name="Normal 14 2 3 5 3" xfId="4921"/>
    <cellStyle name="Normal 14 2 3 5 3 2" xfId="4922"/>
    <cellStyle name="Normal 14 2 3 5 3 3" xfId="4923"/>
    <cellStyle name="Normal 14 2 3 5 3 4" xfId="47469"/>
    <cellStyle name="Normal 14 2 3 5 4" xfId="4924"/>
    <cellStyle name="Normal 14 2 3 5 4 2" xfId="4925"/>
    <cellStyle name="Normal 14 2 3 5 4 3" xfId="4926"/>
    <cellStyle name="Normal 14 2 3 5 4 4" xfId="46907"/>
    <cellStyle name="Normal 14 2 3 5 5" xfId="4927"/>
    <cellStyle name="Normal 14 2 3 5 5 2" xfId="4928"/>
    <cellStyle name="Normal 14 2 3 5 5 3" xfId="4929"/>
    <cellStyle name="Normal 14 2 3 5 5 4" xfId="52118"/>
    <cellStyle name="Normal 14 2 3 5 6" xfId="4930"/>
    <cellStyle name="Normal 14 2 3 5 6 2" xfId="4931"/>
    <cellStyle name="Normal 14 2 3 5 6 3" xfId="45084"/>
    <cellStyle name="Normal 14 2 3 5 7" xfId="4932"/>
    <cellStyle name="Normal 14 2 3 5 8" xfId="4933"/>
    <cellStyle name="Normal 14 2 3 5 9" xfId="41462"/>
    <cellStyle name="Normal 14 2 3 6" xfId="4934"/>
    <cellStyle name="Normal 14 2 3 6 2" xfId="4935"/>
    <cellStyle name="Normal 14 2 3 6 2 2" xfId="4936"/>
    <cellStyle name="Normal 14 2 3 6 2 2 2" xfId="4937"/>
    <cellStyle name="Normal 14 2 3 6 2 2 3" xfId="4938"/>
    <cellStyle name="Normal 14 2 3 6 2 2 4" xfId="54064"/>
    <cellStyle name="Normal 14 2 3 6 2 3" xfId="4939"/>
    <cellStyle name="Normal 14 2 3 6 2 3 2" xfId="4940"/>
    <cellStyle name="Normal 14 2 3 6 2 3 3" xfId="47470"/>
    <cellStyle name="Normal 14 2 3 6 2 4" xfId="4941"/>
    <cellStyle name="Normal 14 2 3 6 2 5" xfId="4942"/>
    <cellStyle name="Normal 14 2 3 6 2 6" xfId="43408"/>
    <cellStyle name="Normal 14 2 3 6 3" xfId="4943"/>
    <cellStyle name="Normal 14 2 3 6 3 2" xfId="4944"/>
    <cellStyle name="Normal 14 2 3 6 3 3" xfId="4945"/>
    <cellStyle name="Normal 14 2 3 6 3 4" xfId="47042"/>
    <cellStyle name="Normal 14 2 3 6 4" xfId="4946"/>
    <cellStyle name="Normal 14 2 3 6 4 2" xfId="4947"/>
    <cellStyle name="Normal 14 2 3 6 4 3" xfId="4948"/>
    <cellStyle name="Normal 14 2 3 6 4 4" xfId="52253"/>
    <cellStyle name="Normal 14 2 3 6 5" xfId="4949"/>
    <cellStyle name="Normal 14 2 3 6 5 2" xfId="4950"/>
    <cellStyle name="Normal 14 2 3 6 5 3" xfId="45219"/>
    <cellStyle name="Normal 14 2 3 6 6" xfId="4951"/>
    <cellStyle name="Normal 14 2 3 6 7" xfId="4952"/>
    <cellStyle name="Normal 14 2 3 6 8" xfId="41597"/>
    <cellStyle name="Normal 14 2 3 7" xfId="4953"/>
    <cellStyle name="Normal 14 2 3 7 2" xfId="4954"/>
    <cellStyle name="Normal 14 2 3 7 2 2" xfId="4955"/>
    <cellStyle name="Normal 14 2 3 7 2 3" xfId="4956"/>
    <cellStyle name="Normal 14 2 3 7 2 4" xfId="52551"/>
    <cellStyle name="Normal 14 2 3 7 3" xfId="4957"/>
    <cellStyle name="Normal 14 2 3 7 3 2" xfId="4958"/>
    <cellStyle name="Normal 14 2 3 7 3 3" xfId="47471"/>
    <cellStyle name="Normal 14 2 3 7 4" xfId="4959"/>
    <cellStyle name="Normal 14 2 3 7 5" xfId="4960"/>
    <cellStyle name="Normal 14 2 3 7 6" xfId="41895"/>
    <cellStyle name="Normal 14 2 3 8" xfId="4961"/>
    <cellStyle name="Normal 14 2 3 8 2" xfId="4962"/>
    <cellStyle name="Normal 14 2 3 8 3" xfId="4963"/>
    <cellStyle name="Normal 14 2 3 8 4" xfId="47472"/>
    <cellStyle name="Normal 14 2 3 9" xfId="4964"/>
    <cellStyle name="Normal 14 2 3 9 2" xfId="4965"/>
    <cellStyle name="Normal 14 2 3 9 3" xfId="4966"/>
    <cellStyle name="Normal 14 2 3 9 4" xfId="45529"/>
    <cellStyle name="Normal 14 2 4" xfId="4967"/>
    <cellStyle name="Normal 14 2 4 10" xfId="4968"/>
    <cellStyle name="Normal 14 2 4 11" xfId="39995"/>
    <cellStyle name="Normal 14 2 4 2" xfId="4969"/>
    <cellStyle name="Normal 14 2 4 2 10" xfId="40447"/>
    <cellStyle name="Normal 14 2 4 2 2" xfId="4970"/>
    <cellStyle name="Normal 14 2 4 2 2 2" xfId="4971"/>
    <cellStyle name="Normal 14 2 4 2 2 2 2" xfId="4972"/>
    <cellStyle name="Normal 14 2 4 2 2 2 2 2" xfId="4973"/>
    <cellStyle name="Normal 14 2 4 2 2 2 2 3" xfId="4974"/>
    <cellStyle name="Normal 14 2 4 2 2 2 2 4" xfId="53220"/>
    <cellStyle name="Normal 14 2 4 2 2 2 3" xfId="4975"/>
    <cellStyle name="Normal 14 2 4 2 2 2 3 2" xfId="4976"/>
    <cellStyle name="Normal 14 2 4 2 2 2 3 3" xfId="47473"/>
    <cellStyle name="Normal 14 2 4 2 2 2 4" xfId="4977"/>
    <cellStyle name="Normal 14 2 4 2 2 2 5" xfId="4978"/>
    <cellStyle name="Normal 14 2 4 2 2 2 6" xfId="42564"/>
    <cellStyle name="Normal 14 2 4 2 2 3" xfId="4979"/>
    <cellStyle name="Normal 14 2 4 2 2 3 2" xfId="4980"/>
    <cellStyle name="Normal 14 2 4 2 2 3 3" xfId="4981"/>
    <cellStyle name="Normal 14 2 4 2 2 3 4" xfId="47474"/>
    <cellStyle name="Normal 14 2 4 2 2 4" xfId="4982"/>
    <cellStyle name="Normal 14 2 4 2 2 4 2" xfId="4983"/>
    <cellStyle name="Normal 14 2 4 2 2 4 3" xfId="4984"/>
    <cellStyle name="Normal 14 2 4 2 2 4 4" xfId="46198"/>
    <cellStyle name="Normal 14 2 4 2 2 5" xfId="4985"/>
    <cellStyle name="Normal 14 2 4 2 2 5 2" xfId="4986"/>
    <cellStyle name="Normal 14 2 4 2 2 5 3" xfId="4987"/>
    <cellStyle name="Normal 14 2 4 2 2 5 4" xfId="51409"/>
    <cellStyle name="Normal 14 2 4 2 2 6" xfId="4988"/>
    <cellStyle name="Normal 14 2 4 2 2 6 2" xfId="4989"/>
    <cellStyle name="Normal 14 2 4 2 2 6 3" xfId="44375"/>
    <cellStyle name="Normal 14 2 4 2 2 7" xfId="4990"/>
    <cellStyle name="Normal 14 2 4 2 2 8" xfId="4991"/>
    <cellStyle name="Normal 14 2 4 2 2 9" xfId="40753"/>
    <cellStyle name="Normal 14 2 4 2 3" xfId="4992"/>
    <cellStyle name="Normal 14 2 4 2 3 2" xfId="4993"/>
    <cellStyle name="Normal 14 2 4 2 3 2 2" xfId="4994"/>
    <cellStyle name="Normal 14 2 4 2 3 2 3" xfId="4995"/>
    <cellStyle name="Normal 14 2 4 2 3 2 4" xfId="52914"/>
    <cellStyle name="Normal 14 2 4 2 3 3" xfId="4996"/>
    <cellStyle name="Normal 14 2 4 2 3 3 2" xfId="4997"/>
    <cellStyle name="Normal 14 2 4 2 3 3 3" xfId="47475"/>
    <cellStyle name="Normal 14 2 4 2 3 4" xfId="4998"/>
    <cellStyle name="Normal 14 2 4 2 3 5" xfId="4999"/>
    <cellStyle name="Normal 14 2 4 2 3 6" xfId="42258"/>
    <cellStyle name="Normal 14 2 4 2 4" xfId="5000"/>
    <cellStyle name="Normal 14 2 4 2 4 2" xfId="5001"/>
    <cellStyle name="Normal 14 2 4 2 4 3" xfId="5002"/>
    <cellStyle name="Normal 14 2 4 2 4 4" xfId="47476"/>
    <cellStyle name="Normal 14 2 4 2 5" xfId="5003"/>
    <cellStyle name="Normal 14 2 4 2 5 2" xfId="5004"/>
    <cellStyle name="Normal 14 2 4 2 5 3" xfId="5005"/>
    <cellStyle name="Normal 14 2 4 2 5 4" xfId="45892"/>
    <cellStyle name="Normal 14 2 4 2 6" xfId="5006"/>
    <cellStyle name="Normal 14 2 4 2 6 2" xfId="5007"/>
    <cellStyle name="Normal 14 2 4 2 6 3" xfId="5008"/>
    <cellStyle name="Normal 14 2 4 2 6 4" xfId="51103"/>
    <cellStyle name="Normal 14 2 4 2 7" xfId="5009"/>
    <cellStyle name="Normal 14 2 4 2 7 2" xfId="5010"/>
    <cellStyle name="Normal 14 2 4 2 7 3" xfId="44069"/>
    <cellStyle name="Normal 14 2 4 2 8" xfId="5011"/>
    <cellStyle name="Normal 14 2 4 2 9" xfId="5012"/>
    <cellStyle name="Normal 14 2 4 3" xfId="5013"/>
    <cellStyle name="Normal 14 2 4 3 2" xfId="5014"/>
    <cellStyle name="Normal 14 2 4 3 2 2" xfId="5015"/>
    <cellStyle name="Normal 14 2 4 3 2 2 2" xfId="5016"/>
    <cellStyle name="Normal 14 2 4 3 2 2 3" xfId="5017"/>
    <cellStyle name="Normal 14 2 4 3 2 2 4" xfId="53219"/>
    <cellStyle name="Normal 14 2 4 3 2 3" xfId="5018"/>
    <cellStyle name="Normal 14 2 4 3 2 3 2" xfId="5019"/>
    <cellStyle name="Normal 14 2 4 3 2 3 3" xfId="47477"/>
    <cellStyle name="Normal 14 2 4 3 2 4" xfId="5020"/>
    <cellStyle name="Normal 14 2 4 3 2 5" xfId="5021"/>
    <cellStyle name="Normal 14 2 4 3 2 6" xfId="42563"/>
    <cellStyle name="Normal 14 2 4 3 3" xfId="5022"/>
    <cellStyle name="Normal 14 2 4 3 3 2" xfId="5023"/>
    <cellStyle name="Normal 14 2 4 3 3 3" xfId="5024"/>
    <cellStyle name="Normal 14 2 4 3 3 4" xfId="47478"/>
    <cellStyle name="Normal 14 2 4 3 4" xfId="5025"/>
    <cellStyle name="Normal 14 2 4 3 4 2" xfId="5026"/>
    <cellStyle name="Normal 14 2 4 3 4 3" xfId="5027"/>
    <cellStyle name="Normal 14 2 4 3 4 4" xfId="46197"/>
    <cellStyle name="Normal 14 2 4 3 5" xfId="5028"/>
    <cellStyle name="Normal 14 2 4 3 5 2" xfId="5029"/>
    <cellStyle name="Normal 14 2 4 3 5 3" xfId="5030"/>
    <cellStyle name="Normal 14 2 4 3 5 4" xfId="51408"/>
    <cellStyle name="Normal 14 2 4 3 6" xfId="5031"/>
    <cellStyle name="Normal 14 2 4 3 6 2" xfId="5032"/>
    <cellStyle name="Normal 14 2 4 3 6 3" xfId="44374"/>
    <cellStyle name="Normal 14 2 4 3 7" xfId="5033"/>
    <cellStyle name="Normal 14 2 4 3 8" xfId="5034"/>
    <cellStyle name="Normal 14 2 4 3 9" xfId="40752"/>
    <cellStyle name="Normal 14 2 4 4" xfId="5035"/>
    <cellStyle name="Normal 14 2 4 4 2" xfId="5036"/>
    <cellStyle name="Normal 14 2 4 4 2 2" xfId="5037"/>
    <cellStyle name="Normal 14 2 4 4 2 3" xfId="5038"/>
    <cellStyle name="Normal 14 2 4 4 2 4" xfId="52462"/>
    <cellStyle name="Normal 14 2 4 4 3" xfId="5039"/>
    <cellStyle name="Normal 14 2 4 4 3 2" xfId="5040"/>
    <cellStyle name="Normal 14 2 4 4 3 3" xfId="47479"/>
    <cellStyle name="Normal 14 2 4 4 4" xfId="5041"/>
    <cellStyle name="Normal 14 2 4 4 5" xfId="5042"/>
    <cellStyle name="Normal 14 2 4 4 6" xfId="41806"/>
    <cellStyle name="Normal 14 2 4 5" xfId="5043"/>
    <cellStyle name="Normal 14 2 4 5 2" xfId="5044"/>
    <cellStyle name="Normal 14 2 4 5 3" xfId="5045"/>
    <cellStyle name="Normal 14 2 4 5 4" xfId="47480"/>
    <cellStyle name="Normal 14 2 4 6" xfId="5046"/>
    <cellStyle name="Normal 14 2 4 6 2" xfId="5047"/>
    <cellStyle name="Normal 14 2 4 6 3" xfId="5048"/>
    <cellStyle name="Normal 14 2 4 6 4" xfId="45440"/>
    <cellStyle name="Normal 14 2 4 7" xfId="5049"/>
    <cellStyle name="Normal 14 2 4 7 2" xfId="5050"/>
    <cellStyle name="Normal 14 2 4 7 3" xfId="5051"/>
    <cellStyle name="Normal 14 2 4 7 4" xfId="50651"/>
    <cellStyle name="Normal 14 2 4 8" xfId="5052"/>
    <cellStyle name="Normal 14 2 4 8 2" xfId="5053"/>
    <cellStyle name="Normal 14 2 4 8 3" xfId="43617"/>
    <cellStyle name="Normal 14 2 4 9" xfId="5054"/>
    <cellStyle name="Normal 14 2 5" xfId="5055"/>
    <cellStyle name="Normal 14 2 5 10" xfId="5056"/>
    <cellStyle name="Normal 14 2 5 11" xfId="40130"/>
    <cellStyle name="Normal 14 2 5 2" xfId="5057"/>
    <cellStyle name="Normal 14 2 5 2 10" xfId="40497"/>
    <cellStyle name="Normal 14 2 5 2 2" xfId="5058"/>
    <cellStyle name="Normal 14 2 5 2 2 2" xfId="5059"/>
    <cellStyle name="Normal 14 2 5 2 2 2 2" xfId="5060"/>
    <cellStyle name="Normal 14 2 5 2 2 2 2 2" xfId="5061"/>
    <cellStyle name="Normal 14 2 5 2 2 2 2 3" xfId="5062"/>
    <cellStyle name="Normal 14 2 5 2 2 2 2 4" xfId="53222"/>
    <cellStyle name="Normal 14 2 5 2 2 2 3" xfId="5063"/>
    <cellStyle name="Normal 14 2 5 2 2 2 3 2" xfId="5064"/>
    <cellStyle name="Normal 14 2 5 2 2 2 3 3" xfId="47481"/>
    <cellStyle name="Normal 14 2 5 2 2 2 4" xfId="5065"/>
    <cellStyle name="Normal 14 2 5 2 2 2 5" xfId="5066"/>
    <cellStyle name="Normal 14 2 5 2 2 2 6" xfId="42566"/>
    <cellStyle name="Normal 14 2 5 2 2 3" xfId="5067"/>
    <cellStyle name="Normal 14 2 5 2 2 3 2" xfId="5068"/>
    <cellStyle name="Normal 14 2 5 2 2 3 3" xfId="5069"/>
    <cellStyle name="Normal 14 2 5 2 2 3 4" xfId="47482"/>
    <cellStyle name="Normal 14 2 5 2 2 4" xfId="5070"/>
    <cellStyle name="Normal 14 2 5 2 2 4 2" xfId="5071"/>
    <cellStyle name="Normal 14 2 5 2 2 4 3" xfId="5072"/>
    <cellStyle name="Normal 14 2 5 2 2 4 4" xfId="46200"/>
    <cellStyle name="Normal 14 2 5 2 2 5" xfId="5073"/>
    <cellStyle name="Normal 14 2 5 2 2 5 2" xfId="5074"/>
    <cellStyle name="Normal 14 2 5 2 2 5 3" xfId="5075"/>
    <cellStyle name="Normal 14 2 5 2 2 5 4" xfId="51411"/>
    <cellStyle name="Normal 14 2 5 2 2 6" xfId="5076"/>
    <cellStyle name="Normal 14 2 5 2 2 6 2" xfId="5077"/>
    <cellStyle name="Normal 14 2 5 2 2 6 3" xfId="44377"/>
    <cellStyle name="Normal 14 2 5 2 2 7" xfId="5078"/>
    <cellStyle name="Normal 14 2 5 2 2 8" xfId="5079"/>
    <cellStyle name="Normal 14 2 5 2 2 9" xfId="40755"/>
    <cellStyle name="Normal 14 2 5 2 3" xfId="5080"/>
    <cellStyle name="Normal 14 2 5 2 3 2" xfId="5081"/>
    <cellStyle name="Normal 14 2 5 2 3 2 2" xfId="5082"/>
    <cellStyle name="Normal 14 2 5 2 3 2 3" xfId="5083"/>
    <cellStyle name="Normal 14 2 5 2 3 2 4" xfId="52964"/>
    <cellStyle name="Normal 14 2 5 2 3 3" xfId="5084"/>
    <cellStyle name="Normal 14 2 5 2 3 3 2" xfId="5085"/>
    <cellStyle name="Normal 14 2 5 2 3 3 3" xfId="47483"/>
    <cellStyle name="Normal 14 2 5 2 3 4" xfId="5086"/>
    <cellStyle name="Normal 14 2 5 2 3 5" xfId="5087"/>
    <cellStyle name="Normal 14 2 5 2 3 6" xfId="42308"/>
    <cellStyle name="Normal 14 2 5 2 4" xfId="5088"/>
    <cellStyle name="Normal 14 2 5 2 4 2" xfId="5089"/>
    <cellStyle name="Normal 14 2 5 2 4 3" xfId="5090"/>
    <cellStyle name="Normal 14 2 5 2 4 4" xfId="47484"/>
    <cellStyle name="Normal 14 2 5 2 5" xfId="5091"/>
    <cellStyle name="Normal 14 2 5 2 5 2" xfId="5092"/>
    <cellStyle name="Normal 14 2 5 2 5 3" xfId="5093"/>
    <cellStyle name="Normal 14 2 5 2 5 4" xfId="45942"/>
    <cellStyle name="Normal 14 2 5 2 6" xfId="5094"/>
    <cellStyle name="Normal 14 2 5 2 6 2" xfId="5095"/>
    <cellStyle name="Normal 14 2 5 2 6 3" xfId="5096"/>
    <cellStyle name="Normal 14 2 5 2 6 4" xfId="51153"/>
    <cellStyle name="Normal 14 2 5 2 7" xfId="5097"/>
    <cellStyle name="Normal 14 2 5 2 7 2" xfId="5098"/>
    <cellStyle name="Normal 14 2 5 2 7 3" xfId="44119"/>
    <cellStyle name="Normal 14 2 5 2 8" xfId="5099"/>
    <cellStyle name="Normal 14 2 5 2 9" xfId="5100"/>
    <cellStyle name="Normal 14 2 5 3" xfId="5101"/>
    <cellStyle name="Normal 14 2 5 3 2" xfId="5102"/>
    <cellStyle name="Normal 14 2 5 3 2 2" xfId="5103"/>
    <cellStyle name="Normal 14 2 5 3 2 2 2" xfId="5104"/>
    <cellStyle name="Normal 14 2 5 3 2 2 3" xfId="5105"/>
    <cellStyle name="Normal 14 2 5 3 2 2 4" xfId="53221"/>
    <cellStyle name="Normal 14 2 5 3 2 3" xfId="5106"/>
    <cellStyle name="Normal 14 2 5 3 2 3 2" xfId="5107"/>
    <cellStyle name="Normal 14 2 5 3 2 3 3" xfId="47485"/>
    <cellStyle name="Normal 14 2 5 3 2 4" xfId="5108"/>
    <cellStyle name="Normal 14 2 5 3 2 5" xfId="5109"/>
    <cellStyle name="Normal 14 2 5 3 2 6" xfId="42565"/>
    <cellStyle name="Normal 14 2 5 3 3" xfId="5110"/>
    <cellStyle name="Normal 14 2 5 3 3 2" xfId="5111"/>
    <cellStyle name="Normal 14 2 5 3 3 3" xfId="5112"/>
    <cellStyle name="Normal 14 2 5 3 3 4" xfId="47486"/>
    <cellStyle name="Normal 14 2 5 3 4" xfId="5113"/>
    <cellStyle name="Normal 14 2 5 3 4 2" xfId="5114"/>
    <cellStyle name="Normal 14 2 5 3 4 3" xfId="5115"/>
    <cellStyle name="Normal 14 2 5 3 4 4" xfId="46199"/>
    <cellStyle name="Normal 14 2 5 3 5" xfId="5116"/>
    <cellStyle name="Normal 14 2 5 3 5 2" xfId="5117"/>
    <cellStyle name="Normal 14 2 5 3 5 3" xfId="5118"/>
    <cellStyle name="Normal 14 2 5 3 5 4" xfId="51410"/>
    <cellStyle name="Normal 14 2 5 3 6" xfId="5119"/>
    <cellStyle name="Normal 14 2 5 3 6 2" xfId="5120"/>
    <cellStyle name="Normal 14 2 5 3 6 3" xfId="44376"/>
    <cellStyle name="Normal 14 2 5 3 7" xfId="5121"/>
    <cellStyle name="Normal 14 2 5 3 8" xfId="5122"/>
    <cellStyle name="Normal 14 2 5 3 9" xfId="40754"/>
    <cellStyle name="Normal 14 2 5 4" xfId="5123"/>
    <cellStyle name="Normal 14 2 5 4 2" xfId="5124"/>
    <cellStyle name="Normal 14 2 5 4 2 2" xfId="5125"/>
    <cellStyle name="Normal 14 2 5 4 2 3" xfId="5126"/>
    <cellStyle name="Normal 14 2 5 4 2 4" xfId="52597"/>
    <cellStyle name="Normal 14 2 5 4 3" xfId="5127"/>
    <cellStyle name="Normal 14 2 5 4 3 2" xfId="5128"/>
    <cellStyle name="Normal 14 2 5 4 3 3" xfId="47487"/>
    <cellStyle name="Normal 14 2 5 4 4" xfId="5129"/>
    <cellStyle name="Normal 14 2 5 4 5" xfId="5130"/>
    <cellStyle name="Normal 14 2 5 4 6" xfId="41941"/>
    <cellStyle name="Normal 14 2 5 5" xfId="5131"/>
    <cellStyle name="Normal 14 2 5 5 2" xfId="5132"/>
    <cellStyle name="Normal 14 2 5 5 3" xfId="5133"/>
    <cellStyle name="Normal 14 2 5 5 4" xfId="47488"/>
    <cellStyle name="Normal 14 2 5 6" xfId="5134"/>
    <cellStyle name="Normal 14 2 5 6 2" xfId="5135"/>
    <cellStyle name="Normal 14 2 5 6 3" xfId="5136"/>
    <cellStyle name="Normal 14 2 5 6 4" xfId="45575"/>
    <cellStyle name="Normal 14 2 5 7" xfId="5137"/>
    <cellStyle name="Normal 14 2 5 7 2" xfId="5138"/>
    <cellStyle name="Normal 14 2 5 7 3" xfId="5139"/>
    <cellStyle name="Normal 14 2 5 7 4" xfId="50786"/>
    <cellStyle name="Normal 14 2 5 8" xfId="5140"/>
    <cellStyle name="Normal 14 2 5 8 2" xfId="5141"/>
    <cellStyle name="Normal 14 2 5 8 3" xfId="43752"/>
    <cellStyle name="Normal 14 2 5 9" xfId="5142"/>
    <cellStyle name="Normal 14 2 6" xfId="5143"/>
    <cellStyle name="Normal 14 2 6 10" xfId="5144"/>
    <cellStyle name="Normal 14 2 6 11" xfId="39946"/>
    <cellStyle name="Normal 14 2 6 2" xfId="5145"/>
    <cellStyle name="Normal 14 2 6 2 10" xfId="40403"/>
    <cellStyle name="Normal 14 2 6 2 2" xfId="5146"/>
    <cellStyle name="Normal 14 2 6 2 2 2" xfId="5147"/>
    <cellStyle name="Normal 14 2 6 2 2 2 2" xfId="5148"/>
    <cellStyle name="Normal 14 2 6 2 2 2 2 2" xfId="5149"/>
    <cellStyle name="Normal 14 2 6 2 2 2 2 3" xfId="5150"/>
    <cellStyle name="Normal 14 2 6 2 2 2 2 4" xfId="53224"/>
    <cellStyle name="Normal 14 2 6 2 2 2 3" xfId="5151"/>
    <cellStyle name="Normal 14 2 6 2 2 2 3 2" xfId="5152"/>
    <cellStyle name="Normal 14 2 6 2 2 2 3 3" xfId="47489"/>
    <cellStyle name="Normal 14 2 6 2 2 2 4" xfId="5153"/>
    <cellStyle name="Normal 14 2 6 2 2 2 5" xfId="5154"/>
    <cellStyle name="Normal 14 2 6 2 2 2 6" xfId="42568"/>
    <cellStyle name="Normal 14 2 6 2 2 3" xfId="5155"/>
    <cellStyle name="Normal 14 2 6 2 2 3 2" xfId="5156"/>
    <cellStyle name="Normal 14 2 6 2 2 3 3" xfId="5157"/>
    <cellStyle name="Normal 14 2 6 2 2 3 4" xfId="47490"/>
    <cellStyle name="Normal 14 2 6 2 2 4" xfId="5158"/>
    <cellStyle name="Normal 14 2 6 2 2 4 2" xfId="5159"/>
    <cellStyle name="Normal 14 2 6 2 2 4 3" xfId="5160"/>
    <cellStyle name="Normal 14 2 6 2 2 4 4" xfId="46202"/>
    <cellStyle name="Normal 14 2 6 2 2 5" xfId="5161"/>
    <cellStyle name="Normal 14 2 6 2 2 5 2" xfId="5162"/>
    <cellStyle name="Normal 14 2 6 2 2 5 3" xfId="5163"/>
    <cellStyle name="Normal 14 2 6 2 2 5 4" xfId="51413"/>
    <cellStyle name="Normal 14 2 6 2 2 6" xfId="5164"/>
    <cellStyle name="Normal 14 2 6 2 2 6 2" xfId="5165"/>
    <cellStyle name="Normal 14 2 6 2 2 6 3" xfId="44379"/>
    <cellStyle name="Normal 14 2 6 2 2 7" xfId="5166"/>
    <cellStyle name="Normal 14 2 6 2 2 8" xfId="5167"/>
    <cellStyle name="Normal 14 2 6 2 2 9" xfId="40757"/>
    <cellStyle name="Normal 14 2 6 2 3" xfId="5168"/>
    <cellStyle name="Normal 14 2 6 2 3 2" xfId="5169"/>
    <cellStyle name="Normal 14 2 6 2 3 2 2" xfId="5170"/>
    <cellStyle name="Normal 14 2 6 2 3 2 3" xfId="5171"/>
    <cellStyle name="Normal 14 2 6 2 3 2 4" xfId="52870"/>
    <cellStyle name="Normal 14 2 6 2 3 3" xfId="5172"/>
    <cellStyle name="Normal 14 2 6 2 3 3 2" xfId="5173"/>
    <cellStyle name="Normal 14 2 6 2 3 3 3" xfId="47491"/>
    <cellStyle name="Normal 14 2 6 2 3 4" xfId="5174"/>
    <cellStyle name="Normal 14 2 6 2 3 5" xfId="5175"/>
    <cellStyle name="Normal 14 2 6 2 3 6" xfId="42214"/>
    <cellStyle name="Normal 14 2 6 2 4" xfId="5176"/>
    <cellStyle name="Normal 14 2 6 2 4 2" xfId="5177"/>
    <cellStyle name="Normal 14 2 6 2 4 3" xfId="5178"/>
    <cellStyle name="Normal 14 2 6 2 4 4" xfId="47492"/>
    <cellStyle name="Normal 14 2 6 2 5" xfId="5179"/>
    <cellStyle name="Normal 14 2 6 2 5 2" xfId="5180"/>
    <cellStyle name="Normal 14 2 6 2 5 3" xfId="5181"/>
    <cellStyle name="Normal 14 2 6 2 5 4" xfId="45848"/>
    <cellStyle name="Normal 14 2 6 2 6" xfId="5182"/>
    <cellStyle name="Normal 14 2 6 2 6 2" xfId="5183"/>
    <cellStyle name="Normal 14 2 6 2 6 3" xfId="5184"/>
    <cellStyle name="Normal 14 2 6 2 6 4" xfId="51059"/>
    <cellStyle name="Normal 14 2 6 2 7" xfId="5185"/>
    <cellStyle name="Normal 14 2 6 2 7 2" xfId="5186"/>
    <cellStyle name="Normal 14 2 6 2 7 3" xfId="44025"/>
    <cellStyle name="Normal 14 2 6 2 8" xfId="5187"/>
    <cellStyle name="Normal 14 2 6 2 9" xfId="5188"/>
    <cellStyle name="Normal 14 2 6 3" xfId="5189"/>
    <cellStyle name="Normal 14 2 6 3 2" xfId="5190"/>
    <cellStyle name="Normal 14 2 6 3 2 2" xfId="5191"/>
    <cellStyle name="Normal 14 2 6 3 2 2 2" xfId="5192"/>
    <cellStyle name="Normal 14 2 6 3 2 2 3" xfId="5193"/>
    <cellStyle name="Normal 14 2 6 3 2 2 4" xfId="53223"/>
    <cellStyle name="Normal 14 2 6 3 2 3" xfId="5194"/>
    <cellStyle name="Normal 14 2 6 3 2 3 2" xfId="5195"/>
    <cellStyle name="Normal 14 2 6 3 2 3 3" xfId="47493"/>
    <cellStyle name="Normal 14 2 6 3 2 4" xfId="5196"/>
    <cellStyle name="Normal 14 2 6 3 2 5" xfId="5197"/>
    <cellStyle name="Normal 14 2 6 3 2 6" xfId="42567"/>
    <cellStyle name="Normal 14 2 6 3 3" xfId="5198"/>
    <cellStyle name="Normal 14 2 6 3 3 2" xfId="5199"/>
    <cellStyle name="Normal 14 2 6 3 3 3" xfId="5200"/>
    <cellStyle name="Normal 14 2 6 3 3 4" xfId="47494"/>
    <cellStyle name="Normal 14 2 6 3 4" xfId="5201"/>
    <cellStyle name="Normal 14 2 6 3 4 2" xfId="5202"/>
    <cellStyle name="Normal 14 2 6 3 4 3" xfId="5203"/>
    <cellStyle name="Normal 14 2 6 3 4 4" xfId="46201"/>
    <cellStyle name="Normal 14 2 6 3 5" xfId="5204"/>
    <cellStyle name="Normal 14 2 6 3 5 2" xfId="5205"/>
    <cellStyle name="Normal 14 2 6 3 5 3" xfId="5206"/>
    <cellStyle name="Normal 14 2 6 3 5 4" xfId="51412"/>
    <cellStyle name="Normal 14 2 6 3 6" xfId="5207"/>
    <cellStyle name="Normal 14 2 6 3 6 2" xfId="5208"/>
    <cellStyle name="Normal 14 2 6 3 6 3" xfId="44378"/>
    <cellStyle name="Normal 14 2 6 3 7" xfId="5209"/>
    <cellStyle name="Normal 14 2 6 3 8" xfId="5210"/>
    <cellStyle name="Normal 14 2 6 3 9" xfId="40756"/>
    <cellStyle name="Normal 14 2 6 4" xfId="5211"/>
    <cellStyle name="Normal 14 2 6 4 2" xfId="5212"/>
    <cellStyle name="Normal 14 2 6 4 2 2" xfId="5213"/>
    <cellStyle name="Normal 14 2 6 4 2 3" xfId="5214"/>
    <cellStyle name="Normal 14 2 6 4 2 4" xfId="52413"/>
    <cellStyle name="Normal 14 2 6 4 3" xfId="5215"/>
    <cellStyle name="Normal 14 2 6 4 3 2" xfId="5216"/>
    <cellStyle name="Normal 14 2 6 4 3 3" xfId="47495"/>
    <cellStyle name="Normal 14 2 6 4 4" xfId="5217"/>
    <cellStyle name="Normal 14 2 6 4 5" xfId="5218"/>
    <cellStyle name="Normal 14 2 6 4 6" xfId="41757"/>
    <cellStyle name="Normal 14 2 6 5" xfId="5219"/>
    <cellStyle name="Normal 14 2 6 5 2" xfId="5220"/>
    <cellStyle name="Normal 14 2 6 5 3" xfId="5221"/>
    <cellStyle name="Normal 14 2 6 5 4" xfId="47496"/>
    <cellStyle name="Normal 14 2 6 6" xfId="5222"/>
    <cellStyle name="Normal 14 2 6 6 2" xfId="5223"/>
    <cellStyle name="Normal 14 2 6 6 3" xfId="5224"/>
    <cellStyle name="Normal 14 2 6 6 4" xfId="45391"/>
    <cellStyle name="Normal 14 2 6 7" xfId="5225"/>
    <cellStyle name="Normal 14 2 6 7 2" xfId="5226"/>
    <cellStyle name="Normal 14 2 6 7 3" xfId="5227"/>
    <cellStyle name="Normal 14 2 6 7 4" xfId="50602"/>
    <cellStyle name="Normal 14 2 6 8" xfId="5228"/>
    <cellStyle name="Normal 14 2 6 8 2" xfId="5229"/>
    <cellStyle name="Normal 14 2 6 8 3" xfId="43568"/>
    <cellStyle name="Normal 14 2 6 9" xfId="5230"/>
    <cellStyle name="Normal 14 2 7" xfId="5231"/>
    <cellStyle name="Normal 14 2 7 10" xfId="40268"/>
    <cellStyle name="Normal 14 2 7 2" xfId="5232"/>
    <cellStyle name="Normal 14 2 7 2 2" xfId="5233"/>
    <cellStyle name="Normal 14 2 7 2 2 2" xfId="5234"/>
    <cellStyle name="Normal 14 2 7 2 2 2 2" xfId="5235"/>
    <cellStyle name="Normal 14 2 7 2 2 2 3" xfId="5236"/>
    <cellStyle name="Normal 14 2 7 2 2 2 4" xfId="53225"/>
    <cellStyle name="Normal 14 2 7 2 2 3" xfId="5237"/>
    <cellStyle name="Normal 14 2 7 2 2 3 2" xfId="5238"/>
    <cellStyle name="Normal 14 2 7 2 2 3 3" xfId="47497"/>
    <cellStyle name="Normal 14 2 7 2 2 4" xfId="5239"/>
    <cellStyle name="Normal 14 2 7 2 2 5" xfId="5240"/>
    <cellStyle name="Normal 14 2 7 2 2 6" xfId="42569"/>
    <cellStyle name="Normal 14 2 7 2 3" xfId="5241"/>
    <cellStyle name="Normal 14 2 7 2 3 2" xfId="5242"/>
    <cellStyle name="Normal 14 2 7 2 3 3" xfId="5243"/>
    <cellStyle name="Normal 14 2 7 2 3 4" xfId="47498"/>
    <cellStyle name="Normal 14 2 7 2 4" xfId="5244"/>
    <cellStyle name="Normal 14 2 7 2 4 2" xfId="5245"/>
    <cellStyle name="Normal 14 2 7 2 4 3" xfId="5246"/>
    <cellStyle name="Normal 14 2 7 2 4 4" xfId="46203"/>
    <cellStyle name="Normal 14 2 7 2 5" xfId="5247"/>
    <cellStyle name="Normal 14 2 7 2 5 2" xfId="5248"/>
    <cellStyle name="Normal 14 2 7 2 5 3" xfId="5249"/>
    <cellStyle name="Normal 14 2 7 2 5 4" xfId="51414"/>
    <cellStyle name="Normal 14 2 7 2 6" xfId="5250"/>
    <cellStyle name="Normal 14 2 7 2 6 2" xfId="5251"/>
    <cellStyle name="Normal 14 2 7 2 6 3" xfId="44380"/>
    <cellStyle name="Normal 14 2 7 2 7" xfId="5252"/>
    <cellStyle name="Normal 14 2 7 2 8" xfId="5253"/>
    <cellStyle name="Normal 14 2 7 2 9" xfId="40758"/>
    <cellStyle name="Normal 14 2 7 3" xfId="5254"/>
    <cellStyle name="Normal 14 2 7 3 2" xfId="5255"/>
    <cellStyle name="Normal 14 2 7 3 2 2" xfId="5256"/>
    <cellStyle name="Normal 14 2 7 3 2 3" xfId="5257"/>
    <cellStyle name="Normal 14 2 7 3 2 4" xfId="52735"/>
    <cellStyle name="Normal 14 2 7 3 3" xfId="5258"/>
    <cellStyle name="Normal 14 2 7 3 3 2" xfId="5259"/>
    <cellStyle name="Normal 14 2 7 3 3 3" xfId="47499"/>
    <cellStyle name="Normal 14 2 7 3 4" xfId="5260"/>
    <cellStyle name="Normal 14 2 7 3 5" xfId="5261"/>
    <cellStyle name="Normal 14 2 7 3 6" xfId="42079"/>
    <cellStyle name="Normal 14 2 7 4" xfId="5262"/>
    <cellStyle name="Normal 14 2 7 4 2" xfId="5263"/>
    <cellStyle name="Normal 14 2 7 4 3" xfId="5264"/>
    <cellStyle name="Normal 14 2 7 4 4" xfId="47500"/>
    <cellStyle name="Normal 14 2 7 5" xfId="5265"/>
    <cellStyle name="Normal 14 2 7 5 2" xfId="5266"/>
    <cellStyle name="Normal 14 2 7 5 3" xfId="5267"/>
    <cellStyle name="Normal 14 2 7 5 4" xfId="45713"/>
    <cellStyle name="Normal 14 2 7 6" xfId="5268"/>
    <cellStyle name="Normal 14 2 7 6 2" xfId="5269"/>
    <cellStyle name="Normal 14 2 7 6 3" xfId="5270"/>
    <cellStyle name="Normal 14 2 7 6 4" xfId="50924"/>
    <cellStyle name="Normal 14 2 7 7" xfId="5271"/>
    <cellStyle name="Normal 14 2 7 7 2" xfId="5272"/>
    <cellStyle name="Normal 14 2 7 7 3" xfId="43890"/>
    <cellStyle name="Normal 14 2 7 8" xfId="5273"/>
    <cellStyle name="Normal 14 2 7 9" xfId="5274"/>
    <cellStyle name="Normal 14 2 8" xfId="5275"/>
    <cellStyle name="Normal 14 2 8 2" xfId="5276"/>
    <cellStyle name="Normal 14 2 8 2 2" xfId="5277"/>
    <cellStyle name="Normal 14 2 8 2 2 2" xfId="5278"/>
    <cellStyle name="Normal 14 2 8 2 2 3" xfId="5279"/>
    <cellStyle name="Normal 14 2 8 2 2 4" xfId="53102"/>
    <cellStyle name="Normal 14 2 8 2 3" xfId="5280"/>
    <cellStyle name="Normal 14 2 8 2 3 2" xfId="5281"/>
    <cellStyle name="Normal 14 2 8 2 3 3" xfId="47501"/>
    <cellStyle name="Normal 14 2 8 2 4" xfId="5282"/>
    <cellStyle name="Normal 14 2 8 2 5" xfId="5283"/>
    <cellStyle name="Normal 14 2 8 2 6" xfId="42446"/>
    <cellStyle name="Normal 14 2 8 3" xfId="5284"/>
    <cellStyle name="Normal 14 2 8 3 2" xfId="5285"/>
    <cellStyle name="Normal 14 2 8 3 3" xfId="5286"/>
    <cellStyle name="Normal 14 2 8 3 4" xfId="47502"/>
    <cellStyle name="Normal 14 2 8 4" xfId="5287"/>
    <cellStyle name="Normal 14 2 8 4 2" xfId="5288"/>
    <cellStyle name="Normal 14 2 8 4 3" xfId="5289"/>
    <cellStyle name="Normal 14 2 8 4 4" xfId="46080"/>
    <cellStyle name="Normal 14 2 8 5" xfId="5290"/>
    <cellStyle name="Normal 14 2 8 5 2" xfId="5291"/>
    <cellStyle name="Normal 14 2 8 5 3" xfId="5292"/>
    <cellStyle name="Normal 14 2 8 5 4" xfId="51291"/>
    <cellStyle name="Normal 14 2 8 6" xfId="5293"/>
    <cellStyle name="Normal 14 2 8 6 2" xfId="5294"/>
    <cellStyle name="Normal 14 2 8 6 3" xfId="44257"/>
    <cellStyle name="Normal 14 2 8 7" xfId="5295"/>
    <cellStyle name="Normal 14 2 8 8" xfId="5296"/>
    <cellStyle name="Normal 14 2 8 9" xfId="40635"/>
    <cellStyle name="Normal 14 2 9" xfId="5297"/>
    <cellStyle name="Normal 14 2 9 2" xfId="5298"/>
    <cellStyle name="Normal 14 2 9 2 2" xfId="5299"/>
    <cellStyle name="Normal 14 2 9 2 2 2" xfId="5300"/>
    <cellStyle name="Normal 14 2 9 2 2 3" xfId="5301"/>
    <cellStyle name="Normal 14 2 9 2 2 4" xfId="52369"/>
    <cellStyle name="Normal 14 2 9 2 3" xfId="5302"/>
    <cellStyle name="Normal 14 2 9 2 3 2" xfId="5303"/>
    <cellStyle name="Normal 14 2 9 2 3 3" xfId="47503"/>
    <cellStyle name="Normal 14 2 9 2 4" xfId="5304"/>
    <cellStyle name="Normal 14 2 9 2 5" xfId="5305"/>
    <cellStyle name="Normal 14 2 9 2 6" xfId="41713"/>
    <cellStyle name="Normal 14 2 9 3" xfId="5306"/>
    <cellStyle name="Normal 14 2 9 3 2" xfId="5307"/>
    <cellStyle name="Normal 14 2 9 3 3" xfId="5308"/>
    <cellStyle name="Normal 14 2 9 3 4" xfId="47504"/>
    <cellStyle name="Normal 14 2 9 4" xfId="5309"/>
    <cellStyle name="Normal 14 2 9 4 2" xfId="5310"/>
    <cellStyle name="Normal 14 2 9 4 3" xfId="5311"/>
    <cellStyle name="Normal 14 2 9 4 4" xfId="45347"/>
    <cellStyle name="Normal 14 2 9 5" xfId="5312"/>
    <cellStyle name="Normal 14 2 9 5 2" xfId="5313"/>
    <cellStyle name="Normal 14 2 9 5 3" xfId="5314"/>
    <cellStyle name="Normal 14 2 9 5 4" xfId="50558"/>
    <cellStyle name="Normal 14 2 9 6" xfId="5315"/>
    <cellStyle name="Normal 14 2 9 6 2" xfId="5316"/>
    <cellStyle name="Normal 14 2 9 6 3" xfId="43524"/>
    <cellStyle name="Normal 14 2 9 7" xfId="5317"/>
    <cellStyle name="Normal 14 2 9 8" xfId="5318"/>
    <cellStyle name="Normal 14 2 9 9" xfId="39902"/>
    <cellStyle name="Normal 14 20" xfId="5319"/>
    <cellStyle name="Normal 14 21" xfId="39861"/>
    <cellStyle name="Normal 14 3" xfId="123"/>
    <cellStyle name="Normal 14 3 10" xfId="5320"/>
    <cellStyle name="Normal 14 3 10 2" xfId="5321"/>
    <cellStyle name="Normal 14 3 10 2 2" xfId="5322"/>
    <cellStyle name="Normal 14 3 10 2 2 2" xfId="5323"/>
    <cellStyle name="Normal 14 3 10 2 2 3" xfId="5324"/>
    <cellStyle name="Normal 14 3 10 2 2 4" xfId="53840"/>
    <cellStyle name="Normal 14 3 10 2 3" xfId="5325"/>
    <cellStyle name="Normal 14 3 10 2 3 2" xfId="5326"/>
    <cellStyle name="Normal 14 3 10 2 3 3" xfId="47505"/>
    <cellStyle name="Normal 14 3 10 2 4" xfId="5327"/>
    <cellStyle name="Normal 14 3 10 2 5" xfId="5328"/>
    <cellStyle name="Normal 14 3 10 2 6" xfId="43184"/>
    <cellStyle name="Normal 14 3 10 3" xfId="5329"/>
    <cellStyle name="Normal 14 3 10 3 2" xfId="5330"/>
    <cellStyle name="Normal 14 3 10 3 3" xfId="5331"/>
    <cellStyle name="Normal 14 3 10 3 4" xfId="47506"/>
    <cellStyle name="Normal 14 3 10 4" xfId="5332"/>
    <cellStyle name="Normal 14 3 10 4 2" xfId="5333"/>
    <cellStyle name="Normal 14 3 10 4 3" xfId="5334"/>
    <cellStyle name="Normal 14 3 10 4 4" xfId="46818"/>
    <cellStyle name="Normal 14 3 10 5" xfId="5335"/>
    <cellStyle name="Normal 14 3 10 5 2" xfId="5336"/>
    <cellStyle name="Normal 14 3 10 5 3" xfId="5337"/>
    <cellStyle name="Normal 14 3 10 5 4" xfId="52029"/>
    <cellStyle name="Normal 14 3 10 6" xfId="5338"/>
    <cellStyle name="Normal 14 3 10 6 2" xfId="5339"/>
    <cellStyle name="Normal 14 3 10 6 3" xfId="44995"/>
    <cellStyle name="Normal 14 3 10 7" xfId="5340"/>
    <cellStyle name="Normal 14 3 10 8" xfId="5341"/>
    <cellStyle name="Normal 14 3 10 9" xfId="41373"/>
    <cellStyle name="Normal 14 3 11" xfId="5342"/>
    <cellStyle name="Normal 14 3 11 2" xfId="5343"/>
    <cellStyle name="Normal 14 3 11 2 2" xfId="5344"/>
    <cellStyle name="Normal 14 3 11 2 2 2" xfId="5345"/>
    <cellStyle name="Normal 14 3 11 2 2 3" xfId="5346"/>
    <cellStyle name="Normal 14 3 11 2 2 4" xfId="53976"/>
    <cellStyle name="Normal 14 3 11 2 3" xfId="5347"/>
    <cellStyle name="Normal 14 3 11 2 3 2" xfId="5348"/>
    <cellStyle name="Normal 14 3 11 2 3 3" xfId="47507"/>
    <cellStyle name="Normal 14 3 11 2 4" xfId="5349"/>
    <cellStyle name="Normal 14 3 11 2 5" xfId="5350"/>
    <cellStyle name="Normal 14 3 11 2 6" xfId="43320"/>
    <cellStyle name="Normal 14 3 11 3" xfId="5351"/>
    <cellStyle name="Normal 14 3 11 3 2" xfId="5352"/>
    <cellStyle name="Normal 14 3 11 3 3" xfId="5353"/>
    <cellStyle name="Normal 14 3 11 3 4" xfId="46954"/>
    <cellStyle name="Normal 14 3 11 4" xfId="5354"/>
    <cellStyle name="Normal 14 3 11 4 2" xfId="5355"/>
    <cellStyle name="Normal 14 3 11 4 3" xfId="5356"/>
    <cellStyle name="Normal 14 3 11 4 4" xfId="52165"/>
    <cellStyle name="Normal 14 3 11 5" xfId="5357"/>
    <cellStyle name="Normal 14 3 11 5 2" xfId="5358"/>
    <cellStyle name="Normal 14 3 11 5 3" xfId="45131"/>
    <cellStyle name="Normal 14 3 11 6" xfId="5359"/>
    <cellStyle name="Normal 14 3 11 7" xfId="5360"/>
    <cellStyle name="Normal 14 3 11 8" xfId="41509"/>
    <cellStyle name="Normal 14 3 12" xfId="5361"/>
    <cellStyle name="Normal 14 3 12 2" xfId="5362"/>
    <cellStyle name="Normal 14 3 12 2 2" xfId="5363"/>
    <cellStyle name="Normal 14 3 12 2 3" xfId="5364"/>
    <cellStyle name="Normal 14 3 12 2 4" xfId="47508"/>
    <cellStyle name="Normal 14 3 12 3" xfId="5365"/>
    <cellStyle name="Normal 14 3 12 3 2" xfId="5366"/>
    <cellStyle name="Normal 14 3 12 3 3" xfId="5367"/>
    <cellStyle name="Normal 14 3 12 3 4" xfId="52358"/>
    <cellStyle name="Normal 14 3 12 4" xfId="5368"/>
    <cellStyle name="Normal 14 3 12 4 2" xfId="5369"/>
    <cellStyle name="Normal 14 3 12 4 3" xfId="45277"/>
    <cellStyle name="Normal 14 3 12 5" xfId="5370"/>
    <cellStyle name="Normal 14 3 12 6" xfId="5371"/>
    <cellStyle name="Normal 14 3 12 7" xfId="41702"/>
    <cellStyle name="Normal 14 3 13" xfId="5372"/>
    <cellStyle name="Normal 14 3 13 2" xfId="5373"/>
    <cellStyle name="Normal 14 3 13 3" xfId="5374"/>
    <cellStyle name="Normal 14 3 13 4" xfId="47509"/>
    <cellStyle name="Normal 14 3 14" xfId="5375"/>
    <cellStyle name="Normal 14 3 14 2" xfId="5376"/>
    <cellStyle name="Normal 14 3 14 3" xfId="5377"/>
    <cellStyle name="Normal 14 3 14 4" xfId="45336"/>
    <cellStyle name="Normal 14 3 15" xfId="5378"/>
    <cellStyle name="Normal 14 3 15 2" xfId="5379"/>
    <cellStyle name="Normal 14 3 15 3" xfId="5380"/>
    <cellStyle name="Normal 14 3 15 4" xfId="50547"/>
    <cellStyle name="Normal 14 3 16" xfId="5381"/>
    <cellStyle name="Normal 14 3 16 2" xfId="5382"/>
    <cellStyle name="Normal 14 3 16 3" xfId="43513"/>
    <cellStyle name="Normal 14 3 17" xfId="5383"/>
    <cellStyle name="Normal 14 3 18" xfId="5384"/>
    <cellStyle name="Normal 14 3 19" xfId="39891"/>
    <cellStyle name="Normal 14 3 2" xfId="250"/>
    <cellStyle name="Normal 14 3 2 10" xfId="5385"/>
    <cellStyle name="Normal 14 3 2 10 2" xfId="5386"/>
    <cellStyle name="Normal 14 3 2 10 3" xfId="5387"/>
    <cellStyle name="Normal 14 3 2 10 4" xfId="50698"/>
    <cellStyle name="Normal 14 3 2 11" xfId="5388"/>
    <cellStyle name="Normal 14 3 2 11 2" xfId="5389"/>
    <cellStyle name="Normal 14 3 2 11 3" xfId="43664"/>
    <cellStyle name="Normal 14 3 2 12" xfId="5390"/>
    <cellStyle name="Normal 14 3 2 13" xfId="5391"/>
    <cellStyle name="Normal 14 3 2 14" xfId="40042"/>
    <cellStyle name="Normal 14 3 2 2" xfId="5392"/>
    <cellStyle name="Normal 14 3 2 2 10" xfId="5393"/>
    <cellStyle name="Normal 14 3 2 2 11" xfId="40177"/>
    <cellStyle name="Normal 14 3 2 2 2" xfId="5394"/>
    <cellStyle name="Normal 14 3 2 2 2 10" xfId="40544"/>
    <cellStyle name="Normal 14 3 2 2 2 2" xfId="5395"/>
    <cellStyle name="Normal 14 3 2 2 2 2 2" xfId="5396"/>
    <cellStyle name="Normal 14 3 2 2 2 2 2 2" xfId="5397"/>
    <cellStyle name="Normal 14 3 2 2 2 2 2 2 2" xfId="5398"/>
    <cellStyle name="Normal 14 3 2 2 2 2 2 2 3" xfId="5399"/>
    <cellStyle name="Normal 14 3 2 2 2 2 2 2 4" xfId="53228"/>
    <cellStyle name="Normal 14 3 2 2 2 2 2 3" xfId="5400"/>
    <cellStyle name="Normal 14 3 2 2 2 2 2 3 2" xfId="5401"/>
    <cellStyle name="Normal 14 3 2 2 2 2 2 3 3" xfId="47510"/>
    <cellStyle name="Normal 14 3 2 2 2 2 2 4" xfId="5402"/>
    <cellStyle name="Normal 14 3 2 2 2 2 2 5" xfId="5403"/>
    <cellStyle name="Normal 14 3 2 2 2 2 2 6" xfId="42572"/>
    <cellStyle name="Normal 14 3 2 2 2 2 3" xfId="5404"/>
    <cellStyle name="Normal 14 3 2 2 2 2 3 2" xfId="5405"/>
    <cellStyle name="Normal 14 3 2 2 2 2 3 3" xfId="5406"/>
    <cellStyle name="Normal 14 3 2 2 2 2 3 4" xfId="47511"/>
    <cellStyle name="Normal 14 3 2 2 2 2 4" xfId="5407"/>
    <cellStyle name="Normal 14 3 2 2 2 2 4 2" xfId="5408"/>
    <cellStyle name="Normal 14 3 2 2 2 2 4 3" xfId="5409"/>
    <cellStyle name="Normal 14 3 2 2 2 2 4 4" xfId="46206"/>
    <cellStyle name="Normal 14 3 2 2 2 2 5" xfId="5410"/>
    <cellStyle name="Normal 14 3 2 2 2 2 5 2" xfId="5411"/>
    <cellStyle name="Normal 14 3 2 2 2 2 5 3" xfId="5412"/>
    <cellStyle name="Normal 14 3 2 2 2 2 5 4" xfId="51417"/>
    <cellStyle name="Normal 14 3 2 2 2 2 6" xfId="5413"/>
    <cellStyle name="Normal 14 3 2 2 2 2 6 2" xfId="5414"/>
    <cellStyle name="Normal 14 3 2 2 2 2 6 3" xfId="44383"/>
    <cellStyle name="Normal 14 3 2 2 2 2 7" xfId="5415"/>
    <cellStyle name="Normal 14 3 2 2 2 2 8" xfId="5416"/>
    <cellStyle name="Normal 14 3 2 2 2 2 9" xfId="40761"/>
    <cellStyle name="Normal 14 3 2 2 2 3" xfId="5417"/>
    <cellStyle name="Normal 14 3 2 2 2 3 2" xfId="5418"/>
    <cellStyle name="Normal 14 3 2 2 2 3 2 2" xfId="5419"/>
    <cellStyle name="Normal 14 3 2 2 2 3 2 3" xfId="5420"/>
    <cellStyle name="Normal 14 3 2 2 2 3 2 4" xfId="53011"/>
    <cellStyle name="Normal 14 3 2 2 2 3 3" xfId="5421"/>
    <cellStyle name="Normal 14 3 2 2 2 3 3 2" xfId="5422"/>
    <cellStyle name="Normal 14 3 2 2 2 3 3 3" xfId="47512"/>
    <cellStyle name="Normal 14 3 2 2 2 3 4" xfId="5423"/>
    <cellStyle name="Normal 14 3 2 2 2 3 5" xfId="5424"/>
    <cellStyle name="Normal 14 3 2 2 2 3 6" xfId="42355"/>
    <cellStyle name="Normal 14 3 2 2 2 4" xfId="5425"/>
    <cellStyle name="Normal 14 3 2 2 2 4 2" xfId="5426"/>
    <cellStyle name="Normal 14 3 2 2 2 4 3" xfId="5427"/>
    <cellStyle name="Normal 14 3 2 2 2 4 4" xfId="47513"/>
    <cellStyle name="Normal 14 3 2 2 2 5" xfId="5428"/>
    <cellStyle name="Normal 14 3 2 2 2 5 2" xfId="5429"/>
    <cellStyle name="Normal 14 3 2 2 2 5 3" xfId="5430"/>
    <cellStyle name="Normal 14 3 2 2 2 5 4" xfId="45989"/>
    <cellStyle name="Normal 14 3 2 2 2 6" xfId="5431"/>
    <cellStyle name="Normal 14 3 2 2 2 6 2" xfId="5432"/>
    <cellStyle name="Normal 14 3 2 2 2 6 3" xfId="5433"/>
    <cellStyle name="Normal 14 3 2 2 2 6 4" xfId="51200"/>
    <cellStyle name="Normal 14 3 2 2 2 7" xfId="5434"/>
    <cellStyle name="Normal 14 3 2 2 2 7 2" xfId="5435"/>
    <cellStyle name="Normal 14 3 2 2 2 7 3" xfId="44166"/>
    <cellStyle name="Normal 14 3 2 2 2 8" xfId="5436"/>
    <cellStyle name="Normal 14 3 2 2 2 9" xfId="5437"/>
    <cellStyle name="Normal 14 3 2 2 3" xfId="5438"/>
    <cellStyle name="Normal 14 3 2 2 3 2" xfId="5439"/>
    <cellStyle name="Normal 14 3 2 2 3 2 2" xfId="5440"/>
    <cellStyle name="Normal 14 3 2 2 3 2 2 2" xfId="5441"/>
    <cellStyle name="Normal 14 3 2 2 3 2 2 3" xfId="5442"/>
    <cellStyle name="Normal 14 3 2 2 3 2 2 4" xfId="53227"/>
    <cellStyle name="Normal 14 3 2 2 3 2 3" xfId="5443"/>
    <cellStyle name="Normal 14 3 2 2 3 2 3 2" xfId="5444"/>
    <cellStyle name="Normal 14 3 2 2 3 2 3 3" xfId="47514"/>
    <cellStyle name="Normal 14 3 2 2 3 2 4" xfId="5445"/>
    <cellStyle name="Normal 14 3 2 2 3 2 5" xfId="5446"/>
    <cellStyle name="Normal 14 3 2 2 3 2 6" xfId="42571"/>
    <cellStyle name="Normal 14 3 2 2 3 3" xfId="5447"/>
    <cellStyle name="Normal 14 3 2 2 3 3 2" xfId="5448"/>
    <cellStyle name="Normal 14 3 2 2 3 3 3" xfId="5449"/>
    <cellStyle name="Normal 14 3 2 2 3 3 4" xfId="47515"/>
    <cellStyle name="Normal 14 3 2 2 3 4" xfId="5450"/>
    <cellStyle name="Normal 14 3 2 2 3 4 2" xfId="5451"/>
    <cellStyle name="Normal 14 3 2 2 3 4 3" xfId="5452"/>
    <cellStyle name="Normal 14 3 2 2 3 4 4" xfId="46205"/>
    <cellStyle name="Normal 14 3 2 2 3 5" xfId="5453"/>
    <cellStyle name="Normal 14 3 2 2 3 5 2" xfId="5454"/>
    <cellStyle name="Normal 14 3 2 2 3 5 3" xfId="5455"/>
    <cellStyle name="Normal 14 3 2 2 3 5 4" xfId="51416"/>
    <cellStyle name="Normal 14 3 2 2 3 6" xfId="5456"/>
    <cellStyle name="Normal 14 3 2 2 3 6 2" xfId="5457"/>
    <cellStyle name="Normal 14 3 2 2 3 6 3" xfId="44382"/>
    <cellStyle name="Normal 14 3 2 2 3 7" xfId="5458"/>
    <cellStyle name="Normal 14 3 2 2 3 8" xfId="5459"/>
    <cellStyle name="Normal 14 3 2 2 3 9" xfId="40760"/>
    <cellStyle name="Normal 14 3 2 2 4" xfId="5460"/>
    <cellStyle name="Normal 14 3 2 2 4 2" xfId="5461"/>
    <cellStyle name="Normal 14 3 2 2 4 2 2" xfId="5462"/>
    <cellStyle name="Normal 14 3 2 2 4 2 3" xfId="5463"/>
    <cellStyle name="Normal 14 3 2 2 4 2 4" xfId="52644"/>
    <cellStyle name="Normal 14 3 2 2 4 3" xfId="5464"/>
    <cellStyle name="Normal 14 3 2 2 4 3 2" xfId="5465"/>
    <cellStyle name="Normal 14 3 2 2 4 3 3" xfId="47516"/>
    <cellStyle name="Normal 14 3 2 2 4 4" xfId="5466"/>
    <cellStyle name="Normal 14 3 2 2 4 5" xfId="5467"/>
    <cellStyle name="Normal 14 3 2 2 4 6" xfId="41988"/>
    <cellStyle name="Normal 14 3 2 2 5" xfId="5468"/>
    <cellStyle name="Normal 14 3 2 2 5 2" xfId="5469"/>
    <cellStyle name="Normal 14 3 2 2 5 3" xfId="5470"/>
    <cellStyle name="Normal 14 3 2 2 5 4" xfId="47517"/>
    <cellStyle name="Normal 14 3 2 2 6" xfId="5471"/>
    <cellStyle name="Normal 14 3 2 2 6 2" xfId="5472"/>
    <cellStyle name="Normal 14 3 2 2 6 3" xfId="5473"/>
    <cellStyle name="Normal 14 3 2 2 6 4" xfId="45622"/>
    <cellStyle name="Normal 14 3 2 2 7" xfId="5474"/>
    <cellStyle name="Normal 14 3 2 2 7 2" xfId="5475"/>
    <cellStyle name="Normal 14 3 2 2 7 3" xfId="5476"/>
    <cellStyle name="Normal 14 3 2 2 7 4" xfId="50833"/>
    <cellStyle name="Normal 14 3 2 2 8" xfId="5477"/>
    <cellStyle name="Normal 14 3 2 2 8 2" xfId="5478"/>
    <cellStyle name="Normal 14 3 2 2 8 3" xfId="43799"/>
    <cellStyle name="Normal 14 3 2 2 9" xfId="5479"/>
    <cellStyle name="Normal 14 3 2 3" xfId="5480"/>
    <cellStyle name="Normal 14 3 2 3 10" xfId="40315"/>
    <cellStyle name="Normal 14 3 2 3 2" xfId="5481"/>
    <cellStyle name="Normal 14 3 2 3 2 2" xfId="5482"/>
    <cellStyle name="Normal 14 3 2 3 2 2 2" xfId="5483"/>
    <cellStyle name="Normal 14 3 2 3 2 2 2 2" xfId="5484"/>
    <cellStyle name="Normal 14 3 2 3 2 2 2 3" xfId="5485"/>
    <cellStyle name="Normal 14 3 2 3 2 2 2 4" xfId="53229"/>
    <cellStyle name="Normal 14 3 2 3 2 2 3" xfId="5486"/>
    <cellStyle name="Normal 14 3 2 3 2 2 3 2" xfId="5487"/>
    <cellStyle name="Normal 14 3 2 3 2 2 3 3" xfId="47518"/>
    <cellStyle name="Normal 14 3 2 3 2 2 4" xfId="5488"/>
    <cellStyle name="Normal 14 3 2 3 2 2 5" xfId="5489"/>
    <cellStyle name="Normal 14 3 2 3 2 2 6" xfId="42573"/>
    <cellStyle name="Normal 14 3 2 3 2 3" xfId="5490"/>
    <cellStyle name="Normal 14 3 2 3 2 3 2" xfId="5491"/>
    <cellStyle name="Normal 14 3 2 3 2 3 3" xfId="5492"/>
    <cellStyle name="Normal 14 3 2 3 2 3 4" xfId="47519"/>
    <cellStyle name="Normal 14 3 2 3 2 4" xfId="5493"/>
    <cellStyle name="Normal 14 3 2 3 2 4 2" xfId="5494"/>
    <cellStyle name="Normal 14 3 2 3 2 4 3" xfId="5495"/>
    <cellStyle name="Normal 14 3 2 3 2 4 4" xfId="46207"/>
    <cellStyle name="Normal 14 3 2 3 2 5" xfId="5496"/>
    <cellStyle name="Normal 14 3 2 3 2 5 2" xfId="5497"/>
    <cellStyle name="Normal 14 3 2 3 2 5 3" xfId="5498"/>
    <cellStyle name="Normal 14 3 2 3 2 5 4" xfId="51418"/>
    <cellStyle name="Normal 14 3 2 3 2 6" xfId="5499"/>
    <cellStyle name="Normal 14 3 2 3 2 6 2" xfId="5500"/>
    <cellStyle name="Normal 14 3 2 3 2 6 3" xfId="44384"/>
    <cellStyle name="Normal 14 3 2 3 2 7" xfId="5501"/>
    <cellStyle name="Normal 14 3 2 3 2 8" xfId="5502"/>
    <cellStyle name="Normal 14 3 2 3 2 9" xfId="40762"/>
    <cellStyle name="Normal 14 3 2 3 3" xfId="5503"/>
    <cellStyle name="Normal 14 3 2 3 3 2" xfId="5504"/>
    <cellStyle name="Normal 14 3 2 3 3 2 2" xfId="5505"/>
    <cellStyle name="Normal 14 3 2 3 3 2 3" xfId="5506"/>
    <cellStyle name="Normal 14 3 2 3 3 2 4" xfId="52782"/>
    <cellStyle name="Normal 14 3 2 3 3 3" xfId="5507"/>
    <cellStyle name="Normal 14 3 2 3 3 3 2" xfId="5508"/>
    <cellStyle name="Normal 14 3 2 3 3 3 3" xfId="47520"/>
    <cellStyle name="Normal 14 3 2 3 3 4" xfId="5509"/>
    <cellStyle name="Normal 14 3 2 3 3 5" xfId="5510"/>
    <cellStyle name="Normal 14 3 2 3 3 6" xfId="42126"/>
    <cellStyle name="Normal 14 3 2 3 4" xfId="5511"/>
    <cellStyle name="Normal 14 3 2 3 4 2" xfId="5512"/>
    <cellStyle name="Normal 14 3 2 3 4 3" xfId="5513"/>
    <cellStyle name="Normal 14 3 2 3 4 4" xfId="47521"/>
    <cellStyle name="Normal 14 3 2 3 5" xfId="5514"/>
    <cellStyle name="Normal 14 3 2 3 5 2" xfId="5515"/>
    <cellStyle name="Normal 14 3 2 3 5 3" xfId="5516"/>
    <cellStyle name="Normal 14 3 2 3 5 4" xfId="45760"/>
    <cellStyle name="Normal 14 3 2 3 6" xfId="5517"/>
    <cellStyle name="Normal 14 3 2 3 6 2" xfId="5518"/>
    <cellStyle name="Normal 14 3 2 3 6 3" xfId="5519"/>
    <cellStyle name="Normal 14 3 2 3 6 4" xfId="50971"/>
    <cellStyle name="Normal 14 3 2 3 7" xfId="5520"/>
    <cellStyle name="Normal 14 3 2 3 7 2" xfId="5521"/>
    <cellStyle name="Normal 14 3 2 3 7 3" xfId="43937"/>
    <cellStyle name="Normal 14 3 2 3 8" xfId="5522"/>
    <cellStyle name="Normal 14 3 2 3 9" xfId="5523"/>
    <cellStyle name="Normal 14 3 2 4" xfId="5524"/>
    <cellStyle name="Normal 14 3 2 4 2" xfId="5525"/>
    <cellStyle name="Normal 14 3 2 4 2 2" xfId="5526"/>
    <cellStyle name="Normal 14 3 2 4 2 2 2" xfId="5527"/>
    <cellStyle name="Normal 14 3 2 4 2 2 3" xfId="5528"/>
    <cellStyle name="Normal 14 3 2 4 2 2 4" xfId="53226"/>
    <cellStyle name="Normal 14 3 2 4 2 3" xfId="5529"/>
    <cellStyle name="Normal 14 3 2 4 2 3 2" xfId="5530"/>
    <cellStyle name="Normal 14 3 2 4 2 3 3" xfId="47522"/>
    <cellStyle name="Normal 14 3 2 4 2 4" xfId="5531"/>
    <cellStyle name="Normal 14 3 2 4 2 5" xfId="5532"/>
    <cellStyle name="Normal 14 3 2 4 2 6" xfId="42570"/>
    <cellStyle name="Normal 14 3 2 4 3" xfId="5533"/>
    <cellStyle name="Normal 14 3 2 4 3 2" xfId="5534"/>
    <cellStyle name="Normal 14 3 2 4 3 3" xfId="5535"/>
    <cellStyle name="Normal 14 3 2 4 3 4" xfId="47523"/>
    <cellStyle name="Normal 14 3 2 4 4" xfId="5536"/>
    <cellStyle name="Normal 14 3 2 4 4 2" xfId="5537"/>
    <cellStyle name="Normal 14 3 2 4 4 3" xfId="5538"/>
    <cellStyle name="Normal 14 3 2 4 4 4" xfId="46204"/>
    <cellStyle name="Normal 14 3 2 4 5" xfId="5539"/>
    <cellStyle name="Normal 14 3 2 4 5 2" xfId="5540"/>
    <cellStyle name="Normal 14 3 2 4 5 3" xfId="5541"/>
    <cellStyle name="Normal 14 3 2 4 5 4" xfId="51415"/>
    <cellStyle name="Normal 14 3 2 4 6" xfId="5542"/>
    <cellStyle name="Normal 14 3 2 4 6 2" xfId="5543"/>
    <cellStyle name="Normal 14 3 2 4 6 3" xfId="44381"/>
    <cellStyle name="Normal 14 3 2 4 7" xfId="5544"/>
    <cellStyle name="Normal 14 3 2 4 8" xfId="5545"/>
    <cellStyle name="Normal 14 3 2 4 9" xfId="40759"/>
    <cellStyle name="Normal 14 3 2 5" xfId="5546"/>
    <cellStyle name="Normal 14 3 2 5 2" xfId="5547"/>
    <cellStyle name="Normal 14 3 2 5 2 2" xfId="5548"/>
    <cellStyle name="Normal 14 3 2 5 2 2 2" xfId="5549"/>
    <cellStyle name="Normal 14 3 2 5 2 2 3" xfId="5550"/>
    <cellStyle name="Normal 14 3 2 5 2 2 4" xfId="53886"/>
    <cellStyle name="Normal 14 3 2 5 2 3" xfId="5551"/>
    <cellStyle name="Normal 14 3 2 5 2 3 2" xfId="5552"/>
    <cellStyle name="Normal 14 3 2 5 2 3 3" xfId="47524"/>
    <cellStyle name="Normal 14 3 2 5 2 4" xfId="5553"/>
    <cellStyle name="Normal 14 3 2 5 2 5" xfId="5554"/>
    <cellStyle name="Normal 14 3 2 5 2 6" xfId="43230"/>
    <cellStyle name="Normal 14 3 2 5 3" xfId="5555"/>
    <cellStyle name="Normal 14 3 2 5 3 2" xfId="5556"/>
    <cellStyle name="Normal 14 3 2 5 3 3" xfId="5557"/>
    <cellStyle name="Normal 14 3 2 5 3 4" xfId="47525"/>
    <cellStyle name="Normal 14 3 2 5 4" xfId="5558"/>
    <cellStyle name="Normal 14 3 2 5 4 2" xfId="5559"/>
    <cellStyle name="Normal 14 3 2 5 4 3" xfId="5560"/>
    <cellStyle name="Normal 14 3 2 5 4 4" xfId="46864"/>
    <cellStyle name="Normal 14 3 2 5 5" xfId="5561"/>
    <cellStyle name="Normal 14 3 2 5 5 2" xfId="5562"/>
    <cellStyle name="Normal 14 3 2 5 5 3" xfId="5563"/>
    <cellStyle name="Normal 14 3 2 5 5 4" xfId="52075"/>
    <cellStyle name="Normal 14 3 2 5 6" xfId="5564"/>
    <cellStyle name="Normal 14 3 2 5 6 2" xfId="5565"/>
    <cellStyle name="Normal 14 3 2 5 6 3" xfId="45041"/>
    <cellStyle name="Normal 14 3 2 5 7" xfId="5566"/>
    <cellStyle name="Normal 14 3 2 5 8" xfId="5567"/>
    <cellStyle name="Normal 14 3 2 5 9" xfId="41419"/>
    <cellStyle name="Normal 14 3 2 6" xfId="5568"/>
    <cellStyle name="Normal 14 3 2 6 2" xfId="5569"/>
    <cellStyle name="Normal 14 3 2 6 2 2" xfId="5570"/>
    <cellStyle name="Normal 14 3 2 6 2 2 2" xfId="5571"/>
    <cellStyle name="Normal 14 3 2 6 2 2 3" xfId="5572"/>
    <cellStyle name="Normal 14 3 2 6 2 2 4" xfId="54022"/>
    <cellStyle name="Normal 14 3 2 6 2 3" xfId="5573"/>
    <cellStyle name="Normal 14 3 2 6 2 3 2" xfId="5574"/>
    <cellStyle name="Normal 14 3 2 6 2 3 3" xfId="47526"/>
    <cellStyle name="Normal 14 3 2 6 2 4" xfId="5575"/>
    <cellStyle name="Normal 14 3 2 6 2 5" xfId="5576"/>
    <cellStyle name="Normal 14 3 2 6 2 6" xfId="43366"/>
    <cellStyle name="Normal 14 3 2 6 3" xfId="5577"/>
    <cellStyle name="Normal 14 3 2 6 3 2" xfId="5578"/>
    <cellStyle name="Normal 14 3 2 6 3 3" xfId="5579"/>
    <cellStyle name="Normal 14 3 2 6 3 4" xfId="47000"/>
    <cellStyle name="Normal 14 3 2 6 4" xfId="5580"/>
    <cellStyle name="Normal 14 3 2 6 4 2" xfId="5581"/>
    <cellStyle name="Normal 14 3 2 6 4 3" xfId="5582"/>
    <cellStyle name="Normal 14 3 2 6 4 4" xfId="52211"/>
    <cellStyle name="Normal 14 3 2 6 5" xfId="5583"/>
    <cellStyle name="Normal 14 3 2 6 5 2" xfId="5584"/>
    <cellStyle name="Normal 14 3 2 6 5 3" xfId="45177"/>
    <cellStyle name="Normal 14 3 2 6 6" xfId="5585"/>
    <cellStyle name="Normal 14 3 2 6 7" xfId="5586"/>
    <cellStyle name="Normal 14 3 2 6 8" xfId="41555"/>
    <cellStyle name="Normal 14 3 2 7" xfId="5587"/>
    <cellStyle name="Normal 14 3 2 7 2" xfId="5588"/>
    <cellStyle name="Normal 14 3 2 7 2 2" xfId="5589"/>
    <cellStyle name="Normal 14 3 2 7 2 3" xfId="5590"/>
    <cellStyle name="Normal 14 3 2 7 2 4" xfId="52509"/>
    <cellStyle name="Normal 14 3 2 7 3" xfId="5591"/>
    <cellStyle name="Normal 14 3 2 7 3 2" xfId="5592"/>
    <cellStyle name="Normal 14 3 2 7 3 3" xfId="47527"/>
    <cellStyle name="Normal 14 3 2 7 4" xfId="5593"/>
    <cellStyle name="Normal 14 3 2 7 5" xfId="5594"/>
    <cellStyle name="Normal 14 3 2 7 6" xfId="41853"/>
    <cellStyle name="Normal 14 3 2 8" xfId="5595"/>
    <cellStyle name="Normal 14 3 2 8 2" xfId="5596"/>
    <cellStyle name="Normal 14 3 2 8 3" xfId="5597"/>
    <cellStyle name="Normal 14 3 2 8 4" xfId="47528"/>
    <cellStyle name="Normal 14 3 2 9" xfId="5598"/>
    <cellStyle name="Normal 14 3 2 9 2" xfId="5599"/>
    <cellStyle name="Normal 14 3 2 9 3" xfId="5600"/>
    <cellStyle name="Normal 14 3 2 9 4" xfId="45487"/>
    <cellStyle name="Normal 14 3 3" xfId="211"/>
    <cellStyle name="Normal 14 3 3 10" xfId="5601"/>
    <cellStyle name="Normal 14 3 3 10 2" xfId="5602"/>
    <cellStyle name="Normal 14 3 3 10 3" xfId="5603"/>
    <cellStyle name="Normal 14 3 3 10 4" xfId="50741"/>
    <cellStyle name="Normal 14 3 3 11" xfId="5604"/>
    <cellStyle name="Normal 14 3 3 11 2" xfId="5605"/>
    <cellStyle name="Normal 14 3 3 11 3" xfId="43707"/>
    <cellStyle name="Normal 14 3 3 12" xfId="5606"/>
    <cellStyle name="Normal 14 3 3 13" xfId="5607"/>
    <cellStyle name="Normal 14 3 3 14" xfId="40085"/>
    <cellStyle name="Normal 14 3 3 2" xfId="5608"/>
    <cellStyle name="Normal 14 3 3 2 10" xfId="5609"/>
    <cellStyle name="Normal 14 3 3 2 11" xfId="40220"/>
    <cellStyle name="Normal 14 3 3 2 2" xfId="5610"/>
    <cellStyle name="Normal 14 3 3 2 2 10" xfId="40587"/>
    <cellStyle name="Normal 14 3 3 2 2 2" xfId="5611"/>
    <cellStyle name="Normal 14 3 3 2 2 2 2" xfId="5612"/>
    <cellStyle name="Normal 14 3 3 2 2 2 2 2" xfId="5613"/>
    <cellStyle name="Normal 14 3 3 2 2 2 2 2 2" xfId="5614"/>
    <cellStyle name="Normal 14 3 3 2 2 2 2 2 3" xfId="5615"/>
    <cellStyle name="Normal 14 3 3 2 2 2 2 2 4" xfId="53232"/>
    <cellStyle name="Normal 14 3 3 2 2 2 2 3" xfId="5616"/>
    <cellStyle name="Normal 14 3 3 2 2 2 2 3 2" xfId="5617"/>
    <cellStyle name="Normal 14 3 3 2 2 2 2 3 3" xfId="47529"/>
    <cellStyle name="Normal 14 3 3 2 2 2 2 4" xfId="5618"/>
    <cellStyle name="Normal 14 3 3 2 2 2 2 5" xfId="5619"/>
    <cellStyle name="Normal 14 3 3 2 2 2 2 6" xfId="42576"/>
    <cellStyle name="Normal 14 3 3 2 2 2 3" xfId="5620"/>
    <cellStyle name="Normal 14 3 3 2 2 2 3 2" xfId="5621"/>
    <cellStyle name="Normal 14 3 3 2 2 2 3 3" xfId="5622"/>
    <cellStyle name="Normal 14 3 3 2 2 2 3 4" xfId="47530"/>
    <cellStyle name="Normal 14 3 3 2 2 2 4" xfId="5623"/>
    <cellStyle name="Normal 14 3 3 2 2 2 4 2" xfId="5624"/>
    <cellStyle name="Normal 14 3 3 2 2 2 4 3" xfId="5625"/>
    <cellStyle name="Normal 14 3 3 2 2 2 4 4" xfId="46210"/>
    <cellStyle name="Normal 14 3 3 2 2 2 5" xfId="5626"/>
    <cellStyle name="Normal 14 3 3 2 2 2 5 2" xfId="5627"/>
    <cellStyle name="Normal 14 3 3 2 2 2 5 3" xfId="5628"/>
    <cellStyle name="Normal 14 3 3 2 2 2 5 4" xfId="51421"/>
    <cellStyle name="Normal 14 3 3 2 2 2 6" xfId="5629"/>
    <cellStyle name="Normal 14 3 3 2 2 2 6 2" xfId="5630"/>
    <cellStyle name="Normal 14 3 3 2 2 2 6 3" xfId="44387"/>
    <cellStyle name="Normal 14 3 3 2 2 2 7" xfId="5631"/>
    <cellStyle name="Normal 14 3 3 2 2 2 8" xfId="5632"/>
    <cellStyle name="Normal 14 3 3 2 2 2 9" xfId="40765"/>
    <cellStyle name="Normal 14 3 3 2 2 3" xfId="5633"/>
    <cellStyle name="Normal 14 3 3 2 2 3 2" xfId="5634"/>
    <cellStyle name="Normal 14 3 3 2 2 3 2 2" xfId="5635"/>
    <cellStyle name="Normal 14 3 3 2 2 3 2 3" xfId="5636"/>
    <cellStyle name="Normal 14 3 3 2 2 3 2 4" xfId="53054"/>
    <cellStyle name="Normal 14 3 3 2 2 3 3" xfId="5637"/>
    <cellStyle name="Normal 14 3 3 2 2 3 3 2" xfId="5638"/>
    <cellStyle name="Normal 14 3 3 2 2 3 3 3" xfId="47531"/>
    <cellStyle name="Normal 14 3 3 2 2 3 4" xfId="5639"/>
    <cellStyle name="Normal 14 3 3 2 2 3 5" xfId="5640"/>
    <cellStyle name="Normal 14 3 3 2 2 3 6" xfId="42398"/>
    <cellStyle name="Normal 14 3 3 2 2 4" xfId="5641"/>
    <cellStyle name="Normal 14 3 3 2 2 4 2" xfId="5642"/>
    <cellStyle name="Normal 14 3 3 2 2 4 3" xfId="5643"/>
    <cellStyle name="Normal 14 3 3 2 2 4 4" xfId="47532"/>
    <cellStyle name="Normal 14 3 3 2 2 5" xfId="5644"/>
    <cellStyle name="Normal 14 3 3 2 2 5 2" xfId="5645"/>
    <cellStyle name="Normal 14 3 3 2 2 5 3" xfId="5646"/>
    <cellStyle name="Normal 14 3 3 2 2 5 4" xfId="46032"/>
    <cellStyle name="Normal 14 3 3 2 2 6" xfId="5647"/>
    <cellStyle name="Normal 14 3 3 2 2 6 2" xfId="5648"/>
    <cellStyle name="Normal 14 3 3 2 2 6 3" xfId="5649"/>
    <cellStyle name="Normal 14 3 3 2 2 6 4" xfId="51243"/>
    <cellStyle name="Normal 14 3 3 2 2 7" xfId="5650"/>
    <cellStyle name="Normal 14 3 3 2 2 7 2" xfId="5651"/>
    <cellStyle name="Normal 14 3 3 2 2 7 3" xfId="44209"/>
    <cellStyle name="Normal 14 3 3 2 2 8" xfId="5652"/>
    <cellStyle name="Normal 14 3 3 2 2 9" xfId="5653"/>
    <cellStyle name="Normal 14 3 3 2 3" xfId="5654"/>
    <cellStyle name="Normal 14 3 3 2 3 2" xfId="5655"/>
    <cellStyle name="Normal 14 3 3 2 3 2 2" xfId="5656"/>
    <cellStyle name="Normal 14 3 3 2 3 2 2 2" xfId="5657"/>
    <cellStyle name="Normal 14 3 3 2 3 2 2 3" xfId="5658"/>
    <cellStyle name="Normal 14 3 3 2 3 2 2 4" xfId="53231"/>
    <cellStyle name="Normal 14 3 3 2 3 2 3" xfId="5659"/>
    <cellStyle name="Normal 14 3 3 2 3 2 3 2" xfId="5660"/>
    <cellStyle name="Normal 14 3 3 2 3 2 3 3" xfId="47533"/>
    <cellStyle name="Normal 14 3 3 2 3 2 4" xfId="5661"/>
    <cellStyle name="Normal 14 3 3 2 3 2 5" xfId="5662"/>
    <cellStyle name="Normal 14 3 3 2 3 2 6" xfId="42575"/>
    <cellStyle name="Normal 14 3 3 2 3 3" xfId="5663"/>
    <cellStyle name="Normal 14 3 3 2 3 3 2" xfId="5664"/>
    <cellStyle name="Normal 14 3 3 2 3 3 3" xfId="5665"/>
    <cellStyle name="Normal 14 3 3 2 3 3 4" xfId="47534"/>
    <cellStyle name="Normal 14 3 3 2 3 4" xfId="5666"/>
    <cellStyle name="Normal 14 3 3 2 3 4 2" xfId="5667"/>
    <cellStyle name="Normal 14 3 3 2 3 4 3" xfId="5668"/>
    <cellStyle name="Normal 14 3 3 2 3 4 4" xfId="46209"/>
    <cellStyle name="Normal 14 3 3 2 3 5" xfId="5669"/>
    <cellStyle name="Normal 14 3 3 2 3 5 2" xfId="5670"/>
    <cellStyle name="Normal 14 3 3 2 3 5 3" xfId="5671"/>
    <cellStyle name="Normal 14 3 3 2 3 5 4" xfId="51420"/>
    <cellStyle name="Normal 14 3 3 2 3 6" xfId="5672"/>
    <cellStyle name="Normal 14 3 3 2 3 6 2" xfId="5673"/>
    <cellStyle name="Normal 14 3 3 2 3 6 3" xfId="44386"/>
    <cellStyle name="Normal 14 3 3 2 3 7" xfId="5674"/>
    <cellStyle name="Normal 14 3 3 2 3 8" xfId="5675"/>
    <cellStyle name="Normal 14 3 3 2 3 9" xfId="40764"/>
    <cellStyle name="Normal 14 3 3 2 4" xfId="5676"/>
    <cellStyle name="Normal 14 3 3 2 4 2" xfId="5677"/>
    <cellStyle name="Normal 14 3 3 2 4 2 2" xfId="5678"/>
    <cellStyle name="Normal 14 3 3 2 4 2 3" xfId="5679"/>
    <cellStyle name="Normal 14 3 3 2 4 2 4" xfId="52687"/>
    <cellStyle name="Normal 14 3 3 2 4 3" xfId="5680"/>
    <cellStyle name="Normal 14 3 3 2 4 3 2" xfId="5681"/>
    <cellStyle name="Normal 14 3 3 2 4 3 3" xfId="47535"/>
    <cellStyle name="Normal 14 3 3 2 4 4" xfId="5682"/>
    <cellStyle name="Normal 14 3 3 2 4 5" xfId="5683"/>
    <cellStyle name="Normal 14 3 3 2 4 6" xfId="42031"/>
    <cellStyle name="Normal 14 3 3 2 5" xfId="5684"/>
    <cellStyle name="Normal 14 3 3 2 5 2" xfId="5685"/>
    <cellStyle name="Normal 14 3 3 2 5 3" xfId="5686"/>
    <cellStyle name="Normal 14 3 3 2 5 4" xfId="47536"/>
    <cellStyle name="Normal 14 3 3 2 6" xfId="5687"/>
    <cellStyle name="Normal 14 3 3 2 6 2" xfId="5688"/>
    <cellStyle name="Normal 14 3 3 2 6 3" xfId="5689"/>
    <cellStyle name="Normal 14 3 3 2 6 4" xfId="45665"/>
    <cellStyle name="Normal 14 3 3 2 7" xfId="5690"/>
    <cellStyle name="Normal 14 3 3 2 7 2" xfId="5691"/>
    <cellStyle name="Normal 14 3 3 2 7 3" xfId="5692"/>
    <cellStyle name="Normal 14 3 3 2 7 4" xfId="50876"/>
    <cellStyle name="Normal 14 3 3 2 8" xfId="5693"/>
    <cellStyle name="Normal 14 3 3 2 8 2" xfId="5694"/>
    <cellStyle name="Normal 14 3 3 2 8 3" xfId="43842"/>
    <cellStyle name="Normal 14 3 3 2 9" xfId="5695"/>
    <cellStyle name="Normal 14 3 3 3" xfId="5696"/>
    <cellStyle name="Normal 14 3 3 3 10" xfId="40358"/>
    <cellStyle name="Normal 14 3 3 3 2" xfId="5697"/>
    <cellStyle name="Normal 14 3 3 3 2 2" xfId="5698"/>
    <cellStyle name="Normal 14 3 3 3 2 2 2" xfId="5699"/>
    <cellStyle name="Normal 14 3 3 3 2 2 2 2" xfId="5700"/>
    <cellStyle name="Normal 14 3 3 3 2 2 2 3" xfId="5701"/>
    <cellStyle name="Normal 14 3 3 3 2 2 2 4" xfId="53233"/>
    <cellStyle name="Normal 14 3 3 3 2 2 3" xfId="5702"/>
    <cellStyle name="Normal 14 3 3 3 2 2 3 2" xfId="5703"/>
    <cellStyle name="Normal 14 3 3 3 2 2 3 3" xfId="47537"/>
    <cellStyle name="Normal 14 3 3 3 2 2 4" xfId="5704"/>
    <cellStyle name="Normal 14 3 3 3 2 2 5" xfId="5705"/>
    <cellStyle name="Normal 14 3 3 3 2 2 6" xfId="42577"/>
    <cellStyle name="Normal 14 3 3 3 2 3" xfId="5706"/>
    <cellStyle name="Normal 14 3 3 3 2 3 2" xfId="5707"/>
    <cellStyle name="Normal 14 3 3 3 2 3 3" xfId="5708"/>
    <cellStyle name="Normal 14 3 3 3 2 3 4" xfId="47538"/>
    <cellStyle name="Normal 14 3 3 3 2 4" xfId="5709"/>
    <cellStyle name="Normal 14 3 3 3 2 4 2" xfId="5710"/>
    <cellStyle name="Normal 14 3 3 3 2 4 3" xfId="5711"/>
    <cellStyle name="Normal 14 3 3 3 2 4 4" xfId="46211"/>
    <cellStyle name="Normal 14 3 3 3 2 5" xfId="5712"/>
    <cellStyle name="Normal 14 3 3 3 2 5 2" xfId="5713"/>
    <cellStyle name="Normal 14 3 3 3 2 5 3" xfId="5714"/>
    <cellStyle name="Normal 14 3 3 3 2 5 4" xfId="51422"/>
    <cellStyle name="Normal 14 3 3 3 2 6" xfId="5715"/>
    <cellStyle name="Normal 14 3 3 3 2 6 2" xfId="5716"/>
    <cellStyle name="Normal 14 3 3 3 2 6 3" xfId="44388"/>
    <cellStyle name="Normal 14 3 3 3 2 7" xfId="5717"/>
    <cellStyle name="Normal 14 3 3 3 2 8" xfId="5718"/>
    <cellStyle name="Normal 14 3 3 3 2 9" xfId="40766"/>
    <cellStyle name="Normal 14 3 3 3 3" xfId="5719"/>
    <cellStyle name="Normal 14 3 3 3 3 2" xfId="5720"/>
    <cellStyle name="Normal 14 3 3 3 3 2 2" xfId="5721"/>
    <cellStyle name="Normal 14 3 3 3 3 2 3" xfId="5722"/>
    <cellStyle name="Normal 14 3 3 3 3 2 4" xfId="52825"/>
    <cellStyle name="Normal 14 3 3 3 3 3" xfId="5723"/>
    <cellStyle name="Normal 14 3 3 3 3 3 2" xfId="5724"/>
    <cellStyle name="Normal 14 3 3 3 3 3 3" xfId="47539"/>
    <cellStyle name="Normal 14 3 3 3 3 4" xfId="5725"/>
    <cellStyle name="Normal 14 3 3 3 3 5" xfId="5726"/>
    <cellStyle name="Normal 14 3 3 3 3 6" xfId="42169"/>
    <cellStyle name="Normal 14 3 3 3 4" xfId="5727"/>
    <cellStyle name="Normal 14 3 3 3 4 2" xfId="5728"/>
    <cellStyle name="Normal 14 3 3 3 4 3" xfId="5729"/>
    <cellStyle name="Normal 14 3 3 3 4 4" xfId="47540"/>
    <cellStyle name="Normal 14 3 3 3 5" xfId="5730"/>
    <cellStyle name="Normal 14 3 3 3 5 2" xfId="5731"/>
    <cellStyle name="Normal 14 3 3 3 5 3" xfId="5732"/>
    <cellStyle name="Normal 14 3 3 3 5 4" xfId="45803"/>
    <cellStyle name="Normal 14 3 3 3 6" xfId="5733"/>
    <cellStyle name="Normal 14 3 3 3 6 2" xfId="5734"/>
    <cellStyle name="Normal 14 3 3 3 6 3" xfId="5735"/>
    <cellStyle name="Normal 14 3 3 3 6 4" xfId="51014"/>
    <cellStyle name="Normal 14 3 3 3 7" xfId="5736"/>
    <cellStyle name="Normal 14 3 3 3 7 2" xfId="5737"/>
    <cellStyle name="Normal 14 3 3 3 7 3" xfId="43980"/>
    <cellStyle name="Normal 14 3 3 3 8" xfId="5738"/>
    <cellStyle name="Normal 14 3 3 3 9" xfId="5739"/>
    <cellStyle name="Normal 14 3 3 4" xfId="5740"/>
    <cellStyle name="Normal 14 3 3 4 2" xfId="5741"/>
    <cellStyle name="Normal 14 3 3 4 2 2" xfId="5742"/>
    <cellStyle name="Normal 14 3 3 4 2 2 2" xfId="5743"/>
    <cellStyle name="Normal 14 3 3 4 2 2 3" xfId="5744"/>
    <cellStyle name="Normal 14 3 3 4 2 2 4" xfId="53230"/>
    <cellStyle name="Normal 14 3 3 4 2 3" xfId="5745"/>
    <cellStyle name="Normal 14 3 3 4 2 3 2" xfId="5746"/>
    <cellStyle name="Normal 14 3 3 4 2 3 3" xfId="47541"/>
    <cellStyle name="Normal 14 3 3 4 2 4" xfId="5747"/>
    <cellStyle name="Normal 14 3 3 4 2 5" xfId="5748"/>
    <cellStyle name="Normal 14 3 3 4 2 6" xfId="42574"/>
    <cellStyle name="Normal 14 3 3 4 3" xfId="5749"/>
    <cellStyle name="Normal 14 3 3 4 3 2" xfId="5750"/>
    <cellStyle name="Normal 14 3 3 4 3 3" xfId="5751"/>
    <cellStyle name="Normal 14 3 3 4 3 4" xfId="47542"/>
    <cellStyle name="Normal 14 3 3 4 4" xfId="5752"/>
    <cellStyle name="Normal 14 3 3 4 4 2" xfId="5753"/>
    <cellStyle name="Normal 14 3 3 4 4 3" xfId="5754"/>
    <cellStyle name="Normal 14 3 3 4 4 4" xfId="46208"/>
    <cellStyle name="Normal 14 3 3 4 5" xfId="5755"/>
    <cellStyle name="Normal 14 3 3 4 5 2" xfId="5756"/>
    <cellStyle name="Normal 14 3 3 4 5 3" xfId="5757"/>
    <cellStyle name="Normal 14 3 3 4 5 4" xfId="51419"/>
    <cellStyle name="Normal 14 3 3 4 6" xfId="5758"/>
    <cellStyle name="Normal 14 3 3 4 6 2" xfId="5759"/>
    <cellStyle name="Normal 14 3 3 4 6 3" xfId="44385"/>
    <cellStyle name="Normal 14 3 3 4 7" xfId="5760"/>
    <cellStyle name="Normal 14 3 3 4 8" xfId="5761"/>
    <cellStyle name="Normal 14 3 3 4 9" xfId="40763"/>
    <cellStyle name="Normal 14 3 3 5" xfId="5762"/>
    <cellStyle name="Normal 14 3 3 5 2" xfId="5763"/>
    <cellStyle name="Normal 14 3 3 5 2 2" xfId="5764"/>
    <cellStyle name="Normal 14 3 3 5 2 2 2" xfId="5765"/>
    <cellStyle name="Normal 14 3 3 5 2 2 3" xfId="5766"/>
    <cellStyle name="Normal 14 3 3 5 2 2 4" xfId="53930"/>
    <cellStyle name="Normal 14 3 3 5 2 3" xfId="5767"/>
    <cellStyle name="Normal 14 3 3 5 2 3 2" xfId="5768"/>
    <cellStyle name="Normal 14 3 3 5 2 3 3" xfId="47543"/>
    <cellStyle name="Normal 14 3 3 5 2 4" xfId="5769"/>
    <cellStyle name="Normal 14 3 3 5 2 5" xfId="5770"/>
    <cellStyle name="Normal 14 3 3 5 2 6" xfId="43274"/>
    <cellStyle name="Normal 14 3 3 5 3" xfId="5771"/>
    <cellStyle name="Normal 14 3 3 5 3 2" xfId="5772"/>
    <cellStyle name="Normal 14 3 3 5 3 3" xfId="5773"/>
    <cellStyle name="Normal 14 3 3 5 3 4" xfId="47544"/>
    <cellStyle name="Normal 14 3 3 5 4" xfId="5774"/>
    <cellStyle name="Normal 14 3 3 5 4 2" xfId="5775"/>
    <cellStyle name="Normal 14 3 3 5 4 3" xfId="5776"/>
    <cellStyle name="Normal 14 3 3 5 4 4" xfId="46908"/>
    <cellStyle name="Normal 14 3 3 5 5" xfId="5777"/>
    <cellStyle name="Normal 14 3 3 5 5 2" xfId="5778"/>
    <cellStyle name="Normal 14 3 3 5 5 3" xfId="5779"/>
    <cellStyle name="Normal 14 3 3 5 5 4" xfId="52119"/>
    <cellStyle name="Normal 14 3 3 5 6" xfId="5780"/>
    <cellStyle name="Normal 14 3 3 5 6 2" xfId="5781"/>
    <cellStyle name="Normal 14 3 3 5 6 3" xfId="45085"/>
    <cellStyle name="Normal 14 3 3 5 7" xfId="5782"/>
    <cellStyle name="Normal 14 3 3 5 8" xfId="5783"/>
    <cellStyle name="Normal 14 3 3 5 9" xfId="41463"/>
    <cellStyle name="Normal 14 3 3 6" xfId="5784"/>
    <cellStyle name="Normal 14 3 3 6 2" xfId="5785"/>
    <cellStyle name="Normal 14 3 3 6 2 2" xfId="5786"/>
    <cellStyle name="Normal 14 3 3 6 2 2 2" xfId="5787"/>
    <cellStyle name="Normal 14 3 3 6 2 2 3" xfId="5788"/>
    <cellStyle name="Normal 14 3 3 6 2 2 4" xfId="54065"/>
    <cellStyle name="Normal 14 3 3 6 2 3" xfId="5789"/>
    <cellStyle name="Normal 14 3 3 6 2 3 2" xfId="5790"/>
    <cellStyle name="Normal 14 3 3 6 2 3 3" xfId="47545"/>
    <cellStyle name="Normal 14 3 3 6 2 4" xfId="5791"/>
    <cellStyle name="Normal 14 3 3 6 2 5" xfId="5792"/>
    <cellStyle name="Normal 14 3 3 6 2 6" xfId="43409"/>
    <cellStyle name="Normal 14 3 3 6 3" xfId="5793"/>
    <cellStyle name="Normal 14 3 3 6 3 2" xfId="5794"/>
    <cellStyle name="Normal 14 3 3 6 3 3" xfId="5795"/>
    <cellStyle name="Normal 14 3 3 6 3 4" xfId="47043"/>
    <cellStyle name="Normal 14 3 3 6 4" xfId="5796"/>
    <cellStyle name="Normal 14 3 3 6 4 2" xfId="5797"/>
    <cellStyle name="Normal 14 3 3 6 4 3" xfId="5798"/>
    <cellStyle name="Normal 14 3 3 6 4 4" xfId="52254"/>
    <cellStyle name="Normal 14 3 3 6 5" xfId="5799"/>
    <cellStyle name="Normal 14 3 3 6 5 2" xfId="5800"/>
    <cellStyle name="Normal 14 3 3 6 5 3" xfId="45220"/>
    <cellStyle name="Normal 14 3 3 6 6" xfId="5801"/>
    <cellStyle name="Normal 14 3 3 6 7" xfId="5802"/>
    <cellStyle name="Normal 14 3 3 6 8" xfId="41598"/>
    <cellStyle name="Normal 14 3 3 7" xfId="5803"/>
    <cellStyle name="Normal 14 3 3 7 2" xfId="5804"/>
    <cellStyle name="Normal 14 3 3 7 2 2" xfId="5805"/>
    <cellStyle name="Normal 14 3 3 7 2 3" xfId="5806"/>
    <cellStyle name="Normal 14 3 3 7 2 4" xfId="52552"/>
    <cellStyle name="Normal 14 3 3 7 3" xfId="5807"/>
    <cellStyle name="Normal 14 3 3 7 3 2" xfId="5808"/>
    <cellStyle name="Normal 14 3 3 7 3 3" xfId="47546"/>
    <cellStyle name="Normal 14 3 3 7 4" xfId="5809"/>
    <cellStyle name="Normal 14 3 3 7 5" xfId="5810"/>
    <cellStyle name="Normal 14 3 3 7 6" xfId="41896"/>
    <cellStyle name="Normal 14 3 3 8" xfId="5811"/>
    <cellStyle name="Normal 14 3 3 8 2" xfId="5812"/>
    <cellStyle name="Normal 14 3 3 8 3" xfId="5813"/>
    <cellStyle name="Normal 14 3 3 8 4" xfId="47547"/>
    <cellStyle name="Normal 14 3 3 9" xfId="5814"/>
    <cellStyle name="Normal 14 3 3 9 2" xfId="5815"/>
    <cellStyle name="Normal 14 3 3 9 3" xfId="5816"/>
    <cellStyle name="Normal 14 3 3 9 4" xfId="45530"/>
    <cellStyle name="Normal 14 3 4" xfId="5817"/>
    <cellStyle name="Normal 14 3 4 10" xfId="5818"/>
    <cellStyle name="Normal 14 3 4 11" xfId="39996"/>
    <cellStyle name="Normal 14 3 4 2" xfId="5819"/>
    <cellStyle name="Normal 14 3 4 2 10" xfId="40448"/>
    <cellStyle name="Normal 14 3 4 2 2" xfId="5820"/>
    <cellStyle name="Normal 14 3 4 2 2 2" xfId="5821"/>
    <cellStyle name="Normal 14 3 4 2 2 2 2" xfId="5822"/>
    <cellStyle name="Normal 14 3 4 2 2 2 2 2" xfId="5823"/>
    <cellStyle name="Normal 14 3 4 2 2 2 2 3" xfId="5824"/>
    <cellStyle name="Normal 14 3 4 2 2 2 2 4" xfId="53235"/>
    <cellStyle name="Normal 14 3 4 2 2 2 3" xfId="5825"/>
    <cellStyle name="Normal 14 3 4 2 2 2 3 2" xfId="5826"/>
    <cellStyle name="Normal 14 3 4 2 2 2 3 3" xfId="47548"/>
    <cellStyle name="Normal 14 3 4 2 2 2 4" xfId="5827"/>
    <cellStyle name="Normal 14 3 4 2 2 2 5" xfId="5828"/>
    <cellStyle name="Normal 14 3 4 2 2 2 6" xfId="42579"/>
    <cellStyle name="Normal 14 3 4 2 2 3" xfId="5829"/>
    <cellStyle name="Normal 14 3 4 2 2 3 2" xfId="5830"/>
    <cellStyle name="Normal 14 3 4 2 2 3 3" xfId="5831"/>
    <cellStyle name="Normal 14 3 4 2 2 3 4" xfId="47549"/>
    <cellStyle name="Normal 14 3 4 2 2 4" xfId="5832"/>
    <cellStyle name="Normal 14 3 4 2 2 4 2" xfId="5833"/>
    <cellStyle name="Normal 14 3 4 2 2 4 3" xfId="5834"/>
    <cellStyle name="Normal 14 3 4 2 2 4 4" xfId="46213"/>
    <cellStyle name="Normal 14 3 4 2 2 5" xfId="5835"/>
    <cellStyle name="Normal 14 3 4 2 2 5 2" xfId="5836"/>
    <cellStyle name="Normal 14 3 4 2 2 5 3" xfId="5837"/>
    <cellStyle name="Normal 14 3 4 2 2 5 4" xfId="51424"/>
    <cellStyle name="Normal 14 3 4 2 2 6" xfId="5838"/>
    <cellStyle name="Normal 14 3 4 2 2 6 2" xfId="5839"/>
    <cellStyle name="Normal 14 3 4 2 2 6 3" xfId="44390"/>
    <cellStyle name="Normal 14 3 4 2 2 7" xfId="5840"/>
    <cellStyle name="Normal 14 3 4 2 2 8" xfId="5841"/>
    <cellStyle name="Normal 14 3 4 2 2 9" xfId="40768"/>
    <cellStyle name="Normal 14 3 4 2 3" xfId="5842"/>
    <cellStyle name="Normal 14 3 4 2 3 2" xfId="5843"/>
    <cellStyle name="Normal 14 3 4 2 3 2 2" xfId="5844"/>
    <cellStyle name="Normal 14 3 4 2 3 2 3" xfId="5845"/>
    <cellStyle name="Normal 14 3 4 2 3 2 4" xfId="52915"/>
    <cellStyle name="Normal 14 3 4 2 3 3" xfId="5846"/>
    <cellStyle name="Normal 14 3 4 2 3 3 2" xfId="5847"/>
    <cellStyle name="Normal 14 3 4 2 3 3 3" xfId="47550"/>
    <cellStyle name="Normal 14 3 4 2 3 4" xfId="5848"/>
    <cellStyle name="Normal 14 3 4 2 3 5" xfId="5849"/>
    <cellStyle name="Normal 14 3 4 2 3 6" xfId="42259"/>
    <cellStyle name="Normal 14 3 4 2 4" xfId="5850"/>
    <cellStyle name="Normal 14 3 4 2 4 2" xfId="5851"/>
    <cellStyle name="Normal 14 3 4 2 4 3" xfId="5852"/>
    <cellStyle name="Normal 14 3 4 2 4 4" xfId="47551"/>
    <cellStyle name="Normal 14 3 4 2 5" xfId="5853"/>
    <cellStyle name="Normal 14 3 4 2 5 2" xfId="5854"/>
    <cellStyle name="Normal 14 3 4 2 5 3" xfId="5855"/>
    <cellStyle name="Normal 14 3 4 2 5 4" xfId="45893"/>
    <cellStyle name="Normal 14 3 4 2 6" xfId="5856"/>
    <cellStyle name="Normal 14 3 4 2 6 2" xfId="5857"/>
    <cellStyle name="Normal 14 3 4 2 6 3" xfId="5858"/>
    <cellStyle name="Normal 14 3 4 2 6 4" xfId="51104"/>
    <cellStyle name="Normal 14 3 4 2 7" xfId="5859"/>
    <cellStyle name="Normal 14 3 4 2 7 2" xfId="5860"/>
    <cellStyle name="Normal 14 3 4 2 7 3" xfId="44070"/>
    <cellStyle name="Normal 14 3 4 2 8" xfId="5861"/>
    <cellStyle name="Normal 14 3 4 2 9" xfId="5862"/>
    <cellStyle name="Normal 14 3 4 3" xfId="5863"/>
    <cellStyle name="Normal 14 3 4 3 2" xfId="5864"/>
    <cellStyle name="Normal 14 3 4 3 2 2" xfId="5865"/>
    <cellStyle name="Normal 14 3 4 3 2 2 2" xfId="5866"/>
    <cellStyle name="Normal 14 3 4 3 2 2 3" xfId="5867"/>
    <cellStyle name="Normal 14 3 4 3 2 2 4" xfId="53234"/>
    <cellStyle name="Normal 14 3 4 3 2 3" xfId="5868"/>
    <cellStyle name="Normal 14 3 4 3 2 3 2" xfId="5869"/>
    <cellStyle name="Normal 14 3 4 3 2 3 3" xfId="47552"/>
    <cellStyle name="Normal 14 3 4 3 2 4" xfId="5870"/>
    <cellStyle name="Normal 14 3 4 3 2 5" xfId="5871"/>
    <cellStyle name="Normal 14 3 4 3 2 6" xfId="42578"/>
    <cellStyle name="Normal 14 3 4 3 3" xfId="5872"/>
    <cellStyle name="Normal 14 3 4 3 3 2" xfId="5873"/>
    <cellStyle name="Normal 14 3 4 3 3 3" xfId="5874"/>
    <cellStyle name="Normal 14 3 4 3 3 4" xfId="47553"/>
    <cellStyle name="Normal 14 3 4 3 4" xfId="5875"/>
    <cellStyle name="Normal 14 3 4 3 4 2" xfId="5876"/>
    <cellStyle name="Normal 14 3 4 3 4 3" xfId="5877"/>
    <cellStyle name="Normal 14 3 4 3 4 4" xfId="46212"/>
    <cellStyle name="Normal 14 3 4 3 5" xfId="5878"/>
    <cellStyle name="Normal 14 3 4 3 5 2" xfId="5879"/>
    <cellStyle name="Normal 14 3 4 3 5 3" xfId="5880"/>
    <cellStyle name="Normal 14 3 4 3 5 4" xfId="51423"/>
    <cellStyle name="Normal 14 3 4 3 6" xfId="5881"/>
    <cellStyle name="Normal 14 3 4 3 6 2" xfId="5882"/>
    <cellStyle name="Normal 14 3 4 3 6 3" xfId="44389"/>
    <cellStyle name="Normal 14 3 4 3 7" xfId="5883"/>
    <cellStyle name="Normal 14 3 4 3 8" xfId="5884"/>
    <cellStyle name="Normal 14 3 4 3 9" xfId="40767"/>
    <cellStyle name="Normal 14 3 4 4" xfId="5885"/>
    <cellStyle name="Normal 14 3 4 4 2" xfId="5886"/>
    <cellStyle name="Normal 14 3 4 4 2 2" xfId="5887"/>
    <cellStyle name="Normal 14 3 4 4 2 3" xfId="5888"/>
    <cellStyle name="Normal 14 3 4 4 2 4" xfId="52463"/>
    <cellStyle name="Normal 14 3 4 4 3" xfId="5889"/>
    <cellStyle name="Normal 14 3 4 4 3 2" xfId="5890"/>
    <cellStyle name="Normal 14 3 4 4 3 3" xfId="47554"/>
    <cellStyle name="Normal 14 3 4 4 4" xfId="5891"/>
    <cellStyle name="Normal 14 3 4 4 5" xfId="5892"/>
    <cellStyle name="Normal 14 3 4 4 6" xfId="41807"/>
    <cellStyle name="Normal 14 3 4 5" xfId="5893"/>
    <cellStyle name="Normal 14 3 4 5 2" xfId="5894"/>
    <cellStyle name="Normal 14 3 4 5 3" xfId="5895"/>
    <cellStyle name="Normal 14 3 4 5 4" xfId="47555"/>
    <cellStyle name="Normal 14 3 4 6" xfId="5896"/>
    <cellStyle name="Normal 14 3 4 6 2" xfId="5897"/>
    <cellStyle name="Normal 14 3 4 6 3" xfId="5898"/>
    <cellStyle name="Normal 14 3 4 6 4" xfId="45441"/>
    <cellStyle name="Normal 14 3 4 7" xfId="5899"/>
    <cellStyle name="Normal 14 3 4 7 2" xfId="5900"/>
    <cellStyle name="Normal 14 3 4 7 3" xfId="5901"/>
    <cellStyle name="Normal 14 3 4 7 4" xfId="50652"/>
    <cellStyle name="Normal 14 3 4 8" xfId="5902"/>
    <cellStyle name="Normal 14 3 4 8 2" xfId="5903"/>
    <cellStyle name="Normal 14 3 4 8 3" xfId="43618"/>
    <cellStyle name="Normal 14 3 4 9" xfId="5904"/>
    <cellStyle name="Normal 14 3 5" xfId="5905"/>
    <cellStyle name="Normal 14 3 5 10" xfId="5906"/>
    <cellStyle name="Normal 14 3 5 11" xfId="40131"/>
    <cellStyle name="Normal 14 3 5 2" xfId="5907"/>
    <cellStyle name="Normal 14 3 5 2 10" xfId="40498"/>
    <cellStyle name="Normal 14 3 5 2 2" xfId="5908"/>
    <cellStyle name="Normal 14 3 5 2 2 2" xfId="5909"/>
    <cellStyle name="Normal 14 3 5 2 2 2 2" xfId="5910"/>
    <cellStyle name="Normal 14 3 5 2 2 2 2 2" xfId="5911"/>
    <cellStyle name="Normal 14 3 5 2 2 2 2 3" xfId="5912"/>
    <cellStyle name="Normal 14 3 5 2 2 2 2 4" xfId="53237"/>
    <cellStyle name="Normal 14 3 5 2 2 2 3" xfId="5913"/>
    <cellStyle name="Normal 14 3 5 2 2 2 3 2" xfId="5914"/>
    <cellStyle name="Normal 14 3 5 2 2 2 3 3" xfId="47556"/>
    <cellStyle name="Normal 14 3 5 2 2 2 4" xfId="5915"/>
    <cellStyle name="Normal 14 3 5 2 2 2 5" xfId="5916"/>
    <cellStyle name="Normal 14 3 5 2 2 2 6" xfId="42581"/>
    <cellStyle name="Normal 14 3 5 2 2 3" xfId="5917"/>
    <cellStyle name="Normal 14 3 5 2 2 3 2" xfId="5918"/>
    <cellStyle name="Normal 14 3 5 2 2 3 3" xfId="5919"/>
    <cellStyle name="Normal 14 3 5 2 2 3 4" xfId="47557"/>
    <cellStyle name="Normal 14 3 5 2 2 4" xfId="5920"/>
    <cellStyle name="Normal 14 3 5 2 2 4 2" xfId="5921"/>
    <cellStyle name="Normal 14 3 5 2 2 4 3" xfId="5922"/>
    <cellStyle name="Normal 14 3 5 2 2 4 4" xfId="46215"/>
    <cellStyle name="Normal 14 3 5 2 2 5" xfId="5923"/>
    <cellStyle name="Normal 14 3 5 2 2 5 2" xfId="5924"/>
    <cellStyle name="Normal 14 3 5 2 2 5 3" xfId="5925"/>
    <cellStyle name="Normal 14 3 5 2 2 5 4" xfId="51426"/>
    <cellStyle name="Normal 14 3 5 2 2 6" xfId="5926"/>
    <cellStyle name="Normal 14 3 5 2 2 6 2" xfId="5927"/>
    <cellStyle name="Normal 14 3 5 2 2 6 3" xfId="44392"/>
    <cellStyle name="Normal 14 3 5 2 2 7" xfId="5928"/>
    <cellStyle name="Normal 14 3 5 2 2 8" xfId="5929"/>
    <cellStyle name="Normal 14 3 5 2 2 9" xfId="40770"/>
    <cellStyle name="Normal 14 3 5 2 3" xfId="5930"/>
    <cellStyle name="Normal 14 3 5 2 3 2" xfId="5931"/>
    <cellStyle name="Normal 14 3 5 2 3 2 2" xfId="5932"/>
    <cellStyle name="Normal 14 3 5 2 3 2 3" xfId="5933"/>
    <cellStyle name="Normal 14 3 5 2 3 2 4" xfId="52965"/>
    <cellStyle name="Normal 14 3 5 2 3 3" xfId="5934"/>
    <cellStyle name="Normal 14 3 5 2 3 3 2" xfId="5935"/>
    <cellStyle name="Normal 14 3 5 2 3 3 3" xfId="47558"/>
    <cellStyle name="Normal 14 3 5 2 3 4" xfId="5936"/>
    <cellStyle name="Normal 14 3 5 2 3 5" xfId="5937"/>
    <cellStyle name="Normal 14 3 5 2 3 6" xfId="42309"/>
    <cellStyle name="Normal 14 3 5 2 4" xfId="5938"/>
    <cellStyle name="Normal 14 3 5 2 4 2" xfId="5939"/>
    <cellStyle name="Normal 14 3 5 2 4 3" xfId="5940"/>
    <cellStyle name="Normal 14 3 5 2 4 4" xfId="47559"/>
    <cellStyle name="Normal 14 3 5 2 5" xfId="5941"/>
    <cellStyle name="Normal 14 3 5 2 5 2" xfId="5942"/>
    <cellStyle name="Normal 14 3 5 2 5 3" xfId="5943"/>
    <cellStyle name="Normal 14 3 5 2 5 4" xfId="45943"/>
    <cellStyle name="Normal 14 3 5 2 6" xfId="5944"/>
    <cellStyle name="Normal 14 3 5 2 6 2" xfId="5945"/>
    <cellStyle name="Normal 14 3 5 2 6 3" xfId="5946"/>
    <cellStyle name="Normal 14 3 5 2 6 4" xfId="51154"/>
    <cellStyle name="Normal 14 3 5 2 7" xfId="5947"/>
    <cellStyle name="Normal 14 3 5 2 7 2" xfId="5948"/>
    <cellStyle name="Normal 14 3 5 2 7 3" xfId="44120"/>
    <cellStyle name="Normal 14 3 5 2 8" xfId="5949"/>
    <cellStyle name="Normal 14 3 5 2 9" xfId="5950"/>
    <cellStyle name="Normal 14 3 5 3" xfId="5951"/>
    <cellStyle name="Normal 14 3 5 3 2" xfId="5952"/>
    <cellStyle name="Normal 14 3 5 3 2 2" xfId="5953"/>
    <cellStyle name="Normal 14 3 5 3 2 2 2" xfId="5954"/>
    <cellStyle name="Normal 14 3 5 3 2 2 3" xfId="5955"/>
    <cellStyle name="Normal 14 3 5 3 2 2 4" xfId="53236"/>
    <cellStyle name="Normal 14 3 5 3 2 3" xfId="5956"/>
    <cellStyle name="Normal 14 3 5 3 2 3 2" xfId="5957"/>
    <cellStyle name="Normal 14 3 5 3 2 3 3" xfId="47560"/>
    <cellStyle name="Normal 14 3 5 3 2 4" xfId="5958"/>
    <cellStyle name="Normal 14 3 5 3 2 5" xfId="5959"/>
    <cellStyle name="Normal 14 3 5 3 2 6" xfId="42580"/>
    <cellStyle name="Normal 14 3 5 3 3" xfId="5960"/>
    <cellStyle name="Normal 14 3 5 3 3 2" xfId="5961"/>
    <cellStyle name="Normal 14 3 5 3 3 3" xfId="5962"/>
    <cellStyle name="Normal 14 3 5 3 3 4" xfId="47561"/>
    <cellStyle name="Normal 14 3 5 3 4" xfId="5963"/>
    <cellStyle name="Normal 14 3 5 3 4 2" xfId="5964"/>
    <cellStyle name="Normal 14 3 5 3 4 3" xfId="5965"/>
    <cellStyle name="Normal 14 3 5 3 4 4" xfId="46214"/>
    <cellStyle name="Normal 14 3 5 3 5" xfId="5966"/>
    <cellStyle name="Normal 14 3 5 3 5 2" xfId="5967"/>
    <cellStyle name="Normal 14 3 5 3 5 3" xfId="5968"/>
    <cellStyle name="Normal 14 3 5 3 5 4" xfId="51425"/>
    <cellStyle name="Normal 14 3 5 3 6" xfId="5969"/>
    <cellStyle name="Normal 14 3 5 3 6 2" xfId="5970"/>
    <cellStyle name="Normal 14 3 5 3 6 3" xfId="44391"/>
    <cellStyle name="Normal 14 3 5 3 7" xfId="5971"/>
    <cellStyle name="Normal 14 3 5 3 8" xfId="5972"/>
    <cellStyle name="Normal 14 3 5 3 9" xfId="40769"/>
    <cellStyle name="Normal 14 3 5 4" xfId="5973"/>
    <cellStyle name="Normal 14 3 5 4 2" xfId="5974"/>
    <cellStyle name="Normal 14 3 5 4 2 2" xfId="5975"/>
    <cellStyle name="Normal 14 3 5 4 2 3" xfId="5976"/>
    <cellStyle name="Normal 14 3 5 4 2 4" xfId="52598"/>
    <cellStyle name="Normal 14 3 5 4 3" xfId="5977"/>
    <cellStyle name="Normal 14 3 5 4 3 2" xfId="5978"/>
    <cellStyle name="Normal 14 3 5 4 3 3" xfId="47562"/>
    <cellStyle name="Normal 14 3 5 4 4" xfId="5979"/>
    <cellStyle name="Normal 14 3 5 4 5" xfId="5980"/>
    <cellStyle name="Normal 14 3 5 4 6" xfId="41942"/>
    <cellStyle name="Normal 14 3 5 5" xfId="5981"/>
    <cellStyle name="Normal 14 3 5 5 2" xfId="5982"/>
    <cellStyle name="Normal 14 3 5 5 3" xfId="5983"/>
    <cellStyle name="Normal 14 3 5 5 4" xfId="47563"/>
    <cellStyle name="Normal 14 3 5 6" xfId="5984"/>
    <cellStyle name="Normal 14 3 5 6 2" xfId="5985"/>
    <cellStyle name="Normal 14 3 5 6 3" xfId="5986"/>
    <cellStyle name="Normal 14 3 5 6 4" xfId="45576"/>
    <cellStyle name="Normal 14 3 5 7" xfId="5987"/>
    <cellStyle name="Normal 14 3 5 7 2" xfId="5988"/>
    <cellStyle name="Normal 14 3 5 7 3" xfId="5989"/>
    <cellStyle name="Normal 14 3 5 7 4" xfId="50787"/>
    <cellStyle name="Normal 14 3 5 8" xfId="5990"/>
    <cellStyle name="Normal 14 3 5 8 2" xfId="5991"/>
    <cellStyle name="Normal 14 3 5 8 3" xfId="43753"/>
    <cellStyle name="Normal 14 3 5 9" xfId="5992"/>
    <cellStyle name="Normal 14 3 6" xfId="5993"/>
    <cellStyle name="Normal 14 3 6 10" xfId="5994"/>
    <cellStyle name="Normal 14 3 6 11" xfId="39947"/>
    <cellStyle name="Normal 14 3 6 2" xfId="5995"/>
    <cellStyle name="Normal 14 3 6 2 10" xfId="40404"/>
    <cellStyle name="Normal 14 3 6 2 2" xfId="5996"/>
    <cellStyle name="Normal 14 3 6 2 2 2" xfId="5997"/>
    <cellStyle name="Normal 14 3 6 2 2 2 2" xfId="5998"/>
    <cellStyle name="Normal 14 3 6 2 2 2 2 2" xfId="5999"/>
    <cellStyle name="Normal 14 3 6 2 2 2 2 3" xfId="6000"/>
    <cellStyle name="Normal 14 3 6 2 2 2 2 4" xfId="53239"/>
    <cellStyle name="Normal 14 3 6 2 2 2 3" xfId="6001"/>
    <cellStyle name="Normal 14 3 6 2 2 2 3 2" xfId="6002"/>
    <cellStyle name="Normal 14 3 6 2 2 2 3 3" xfId="47564"/>
    <cellStyle name="Normal 14 3 6 2 2 2 4" xfId="6003"/>
    <cellStyle name="Normal 14 3 6 2 2 2 5" xfId="6004"/>
    <cellStyle name="Normal 14 3 6 2 2 2 6" xfId="42583"/>
    <cellStyle name="Normal 14 3 6 2 2 3" xfId="6005"/>
    <cellStyle name="Normal 14 3 6 2 2 3 2" xfId="6006"/>
    <cellStyle name="Normal 14 3 6 2 2 3 3" xfId="6007"/>
    <cellStyle name="Normal 14 3 6 2 2 3 4" xfId="47565"/>
    <cellStyle name="Normal 14 3 6 2 2 4" xfId="6008"/>
    <cellStyle name="Normal 14 3 6 2 2 4 2" xfId="6009"/>
    <cellStyle name="Normal 14 3 6 2 2 4 3" xfId="6010"/>
    <cellStyle name="Normal 14 3 6 2 2 4 4" xfId="46217"/>
    <cellStyle name="Normal 14 3 6 2 2 5" xfId="6011"/>
    <cellStyle name="Normal 14 3 6 2 2 5 2" xfId="6012"/>
    <cellStyle name="Normal 14 3 6 2 2 5 3" xfId="6013"/>
    <cellStyle name="Normal 14 3 6 2 2 5 4" xfId="51428"/>
    <cellStyle name="Normal 14 3 6 2 2 6" xfId="6014"/>
    <cellStyle name="Normal 14 3 6 2 2 6 2" xfId="6015"/>
    <cellStyle name="Normal 14 3 6 2 2 6 3" xfId="44394"/>
    <cellStyle name="Normal 14 3 6 2 2 7" xfId="6016"/>
    <cellStyle name="Normal 14 3 6 2 2 8" xfId="6017"/>
    <cellStyle name="Normal 14 3 6 2 2 9" xfId="40772"/>
    <cellStyle name="Normal 14 3 6 2 3" xfId="6018"/>
    <cellStyle name="Normal 14 3 6 2 3 2" xfId="6019"/>
    <cellStyle name="Normal 14 3 6 2 3 2 2" xfId="6020"/>
    <cellStyle name="Normal 14 3 6 2 3 2 3" xfId="6021"/>
    <cellStyle name="Normal 14 3 6 2 3 2 4" xfId="52871"/>
    <cellStyle name="Normal 14 3 6 2 3 3" xfId="6022"/>
    <cellStyle name="Normal 14 3 6 2 3 3 2" xfId="6023"/>
    <cellStyle name="Normal 14 3 6 2 3 3 3" xfId="47566"/>
    <cellStyle name="Normal 14 3 6 2 3 4" xfId="6024"/>
    <cellStyle name="Normal 14 3 6 2 3 5" xfId="6025"/>
    <cellStyle name="Normal 14 3 6 2 3 6" xfId="42215"/>
    <cellStyle name="Normal 14 3 6 2 4" xfId="6026"/>
    <cellStyle name="Normal 14 3 6 2 4 2" xfId="6027"/>
    <cellStyle name="Normal 14 3 6 2 4 3" xfId="6028"/>
    <cellStyle name="Normal 14 3 6 2 4 4" xfId="47567"/>
    <cellStyle name="Normal 14 3 6 2 5" xfId="6029"/>
    <cellStyle name="Normal 14 3 6 2 5 2" xfId="6030"/>
    <cellStyle name="Normal 14 3 6 2 5 3" xfId="6031"/>
    <cellStyle name="Normal 14 3 6 2 5 4" xfId="45849"/>
    <cellStyle name="Normal 14 3 6 2 6" xfId="6032"/>
    <cellStyle name="Normal 14 3 6 2 6 2" xfId="6033"/>
    <cellStyle name="Normal 14 3 6 2 6 3" xfId="6034"/>
    <cellStyle name="Normal 14 3 6 2 6 4" xfId="51060"/>
    <cellStyle name="Normal 14 3 6 2 7" xfId="6035"/>
    <cellStyle name="Normal 14 3 6 2 7 2" xfId="6036"/>
    <cellStyle name="Normal 14 3 6 2 7 3" xfId="44026"/>
    <cellStyle name="Normal 14 3 6 2 8" xfId="6037"/>
    <cellStyle name="Normal 14 3 6 2 9" xfId="6038"/>
    <cellStyle name="Normal 14 3 6 3" xfId="6039"/>
    <cellStyle name="Normal 14 3 6 3 2" xfId="6040"/>
    <cellStyle name="Normal 14 3 6 3 2 2" xfId="6041"/>
    <cellStyle name="Normal 14 3 6 3 2 2 2" xfId="6042"/>
    <cellStyle name="Normal 14 3 6 3 2 2 3" xfId="6043"/>
    <cellStyle name="Normal 14 3 6 3 2 2 4" xfId="53238"/>
    <cellStyle name="Normal 14 3 6 3 2 3" xfId="6044"/>
    <cellStyle name="Normal 14 3 6 3 2 3 2" xfId="6045"/>
    <cellStyle name="Normal 14 3 6 3 2 3 3" xfId="47568"/>
    <cellStyle name="Normal 14 3 6 3 2 4" xfId="6046"/>
    <cellStyle name="Normal 14 3 6 3 2 5" xfId="6047"/>
    <cellStyle name="Normal 14 3 6 3 2 6" xfId="42582"/>
    <cellStyle name="Normal 14 3 6 3 3" xfId="6048"/>
    <cellStyle name="Normal 14 3 6 3 3 2" xfId="6049"/>
    <cellStyle name="Normal 14 3 6 3 3 3" xfId="6050"/>
    <cellStyle name="Normal 14 3 6 3 3 4" xfId="47569"/>
    <cellStyle name="Normal 14 3 6 3 4" xfId="6051"/>
    <cellStyle name="Normal 14 3 6 3 4 2" xfId="6052"/>
    <cellStyle name="Normal 14 3 6 3 4 3" xfId="6053"/>
    <cellStyle name="Normal 14 3 6 3 4 4" xfId="46216"/>
    <cellStyle name="Normal 14 3 6 3 5" xfId="6054"/>
    <cellStyle name="Normal 14 3 6 3 5 2" xfId="6055"/>
    <cellStyle name="Normal 14 3 6 3 5 3" xfId="6056"/>
    <cellStyle name="Normal 14 3 6 3 5 4" xfId="51427"/>
    <cellStyle name="Normal 14 3 6 3 6" xfId="6057"/>
    <cellStyle name="Normal 14 3 6 3 6 2" xfId="6058"/>
    <cellStyle name="Normal 14 3 6 3 6 3" xfId="44393"/>
    <cellStyle name="Normal 14 3 6 3 7" xfId="6059"/>
    <cellStyle name="Normal 14 3 6 3 8" xfId="6060"/>
    <cellStyle name="Normal 14 3 6 3 9" xfId="40771"/>
    <cellStyle name="Normal 14 3 6 4" xfId="6061"/>
    <cellStyle name="Normal 14 3 6 4 2" xfId="6062"/>
    <cellStyle name="Normal 14 3 6 4 2 2" xfId="6063"/>
    <cellStyle name="Normal 14 3 6 4 2 3" xfId="6064"/>
    <cellStyle name="Normal 14 3 6 4 2 4" xfId="52414"/>
    <cellStyle name="Normal 14 3 6 4 3" xfId="6065"/>
    <cellStyle name="Normal 14 3 6 4 3 2" xfId="6066"/>
    <cellStyle name="Normal 14 3 6 4 3 3" xfId="47570"/>
    <cellStyle name="Normal 14 3 6 4 4" xfId="6067"/>
    <cellStyle name="Normal 14 3 6 4 5" xfId="6068"/>
    <cellStyle name="Normal 14 3 6 4 6" xfId="41758"/>
    <cellStyle name="Normal 14 3 6 5" xfId="6069"/>
    <cellStyle name="Normal 14 3 6 5 2" xfId="6070"/>
    <cellStyle name="Normal 14 3 6 5 3" xfId="6071"/>
    <cellStyle name="Normal 14 3 6 5 4" xfId="47571"/>
    <cellStyle name="Normal 14 3 6 6" xfId="6072"/>
    <cellStyle name="Normal 14 3 6 6 2" xfId="6073"/>
    <cellStyle name="Normal 14 3 6 6 3" xfId="6074"/>
    <cellStyle name="Normal 14 3 6 6 4" xfId="45392"/>
    <cellStyle name="Normal 14 3 6 7" xfId="6075"/>
    <cellStyle name="Normal 14 3 6 7 2" xfId="6076"/>
    <cellStyle name="Normal 14 3 6 7 3" xfId="6077"/>
    <cellStyle name="Normal 14 3 6 7 4" xfId="50603"/>
    <cellStyle name="Normal 14 3 6 8" xfId="6078"/>
    <cellStyle name="Normal 14 3 6 8 2" xfId="6079"/>
    <cellStyle name="Normal 14 3 6 8 3" xfId="43569"/>
    <cellStyle name="Normal 14 3 6 9" xfId="6080"/>
    <cellStyle name="Normal 14 3 7" xfId="6081"/>
    <cellStyle name="Normal 14 3 7 10" xfId="40269"/>
    <cellStyle name="Normal 14 3 7 2" xfId="6082"/>
    <cellStyle name="Normal 14 3 7 2 2" xfId="6083"/>
    <cellStyle name="Normal 14 3 7 2 2 2" xfId="6084"/>
    <cellStyle name="Normal 14 3 7 2 2 2 2" xfId="6085"/>
    <cellStyle name="Normal 14 3 7 2 2 2 3" xfId="6086"/>
    <cellStyle name="Normal 14 3 7 2 2 2 4" xfId="53240"/>
    <cellStyle name="Normal 14 3 7 2 2 3" xfId="6087"/>
    <cellStyle name="Normal 14 3 7 2 2 3 2" xfId="6088"/>
    <cellStyle name="Normal 14 3 7 2 2 3 3" xfId="47572"/>
    <cellStyle name="Normal 14 3 7 2 2 4" xfId="6089"/>
    <cellStyle name="Normal 14 3 7 2 2 5" xfId="6090"/>
    <cellStyle name="Normal 14 3 7 2 2 6" xfId="42584"/>
    <cellStyle name="Normal 14 3 7 2 3" xfId="6091"/>
    <cellStyle name="Normal 14 3 7 2 3 2" xfId="6092"/>
    <cellStyle name="Normal 14 3 7 2 3 3" xfId="6093"/>
    <cellStyle name="Normal 14 3 7 2 3 4" xfId="47573"/>
    <cellStyle name="Normal 14 3 7 2 4" xfId="6094"/>
    <cellStyle name="Normal 14 3 7 2 4 2" xfId="6095"/>
    <cellStyle name="Normal 14 3 7 2 4 3" xfId="6096"/>
    <cellStyle name="Normal 14 3 7 2 4 4" xfId="46218"/>
    <cellStyle name="Normal 14 3 7 2 5" xfId="6097"/>
    <cellStyle name="Normal 14 3 7 2 5 2" xfId="6098"/>
    <cellStyle name="Normal 14 3 7 2 5 3" xfId="6099"/>
    <cellStyle name="Normal 14 3 7 2 5 4" xfId="51429"/>
    <cellStyle name="Normal 14 3 7 2 6" xfId="6100"/>
    <cellStyle name="Normal 14 3 7 2 6 2" xfId="6101"/>
    <cellStyle name="Normal 14 3 7 2 6 3" xfId="44395"/>
    <cellStyle name="Normal 14 3 7 2 7" xfId="6102"/>
    <cellStyle name="Normal 14 3 7 2 8" xfId="6103"/>
    <cellStyle name="Normal 14 3 7 2 9" xfId="40773"/>
    <cellStyle name="Normal 14 3 7 3" xfId="6104"/>
    <cellStyle name="Normal 14 3 7 3 2" xfId="6105"/>
    <cellStyle name="Normal 14 3 7 3 2 2" xfId="6106"/>
    <cellStyle name="Normal 14 3 7 3 2 3" xfId="6107"/>
    <cellStyle name="Normal 14 3 7 3 2 4" xfId="52736"/>
    <cellStyle name="Normal 14 3 7 3 3" xfId="6108"/>
    <cellStyle name="Normal 14 3 7 3 3 2" xfId="6109"/>
    <cellStyle name="Normal 14 3 7 3 3 3" xfId="47574"/>
    <cellStyle name="Normal 14 3 7 3 4" xfId="6110"/>
    <cellStyle name="Normal 14 3 7 3 5" xfId="6111"/>
    <cellStyle name="Normal 14 3 7 3 6" xfId="42080"/>
    <cellStyle name="Normal 14 3 7 4" xfId="6112"/>
    <cellStyle name="Normal 14 3 7 4 2" xfId="6113"/>
    <cellStyle name="Normal 14 3 7 4 3" xfId="6114"/>
    <cellStyle name="Normal 14 3 7 4 4" xfId="47575"/>
    <cellStyle name="Normal 14 3 7 5" xfId="6115"/>
    <cellStyle name="Normal 14 3 7 5 2" xfId="6116"/>
    <cellStyle name="Normal 14 3 7 5 3" xfId="6117"/>
    <cellStyle name="Normal 14 3 7 5 4" xfId="45714"/>
    <cellStyle name="Normal 14 3 7 6" xfId="6118"/>
    <cellStyle name="Normal 14 3 7 6 2" xfId="6119"/>
    <cellStyle name="Normal 14 3 7 6 3" xfId="6120"/>
    <cellStyle name="Normal 14 3 7 6 4" xfId="50925"/>
    <cellStyle name="Normal 14 3 7 7" xfId="6121"/>
    <cellStyle name="Normal 14 3 7 7 2" xfId="6122"/>
    <cellStyle name="Normal 14 3 7 7 3" xfId="43891"/>
    <cellStyle name="Normal 14 3 7 8" xfId="6123"/>
    <cellStyle name="Normal 14 3 7 9" xfId="6124"/>
    <cellStyle name="Normal 14 3 8" xfId="6125"/>
    <cellStyle name="Normal 14 3 8 2" xfId="6126"/>
    <cellStyle name="Normal 14 3 8 2 2" xfId="6127"/>
    <cellStyle name="Normal 14 3 8 2 2 2" xfId="6128"/>
    <cellStyle name="Normal 14 3 8 2 2 3" xfId="6129"/>
    <cellStyle name="Normal 14 3 8 2 2 4" xfId="53103"/>
    <cellStyle name="Normal 14 3 8 2 3" xfId="6130"/>
    <cellStyle name="Normal 14 3 8 2 3 2" xfId="6131"/>
    <cellStyle name="Normal 14 3 8 2 3 3" xfId="47576"/>
    <cellStyle name="Normal 14 3 8 2 4" xfId="6132"/>
    <cellStyle name="Normal 14 3 8 2 5" xfId="6133"/>
    <cellStyle name="Normal 14 3 8 2 6" xfId="42447"/>
    <cellStyle name="Normal 14 3 8 3" xfId="6134"/>
    <cellStyle name="Normal 14 3 8 3 2" xfId="6135"/>
    <cellStyle name="Normal 14 3 8 3 3" xfId="6136"/>
    <cellStyle name="Normal 14 3 8 3 4" xfId="47577"/>
    <cellStyle name="Normal 14 3 8 4" xfId="6137"/>
    <cellStyle name="Normal 14 3 8 4 2" xfId="6138"/>
    <cellStyle name="Normal 14 3 8 4 3" xfId="6139"/>
    <cellStyle name="Normal 14 3 8 4 4" xfId="46081"/>
    <cellStyle name="Normal 14 3 8 5" xfId="6140"/>
    <cellStyle name="Normal 14 3 8 5 2" xfId="6141"/>
    <cellStyle name="Normal 14 3 8 5 3" xfId="6142"/>
    <cellStyle name="Normal 14 3 8 5 4" xfId="51292"/>
    <cellStyle name="Normal 14 3 8 6" xfId="6143"/>
    <cellStyle name="Normal 14 3 8 6 2" xfId="6144"/>
    <cellStyle name="Normal 14 3 8 6 3" xfId="44258"/>
    <cellStyle name="Normal 14 3 8 7" xfId="6145"/>
    <cellStyle name="Normal 14 3 8 8" xfId="6146"/>
    <cellStyle name="Normal 14 3 8 9" xfId="40636"/>
    <cellStyle name="Normal 14 3 9" xfId="6147"/>
    <cellStyle name="Normal 14 3 9 2" xfId="6148"/>
    <cellStyle name="Normal 14 3 9 2 2" xfId="6149"/>
    <cellStyle name="Normal 14 3 9 2 2 2" xfId="6150"/>
    <cellStyle name="Normal 14 3 9 2 2 3" xfId="6151"/>
    <cellStyle name="Normal 14 3 9 2 2 4" xfId="52370"/>
    <cellStyle name="Normal 14 3 9 2 3" xfId="6152"/>
    <cellStyle name="Normal 14 3 9 2 3 2" xfId="6153"/>
    <cellStyle name="Normal 14 3 9 2 3 3" xfId="47578"/>
    <cellStyle name="Normal 14 3 9 2 4" xfId="6154"/>
    <cellStyle name="Normal 14 3 9 2 5" xfId="6155"/>
    <cellStyle name="Normal 14 3 9 2 6" xfId="41714"/>
    <cellStyle name="Normal 14 3 9 3" xfId="6156"/>
    <cellStyle name="Normal 14 3 9 3 2" xfId="6157"/>
    <cellStyle name="Normal 14 3 9 3 3" xfId="6158"/>
    <cellStyle name="Normal 14 3 9 3 4" xfId="47579"/>
    <cellStyle name="Normal 14 3 9 4" xfId="6159"/>
    <cellStyle name="Normal 14 3 9 4 2" xfId="6160"/>
    <cellStyle name="Normal 14 3 9 4 3" xfId="6161"/>
    <cellStyle name="Normal 14 3 9 4 4" xfId="45348"/>
    <cellStyle name="Normal 14 3 9 5" xfId="6162"/>
    <cellStyle name="Normal 14 3 9 5 2" xfId="6163"/>
    <cellStyle name="Normal 14 3 9 5 3" xfId="6164"/>
    <cellStyle name="Normal 14 3 9 5 4" xfId="50559"/>
    <cellStyle name="Normal 14 3 9 6" xfId="6165"/>
    <cellStyle name="Normal 14 3 9 6 2" xfId="6166"/>
    <cellStyle name="Normal 14 3 9 6 3" xfId="43525"/>
    <cellStyle name="Normal 14 3 9 7" xfId="6167"/>
    <cellStyle name="Normal 14 3 9 8" xfId="6168"/>
    <cellStyle name="Normal 14 3 9 9" xfId="39903"/>
    <cellStyle name="Normal 14 4" xfId="248"/>
    <cellStyle name="Normal 14 4 10" xfId="6169"/>
    <cellStyle name="Normal 14 4 10 2" xfId="6170"/>
    <cellStyle name="Normal 14 4 10 3" xfId="6171"/>
    <cellStyle name="Normal 14 4 10 4" xfId="50696"/>
    <cellStyle name="Normal 14 4 11" xfId="6172"/>
    <cellStyle name="Normal 14 4 11 2" xfId="6173"/>
    <cellStyle name="Normal 14 4 11 3" xfId="43662"/>
    <cellStyle name="Normal 14 4 12" xfId="6174"/>
    <cellStyle name="Normal 14 4 13" xfId="6175"/>
    <cellStyle name="Normal 14 4 14" xfId="40040"/>
    <cellStyle name="Normal 14 4 2" xfId="6176"/>
    <cellStyle name="Normal 14 4 2 10" xfId="6177"/>
    <cellStyle name="Normal 14 4 2 11" xfId="40175"/>
    <cellStyle name="Normal 14 4 2 2" xfId="6178"/>
    <cellStyle name="Normal 14 4 2 2 10" xfId="40542"/>
    <cellStyle name="Normal 14 4 2 2 2" xfId="6179"/>
    <cellStyle name="Normal 14 4 2 2 2 2" xfId="6180"/>
    <cellStyle name="Normal 14 4 2 2 2 2 2" xfId="6181"/>
    <cellStyle name="Normal 14 4 2 2 2 2 2 2" xfId="6182"/>
    <cellStyle name="Normal 14 4 2 2 2 2 2 3" xfId="6183"/>
    <cellStyle name="Normal 14 4 2 2 2 2 2 4" xfId="53243"/>
    <cellStyle name="Normal 14 4 2 2 2 2 3" xfId="6184"/>
    <cellStyle name="Normal 14 4 2 2 2 2 3 2" xfId="6185"/>
    <cellStyle name="Normal 14 4 2 2 2 2 3 3" xfId="47580"/>
    <cellStyle name="Normal 14 4 2 2 2 2 4" xfId="6186"/>
    <cellStyle name="Normal 14 4 2 2 2 2 5" xfId="6187"/>
    <cellStyle name="Normal 14 4 2 2 2 2 6" xfId="42587"/>
    <cellStyle name="Normal 14 4 2 2 2 3" xfId="6188"/>
    <cellStyle name="Normal 14 4 2 2 2 3 2" xfId="6189"/>
    <cellStyle name="Normal 14 4 2 2 2 3 3" xfId="6190"/>
    <cellStyle name="Normal 14 4 2 2 2 3 4" xfId="47581"/>
    <cellStyle name="Normal 14 4 2 2 2 4" xfId="6191"/>
    <cellStyle name="Normal 14 4 2 2 2 4 2" xfId="6192"/>
    <cellStyle name="Normal 14 4 2 2 2 4 3" xfId="6193"/>
    <cellStyle name="Normal 14 4 2 2 2 4 4" xfId="46221"/>
    <cellStyle name="Normal 14 4 2 2 2 5" xfId="6194"/>
    <cellStyle name="Normal 14 4 2 2 2 5 2" xfId="6195"/>
    <cellStyle name="Normal 14 4 2 2 2 5 3" xfId="6196"/>
    <cellStyle name="Normal 14 4 2 2 2 5 4" xfId="51432"/>
    <cellStyle name="Normal 14 4 2 2 2 6" xfId="6197"/>
    <cellStyle name="Normal 14 4 2 2 2 6 2" xfId="6198"/>
    <cellStyle name="Normal 14 4 2 2 2 6 3" xfId="44398"/>
    <cellStyle name="Normal 14 4 2 2 2 7" xfId="6199"/>
    <cellStyle name="Normal 14 4 2 2 2 8" xfId="6200"/>
    <cellStyle name="Normal 14 4 2 2 2 9" xfId="40776"/>
    <cellStyle name="Normal 14 4 2 2 3" xfId="6201"/>
    <cellStyle name="Normal 14 4 2 2 3 2" xfId="6202"/>
    <cellStyle name="Normal 14 4 2 2 3 2 2" xfId="6203"/>
    <cellStyle name="Normal 14 4 2 2 3 2 3" xfId="6204"/>
    <cellStyle name="Normal 14 4 2 2 3 2 4" xfId="53009"/>
    <cellStyle name="Normal 14 4 2 2 3 3" xfId="6205"/>
    <cellStyle name="Normal 14 4 2 2 3 3 2" xfId="6206"/>
    <cellStyle name="Normal 14 4 2 2 3 3 3" xfId="47582"/>
    <cellStyle name="Normal 14 4 2 2 3 4" xfId="6207"/>
    <cellStyle name="Normal 14 4 2 2 3 5" xfId="6208"/>
    <cellStyle name="Normal 14 4 2 2 3 6" xfId="42353"/>
    <cellStyle name="Normal 14 4 2 2 4" xfId="6209"/>
    <cellStyle name="Normal 14 4 2 2 4 2" xfId="6210"/>
    <cellStyle name="Normal 14 4 2 2 4 3" xfId="6211"/>
    <cellStyle name="Normal 14 4 2 2 4 4" xfId="47583"/>
    <cellStyle name="Normal 14 4 2 2 5" xfId="6212"/>
    <cellStyle name="Normal 14 4 2 2 5 2" xfId="6213"/>
    <cellStyle name="Normal 14 4 2 2 5 3" xfId="6214"/>
    <cellStyle name="Normal 14 4 2 2 5 4" xfId="45987"/>
    <cellStyle name="Normal 14 4 2 2 6" xfId="6215"/>
    <cellStyle name="Normal 14 4 2 2 6 2" xfId="6216"/>
    <cellStyle name="Normal 14 4 2 2 6 3" xfId="6217"/>
    <cellStyle name="Normal 14 4 2 2 6 4" xfId="51198"/>
    <cellStyle name="Normal 14 4 2 2 7" xfId="6218"/>
    <cellStyle name="Normal 14 4 2 2 7 2" xfId="6219"/>
    <cellStyle name="Normal 14 4 2 2 7 3" xfId="44164"/>
    <cellStyle name="Normal 14 4 2 2 8" xfId="6220"/>
    <cellStyle name="Normal 14 4 2 2 9" xfId="6221"/>
    <cellStyle name="Normal 14 4 2 3" xfId="6222"/>
    <cellStyle name="Normal 14 4 2 3 2" xfId="6223"/>
    <cellStyle name="Normal 14 4 2 3 2 2" xfId="6224"/>
    <cellStyle name="Normal 14 4 2 3 2 2 2" xfId="6225"/>
    <cellStyle name="Normal 14 4 2 3 2 2 3" xfId="6226"/>
    <cellStyle name="Normal 14 4 2 3 2 2 4" xfId="53242"/>
    <cellStyle name="Normal 14 4 2 3 2 3" xfId="6227"/>
    <cellStyle name="Normal 14 4 2 3 2 3 2" xfId="6228"/>
    <cellStyle name="Normal 14 4 2 3 2 3 3" xfId="47584"/>
    <cellStyle name="Normal 14 4 2 3 2 4" xfId="6229"/>
    <cellStyle name="Normal 14 4 2 3 2 5" xfId="6230"/>
    <cellStyle name="Normal 14 4 2 3 2 6" xfId="42586"/>
    <cellStyle name="Normal 14 4 2 3 3" xfId="6231"/>
    <cellStyle name="Normal 14 4 2 3 3 2" xfId="6232"/>
    <cellStyle name="Normal 14 4 2 3 3 3" xfId="6233"/>
    <cellStyle name="Normal 14 4 2 3 3 4" xfId="47585"/>
    <cellStyle name="Normal 14 4 2 3 4" xfId="6234"/>
    <cellStyle name="Normal 14 4 2 3 4 2" xfId="6235"/>
    <cellStyle name="Normal 14 4 2 3 4 3" xfId="6236"/>
    <cellStyle name="Normal 14 4 2 3 4 4" xfId="46220"/>
    <cellStyle name="Normal 14 4 2 3 5" xfId="6237"/>
    <cellStyle name="Normal 14 4 2 3 5 2" xfId="6238"/>
    <cellStyle name="Normal 14 4 2 3 5 3" xfId="6239"/>
    <cellStyle name="Normal 14 4 2 3 5 4" xfId="51431"/>
    <cellStyle name="Normal 14 4 2 3 6" xfId="6240"/>
    <cellStyle name="Normal 14 4 2 3 6 2" xfId="6241"/>
    <cellStyle name="Normal 14 4 2 3 6 3" xfId="44397"/>
    <cellStyle name="Normal 14 4 2 3 7" xfId="6242"/>
    <cellStyle name="Normal 14 4 2 3 8" xfId="6243"/>
    <cellStyle name="Normal 14 4 2 3 9" xfId="40775"/>
    <cellStyle name="Normal 14 4 2 4" xfId="6244"/>
    <cellStyle name="Normal 14 4 2 4 2" xfId="6245"/>
    <cellStyle name="Normal 14 4 2 4 2 2" xfId="6246"/>
    <cellStyle name="Normal 14 4 2 4 2 3" xfId="6247"/>
    <cellStyle name="Normal 14 4 2 4 2 4" xfId="52642"/>
    <cellStyle name="Normal 14 4 2 4 3" xfId="6248"/>
    <cellStyle name="Normal 14 4 2 4 3 2" xfId="6249"/>
    <cellStyle name="Normal 14 4 2 4 3 3" xfId="47586"/>
    <cellStyle name="Normal 14 4 2 4 4" xfId="6250"/>
    <cellStyle name="Normal 14 4 2 4 5" xfId="6251"/>
    <cellStyle name="Normal 14 4 2 4 6" xfId="41986"/>
    <cellStyle name="Normal 14 4 2 5" xfId="6252"/>
    <cellStyle name="Normal 14 4 2 5 2" xfId="6253"/>
    <cellStyle name="Normal 14 4 2 5 3" xfId="6254"/>
    <cellStyle name="Normal 14 4 2 5 4" xfId="47587"/>
    <cellStyle name="Normal 14 4 2 6" xfId="6255"/>
    <cellStyle name="Normal 14 4 2 6 2" xfId="6256"/>
    <cellStyle name="Normal 14 4 2 6 3" xfId="6257"/>
    <cellStyle name="Normal 14 4 2 6 4" xfId="45620"/>
    <cellStyle name="Normal 14 4 2 7" xfId="6258"/>
    <cellStyle name="Normal 14 4 2 7 2" xfId="6259"/>
    <cellStyle name="Normal 14 4 2 7 3" xfId="6260"/>
    <cellStyle name="Normal 14 4 2 7 4" xfId="50831"/>
    <cellStyle name="Normal 14 4 2 8" xfId="6261"/>
    <cellStyle name="Normal 14 4 2 8 2" xfId="6262"/>
    <cellStyle name="Normal 14 4 2 8 3" xfId="43797"/>
    <cellStyle name="Normal 14 4 2 9" xfId="6263"/>
    <cellStyle name="Normal 14 4 3" xfId="6264"/>
    <cellStyle name="Normal 14 4 3 10" xfId="40313"/>
    <cellStyle name="Normal 14 4 3 2" xfId="6265"/>
    <cellStyle name="Normal 14 4 3 2 2" xfId="6266"/>
    <cellStyle name="Normal 14 4 3 2 2 2" xfId="6267"/>
    <cellStyle name="Normal 14 4 3 2 2 2 2" xfId="6268"/>
    <cellStyle name="Normal 14 4 3 2 2 2 3" xfId="6269"/>
    <cellStyle name="Normal 14 4 3 2 2 2 4" xfId="53244"/>
    <cellStyle name="Normal 14 4 3 2 2 3" xfId="6270"/>
    <cellStyle name="Normal 14 4 3 2 2 3 2" xfId="6271"/>
    <cellStyle name="Normal 14 4 3 2 2 3 3" xfId="47588"/>
    <cellStyle name="Normal 14 4 3 2 2 4" xfId="6272"/>
    <cellStyle name="Normal 14 4 3 2 2 5" xfId="6273"/>
    <cellStyle name="Normal 14 4 3 2 2 6" xfId="42588"/>
    <cellStyle name="Normal 14 4 3 2 3" xfId="6274"/>
    <cellStyle name="Normal 14 4 3 2 3 2" xfId="6275"/>
    <cellStyle name="Normal 14 4 3 2 3 3" xfId="6276"/>
    <cellStyle name="Normal 14 4 3 2 3 4" xfId="47589"/>
    <cellStyle name="Normal 14 4 3 2 4" xfId="6277"/>
    <cellStyle name="Normal 14 4 3 2 4 2" xfId="6278"/>
    <cellStyle name="Normal 14 4 3 2 4 3" xfId="6279"/>
    <cellStyle name="Normal 14 4 3 2 4 4" xfId="46222"/>
    <cellStyle name="Normal 14 4 3 2 5" xfId="6280"/>
    <cellStyle name="Normal 14 4 3 2 5 2" xfId="6281"/>
    <cellStyle name="Normal 14 4 3 2 5 3" xfId="6282"/>
    <cellStyle name="Normal 14 4 3 2 5 4" xfId="51433"/>
    <cellStyle name="Normal 14 4 3 2 6" xfId="6283"/>
    <cellStyle name="Normal 14 4 3 2 6 2" xfId="6284"/>
    <cellStyle name="Normal 14 4 3 2 6 3" xfId="44399"/>
    <cellStyle name="Normal 14 4 3 2 7" xfId="6285"/>
    <cellStyle name="Normal 14 4 3 2 8" xfId="6286"/>
    <cellStyle name="Normal 14 4 3 2 9" xfId="40777"/>
    <cellStyle name="Normal 14 4 3 3" xfId="6287"/>
    <cellStyle name="Normal 14 4 3 3 2" xfId="6288"/>
    <cellStyle name="Normal 14 4 3 3 2 2" xfId="6289"/>
    <cellStyle name="Normal 14 4 3 3 2 3" xfId="6290"/>
    <cellStyle name="Normal 14 4 3 3 2 4" xfId="52780"/>
    <cellStyle name="Normal 14 4 3 3 3" xfId="6291"/>
    <cellStyle name="Normal 14 4 3 3 3 2" xfId="6292"/>
    <cellStyle name="Normal 14 4 3 3 3 3" xfId="47590"/>
    <cellStyle name="Normal 14 4 3 3 4" xfId="6293"/>
    <cellStyle name="Normal 14 4 3 3 5" xfId="6294"/>
    <cellStyle name="Normal 14 4 3 3 6" xfId="42124"/>
    <cellStyle name="Normal 14 4 3 4" xfId="6295"/>
    <cellStyle name="Normal 14 4 3 4 2" xfId="6296"/>
    <cellStyle name="Normal 14 4 3 4 3" xfId="6297"/>
    <cellStyle name="Normal 14 4 3 4 4" xfId="47591"/>
    <cellStyle name="Normal 14 4 3 5" xfId="6298"/>
    <cellStyle name="Normal 14 4 3 5 2" xfId="6299"/>
    <cellStyle name="Normal 14 4 3 5 3" xfId="6300"/>
    <cellStyle name="Normal 14 4 3 5 4" xfId="45758"/>
    <cellStyle name="Normal 14 4 3 6" xfId="6301"/>
    <cellStyle name="Normal 14 4 3 6 2" xfId="6302"/>
    <cellStyle name="Normal 14 4 3 6 3" xfId="6303"/>
    <cellStyle name="Normal 14 4 3 6 4" xfId="50969"/>
    <cellStyle name="Normal 14 4 3 7" xfId="6304"/>
    <cellStyle name="Normal 14 4 3 7 2" xfId="6305"/>
    <cellStyle name="Normal 14 4 3 7 3" xfId="43935"/>
    <cellStyle name="Normal 14 4 3 8" xfId="6306"/>
    <cellStyle name="Normal 14 4 3 9" xfId="6307"/>
    <cellStyle name="Normal 14 4 4" xfId="6308"/>
    <cellStyle name="Normal 14 4 4 2" xfId="6309"/>
    <cellStyle name="Normal 14 4 4 2 2" xfId="6310"/>
    <cellStyle name="Normal 14 4 4 2 2 2" xfId="6311"/>
    <cellStyle name="Normal 14 4 4 2 2 3" xfId="6312"/>
    <cellStyle name="Normal 14 4 4 2 2 4" xfId="53241"/>
    <cellStyle name="Normal 14 4 4 2 3" xfId="6313"/>
    <cellStyle name="Normal 14 4 4 2 3 2" xfId="6314"/>
    <cellStyle name="Normal 14 4 4 2 3 3" xfId="47592"/>
    <cellStyle name="Normal 14 4 4 2 4" xfId="6315"/>
    <cellStyle name="Normal 14 4 4 2 5" xfId="6316"/>
    <cellStyle name="Normal 14 4 4 2 6" xfId="42585"/>
    <cellStyle name="Normal 14 4 4 3" xfId="6317"/>
    <cellStyle name="Normal 14 4 4 3 2" xfId="6318"/>
    <cellStyle name="Normal 14 4 4 3 3" xfId="6319"/>
    <cellStyle name="Normal 14 4 4 3 4" xfId="47593"/>
    <cellStyle name="Normal 14 4 4 4" xfId="6320"/>
    <cellStyle name="Normal 14 4 4 4 2" xfId="6321"/>
    <cellStyle name="Normal 14 4 4 4 3" xfId="6322"/>
    <cellStyle name="Normal 14 4 4 4 4" xfId="46219"/>
    <cellStyle name="Normal 14 4 4 5" xfId="6323"/>
    <cellStyle name="Normal 14 4 4 5 2" xfId="6324"/>
    <cellStyle name="Normal 14 4 4 5 3" xfId="6325"/>
    <cellStyle name="Normal 14 4 4 5 4" xfId="51430"/>
    <cellStyle name="Normal 14 4 4 6" xfId="6326"/>
    <cellStyle name="Normal 14 4 4 6 2" xfId="6327"/>
    <cellStyle name="Normal 14 4 4 6 3" xfId="44396"/>
    <cellStyle name="Normal 14 4 4 7" xfId="6328"/>
    <cellStyle name="Normal 14 4 4 8" xfId="6329"/>
    <cellStyle name="Normal 14 4 4 9" xfId="40774"/>
    <cellStyle name="Normal 14 4 5" xfId="6330"/>
    <cellStyle name="Normal 14 4 5 2" xfId="6331"/>
    <cellStyle name="Normal 14 4 5 2 2" xfId="6332"/>
    <cellStyle name="Normal 14 4 5 2 2 2" xfId="6333"/>
    <cellStyle name="Normal 14 4 5 2 2 3" xfId="6334"/>
    <cellStyle name="Normal 14 4 5 2 2 4" xfId="53884"/>
    <cellStyle name="Normal 14 4 5 2 3" xfId="6335"/>
    <cellStyle name="Normal 14 4 5 2 3 2" xfId="6336"/>
    <cellStyle name="Normal 14 4 5 2 3 3" xfId="47594"/>
    <cellStyle name="Normal 14 4 5 2 4" xfId="6337"/>
    <cellStyle name="Normal 14 4 5 2 5" xfId="6338"/>
    <cellStyle name="Normal 14 4 5 2 6" xfId="43228"/>
    <cellStyle name="Normal 14 4 5 3" xfId="6339"/>
    <cellStyle name="Normal 14 4 5 3 2" xfId="6340"/>
    <cellStyle name="Normal 14 4 5 3 3" xfId="6341"/>
    <cellStyle name="Normal 14 4 5 3 4" xfId="47595"/>
    <cellStyle name="Normal 14 4 5 4" xfId="6342"/>
    <cellStyle name="Normal 14 4 5 4 2" xfId="6343"/>
    <cellStyle name="Normal 14 4 5 4 3" xfId="6344"/>
    <cellStyle name="Normal 14 4 5 4 4" xfId="46862"/>
    <cellStyle name="Normal 14 4 5 5" xfId="6345"/>
    <cellStyle name="Normal 14 4 5 5 2" xfId="6346"/>
    <cellStyle name="Normal 14 4 5 5 3" xfId="6347"/>
    <cellStyle name="Normal 14 4 5 5 4" xfId="52073"/>
    <cellStyle name="Normal 14 4 5 6" xfId="6348"/>
    <cellStyle name="Normal 14 4 5 6 2" xfId="6349"/>
    <cellStyle name="Normal 14 4 5 6 3" xfId="45039"/>
    <cellStyle name="Normal 14 4 5 7" xfId="6350"/>
    <cellStyle name="Normal 14 4 5 8" xfId="6351"/>
    <cellStyle name="Normal 14 4 5 9" xfId="41417"/>
    <cellStyle name="Normal 14 4 6" xfId="6352"/>
    <cellStyle name="Normal 14 4 6 2" xfId="6353"/>
    <cellStyle name="Normal 14 4 6 2 2" xfId="6354"/>
    <cellStyle name="Normal 14 4 6 2 2 2" xfId="6355"/>
    <cellStyle name="Normal 14 4 6 2 2 3" xfId="6356"/>
    <cellStyle name="Normal 14 4 6 2 2 4" xfId="54020"/>
    <cellStyle name="Normal 14 4 6 2 3" xfId="6357"/>
    <cellStyle name="Normal 14 4 6 2 3 2" xfId="6358"/>
    <cellStyle name="Normal 14 4 6 2 3 3" xfId="47596"/>
    <cellStyle name="Normal 14 4 6 2 4" xfId="6359"/>
    <cellStyle name="Normal 14 4 6 2 5" xfId="6360"/>
    <cellStyle name="Normal 14 4 6 2 6" xfId="43364"/>
    <cellStyle name="Normal 14 4 6 3" xfId="6361"/>
    <cellStyle name="Normal 14 4 6 3 2" xfId="6362"/>
    <cellStyle name="Normal 14 4 6 3 3" xfId="6363"/>
    <cellStyle name="Normal 14 4 6 3 4" xfId="46998"/>
    <cellStyle name="Normal 14 4 6 4" xfId="6364"/>
    <cellStyle name="Normal 14 4 6 4 2" xfId="6365"/>
    <cellStyle name="Normal 14 4 6 4 3" xfId="6366"/>
    <cellStyle name="Normal 14 4 6 4 4" xfId="52209"/>
    <cellStyle name="Normal 14 4 6 5" xfId="6367"/>
    <cellStyle name="Normal 14 4 6 5 2" xfId="6368"/>
    <cellStyle name="Normal 14 4 6 5 3" xfId="45175"/>
    <cellStyle name="Normal 14 4 6 6" xfId="6369"/>
    <cellStyle name="Normal 14 4 6 7" xfId="6370"/>
    <cellStyle name="Normal 14 4 6 8" xfId="41553"/>
    <cellStyle name="Normal 14 4 7" xfId="6371"/>
    <cellStyle name="Normal 14 4 7 2" xfId="6372"/>
    <cellStyle name="Normal 14 4 7 2 2" xfId="6373"/>
    <cellStyle name="Normal 14 4 7 2 3" xfId="6374"/>
    <cellStyle name="Normal 14 4 7 2 4" xfId="52507"/>
    <cellStyle name="Normal 14 4 7 3" xfId="6375"/>
    <cellStyle name="Normal 14 4 7 3 2" xfId="6376"/>
    <cellStyle name="Normal 14 4 7 3 3" xfId="47597"/>
    <cellStyle name="Normal 14 4 7 4" xfId="6377"/>
    <cellStyle name="Normal 14 4 7 5" xfId="6378"/>
    <cellStyle name="Normal 14 4 7 6" xfId="41851"/>
    <cellStyle name="Normal 14 4 8" xfId="6379"/>
    <cellStyle name="Normal 14 4 8 2" xfId="6380"/>
    <cellStyle name="Normal 14 4 8 3" xfId="6381"/>
    <cellStyle name="Normal 14 4 8 4" xfId="47598"/>
    <cellStyle name="Normal 14 4 9" xfId="6382"/>
    <cellStyle name="Normal 14 4 9 2" xfId="6383"/>
    <cellStyle name="Normal 14 4 9 3" xfId="6384"/>
    <cellStyle name="Normal 14 4 9 4" xfId="45485"/>
    <cellStyle name="Normal 14 5" xfId="199"/>
    <cellStyle name="Normal 14 5 10" xfId="6385"/>
    <cellStyle name="Normal 14 5 10 2" xfId="6386"/>
    <cellStyle name="Normal 14 5 10 3" xfId="6387"/>
    <cellStyle name="Normal 14 5 10 4" xfId="50739"/>
    <cellStyle name="Normal 14 5 11" xfId="6388"/>
    <cellStyle name="Normal 14 5 11 2" xfId="6389"/>
    <cellStyle name="Normal 14 5 11 3" xfId="43705"/>
    <cellStyle name="Normal 14 5 12" xfId="6390"/>
    <cellStyle name="Normal 14 5 13" xfId="6391"/>
    <cellStyle name="Normal 14 5 14" xfId="40083"/>
    <cellStyle name="Normal 14 5 2" xfId="6392"/>
    <cellStyle name="Normal 14 5 2 10" xfId="6393"/>
    <cellStyle name="Normal 14 5 2 11" xfId="40218"/>
    <cellStyle name="Normal 14 5 2 2" xfId="6394"/>
    <cellStyle name="Normal 14 5 2 2 10" xfId="40585"/>
    <cellStyle name="Normal 14 5 2 2 2" xfId="6395"/>
    <cellStyle name="Normal 14 5 2 2 2 2" xfId="6396"/>
    <cellStyle name="Normal 14 5 2 2 2 2 2" xfId="6397"/>
    <cellStyle name="Normal 14 5 2 2 2 2 2 2" xfId="6398"/>
    <cellStyle name="Normal 14 5 2 2 2 2 2 3" xfId="6399"/>
    <cellStyle name="Normal 14 5 2 2 2 2 2 4" xfId="53247"/>
    <cellStyle name="Normal 14 5 2 2 2 2 3" xfId="6400"/>
    <cellStyle name="Normal 14 5 2 2 2 2 3 2" xfId="6401"/>
    <cellStyle name="Normal 14 5 2 2 2 2 3 3" xfId="47599"/>
    <cellStyle name="Normal 14 5 2 2 2 2 4" xfId="6402"/>
    <cellStyle name="Normal 14 5 2 2 2 2 5" xfId="6403"/>
    <cellStyle name="Normal 14 5 2 2 2 2 6" xfId="42591"/>
    <cellStyle name="Normal 14 5 2 2 2 3" xfId="6404"/>
    <cellStyle name="Normal 14 5 2 2 2 3 2" xfId="6405"/>
    <cellStyle name="Normal 14 5 2 2 2 3 3" xfId="6406"/>
    <cellStyle name="Normal 14 5 2 2 2 3 4" xfId="47600"/>
    <cellStyle name="Normal 14 5 2 2 2 4" xfId="6407"/>
    <cellStyle name="Normal 14 5 2 2 2 4 2" xfId="6408"/>
    <cellStyle name="Normal 14 5 2 2 2 4 3" xfId="6409"/>
    <cellStyle name="Normal 14 5 2 2 2 4 4" xfId="46225"/>
    <cellStyle name="Normal 14 5 2 2 2 5" xfId="6410"/>
    <cellStyle name="Normal 14 5 2 2 2 5 2" xfId="6411"/>
    <cellStyle name="Normal 14 5 2 2 2 5 3" xfId="6412"/>
    <cellStyle name="Normal 14 5 2 2 2 5 4" xfId="51436"/>
    <cellStyle name="Normal 14 5 2 2 2 6" xfId="6413"/>
    <cellStyle name="Normal 14 5 2 2 2 6 2" xfId="6414"/>
    <cellStyle name="Normal 14 5 2 2 2 6 3" xfId="44402"/>
    <cellStyle name="Normal 14 5 2 2 2 7" xfId="6415"/>
    <cellStyle name="Normal 14 5 2 2 2 8" xfId="6416"/>
    <cellStyle name="Normal 14 5 2 2 2 9" xfId="40780"/>
    <cellStyle name="Normal 14 5 2 2 3" xfId="6417"/>
    <cellStyle name="Normal 14 5 2 2 3 2" xfId="6418"/>
    <cellStyle name="Normal 14 5 2 2 3 2 2" xfId="6419"/>
    <cellStyle name="Normal 14 5 2 2 3 2 3" xfId="6420"/>
    <cellStyle name="Normal 14 5 2 2 3 2 4" xfId="53052"/>
    <cellStyle name="Normal 14 5 2 2 3 3" xfId="6421"/>
    <cellStyle name="Normal 14 5 2 2 3 3 2" xfId="6422"/>
    <cellStyle name="Normal 14 5 2 2 3 3 3" xfId="47601"/>
    <cellStyle name="Normal 14 5 2 2 3 4" xfId="6423"/>
    <cellStyle name="Normal 14 5 2 2 3 5" xfId="6424"/>
    <cellStyle name="Normal 14 5 2 2 3 6" xfId="42396"/>
    <cellStyle name="Normal 14 5 2 2 4" xfId="6425"/>
    <cellStyle name="Normal 14 5 2 2 4 2" xfId="6426"/>
    <cellStyle name="Normal 14 5 2 2 4 3" xfId="6427"/>
    <cellStyle name="Normal 14 5 2 2 4 4" xfId="47602"/>
    <cellStyle name="Normal 14 5 2 2 5" xfId="6428"/>
    <cellStyle name="Normal 14 5 2 2 5 2" xfId="6429"/>
    <cellStyle name="Normal 14 5 2 2 5 3" xfId="6430"/>
    <cellStyle name="Normal 14 5 2 2 5 4" xfId="46030"/>
    <cellStyle name="Normal 14 5 2 2 6" xfId="6431"/>
    <cellStyle name="Normal 14 5 2 2 6 2" xfId="6432"/>
    <cellStyle name="Normal 14 5 2 2 6 3" xfId="6433"/>
    <cellStyle name="Normal 14 5 2 2 6 4" xfId="51241"/>
    <cellStyle name="Normal 14 5 2 2 7" xfId="6434"/>
    <cellStyle name="Normal 14 5 2 2 7 2" xfId="6435"/>
    <cellStyle name="Normal 14 5 2 2 7 3" xfId="44207"/>
    <cellStyle name="Normal 14 5 2 2 8" xfId="6436"/>
    <cellStyle name="Normal 14 5 2 2 9" xfId="6437"/>
    <cellStyle name="Normal 14 5 2 3" xfId="6438"/>
    <cellStyle name="Normal 14 5 2 3 2" xfId="6439"/>
    <cellStyle name="Normal 14 5 2 3 2 2" xfId="6440"/>
    <cellStyle name="Normal 14 5 2 3 2 2 2" xfId="6441"/>
    <cellStyle name="Normal 14 5 2 3 2 2 3" xfId="6442"/>
    <cellStyle name="Normal 14 5 2 3 2 2 4" xfId="53246"/>
    <cellStyle name="Normal 14 5 2 3 2 3" xfId="6443"/>
    <cellStyle name="Normal 14 5 2 3 2 3 2" xfId="6444"/>
    <cellStyle name="Normal 14 5 2 3 2 3 3" xfId="47603"/>
    <cellStyle name="Normal 14 5 2 3 2 4" xfId="6445"/>
    <cellStyle name="Normal 14 5 2 3 2 5" xfId="6446"/>
    <cellStyle name="Normal 14 5 2 3 2 6" xfId="42590"/>
    <cellStyle name="Normal 14 5 2 3 3" xfId="6447"/>
    <cellStyle name="Normal 14 5 2 3 3 2" xfId="6448"/>
    <cellStyle name="Normal 14 5 2 3 3 3" xfId="6449"/>
    <cellStyle name="Normal 14 5 2 3 3 4" xfId="47604"/>
    <cellStyle name="Normal 14 5 2 3 4" xfId="6450"/>
    <cellStyle name="Normal 14 5 2 3 4 2" xfId="6451"/>
    <cellStyle name="Normal 14 5 2 3 4 3" xfId="6452"/>
    <cellStyle name="Normal 14 5 2 3 4 4" xfId="46224"/>
    <cellStyle name="Normal 14 5 2 3 5" xfId="6453"/>
    <cellStyle name="Normal 14 5 2 3 5 2" xfId="6454"/>
    <cellStyle name="Normal 14 5 2 3 5 3" xfId="6455"/>
    <cellStyle name="Normal 14 5 2 3 5 4" xfId="51435"/>
    <cellStyle name="Normal 14 5 2 3 6" xfId="6456"/>
    <cellStyle name="Normal 14 5 2 3 6 2" xfId="6457"/>
    <cellStyle name="Normal 14 5 2 3 6 3" xfId="44401"/>
    <cellStyle name="Normal 14 5 2 3 7" xfId="6458"/>
    <cellStyle name="Normal 14 5 2 3 8" xfId="6459"/>
    <cellStyle name="Normal 14 5 2 3 9" xfId="40779"/>
    <cellStyle name="Normal 14 5 2 4" xfId="6460"/>
    <cellStyle name="Normal 14 5 2 4 2" xfId="6461"/>
    <cellStyle name="Normal 14 5 2 4 2 2" xfId="6462"/>
    <cellStyle name="Normal 14 5 2 4 2 3" xfId="6463"/>
    <cellStyle name="Normal 14 5 2 4 2 4" xfId="52685"/>
    <cellStyle name="Normal 14 5 2 4 3" xfId="6464"/>
    <cellStyle name="Normal 14 5 2 4 3 2" xfId="6465"/>
    <cellStyle name="Normal 14 5 2 4 3 3" xfId="47605"/>
    <cellStyle name="Normal 14 5 2 4 4" xfId="6466"/>
    <cellStyle name="Normal 14 5 2 4 5" xfId="6467"/>
    <cellStyle name="Normal 14 5 2 4 6" xfId="42029"/>
    <cellStyle name="Normal 14 5 2 5" xfId="6468"/>
    <cellStyle name="Normal 14 5 2 5 2" xfId="6469"/>
    <cellStyle name="Normal 14 5 2 5 3" xfId="6470"/>
    <cellStyle name="Normal 14 5 2 5 4" xfId="47606"/>
    <cellStyle name="Normal 14 5 2 6" xfId="6471"/>
    <cellStyle name="Normal 14 5 2 6 2" xfId="6472"/>
    <cellStyle name="Normal 14 5 2 6 3" xfId="6473"/>
    <cellStyle name="Normal 14 5 2 6 4" xfId="45663"/>
    <cellStyle name="Normal 14 5 2 7" xfId="6474"/>
    <cellStyle name="Normal 14 5 2 7 2" xfId="6475"/>
    <cellStyle name="Normal 14 5 2 7 3" xfId="6476"/>
    <cellStyle name="Normal 14 5 2 7 4" xfId="50874"/>
    <cellStyle name="Normal 14 5 2 8" xfId="6477"/>
    <cellStyle name="Normal 14 5 2 8 2" xfId="6478"/>
    <cellStyle name="Normal 14 5 2 8 3" xfId="43840"/>
    <cellStyle name="Normal 14 5 2 9" xfId="6479"/>
    <cellStyle name="Normal 14 5 3" xfId="6480"/>
    <cellStyle name="Normal 14 5 3 10" xfId="40356"/>
    <cellStyle name="Normal 14 5 3 2" xfId="6481"/>
    <cellStyle name="Normal 14 5 3 2 2" xfId="6482"/>
    <cellStyle name="Normal 14 5 3 2 2 2" xfId="6483"/>
    <cellStyle name="Normal 14 5 3 2 2 2 2" xfId="6484"/>
    <cellStyle name="Normal 14 5 3 2 2 2 3" xfId="6485"/>
    <cellStyle name="Normal 14 5 3 2 2 2 4" xfId="53248"/>
    <cellStyle name="Normal 14 5 3 2 2 3" xfId="6486"/>
    <cellStyle name="Normal 14 5 3 2 2 3 2" xfId="6487"/>
    <cellStyle name="Normal 14 5 3 2 2 3 3" xfId="47607"/>
    <cellStyle name="Normal 14 5 3 2 2 4" xfId="6488"/>
    <cellStyle name="Normal 14 5 3 2 2 5" xfId="6489"/>
    <cellStyle name="Normal 14 5 3 2 2 6" xfId="42592"/>
    <cellStyle name="Normal 14 5 3 2 3" xfId="6490"/>
    <cellStyle name="Normal 14 5 3 2 3 2" xfId="6491"/>
    <cellStyle name="Normal 14 5 3 2 3 3" xfId="6492"/>
    <cellStyle name="Normal 14 5 3 2 3 4" xfId="47608"/>
    <cellStyle name="Normal 14 5 3 2 4" xfId="6493"/>
    <cellStyle name="Normal 14 5 3 2 4 2" xfId="6494"/>
    <cellStyle name="Normal 14 5 3 2 4 3" xfId="6495"/>
    <cellStyle name="Normal 14 5 3 2 4 4" xfId="46226"/>
    <cellStyle name="Normal 14 5 3 2 5" xfId="6496"/>
    <cellStyle name="Normal 14 5 3 2 5 2" xfId="6497"/>
    <cellStyle name="Normal 14 5 3 2 5 3" xfId="6498"/>
    <cellStyle name="Normal 14 5 3 2 5 4" xfId="51437"/>
    <cellStyle name="Normal 14 5 3 2 6" xfId="6499"/>
    <cellStyle name="Normal 14 5 3 2 6 2" xfId="6500"/>
    <cellStyle name="Normal 14 5 3 2 6 3" xfId="44403"/>
    <cellStyle name="Normal 14 5 3 2 7" xfId="6501"/>
    <cellStyle name="Normal 14 5 3 2 8" xfId="6502"/>
    <cellStyle name="Normal 14 5 3 2 9" xfId="40781"/>
    <cellStyle name="Normal 14 5 3 3" xfId="6503"/>
    <cellStyle name="Normal 14 5 3 3 2" xfId="6504"/>
    <cellStyle name="Normal 14 5 3 3 2 2" xfId="6505"/>
    <cellStyle name="Normal 14 5 3 3 2 3" xfId="6506"/>
    <cellStyle name="Normal 14 5 3 3 2 4" xfId="52823"/>
    <cellStyle name="Normal 14 5 3 3 3" xfId="6507"/>
    <cellStyle name="Normal 14 5 3 3 3 2" xfId="6508"/>
    <cellStyle name="Normal 14 5 3 3 3 3" xfId="47609"/>
    <cellStyle name="Normal 14 5 3 3 4" xfId="6509"/>
    <cellStyle name="Normal 14 5 3 3 5" xfId="6510"/>
    <cellStyle name="Normal 14 5 3 3 6" xfId="42167"/>
    <cellStyle name="Normal 14 5 3 4" xfId="6511"/>
    <cellStyle name="Normal 14 5 3 4 2" xfId="6512"/>
    <cellStyle name="Normal 14 5 3 4 3" xfId="6513"/>
    <cellStyle name="Normal 14 5 3 4 4" xfId="47610"/>
    <cellStyle name="Normal 14 5 3 5" xfId="6514"/>
    <cellStyle name="Normal 14 5 3 5 2" xfId="6515"/>
    <cellStyle name="Normal 14 5 3 5 3" xfId="6516"/>
    <cellStyle name="Normal 14 5 3 5 4" xfId="45801"/>
    <cellStyle name="Normal 14 5 3 6" xfId="6517"/>
    <cellStyle name="Normal 14 5 3 6 2" xfId="6518"/>
    <cellStyle name="Normal 14 5 3 6 3" xfId="6519"/>
    <cellStyle name="Normal 14 5 3 6 4" xfId="51012"/>
    <cellStyle name="Normal 14 5 3 7" xfId="6520"/>
    <cellStyle name="Normal 14 5 3 7 2" xfId="6521"/>
    <cellStyle name="Normal 14 5 3 7 3" xfId="43978"/>
    <cellStyle name="Normal 14 5 3 8" xfId="6522"/>
    <cellStyle name="Normal 14 5 3 9" xfId="6523"/>
    <cellStyle name="Normal 14 5 4" xfId="6524"/>
    <cellStyle name="Normal 14 5 4 2" xfId="6525"/>
    <cellStyle name="Normal 14 5 4 2 2" xfId="6526"/>
    <cellStyle name="Normal 14 5 4 2 2 2" xfId="6527"/>
    <cellStyle name="Normal 14 5 4 2 2 3" xfId="6528"/>
    <cellStyle name="Normal 14 5 4 2 2 4" xfId="53245"/>
    <cellStyle name="Normal 14 5 4 2 3" xfId="6529"/>
    <cellStyle name="Normal 14 5 4 2 3 2" xfId="6530"/>
    <cellStyle name="Normal 14 5 4 2 3 3" xfId="47611"/>
    <cellStyle name="Normal 14 5 4 2 4" xfId="6531"/>
    <cellStyle name="Normal 14 5 4 2 5" xfId="6532"/>
    <cellStyle name="Normal 14 5 4 2 6" xfId="42589"/>
    <cellStyle name="Normal 14 5 4 3" xfId="6533"/>
    <cellStyle name="Normal 14 5 4 3 2" xfId="6534"/>
    <cellStyle name="Normal 14 5 4 3 3" xfId="6535"/>
    <cellStyle name="Normal 14 5 4 3 4" xfId="47612"/>
    <cellStyle name="Normal 14 5 4 4" xfId="6536"/>
    <cellStyle name="Normal 14 5 4 4 2" xfId="6537"/>
    <cellStyle name="Normal 14 5 4 4 3" xfId="6538"/>
    <cellStyle name="Normal 14 5 4 4 4" xfId="46223"/>
    <cellStyle name="Normal 14 5 4 5" xfId="6539"/>
    <cellStyle name="Normal 14 5 4 5 2" xfId="6540"/>
    <cellStyle name="Normal 14 5 4 5 3" xfId="6541"/>
    <cellStyle name="Normal 14 5 4 5 4" xfId="51434"/>
    <cellStyle name="Normal 14 5 4 6" xfId="6542"/>
    <cellStyle name="Normal 14 5 4 6 2" xfId="6543"/>
    <cellStyle name="Normal 14 5 4 6 3" xfId="44400"/>
    <cellStyle name="Normal 14 5 4 7" xfId="6544"/>
    <cellStyle name="Normal 14 5 4 8" xfId="6545"/>
    <cellStyle name="Normal 14 5 4 9" xfId="40778"/>
    <cellStyle name="Normal 14 5 5" xfId="6546"/>
    <cellStyle name="Normal 14 5 5 2" xfId="6547"/>
    <cellStyle name="Normal 14 5 5 2 2" xfId="6548"/>
    <cellStyle name="Normal 14 5 5 2 2 2" xfId="6549"/>
    <cellStyle name="Normal 14 5 5 2 2 3" xfId="6550"/>
    <cellStyle name="Normal 14 5 5 2 2 4" xfId="53928"/>
    <cellStyle name="Normal 14 5 5 2 3" xfId="6551"/>
    <cellStyle name="Normal 14 5 5 2 3 2" xfId="6552"/>
    <cellStyle name="Normal 14 5 5 2 3 3" xfId="47613"/>
    <cellStyle name="Normal 14 5 5 2 4" xfId="6553"/>
    <cellStyle name="Normal 14 5 5 2 5" xfId="6554"/>
    <cellStyle name="Normal 14 5 5 2 6" xfId="43272"/>
    <cellStyle name="Normal 14 5 5 3" xfId="6555"/>
    <cellStyle name="Normal 14 5 5 3 2" xfId="6556"/>
    <cellStyle name="Normal 14 5 5 3 3" xfId="6557"/>
    <cellStyle name="Normal 14 5 5 3 4" xfId="47614"/>
    <cellStyle name="Normal 14 5 5 4" xfId="6558"/>
    <cellStyle name="Normal 14 5 5 4 2" xfId="6559"/>
    <cellStyle name="Normal 14 5 5 4 3" xfId="6560"/>
    <cellStyle name="Normal 14 5 5 4 4" xfId="46906"/>
    <cellStyle name="Normal 14 5 5 5" xfId="6561"/>
    <cellStyle name="Normal 14 5 5 5 2" xfId="6562"/>
    <cellStyle name="Normal 14 5 5 5 3" xfId="6563"/>
    <cellStyle name="Normal 14 5 5 5 4" xfId="52117"/>
    <cellStyle name="Normal 14 5 5 6" xfId="6564"/>
    <cellStyle name="Normal 14 5 5 6 2" xfId="6565"/>
    <cellStyle name="Normal 14 5 5 6 3" xfId="45083"/>
    <cellStyle name="Normal 14 5 5 7" xfId="6566"/>
    <cellStyle name="Normal 14 5 5 8" xfId="6567"/>
    <cellStyle name="Normal 14 5 5 9" xfId="41461"/>
    <cellStyle name="Normal 14 5 6" xfId="6568"/>
    <cellStyle name="Normal 14 5 6 2" xfId="6569"/>
    <cellStyle name="Normal 14 5 6 2 2" xfId="6570"/>
    <cellStyle name="Normal 14 5 6 2 2 2" xfId="6571"/>
    <cellStyle name="Normal 14 5 6 2 2 3" xfId="6572"/>
    <cellStyle name="Normal 14 5 6 2 2 4" xfId="54063"/>
    <cellStyle name="Normal 14 5 6 2 3" xfId="6573"/>
    <cellStyle name="Normal 14 5 6 2 3 2" xfId="6574"/>
    <cellStyle name="Normal 14 5 6 2 3 3" xfId="47615"/>
    <cellStyle name="Normal 14 5 6 2 4" xfId="6575"/>
    <cellStyle name="Normal 14 5 6 2 5" xfId="6576"/>
    <cellStyle name="Normal 14 5 6 2 6" xfId="43407"/>
    <cellStyle name="Normal 14 5 6 3" xfId="6577"/>
    <cellStyle name="Normal 14 5 6 3 2" xfId="6578"/>
    <cellStyle name="Normal 14 5 6 3 3" xfId="6579"/>
    <cellStyle name="Normal 14 5 6 3 4" xfId="47041"/>
    <cellStyle name="Normal 14 5 6 4" xfId="6580"/>
    <cellStyle name="Normal 14 5 6 4 2" xfId="6581"/>
    <cellStyle name="Normal 14 5 6 4 3" xfId="6582"/>
    <cellStyle name="Normal 14 5 6 4 4" xfId="52252"/>
    <cellStyle name="Normal 14 5 6 5" xfId="6583"/>
    <cellStyle name="Normal 14 5 6 5 2" xfId="6584"/>
    <cellStyle name="Normal 14 5 6 5 3" xfId="45218"/>
    <cellStyle name="Normal 14 5 6 6" xfId="6585"/>
    <cellStyle name="Normal 14 5 6 7" xfId="6586"/>
    <cellStyle name="Normal 14 5 6 8" xfId="41596"/>
    <cellStyle name="Normal 14 5 7" xfId="6587"/>
    <cellStyle name="Normal 14 5 7 2" xfId="6588"/>
    <cellStyle name="Normal 14 5 7 2 2" xfId="6589"/>
    <cellStyle name="Normal 14 5 7 2 3" xfId="6590"/>
    <cellStyle name="Normal 14 5 7 2 4" xfId="52550"/>
    <cellStyle name="Normal 14 5 7 3" xfId="6591"/>
    <cellStyle name="Normal 14 5 7 3 2" xfId="6592"/>
    <cellStyle name="Normal 14 5 7 3 3" xfId="47616"/>
    <cellStyle name="Normal 14 5 7 4" xfId="6593"/>
    <cellStyle name="Normal 14 5 7 5" xfId="6594"/>
    <cellStyle name="Normal 14 5 7 6" xfId="41894"/>
    <cellStyle name="Normal 14 5 8" xfId="6595"/>
    <cellStyle name="Normal 14 5 8 2" xfId="6596"/>
    <cellStyle name="Normal 14 5 8 3" xfId="6597"/>
    <cellStyle name="Normal 14 5 8 4" xfId="47617"/>
    <cellStyle name="Normal 14 5 9" xfId="6598"/>
    <cellStyle name="Normal 14 5 9 2" xfId="6599"/>
    <cellStyle name="Normal 14 5 9 3" xfId="6600"/>
    <cellStyle name="Normal 14 5 9 4" xfId="45528"/>
    <cellStyle name="Normal 14 6" xfId="6601"/>
    <cellStyle name="Normal 14 6 10" xfId="6602"/>
    <cellStyle name="Normal 14 6 11" xfId="39994"/>
    <cellStyle name="Normal 14 6 2" xfId="6603"/>
    <cellStyle name="Normal 14 6 2 10" xfId="40446"/>
    <cellStyle name="Normal 14 6 2 2" xfId="6604"/>
    <cellStyle name="Normal 14 6 2 2 2" xfId="6605"/>
    <cellStyle name="Normal 14 6 2 2 2 2" xfId="6606"/>
    <cellStyle name="Normal 14 6 2 2 2 2 2" xfId="6607"/>
    <cellStyle name="Normal 14 6 2 2 2 2 3" xfId="6608"/>
    <cellStyle name="Normal 14 6 2 2 2 2 4" xfId="53250"/>
    <cellStyle name="Normal 14 6 2 2 2 3" xfId="6609"/>
    <cellStyle name="Normal 14 6 2 2 2 3 2" xfId="6610"/>
    <cellStyle name="Normal 14 6 2 2 2 3 3" xfId="47618"/>
    <cellStyle name="Normal 14 6 2 2 2 4" xfId="6611"/>
    <cellStyle name="Normal 14 6 2 2 2 5" xfId="6612"/>
    <cellStyle name="Normal 14 6 2 2 2 6" xfId="42594"/>
    <cellStyle name="Normal 14 6 2 2 3" xfId="6613"/>
    <cellStyle name="Normal 14 6 2 2 3 2" xfId="6614"/>
    <cellStyle name="Normal 14 6 2 2 3 3" xfId="6615"/>
    <cellStyle name="Normal 14 6 2 2 3 4" xfId="47619"/>
    <cellStyle name="Normal 14 6 2 2 4" xfId="6616"/>
    <cellStyle name="Normal 14 6 2 2 4 2" xfId="6617"/>
    <cellStyle name="Normal 14 6 2 2 4 3" xfId="6618"/>
    <cellStyle name="Normal 14 6 2 2 4 4" xfId="46228"/>
    <cellStyle name="Normal 14 6 2 2 5" xfId="6619"/>
    <cellStyle name="Normal 14 6 2 2 5 2" xfId="6620"/>
    <cellStyle name="Normal 14 6 2 2 5 3" xfId="6621"/>
    <cellStyle name="Normal 14 6 2 2 5 4" xfId="51439"/>
    <cellStyle name="Normal 14 6 2 2 6" xfId="6622"/>
    <cellStyle name="Normal 14 6 2 2 6 2" xfId="6623"/>
    <cellStyle name="Normal 14 6 2 2 6 3" xfId="44405"/>
    <cellStyle name="Normal 14 6 2 2 7" xfId="6624"/>
    <cellStyle name="Normal 14 6 2 2 8" xfId="6625"/>
    <cellStyle name="Normal 14 6 2 2 9" xfId="40783"/>
    <cellStyle name="Normal 14 6 2 3" xfId="6626"/>
    <cellStyle name="Normal 14 6 2 3 2" xfId="6627"/>
    <cellStyle name="Normal 14 6 2 3 2 2" xfId="6628"/>
    <cellStyle name="Normal 14 6 2 3 2 3" xfId="6629"/>
    <cellStyle name="Normal 14 6 2 3 2 4" xfId="52913"/>
    <cellStyle name="Normal 14 6 2 3 3" xfId="6630"/>
    <cellStyle name="Normal 14 6 2 3 3 2" xfId="6631"/>
    <cellStyle name="Normal 14 6 2 3 3 3" xfId="47620"/>
    <cellStyle name="Normal 14 6 2 3 4" xfId="6632"/>
    <cellStyle name="Normal 14 6 2 3 5" xfId="6633"/>
    <cellStyle name="Normal 14 6 2 3 6" xfId="42257"/>
    <cellStyle name="Normal 14 6 2 4" xfId="6634"/>
    <cellStyle name="Normal 14 6 2 4 2" xfId="6635"/>
    <cellStyle name="Normal 14 6 2 4 3" xfId="6636"/>
    <cellStyle name="Normal 14 6 2 4 4" xfId="47621"/>
    <cellStyle name="Normal 14 6 2 5" xfId="6637"/>
    <cellStyle name="Normal 14 6 2 5 2" xfId="6638"/>
    <cellStyle name="Normal 14 6 2 5 3" xfId="6639"/>
    <cellStyle name="Normal 14 6 2 5 4" xfId="45891"/>
    <cellStyle name="Normal 14 6 2 6" xfId="6640"/>
    <cellStyle name="Normal 14 6 2 6 2" xfId="6641"/>
    <cellStyle name="Normal 14 6 2 6 3" xfId="6642"/>
    <cellStyle name="Normal 14 6 2 6 4" xfId="51102"/>
    <cellStyle name="Normal 14 6 2 7" xfId="6643"/>
    <cellStyle name="Normal 14 6 2 7 2" xfId="6644"/>
    <cellStyle name="Normal 14 6 2 7 3" xfId="44068"/>
    <cellStyle name="Normal 14 6 2 8" xfId="6645"/>
    <cellStyle name="Normal 14 6 2 9" xfId="6646"/>
    <cellStyle name="Normal 14 6 3" xfId="6647"/>
    <cellStyle name="Normal 14 6 3 2" xfId="6648"/>
    <cellStyle name="Normal 14 6 3 2 2" xfId="6649"/>
    <cellStyle name="Normal 14 6 3 2 2 2" xfId="6650"/>
    <cellStyle name="Normal 14 6 3 2 2 3" xfId="6651"/>
    <cellStyle name="Normal 14 6 3 2 2 4" xfId="53249"/>
    <cellStyle name="Normal 14 6 3 2 3" xfId="6652"/>
    <cellStyle name="Normal 14 6 3 2 3 2" xfId="6653"/>
    <cellStyle name="Normal 14 6 3 2 3 3" xfId="47622"/>
    <cellStyle name="Normal 14 6 3 2 4" xfId="6654"/>
    <cellStyle name="Normal 14 6 3 2 5" xfId="6655"/>
    <cellStyle name="Normal 14 6 3 2 6" xfId="42593"/>
    <cellStyle name="Normal 14 6 3 3" xfId="6656"/>
    <cellStyle name="Normal 14 6 3 3 2" xfId="6657"/>
    <cellStyle name="Normal 14 6 3 3 3" xfId="6658"/>
    <cellStyle name="Normal 14 6 3 3 4" xfId="47623"/>
    <cellStyle name="Normal 14 6 3 4" xfId="6659"/>
    <cellStyle name="Normal 14 6 3 4 2" xfId="6660"/>
    <cellStyle name="Normal 14 6 3 4 3" xfId="6661"/>
    <cellStyle name="Normal 14 6 3 4 4" xfId="46227"/>
    <cellStyle name="Normal 14 6 3 5" xfId="6662"/>
    <cellStyle name="Normal 14 6 3 5 2" xfId="6663"/>
    <cellStyle name="Normal 14 6 3 5 3" xfId="6664"/>
    <cellStyle name="Normal 14 6 3 5 4" xfId="51438"/>
    <cellStyle name="Normal 14 6 3 6" xfId="6665"/>
    <cellStyle name="Normal 14 6 3 6 2" xfId="6666"/>
    <cellStyle name="Normal 14 6 3 6 3" xfId="44404"/>
    <cellStyle name="Normal 14 6 3 7" xfId="6667"/>
    <cellStyle name="Normal 14 6 3 8" xfId="6668"/>
    <cellStyle name="Normal 14 6 3 9" xfId="40782"/>
    <cellStyle name="Normal 14 6 4" xfId="6669"/>
    <cellStyle name="Normal 14 6 4 2" xfId="6670"/>
    <cellStyle name="Normal 14 6 4 2 2" xfId="6671"/>
    <cellStyle name="Normal 14 6 4 2 3" xfId="6672"/>
    <cellStyle name="Normal 14 6 4 2 4" xfId="52461"/>
    <cellStyle name="Normal 14 6 4 3" xfId="6673"/>
    <cellStyle name="Normal 14 6 4 3 2" xfId="6674"/>
    <cellStyle name="Normal 14 6 4 3 3" xfId="47624"/>
    <cellStyle name="Normal 14 6 4 4" xfId="6675"/>
    <cellStyle name="Normal 14 6 4 5" xfId="6676"/>
    <cellStyle name="Normal 14 6 4 6" xfId="41805"/>
    <cellStyle name="Normal 14 6 5" xfId="6677"/>
    <cellStyle name="Normal 14 6 5 2" xfId="6678"/>
    <cellStyle name="Normal 14 6 5 3" xfId="6679"/>
    <cellStyle name="Normal 14 6 5 4" xfId="47625"/>
    <cellStyle name="Normal 14 6 6" xfId="6680"/>
    <cellStyle name="Normal 14 6 6 2" xfId="6681"/>
    <cellStyle name="Normal 14 6 6 3" xfId="6682"/>
    <cellStyle name="Normal 14 6 6 4" xfId="45439"/>
    <cellStyle name="Normal 14 6 7" xfId="6683"/>
    <cellStyle name="Normal 14 6 7 2" xfId="6684"/>
    <cellStyle name="Normal 14 6 7 3" xfId="6685"/>
    <cellStyle name="Normal 14 6 7 4" xfId="50650"/>
    <cellStyle name="Normal 14 6 8" xfId="6686"/>
    <cellStyle name="Normal 14 6 8 2" xfId="6687"/>
    <cellStyle name="Normal 14 6 8 3" xfId="43616"/>
    <cellStyle name="Normal 14 6 9" xfId="6688"/>
    <cellStyle name="Normal 14 7" xfId="6689"/>
    <cellStyle name="Normal 14 7 10" xfId="6690"/>
    <cellStyle name="Normal 14 7 11" xfId="40129"/>
    <cellStyle name="Normal 14 7 2" xfId="6691"/>
    <cellStyle name="Normal 14 7 2 10" xfId="40496"/>
    <cellStyle name="Normal 14 7 2 2" xfId="6692"/>
    <cellStyle name="Normal 14 7 2 2 2" xfId="6693"/>
    <cellStyle name="Normal 14 7 2 2 2 2" xfId="6694"/>
    <cellStyle name="Normal 14 7 2 2 2 2 2" xfId="6695"/>
    <cellStyle name="Normal 14 7 2 2 2 2 3" xfId="6696"/>
    <cellStyle name="Normal 14 7 2 2 2 2 4" xfId="53252"/>
    <cellStyle name="Normal 14 7 2 2 2 3" xfId="6697"/>
    <cellStyle name="Normal 14 7 2 2 2 3 2" xfId="6698"/>
    <cellStyle name="Normal 14 7 2 2 2 3 3" xfId="47626"/>
    <cellStyle name="Normal 14 7 2 2 2 4" xfId="6699"/>
    <cellStyle name="Normal 14 7 2 2 2 5" xfId="6700"/>
    <cellStyle name="Normal 14 7 2 2 2 6" xfId="42596"/>
    <cellStyle name="Normal 14 7 2 2 3" xfId="6701"/>
    <cellStyle name="Normal 14 7 2 2 3 2" xfId="6702"/>
    <cellStyle name="Normal 14 7 2 2 3 3" xfId="6703"/>
    <cellStyle name="Normal 14 7 2 2 3 4" xfId="47627"/>
    <cellStyle name="Normal 14 7 2 2 4" xfId="6704"/>
    <cellStyle name="Normal 14 7 2 2 4 2" xfId="6705"/>
    <cellStyle name="Normal 14 7 2 2 4 3" xfId="6706"/>
    <cellStyle name="Normal 14 7 2 2 4 4" xfId="46230"/>
    <cellStyle name="Normal 14 7 2 2 5" xfId="6707"/>
    <cellStyle name="Normal 14 7 2 2 5 2" xfId="6708"/>
    <cellStyle name="Normal 14 7 2 2 5 3" xfId="6709"/>
    <cellStyle name="Normal 14 7 2 2 5 4" xfId="51441"/>
    <cellStyle name="Normal 14 7 2 2 6" xfId="6710"/>
    <cellStyle name="Normal 14 7 2 2 6 2" xfId="6711"/>
    <cellStyle name="Normal 14 7 2 2 6 3" xfId="44407"/>
    <cellStyle name="Normal 14 7 2 2 7" xfId="6712"/>
    <cellStyle name="Normal 14 7 2 2 8" xfId="6713"/>
    <cellStyle name="Normal 14 7 2 2 9" xfId="40785"/>
    <cellStyle name="Normal 14 7 2 3" xfId="6714"/>
    <cellStyle name="Normal 14 7 2 3 2" xfId="6715"/>
    <cellStyle name="Normal 14 7 2 3 2 2" xfId="6716"/>
    <cellStyle name="Normal 14 7 2 3 2 3" xfId="6717"/>
    <cellStyle name="Normal 14 7 2 3 2 4" xfId="52963"/>
    <cellStyle name="Normal 14 7 2 3 3" xfId="6718"/>
    <cellStyle name="Normal 14 7 2 3 3 2" xfId="6719"/>
    <cellStyle name="Normal 14 7 2 3 3 3" xfId="47628"/>
    <cellStyle name="Normal 14 7 2 3 4" xfId="6720"/>
    <cellStyle name="Normal 14 7 2 3 5" xfId="6721"/>
    <cellStyle name="Normal 14 7 2 3 6" xfId="42307"/>
    <cellStyle name="Normal 14 7 2 4" xfId="6722"/>
    <cellStyle name="Normal 14 7 2 4 2" xfId="6723"/>
    <cellStyle name="Normal 14 7 2 4 3" xfId="6724"/>
    <cellStyle name="Normal 14 7 2 4 4" xfId="47629"/>
    <cellStyle name="Normal 14 7 2 5" xfId="6725"/>
    <cellStyle name="Normal 14 7 2 5 2" xfId="6726"/>
    <cellStyle name="Normal 14 7 2 5 3" xfId="6727"/>
    <cellStyle name="Normal 14 7 2 5 4" xfId="45941"/>
    <cellStyle name="Normal 14 7 2 6" xfId="6728"/>
    <cellStyle name="Normal 14 7 2 6 2" xfId="6729"/>
    <cellStyle name="Normal 14 7 2 6 3" xfId="6730"/>
    <cellStyle name="Normal 14 7 2 6 4" xfId="51152"/>
    <cellStyle name="Normal 14 7 2 7" xfId="6731"/>
    <cellStyle name="Normal 14 7 2 7 2" xfId="6732"/>
    <cellStyle name="Normal 14 7 2 7 3" xfId="44118"/>
    <cellStyle name="Normal 14 7 2 8" xfId="6733"/>
    <cellStyle name="Normal 14 7 2 9" xfId="6734"/>
    <cellStyle name="Normal 14 7 3" xfId="6735"/>
    <cellStyle name="Normal 14 7 3 2" xfId="6736"/>
    <cellStyle name="Normal 14 7 3 2 2" xfId="6737"/>
    <cellStyle name="Normal 14 7 3 2 2 2" xfId="6738"/>
    <cellStyle name="Normal 14 7 3 2 2 3" xfId="6739"/>
    <cellStyle name="Normal 14 7 3 2 2 4" xfId="53251"/>
    <cellStyle name="Normal 14 7 3 2 3" xfId="6740"/>
    <cellStyle name="Normal 14 7 3 2 3 2" xfId="6741"/>
    <cellStyle name="Normal 14 7 3 2 3 3" xfId="47630"/>
    <cellStyle name="Normal 14 7 3 2 4" xfId="6742"/>
    <cellStyle name="Normal 14 7 3 2 5" xfId="6743"/>
    <cellStyle name="Normal 14 7 3 2 6" xfId="42595"/>
    <cellStyle name="Normal 14 7 3 3" xfId="6744"/>
    <cellStyle name="Normal 14 7 3 3 2" xfId="6745"/>
    <cellStyle name="Normal 14 7 3 3 3" xfId="6746"/>
    <cellStyle name="Normal 14 7 3 3 4" xfId="47631"/>
    <cellStyle name="Normal 14 7 3 4" xfId="6747"/>
    <cellStyle name="Normal 14 7 3 4 2" xfId="6748"/>
    <cellStyle name="Normal 14 7 3 4 3" xfId="6749"/>
    <cellStyle name="Normal 14 7 3 4 4" xfId="46229"/>
    <cellStyle name="Normal 14 7 3 5" xfId="6750"/>
    <cellStyle name="Normal 14 7 3 5 2" xfId="6751"/>
    <cellStyle name="Normal 14 7 3 5 3" xfId="6752"/>
    <cellStyle name="Normal 14 7 3 5 4" xfId="51440"/>
    <cellStyle name="Normal 14 7 3 6" xfId="6753"/>
    <cellStyle name="Normal 14 7 3 6 2" xfId="6754"/>
    <cellStyle name="Normal 14 7 3 6 3" xfId="44406"/>
    <cellStyle name="Normal 14 7 3 7" xfId="6755"/>
    <cellStyle name="Normal 14 7 3 8" xfId="6756"/>
    <cellStyle name="Normal 14 7 3 9" xfId="40784"/>
    <cellStyle name="Normal 14 7 4" xfId="6757"/>
    <cellStyle name="Normal 14 7 4 2" xfId="6758"/>
    <cellStyle name="Normal 14 7 4 2 2" xfId="6759"/>
    <cellStyle name="Normal 14 7 4 2 3" xfId="6760"/>
    <cellStyle name="Normal 14 7 4 2 4" xfId="52596"/>
    <cellStyle name="Normal 14 7 4 3" xfId="6761"/>
    <cellStyle name="Normal 14 7 4 3 2" xfId="6762"/>
    <cellStyle name="Normal 14 7 4 3 3" xfId="47632"/>
    <cellStyle name="Normal 14 7 4 4" xfId="6763"/>
    <cellStyle name="Normal 14 7 4 5" xfId="6764"/>
    <cellStyle name="Normal 14 7 4 6" xfId="41940"/>
    <cellStyle name="Normal 14 7 5" xfId="6765"/>
    <cellStyle name="Normal 14 7 5 2" xfId="6766"/>
    <cellStyle name="Normal 14 7 5 3" xfId="6767"/>
    <cellStyle name="Normal 14 7 5 4" xfId="47633"/>
    <cellStyle name="Normal 14 7 6" xfId="6768"/>
    <cellStyle name="Normal 14 7 6 2" xfId="6769"/>
    <cellStyle name="Normal 14 7 6 3" xfId="6770"/>
    <cellStyle name="Normal 14 7 6 4" xfId="45574"/>
    <cellStyle name="Normal 14 7 7" xfId="6771"/>
    <cellStyle name="Normal 14 7 7 2" xfId="6772"/>
    <cellStyle name="Normal 14 7 7 3" xfId="6773"/>
    <cellStyle name="Normal 14 7 7 4" xfId="50785"/>
    <cellStyle name="Normal 14 7 8" xfId="6774"/>
    <cellStyle name="Normal 14 7 8 2" xfId="6775"/>
    <cellStyle name="Normal 14 7 8 3" xfId="43751"/>
    <cellStyle name="Normal 14 7 9" xfId="6776"/>
    <cellStyle name="Normal 14 8" xfId="6777"/>
    <cellStyle name="Normal 14 8 10" xfId="6778"/>
    <cellStyle name="Normal 14 8 11" xfId="39945"/>
    <cellStyle name="Normal 14 8 2" xfId="6779"/>
    <cellStyle name="Normal 14 8 2 10" xfId="40402"/>
    <cellStyle name="Normal 14 8 2 2" xfId="6780"/>
    <cellStyle name="Normal 14 8 2 2 2" xfId="6781"/>
    <cellStyle name="Normal 14 8 2 2 2 2" xfId="6782"/>
    <cellStyle name="Normal 14 8 2 2 2 2 2" xfId="6783"/>
    <cellStyle name="Normal 14 8 2 2 2 2 3" xfId="6784"/>
    <cellStyle name="Normal 14 8 2 2 2 2 4" xfId="53254"/>
    <cellStyle name="Normal 14 8 2 2 2 3" xfId="6785"/>
    <cellStyle name="Normal 14 8 2 2 2 3 2" xfId="6786"/>
    <cellStyle name="Normal 14 8 2 2 2 3 3" xfId="47634"/>
    <cellStyle name="Normal 14 8 2 2 2 4" xfId="6787"/>
    <cellStyle name="Normal 14 8 2 2 2 5" xfId="6788"/>
    <cellStyle name="Normal 14 8 2 2 2 6" xfId="42598"/>
    <cellStyle name="Normal 14 8 2 2 3" xfId="6789"/>
    <cellStyle name="Normal 14 8 2 2 3 2" xfId="6790"/>
    <cellStyle name="Normal 14 8 2 2 3 3" xfId="6791"/>
    <cellStyle name="Normal 14 8 2 2 3 4" xfId="47635"/>
    <cellStyle name="Normal 14 8 2 2 4" xfId="6792"/>
    <cellStyle name="Normal 14 8 2 2 4 2" xfId="6793"/>
    <cellStyle name="Normal 14 8 2 2 4 3" xfId="6794"/>
    <cellStyle name="Normal 14 8 2 2 4 4" xfId="46232"/>
    <cellStyle name="Normal 14 8 2 2 5" xfId="6795"/>
    <cellStyle name="Normal 14 8 2 2 5 2" xfId="6796"/>
    <cellStyle name="Normal 14 8 2 2 5 3" xfId="6797"/>
    <cellStyle name="Normal 14 8 2 2 5 4" xfId="51443"/>
    <cellStyle name="Normal 14 8 2 2 6" xfId="6798"/>
    <cellStyle name="Normal 14 8 2 2 6 2" xfId="6799"/>
    <cellStyle name="Normal 14 8 2 2 6 3" xfId="44409"/>
    <cellStyle name="Normal 14 8 2 2 7" xfId="6800"/>
    <cellStyle name="Normal 14 8 2 2 8" xfId="6801"/>
    <cellStyle name="Normal 14 8 2 2 9" xfId="40787"/>
    <cellStyle name="Normal 14 8 2 3" xfId="6802"/>
    <cellStyle name="Normal 14 8 2 3 2" xfId="6803"/>
    <cellStyle name="Normal 14 8 2 3 2 2" xfId="6804"/>
    <cellStyle name="Normal 14 8 2 3 2 3" xfId="6805"/>
    <cellStyle name="Normal 14 8 2 3 2 4" xfId="52869"/>
    <cellStyle name="Normal 14 8 2 3 3" xfId="6806"/>
    <cellStyle name="Normal 14 8 2 3 3 2" xfId="6807"/>
    <cellStyle name="Normal 14 8 2 3 3 3" xfId="47636"/>
    <cellStyle name="Normal 14 8 2 3 4" xfId="6808"/>
    <cellStyle name="Normal 14 8 2 3 5" xfId="6809"/>
    <cellStyle name="Normal 14 8 2 3 6" xfId="42213"/>
    <cellStyle name="Normal 14 8 2 4" xfId="6810"/>
    <cellStyle name="Normal 14 8 2 4 2" xfId="6811"/>
    <cellStyle name="Normal 14 8 2 4 3" xfId="6812"/>
    <cellStyle name="Normal 14 8 2 4 4" xfId="47637"/>
    <cellStyle name="Normal 14 8 2 5" xfId="6813"/>
    <cellStyle name="Normal 14 8 2 5 2" xfId="6814"/>
    <cellStyle name="Normal 14 8 2 5 3" xfId="6815"/>
    <cellStyle name="Normal 14 8 2 5 4" xfId="45847"/>
    <cellStyle name="Normal 14 8 2 6" xfId="6816"/>
    <cellStyle name="Normal 14 8 2 6 2" xfId="6817"/>
    <cellStyle name="Normal 14 8 2 6 3" xfId="6818"/>
    <cellStyle name="Normal 14 8 2 6 4" xfId="51058"/>
    <cellStyle name="Normal 14 8 2 7" xfId="6819"/>
    <cellStyle name="Normal 14 8 2 7 2" xfId="6820"/>
    <cellStyle name="Normal 14 8 2 7 3" xfId="44024"/>
    <cellStyle name="Normal 14 8 2 8" xfId="6821"/>
    <cellStyle name="Normal 14 8 2 9" xfId="6822"/>
    <cellStyle name="Normal 14 8 3" xfId="6823"/>
    <cellStyle name="Normal 14 8 3 2" xfId="6824"/>
    <cellStyle name="Normal 14 8 3 2 2" xfId="6825"/>
    <cellStyle name="Normal 14 8 3 2 2 2" xfId="6826"/>
    <cellStyle name="Normal 14 8 3 2 2 3" xfId="6827"/>
    <cellStyle name="Normal 14 8 3 2 2 4" xfId="53253"/>
    <cellStyle name="Normal 14 8 3 2 3" xfId="6828"/>
    <cellStyle name="Normal 14 8 3 2 3 2" xfId="6829"/>
    <cellStyle name="Normal 14 8 3 2 3 3" xfId="47638"/>
    <cellStyle name="Normal 14 8 3 2 4" xfId="6830"/>
    <cellStyle name="Normal 14 8 3 2 5" xfId="6831"/>
    <cellStyle name="Normal 14 8 3 2 6" xfId="42597"/>
    <cellStyle name="Normal 14 8 3 3" xfId="6832"/>
    <cellStyle name="Normal 14 8 3 3 2" xfId="6833"/>
    <cellStyle name="Normal 14 8 3 3 3" xfId="6834"/>
    <cellStyle name="Normal 14 8 3 3 4" xfId="47639"/>
    <cellStyle name="Normal 14 8 3 4" xfId="6835"/>
    <cellStyle name="Normal 14 8 3 4 2" xfId="6836"/>
    <cellStyle name="Normal 14 8 3 4 3" xfId="6837"/>
    <cellStyle name="Normal 14 8 3 4 4" xfId="46231"/>
    <cellStyle name="Normal 14 8 3 5" xfId="6838"/>
    <cellStyle name="Normal 14 8 3 5 2" xfId="6839"/>
    <cellStyle name="Normal 14 8 3 5 3" xfId="6840"/>
    <cellStyle name="Normal 14 8 3 5 4" xfId="51442"/>
    <cellStyle name="Normal 14 8 3 6" xfId="6841"/>
    <cellStyle name="Normal 14 8 3 6 2" xfId="6842"/>
    <cellStyle name="Normal 14 8 3 6 3" xfId="44408"/>
    <cellStyle name="Normal 14 8 3 7" xfId="6843"/>
    <cellStyle name="Normal 14 8 3 8" xfId="6844"/>
    <cellStyle name="Normal 14 8 3 9" xfId="40786"/>
    <cellStyle name="Normal 14 8 4" xfId="6845"/>
    <cellStyle name="Normal 14 8 4 2" xfId="6846"/>
    <cellStyle name="Normal 14 8 4 2 2" xfId="6847"/>
    <cellStyle name="Normal 14 8 4 2 3" xfId="6848"/>
    <cellStyle name="Normal 14 8 4 2 4" xfId="52412"/>
    <cellStyle name="Normal 14 8 4 3" xfId="6849"/>
    <cellStyle name="Normal 14 8 4 3 2" xfId="6850"/>
    <cellStyle name="Normal 14 8 4 3 3" xfId="47640"/>
    <cellStyle name="Normal 14 8 4 4" xfId="6851"/>
    <cellStyle name="Normal 14 8 4 5" xfId="6852"/>
    <cellStyle name="Normal 14 8 4 6" xfId="41756"/>
    <cellStyle name="Normal 14 8 5" xfId="6853"/>
    <cellStyle name="Normal 14 8 5 2" xfId="6854"/>
    <cellStyle name="Normal 14 8 5 3" xfId="6855"/>
    <cellStyle name="Normal 14 8 5 4" xfId="47641"/>
    <cellStyle name="Normal 14 8 6" xfId="6856"/>
    <cellStyle name="Normal 14 8 6 2" xfId="6857"/>
    <cellStyle name="Normal 14 8 6 3" xfId="6858"/>
    <cellStyle name="Normal 14 8 6 4" xfId="45390"/>
    <cellStyle name="Normal 14 8 7" xfId="6859"/>
    <cellStyle name="Normal 14 8 7 2" xfId="6860"/>
    <cellStyle name="Normal 14 8 7 3" xfId="6861"/>
    <cellStyle name="Normal 14 8 7 4" xfId="50601"/>
    <cellStyle name="Normal 14 8 8" xfId="6862"/>
    <cellStyle name="Normal 14 8 8 2" xfId="6863"/>
    <cellStyle name="Normal 14 8 8 3" xfId="43567"/>
    <cellStyle name="Normal 14 8 9" xfId="6864"/>
    <cellStyle name="Normal 14 9" xfId="6865"/>
    <cellStyle name="Normal 14 9 10" xfId="40267"/>
    <cellStyle name="Normal 14 9 2" xfId="6866"/>
    <cellStyle name="Normal 14 9 2 2" xfId="6867"/>
    <cellStyle name="Normal 14 9 2 2 2" xfId="6868"/>
    <cellStyle name="Normal 14 9 2 2 2 2" xfId="6869"/>
    <cellStyle name="Normal 14 9 2 2 2 3" xfId="6870"/>
    <cellStyle name="Normal 14 9 2 2 2 4" xfId="53255"/>
    <cellStyle name="Normal 14 9 2 2 3" xfId="6871"/>
    <cellStyle name="Normal 14 9 2 2 3 2" xfId="6872"/>
    <cellStyle name="Normal 14 9 2 2 3 3" xfId="47642"/>
    <cellStyle name="Normal 14 9 2 2 4" xfId="6873"/>
    <cellStyle name="Normal 14 9 2 2 5" xfId="6874"/>
    <cellStyle name="Normal 14 9 2 2 6" xfId="42599"/>
    <cellStyle name="Normal 14 9 2 3" xfId="6875"/>
    <cellStyle name="Normal 14 9 2 3 2" xfId="6876"/>
    <cellStyle name="Normal 14 9 2 3 3" xfId="6877"/>
    <cellStyle name="Normal 14 9 2 3 4" xfId="47643"/>
    <cellStyle name="Normal 14 9 2 4" xfId="6878"/>
    <cellStyle name="Normal 14 9 2 4 2" xfId="6879"/>
    <cellStyle name="Normal 14 9 2 4 3" xfId="6880"/>
    <cellStyle name="Normal 14 9 2 4 4" xfId="46233"/>
    <cellStyle name="Normal 14 9 2 5" xfId="6881"/>
    <cellStyle name="Normal 14 9 2 5 2" xfId="6882"/>
    <cellStyle name="Normal 14 9 2 5 3" xfId="6883"/>
    <cellStyle name="Normal 14 9 2 5 4" xfId="51444"/>
    <cellStyle name="Normal 14 9 2 6" xfId="6884"/>
    <cellStyle name="Normal 14 9 2 6 2" xfId="6885"/>
    <cellStyle name="Normal 14 9 2 6 3" xfId="44410"/>
    <cellStyle name="Normal 14 9 2 7" xfId="6886"/>
    <cellStyle name="Normal 14 9 2 8" xfId="6887"/>
    <cellStyle name="Normal 14 9 2 9" xfId="40788"/>
    <cellStyle name="Normal 14 9 3" xfId="6888"/>
    <cellStyle name="Normal 14 9 3 2" xfId="6889"/>
    <cellStyle name="Normal 14 9 3 2 2" xfId="6890"/>
    <cellStyle name="Normal 14 9 3 2 3" xfId="6891"/>
    <cellStyle name="Normal 14 9 3 2 4" xfId="52734"/>
    <cellStyle name="Normal 14 9 3 3" xfId="6892"/>
    <cellStyle name="Normal 14 9 3 3 2" xfId="6893"/>
    <cellStyle name="Normal 14 9 3 3 3" xfId="47644"/>
    <cellStyle name="Normal 14 9 3 4" xfId="6894"/>
    <cellStyle name="Normal 14 9 3 5" xfId="6895"/>
    <cellStyle name="Normal 14 9 3 6" xfId="42078"/>
    <cellStyle name="Normal 14 9 4" xfId="6896"/>
    <cellStyle name="Normal 14 9 4 2" xfId="6897"/>
    <cellStyle name="Normal 14 9 4 3" xfId="6898"/>
    <cellStyle name="Normal 14 9 4 4" xfId="47645"/>
    <cellStyle name="Normal 14 9 5" xfId="6899"/>
    <cellStyle name="Normal 14 9 5 2" xfId="6900"/>
    <cellStyle name="Normal 14 9 5 3" xfId="6901"/>
    <cellStyle name="Normal 14 9 5 4" xfId="45712"/>
    <cellStyle name="Normal 14 9 6" xfId="6902"/>
    <cellStyle name="Normal 14 9 6 2" xfId="6903"/>
    <cellStyle name="Normal 14 9 6 3" xfId="6904"/>
    <cellStyle name="Normal 14 9 6 4" xfId="50923"/>
    <cellStyle name="Normal 14 9 7" xfId="6905"/>
    <cellStyle name="Normal 14 9 7 2" xfId="6906"/>
    <cellStyle name="Normal 14 9 7 3" xfId="43889"/>
    <cellStyle name="Normal 14 9 8" xfId="6907"/>
    <cellStyle name="Normal 14 9 9" xfId="6908"/>
    <cellStyle name="Normal 140" xfId="6909"/>
    <cellStyle name="Normal 141" xfId="6910"/>
    <cellStyle name="Normal 142" xfId="6911"/>
    <cellStyle name="Normal 143" xfId="6912"/>
    <cellStyle name="Normal 144" xfId="6913"/>
    <cellStyle name="Normal 145" xfId="6914"/>
    <cellStyle name="Normal 146" xfId="6915"/>
    <cellStyle name="Normal 147" xfId="6916"/>
    <cellStyle name="Normal 148" xfId="6917"/>
    <cellStyle name="Normal 149" xfId="6918"/>
    <cellStyle name="Normal 15" xfId="60"/>
    <cellStyle name="Normal 15 2" xfId="124"/>
    <cellStyle name="Normal 150" xfId="6919"/>
    <cellStyle name="Normal 151" xfId="6920"/>
    <cellStyle name="Normal 152" xfId="6921"/>
    <cellStyle name="Normal 153" xfId="6922"/>
    <cellStyle name="Normal 154" xfId="6923"/>
    <cellStyle name="Normal 155" xfId="6924"/>
    <cellStyle name="Normal 156" xfId="6925"/>
    <cellStyle name="Normal 157" xfId="6926"/>
    <cellStyle name="Normal 158" xfId="6927"/>
    <cellStyle name="Normal 159" xfId="6928"/>
    <cellStyle name="Normal 16" xfId="95"/>
    <cellStyle name="Normal 16 10" xfId="6929"/>
    <cellStyle name="Normal 16 10 2" xfId="6930"/>
    <cellStyle name="Normal 16 10 2 2" xfId="6931"/>
    <cellStyle name="Normal 16 10 2 2 2" xfId="6932"/>
    <cellStyle name="Normal 16 10 2 2 3" xfId="6933"/>
    <cellStyle name="Normal 16 10 2 2 4" xfId="53104"/>
    <cellStyle name="Normal 16 10 2 3" xfId="6934"/>
    <cellStyle name="Normal 16 10 2 3 2" xfId="6935"/>
    <cellStyle name="Normal 16 10 2 3 3" xfId="47646"/>
    <cellStyle name="Normal 16 10 2 4" xfId="6936"/>
    <cellStyle name="Normal 16 10 2 5" xfId="6937"/>
    <cellStyle name="Normal 16 10 2 6" xfId="42448"/>
    <cellStyle name="Normal 16 10 3" xfId="6938"/>
    <cellStyle name="Normal 16 10 3 2" xfId="6939"/>
    <cellStyle name="Normal 16 10 3 3" xfId="6940"/>
    <cellStyle name="Normal 16 10 3 4" xfId="47647"/>
    <cellStyle name="Normal 16 10 4" xfId="6941"/>
    <cellStyle name="Normal 16 10 4 2" xfId="6942"/>
    <cellStyle name="Normal 16 10 4 3" xfId="6943"/>
    <cellStyle name="Normal 16 10 4 4" xfId="46082"/>
    <cellStyle name="Normal 16 10 5" xfId="6944"/>
    <cellStyle name="Normal 16 10 5 2" xfId="6945"/>
    <cellStyle name="Normal 16 10 5 3" xfId="6946"/>
    <cellStyle name="Normal 16 10 5 4" xfId="51293"/>
    <cellStyle name="Normal 16 10 6" xfId="6947"/>
    <cellStyle name="Normal 16 10 6 2" xfId="6948"/>
    <cellStyle name="Normal 16 10 6 3" xfId="44259"/>
    <cellStyle name="Normal 16 10 7" xfId="6949"/>
    <cellStyle name="Normal 16 10 8" xfId="6950"/>
    <cellStyle name="Normal 16 10 9" xfId="40637"/>
    <cellStyle name="Normal 16 11" xfId="6951"/>
    <cellStyle name="Normal 16 11 2" xfId="6952"/>
    <cellStyle name="Normal 16 11 2 2" xfId="6953"/>
    <cellStyle name="Normal 16 11 2 2 2" xfId="6954"/>
    <cellStyle name="Normal 16 11 2 2 3" xfId="6955"/>
    <cellStyle name="Normal 16 11 2 2 4" xfId="52371"/>
    <cellStyle name="Normal 16 11 2 3" xfId="6956"/>
    <cellStyle name="Normal 16 11 2 3 2" xfId="6957"/>
    <cellStyle name="Normal 16 11 2 3 3" xfId="47648"/>
    <cellStyle name="Normal 16 11 2 4" xfId="6958"/>
    <cellStyle name="Normal 16 11 2 5" xfId="6959"/>
    <cellStyle name="Normal 16 11 2 6" xfId="41715"/>
    <cellStyle name="Normal 16 11 3" xfId="6960"/>
    <cellStyle name="Normal 16 11 3 2" xfId="6961"/>
    <cellStyle name="Normal 16 11 3 3" xfId="6962"/>
    <cellStyle name="Normal 16 11 3 4" xfId="47649"/>
    <cellStyle name="Normal 16 11 4" xfId="6963"/>
    <cellStyle name="Normal 16 11 4 2" xfId="6964"/>
    <cellStyle name="Normal 16 11 4 3" xfId="6965"/>
    <cellStyle name="Normal 16 11 4 4" xfId="45349"/>
    <cellStyle name="Normal 16 11 5" xfId="6966"/>
    <cellStyle name="Normal 16 11 5 2" xfId="6967"/>
    <cellStyle name="Normal 16 11 5 3" xfId="6968"/>
    <cellStyle name="Normal 16 11 5 4" xfId="50560"/>
    <cellStyle name="Normal 16 11 6" xfId="6969"/>
    <cellStyle name="Normal 16 11 6 2" xfId="6970"/>
    <cellStyle name="Normal 16 11 6 3" xfId="43526"/>
    <cellStyle name="Normal 16 11 7" xfId="6971"/>
    <cellStyle name="Normal 16 11 8" xfId="6972"/>
    <cellStyle name="Normal 16 11 9" xfId="39904"/>
    <cellStyle name="Normal 16 12" xfId="6973"/>
    <cellStyle name="Normal 16 12 2" xfId="6974"/>
    <cellStyle name="Normal 16 12 2 2" xfId="6975"/>
    <cellStyle name="Normal 16 12 2 2 2" xfId="6976"/>
    <cellStyle name="Normal 16 12 2 2 3" xfId="6977"/>
    <cellStyle name="Normal 16 12 2 2 4" xfId="53841"/>
    <cellStyle name="Normal 16 12 2 3" xfId="6978"/>
    <cellStyle name="Normal 16 12 2 3 2" xfId="6979"/>
    <cellStyle name="Normal 16 12 2 3 3" xfId="47650"/>
    <cellStyle name="Normal 16 12 2 4" xfId="6980"/>
    <cellStyle name="Normal 16 12 2 5" xfId="6981"/>
    <cellStyle name="Normal 16 12 2 6" xfId="43185"/>
    <cellStyle name="Normal 16 12 3" xfId="6982"/>
    <cellStyle name="Normal 16 12 3 2" xfId="6983"/>
    <cellStyle name="Normal 16 12 3 3" xfId="6984"/>
    <cellStyle name="Normal 16 12 3 4" xfId="47651"/>
    <cellStyle name="Normal 16 12 4" xfId="6985"/>
    <cellStyle name="Normal 16 12 4 2" xfId="6986"/>
    <cellStyle name="Normal 16 12 4 3" xfId="6987"/>
    <cellStyle name="Normal 16 12 4 4" xfId="46819"/>
    <cellStyle name="Normal 16 12 5" xfId="6988"/>
    <cellStyle name="Normal 16 12 5 2" xfId="6989"/>
    <cellStyle name="Normal 16 12 5 3" xfId="6990"/>
    <cellStyle name="Normal 16 12 5 4" xfId="52030"/>
    <cellStyle name="Normal 16 12 6" xfId="6991"/>
    <cellStyle name="Normal 16 12 6 2" xfId="6992"/>
    <cellStyle name="Normal 16 12 6 3" xfId="44996"/>
    <cellStyle name="Normal 16 12 7" xfId="6993"/>
    <cellStyle name="Normal 16 12 8" xfId="6994"/>
    <cellStyle name="Normal 16 12 9" xfId="41374"/>
    <cellStyle name="Normal 16 13" xfId="6995"/>
    <cellStyle name="Normal 16 13 2" xfId="6996"/>
    <cellStyle name="Normal 16 13 2 2" xfId="6997"/>
    <cellStyle name="Normal 16 13 2 2 2" xfId="6998"/>
    <cellStyle name="Normal 16 13 2 2 3" xfId="6999"/>
    <cellStyle name="Normal 16 13 2 2 4" xfId="53977"/>
    <cellStyle name="Normal 16 13 2 3" xfId="7000"/>
    <cellStyle name="Normal 16 13 2 3 2" xfId="7001"/>
    <cellStyle name="Normal 16 13 2 3 3" xfId="47652"/>
    <cellStyle name="Normal 16 13 2 4" xfId="7002"/>
    <cellStyle name="Normal 16 13 2 5" xfId="7003"/>
    <cellStyle name="Normal 16 13 2 6" xfId="43321"/>
    <cellStyle name="Normal 16 13 3" xfId="7004"/>
    <cellStyle name="Normal 16 13 3 2" xfId="7005"/>
    <cellStyle name="Normal 16 13 3 3" xfId="7006"/>
    <cellStyle name="Normal 16 13 3 4" xfId="46955"/>
    <cellStyle name="Normal 16 13 4" xfId="7007"/>
    <cellStyle name="Normal 16 13 4 2" xfId="7008"/>
    <cellStyle name="Normal 16 13 4 3" xfId="7009"/>
    <cellStyle name="Normal 16 13 4 4" xfId="52166"/>
    <cellStyle name="Normal 16 13 5" xfId="7010"/>
    <cellStyle name="Normal 16 13 5 2" xfId="7011"/>
    <cellStyle name="Normal 16 13 5 3" xfId="45132"/>
    <cellStyle name="Normal 16 13 6" xfId="7012"/>
    <cellStyle name="Normal 16 13 7" xfId="7013"/>
    <cellStyle name="Normal 16 13 8" xfId="41510"/>
    <cellStyle name="Normal 16 14" xfId="7014"/>
    <cellStyle name="Normal 16 14 2" xfId="7015"/>
    <cellStyle name="Normal 16 14 2 2" xfId="7016"/>
    <cellStyle name="Normal 16 14 2 3" xfId="7017"/>
    <cellStyle name="Normal 16 14 2 4" xfId="47653"/>
    <cellStyle name="Normal 16 14 3" xfId="7018"/>
    <cellStyle name="Normal 16 14 3 2" xfId="7019"/>
    <cellStyle name="Normal 16 14 3 3" xfId="7020"/>
    <cellStyle name="Normal 16 14 3 4" xfId="52333"/>
    <cellStyle name="Normal 16 14 4" xfId="7021"/>
    <cellStyle name="Normal 16 14 4 2" xfId="7022"/>
    <cellStyle name="Normal 16 14 4 3" xfId="45270"/>
    <cellStyle name="Normal 16 14 5" xfId="7023"/>
    <cellStyle name="Normal 16 14 6" xfId="7024"/>
    <cellStyle name="Normal 16 14 7" xfId="41677"/>
    <cellStyle name="Normal 16 15" xfId="7025"/>
    <cellStyle name="Normal 16 15 2" xfId="7026"/>
    <cellStyle name="Normal 16 15 3" xfId="7027"/>
    <cellStyle name="Normal 16 15 4" xfId="47654"/>
    <cellStyle name="Normal 16 16" xfId="7028"/>
    <cellStyle name="Normal 16 16 2" xfId="7029"/>
    <cellStyle name="Normal 16 16 3" xfId="7030"/>
    <cellStyle name="Normal 16 16 4" xfId="45311"/>
    <cellStyle name="Normal 16 17" xfId="7031"/>
    <cellStyle name="Normal 16 17 2" xfId="7032"/>
    <cellStyle name="Normal 16 17 3" xfId="7033"/>
    <cellStyle name="Normal 16 17 4" xfId="50522"/>
    <cellStyle name="Normal 16 18" xfId="7034"/>
    <cellStyle name="Normal 16 18 2" xfId="7035"/>
    <cellStyle name="Normal 16 18 3" xfId="43488"/>
    <cellStyle name="Normal 16 19" xfId="7036"/>
    <cellStyle name="Normal 16 2" xfId="125"/>
    <cellStyle name="Normal 16 2 10" xfId="7037"/>
    <cellStyle name="Normal 16 2 10 2" xfId="7038"/>
    <cellStyle name="Normal 16 2 10 2 2" xfId="7039"/>
    <cellStyle name="Normal 16 2 10 2 2 2" xfId="7040"/>
    <cellStyle name="Normal 16 2 10 2 2 3" xfId="7041"/>
    <cellStyle name="Normal 16 2 10 2 2 4" xfId="53842"/>
    <cellStyle name="Normal 16 2 10 2 3" xfId="7042"/>
    <cellStyle name="Normal 16 2 10 2 3 2" xfId="7043"/>
    <cellStyle name="Normal 16 2 10 2 3 3" xfId="47655"/>
    <cellStyle name="Normal 16 2 10 2 4" xfId="7044"/>
    <cellStyle name="Normal 16 2 10 2 5" xfId="7045"/>
    <cellStyle name="Normal 16 2 10 2 6" xfId="43186"/>
    <cellStyle name="Normal 16 2 10 3" xfId="7046"/>
    <cellStyle name="Normal 16 2 10 3 2" xfId="7047"/>
    <cellStyle name="Normal 16 2 10 3 3" xfId="7048"/>
    <cellStyle name="Normal 16 2 10 3 4" xfId="47656"/>
    <cellStyle name="Normal 16 2 10 4" xfId="7049"/>
    <cellStyle name="Normal 16 2 10 4 2" xfId="7050"/>
    <cellStyle name="Normal 16 2 10 4 3" xfId="7051"/>
    <cellStyle name="Normal 16 2 10 4 4" xfId="46820"/>
    <cellStyle name="Normal 16 2 10 5" xfId="7052"/>
    <cellStyle name="Normal 16 2 10 5 2" xfId="7053"/>
    <cellStyle name="Normal 16 2 10 5 3" xfId="7054"/>
    <cellStyle name="Normal 16 2 10 5 4" xfId="52031"/>
    <cellStyle name="Normal 16 2 10 6" xfId="7055"/>
    <cellStyle name="Normal 16 2 10 6 2" xfId="7056"/>
    <cellStyle name="Normal 16 2 10 6 3" xfId="44997"/>
    <cellStyle name="Normal 16 2 10 7" xfId="7057"/>
    <cellStyle name="Normal 16 2 10 8" xfId="7058"/>
    <cellStyle name="Normal 16 2 10 9" xfId="41375"/>
    <cellStyle name="Normal 16 2 11" xfId="7059"/>
    <cellStyle name="Normal 16 2 11 2" xfId="7060"/>
    <cellStyle name="Normal 16 2 11 2 2" xfId="7061"/>
    <cellStyle name="Normal 16 2 11 2 2 2" xfId="7062"/>
    <cellStyle name="Normal 16 2 11 2 2 3" xfId="7063"/>
    <cellStyle name="Normal 16 2 11 2 2 4" xfId="53978"/>
    <cellStyle name="Normal 16 2 11 2 3" xfId="7064"/>
    <cellStyle name="Normal 16 2 11 2 3 2" xfId="7065"/>
    <cellStyle name="Normal 16 2 11 2 3 3" xfId="47657"/>
    <cellStyle name="Normal 16 2 11 2 4" xfId="7066"/>
    <cellStyle name="Normal 16 2 11 2 5" xfId="7067"/>
    <cellStyle name="Normal 16 2 11 2 6" xfId="43322"/>
    <cellStyle name="Normal 16 2 11 3" xfId="7068"/>
    <cellStyle name="Normal 16 2 11 3 2" xfId="7069"/>
    <cellStyle name="Normal 16 2 11 3 3" xfId="7070"/>
    <cellStyle name="Normal 16 2 11 3 4" xfId="46956"/>
    <cellStyle name="Normal 16 2 11 4" xfId="7071"/>
    <cellStyle name="Normal 16 2 11 4 2" xfId="7072"/>
    <cellStyle name="Normal 16 2 11 4 3" xfId="7073"/>
    <cellStyle name="Normal 16 2 11 4 4" xfId="52167"/>
    <cellStyle name="Normal 16 2 11 5" xfId="7074"/>
    <cellStyle name="Normal 16 2 11 5 2" xfId="7075"/>
    <cellStyle name="Normal 16 2 11 5 3" xfId="45133"/>
    <cellStyle name="Normal 16 2 11 6" xfId="7076"/>
    <cellStyle name="Normal 16 2 11 7" xfId="7077"/>
    <cellStyle name="Normal 16 2 11 8" xfId="41511"/>
    <cellStyle name="Normal 16 2 12" xfId="7078"/>
    <cellStyle name="Normal 16 2 12 2" xfId="7079"/>
    <cellStyle name="Normal 16 2 12 2 2" xfId="7080"/>
    <cellStyle name="Normal 16 2 12 2 3" xfId="7081"/>
    <cellStyle name="Normal 16 2 12 2 4" xfId="47658"/>
    <cellStyle name="Normal 16 2 12 3" xfId="7082"/>
    <cellStyle name="Normal 16 2 12 3 2" xfId="7083"/>
    <cellStyle name="Normal 16 2 12 3 3" xfId="7084"/>
    <cellStyle name="Normal 16 2 12 3 4" xfId="52345"/>
    <cellStyle name="Normal 16 2 12 4" xfId="7085"/>
    <cellStyle name="Normal 16 2 12 4 2" xfId="7086"/>
    <cellStyle name="Normal 16 2 12 4 3" xfId="45278"/>
    <cellStyle name="Normal 16 2 12 5" xfId="7087"/>
    <cellStyle name="Normal 16 2 12 6" xfId="7088"/>
    <cellStyle name="Normal 16 2 12 7" xfId="41689"/>
    <cellStyle name="Normal 16 2 13" xfId="7089"/>
    <cellStyle name="Normal 16 2 13 2" xfId="7090"/>
    <cellStyle name="Normal 16 2 13 3" xfId="7091"/>
    <cellStyle name="Normal 16 2 13 4" xfId="47659"/>
    <cellStyle name="Normal 16 2 14" xfId="7092"/>
    <cellStyle name="Normal 16 2 14 2" xfId="7093"/>
    <cellStyle name="Normal 16 2 14 3" xfId="7094"/>
    <cellStyle name="Normal 16 2 14 4" xfId="45323"/>
    <cellStyle name="Normal 16 2 15" xfId="7095"/>
    <cellStyle name="Normal 16 2 15 2" xfId="7096"/>
    <cellStyle name="Normal 16 2 15 3" xfId="7097"/>
    <cellStyle name="Normal 16 2 15 4" xfId="50534"/>
    <cellStyle name="Normal 16 2 16" xfId="7098"/>
    <cellStyle name="Normal 16 2 16 2" xfId="7099"/>
    <cellStyle name="Normal 16 2 16 3" xfId="43500"/>
    <cellStyle name="Normal 16 2 17" xfId="7100"/>
    <cellStyle name="Normal 16 2 18" xfId="7101"/>
    <cellStyle name="Normal 16 2 19" xfId="39878"/>
    <cellStyle name="Normal 16 2 2" xfId="252"/>
    <cellStyle name="Normal 16 2 2 10" xfId="7102"/>
    <cellStyle name="Normal 16 2 2 10 2" xfId="7103"/>
    <cellStyle name="Normal 16 2 2 10 3" xfId="7104"/>
    <cellStyle name="Normal 16 2 2 10 4" xfId="50700"/>
    <cellStyle name="Normal 16 2 2 11" xfId="7105"/>
    <cellStyle name="Normal 16 2 2 11 2" xfId="7106"/>
    <cellStyle name="Normal 16 2 2 11 3" xfId="43666"/>
    <cellStyle name="Normal 16 2 2 12" xfId="7107"/>
    <cellStyle name="Normal 16 2 2 13" xfId="7108"/>
    <cellStyle name="Normal 16 2 2 14" xfId="40044"/>
    <cellStyle name="Normal 16 2 2 2" xfId="7109"/>
    <cellStyle name="Normal 16 2 2 2 10" xfId="7110"/>
    <cellStyle name="Normal 16 2 2 2 11" xfId="40179"/>
    <cellStyle name="Normal 16 2 2 2 2" xfId="7111"/>
    <cellStyle name="Normal 16 2 2 2 2 10" xfId="40546"/>
    <cellStyle name="Normal 16 2 2 2 2 2" xfId="7112"/>
    <cellStyle name="Normal 16 2 2 2 2 2 2" xfId="7113"/>
    <cellStyle name="Normal 16 2 2 2 2 2 2 2" xfId="7114"/>
    <cellStyle name="Normal 16 2 2 2 2 2 2 2 2" xfId="7115"/>
    <cellStyle name="Normal 16 2 2 2 2 2 2 2 3" xfId="7116"/>
    <cellStyle name="Normal 16 2 2 2 2 2 2 2 4" xfId="53258"/>
    <cellStyle name="Normal 16 2 2 2 2 2 2 3" xfId="7117"/>
    <cellStyle name="Normal 16 2 2 2 2 2 2 3 2" xfId="7118"/>
    <cellStyle name="Normal 16 2 2 2 2 2 2 3 3" xfId="47660"/>
    <cellStyle name="Normal 16 2 2 2 2 2 2 4" xfId="7119"/>
    <cellStyle name="Normal 16 2 2 2 2 2 2 5" xfId="7120"/>
    <cellStyle name="Normal 16 2 2 2 2 2 2 6" xfId="42602"/>
    <cellStyle name="Normal 16 2 2 2 2 2 3" xfId="7121"/>
    <cellStyle name="Normal 16 2 2 2 2 2 3 2" xfId="7122"/>
    <cellStyle name="Normal 16 2 2 2 2 2 3 3" xfId="7123"/>
    <cellStyle name="Normal 16 2 2 2 2 2 3 4" xfId="47661"/>
    <cellStyle name="Normal 16 2 2 2 2 2 4" xfId="7124"/>
    <cellStyle name="Normal 16 2 2 2 2 2 4 2" xfId="7125"/>
    <cellStyle name="Normal 16 2 2 2 2 2 4 3" xfId="7126"/>
    <cellStyle name="Normal 16 2 2 2 2 2 4 4" xfId="46236"/>
    <cellStyle name="Normal 16 2 2 2 2 2 5" xfId="7127"/>
    <cellStyle name="Normal 16 2 2 2 2 2 5 2" xfId="7128"/>
    <cellStyle name="Normal 16 2 2 2 2 2 5 3" xfId="7129"/>
    <cellStyle name="Normal 16 2 2 2 2 2 5 4" xfId="51447"/>
    <cellStyle name="Normal 16 2 2 2 2 2 6" xfId="7130"/>
    <cellStyle name="Normal 16 2 2 2 2 2 6 2" xfId="7131"/>
    <cellStyle name="Normal 16 2 2 2 2 2 6 3" xfId="44413"/>
    <cellStyle name="Normal 16 2 2 2 2 2 7" xfId="7132"/>
    <cellStyle name="Normal 16 2 2 2 2 2 8" xfId="7133"/>
    <cellStyle name="Normal 16 2 2 2 2 2 9" xfId="40791"/>
    <cellStyle name="Normal 16 2 2 2 2 3" xfId="7134"/>
    <cellStyle name="Normal 16 2 2 2 2 3 2" xfId="7135"/>
    <cellStyle name="Normal 16 2 2 2 2 3 2 2" xfId="7136"/>
    <cellStyle name="Normal 16 2 2 2 2 3 2 3" xfId="7137"/>
    <cellStyle name="Normal 16 2 2 2 2 3 2 4" xfId="53013"/>
    <cellStyle name="Normal 16 2 2 2 2 3 3" xfId="7138"/>
    <cellStyle name="Normal 16 2 2 2 2 3 3 2" xfId="7139"/>
    <cellStyle name="Normal 16 2 2 2 2 3 3 3" xfId="47662"/>
    <cellStyle name="Normal 16 2 2 2 2 3 4" xfId="7140"/>
    <cellStyle name="Normal 16 2 2 2 2 3 5" xfId="7141"/>
    <cellStyle name="Normal 16 2 2 2 2 3 6" xfId="42357"/>
    <cellStyle name="Normal 16 2 2 2 2 4" xfId="7142"/>
    <cellStyle name="Normal 16 2 2 2 2 4 2" xfId="7143"/>
    <cellStyle name="Normal 16 2 2 2 2 4 3" xfId="7144"/>
    <cellStyle name="Normal 16 2 2 2 2 4 4" xfId="47663"/>
    <cellStyle name="Normal 16 2 2 2 2 5" xfId="7145"/>
    <cellStyle name="Normal 16 2 2 2 2 5 2" xfId="7146"/>
    <cellStyle name="Normal 16 2 2 2 2 5 3" xfId="7147"/>
    <cellStyle name="Normal 16 2 2 2 2 5 4" xfId="45991"/>
    <cellStyle name="Normal 16 2 2 2 2 6" xfId="7148"/>
    <cellStyle name="Normal 16 2 2 2 2 6 2" xfId="7149"/>
    <cellStyle name="Normal 16 2 2 2 2 6 3" xfId="7150"/>
    <cellStyle name="Normal 16 2 2 2 2 6 4" xfId="51202"/>
    <cellStyle name="Normal 16 2 2 2 2 7" xfId="7151"/>
    <cellStyle name="Normal 16 2 2 2 2 7 2" xfId="7152"/>
    <cellStyle name="Normal 16 2 2 2 2 7 3" xfId="44168"/>
    <cellStyle name="Normal 16 2 2 2 2 8" xfId="7153"/>
    <cellStyle name="Normal 16 2 2 2 2 9" xfId="7154"/>
    <cellStyle name="Normal 16 2 2 2 3" xfId="7155"/>
    <cellStyle name="Normal 16 2 2 2 3 2" xfId="7156"/>
    <cellStyle name="Normal 16 2 2 2 3 2 2" xfId="7157"/>
    <cellStyle name="Normal 16 2 2 2 3 2 2 2" xfId="7158"/>
    <cellStyle name="Normal 16 2 2 2 3 2 2 3" xfId="7159"/>
    <cellStyle name="Normal 16 2 2 2 3 2 2 4" xfId="53257"/>
    <cellStyle name="Normal 16 2 2 2 3 2 3" xfId="7160"/>
    <cellStyle name="Normal 16 2 2 2 3 2 3 2" xfId="7161"/>
    <cellStyle name="Normal 16 2 2 2 3 2 3 3" xfId="47664"/>
    <cellStyle name="Normal 16 2 2 2 3 2 4" xfId="7162"/>
    <cellStyle name="Normal 16 2 2 2 3 2 5" xfId="7163"/>
    <cellStyle name="Normal 16 2 2 2 3 2 6" xfId="42601"/>
    <cellStyle name="Normal 16 2 2 2 3 3" xfId="7164"/>
    <cellStyle name="Normal 16 2 2 2 3 3 2" xfId="7165"/>
    <cellStyle name="Normal 16 2 2 2 3 3 3" xfId="7166"/>
    <cellStyle name="Normal 16 2 2 2 3 3 4" xfId="47665"/>
    <cellStyle name="Normal 16 2 2 2 3 4" xfId="7167"/>
    <cellStyle name="Normal 16 2 2 2 3 4 2" xfId="7168"/>
    <cellStyle name="Normal 16 2 2 2 3 4 3" xfId="7169"/>
    <cellStyle name="Normal 16 2 2 2 3 4 4" xfId="46235"/>
    <cellStyle name="Normal 16 2 2 2 3 5" xfId="7170"/>
    <cellStyle name="Normal 16 2 2 2 3 5 2" xfId="7171"/>
    <cellStyle name="Normal 16 2 2 2 3 5 3" xfId="7172"/>
    <cellStyle name="Normal 16 2 2 2 3 5 4" xfId="51446"/>
    <cellStyle name="Normal 16 2 2 2 3 6" xfId="7173"/>
    <cellStyle name="Normal 16 2 2 2 3 6 2" xfId="7174"/>
    <cellStyle name="Normal 16 2 2 2 3 6 3" xfId="44412"/>
    <cellStyle name="Normal 16 2 2 2 3 7" xfId="7175"/>
    <cellStyle name="Normal 16 2 2 2 3 8" xfId="7176"/>
    <cellStyle name="Normal 16 2 2 2 3 9" xfId="40790"/>
    <cellStyle name="Normal 16 2 2 2 4" xfId="7177"/>
    <cellStyle name="Normal 16 2 2 2 4 2" xfId="7178"/>
    <cellStyle name="Normal 16 2 2 2 4 2 2" xfId="7179"/>
    <cellStyle name="Normal 16 2 2 2 4 2 3" xfId="7180"/>
    <cellStyle name="Normal 16 2 2 2 4 2 4" xfId="52646"/>
    <cellStyle name="Normal 16 2 2 2 4 3" xfId="7181"/>
    <cellStyle name="Normal 16 2 2 2 4 3 2" xfId="7182"/>
    <cellStyle name="Normal 16 2 2 2 4 3 3" xfId="47666"/>
    <cellStyle name="Normal 16 2 2 2 4 4" xfId="7183"/>
    <cellStyle name="Normal 16 2 2 2 4 5" xfId="7184"/>
    <cellStyle name="Normal 16 2 2 2 4 6" xfId="41990"/>
    <cellStyle name="Normal 16 2 2 2 5" xfId="7185"/>
    <cellStyle name="Normal 16 2 2 2 5 2" xfId="7186"/>
    <cellStyle name="Normal 16 2 2 2 5 3" xfId="7187"/>
    <cellStyle name="Normal 16 2 2 2 5 4" xfId="47667"/>
    <cellStyle name="Normal 16 2 2 2 6" xfId="7188"/>
    <cellStyle name="Normal 16 2 2 2 6 2" xfId="7189"/>
    <cellStyle name="Normal 16 2 2 2 6 3" xfId="7190"/>
    <cellStyle name="Normal 16 2 2 2 6 4" xfId="45624"/>
    <cellStyle name="Normal 16 2 2 2 7" xfId="7191"/>
    <cellStyle name="Normal 16 2 2 2 7 2" xfId="7192"/>
    <cellStyle name="Normal 16 2 2 2 7 3" xfId="7193"/>
    <cellStyle name="Normal 16 2 2 2 7 4" xfId="50835"/>
    <cellStyle name="Normal 16 2 2 2 8" xfId="7194"/>
    <cellStyle name="Normal 16 2 2 2 8 2" xfId="7195"/>
    <cellStyle name="Normal 16 2 2 2 8 3" xfId="43801"/>
    <cellStyle name="Normal 16 2 2 2 9" xfId="7196"/>
    <cellStyle name="Normal 16 2 2 3" xfId="7197"/>
    <cellStyle name="Normal 16 2 2 3 10" xfId="40317"/>
    <cellStyle name="Normal 16 2 2 3 2" xfId="7198"/>
    <cellStyle name="Normal 16 2 2 3 2 2" xfId="7199"/>
    <cellStyle name="Normal 16 2 2 3 2 2 2" xfId="7200"/>
    <cellStyle name="Normal 16 2 2 3 2 2 2 2" xfId="7201"/>
    <cellStyle name="Normal 16 2 2 3 2 2 2 3" xfId="7202"/>
    <cellStyle name="Normal 16 2 2 3 2 2 2 4" xfId="53259"/>
    <cellStyle name="Normal 16 2 2 3 2 2 3" xfId="7203"/>
    <cellStyle name="Normal 16 2 2 3 2 2 3 2" xfId="7204"/>
    <cellStyle name="Normal 16 2 2 3 2 2 3 3" xfId="47668"/>
    <cellStyle name="Normal 16 2 2 3 2 2 4" xfId="7205"/>
    <cellStyle name="Normal 16 2 2 3 2 2 5" xfId="7206"/>
    <cellStyle name="Normal 16 2 2 3 2 2 6" xfId="42603"/>
    <cellStyle name="Normal 16 2 2 3 2 3" xfId="7207"/>
    <cellStyle name="Normal 16 2 2 3 2 3 2" xfId="7208"/>
    <cellStyle name="Normal 16 2 2 3 2 3 3" xfId="7209"/>
    <cellStyle name="Normal 16 2 2 3 2 3 4" xfId="47669"/>
    <cellStyle name="Normal 16 2 2 3 2 4" xfId="7210"/>
    <cellStyle name="Normal 16 2 2 3 2 4 2" xfId="7211"/>
    <cellStyle name="Normal 16 2 2 3 2 4 3" xfId="7212"/>
    <cellStyle name="Normal 16 2 2 3 2 4 4" xfId="46237"/>
    <cellStyle name="Normal 16 2 2 3 2 5" xfId="7213"/>
    <cellStyle name="Normal 16 2 2 3 2 5 2" xfId="7214"/>
    <cellStyle name="Normal 16 2 2 3 2 5 3" xfId="7215"/>
    <cellStyle name="Normal 16 2 2 3 2 5 4" xfId="51448"/>
    <cellStyle name="Normal 16 2 2 3 2 6" xfId="7216"/>
    <cellStyle name="Normal 16 2 2 3 2 6 2" xfId="7217"/>
    <cellStyle name="Normal 16 2 2 3 2 6 3" xfId="44414"/>
    <cellStyle name="Normal 16 2 2 3 2 7" xfId="7218"/>
    <cellStyle name="Normal 16 2 2 3 2 8" xfId="7219"/>
    <cellStyle name="Normal 16 2 2 3 2 9" xfId="40792"/>
    <cellStyle name="Normal 16 2 2 3 3" xfId="7220"/>
    <cellStyle name="Normal 16 2 2 3 3 2" xfId="7221"/>
    <cellStyle name="Normal 16 2 2 3 3 2 2" xfId="7222"/>
    <cellStyle name="Normal 16 2 2 3 3 2 3" xfId="7223"/>
    <cellStyle name="Normal 16 2 2 3 3 2 4" xfId="52784"/>
    <cellStyle name="Normal 16 2 2 3 3 3" xfId="7224"/>
    <cellStyle name="Normal 16 2 2 3 3 3 2" xfId="7225"/>
    <cellStyle name="Normal 16 2 2 3 3 3 3" xfId="47670"/>
    <cellStyle name="Normal 16 2 2 3 3 4" xfId="7226"/>
    <cellStyle name="Normal 16 2 2 3 3 5" xfId="7227"/>
    <cellStyle name="Normal 16 2 2 3 3 6" xfId="42128"/>
    <cellStyle name="Normal 16 2 2 3 4" xfId="7228"/>
    <cellStyle name="Normal 16 2 2 3 4 2" xfId="7229"/>
    <cellStyle name="Normal 16 2 2 3 4 3" xfId="7230"/>
    <cellStyle name="Normal 16 2 2 3 4 4" xfId="47671"/>
    <cellStyle name="Normal 16 2 2 3 5" xfId="7231"/>
    <cellStyle name="Normal 16 2 2 3 5 2" xfId="7232"/>
    <cellStyle name="Normal 16 2 2 3 5 3" xfId="7233"/>
    <cellStyle name="Normal 16 2 2 3 5 4" xfId="45762"/>
    <cellStyle name="Normal 16 2 2 3 6" xfId="7234"/>
    <cellStyle name="Normal 16 2 2 3 6 2" xfId="7235"/>
    <cellStyle name="Normal 16 2 2 3 6 3" xfId="7236"/>
    <cellStyle name="Normal 16 2 2 3 6 4" xfId="50973"/>
    <cellStyle name="Normal 16 2 2 3 7" xfId="7237"/>
    <cellStyle name="Normal 16 2 2 3 7 2" xfId="7238"/>
    <cellStyle name="Normal 16 2 2 3 7 3" xfId="43939"/>
    <cellStyle name="Normal 16 2 2 3 8" xfId="7239"/>
    <cellStyle name="Normal 16 2 2 3 9" xfId="7240"/>
    <cellStyle name="Normal 16 2 2 4" xfId="7241"/>
    <cellStyle name="Normal 16 2 2 4 2" xfId="7242"/>
    <cellStyle name="Normal 16 2 2 4 2 2" xfId="7243"/>
    <cellStyle name="Normal 16 2 2 4 2 2 2" xfId="7244"/>
    <cellStyle name="Normal 16 2 2 4 2 2 3" xfId="7245"/>
    <cellStyle name="Normal 16 2 2 4 2 2 4" xfId="53256"/>
    <cellStyle name="Normal 16 2 2 4 2 3" xfId="7246"/>
    <cellStyle name="Normal 16 2 2 4 2 3 2" xfId="7247"/>
    <cellStyle name="Normal 16 2 2 4 2 3 3" xfId="47672"/>
    <cellStyle name="Normal 16 2 2 4 2 4" xfId="7248"/>
    <cellStyle name="Normal 16 2 2 4 2 5" xfId="7249"/>
    <cellStyle name="Normal 16 2 2 4 2 6" xfId="42600"/>
    <cellStyle name="Normal 16 2 2 4 3" xfId="7250"/>
    <cellStyle name="Normal 16 2 2 4 3 2" xfId="7251"/>
    <cellStyle name="Normal 16 2 2 4 3 3" xfId="7252"/>
    <cellStyle name="Normal 16 2 2 4 3 4" xfId="47673"/>
    <cellStyle name="Normal 16 2 2 4 4" xfId="7253"/>
    <cellStyle name="Normal 16 2 2 4 4 2" xfId="7254"/>
    <cellStyle name="Normal 16 2 2 4 4 3" xfId="7255"/>
    <cellStyle name="Normal 16 2 2 4 4 4" xfId="46234"/>
    <cellStyle name="Normal 16 2 2 4 5" xfId="7256"/>
    <cellStyle name="Normal 16 2 2 4 5 2" xfId="7257"/>
    <cellStyle name="Normal 16 2 2 4 5 3" xfId="7258"/>
    <cellStyle name="Normal 16 2 2 4 5 4" xfId="51445"/>
    <cellStyle name="Normal 16 2 2 4 6" xfId="7259"/>
    <cellStyle name="Normal 16 2 2 4 6 2" xfId="7260"/>
    <cellStyle name="Normal 16 2 2 4 6 3" xfId="44411"/>
    <cellStyle name="Normal 16 2 2 4 7" xfId="7261"/>
    <cellStyle name="Normal 16 2 2 4 8" xfId="7262"/>
    <cellStyle name="Normal 16 2 2 4 9" xfId="40789"/>
    <cellStyle name="Normal 16 2 2 5" xfId="7263"/>
    <cellStyle name="Normal 16 2 2 5 2" xfId="7264"/>
    <cellStyle name="Normal 16 2 2 5 2 2" xfId="7265"/>
    <cellStyle name="Normal 16 2 2 5 2 2 2" xfId="7266"/>
    <cellStyle name="Normal 16 2 2 5 2 2 3" xfId="7267"/>
    <cellStyle name="Normal 16 2 2 5 2 2 4" xfId="53888"/>
    <cellStyle name="Normal 16 2 2 5 2 3" xfId="7268"/>
    <cellStyle name="Normal 16 2 2 5 2 3 2" xfId="7269"/>
    <cellStyle name="Normal 16 2 2 5 2 3 3" xfId="47674"/>
    <cellStyle name="Normal 16 2 2 5 2 4" xfId="7270"/>
    <cellStyle name="Normal 16 2 2 5 2 5" xfId="7271"/>
    <cellStyle name="Normal 16 2 2 5 2 6" xfId="43232"/>
    <cellStyle name="Normal 16 2 2 5 3" xfId="7272"/>
    <cellStyle name="Normal 16 2 2 5 3 2" xfId="7273"/>
    <cellStyle name="Normal 16 2 2 5 3 3" xfId="7274"/>
    <cellStyle name="Normal 16 2 2 5 3 4" xfId="47675"/>
    <cellStyle name="Normal 16 2 2 5 4" xfId="7275"/>
    <cellStyle name="Normal 16 2 2 5 4 2" xfId="7276"/>
    <cellStyle name="Normal 16 2 2 5 4 3" xfId="7277"/>
    <cellStyle name="Normal 16 2 2 5 4 4" xfId="46866"/>
    <cellStyle name="Normal 16 2 2 5 5" xfId="7278"/>
    <cellStyle name="Normal 16 2 2 5 5 2" xfId="7279"/>
    <cellStyle name="Normal 16 2 2 5 5 3" xfId="7280"/>
    <cellStyle name="Normal 16 2 2 5 5 4" xfId="52077"/>
    <cellStyle name="Normal 16 2 2 5 6" xfId="7281"/>
    <cellStyle name="Normal 16 2 2 5 6 2" xfId="7282"/>
    <cellStyle name="Normal 16 2 2 5 6 3" xfId="45043"/>
    <cellStyle name="Normal 16 2 2 5 7" xfId="7283"/>
    <cellStyle name="Normal 16 2 2 5 8" xfId="7284"/>
    <cellStyle name="Normal 16 2 2 5 9" xfId="41421"/>
    <cellStyle name="Normal 16 2 2 6" xfId="7285"/>
    <cellStyle name="Normal 16 2 2 6 2" xfId="7286"/>
    <cellStyle name="Normal 16 2 2 6 2 2" xfId="7287"/>
    <cellStyle name="Normal 16 2 2 6 2 2 2" xfId="7288"/>
    <cellStyle name="Normal 16 2 2 6 2 2 3" xfId="7289"/>
    <cellStyle name="Normal 16 2 2 6 2 2 4" xfId="54024"/>
    <cellStyle name="Normal 16 2 2 6 2 3" xfId="7290"/>
    <cellStyle name="Normal 16 2 2 6 2 3 2" xfId="7291"/>
    <cellStyle name="Normal 16 2 2 6 2 3 3" xfId="47676"/>
    <cellStyle name="Normal 16 2 2 6 2 4" xfId="7292"/>
    <cellStyle name="Normal 16 2 2 6 2 5" xfId="7293"/>
    <cellStyle name="Normal 16 2 2 6 2 6" xfId="43368"/>
    <cellStyle name="Normal 16 2 2 6 3" xfId="7294"/>
    <cellStyle name="Normal 16 2 2 6 3 2" xfId="7295"/>
    <cellStyle name="Normal 16 2 2 6 3 3" xfId="7296"/>
    <cellStyle name="Normal 16 2 2 6 3 4" xfId="47002"/>
    <cellStyle name="Normal 16 2 2 6 4" xfId="7297"/>
    <cellStyle name="Normal 16 2 2 6 4 2" xfId="7298"/>
    <cellStyle name="Normal 16 2 2 6 4 3" xfId="7299"/>
    <cellStyle name="Normal 16 2 2 6 4 4" xfId="52213"/>
    <cellStyle name="Normal 16 2 2 6 5" xfId="7300"/>
    <cellStyle name="Normal 16 2 2 6 5 2" xfId="7301"/>
    <cellStyle name="Normal 16 2 2 6 5 3" xfId="45179"/>
    <cellStyle name="Normal 16 2 2 6 6" xfId="7302"/>
    <cellStyle name="Normal 16 2 2 6 7" xfId="7303"/>
    <cellStyle name="Normal 16 2 2 6 8" xfId="41557"/>
    <cellStyle name="Normal 16 2 2 7" xfId="7304"/>
    <cellStyle name="Normal 16 2 2 7 2" xfId="7305"/>
    <cellStyle name="Normal 16 2 2 7 2 2" xfId="7306"/>
    <cellStyle name="Normal 16 2 2 7 2 3" xfId="7307"/>
    <cellStyle name="Normal 16 2 2 7 2 4" xfId="52511"/>
    <cellStyle name="Normal 16 2 2 7 3" xfId="7308"/>
    <cellStyle name="Normal 16 2 2 7 3 2" xfId="7309"/>
    <cellStyle name="Normal 16 2 2 7 3 3" xfId="47677"/>
    <cellStyle name="Normal 16 2 2 7 4" xfId="7310"/>
    <cellStyle name="Normal 16 2 2 7 5" xfId="7311"/>
    <cellStyle name="Normal 16 2 2 7 6" xfId="41855"/>
    <cellStyle name="Normal 16 2 2 8" xfId="7312"/>
    <cellStyle name="Normal 16 2 2 8 2" xfId="7313"/>
    <cellStyle name="Normal 16 2 2 8 3" xfId="7314"/>
    <cellStyle name="Normal 16 2 2 8 4" xfId="47678"/>
    <cellStyle name="Normal 16 2 2 9" xfId="7315"/>
    <cellStyle name="Normal 16 2 2 9 2" xfId="7316"/>
    <cellStyle name="Normal 16 2 2 9 3" xfId="7317"/>
    <cellStyle name="Normal 16 2 2 9 4" xfId="45489"/>
    <cellStyle name="Normal 16 2 3" xfId="212"/>
    <cellStyle name="Normal 16 2 3 10" xfId="7318"/>
    <cellStyle name="Normal 16 2 3 10 2" xfId="7319"/>
    <cellStyle name="Normal 16 2 3 10 3" xfId="7320"/>
    <cellStyle name="Normal 16 2 3 10 4" xfId="50743"/>
    <cellStyle name="Normal 16 2 3 11" xfId="7321"/>
    <cellStyle name="Normal 16 2 3 11 2" xfId="7322"/>
    <cellStyle name="Normal 16 2 3 11 3" xfId="43709"/>
    <cellStyle name="Normal 16 2 3 12" xfId="7323"/>
    <cellStyle name="Normal 16 2 3 13" xfId="7324"/>
    <cellStyle name="Normal 16 2 3 14" xfId="40087"/>
    <cellStyle name="Normal 16 2 3 2" xfId="7325"/>
    <cellStyle name="Normal 16 2 3 2 10" xfId="7326"/>
    <cellStyle name="Normal 16 2 3 2 11" xfId="40222"/>
    <cellStyle name="Normal 16 2 3 2 2" xfId="7327"/>
    <cellStyle name="Normal 16 2 3 2 2 10" xfId="40589"/>
    <cellStyle name="Normal 16 2 3 2 2 2" xfId="7328"/>
    <cellStyle name="Normal 16 2 3 2 2 2 2" xfId="7329"/>
    <cellStyle name="Normal 16 2 3 2 2 2 2 2" xfId="7330"/>
    <cellStyle name="Normal 16 2 3 2 2 2 2 2 2" xfId="7331"/>
    <cellStyle name="Normal 16 2 3 2 2 2 2 2 3" xfId="7332"/>
    <cellStyle name="Normal 16 2 3 2 2 2 2 2 4" xfId="53262"/>
    <cellStyle name="Normal 16 2 3 2 2 2 2 3" xfId="7333"/>
    <cellStyle name="Normal 16 2 3 2 2 2 2 3 2" xfId="7334"/>
    <cellStyle name="Normal 16 2 3 2 2 2 2 3 3" xfId="47679"/>
    <cellStyle name="Normal 16 2 3 2 2 2 2 4" xfId="7335"/>
    <cellStyle name="Normal 16 2 3 2 2 2 2 5" xfId="7336"/>
    <cellStyle name="Normal 16 2 3 2 2 2 2 6" xfId="42606"/>
    <cellStyle name="Normal 16 2 3 2 2 2 3" xfId="7337"/>
    <cellStyle name="Normal 16 2 3 2 2 2 3 2" xfId="7338"/>
    <cellStyle name="Normal 16 2 3 2 2 2 3 3" xfId="7339"/>
    <cellStyle name="Normal 16 2 3 2 2 2 3 4" xfId="47680"/>
    <cellStyle name="Normal 16 2 3 2 2 2 4" xfId="7340"/>
    <cellStyle name="Normal 16 2 3 2 2 2 4 2" xfId="7341"/>
    <cellStyle name="Normal 16 2 3 2 2 2 4 3" xfId="7342"/>
    <cellStyle name="Normal 16 2 3 2 2 2 4 4" xfId="46240"/>
    <cellStyle name="Normal 16 2 3 2 2 2 5" xfId="7343"/>
    <cellStyle name="Normal 16 2 3 2 2 2 5 2" xfId="7344"/>
    <cellStyle name="Normal 16 2 3 2 2 2 5 3" xfId="7345"/>
    <cellStyle name="Normal 16 2 3 2 2 2 5 4" xfId="51451"/>
    <cellStyle name="Normal 16 2 3 2 2 2 6" xfId="7346"/>
    <cellStyle name="Normal 16 2 3 2 2 2 6 2" xfId="7347"/>
    <cellStyle name="Normal 16 2 3 2 2 2 6 3" xfId="44417"/>
    <cellStyle name="Normal 16 2 3 2 2 2 7" xfId="7348"/>
    <cellStyle name="Normal 16 2 3 2 2 2 8" xfId="7349"/>
    <cellStyle name="Normal 16 2 3 2 2 2 9" xfId="40795"/>
    <cellStyle name="Normal 16 2 3 2 2 3" xfId="7350"/>
    <cellStyle name="Normal 16 2 3 2 2 3 2" xfId="7351"/>
    <cellStyle name="Normal 16 2 3 2 2 3 2 2" xfId="7352"/>
    <cellStyle name="Normal 16 2 3 2 2 3 2 3" xfId="7353"/>
    <cellStyle name="Normal 16 2 3 2 2 3 2 4" xfId="53056"/>
    <cellStyle name="Normal 16 2 3 2 2 3 3" xfId="7354"/>
    <cellStyle name="Normal 16 2 3 2 2 3 3 2" xfId="7355"/>
    <cellStyle name="Normal 16 2 3 2 2 3 3 3" xfId="47681"/>
    <cellStyle name="Normal 16 2 3 2 2 3 4" xfId="7356"/>
    <cellStyle name="Normal 16 2 3 2 2 3 5" xfId="7357"/>
    <cellStyle name="Normal 16 2 3 2 2 3 6" xfId="42400"/>
    <cellStyle name="Normal 16 2 3 2 2 4" xfId="7358"/>
    <cellStyle name="Normal 16 2 3 2 2 4 2" xfId="7359"/>
    <cellStyle name="Normal 16 2 3 2 2 4 3" xfId="7360"/>
    <cellStyle name="Normal 16 2 3 2 2 4 4" xfId="47682"/>
    <cellStyle name="Normal 16 2 3 2 2 5" xfId="7361"/>
    <cellStyle name="Normal 16 2 3 2 2 5 2" xfId="7362"/>
    <cellStyle name="Normal 16 2 3 2 2 5 3" xfId="7363"/>
    <cellStyle name="Normal 16 2 3 2 2 5 4" xfId="46034"/>
    <cellStyle name="Normal 16 2 3 2 2 6" xfId="7364"/>
    <cellStyle name="Normal 16 2 3 2 2 6 2" xfId="7365"/>
    <cellStyle name="Normal 16 2 3 2 2 6 3" xfId="7366"/>
    <cellStyle name="Normal 16 2 3 2 2 6 4" xfId="51245"/>
    <cellStyle name="Normal 16 2 3 2 2 7" xfId="7367"/>
    <cellStyle name="Normal 16 2 3 2 2 7 2" xfId="7368"/>
    <cellStyle name="Normal 16 2 3 2 2 7 3" xfId="44211"/>
    <cellStyle name="Normal 16 2 3 2 2 8" xfId="7369"/>
    <cellStyle name="Normal 16 2 3 2 2 9" xfId="7370"/>
    <cellStyle name="Normal 16 2 3 2 3" xfId="7371"/>
    <cellStyle name="Normal 16 2 3 2 3 2" xfId="7372"/>
    <cellStyle name="Normal 16 2 3 2 3 2 2" xfId="7373"/>
    <cellStyle name="Normal 16 2 3 2 3 2 2 2" xfId="7374"/>
    <cellStyle name="Normal 16 2 3 2 3 2 2 3" xfId="7375"/>
    <cellStyle name="Normal 16 2 3 2 3 2 2 4" xfId="53261"/>
    <cellStyle name="Normal 16 2 3 2 3 2 3" xfId="7376"/>
    <cellStyle name="Normal 16 2 3 2 3 2 3 2" xfId="7377"/>
    <cellStyle name="Normal 16 2 3 2 3 2 3 3" xfId="47683"/>
    <cellStyle name="Normal 16 2 3 2 3 2 4" xfId="7378"/>
    <cellStyle name="Normal 16 2 3 2 3 2 5" xfId="7379"/>
    <cellStyle name="Normal 16 2 3 2 3 2 6" xfId="42605"/>
    <cellStyle name="Normal 16 2 3 2 3 3" xfId="7380"/>
    <cellStyle name="Normal 16 2 3 2 3 3 2" xfId="7381"/>
    <cellStyle name="Normal 16 2 3 2 3 3 3" xfId="7382"/>
    <cellStyle name="Normal 16 2 3 2 3 3 4" xfId="47684"/>
    <cellStyle name="Normal 16 2 3 2 3 4" xfId="7383"/>
    <cellStyle name="Normal 16 2 3 2 3 4 2" xfId="7384"/>
    <cellStyle name="Normal 16 2 3 2 3 4 3" xfId="7385"/>
    <cellStyle name="Normal 16 2 3 2 3 4 4" xfId="46239"/>
    <cellStyle name="Normal 16 2 3 2 3 5" xfId="7386"/>
    <cellStyle name="Normal 16 2 3 2 3 5 2" xfId="7387"/>
    <cellStyle name="Normal 16 2 3 2 3 5 3" xfId="7388"/>
    <cellStyle name="Normal 16 2 3 2 3 5 4" xfId="51450"/>
    <cellStyle name="Normal 16 2 3 2 3 6" xfId="7389"/>
    <cellStyle name="Normal 16 2 3 2 3 6 2" xfId="7390"/>
    <cellStyle name="Normal 16 2 3 2 3 6 3" xfId="44416"/>
    <cellStyle name="Normal 16 2 3 2 3 7" xfId="7391"/>
    <cellStyle name="Normal 16 2 3 2 3 8" xfId="7392"/>
    <cellStyle name="Normal 16 2 3 2 3 9" xfId="40794"/>
    <cellStyle name="Normal 16 2 3 2 4" xfId="7393"/>
    <cellStyle name="Normal 16 2 3 2 4 2" xfId="7394"/>
    <cellStyle name="Normal 16 2 3 2 4 2 2" xfId="7395"/>
    <cellStyle name="Normal 16 2 3 2 4 2 3" xfId="7396"/>
    <cellStyle name="Normal 16 2 3 2 4 2 4" xfId="52689"/>
    <cellStyle name="Normal 16 2 3 2 4 3" xfId="7397"/>
    <cellStyle name="Normal 16 2 3 2 4 3 2" xfId="7398"/>
    <cellStyle name="Normal 16 2 3 2 4 3 3" xfId="47685"/>
    <cellStyle name="Normal 16 2 3 2 4 4" xfId="7399"/>
    <cellStyle name="Normal 16 2 3 2 4 5" xfId="7400"/>
    <cellStyle name="Normal 16 2 3 2 4 6" xfId="42033"/>
    <cellStyle name="Normal 16 2 3 2 5" xfId="7401"/>
    <cellStyle name="Normal 16 2 3 2 5 2" xfId="7402"/>
    <cellStyle name="Normal 16 2 3 2 5 3" xfId="7403"/>
    <cellStyle name="Normal 16 2 3 2 5 4" xfId="47686"/>
    <cellStyle name="Normal 16 2 3 2 6" xfId="7404"/>
    <cellStyle name="Normal 16 2 3 2 6 2" xfId="7405"/>
    <cellStyle name="Normal 16 2 3 2 6 3" xfId="7406"/>
    <cellStyle name="Normal 16 2 3 2 6 4" xfId="45667"/>
    <cellStyle name="Normal 16 2 3 2 7" xfId="7407"/>
    <cellStyle name="Normal 16 2 3 2 7 2" xfId="7408"/>
    <cellStyle name="Normal 16 2 3 2 7 3" xfId="7409"/>
    <cellStyle name="Normal 16 2 3 2 7 4" xfId="50878"/>
    <cellStyle name="Normal 16 2 3 2 8" xfId="7410"/>
    <cellStyle name="Normal 16 2 3 2 8 2" xfId="7411"/>
    <cellStyle name="Normal 16 2 3 2 8 3" xfId="43844"/>
    <cellStyle name="Normal 16 2 3 2 9" xfId="7412"/>
    <cellStyle name="Normal 16 2 3 3" xfId="7413"/>
    <cellStyle name="Normal 16 2 3 3 10" xfId="40360"/>
    <cellStyle name="Normal 16 2 3 3 2" xfId="7414"/>
    <cellStyle name="Normal 16 2 3 3 2 2" xfId="7415"/>
    <cellStyle name="Normal 16 2 3 3 2 2 2" xfId="7416"/>
    <cellStyle name="Normal 16 2 3 3 2 2 2 2" xfId="7417"/>
    <cellStyle name="Normal 16 2 3 3 2 2 2 3" xfId="7418"/>
    <cellStyle name="Normal 16 2 3 3 2 2 2 4" xfId="53263"/>
    <cellStyle name="Normal 16 2 3 3 2 2 3" xfId="7419"/>
    <cellStyle name="Normal 16 2 3 3 2 2 3 2" xfId="7420"/>
    <cellStyle name="Normal 16 2 3 3 2 2 3 3" xfId="47687"/>
    <cellStyle name="Normal 16 2 3 3 2 2 4" xfId="7421"/>
    <cellStyle name="Normal 16 2 3 3 2 2 5" xfId="7422"/>
    <cellStyle name="Normal 16 2 3 3 2 2 6" xfId="42607"/>
    <cellStyle name="Normal 16 2 3 3 2 3" xfId="7423"/>
    <cellStyle name="Normal 16 2 3 3 2 3 2" xfId="7424"/>
    <cellStyle name="Normal 16 2 3 3 2 3 3" xfId="7425"/>
    <cellStyle name="Normal 16 2 3 3 2 3 4" xfId="47688"/>
    <cellStyle name="Normal 16 2 3 3 2 4" xfId="7426"/>
    <cellStyle name="Normal 16 2 3 3 2 4 2" xfId="7427"/>
    <cellStyle name="Normal 16 2 3 3 2 4 3" xfId="7428"/>
    <cellStyle name="Normal 16 2 3 3 2 4 4" xfId="46241"/>
    <cellStyle name="Normal 16 2 3 3 2 5" xfId="7429"/>
    <cellStyle name="Normal 16 2 3 3 2 5 2" xfId="7430"/>
    <cellStyle name="Normal 16 2 3 3 2 5 3" xfId="7431"/>
    <cellStyle name="Normal 16 2 3 3 2 5 4" xfId="51452"/>
    <cellStyle name="Normal 16 2 3 3 2 6" xfId="7432"/>
    <cellStyle name="Normal 16 2 3 3 2 6 2" xfId="7433"/>
    <cellStyle name="Normal 16 2 3 3 2 6 3" xfId="44418"/>
    <cellStyle name="Normal 16 2 3 3 2 7" xfId="7434"/>
    <cellStyle name="Normal 16 2 3 3 2 8" xfId="7435"/>
    <cellStyle name="Normal 16 2 3 3 2 9" xfId="40796"/>
    <cellStyle name="Normal 16 2 3 3 3" xfId="7436"/>
    <cellStyle name="Normal 16 2 3 3 3 2" xfId="7437"/>
    <cellStyle name="Normal 16 2 3 3 3 2 2" xfId="7438"/>
    <cellStyle name="Normal 16 2 3 3 3 2 3" xfId="7439"/>
    <cellStyle name="Normal 16 2 3 3 3 2 4" xfId="52827"/>
    <cellStyle name="Normal 16 2 3 3 3 3" xfId="7440"/>
    <cellStyle name="Normal 16 2 3 3 3 3 2" xfId="7441"/>
    <cellStyle name="Normal 16 2 3 3 3 3 3" xfId="47689"/>
    <cellStyle name="Normal 16 2 3 3 3 4" xfId="7442"/>
    <cellStyle name="Normal 16 2 3 3 3 5" xfId="7443"/>
    <cellStyle name="Normal 16 2 3 3 3 6" xfId="42171"/>
    <cellStyle name="Normal 16 2 3 3 4" xfId="7444"/>
    <cellStyle name="Normal 16 2 3 3 4 2" xfId="7445"/>
    <cellStyle name="Normal 16 2 3 3 4 3" xfId="7446"/>
    <cellStyle name="Normal 16 2 3 3 4 4" xfId="47690"/>
    <cellStyle name="Normal 16 2 3 3 5" xfId="7447"/>
    <cellStyle name="Normal 16 2 3 3 5 2" xfId="7448"/>
    <cellStyle name="Normal 16 2 3 3 5 3" xfId="7449"/>
    <cellStyle name="Normal 16 2 3 3 5 4" xfId="45805"/>
    <cellStyle name="Normal 16 2 3 3 6" xfId="7450"/>
    <cellStyle name="Normal 16 2 3 3 6 2" xfId="7451"/>
    <cellStyle name="Normal 16 2 3 3 6 3" xfId="7452"/>
    <cellStyle name="Normal 16 2 3 3 6 4" xfId="51016"/>
    <cellStyle name="Normal 16 2 3 3 7" xfId="7453"/>
    <cellStyle name="Normal 16 2 3 3 7 2" xfId="7454"/>
    <cellStyle name="Normal 16 2 3 3 7 3" xfId="43982"/>
    <cellStyle name="Normal 16 2 3 3 8" xfId="7455"/>
    <cellStyle name="Normal 16 2 3 3 9" xfId="7456"/>
    <cellStyle name="Normal 16 2 3 4" xfId="7457"/>
    <cellStyle name="Normal 16 2 3 4 2" xfId="7458"/>
    <cellStyle name="Normal 16 2 3 4 2 2" xfId="7459"/>
    <cellStyle name="Normal 16 2 3 4 2 2 2" xfId="7460"/>
    <cellStyle name="Normal 16 2 3 4 2 2 3" xfId="7461"/>
    <cellStyle name="Normal 16 2 3 4 2 2 4" xfId="53260"/>
    <cellStyle name="Normal 16 2 3 4 2 3" xfId="7462"/>
    <cellStyle name="Normal 16 2 3 4 2 3 2" xfId="7463"/>
    <cellStyle name="Normal 16 2 3 4 2 3 3" xfId="47691"/>
    <cellStyle name="Normal 16 2 3 4 2 4" xfId="7464"/>
    <cellStyle name="Normal 16 2 3 4 2 5" xfId="7465"/>
    <cellStyle name="Normal 16 2 3 4 2 6" xfId="42604"/>
    <cellStyle name="Normal 16 2 3 4 3" xfId="7466"/>
    <cellStyle name="Normal 16 2 3 4 3 2" xfId="7467"/>
    <cellStyle name="Normal 16 2 3 4 3 3" xfId="7468"/>
    <cellStyle name="Normal 16 2 3 4 3 4" xfId="47692"/>
    <cellStyle name="Normal 16 2 3 4 4" xfId="7469"/>
    <cellStyle name="Normal 16 2 3 4 4 2" xfId="7470"/>
    <cellStyle name="Normal 16 2 3 4 4 3" xfId="7471"/>
    <cellStyle name="Normal 16 2 3 4 4 4" xfId="46238"/>
    <cellStyle name="Normal 16 2 3 4 5" xfId="7472"/>
    <cellStyle name="Normal 16 2 3 4 5 2" xfId="7473"/>
    <cellStyle name="Normal 16 2 3 4 5 3" xfId="7474"/>
    <cellStyle name="Normal 16 2 3 4 5 4" xfId="51449"/>
    <cellStyle name="Normal 16 2 3 4 6" xfId="7475"/>
    <cellStyle name="Normal 16 2 3 4 6 2" xfId="7476"/>
    <cellStyle name="Normal 16 2 3 4 6 3" xfId="44415"/>
    <cellStyle name="Normal 16 2 3 4 7" xfId="7477"/>
    <cellStyle name="Normal 16 2 3 4 8" xfId="7478"/>
    <cellStyle name="Normal 16 2 3 4 9" xfId="40793"/>
    <cellStyle name="Normal 16 2 3 5" xfId="7479"/>
    <cellStyle name="Normal 16 2 3 5 2" xfId="7480"/>
    <cellStyle name="Normal 16 2 3 5 2 2" xfId="7481"/>
    <cellStyle name="Normal 16 2 3 5 2 2 2" xfId="7482"/>
    <cellStyle name="Normal 16 2 3 5 2 2 3" xfId="7483"/>
    <cellStyle name="Normal 16 2 3 5 2 2 4" xfId="53932"/>
    <cellStyle name="Normal 16 2 3 5 2 3" xfId="7484"/>
    <cellStyle name="Normal 16 2 3 5 2 3 2" xfId="7485"/>
    <cellStyle name="Normal 16 2 3 5 2 3 3" xfId="47693"/>
    <cellStyle name="Normal 16 2 3 5 2 4" xfId="7486"/>
    <cellStyle name="Normal 16 2 3 5 2 5" xfId="7487"/>
    <cellStyle name="Normal 16 2 3 5 2 6" xfId="43276"/>
    <cellStyle name="Normal 16 2 3 5 3" xfId="7488"/>
    <cellStyle name="Normal 16 2 3 5 3 2" xfId="7489"/>
    <cellStyle name="Normal 16 2 3 5 3 3" xfId="7490"/>
    <cellStyle name="Normal 16 2 3 5 3 4" xfId="47694"/>
    <cellStyle name="Normal 16 2 3 5 4" xfId="7491"/>
    <cellStyle name="Normal 16 2 3 5 4 2" xfId="7492"/>
    <cellStyle name="Normal 16 2 3 5 4 3" xfId="7493"/>
    <cellStyle name="Normal 16 2 3 5 4 4" xfId="46910"/>
    <cellStyle name="Normal 16 2 3 5 5" xfId="7494"/>
    <cellStyle name="Normal 16 2 3 5 5 2" xfId="7495"/>
    <cellStyle name="Normal 16 2 3 5 5 3" xfId="7496"/>
    <cellStyle name="Normal 16 2 3 5 5 4" xfId="52121"/>
    <cellStyle name="Normal 16 2 3 5 6" xfId="7497"/>
    <cellStyle name="Normal 16 2 3 5 6 2" xfId="7498"/>
    <cellStyle name="Normal 16 2 3 5 6 3" xfId="45087"/>
    <cellStyle name="Normal 16 2 3 5 7" xfId="7499"/>
    <cellStyle name="Normal 16 2 3 5 8" xfId="7500"/>
    <cellStyle name="Normal 16 2 3 5 9" xfId="41465"/>
    <cellStyle name="Normal 16 2 3 6" xfId="7501"/>
    <cellStyle name="Normal 16 2 3 6 2" xfId="7502"/>
    <cellStyle name="Normal 16 2 3 6 2 2" xfId="7503"/>
    <cellStyle name="Normal 16 2 3 6 2 2 2" xfId="7504"/>
    <cellStyle name="Normal 16 2 3 6 2 2 3" xfId="7505"/>
    <cellStyle name="Normal 16 2 3 6 2 2 4" xfId="54067"/>
    <cellStyle name="Normal 16 2 3 6 2 3" xfId="7506"/>
    <cellStyle name="Normal 16 2 3 6 2 3 2" xfId="7507"/>
    <cellStyle name="Normal 16 2 3 6 2 3 3" xfId="47695"/>
    <cellStyle name="Normal 16 2 3 6 2 4" xfId="7508"/>
    <cellStyle name="Normal 16 2 3 6 2 5" xfId="7509"/>
    <cellStyle name="Normal 16 2 3 6 2 6" xfId="43411"/>
    <cellStyle name="Normal 16 2 3 6 3" xfId="7510"/>
    <cellStyle name="Normal 16 2 3 6 3 2" xfId="7511"/>
    <cellStyle name="Normal 16 2 3 6 3 3" xfId="7512"/>
    <cellStyle name="Normal 16 2 3 6 3 4" xfId="47045"/>
    <cellStyle name="Normal 16 2 3 6 4" xfId="7513"/>
    <cellStyle name="Normal 16 2 3 6 4 2" xfId="7514"/>
    <cellStyle name="Normal 16 2 3 6 4 3" xfId="7515"/>
    <cellStyle name="Normal 16 2 3 6 4 4" xfId="52256"/>
    <cellStyle name="Normal 16 2 3 6 5" xfId="7516"/>
    <cellStyle name="Normal 16 2 3 6 5 2" xfId="7517"/>
    <cellStyle name="Normal 16 2 3 6 5 3" xfId="45222"/>
    <cellStyle name="Normal 16 2 3 6 6" xfId="7518"/>
    <cellStyle name="Normal 16 2 3 6 7" xfId="7519"/>
    <cellStyle name="Normal 16 2 3 6 8" xfId="41600"/>
    <cellStyle name="Normal 16 2 3 7" xfId="7520"/>
    <cellStyle name="Normal 16 2 3 7 2" xfId="7521"/>
    <cellStyle name="Normal 16 2 3 7 2 2" xfId="7522"/>
    <cellStyle name="Normal 16 2 3 7 2 3" xfId="7523"/>
    <cellStyle name="Normal 16 2 3 7 2 4" xfId="52554"/>
    <cellStyle name="Normal 16 2 3 7 3" xfId="7524"/>
    <cellStyle name="Normal 16 2 3 7 3 2" xfId="7525"/>
    <cellStyle name="Normal 16 2 3 7 3 3" xfId="47696"/>
    <cellStyle name="Normal 16 2 3 7 4" xfId="7526"/>
    <cellStyle name="Normal 16 2 3 7 5" xfId="7527"/>
    <cellStyle name="Normal 16 2 3 7 6" xfId="41898"/>
    <cellStyle name="Normal 16 2 3 8" xfId="7528"/>
    <cellStyle name="Normal 16 2 3 8 2" xfId="7529"/>
    <cellStyle name="Normal 16 2 3 8 3" xfId="7530"/>
    <cellStyle name="Normal 16 2 3 8 4" xfId="47697"/>
    <cellStyle name="Normal 16 2 3 9" xfId="7531"/>
    <cellStyle name="Normal 16 2 3 9 2" xfId="7532"/>
    <cellStyle name="Normal 16 2 3 9 3" xfId="7533"/>
    <cellStyle name="Normal 16 2 3 9 4" xfId="45532"/>
    <cellStyle name="Normal 16 2 4" xfId="7534"/>
    <cellStyle name="Normal 16 2 4 10" xfId="7535"/>
    <cellStyle name="Normal 16 2 4 11" xfId="39998"/>
    <cellStyle name="Normal 16 2 4 2" xfId="7536"/>
    <cellStyle name="Normal 16 2 4 2 10" xfId="40450"/>
    <cellStyle name="Normal 16 2 4 2 2" xfId="7537"/>
    <cellStyle name="Normal 16 2 4 2 2 2" xfId="7538"/>
    <cellStyle name="Normal 16 2 4 2 2 2 2" xfId="7539"/>
    <cellStyle name="Normal 16 2 4 2 2 2 2 2" xfId="7540"/>
    <cellStyle name="Normal 16 2 4 2 2 2 2 3" xfId="7541"/>
    <cellStyle name="Normal 16 2 4 2 2 2 2 4" xfId="53265"/>
    <cellStyle name="Normal 16 2 4 2 2 2 3" xfId="7542"/>
    <cellStyle name="Normal 16 2 4 2 2 2 3 2" xfId="7543"/>
    <cellStyle name="Normal 16 2 4 2 2 2 3 3" xfId="47698"/>
    <cellStyle name="Normal 16 2 4 2 2 2 4" xfId="7544"/>
    <cellStyle name="Normal 16 2 4 2 2 2 5" xfId="7545"/>
    <cellStyle name="Normal 16 2 4 2 2 2 6" xfId="42609"/>
    <cellStyle name="Normal 16 2 4 2 2 3" xfId="7546"/>
    <cellStyle name="Normal 16 2 4 2 2 3 2" xfId="7547"/>
    <cellStyle name="Normal 16 2 4 2 2 3 3" xfId="7548"/>
    <cellStyle name="Normal 16 2 4 2 2 3 4" xfId="47699"/>
    <cellStyle name="Normal 16 2 4 2 2 4" xfId="7549"/>
    <cellStyle name="Normal 16 2 4 2 2 4 2" xfId="7550"/>
    <cellStyle name="Normal 16 2 4 2 2 4 3" xfId="7551"/>
    <cellStyle name="Normal 16 2 4 2 2 4 4" xfId="46243"/>
    <cellStyle name="Normal 16 2 4 2 2 5" xfId="7552"/>
    <cellStyle name="Normal 16 2 4 2 2 5 2" xfId="7553"/>
    <cellStyle name="Normal 16 2 4 2 2 5 3" xfId="7554"/>
    <cellStyle name="Normal 16 2 4 2 2 5 4" xfId="51454"/>
    <cellStyle name="Normal 16 2 4 2 2 6" xfId="7555"/>
    <cellStyle name="Normal 16 2 4 2 2 6 2" xfId="7556"/>
    <cellStyle name="Normal 16 2 4 2 2 6 3" xfId="44420"/>
    <cellStyle name="Normal 16 2 4 2 2 7" xfId="7557"/>
    <cellStyle name="Normal 16 2 4 2 2 8" xfId="7558"/>
    <cellStyle name="Normal 16 2 4 2 2 9" xfId="40798"/>
    <cellStyle name="Normal 16 2 4 2 3" xfId="7559"/>
    <cellStyle name="Normal 16 2 4 2 3 2" xfId="7560"/>
    <cellStyle name="Normal 16 2 4 2 3 2 2" xfId="7561"/>
    <cellStyle name="Normal 16 2 4 2 3 2 3" xfId="7562"/>
    <cellStyle name="Normal 16 2 4 2 3 2 4" xfId="52917"/>
    <cellStyle name="Normal 16 2 4 2 3 3" xfId="7563"/>
    <cellStyle name="Normal 16 2 4 2 3 3 2" xfId="7564"/>
    <cellStyle name="Normal 16 2 4 2 3 3 3" xfId="47700"/>
    <cellStyle name="Normal 16 2 4 2 3 4" xfId="7565"/>
    <cellStyle name="Normal 16 2 4 2 3 5" xfId="7566"/>
    <cellStyle name="Normal 16 2 4 2 3 6" xfId="42261"/>
    <cellStyle name="Normal 16 2 4 2 4" xfId="7567"/>
    <cellStyle name="Normal 16 2 4 2 4 2" xfId="7568"/>
    <cellStyle name="Normal 16 2 4 2 4 3" xfId="7569"/>
    <cellStyle name="Normal 16 2 4 2 4 4" xfId="47701"/>
    <cellStyle name="Normal 16 2 4 2 5" xfId="7570"/>
    <cellStyle name="Normal 16 2 4 2 5 2" xfId="7571"/>
    <cellStyle name="Normal 16 2 4 2 5 3" xfId="7572"/>
    <cellStyle name="Normal 16 2 4 2 5 4" xfId="45895"/>
    <cellStyle name="Normal 16 2 4 2 6" xfId="7573"/>
    <cellStyle name="Normal 16 2 4 2 6 2" xfId="7574"/>
    <cellStyle name="Normal 16 2 4 2 6 3" xfId="7575"/>
    <cellStyle name="Normal 16 2 4 2 6 4" xfId="51106"/>
    <cellStyle name="Normal 16 2 4 2 7" xfId="7576"/>
    <cellStyle name="Normal 16 2 4 2 7 2" xfId="7577"/>
    <cellStyle name="Normal 16 2 4 2 7 3" xfId="44072"/>
    <cellStyle name="Normal 16 2 4 2 8" xfId="7578"/>
    <cellStyle name="Normal 16 2 4 2 9" xfId="7579"/>
    <cellStyle name="Normal 16 2 4 3" xfId="7580"/>
    <cellStyle name="Normal 16 2 4 3 2" xfId="7581"/>
    <cellStyle name="Normal 16 2 4 3 2 2" xfId="7582"/>
    <cellStyle name="Normal 16 2 4 3 2 2 2" xfId="7583"/>
    <cellStyle name="Normal 16 2 4 3 2 2 3" xfId="7584"/>
    <cellStyle name="Normal 16 2 4 3 2 2 4" xfId="53264"/>
    <cellStyle name="Normal 16 2 4 3 2 3" xfId="7585"/>
    <cellStyle name="Normal 16 2 4 3 2 3 2" xfId="7586"/>
    <cellStyle name="Normal 16 2 4 3 2 3 3" xfId="47702"/>
    <cellStyle name="Normal 16 2 4 3 2 4" xfId="7587"/>
    <cellStyle name="Normal 16 2 4 3 2 5" xfId="7588"/>
    <cellStyle name="Normal 16 2 4 3 2 6" xfId="42608"/>
    <cellStyle name="Normal 16 2 4 3 3" xfId="7589"/>
    <cellStyle name="Normal 16 2 4 3 3 2" xfId="7590"/>
    <cellStyle name="Normal 16 2 4 3 3 3" xfId="7591"/>
    <cellStyle name="Normal 16 2 4 3 3 4" xfId="47703"/>
    <cellStyle name="Normal 16 2 4 3 4" xfId="7592"/>
    <cellStyle name="Normal 16 2 4 3 4 2" xfId="7593"/>
    <cellStyle name="Normal 16 2 4 3 4 3" xfId="7594"/>
    <cellStyle name="Normal 16 2 4 3 4 4" xfId="46242"/>
    <cellStyle name="Normal 16 2 4 3 5" xfId="7595"/>
    <cellStyle name="Normal 16 2 4 3 5 2" xfId="7596"/>
    <cellStyle name="Normal 16 2 4 3 5 3" xfId="7597"/>
    <cellStyle name="Normal 16 2 4 3 5 4" xfId="51453"/>
    <cellStyle name="Normal 16 2 4 3 6" xfId="7598"/>
    <cellStyle name="Normal 16 2 4 3 6 2" xfId="7599"/>
    <cellStyle name="Normal 16 2 4 3 6 3" xfId="44419"/>
    <cellStyle name="Normal 16 2 4 3 7" xfId="7600"/>
    <cellStyle name="Normal 16 2 4 3 8" xfId="7601"/>
    <cellStyle name="Normal 16 2 4 3 9" xfId="40797"/>
    <cellStyle name="Normal 16 2 4 4" xfId="7602"/>
    <cellStyle name="Normal 16 2 4 4 2" xfId="7603"/>
    <cellStyle name="Normal 16 2 4 4 2 2" xfId="7604"/>
    <cellStyle name="Normal 16 2 4 4 2 3" xfId="7605"/>
    <cellStyle name="Normal 16 2 4 4 2 4" xfId="52465"/>
    <cellStyle name="Normal 16 2 4 4 3" xfId="7606"/>
    <cellStyle name="Normal 16 2 4 4 3 2" xfId="7607"/>
    <cellStyle name="Normal 16 2 4 4 3 3" xfId="47704"/>
    <cellStyle name="Normal 16 2 4 4 4" xfId="7608"/>
    <cellStyle name="Normal 16 2 4 4 5" xfId="7609"/>
    <cellStyle name="Normal 16 2 4 4 6" xfId="41809"/>
    <cellStyle name="Normal 16 2 4 5" xfId="7610"/>
    <cellStyle name="Normal 16 2 4 5 2" xfId="7611"/>
    <cellStyle name="Normal 16 2 4 5 3" xfId="7612"/>
    <cellStyle name="Normal 16 2 4 5 4" xfId="47705"/>
    <cellStyle name="Normal 16 2 4 6" xfId="7613"/>
    <cellStyle name="Normal 16 2 4 6 2" xfId="7614"/>
    <cellStyle name="Normal 16 2 4 6 3" xfId="7615"/>
    <cellStyle name="Normal 16 2 4 6 4" xfId="45443"/>
    <cellStyle name="Normal 16 2 4 7" xfId="7616"/>
    <cellStyle name="Normal 16 2 4 7 2" xfId="7617"/>
    <cellStyle name="Normal 16 2 4 7 3" xfId="7618"/>
    <cellStyle name="Normal 16 2 4 7 4" xfId="50654"/>
    <cellStyle name="Normal 16 2 4 8" xfId="7619"/>
    <cellStyle name="Normal 16 2 4 8 2" xfId="7620"/>
    <cellStyle name="Normal 16 2 4 8 3" xfId="43620"/>
    <cellStyle name="Normal 16 2 4 9" xfId="7621"/>
    <cellStyle name="Normal 16 2 5" xfId="7622"/>
    <cellStyle name="Normal 16 2 5 10" xfId="7623"/>
    <cellStyle name="Normal 16 2 5 11" xfId="40133"/>
    <cellStyle name="Normal 16 2 5 2" xfId="7624"/>
    <cellStyle name="Normal 16 2 5 2 10" xfId="40500"/>
    <cellStyle name="Normal 16 2 5 2 2" xfId="7625"/>
    <cellStyle name="Normal 16 2 5 2 2 2" xfId="7626"/>
    <cellStyle name="Normal 16 2 5 2 2 2 2" xfId="7627"/>
    <cellStyle name="Normal 16 2 5 2 2 2 2 2" xfId="7628"/>
    <cellStyle name="Normal 16 2 5 2 2 2 2 3" xfId="7629"/>
    <cellStyle name="Normal 16 2 5 2 2 2 2 4" xfId="53267"/>
    <cellStyle name="Normal 16 2 5 2 2 2 3" xfId="7630"/>
    <cellStyle name="Normal 16 2 5 2 2 2 3 2" xfId="7631"/>
    <cellStyle name="Normal 16 2 5 2 2 2 3 3" xfId="47706"/>
    <cellStyle name="Normal 16 2 5 2 2 2 4" xfId="7632"/>
    <cellStyle name="Normal 16 2 5 2 2 2 5" xfId="7633"/>
    <cellStyle name="Normal 16 2 5 2 2 2 6" xfId="42611"/>
    <cellStyle name="Normal 16 2 5 2 2 3" xfId="7634"/>
    <cellStyle name="Normal 16 2 5 2 2 3 2" xfId="7635"/>
    <cellStyle name="Normal 16 2 5 2 2 3 3" xfId="7636"/>
    <cellStyle name="Normal 16 2 5 2 2 3 4" xfId="47707"/>
    <cellStyle name="Normal 16 2 5 2 2 4" xfId="7637"/>
    <cellStyle name="Normal 16 2 5 2 2 4 2" xfId="7638"/>
    <cellStyle name="Normal 16 2 5 2 2 4 3" xfId="7639"/>
    <cellStyle name="Normal 16 2 5 2 2 4 4" xfId="46245"/>
    <cellStyle name="Normal 16 2 5 2 2 5" xfId="7640"/>
    <cellStyle name="Normal 16 2 5 2 2 5 2" xfId="7641"/>
    <cellStyle name="Normal 16 2 5 2 2 5 3" xfId="7642"/>
    <cellStyle name="Normal 16 2 5 2 2 5 4" xfId="51456"/>
    <cellStyle name="Normal 16 2 5 2 2 6" xfId="7643"/>
    <cellStyle name="Normal 16 2 5 2 2 6 2" xfId="7644"/>
    <cellStyle name="Normal 16 2 5 2 2 6 3" xfId="44422"/>
    <cellStyle name="Normal 16 2 5 2 2 7" xfId="7645"/>
    <cellStyle name="Normal 16 2 5 2 2 8" xfId="7646"/>
    <cellStyle name="Normal 16 2 5 2 2 9" xfId="40800"/>
    <cellStyle name="Normal 16 2 5 2 3" xfId="7647"/>
    <cellStyle name="Normal 16 2 5 2 3 2" xfId="7648"/>
    <cellStyle name="Normal 16 2 5 2 3 2 2" xfId="7649"/>
    <cellStyle name="Normal 16 2 5 2 3 2 3" xfId="7650"/>
    <cellStyle name="Normal 16 2 5 2 3 2 4" xfId="52967"/>
    <cellStyle name="Normal 16 2 5 2 3 3" xfId="7651"/>
    <cellStyle name="Normal 16 2 5 2 3 3 2" xfId="7652"/>
    <cellStyle name="Normal 16 2 5 2 3 3 3" xfId="47708"/>
    <cellStyle name="Normal 16 2 5 2 3 4" xfId="7653"/>
    <cellStyle name="Normal 16 2 5 2 3 5" xfId="7654"/>
    <cellStyle name="Normal 16 2 5 2 3 6" xfId="42311"/>
    <cellStyle name="Normal 16 2 5 2 4" xfId="7655"/>
    <cellStyle name="Normal 16 2 5 2 4 2" xfId="7656"/>
    <cellStyle name="Normal 16 2 5 2 4 3" xfId="7657"/>
    <cellStyle name="Normal 16 2 5 2 4 4" xfId="47709"/>
    <cellStyle name="Normal 16 2 5 2 5" xfId="7658"/>
    <cellStyle name="Normal 16 2 5 2 5 2" xfId="7659"/>
    <cellStyle name="Normal 16 2 5 2 5 3" xfId="7660"/>
    <cellStyle name="Normal 16 2 5 2 5 4" xfId="45945"/>
    <cellStyle name="Normal 16 2 5 2 6" xfId="7661"/>
    <cellStyle name="Normal 16 2 5 2 6 2" xfId="7662"/>
    <cellStyle name="Normal 16 2 5 2 6 3" xfId="7663"/>
    <cellStyle name="Normal 16 2 5 2 6 4" xfId="51156"/>
    <cellStyle name="Normal 16 2 5 2 7" xfId="7664"/>
    <cellStyle name="Normal 16 2 5 2 7 2" xfId="7665"/>
    <cellStyle name="Normal 16 2 5 2 7 3" xfId="44122"/>
    <cellStyle name="Normal 16 2 5 2 8" xfId="7666"/>
    <cellStyle name="Normal 16 2 5 2 9" xfId="7667"/>
    <cellStyle name="Normal 16 2 5 3" xfId="7668"/>
    <cellStyle name="Normal 16 2 5 3 2" xfId="7669"/>
    <cellStyle name="Normal 16 2 5 3 2 2" xfId="7670"/>
    <cellStyle name="Normal 16 2 5 3 2 2 2" xfId="7671"/>
    <cellStyle name="Normal 16 2 5 3 2 2 3" xfId="7672"/>
    <cellStyle name="Normal 16 2 5 3 2 2 4" xfId="53266"/>
    <cellStyle name="Normal 16 2 5 3 2 3" xfId="7673"/>
    <cellStyle name="Normal 16 2 5 3 2 3 2" xfId="7674"/>
    <cellStyle name="Normal 16 2 5 3 2 3 3" xfId="47710"/>
    <cellStyle name="Normal 16 2 5 3 2 4" xfId="7675"/>
    <cellStyle name="Normal 16 2 5 3 2 5" xfId="7676"/>
    <cellStyle name="Normal 16 2 5 3 2 6" xfId="42610"/>
    <cellStyle name="Normal 16 2 5 3 3" xfId="7677"/>
    <cellStyle name="Normal 16 2 5 3 3 2" xfId="7678"/>
    <cellStyle name="Normal 16 2 5 3 3 3" xfId="7679"/>
    <cellStyle name="Normal 16 2 5 3 3 4" xfId="47711"/>
    <cellStyle name="Normal 16 2 5 3 4" xfId="7680"/>
    <cellStyle name="Normal 16 2 5 3 4 2" xfId="7681"/>
    <cellStyle name="Normal 16 2 5 3 4 3" xfId="7682"/>
    <cellStyle name="Normal 16 2 5 3 4 4" xfId="46244"/>
    <cellStyle name="Normal 16 2 5 3 5" xfId="7683"/>
    <cellStyle name="Normal 16 2 5 3 5 2" xfId="7684"/>
    <cellStyle name="Normal 16 2 5 3 5 3" xfId="7685"/>
    <cellStyle name="Normal 16 2 5 3 5 4" xfId="51455"/>
    <cellStyle name="Normal 16 2 5 3 6" xfId="7686"/>
    <cellStyle name="Normal 16 2 5 3 6 2" xfId="7687"/>
    <cellStyle name="Normal 16 2 5 3 6 3" xfId="44421"/>
    <cellStyle name="Normal 16 2 5 3 7" xfId="7688"/>
    <cellStyle name="Normal 16 2 5 3 8" xfId="7689"/>
    <cellStyle name="Normal 16 2 5 3 9" xfId="40799"/>
    <cellStyle name="Normal 16 2 5 4" xfId="7690"/>
    <cellStyle name="Normal 16 2 5 4 2" xfId="7691"/>
    <cellStyle name="Normal 16 2 5 4 2 2" xfId="7692"/>
    <cellStyle name="Normal 16 2 5 4 2 3" xfId="7693"/>
    <cellStyle name="Normal 16 2 5 4 2 4" xfId="52600"/>
    <cellStyle name="Normal 16 2 5 4 3" xfId="7694"/>
    <cellStyle name="Normal 16 2 5 4 3 2" xfId="7695"/>
    <cellStyle name="Normal 16 2 5 4 3 3" xfId="47712"/>
    <cellStyle name="Normal 16 2 5 4 4" xfId="7696"/>
    <cellStyle name="Normal 16 2 5 4 5" xfId="7697"/>
    <cellStyle name="Normal 16 2 5 4 6" xfId="41944"/>
    <cellStyle name="Normal 16 2 5 5" xfId="7698"/>
    <cellStyle name="Normal 16 2 5 5 2" xfId="7699"/>
    <cellStyle name="Normal 16 2 5 5 3" xfId="7700"/>
    <cellStyle name="Normal 16 2 5 5 4" xfId="47713"/>
    <cellStyle name="Normal 16 2 5 6" xfId="7701"/>
    <cellStyle name="Normal 16 2 5 6 2" xfId="7702"/>
    <cellStyle name="Normal 16 2 5 6 3" xfId="7703"/>
    <cellStyle name="Normal 16 2 5 6 4" xfId="45578"/>
    <cellStyle name="Normal 16 2 5 7" xfId="7704"/>
    <cellStyle name="Normal 16 2 5 7 2" xfId="7705"/>
    <cellStyle name="Normal 16 2 5 7 3" xfId="7706"/>
    <cellStyle name="Normal 16 2 5 7 4" xfId="50789"/>
    <cellStyle name="Normal 16 2 5 8" xfId="7707"/>
    <cellStyle name="Normal 16 2 5 8 2" xfId="7708"/>
    <cellStyle name="Normal 16 2 5 8 3" xfId="43755"/>
    <cellStyle name="Normal 16 2 5 9" xfId="7709"/>
    <cellStyle name="Normal 16 2 6" xfId="7710"/>
    <cellStyle name="Normal 16 2 6 10" xfId="7711"/>
    <cellStyle name="Normal 16 2 6 11" xfId="39949"/>
    <cellStyle name="Normal 16 2 6 2" xfId="7712"/>
    <cellStyle name="Normal 16 2 6 2 10" xfId="40406"/>
    <cellStyle name="Normal 16 2 6 2 2" xfId="7713"/>
    <cellStyle name="Normal 16 2 6 2 2 2" xfId="7714"/>
    <cellStyle name="Normal 16 2 6 2 2 2 2" xfId="7715"/>
    <cellStyle name="Normal 16 2 6 2 2 2 2 2" xfId="7716"/>
    <cellStyle name="Normal 16 2 6 2 2 2 2 3" xfId="7717"/>
    <cellStyle name="Normal 16 2 6 2 2 2 2 4" xfId="53269"/>
    <cellStyle name="Normal 16 2 6 2 2 2 3" xfId="7718"/>
    <cellStyle name="Normal 16 2 6 2 2 2 3 2" xfId="7719"/>
    <cellStyle name="Normal 16 2 6 2 2 2 3 3" xfId="47714"/>
    <cellStyle name="Normal 16 2 6 2 2 2 4" xfId="7720"/>
    <cellStyle name="Normal 16 2 6 2 2 2 5" xfId="7721"/>
    <cellStyle name="Normal 16 2 6 2 2 2 6" xfId="42613"/>
    <cellStyle name="Normal 16 2 6 2 2 3" xfId="7722"/>
    <cellStyle name="Normal 16 2 6 2 2 3 2" xfId="7723"/>
    <cellStyle name="Normal 16 2 6 2 2 3 3" xfId="7724"/>
    <cellStyle name="Normal 16 2 6 2 2 3 4" xfId="47715"/>
    <cellStyle name="Normal 16 2 6 2 2 4" xfId="7725"/>
    <cellStyle name="Normal 16 2 6 2 2 4 2" xfId="7726"/>
    <cellStyle name="Normal 16 2 6 2 2 4 3" xfId="7727"/>
    <cellStyle name="Normal 16 2 6 2 2 4 4" xfId="46247"/>
    <cellStyle name="Normal 16 2 6 2 2 5" xfId="7728"/>
    <cellStyle name="Normal 16 2 6 2 2 5 2" xfId="7729"/>
    <cellStyle name="Normal 16 2 6 2 2 5 3" xfId="7730"/>
    <cellStyle name="Normal 16 2 6 2 2 5 4" xfId="51458"/>
    <cellStyle name="Normal 16 2 6 2 2 6" xfId="7731"/>
    <cellStyle name="Normal 16 2 6 2 2 6 2" xfId="7732"/>
    <cellStyle name="Normal 16 2 6 2 2 6 3" xfId="44424"/>
    <cellStyle name="Normal 16 2 6 2 2 7" xfId="7733"/>
    <cellStyle name="Normal 16 2 6 2 2 8" xfId="7734"/>
    <cellStyle name="Normal 16 2 6 2 2 9" xfId="40802"/>
    <cellStyle name="Normal 16 2 6 2 3" xfId="7735"/>
    <cellStyle name="Normal 16 2 6 2 3 2" xfId="7736"/>
    <cellStyle name="Normal 16 2 6 2 3 2 2" xfId="7737"/>
    <cellStyle name="Normal 16 2 6 2 3 2 3" xfId="7738"/>
    <cellStyle name="Normal 16 2 6 2 3 2 4" xfId="52873"/>
    <cellStyle name="Normal 16 2 6 2 3 3" xfId="7739"/>
    <cellStyle name="Normal 16 2 6 2 3 3 2" xfId="7740"/>
    <cellStyle name="Normal 16 2 6 2 3 3 3" xfId="47716"/>
    <cellStyle name="Normal 16 2 6 2 3 4" xfId="7741"/>
    <cellStyle name="Normal 16 2 6 2 3 5" xfId="7742"/>
    <cellStyle name="Normal 16 2 6 2 3 6" xfId="42217"/>
    <cellStyle name="Normal 16 2 6 2 4" xfId="7743"/>
    <cellStyle name="Normal 16 2 6 2 4 2" xfId="7744"/>
    <cellStyle name="Normal 16 2 6 2 4 3" xfId="7745"/>
    <cellStyle name="Normal 16 2 6 2 4 4" xfId="47717"/>
    <cellStyle name="Normal 16 2 6 2 5" xfId="7746"/>
    <cellStyle name="Normal 16 2 6 2 5 2" xfId="7747"/>
    <cellStyle name="Normal 16 2 6 2 5 3" xfId="7748"/>
    <cellStyle name="Normal 16 2 6 2 5 4" xfId="45851"/>
    <cellStyle name="Normal 16 2 6 2 6" xfId="7749"/>
    <cellStyle name="Normal 16 2 6 2 6 2" xfId="7750"/>
    <cellStyle name="Normal 16 2 6 2 6 3" xfId="7751"/>
    <cellStyle name="Normal 16 2 6 2 6 4" xfId="51062"/>
    <cellStyle name="Normal 16 2 6 2 7" xfId="7752"/>
    <cellStyle name="Normal 16 2 6 2 7 2" xfId="7753"/>
    <cellStyle name="Normal 16 2 6 2 7 3" xfId="44028"/>
    <cellStyle name="Normal 16 2 6 2 8" xfId="7754"/>
    <cellStyle name="Normal 16 2 6 2 9" xfId="7755"/>
    <cellStyle name="Normal 16 2 6 3" xfId="7756"/>
    <cellStyle name="Normal 16 2 6 3 2" xfId="7757"/>
    <cellStyle name="Normal 16 2 6 3 2 2" xfId="7758"/>
    <cellStyle name="Normal 16 2 6 3 2 2 2" xfId="7759"/>
    <cellStyle name="Normal 16 2 6 3 2 2 3" xfId="7760"/>
    <cellStyle name="Normal 16 2 6 3 2 2 4" xfId="53268"/>
    <cellStyle name="Normal 16 2 6 3 2 3" xfId="7761"/>
    <cellStyle name="Normal 16 2 6 3 2 3 2" xfId="7762"/>
    <cellStyle name="Normal 16 2 6 3 2 3 3" xfId="47718"/>
    <cellStyle name="Normal 16 2 6 3 2 4" xfId="7763"/>
    <cellStyle name="Normal 16 2 6 3 2 5" xfId="7764"/>
    <cellStyle name="Normal 16 2 6 3 2 6" xfId="42612"/>
    <cellStyle name="Normal 16 2 6 3 3" xfId="7765"/>
    <cellStyle name="Normal 16 2 6 3 3 2" xfId="7766"/>
    <cellStyle name="Normal 16 2 6 3 3 3" xfId="7767"/>
    <cellStyle name="Normal 16 2 6 3 3 4" xfId="47719"/>
    <cellStyle name="Normal 16 2 6 3 4" xfId="7768"/>
    <cellStyle name="Normal 16 2 6 3 4 2" xfId="7769"/>
    <cellStyle name="Normal 16 2 6 3 4 3" xfId="7770"/>
    <cellStyle name="Normal 16 2 6 3 4 4" xfId="46246"/>
    <cellStyle name="Normal 16 2 6 3 5" xfId="7771"/>
    <cellStyle name="Normal 16 2 6 3 5 2" xfId="7772"/>
    <cellStyle name="Normal 16 2 6 3 5 3" xfId="7773"/>
    <cellStyle name="Normal 16 2 6 3 5 4" xfId="51457"/>
    <cellStyle name="Normal 16 2 6 3 6" xfId="7774"/>
    <cellStyle name="Normal 16 2 6 3 6 2" xfId="7775"/>
    <cellStyle name="Normal 16 2 6 3 6 3" xfId="44423"/>
    <cellStyle name="Normal 16 2 6 3 7" xfId="7776"/>
    <cellStyle name="Normal 16 2 6 3 8" xfId="7777"/>
    <cellStyle name="Normal 16 2 6 3 9" xfId="40801"/>
    <cellStyle name="Normal 16 2 6 4" xfId="7778"/>
    <cellStyle name="Normal 16 2 6 4 2" xfId="7779"/>
    <cellStyle name="Normal 16 2 6 4 2 2" xfId="7780"/>
    <cellStyle name="Normal 16 2 6 4 2 3" xfId="7781"/>
    <cellStyle name="Normal 16 2 6 4 2 4" xfId="52416"/>
    <cellStyle name="Normal 16 2 6 4 3" xfId="7782"/>
    <cellStyle name="Normal 16 2 6 4 3 2" xfId="7783"/>
    <cellStyle name="Normal 16 2 6 4 3 3" xfId="47720"/>
    <cellStyle name="Normal 16 2 6 4 4" xfId="7784"/>
    <cellStyle name="Normal 16 2 6 4 5" xfId="7785"/>
    <cellStyle name="Normal 16 2 6 4 6" xfId="41760"/>
    <cellStyle name="Normal 16 2 6 5" xfId="7786"/>
    <cellStyle name="Normal 16 2 6 5 2" xfId="7787"/>
    <cellStyle name="Normal 16 2 6 5 3" xfId="7788"/>
    <cellStyle name="Normal 16 2 6 5 4" xfId="47721"/>
    <cellStyle name="Normal 16 2 6 6" xfId="7789"/>
    <cellStyle name="Normal 16 2 6 6 2" xfId="7790"/>
    <cellStyle name="Normal 16 2 6 6 3" xfId="7791"/>
    <cellStyle name="Normal 16 2 6 6 4" xfId="45394"/>
    <cellStyle name="Normal 16 2 6 7" xfId="7792"/>
    <cellStyle name="Normal 16 2 6 7 2" xfId="7793"/>
    <cellStyle name="Normal 16 2 6 7 3" xfId="7794"/>
    <cellStyle name="Normal 16 2 6 7 4" xfId="50605"/>
    <cellStyle name="Normal 16 2 6 8" xfId="7795"/>
    <cellStyle name="Normal 16 2 6 8 2" xfId="7796"/>
    <cellStyle name="Normal 16 2 6 8 3" xfId="43571"/>
    <cellStyle name="Normal 16 2 6 9" xfId="7797"/>
    <cellStyle name="Normal 16 2 7" xfId="7798"/>
    <cellStyle name="Normal 16 2 7 10" xfId="40271"/>
    <cellStyle name="Normal 16 2 7 2" xfId="7799"/>
    <cellStyle name="Normal 16 2 7 2 2" xfId="7800"/>
    <cellStyle name="Normal 16 2 7 2 2 2" xfId="7801"/>
    <cellStyle name="Normal 16 2 7 2 2 2 2" xfId="7802"/>
    <cellStyle name="Normal 16 2 7 2 2 2 3" xfId="7803"/>
    <cellStyle name="Normal 16 2 7 2 2 2 4" xfId="53270"/>
    <cellStyle name="Normal 16 2 7 2 2 3" xfId="7804"/>
    <cellStyle name="Normal 16 2 7 2 2 3 2" xfId="7805"/>
    <cellStyle name="Normal 16 2 7 2 2 3 3" xfId="47722"/>
    <cellStyle name="Normal 16 2 7 2 2 4" xfId="7806"/>
    <cellStyle name="Normal 16 2 7 2 2 5" xfId="7807"/>
    <cellStyle name="Normal 16 2 7 2 2 6" xfId="42614"/>
    <cellStyle name="Normal 16 2 7 2 3" xfId="7808"/>
    <cellStyle name="Normal 16 2 7 2 3 2" xfId="7809"/>
    <cellStyle name="Normal 16 2 7 2 3 3" xfId="7810"/>
    <cellStyle name="Normal 16 2 7 2 3 4" xfId="47723"/>
    <cellStyle name="Normal 16 2 7 2 4" xfId="7811"/>
    <cellStyle name="Normal 16 2 7 2 4 2" xfId="7812"/>
    <cellStyle name="Normal 16 2 7 2 4 3" xfId="7813"/>
    <cellStyle name="Normal 16 2 7 2 4 4" xfId="46248"/>
    <cellStyle name="Normal 16 2 7 2 5" xfId="7814"/>
    <cellStyle name="Normal 16 2 7 2 5 2" xfId="7815"/>
    <cellStyle name="Normal 16 2 7 2 5 3" xfId="7816"/>
    <cellStyle name="Normal 16 2 7 2 5 4" xfId="51459"/>
    <cellStyle name="Normal 16 2 7 2 6" xfId="7817"/>
    <cellStyle name="Normal 16 2 7 2 6 2" xfId="7818"/>
    <cellStyle name="Normal 16 2 7 2 6 3" xfId="44425"/>
    <cellStyle name="Normal 16 2 7 2 7" xfId="7819"/>
    <cellStyle name="Normal 16 2 7 2 8" xfId="7820"/>
    <cellStyle name="Normal 16 2 7 2 9" xfId="40803"/>
    <cellStyle name="Normal 16 2 7 3" xfId="7821"/>
    <cellStyle name="Normal 16 2 7 3 2" xfId="7822"/>
    <cellStyle name="Normal 16 2 7 3 2 2" xfId="7823"/>
    <cellStyle name="Normal 16 2 7 3 2 3" xfId="7824"/>
    <cellStyle name="Normal 16 2 7 3 2 4" xfId="52738"/>
    <cellStyle name="Normal 16 2 7 3 3" xfId="7825"/>
    <cellStyle name="Normal 16 2 7 3 3 2" xfId="7826"/>
    <cellStyle name="Normal 16 2 7 3 3 3" xfId="47724"/>
    <cellStyle name="Normal 16 2 7 3 4" xfId="7827"/>
    <cellStyle name="Normal 16 2 7 3 5" xfId="7828"/>
    <cellStyle name="Normal 16 2 7 3 6" xfId="42082"/>
    <cellStyle name="Normal 16 2 7 4" xfId="7829"/>
    <cellStyle name="Normal 16 2 7 4 2" xfId="7830"/>
    <cellStyle name="Normal 16 2 7 4 3" xfId="7831"/>
    <cellStyle name="Normal 16 2 7 4 4" xfId="47725"/>
    <cellStyle name="Normal 16 2 7 5" xfId="7832"/>
    <cellStyle name="Normal 16 2 7 5 2" xfId="7833"/>
    <cellStyle name="Normal 16 2 7 5 3" xfId="7834"/>
    <cellStyle name="Normal 16 2 7 5 4" xfId="45716"/>
    <cellStyle name="Normal 16 2 7 6" xfId="7835"/>
    <cellStyle name="Normal 16 2 7 6 2" xfId="7836"/>
    <cellStyle name="Normal 16 2 7 6 3" xfId="7837"/>
    <cellStyle name="Normal 16 2 7 6 4" xfId="50927"/>
    <cellStyle name="Normal 16 2 7 7" xfId="7838"/>
    <cellStyle name="Normal 16 2 7 7 2" xfId="7839"/>
    <cellStyle name="Normal 16 2 7 7 3" xfId="43893"/>
    <cellStyle name="Normal 16 2 7 8" xfId="7840"/>
    <cellStyle name="Normal 16 2 7 9" xfId="7841"/>
    <cellStyle name="Normal 16 2 8" xfId="7842"/>
    <cellStyle name="Normal 16 2 8 2" xfId="7843"/>
    <cellStyle name="Normal 16 2 8 2 2" xfId="7844"/>
    <cellStyle name="Normal 16 2 8 2 2 2" xfId="7845"/>
    <cellStyle name="Normal 16 2 8 2 2 3" xfId="7846"/>
    <cellStyle name="Normal 16 2 8 2 2 4" xfId="53105"/>
    <cellStyle name="Normal 16 2 8 2 3" xfId="7847"/>
    <cellStyle name="Normal 16 2 8 2 3 2" xfId="7848"/>
    <cellStyle name="Normal 16 2 8 2 3 3" xfId="47726"/>
    <cellStyle name="Normal 16 2 8 2 4" xfId="7849"/>
    <cellStyle name="Normal 16 2 8 2 5" xfId="7850"/>
    <cellStyle name="Normal 16 2 8 2 6" xfId="42449"/>
    <cellStyle name="Normal 16 2 8 3" xfId="7851"/>
    <cellStyle name="Normal 16 2 8 3 2" xfId="7852"/>
    <cellStyle name="Normal 16 2 8 3 3" xfId="7853"/>
    <cellStyle name="Normal 16 2 8 3 4" xfId="47727"/>
    <cellStyle name="Normal 16 2 8 4" xfId="7854"/>
    <cellStyle name="Normal 16 2 8 4 2" xfId="7855"/>
    <cellStyle name="Normal 16 2 8 4 3" xfId="7856"/>
    <cellStyle name="Normal 16 2 8 4 4" xfId="46083"/>
    <cellStyle name="Normal 16 2 8 5" xfId="7857"/>
    <cellStyle name="Normal 16 2 8 5 2" xfId="7858"/>
    <cellStyle name="Normal 16 2 8 5 3" xfId="7859"/>
    <cellStyle name="Normal 16 2 8 5 4" xfId="51294"/>
    <cellStyle name="Normal 16 2 8 6" xfId="7860"/>
    <cellStyle name="Normal 16 2 8 6 2" xfId="7861"/>
    <cellStyle name="Normal 16 2 8 6 3" xfId="44260"/>
    <cellStyle name="Normal 16 2 8 7" xfId="7862"/>
    <cellStyle name="Normal 16 2 8 8" xfId="7863"/>
    <cellStyle name="Normal 16 2 8 9" xfId="40638"/>
    <cellStyle name="Normal 16 2 9" xfId="7864"/>
    <cellStyle name="Normal 16 2 9 2" xfId="7865"/>
    <cellStyle name="Normal 16 2 9 2 2" xfId="7866"/>
    <cellStyle name="Normal 16 2 9 2 2 2" xfId="7867"/>
    <cellStyle name="Normal 16 2 9 2 2 3" xfId="7868"/>
    <cellStyle name="Normal 16 2 9 2 2 4" xfId="52372"/>
    <cellStyle name="Normal 16 2 9 2 3" xfId="7869"/>
    <cellStyle name="Normal 16 2 9 2 3 2" xfId="7870"/>
    <cellStyle name="Normal 16 2 9 2 3 3" xfId="47728"/>
    <cellStyle name="Normal 16 2 9 2 4" xfId="7871"/>
    <cellStyle name="Normal 16 2 9 2 5" xfId="7872"/>
    <cellStyle name="Normal 16 2 9 2 6" xfId="41716"/>
    <cellStyle name="Normal 16 2 9 3" xfId="7873"/>
    <cellStyle name="Normal 16 2 9 3 2" xfId="7874"/>
    <cellStyle name="Normal 16 2 9 3 3" xfId="7875"/>
    <cellStyle name="Normal 16 2 9 3 4" xfId="47729"/>
    <cellStyle name="Normal 16 2 9 4" xfId="7876"/>
    <cellStyle name="Normal 16 2 9 4 2" xfId="7877"/>
    <cellStyle name="Normal 16 2 9 4 3" xfId="7878"/>
    <cellStyle name="Normal 16 2 9 4 4" xfId="45350"/>
    <cellStyle name="Normal 16 2 9 5" xfId="7879"/>
    <cellStyle name="Normal 16 2 9 5 2" xfId="7880"/>
    <cellStyle name="Normal 16 2 9 5 3" xfId="7881"/>
    <cellStyle name="Normal 16 2 9 5 4" xfId="50561"/>
    <cellStyle name="Normal 16 2 9 6" xfId="7882"/>
    <cellStyle name="Normal 16 2 9 6 2" xfId="7883"/>
    <cellStyle name="Normal 16 2 9 6 3" xfId="43527"/>
    <cellStyle name="Normal 16 2 9 7" xfId="7884"/>
    <cellStyle name="Normal 16 2 9 8" xfId="7885"/>
    <cellStyle name="Normal 16 2 9 9" xfId="39905"/>
    <cellStyle name="Normal 16 20" xfId="7886"/>
    <cellStyle name="Normal 16 21" xfId="39866"/>
    <cellStyle name="Normal 16 3" xfId="126"/>
    <cellStyle name="Normal 16 3 10" xfId="7887"/>
    <cellStyle name="Normal 16 3 10 2" xfId="7888"/>
    <cellStyle name="Normal 16 3 10 2 2" xfId="7889"/>
    <cellStyle name="Normal 16 3 10 2 2 2" xfId="7890"/>
    <cellStyle name="Normal 16 3 10 2 2 3" xfId="7891"/>
    <cellStyle name="Normal 16 3 10 2 2 4" xfId="53843"/>
    <cellStyle name="Normal 16 3 10 2 3" xfId="7892"/>
    <cellStyle name="Normal 16 3 10 2 3 2" xfId="7893"/>
    <cellStyle name="Normal 16 3 10 2 3 3" xfId="47730"/>
    <cellStyle name="Normal 16 3 10 2 4" xfId="7894"/>
    <cellStyle name="Normal 16 3 10 2 5" xfId="7895"/>
    <cellStyle name="Normal 16 3 10 2 6" xfId="43187"/>
    <cellStyle name="Normal 16 3 10 3" xfId="7896"/>
    <cellStyle name="Normal 16 3 10 3 2" xfId="7897"/>
    <cellStyle name="Normal 16 3 10 3 3" xfId="7898"/>
    <cellStyle name="Normal 16 3 10 3 4" xfId="47731"/>
    <cellStyle name="Normal 16 3 10 4" xfId="7899"/>
    <cellStyle name="Normal 16 3 10 4 2" xfId="7900"/>
    <cellStyle name="Normal 16 3 10 4 3" xfId="7901"/>
    <cellStyle name="Normal 16 3 10 4 4" xfId="46821"/>
    <cellStyle name="Normal 16 3 10 5" xfId="7902"/>
    <cellStyle name="Normal 16 3 10 5 2" xfId="7903"/>
    <cellStyle name="Normal 16 3 10 5 3" xfId="7904"/>
    <cellStyle name="Normal 16 3 10 5 4" xfId="52032"/>
    <cellStyle name="Normal 16 3 10 6" xfId="7905"/>
    <cellStyle name="Normal 16 3 10 6 2" xfId="7906"/>
    <cellStyle name="Normal 16 3 10 6 3" xfId="44998"/>
    <cellStyle name="Normal 16 3 10 7" xfId="7907"/>
    <cellStyle name="Normal 16 3 10 8" xfId="7908"/>
    <cellStyle name="Normal 16 3 10 9" xfId="41376"/>
    <cellStyle name="Normal 16 3 11" xfId="7909"/>
    <cellStyle name="Normal 16 3 11 2" xfId="7910"/>
    <cellStyle name="Normal 16 3 11 2 2" xfId="7911"/>
    <cellStyle name="Normal 16 3 11 2 2 2" xfId="7912"/>
    <cellStyle name="Normal 16 3 11 2 2 3" xfId="7913"/>
    <cellStyle name="Normal 16 3 11 2 2 4" xfId="53979"/>
    <cellStyle name="Normal 16 3 11 2 3" xfId="7914"/>
    <cellStyle name="Normal 16 3 11 2 3 2" xfId="7915"/>
    <cellStyle name="Normal 16 3 11 2 3 3" xfId="47732"/>
    <cellStyle name="Normal 16 3 11 2 4" xfId="7916"/>
    <cellStyle name="Normal 16 3 11 2 5" xfId="7917"/>
    <cellStyle name="Normal 16 3 11 2 6" xfId="43323"/>
    <cellStyle name="Normal 16 3 11 3" xfId="7918"/>
    <cellStyle name="Normal 16 3 11 3 2" xfId="7919"/>
    <cellStyle name="Normal 16 3 11 3 3" xfId="7920"/>
    <cellStyle name="Normal 16 3 11 3 4" xfId="46957"/>
    <cellStyle name="Normal 16 3 11 4" xfId="7921"/>
    <cellStyle name="Normal 16 3 11 4 2" xfId="7922"/>
    <cellStyle name="Normal 16 3 11 4 3" xfId="7923"/>
    <cellStyle name="Normal 16 3 11 4 4" xfId="52168"/>
    <cellStyle name="Normal 16 3 11 5" xfId="7924"/>
    <cellStyle name="Normal 16 3 11 5 2" xfId="7925"/>
    <cellStyle name="Normal 16 3 11 5 3" xfId="45134"/>
    <cellStyle name="Normal 16 3 11 6" xfId="7926"/>
    <cellStyle name="Normal 16 3 11 7" xfId="7927"/>
    <cellStyle name="Normal 16 3 11 8" xfId="41512"/>
    <cellStyle name="Normal 16 3 12" xfId="7928"/>
    <cellStyle name="Normal 16 3 12 2" xfId="7929"/>
    <cellStyle name="Normal 16 3 12 2 2" xfId="7930"/>
    <cellStyle name="Normal 16 3 12 2 3" xfId="7931"/>
    <cellStyle name="Normal 16 3 12 2 4" xfId="47733"/>
    <cellStyle name="Normal 16 3 12 3" xfId="7932"/>
    <cellStyle name="Normal 16 3 12 3 2" xfId="7933"/>
    <cellStyle name="Normal 16 3 12 3 3" xfId="7934"/>
    <cellStyle name="Normal 16 3 12 3 4" xfId="52360"/>
    <cellStyle name="Normal 16 3 12 4" xfId="7935"/>
    <cellStyle name="Normal 16 3 12 4 2" xfId="7936"/>
    <cellStyle name="Normal 16 3 12 4 3" xfId="45279"/>
    <cellStyle name="Normal 16 3 12 5" xfId="7937"/>
    <cellStyle name="Normal 16 3 12 6" xfId="7938"/>
    <cellStyle name="Normal 16 3 12 7" xfId="41704"/>
    <cellStyle name="Normal 16 3 13" xfId="7939"/>
    <cellStyle name="Normal 16 3 13 2" xfId="7940"/>
    <cellStyle name="Normal 16 3 13 3" xfId="7941"/>
    <cellStyle name="Normal 16 3 13 4" xfId="47734"/>
    <cellStyle name="Normal 16 3 14" xfId="7942"/>
    <cellStyle name="Normal 16 3 14 2" xfId="7943"/>
    <cellStyle name="Normal 16 3 14 3" xfId="7944"/>
    <cellStyle name="Normal 16 3 14 4" xfId="45338"/>
    <cellStyle name="Normal 16 3 15" xfId="7945"/>
    <cellStyle name="Normal 16 3 15 2" xfId="7946"/>
    <cellStyle name="Normal 16 3 15 3" xfId="7947"/>
    <cellStyle name="Normal 16 3 15 4" xfId="50549"/>
    <cellStyle name="Normal 16 3 16" xfId="7948"/>
    <cellStyle name="Normal 16 3 16 2" xfId="7949"/>
    <cellStyle name="Normal 16 3 16 3" xfId="43515"/>
    <cellStyle name="Normal 16 3 17" xfId="7950"/>
    <cellStyle name="Normal 16 3 18" xfId="7951"/>
    <cellStyle name="Normal 16 3 19" xfId="39893"/>
    <cellStyle name="Normal 16 3 2" xfId="253"/>
    <cellStyle name="Normal 16 3 2 10" xfId="7952"/>
    <cellStyle name="Normal 16 3 2 10 2" xfId="7953"/>
    <cellStyle name="Normal 16 3 2 10 3" xfId="7954"/>
    <cellStyle name="Normal 16 3 2 10 4" xfId="50701"/>
    <cellStyle name="Normal 16 3 2 11" xfId="7955"/>
    <cellStyle name="Normal 16 3 2 11 2" xfId="7956"/>
    <cellStyle name="Normal 16 3 2 11 3" xfId="43667"/>
    <cellStyle name="Normal 16 3 2 12" xfId="7957"/>
    <cellStyle name="Normal 16 3 2 13" xfId="7958"/>
    <cellStyle name="Normal 16 3 2 14" xfId="40045"/>
    <cellStyle name="Normal 16 3 2 2" xfId="7959"/>
    <cellStyle name="Normal 16 3 2 2 10" xfId="7960"/>
    <cellStyle name="Normal 16 3 2 2 11" xfId="40180"/>
    <cellStyle name="Normal 16 3 2 2 2" xfId="7961"/>
    <cellStyle name="Normal 16 3 2 2 2 10" xfId="40547"/>
    <cellStyle name="Normal 16 3 2 2 2 2" xfId="7962"/>
    <cellStyle name="Normal 16 3 2 2 2 2 2" xfId="7963"/>
    <cellStyle name="Normal 16 3 2 2 2 2 2 2" xfId="7964"/>
    <cellStyle name="Normal 16 3 2 2 2 2 2 2 2" xfId="7965"/>
    <cellStyle name="Normal 16 3 2 2 2 2 2 2 3" xfId="7966"/>
    <cellStyle name="Normal 16 3 2 2 2 2 2 2 4" xfId="53273"/>
    <cellStyle name="Normal 16 3 2 2 2 2 2 3" xfId="7967"/>
    <cellStyle name="Normal 16 3 2 2 2 2 2 3 2" xfId="7968"/>
    <cellStyle name="Normal 16 3 2 2 2 2 2 3 3" xfId="47735"/>
    <cellStyle name="Normal 16 3 2 2 2 2 2 4" xfId="7969"/>
    <cellStyle name="Normal 16 3 2 2 2 2 2 5" xfId="7970"/>
    <cellStyle name="Normal 16 3 2 2 2 2 2 6" xfId="42617"/>
    <cellStyle name="Normal 16 3 2 2 2 2 3" xfId="7971"/>
    <cellStyle name="Normal 16 3 2 2 2 2 3 2" xfId="7972"/>
    <cellStyle name="Normal 16 3 2 2 2 2 3 3" xfId="7973"/>
    <cellStyle name="Normal 16 3 2 2 2 2 3 4" xfId="47736"/>
    <cellStyle name="Normal 16 3 2 2 2 2 4" xfId="7974"/>
    <cellStyle name="Normal 16 3 2 2 2 2 4 2" xfId="7975"/>
    <cellStyle name="Normal 16 3 2 2 2 2 4 3" xfId="7976"/>
    <cellStyle name="Normal 16 3 2 2 2 2 4 4" xfId="46251"/>
    <cellStyle name="Normal 16 3 2 2 2 2 5" xfId="7977"/>
    <cellStyle name="Normal 16 3 2 2 2 2 5 2" xfId="7978"/>
    <cellStyle name="Normal 16 3 2 2 2 2 5 3" xfId="7979"/>
    <cellStyle name="Normal 16 3 2 2 2 2 5 4" xfId="51462"/>
    <cellStyle name="Normal 16 3 2 2 2 2 6" xfId="7980"/>
    <cellStyle name="Normal 16 3 2 2 2 2 6 2" xfId="7981"/>
    <cellStyle name="Normal 16 3 2 2 2 2 6 3" xfId="44428"/>
    <cellStyle name="Normal 16 3 2 2 2 2 7" xfId="7982"/>
    <cellStyle name="Normal 16 3 2 2 2 2 8" xfId="7983"/>
    <cellStyle name="Normal 16 3 2 2 2 2 9" xfId="40806"/>
    <cellStyle name="Normal 16 3 2 2 2 3" xfId="7984"/>
    <cellStyle name="Normal 16 3 2 2 2 3 2" xfId="7985"/>
    <cellStyle name="Normal 16 3 2 2 2 3 2 2" xfId="7986"/>
    <cellStyle name="Normal 16 3 2 2 2 3 2 3" xfId="7987"/>
    <cellStyle name="Normal 16 3 2 2 2 3 2 4" xfId="53014"/>
    <cellStyle name="Normal 16 3 2 2 2 3 3" xfId="7988"/>
    <cellStyle name="Normal 16 3 2 2 2 3 3 2" xfId="7989"/>
    <cellStyle name="Normal 16 3 2 2 2 3 3 3" xfId="47737"/>
    <cellStyle name="Normal 16 3 2 2 2 3 4" xfId="7990"/>
    <cellStyle name="Normal 16 3 2 2 2 3 5" xfId="7991"/>
    <cellStyle name="Normal 16 3 2 2 2 3 6" xfId="42358"/>
    <cellStyle name="Normal 16 3 2 2 2 4" xfId="7992"/>
    <cellStyle name="Normal 16 3 2 2 2 4 2" xfId="7993"/>
    <cellStyle name="Normal 16 3 2 2 2 4 3" xfId="7994"/>
    <cellStyle name="Normal 16 3 2 2 2 4 4" xfId="47738"/>
    <cellStyle name="Normal 16 3 2 2 2 5" xfId="7995"/>
    <cellStyle name="Normal 16 3 2 2 2 5 2" xfId="7996"/>
    <cellStyle name="Normal 16 3 2 2 2 5 3" xfId="7997"/>
    <cellStyle name="Normal 16 3 2 2 2 5 4" xfId="45992"/>
    <cellStyle name="Normal 16 3 2 2 2 6" xfId="7998"/>
    <cellStyle name="Normal 16 3 2 2 2 6 2" xfId="7999"/>
    <cellStyle name="Normal 16 3 2 2 2 6 3" xfId="8000"/>
    <cellStyle name="Normal 16 3 2 2 2 6 4" xfId="51203"/>
    <cellStyle name="Normal 16 3 2 2 2 7" xfId="8001"/>
    <cellStyle name="Normal 16 3 2 2 2 7 2" xfId="8002"/>
    <cellStyle name="Normal 16 3 2 2 2 7 3" xfId="44169"/>
    <cellStyle name="Normal 16 3 2 2 2 8" xfId="8003"/>
    <cellStyle name="Normal 16 3 2 2 2 9" xfId="8004"/>
    <cellStyle name="Normal 16 3 2 2 3" xfId="8005"/>
    <cellStyle name="Normal 16 3 2 2 3 2" xfId="8006"/>
    <cellStyle name="Normal 16 3 2 2 3 2 2" xfId="8007"/>
    <cellStyle name="Normal 16 3 2 2 3 2 2 2" xfId="8008"/>
    <cellStyle name="Normal 16 3 2 2 3 2 2 3" xfId="8009"/>
    <cellStyle name="Normal 16 3 2 2 3 2 2 4" xfId="53272"/>
    <cellStyle name="Normal 16 3 2 2 3 2 3" xfId="8010"/>
    <cellStyle name="Normal 16 3 2 2 3 2 3 2" xfId="8011"/>
    <cellStyle name="Normal 16 3 2 2 3 2 3 3" xfId="47739"/>
    <cellStyle name="Normal 16 3 2 2 3 2 4" xfId="8012"/>
    <cellStyle name="Normal 16 3 2 2 3 2 5" xfId="8013"/>
    <cellStyle name="Normal 16 3 2 2 3 2 6" xfId="42616"/>
    <cellStyle name="Normal 16 3 2 2 3 3" xfId="8014"/>
    <cellStyle name="Normal 16 3 2 2 3 3 2" xfId="8015"/>
    <cellStyle name="Normal 16 3 2 2 3 3 3" xfId="8016"/>
    <cellStyle name="Normal 16 3 2 2 3 3 4" xfId="47740"/>
    <cellStyle name="Normal 16 3 2 2 3 4" xfId="8017"/>
    <cellStyle name="Normal 16 3 2 2 3 4 2" xfId="8018"/>
    <cellStyle name="Normal 16 3 2 2 3 4 3" xfId="8019"/>
    <cellStyle name="Normal 16 3 2 2 3 4 4" xfId="46250"/>
    <cellStyle name="Normal 16 3 2 2 3 5" xfId="8020"/>
    <cellStyle name="Normal 16 3 2 2 3 5 2" xfId="8021"/>
    <cellStyle name="Normal 16 3 2 2 3 5 3" xfId="8022"/>
    <cellStyle name="Normal 16 3 2 2 3 5 4" xfId="51461"/>
    <cellStyle name="Normal 16 3 2 2 3 6" xfId="8023"/>
    <cellStyle name="Normal 16 3 2 2 3 6 2" xfId="8024"/>
    <cellStyle name="Normal 16 3 2 2 3 6 3" xfId="44427"/>
    <cellStyle name="Normal 16 3 2 2 3 7" xfId="8025"/>
    <cellStyle name="Normal 16 3 2 2 3 8" xfId="8026"/>
    <cellStyle name="Normal 16 3 2 2 3 9" xfId="40805"/>
    <cellStyle name="Normal 16 3 2 2 4" xfId="8027"/>
    <cellStyle name="Normal 16 3 2 2 4 2" xfId="8028"/>
    <cellStyle name="Normal 16 3 2 2 4 2 2" xfId="8029"/>
    <cellStyle name="Normal 16 3 2 2 4 2 3" xfId="8030"/>
    <cellStyle name="Normal 16 3 2 2 4 2 4" xfId="52647"/>
    <cellStyle name="Normal 16 3 2 2 4 3" xfId="8031"/>
    <cellStyle name="Normal 16 3 2 2 4 3 2" xfId="8032"/>
    <cellStyle name="Normal 16 3 2 2 4 3 3" xfId="47741"/>
    <cellStyle name="Normal 16 3 2 2 4 4" xfId="8033"/>
    <cellStyle name="Normal 16 3 2 2 4 5" xfId="8034"/>
    <cellStyle name="Normal 16 3 2 2 4 6" xfId="41991"/>
    <cellStyle name="Normal 16 3 2 2 5" xfId="8035"/>
    <cellStyle name="Normal 16 3 2 2 5 2" xfId="8036"/>
    <cellStyle name="Normal 16 3 2 2 5 3" xfId="8037"/>
    <cellStyle name="Normal 16 3 2 2 5 4" xfId="47742"/>
    <cellStyle name="Normal 16 3 2 2 6" xfId="8038"/>
    <cellStyle name="Normal 16 3 2 2 6 2" xfId="8039"/>
    <cellStyle name="Normal 16 3 2 2 6 3" xfId="8040"/>
    <cellStyle name="Normal 16 3 2 2 6 4" xfId="45625"/>
    <cellStyle name="Normal 16 3 2 2 7" xfId="8041"/>
    <cellStyle name="Normal 16 3 2 2 7 2" xfId="8042"/>
    <cellStyle name="Normal 16 3 2 2 7 3" xfId="8043"/>
    <cellStyle name="Normal 16 3 2 2 7 4" xfId="50836"/>
    <cellStyle name="Normal 16 3 2 2 8" xfId="8044"/>
    <cellStyle name="Normal 16 3 2 2 8 2" xfId="8045"/>
    <cellStyle name="Normal 16 3 2 2 8 3" xfId="43802"/>
    <cellStyle name="Normal 16 3 2 2 9" xfId="8046"/>
    <cellStyle name="Normal 16 3 2 3" xfId="8047"/>
    <cellStyle name="Normal 16 3 2 3 10" xfId="40318"/>
    <cellStyle name="Normal 16 3 2 3 2" xfId="8048"/>
    <cellStyle name="Normal 16 3 2 3 2 2" xfId="8049"/>
    <cellStyle name="Normal 16 3 2 3 2 2 2" xfId="8050"/>
    <cellStyle name="Normal 16 3 2 3 2 2 2 2" xfId="8051"/>
    <cellStyle name="Normal 16 3 2 3 2 2 2 3" xfId="8052"/>
    <cellStyle name="Normal 16 3 2 3 2 2 2 4" xfId="53274"/>
    <cellStyle name="Normal 16 3 2 3 2 2 3" xfId="8053"/>
    <cellStyle name="Normal 16 3 2 3 2 2 3 2" xfId="8054"/>
    <cellStyle name="Normal 16 3 2 3 2 2 3 3" xfId="47743"/>
    <cellStyle name="Normal 16 3 2 3 2 2 4" xfId="8055"/>
    <cellStyle name="Normal 16 3 2 3 2 2 5" xfId="8056"/>
    <cellStyle name="Normal 16 3 2 3 2 2 6" xfId="42618"/>
    <cellStyle name="Normal 16 3 2 3 2 3" xfId="8057"/>
    <cellStyle name="Normal 16 3 2 3 2 3 2" xfId="8058"/>
    <cellStyle name="Normal 16 3 2 3 2 3 3" xfId="8059"/>
    <cellStyle name="Normal 16 3 2 3 2 3 4" xfId="47744"/>
    <cellStyle name="Normal 16 3 2 3 2 4" xfId="8060"/>
    <cellStyle name="Normal 16 3 2 3 2 4 2" xfId="8061"/>
    <cellStyle name="Normal 16 3 2 3 2 4 3" xfId="8062"/>
    <cellStyle name="Normal 16 3 2 3 2 4 4" xfId="46252"/>
    <cellStyle name="Normal 16 3 2 3 2 5" xfId="8063"/>
    <cellStyle name="Normal 16 3 2 3 2 5 2" xfId="8064"/>
    <cellStyle name="Normal 16 3 2 3 2 5 3" xfId="8065"/>
    <cellStyle name="Normal 16 3 2 3 2 5 4" xfId="51463"/>
    <cellStyle name="Normal 16 3 2 3 2 6" xfId="8066"/>
    <cellStyle name="Normal 16 3 2 3 2 6 2" xfId="8067"/>
    <cellStyle name="Normal 16 3 2 3 2 6 3" xfId="44429"/>
    <cellStyle name="Normal 16 3 2 3 2 7" xfId="8068"/>
    <cellStyle name="Normal 16 3 2 3 2 8" xfId="8069"/>
    <cellStyle name="Normal 16 3 2 3 2 9" xfId="40807"/>
    <cellStyle name="Normal 16 3 2 3 3" xfId="8070"/>
    <cellStyle name="Normal 16 3 2 3 3 2" xfId="8071"/>
    <cellStyle name="Normal 16 3 2 3 3 2 2" xfId="8072"/>
    <cellStyle name="Normal 16 3 2 3 3 2 3" xfId="8073"/>
    <cellStyle name="Normal 16 3 2 3 3 2 4" xfId="52785"/>
    <cellStyle name="Normal 16 3 2 3 3 3" xfId="8074"/>
    <cellStyle name="Normal 16 3 2 3 3 3 2" xfId="8075"/>
    <cellStyle name="Normal 16 3 2 3 3 3 3" xfId="47745"/>
    <cellStyle name="Normal 16 3 2 3 3 4" xfId="8076"/>
    <cellStyle name="Normal 16 3 2 3 3 5" xfId="8077"/>
    <cellStyle name="Normal 16 3 2 3 3 6" xfId="42129"/>
    <cellStyle name="Normal 16 3 2 3 4" xfId="8078"/>
    <cellStyle name="Normal 16 3 2 3 4 2" xfId="8079"/>
    <cellStyle name="Normal 16 3 2 3 4 3" xfId="8080"/>
    <cellStyle name="Normal 16 3 2 3 4 4" xfId="47746"/>
    <cellStyle name="Normal 16 3 2 3 5" xfId="8081"/>
    <cellStyle name="Normal 16 3 2 3 5 2" xfId="8082"/>
    <cellStyle name="Normal 16 3 2 3 5 3" xfId="8083"/>
    <cellStyle name="Normal 16 3 2 3 5 4" xfId="45763"/>
    <cellStyle name="Normal 16 3 2 3 6" xfId="8084"/>
    <cellStyle name="Normal 16 3 2 3 6 2" xfId="8085"/>
    <cellStyle name="Normal 16 3 2 3 6 3" xfId="8086"/>
    <cellStyle name="Normal 16 3 2 3 6 4" xfId="50974"/>
    <cellStyle name="Normal 16 3 2 3 7" xfId="8087"/>
    <cellStyle name="Normal 16 3 2 3 7 2" xfId="8088"/>
    <cellStyle name="Normal 16 3 2 3 7 3" xfId="43940"/>
    <cellStyle name="Normal 16 3 2 3 8" xfId="8089"/>
    <cellStyle name="Normal 16 3 2 3 9" xfId="8090"/>
    <cellStyle name="Normal 16 3 2 4" xfId="8091"/>
    <cellStyle name="Normal 16 3 2 4 2" xfId="8092"/>
    <cellStyle name="Normal 16 3 2 4 2 2" xfId="8093"/>
    <cellStyle name="Normal 16 3 2 4 2 2 2" xfId="8094"/>
    <cellStyle name="Normal 16 3 2 4 2 2 3" xfId="8095"/>
    <cellStyle name="Normal 16 3 2 4 2 2 4" xfId="53271"/>
    <cellStyle name="Normal 16 3 2 4 2 3" xfId="8096"/>
    <cellStyle name="Normal 16 3 2 4 2 3 2" xfId="8097"/>
    <cellStyle name="Normal 16 3 2 4 2 3 3" xfId="47747"/>
    <cellStyle name="Normal 16 3 2 4 2 4" xfId="8098"/>
    <cellStyle name="Normal 16 3 2 4 2 5" xfId="8099"/>
    <cellStyle name="Normal 16 3 2 4 2 6" xfId="42615"/>
    <cellStyle name="Normal 16 3 2 4 3" xfId="8100"/>
    <cellStyle name="Normal 16 3 2 4 3 2" xfId="8101"/>
    <cellStyle name="Normal 16 3 2 4 3 3" xfId="8102"/>
    <cellStyle name="Normal 16 3 2 4 3 4" xfId="47748"/>
    <cellStyle name="Normal 16 3 2 4 4" xfId="8103"/>
    <cellStyle name="Normal 16 3 2 4 4 2" xfId="8104"/>
    <cellStyle name="Normal 16 3 2 4 4 3" xfId="8105"/>
    <cellStyle name="Normal 16 3 2 4 4 4" xfId="46249"/>
    <cellStyle name="Normal 16 3 2 4 5" xfId="8106"/>
    <cellStyle name="Normal 16 3 2 4 5 2" xfId="8107"/>
    <cellStyle name="Normal 16 3 2 4 5 3" xfId="8108"/>
    <cellStyle name="Normal 16 3 2 4 5 4" xfId="51460"/>
    <cellStyle name="Normal 16 3 2 4 6" xfId="8109"/>
    <cellStyle name="Normal 16 3 2 4 6 2" xfId="8110"/>
    <cellStyle name="Normal 16 3 2 4 6 3" xfId="44426"/>
    <cellStyle name="Normal 16 3 2 4 7" xfId="8111"/>
    <cellStyle name="Normal 16 3 2 4 8" xfId="8112"/>
    <cellStyle name="Normal 16 3 2 4 9" xfId="40804"/>
    <cellStyle name="Normal 16 3 2 5" xfId="8113"/>
    <cellStyle name="Normal 16 3 2 5 2" xfId="8114"/>
    <cellStyle name="Normal 16 3 2 5 2 2" xfId="8115"/>
    <cellStyle name="Normal 16 3 2 5 2 2 2" xfId="8116"/>
    <cellStyle name="Normal 16 3 2 5 2 2 3" xfId="8117"/>
    <cellStyle name="Normal 16 3 2 5 2 2 4" xfId="53889"/>
    <cellStyle name="Normal 16 3 2 5 2 3" xfId="8118"/>
    <cellStyle name="Normal 16 3 2 5 2 3 2" xfId="8119"/>
    <cellStyle name="Normal 16 3 2 5 2 3 3" xfId="47749"/>
    <cellStyle name="Normal 16 3 2 5 2 4" xfId="8120"/>
    <cellStyle name="Normal 16 3 2 5 2 5" xfId="8121"/>
    <cellStyle name="Normal 16 3 2 5 2 6" xfId="43233"/>
    <cellStyle name="Normal 16 3 2 5 3" xfId="8122"/>
    <cellStyle name="Normal 16 3 2 5 3 2" xfId="8123"/>
    <cellStyle name="Normal 16 3 2 5 3 3" xfId="8124"/>
    <cellStyle name="Normal 16 3 2 5 3 4" xfId="47750"/>
    <cellStyle name="Normal 16 3 2 5 4" xfId="8125"/>
    <cellStyle name="Normal 16 3 2 5 4 2" xfId="8126"/>
    <cellStyle name="Normal 16 3 2 5 4 3" xfId="8127"/>
    <cellStyle name="Normal 16 3 2 5 4 4" xfId="46867"/>
    <cellStyle name="Normal 16 3 2 5 5" xfId="8128"/>
    <cellStyle name="Normal 16 3 2 5 5 2" xfId="8129"/>
    <cellStyle name="Normal 16 3 2 5 5 3" xfId="8130"/>
    <cellStyle name="Normal 16 3 2 5 5 4" xfId="52078"/>
    <cellStyle name="Normal 16 3 2 5 6" xfId="8131"/>
    <cellStyle name="Normal 16 3 2 5 6 2" xfId="8132"/>
    <cellStyle name="Normal 16 3 2 5 6 3" xfId="45044"/>
    <cellStyle name="Normal 16 3 2 5 7" xfId="8133"/>
    <cellStyle name="Normal 16 3 2 5 8" xfId="8134"/>
    <cellStyle name="Normal 16 3 2 5 9" xfId="41422"/>
    <cellStyle name="Normal 16 3 2 6" xfId="8135"/>
    <cellStyle name="Normal 16 3 2 6 2" xfId="8136"/>
    <cellStyle name="Normal 16 3 2 6 2 2" xfId="8137"/>
    <cellStyle name="Normal 16 3 2 6 2 2 2" xfId="8138"/>
    <cellStyle name="Normal 16 3 2 6 2 2 3" xfId="8139"/>
    <cellStyle name="Normal 16 3 2 6 2 2 4" xfId="54025"/>
    <cellStyle name="Normal 16 3 2 6 2 3" xfId="8140"/>
    <cellStyle name="Normal 16 3 2 6 2 3 2" xfId="8141"/>
    <cellStyle name="Normal 16 3 2 6 2 3 3" xfId="47751"/>
    <cellStyle name="Normal 16 3 2 6 2 4" xfId="8142"/>
    <cellStyle name="Normal 16 3 2 6 2 5" xfId="8143"/>
    <cellStyle name="Normal 16 3 2 6 2 6" xfId="43369"/>
    <cellStyle name="Normal 16 3 2 6 3" xfId="8144"/>
    <cellStyle name="Normal 16 3 2 6 3 2" xfId="8145"/>
    <cellStyle name="Normal 16 3 2 6 3 3" xfId="8146"/>
    <cellStyle name="Normal 16 3 2 6 3 4" xfId="47003"/>
    <cellStyle name="Normal 16 3 2 6 4" xfId="8147"/>
    <cellStyle name="Normal 16 3 2 6 4 2" xfId="8148"/>
    <cellStyle name="Normal 16 3 2 6 4 3" xfId="8149"/>
    <cellStyle name="Normal 16 3 2 6 4 4" xfId="52214"/>
    <cellStyle name="Normal 16 3 2 6 5" xfId="8150"/>
    <cellStyle name="Normal 16 3 2 6 5 2" xfId="8151"/>
    <cellStyle name="Normal 16 3 2 6 5 3" xfId="45180"/>
    <cellStyle name="Normal 16 3 2 6 6" xfId="8152"/>
    <cellStyle name="Normal 16 3 2 6 7" xfId="8153"/>
    <cellStyle name="Normal 16 3 2 6 8" xfId="41558"/>
    <cellStyle name="Normal 16 3 2 7" xfId="8154"/>
    <cellStyle name="Normal 16 3 2 7 2" xfId="8155"/>
    <cellStyle name="Normal 16 3 2 7 2 2" xfId="8156"/>
    <cellStyle name="Normal 16 3 2 7 2 3" xfId="8157"/>
    <cellStyle name="Normal 16 3 2 7 2 4" xfId="52512"/>
    <cellStyle name="Normal 16 3 2 7 3" xfId="8158"/>
    <cellStyle name="Normal 16 3 2 7 3 2" xfId="8159"/>
    <cellStyle name="Normal 16 3 2 7 3 3" xfId="47752"/>
    <cellStyle name="Normal 16 3 2 7 4" xfId="8160"/>
    <cellStyle name="Normal 16 3 2 7 5" xfId="8161"/>
    <cellStyle name="Normal 16 3 2 7 6" xfId="41856"/>
    <cellStyle name="Normal 16 3 2 8" xfId="8162"/>
    <cellStyle name="Normal 16 3 2 8 2" xfId="8163"/>
    <cellStyle name="Normal 16 3 2 8 3" xfId="8164"/>
    <cellStyle name="Normal 16 3 2 8 4" xfId="47753"/>
    <cellStyle name="Normal 16 3 2 9" xfId="8165"/>
    <cellStyle name="Normal 16 3 2 9 2" xfId="8166"/>
    <cellStyle name="Normal 16 3 2 9 3" xfId="8167"/>
    <cellStyle name="Normal 16 3 2 9 4" xfId="45490"/>
    <cellStyle name="Normal 16 3 3" xfId="213"/>
    <cellStyle name="Normal 16 3 3 10" xfId="8168"/>
    <cellStyle name="Normal 16 3 3 10 2" xfId="8169"/>
    <cellStyle name="Normal 16 3 3 10 3" xfId="8170"/>
    <cellStyle name="Normal 16 3 3 10 4" xfId="50744"/>
    <cellStyle name="Normal 16 3 3 11" xfId="8171"/>
    <cellStyle name="Normal 16 3 3 11 2" xfId="8172"/>
    <cellStyle name="Normal 16 3 3 11 3" xfId="43710"/>
    <cellStyle name="Normal 16 3 3 12" xfId="8173"/>
    <cellStyle name="Normal 16 3 3 13" xfId="8174"/>
    <cellStyle name="Normal 16 3 3 14" xfId="40088"/>
    <cellStyle name="Normal 16 3 3 2" xfId="8175"/>
    <cellStyle name="Normal 16 3 3 2 10" xfId="8176"/>
    <cellStyle name="Normal 16 3 3 2 11" xfId="40223"/>
    <cellStyle name="Normal 16 3 3 2 2" xfId="8177"/>
    <cellStyle name="Normal 16 3 3 2 2 10" xfId="40590"/>
    <cellStyle name="Normal 16 3 3 2 2 2" xfId="8178"/>
    <cellStyle name="Normal 16 3 3 2 2 2 2" xfId="8179"/>
    <cellStyle name="Normal 16 3 3 2 2 2 2 2" xfId="8180"/>
    <cellStyle name="Normal 16 3 3 2 2 2 2 2 2" xfId="8181"/>
    <cellStyle name="Normal 16 3 3 2 2 2 2 2 3" xfId="8182"/>
    <cellStyle name="Normal 16 3 3 2 2 2 2 2 4" xfId="53277"/>
    <cellStyle name="Normal 16 3 3 2 2 2 2 3" xfId="8183"/>
    <cellStyle name="Normal 16 3 3 2 2 2 2 3 2" xfId="8184"/>
    <cellStyle name="Normal 16 3 3 2 2 2 2 3 3" xfId="47754"/>
    <cellStyle name="Normal 16 3 3 2 2 2 2 4" xfId="8185"/>
    <cellStyle name="Normal 16 3 3 2 2 2 2 5" xfId="8186"/>
    <cellStyle name="Normal 16 3 3 2 2 2 2 6" xfId="42621"/>
    <cellStyle name="Normal 16 3 3 2 2 2 3" xfId="8187"/>
    <cellStyle name="Normal 16 3 3 2 2 2 3 2" xfId="8188"/>
    <cellStyle name="Normal 16 3 3 2 2 2 3 3" xfId="8189"/>
    <cellStyle name="Normal 16 3 3 2 2 2 3 4" xfId="47755"/>
    <cellStyle name="Normal 16 3 3 2 2 2 4" xfId="8190"/>
    <cellStyle name="Normal 16 3 3 2 2 2 4 2" xfId="8191"/>
    <cellStyle name="Normal 16 3 3 2 2 2 4 3" xfId="8192"/>
    <cellStyle name="Normal 16 3 3 2 2 2 4 4" xfId="46255"/>
    <cellStyle name="Normal 16 3 3 2 2 2 5" xfId="8193"/>
    <cellStyle name="Normal 16 3 3 2 2 2 5 2" xfId="8194"/>
    <cellStyle name="Normal 16 3 3 2 2 2 5 3" xfId="8195"/>
    <cellStyle name="Normal 16 3 3 2 2 2 5 4" xfId="51466"/>
    <cellStyle name="Normal 16 3 3 2 2 2 6" xfId="8196"/>
    <cellStyle name="Normal 16 3 3 2 2 2 6 2" xfId="8197"/>
    <cellStyle name="Normal 16 3 3 2 2 2 6 3" xfId="44432"/>
    <cellStyle name="Normal 16 3 3 2 2 2 7" xfId="8198"/>
    <cellStyle name="Normal 16 3 3 2 2 2 8" xfId="8199"/>
    <cellStyle name="Normal 16 3 3 2 2 2 9" xfId="40810"/>
    <cellStyle name="Normal 16 3 3 2 2 3" xfId="8200"/>
    <cellStyle name="Normal 16 3 3 2 2 3 2" xfId="8201"/>
    <cellStyle name="Normal 16 3 3 2 2 3 2 2" xfId="8202"/>
    <cellStyle name="Normal 16 3 3 2 2 3 2 3" xfId="8203"/>
    <cellStyle name="Normal 16 3 3 2 2 3 2 4" xfId="53057"/>
    <cellStyle name="Normal 16 3 3 2 2 3 3" xfId="8204"/>
    <cellStyle name="Normal 16 3 3 2 2 3 3 2" xfId="8205"/>
    <cellStyle name="Normal 16 3 3 2 2 3 3 3" xfId="47756"/>
    <cellStyle name="Normal 16 3 3 2 2 3 4" xfId="8206"/>
    <cellStyle name="Normal 16 3 3 2 2 3 5" xfId="8207"/>
    <cellStyle name="Normal 16 3 3 2 2 3 6" xfId="42401"/>
    <cellStyle name="Normal 16 3 3 2 2 4" xfId="8208"/>
    <cellStyle name="Normal 16 3 3 2 2 4 2" xfId="8209"/>
    <cellStyle name="Normal 16 3 3 2 2 4 3" xfId="8210"/>
    <cellStyle name="Normal 16 3 3 2 2 4 4" xfId="47757"/>
    <cellStyle name="Normal 16 3 3 2 2 5" xfId="8211"/>
    <cellStyle name="Normal 16 3 3 2 2 5 2" xfId="8212"/>
    <cellStyle name="Normal 16 3 3 2 2 5 3" xfId="8213"/>
    <cellStyle name="Normal 16 3 3 2 2 5 4" xfId="46035"/>
    <cellStyle name="Normal 16 3 3 2 2 6" xfId="8214"/>
    <cellStyle name="Normal 16 3 3 2 2 6 2" xfId="8215"/>
    <cellStyle name="Normal 16 3 3 2 2 6 3" xfId="8216"/>
    <cellStyle name="Normal 16 3 3 2 2 6 4" xfId="51246"/>
    <cellStyle name="Normal 16 3 3 2 2 7" xfId="8217"/>
    <cellStyle name="Normal 16 3 3 2 2 7 2" xfId="8218"/>
    <cellStyle name="Normal 16 3 3 2 2 7 3" xfId="44212"/>
    <cellStyle name="Normal 16 3 3 2 2 8" xfId="8219"/>
    <cellStyle name="Normal 16 3 3 2 2 9" xfId="8220"/>
    <cellStyle name="Normal 16 3 3 2 3" xfId="8221"/>
    <cellStyle name="Normal 16 3 3 2 3 2" xfId="8222"/>
    <cellStyle name="Normal 16 3 3 2 3 2 2" xfId="8223"/>
    <cellStyle name="Normal 16 3 3 2 3 2 2 2" xfId="8224"/>
    <cellStyle name="Normal 16 3 3 2 3 2 2 3" xfId="8225"/>
    <cellStyle name="Normal 16 3 3 2 3 2 2 4" xfId="53276"/>
    <cellStyle name="Normal 16 3 3 2 3 2 3" xfId="8226"/>
    <cellStyle name="Normal 16 3 3 2 3 2 3 2" xfId="8227"/>
    <cellStyle name="Normal 16 3 3 2 3 2 3 3" xfId="47758"/>
    <cellStyle name="Normal 16 3 3 2 3 2 4" xfId="8228"/>
    <cellStyle name="Normal 16 3 3 2 3 2 5" xfId="8229"/>
    <cellStyle name="Normal 16 3 3 2 3 2 6" xfId="42620"/>
    <cellStyle name="Normal 16 3 3 2 3 3" xfId="8230"/>
    <cellStyle name="Normal 16 3 3 2 3 3 2" xfId="8231"/>
    <cellStyle name="Normal 16 3 3 2 3 3 3" xfId="8232"/>
    <cellStyle name="Normal 16 3 3 2 3 3 4" xfId="47759"/>
    <cellStyle name="Normal 16 3 3 2 3 4" xfId="8233"/>
    <cellStyle name="Normal 16 3 3 2 3 4 2" xfId="8234"/>
    <cellStyle name="Normal 16 3 3 2 3 4 3" xfId="8235"/>
    <cellStyle name="Normal 16 3 3 2 3 4 4" xfId="46254"/>
    <cellStyle name="Normal 16 3 3 2 3 5" xfId="8236"/>
    <cellStyle name="Normal 16 3 3 2 3 5 2" xfId="8237"/>
    <cellStyle name="Normal 16 3 3 2 3 5 3" xfId="8238"/>
    <cellStyle name="Normal 16 3 3 2 3 5 4" xfId="51465"/>
    <cellStyle name="Normal 16 3 3 2 3 6" xfId="8239"/>
    <cellStyle name="Normal 16 3 3 2 3 6 2" xfId="8240"/>
    <cellStyle name="Normal 16 3 3 2 3 6 3" xfId="44431"/>
    <cellStyle name="Normal 16 3 3 2 3 7" xfId="8241"/>
    <cellStyle name="Normal 16 3 3 2 3 8" xfId="8242"/>
    <cellStyle name="Normal 16 3 3 2 3 9" xfId="40809"/>
    <cellStyle name="Normal 16 3 3 2 4" xfId="8243"/>
    <cellStyle name="Normal 16 3 3 2 4 2" xfId="8244"/>
    <cellStyle name="Normal 16 3 3 2 4 2 2" xfId="8245"/>
    <cellStyle name="Normal 16 3 3 2 4 2 3" xfId="8246"/>
    <cellStyle name="Normal 16 3 3 2 4 2 4" xfId="52690"/>
    <cellStyle name="Normal 16 3 3 2 4 3" xfId="8247"/>
    <cellStyle name="Normal 16 3 3 2 4 3 2" xfId="8248"/>
    <cellStyle name="Normal 16 3 3 2 4 3 3" xfId="47760"/>
    <cellStyle name="Normal 16 3 3 2 4 4" xfId="8249"/>
    <cellStyle name="Normal 16 3 3 2 4 5" xfId="8250"/>
    <cellStyle name="Normal 16 3 3 2 4 6" xfId="42034"/>
    <cellStyle name="Normal 16 3 3 2 5" xfId="8251"/>
    <cellStyle name="Normal 16 3 3 2 5 2" xfId="8252"/>
    <cellStyle name="Normal 16 3 3 2 5 3" xfId="8253"/>
    <cellStyle name="Normal 16 3 3 2 5 4" xfId="47761"/>
    <cellStyle name="Normal 16 3 3 2 6" xfId="8254"/>
    <cellStyle name="Normal 16 3 3 2 6 2" xfId="8255"/>
    <cellStyle name="Normal 16 3 3 2 6 3" xfId="8256"/>
    <cellStyle name="Normal 16 3 3 2 6 4" xfId="45668"/>
    <cellStyle name="Normal 16 3 3 2 7" xfId="8257"/>
    <cellStyle name="Normal 16 3 3 2 7 2" xfId="8258"/>
    <cellStyle name="Normal 16 3 3 2 7 3" xfId="8259"/>
    <cellStyle name="Normal 16 3 3 2 7 4" xfId="50879"/>
    <cellStyle name="Normal 16 3 3 2 8" xfId="8260"/>
    <cellStyle name="Normal 16 3 3 2 8 2" xfId="8261"/>
    <cellStyle name="Normal 16 3 3 2 8 3" xfId="43845"/>
    <cellStyle name="Normal 16 3 3 2 9" xfId="8262"/>
    <cellStyle name="Normal 16 3 3 3" xfId="8263"/>
    <cellStyle name="Normal 16 3 3 3 10" xfId="40361"/>
    <cellStyle name="Normal 16 3 3 3 2" xfId="8264"/>
    <cellStyle name="Normal 16 3 3 3 2 2" xfId="8265"/>
    <cellStyle name="Normal 16 3 3 3 2 2 2" xfId="8266"/>
    <cellStyle name="Normal 16 3 3 3 2 2 2 2" xfId="8267"/>
    <cellStyle name="Normal 16 3 3 3 2 2 2 3" xfId="8268"/>
    <cellStyle name="Normal 16 3 3 3 2 2 2 4" xfId="53278"/>
    <cellStyle name="Normal 16 3 3 3 2 2 3" xfId="8269"/>
    <cellStyle name="Normal 16 3 3 3 2 2 3 2" xfId="8270"/>
    <cellStyle name="Normal 16 3 3 3 2 2 3 3" xfId="47762"/>
    <cellStyle name="Normal 16 3 3 3 2 2 4" xfId="8271"/>
    <cellStyle name="Normal 16 3 3 3 2 2 5" xfId="8272"/>
    <cellStyle name="Normal 16 3 3 3 2 2 6" xfId="42622"/>
    <cellStyle name="Normal 16 3 3 3 2 3" xfId="8273"/>
    <cellStyle name="Normal 16 3 3 3 2 3 2" xfId="8274"/>
    <cellStyle name="Normal 16 3 3 3 2 3 3" xfId="8275"/>
    <cellStyle name="Normal 16 3 3 3 2 3 4" xfId="47763"/>
    <cellStyle name="Normal 16 3 3 3 2 4" xfId="8276"/>
    <cellStyle name="Normal 16 3 3 3 2 4 2" xfId="8277"/>
    <cellStyle name="Normal 16 3 3 3 2 4 3" xfId="8278"/>
    <cellStyle name="Normal 16 3 3 3 2 4 4" xfId="46256"/>
    <cellStyle name="Normal 16 3 3 3 2 5" xfId="8279"/>
    <cellStyle name="Normal 16 3 3 3 2 5 2" xfId="8280"/>
    <cellStyle name="Normal 16 3 3 3 2 5 3" xfId="8281"/>
    <cellStyle name="Normal 16 3 3 3 2 5 4" xfId="51467"/>
    <cellStyle name="Normal 16 3 3 3 2 6" xfId="8282"/>
    <cellStyle name="Normal 16 3 3 3 2 6 2" xfId="8283"/>
    <cellStyle name="Normal 16 3 3 3 2 6 3" xfId="44433"/>
    <cellStyle name="Normal 16 3 3 3 2 7" xfId="8284"/>
    <cellStyle name="Normal 16 3 3 3 2 8" xfId="8285"/>
    <cellStyle name="Normal 16 3 3 3 2 9" xfId="40811"/>
    <cellStyle name="Normal 16 3 3 3 3" xfId="8286"/>
    <cellStyle name="Normal 16 3 3 3 3 2" xfId="8287"/>
    <cellStyle name="Normal 16 3 3 3 3 2 2" xfId="8288"/>
    <cellStyle name="Normal 16 3 3 3 3 2 3" xfId="8289"/>
    <cellStyle name="Normal 16 3 3 3 3 2 4" xfId="52828"/>
    <cellStyle name="Normal 16 3 3 3 3 3" xfId="8290"/>
    <cellStyle name="Normal 16 3 3 3 3 3 2" xfId="8291"/>
    <cellStyle name="Normal 16 3 3 3 3 3 3" xfId="47764"/>
    <cellStyle name="Normal 16 3 3 3 3 4" xfId="8292"/>
    <cellStyle name="Normal 16 3 3 3 3 5" xfId="8293"/>
    <cellStyle name="Normal 16 3 3 3 3 6" xfId="42172"/>
    <cellStyle name="Normal 16 3 3 3 4" xfId="8294"/>
    <cellStyle name="Normal 16 3 3 3 4 2" xfId="8295"/>
    <cellStyle name="Normal 16 3 3 3 4 3" xfId="8296"/>
    <cellStyle name="Normal 16 3 3 3 4 4" xfId="47765"/>
    <cellStyle name="Normal 16 3 3 3 5" xfId="8297"/>
    <cellStyle name="Normal 16 3 3 3 5 2" xfId="8298"/>
    <cellStyle name="Normal 16 3 3 3 5 3" xfId="8299"/>
    <cellStyle name="Normal 16 3 3 3 5 4" xfId="45806"/>
    <cellStyle name="Normal 16 3 3 3 6" xfId="8300"/>
    <cellStyle name="Normal 16 3 3 3 6 2" xfId="8301"/>
    <cellStyle name="Normal 16 3 3 3 6 3" xfId="8302"/>
    <cellStyle name="Normal 16 3 3 3 6 4" xfId="51017"/>
    <cellStyle name="Normal 16 3 3 3 7" xfId="8303"/>
    <cellStyle name="Normal 16 3 3 3 7 2" xfId="8304"/>
    <cellStyle name="Normal 16 3 3 3 7 3" xfId="43983"/>
    <cellStyle name="Normal 16 3 3 3 8" xfId="8305"/>
    <cellStyle name="Normal 16 3 3 3 9" xfId="8306"/>
    <cellStyle name="Normal 16 3 3 4" xfId="8307"/>
    <cellStyle name="Normal 16 3 3 4 2" xfId="8308"/>
    <cellStyle name="Normal 16 3 3 4 2 2" xfId="8309"/>
    <cellStyle name="Normal 16 3 3 4 2 2 2" xfId="8310"/>
    <cellStyle name="Normal 16 3 3 4 2 2 3" xfId="8311"/>
    <cellStyle name="Normal 16 3 3 4 2 2 4" xfId="53275"/>
    <cellStyle name="Normal 16 3 3 4 2 3" xfId="8312"/>
    <cellStyle name="Normal 16 3 3 4 2 3 2" xfId="8313"/>
    <cellStyle name="Normal 16 3 3 4 2 3 3" xfId="47766"/>
    <cellStyle name="Normal 16 3 3 4 2 4" xfId="8314"/>
    <cellStyle name="Normal 16 3 3 4 2 5" xfId="8315"/>
    <cellStyle name="Normal 16 3 3 4 2 6" xfId="42619"/>
    <cellStyle name="Normal 16 3 3 4 3" xfId="8316"/>
    <cellStyle name="Normal 16 3 3 4 3 2" xfId="8317"/>
    <cellStyle name="Normal 16 3 3 4 3 3" xfId="8318"/>
    <cellStyle name="Normal 16 3 3 4 3 4" xfId="47767"/>
    <cellStyle name="Normal 16 3 3 4 4" xfId="8319"/>
    <cellStyle name="Normal 16 3 3 4 4 2" xfId="8320"/>
    <cellStyle name="Normal 16 3 3 4 4 3" xfId="8321"/>
    <cellStyle name="Normal 16 3 3 4 4 4" xfId="46253"/>
    <cellStyle name="Normal 16 3 3 4 5" xfId="8322"/>
    <cellStyle name="Normal 16 3 3 4 5 2" xfId="8323"/>
    <cellStyle name="Normal 16 3 3 4 5 3" xfId="8324"/>
    <cellStyle name="Normal 16 3 3 4 5 4" xfId="51464"/>
    <cellStyle name="Normal 16 3 3 4 6" xfId="8325"/>
    <cellStyle name="Normal 16 3 3 4 6 2" xfId="8326"/>
    <cellStyle name="Normal 16 3 3 4 6 3" xfId="44430"/>
    <cellStyle name="Normal 16 3 3 4 7" xfId="8327"/>
    <cellStyle name="Normal 16 3 3 4 8" xfId="8328"/>
    <cellStyle name="Normal 16 3 3 4 9" xfId="40808"/>
    <cellStyle name="Normal 16 3 3 5" xfId="8329"/>
    <cellStyle name="Normal 16 3 3 5 2" xfId="8330"/>
    <cellStyle name="Normal 16 3 3 5 2 2" xfId="8331"/>
    <cellStyle name="Normal 16 3 3 5 2 2 2" xfId="8332"/>
    <cellStyle name="Normal 16 3 3 5 2 2 3" xfId="8333"/>
    <cellStyle name="Normal 16 3 3 5 2 2 4" xfId="53933"/>
    <cellStyle name="Normal 16 3 3 5 2 3" xfId="8334"/>
    <cellStyle name="Normal 16 3 3 5 2 3 2" xfId="8335"/>
    <cellStyle name="Normal 16 3 3 5 2 3 3" xfId="47768"/>
    <cellStyle name="Normal 16 3 3 5 2 4" xfId="8336"/>
    <cellStyle name="Normal 16 3 3 5 2 5" xfId="8337"/>
    <cellStyle name="Normal 16 3 3 5 2 6" xfId="43277"/>
    <cellStyle name="Normal 16 3 3 5 3" xfId="8338"/>
    <cellStyle name="Normal 16 3 3 5 3 2" xfId="8339"/>
    <cellStyle name="Normal 16 3 3 5 3 3" xfId="8340"/>
    <cellStyle name="Normal 16 3 3 5 3 4" xfId="47769"/>
    <cellStyle name="Normal 16 3 3 5 4" xfId="8341"/>
    <cellStyle name="Normal 16 3 3 5 4 2" xfId="8342"/>
    <cellStyle name="Normal 16 3 3 5 4 3" xfId="8343"/>
    <cellStyle name="Normal 16 3 3 5 4 4" xfId="46911"/>
    <cellStyle name="Normal 16 3 3 5 5" xfId="8344"/>
    <cellStyle name="Normal 16 3 3 5 5 2" xfId="8345"/>
    <cellStyle name="Normal 16 3 3 5 5 3" xfId="8346"/>
    <cellStyle name="Normal 16 3 3 5 5 4" xfId="52122"/>
    <cellStyle name="Normal 16 3 3 5 6" xfId="8347"/>
    <cellStyle name="Normal 16 3 3 5 6 2" xfId="8348"/>
    <cellStyle name="Normal 16 3 3 5 6 3" xfId="45088"/>
    <cellStyle name="Normal 16 3 3 5 7" xfId="8349"/>
    <cellStyle name="Normal 16 3 3 5 8" xfId="8350"/>
    <cellStyle name="Normal 16 3 3 5 9" xfId="41466"/>
    <cellStyle name="Normal 16 3 3 6" xfId="8351"/>
    <cellStyle name="Normal 16 3 3 6 2" xfId="8352"/>
    <cellStyle name="Normal 16 3 3 6 2 2" xfId="8353"/>
    <cellStyle name="Normal 16 3 3 6 2 2 2" xfId="8354"/>
    <cellStyle name="Normal 16 3 3 6 2 2 3" xfId="8355"/>
    <cellStyle name="Normal 16 3 3 6 2 2 4" xfId="54068"/>
    <cellStyle name="Normal 16 3 3 6 2 3" xfId="8356"/>
    <cellStyle name="Normal 16 3 3 6 2 3 2" xfId="8357"/>
    <cellStyle name="Normal 16 3 3 6 2 3 3" xfId="47770"/>
    <cellStyle name="Normal 16 3 3 6 2 4" xfId="8358"/>
    <cellStyle name="Normal 16 3 3 6 2 5" xfId="8359"/>
    <cellStyle name="Normal 16 3 3 6 2 6" xfId="43412"/>
    <cellStyle name="Normal 16 3 3 6 3" xfId="8360"/>
    <cellStyle name="Normal 16 3 3 6 3 2" xfId="8361"/>
    <cellStyle name="Normal 16 3 3 6 3 3" xfId="8362"/>
    <cellStyle name="Normal 16 3 3 6 3 4" xfId="47046"/>
    <cellStyle name="Normal 16 3 3 6 4" xfId="8363"/>
    <cellStyle name="Normal 16 3 3 6 4 2" xfId="8364"/>
    <cellStyle name="Normal 16 3 3 6 4 3" xfId="8365"/>
    <cellStyle name="Normal 16 3 3 6 4 4" xfId="52257"/>
    <cellStyle name="Normal 16 3 3 6 5" xfId="8366"/>
    <cellStyle name="Normal 16 3 3 6 5 2" xfId="8367"/>
    <cellStyle name="Normal 16 3 3 6 5 3" xfId="45223"/>
    <cellStyle name="Normal 16 3 3 6 6" xfId="8368"/>
    <cellStyle name="Normal 16 3 3 6 7" xfId="8369"/>
    <cellStyle name="Normal 16 3 3 6 8" xfId="41601"/>
    <cellStyle name="Normal 16 3 3 7" xfId="8370"/>
    <cellStyle name="Normal 16 3 3 7 2" xfId="8371"/>
    <cellStyle name="Normal 16 3 3 7 2 2" xfId="8372"/>
    <cellStyle name="Normal 16 3 3 7 2 3" xfId="8373"/>
    <cellStyle name="Normal 16 3 3 7 2 4" xfId="52555"/>
    <cellStyle name="Normal 16 3 3 7 3" xfId="8374"/>
    <cellStyle name="Normal 16 3 3 7 3 2" xfId="8375"/>
    <cellStyle name="Normal 16 3 3 7 3 3" xfId="47771"/>
    <cellStyle name="Normal 16 3 3 7 4" xfId="8376"/>
    <cellStyle name="Normal 16 3 3 7 5" xfId="8377"/>
    <cellStyle name="Normal 16 3 3 7 6" xfId="41899"/>
    <cellStyle name="Normal 16 3 3 8" xfId="8378"/>
    <cellStyle name="Normal 16 3 3 8 2" xfId="8379"/>
    <cellStyle name="Normal 16 3 3 8 3" xfId="8380"/>
    <cellStyle name="Normal 16 3 3 8 4" xfId="47772"/>
    <cellStyle name="Normal 16 3 3 9" xfId="8381"/>
    <cellStyle name="Normal 16 3 3 9 2" xfId="8382"/>
    <cellStyle name="Normal 16 3 3 9 3" xfId="8383"/>
    <cellStyle name="Normal 16 3 3 9 4" xfId="45533"/>
    <cellStyle name="Normal 16 3 4" xfId="8384"/>
    <cellStyle name="Normal 16 3 4 10" xfId="8385"/>
    <cellStyle name="Normal 16 3 4 11" xfId="39999"/>
    <cellStyle name="Normal 16 3 4 2" xfId="8386"/>
    <cellStyle name="Normal 16 3 4 2 10" xfId="40451"/>
    <cellStyle name="Normal 16 3 4 2 2" xfId="8387"/>
    <cellStyle name="Normal 16 3 4 2 2 2" xfId="8388"/>
    <cellStyle name="Normal 16 3 4 2 2 2 2" xfId="8389"/>
    <cellStyle name="Normal 16 3 4 2 2 2 2 2" xfId="8390"/>
    <cellStyle name="Normal 16 3 4 2 2 2 2 3" xfId="8391"/>
    <cellStyle name="Normal 16 3 4 2 2 2 2 4" xfId="53280"/>
    <cellStyle name="Normal 16 3 4 2 2 2 3" xfId="8392"/>
    <cellStyle name="Normal 16 3 4 2 2 2 3 2" xfId="8393"/>
    <cellStyle name="Normal 16 3 4 2 2 2 3 3" xfId="47773"/>
    <cellStyle name="Normal 16 3 4 2 2 2 4" xfId="8394"/>
    <cellStyle name="Normal 16 3 4 2 2 2 5" xfId="8395"/>
    <cellStyle name="Normal 16 3 4 2 2 2 6" xfId="42624"/>
    <cellStyle name="Normal 16 3 4 2 2 3" xfId="8396"/>
    <cellStyle name="Normal 16 3 4 2 2 3 2" xfId="8397"/>
    <cellStyle name="Normal 16 3 4 2 2 3 3" xfId="8398"/>
    <cellStyle name="Normal 16 3 4 2 2 3 4" xfId="47774"/>
    <cellStyle name="Normal 16 3 4 2 2 4" xfId="8399"/>
    <cellStyle name="Normal 16 3 4 2 2 4 2" xfId="8400"/>
    <cellStyle name="Normal 16 3 4 2 2 4 3" xfId="8401"/>
    <cellStyle name="Normal 16 3 4 2 2 4 4" xfId="46258"/>
    <cellStyle name="Normal 16 3 4 2 2 5" xfId="8402"/>
    <cellStyle name="Normal 16 3 4 2 2 5 2" xfId="8403"/>
    <cellStyle name="Normal 16 3 4 2 2 5 3" xfId="8404"/>
    <cellStyle name="Normal 16 3 4 2 2 5 4" xfId="51469"/>
    <cellStyle name="Normal 16 3 4 2 2 6" xfId="8405"/>
    <cellStyle name="Normal 16 3 4 2 2 6 2" xfId="8406"/>
    <cellStyle name="Normal 16 3 4 2 2 6 3" xfId="44435"/>
    <cellStyle name="Normal 16 3 4 2 2 7" xfId="8407"/>
    <cellStyle name="Normal 16 3 4 2 2 8" xfId="8408"/>
    <cellStyle name="Normal 16 3 4 2 2 9" xfId="40813"/>
    <cellStyle name="Normal 16 3 4 2 3" xfId="8409"/>
    <cellStyle name="Normal 16 3 4 2 3 2" xfId="8410"/>
    <cellStyle name="Normal 16 3 4 2 3 2 2" xfId="8411"/>
    <cellStyle name="Normal 16 3 4 2 3 2 3" xfId="8412"/>
    <cellStyle name="Normal 16 3 4 2 3 2 4" xfId="52918"/>
    <cellStyle name="Normal 16 3 4 2 3 3" xfId="8413"/>
    <cellStyle name="Normal 16 3 4 2 3 3 2" xfId="8414"/>
    <cellStyle name="Normal 16 3 4 2 3 3 3" xfId="47775"/>
    <cellStyle name="Normal 16 3 4 2 3 4" xfId="8415"/>
    <cellStyle name="Normal 16 3 4 2 3 5" xfId="8416"/>
    <cellStyle name="Normal 16 3 4 2 3 6" xfId="42262"/>
    <cellStyle name="Normal 16 3 4 2 4" xfId="8417"/>
    <cellStyle name="Normal 16 3 4 2 4 2" xfId="8418"/>
    <cellStyle name="Normal 16 3 4 2 4 3" xfId="8419"/>
    <cellStyle name="Normal 16 3 4 2 4 4" xfId="47776"/>
    <cellStyle name="Normal 16 3 4 2 5" xfId="8420"/>
    <cellStyle name="Normal 16 3 4 2 5 2" xfId="8421"/>
    <cellStyle name="Normal 16 3 4 2 5 3" xfId="8422"/>
    <cellStyle name="Normal 16 3 4 2 5 4" xfId="45896"/>
    <cellStyle name="Normal 16 3 4 2 6" xfId="8423"/>
    <cellStyle name="Normal 16 3 4 2 6 2" xfId="8424"/>
    <cellStyle name="Normal 16 3 4 2 6 3" xfId="8425"/>
    <cellStyle name="Normal 16 3 4 2 6 4" xfId="51107"/>
    <cellStyle name="Normal 16 3 4 2 7" xfId="8426"/>
    <cellStyle name="Normal 16 3 4 2 7 2" xfId="8427"/>
    <cellStyle name="Normal 16 3 4 2 7 3" xfId="44073"/>
    <cellStyle name="Normal 16 3 4 2 8" xfId="8428"/>
    <cellStyle name="Normal 16 3 4 2 9" xfId="8429"/>
    <cellStyle name="Normal 16 3 4 3" xfId="8430"/>
    <cellStyle name="Normal 16 3 4 3 2" xfId="8431"/>
    <cellStyle name="Normal 16 3 4 3 2 2" xfId="8432"/>
    <cellStyle name="Normal 16 3 4 3 2 2 2" xfId="8433"/>
    <cellStyle name="Normal 16 3 4 3 2 2 3" xfId="8434"/>
    <cellStyle name="Normal 16 3 4 3 2 2 4" xfId="53279"/>
    <cellStyle name="Normal 16 3 4 3 2 3" xfId="8435"/>
    <cellStyle name="Normal 16 3 4 3 2 3 2" xfId="8436"/>
    <cellStyle name="Normal 16 3 4 3 2 3 3" xfId="47777"/>
    <cellStyle name="Normal 16 3 4 3 2 4" xfId="8437"/>
    <cellStyle name="Normal 16 3 4 3 2 5" xfId="8438"/>
    <cellStyle name="Normal 16 3 4 3 2 6" xfId="42623"/>
    <cellStyle name="Normal 16 3 4 3 3" xfId="8439"/>
    <cellStyle name="Normal 16 3 4 3 3 2" xfId="8440"/>
    <cellStyle name="Normal 16 3 4 3 3 3" xfId="8441"/>
    <cellStyle name="Normal 16 3 4 3 3 4" xfId="47778"/>
    <cellStyle name="Normal 16 3 4 3 4" xfId="8442"/>
    <cellStyle name="Normal 16 3 4 3 4 2" xfId="8443"/>
    <cellStyle name="Normal 16 3 4 3 4 3" xfId="8444"/>
    <cellStyle name="Normal 16 3 4 3 4 4" xfId="46257"/>
    <cellStyle name="Normal 16 3 4 3 5" xfId="8445"/>
    <cellStyle name="Normal 16 3 4 3 5 2" xfId="8446"/>
    <cellStyle name="Normal 16 3 4 3 5 3" xfId="8447"/>
    <cellStyle name="Normal 16 3 4 3 5 4" xfId="51468"/>
    <cellStyle name="Normal 16 3 4 3 6" xfId="8448"/>
    <cellStyle name="Normal 16 3 4 3 6 2" xfId="8449"/>
    <cellStyle name="Normal 16 3 4 3 6 3" xfId="44434"/>
    <cellStyle name="Normal 16 3 4 3 7" xfId="8450"/>
    <cellStyle name="Normal 16 3 4 3 8" xfId="8451"/>
    <cellStyle name="Normal 16 3 4 3 9" xfId="40812"/>
    <cellStyle name="Normal 16 3 4 4" xfId="8452"/>
    <cellStyle name="Normal 16 3 4 4 2" xfId="8453"/>
    <cellStyle name="Normal 16 3 4 4 2 2" xfId="8454"/>
    <cellStyle name="Normal 16 3 4 4 2 3" xfId="8455"/>
    <cellStyle name="Normal 16 3 4 4 2 4" xfId="52466"/>
    <cellStyle name="Normal 16 3 4 4 3" xfId="8456"/>
    <cellStyle name="Normal 16 3 4 4 3 2" xfId="8457"/>
    <cellStyle name="Normal 16 3 4 4 3 3" xfId="47779"/>
    <cellStyle name="Normal 16 3 4 4 4" xfId="8458"/>
    <cellStyle name="Normal 16 3 4 4 5" xfId="8459"/>
    <cellStyle name="Normal 16 3 4 4 6" xfId="41810"/>
    <cellStyle name="Normal 16 3 4 5" xfId="8460"/>
    <cellStyle name="Normal 16 3 4 5 2" xfId="8461"/>
    <cellStyle name="Normal 16 3 4 5 3" xfId="8462"/>
    <cellStyle name="Normal 16 3 4 5 4" xfId="47780"/>
    <cellStyle name="Normal 16 3 4 6" xfId="8463"/>
    <cellStyle name="Normal 16 3 4 6 2" xfId="8464"/>
    <cellStyle name="Normal 16 3 4 6 3" xfId="8465"/>
    <cellStyle name="Normal 16 3 4 6 4" xfId="45444"/>
    <cellStyle name="Normal 16 3 4 7" xfId="8466"/>
    <cellStyle name="Normal 16 3 4 7 2" xfId="8467"/>
    <cellStyle name="Normal 16 3 4 7 3" xfId="8468"/>
    <cellStyle name="Normal 16 3 4 7 4" xfId="50655"/>
    <cellStyle name="Normal 16 3 4 8" xfId="8469"/>
    <cellStyle name="Normal 16 3 4 8 2" xfId="8470"/>
    <cellStyle name="Normal 16 3 4 8 3" xfId="43621"/>
    <cellStyle name="Normal 16 3 4 9" xfId="8471"/>
    <cellStyle name="Normal 16 3 5" xfId="8472"/>
    <cellStyle name="Normal 16 3 5 10" xfId="8473"/>
    <cellStyle name="Normal 16 3 5 11" xfId="40134"/>
    <cellStyle name="Normal 16 3 5 2" xfId="8474"/>
    <cellStyle name="Normal 16 3 5 2 10" xfId="40501"/>
    <cellStyle name="Normal 16 3 5 2 2" xfId="8475"/>
    <cellStyle name="Normal 16 3 5 2 2 2" xfId="8476"/>
    <cellStyle name="Normal 16 3 5 2 2 2 2" xfId="8477"/>
    <cellStyle name="Normal 16 3 5 2 2 2 2 2" xfId="8478"/>
    <cellStyle name="Normal 16 3 5 2 2 2 2 3" xfId="8479"/>
    <cellStyle name="Normal 16 3 5 2 2 2 2 4" xfId="53282"/>
    <cellStyle name="Normal 16 3 5 2 2 2 3" xfId="8480"/>
    <cellStyle name="Normal 16 3 5 2 2 2 3 2" xfId="8481"/>
    <cellStyle name="Normal 16 3 5 2 2 2 3 3" xfId="47781"/>
    <cellStyle name="Normal 16 3 5 2 2 2 4" xfId="8482"/>
    <cellStyle name="Normal 16 3 5 2 2 2 5" xfId="8483"/>
    <cellStyle name="Normal 16 3 5 2 2 2 6" xfId="42626"/>
    <cellStyle name="Normal 16 3 5 2 2 3" xfId="8484"/>
    <cellStyle name="Normal 16 3 5 2 2 3 2" xfId="8485"/>
    <cellStyle name="Normal 16 3 5 2 2 3 3" xfId="8486"/>
    <cellStyle name="Normal 16 3 5 2 2 3 4" xfId="47782"/>
    <cellStyle name="Normal 16 3 5 2 2 4" xfId="8487"/>
    <cellStyle name="Normal 16 3 5 2 2 4 2" xfId="8488"/>
    <cellStyle name="Normal 16 3 5 2 2 4 3" xfId="8489"/>
    <cellStyle name="Normal 16 3 5 2 2 4 4" xfId="46260"/>
    <cellStyle name="Normal 16 3 5 2 2 5" xfId="8490"/>
    <cellStyle name="Normal 16 3 5 2 2 5 2" xfId="8491"/>
    <cellStyle name="Normal 16 3 5 2 2 5 3" xfId="8492"/>
    <cellStyle name="Normal 16 3 5 2 2 5 4" xfId="51471"/>
    <cellStyle name="Normal 16 3 5 2 2 6" xfId="8493"/>
    <cellStyle name="Normal 16 3 5 2 2 6 2" xfId="8494"/>
    <cellStyle name="Normal 16 3 5 2 2 6 3" xfId="44437"/>
    <cellStyle name="Normal 16 3 5 2 2 7" xfId="8495"/>
    <cellStyle name="Normal 16 3 5 2 2 8" xfId="8496"/>
    <cellStyle name="Normal 16 3 5 2 2 9" xfId="40815"/>
    <cellStyle name="Normal 16 3 5 2 3" xfId="8497"/>
    <cellStyle name="Normal 16 3 5 2 3 2" xfId="8498"/>
    <cellStyle name="Normal 16 3 5 2 3 2 2" xfId="8499"/>
    <cellStyle name="Normal 16 3 5 2 3 2 3" xfId="8500"/>
    <cellStyle name="Normal 16 3 5 2 3 2 4" xfId="52968"/>
    <cellStyle name="Normal 16 3 5 2 3 3" xfId="8501"/>
    <cellStyle name="Normal 16 3 5 2 3 3 2" xfId="8502"/>
    <cellStyle name="Normal 16 3 5 2 3 3 3" xfId="47783"/>
    <cellStyle name="Normal 16 3 5 2 3 4" xfId="8503"/>
    <cellStyle name="Normal 16 3 5 2 3 5" xfId="8504"/>
    <cellStyle name="Normal 16 3 5 2 3 6" xfId="42312"/>
    <cellStyle name="Normal 16 3 5 2 4" xfId="8505"/>
    <cellStyle name="Normal 16 3 5 2 4 2" xfId="8506"/>
    <cellStyle name="Normal 16 3 5 2 4 3" xfId="8507"/>
    <cellStyle name="Normal 16 3 5 2 4 4" xfId="47784"/>
    <cellStyle name="Normal 16 3 5 2 5" xfId="8508"/>
    <cellStyle name="Normal 16 3 5 2 5 2" xfId="8509"/>
    <cellStyle name="Normal 16 3 5 2 5 3" xfId="8510"/>
    <cellStyle name="Normal 16 3 5 2 5 4" xfId="45946"/>
    <cellStyle name="Normal 16 3 5 2 6" xfId="8511"/>
    <cellStyle name="Normal 16 3 5 2 6 2" xfId="8512"/>
    <cellStyle name="Normal 16 3 5 2 6 3" xfId="8513"/>
    <cellStyle name="Normal 16 3 5 2 6 4" xfId="51157"/>
    <cellStyle name="Normal 16 3 5 2 7" xfId="8514"/>
    <cellStyle name="Normal 16 3 5 2 7 2" xfId="8515"/>
    <cellStyle name="Normal 16 3 5 2 7 3" xfId="44123"/>
    <cellStyle name="Normal 16 3 5 2 8" xfId="8516"/>
    <cellStyle name="Normal 16 3 5 2 9" xfId="8517"/>
    <cellStyle name="Normal 16 3 5 3" xfId="8518"/>
    <cellStyle name="Normal 16 3 5 3 2" xfId="8519"/>
    <cellStyle name="Normal 16 3 5 3 2 2" xfId="8520"/>
    <cellStyle name="Normal 16 3 5 3 2 2 2" xfId="8521"/>
    <cellStyle name="Normal 16 3 5 3 2 2 3" xfId="8522"/>
    <cellStyle name="Normal 16 3 5 3 2 2 4" xfId="53281"/>
    <cellStyle name="Normal 16 3 5 3 2 3" xfId="8523"/>
    <cellStyle name="Normal 16 3 5 3 2 3 2" xfId="8524"/>
    <cellStyle name="Normal 16 3 5 3 2 3 3" xfId="47785"/>
    <cellStyle name="Normal 16 3 5 3 2 4" xfId="8525"/>
    <cellStyle name="Normal 16 3 5 3 2 5" xfId="8526"/>
    <cellStyle name="Normal 16 3 5 3 2 6" xfId="42625"/>
    <cellStyle name="Normal 16 3 5 3 3" xfId="8527"/>
    <cellStyle name="Normal 16 3 5 3 3 2" xfId="8528"/>
    <cellStyle name="Normal 16 3 5 3 3 3" xfId="8529"/>
    <cellStyle name="Normal 16 3 5 3 3 4" xfId="47786"/>
    <cellStyle name="Normal 16 3 5 3 4" xfId="8530"/>
    <cellStyle name="Normal 16 3 5 3 4 2" xfId="8531"/>
    <cellStyle name="Normal 16 3 5 3 4 3" xfId="8532"/>
    <cellStyle name="Normal 16 3 5 3 4 4" xfId="46259"/>
    <cellStyle name="Normal 16 3 5 3 5" xfId="8533"/>
    <cellStyle name="Normal 16 3 5 3 5 2" xfId="8534"/>
    <cellStyle name="Normal 16 3 5 3 5 3" xfId="8535"/>
    <cellStyle name="Normal 16 3 5 3 5 4" xfId="51470"/>
    <cellStyle name="Normal 16 3 5 3 6" xfId="8536"/>
    <cellStyle name="Normal 16 3 5 3 6 2" xfId="8537"/>
    <cellStyle name="Normal 16 3 5 3 6 3" xfId="44436"/>
    <cellStyle name="Normal 16 3 5 3 7" xfId="8538"/>
    <cellStyle name="Normal 16 3 5 3 8" xfId="8539"/>
    <cellStyle name="Normal 16 3 5 3 9" xfId="40814"/>
    <cellStyle name="Normal 16 3 5 4" xfId="8540"/>
    <cellStyle name="Normal 16 3 5 4 2" xfId="8541"/>
    <cellStyle name="Normal 16 3 5 4 2 2" xfId="8542"/>
    <cellStyle name="Normal 16 3 5 4 2 3" xfId="8543"/>
    <cellStyle name="Normal 16 3 5 4 2 4" xfId="52601"/>
    <cellStyle name="Normal 16 3 5 4 3" xfId="8544"/>
    <cellStyle name="Normal 16 3 5 4 3 2" xfId="8545"/>
    <cellStyle name="Normal 16 3 5 4 3 3" xfId="47787"/>
    <cellStyle name="Normal 16 3 5 4 4" xfId="8546"/>
    <cellStyle name="Normal 16 3 5 4 5" xfId="8547"/>
    <cellStyle name="Normal 16 3 5 4 6" xfId="41945"/>
    <cellStyle name="Normal 16 3 5 5" xfId="8548"/>
    <cellStyle name="Normal 16 3 5 5 2" xfId="8549"/>
    <cellStyle name="Normal 16 3 5 5 3" xfId="8550"/>
    <cellStyle name="Normal 16 3 5 5 4" xfId="47788"/>
    <cellStyle name="Normal 16 3 5 6" xfId="8551"/>
    <cellStyle name="Normal 16 3 5 6 2" xfId="8552"/>
    <cellStyle name="Normal 16 3 5 6 3" xfId="8553"/>
    <cellStyle name="Normal 16 3 5 6 4" xfId="45579"/>
    <cellStyle name="Normal 16 3 5 7" xfId="8554"/>
    <cellStyle name="Normal 16 3 5 7 2" xfId="8555"/>
    <cellStyle name="Normal 16 3 5 7 3" xfId="8556"/>
    <cellStyle name="Normal 16 3 5 7 4" xfId="50790"/>
    <cellStyle name="Normal 16 3 5 8" xfId="8557"/>
    <cellStyle name="Normal 16 3 5 8 2" xfId="8558"/>
    <cellStyle name="Normal 16 3 5 8 3" xfId="43756"/>
    <cellStyle name="Normal 16 3 5 9" xfId="8559"/>
    <cellStyle name="Normal 16 3 6" xfId="8560"/>
    <cellStyle name="Normal 16 3 6 10" xfId="8561"/>
    <cellStyle name="Normal 16 3 6 11" xfId="39950"/>
    <cellStyle name="Normal 16 3 6 2" xfId="8562"/>
    <cellStyle name="Normal 16 3 6 2 10" xfId="40407"/>
    <cellStyle name="Normal 16 3 6 2 2" xfId="8563"/>
    <cellStyle name="Normal 16 3 6 2 2 2" xfId="8564"/>
    <cellStyle name="Normal 16 3 6 2 2 2 2" xfId="8565"/>
    <cellStyle name="Normal 16 3 6 2 2 2 2 2" xfId="8566"/>
    <cellStyle name="Normal 16 3 6 2 2 2 2 3" xfId="8567"/>
    <cellStyle name="Normal 16 3 6 2 2 2 2 4" xfId="53284"/>
    <cellStyle name="Normal 16 3 6 2 2 2 3" xfId="8568"/>
    <cellStyle name="Normal 16 3 6 2 2 2 3 2" xfId="8569"/>
    <cellStyle name="Normal 16 3 6 2 2 2 3 3" xfId="47789"/>
    <cellStyle name="Normal 16 3 6 2 2 2 4" xfId="8570"/>
    <cellStyle name="Normal 16 3 6 2 2 2 5" xfId="8571"/>
    <cellStyle name="Normal 16 3 6 2 2 2 6" xfId="42628"/>
    <cellStyle name="Normal 16 3 6 2 2 3" xfId="8572"/>
    <cellStyle name="Normal 16 3 6 2 2 3 2" xfId="8573"/>
    <cellStyle name="Normal 16 3 6 2 2 3 3" xfId="8574"/>
    <cellStyle name="Normal 16 3 6 2 2 3 4" xfId="47790"/>
    <cellStyle name="Normal 16 3 6 2 2 4" xfId="8575"/>
    <cellStyle name="Normal 16 3 6 2 2 4 2" xfId="8576"/>
    <cellStyle name="Normal 16 3 6 2 2 4 3" xfId="8577"/>
    <cellStyle name="Normal 16 3 6 2 2 4 4" xfId="46262"/>
    <cellStyle name="Normal 16 3 6 2 2 5" xfId="8578"/>
    <cellStyle name="Normal 16 3 6 2 2 5 2" xfId="8579"/>
    <cellStyle name="Normal 16 3 6 2 2 5 3" xfId="8580"/>
    <cellStyle name="Normal 16 3 6 2 2 5 4" xfId="51473"/>
    <cellStyle name="Normal 16 3 6 2 2 6" xfId="8581"/>
    <cellStyle name="Normal 16 3 6 2 2 6 2" xfId="8582"/>
    <cellStyle name="Normal 16 3 6 2 2 6 3" xfId="44439"/>
    <cellStyle name="Normal 16 3 6 2 2 7" xfId="8583"/>
    <cellStyle name="Normal 16 3 6 2 2 8" xfId="8584"/>
    <cellStyle name="Normal 16 3 6 2 2 9" xfId="40817"/>
    <cellStyle name="Normal 16 3 6 2 3" xfId="8585"/>
    <cellStyle name="Normal 16 3 6 2 3 2" xfId="8586"/>
    <cellStyle name="Normal 16 3 6 2 3 2 2" xfId="8587"/>
    <cellStyle name="Normal 16 3 6 2 3 2 3" xfId="8588"/>
    <cellStyle name="Normal 16 3 6 2 3 2 4" xfId="52874"/>
    <cellStyle name="Normal 16 3 6 2 3 3" xfId="8589"/>
    <cellStyle name="Normal 16 3 6 2 3 3 2" xfId="8590"/>
    <cellStyle name="Normal 16 3 6 2 3 3 3" xfId="47791"/>
    <cellStyle name="Normal 16 3 6 2 3 4" xfId="8591"/>
    <cellStyle name="Normal 16 3 6 2 3 5" xfId="8592"/>
    <cellStyle name="Normal 16 3 6 2 3 6" xfId="42218"/>
    <cellStyle name="Normal 16 3 6 2 4" xfId="8593"/>
    <cellStyle name="Normal 16 3 6 2 4 2" xfId="8594"/>
    <cellStyle name="Normal 16 3 6 2 4 3" xfId="8595"/>
    <cellStyle name="Normal 16 3 6 2 4 4" xfId="47792"/>
    <cellStyle name="Normal 16 3 6 2 5" xfId="8596"/>
    <cellStyle name="Normal 16 3 6 2 5 2" xfId="8597"/>
    <cellStyle name="Normal 16 3 6 2 5 3" xfId="8598"/>
    <cellStyle name="Normal 16 3 6 2 5 4" xfId="45852"/>
    <cellStyle name="Normal 16 3 6 2 6" xfId="8599"/>
    <cellStyle name="Normal 16 3 6 2 6 2" xfId="8600"/>
    <cellStyle name="Normal 16 3 6 2 6 3" xfId="8601"/>
    <cellStyle name="Normal 16 3 6 2 6 4" xfId="51063"/>
    <cellStyle name="Normal 16 3 6 2 7" xfId="8602"/>
    <cellStyle name="Normal 16 3 6 2 7 2" xfId="8603"/>
    <cellStyle name="Normal 16 3 6 2 7 3" xfId="44029"/>
    <cellStyle name="Normal 16 3 6 2 8" xfId="8604"/>
    <cellStyle name="Normal 16 3 6 2 9" xfId="8605"/>
    <cellStyle name="Normal 16 3 6 3" xfId="8606"/>
    <cellStyle name="Normal 16 3 6 3 2" xfId="8607"/>
    <cellStyle name="Normal 16 3 6 3 2 2" xfId="8608"/>
    <cellStyle name="Normal 16 3 6 3 2 2 2" xfId="8609"/>
    <cellStyle name="Normal 16 3 6 3 2 2 3" xfId="8610"/>
    <cellStyle name="Normal 16 3 6 3 2 2 4" xfId="53283"/>
    <cellStyle name="Normal 16 3 6 3 2 3" xfId="8611"/>
    <cellStyle name="Normal 16 3 6 3 2 3 2" xfId="8612"/>
    <cellStyle name="Normal 16 3 6 3 2 3 3" xfId="47793"/>
    <cellStyle name="Normal 16 3 6 3 2 4" xfId="8613"/>
    <cellStyle name="Normal 16 3 6 3 2 5" xfId="8614"/>
    <cellStyle name="Normal 16 3 6 3 2 6" xfId="42627"/>
    <cellStyle name="Normal 16 3 6 3 3" xfId="8615"/>
    <cellStyle name="Normal 16 3 6 3 3 2" xfId="8616"/>
    <cellStyle name="Normal 16 3 6 3 3 3" xfId="8617"/>
    <cellStyle name="Normal 16 3 6 3 3 4" xfId="47794"/>
    <cellStyle name="Normal 16 3 6 3 4" xfId="8618"/>
    <cellStyle name="Normal 16 3 6 3 4 2" xfId="8619"/>
    <cellStyle name="Normal 16 3 6 3 4 3" xfId="8620"/>
    <cellStyle name="Normal 16 3 6 3 4 4" xfId="46261"/>
    <cellStyle name="Normal 16 3 6 3 5" xfId="8621"/>
    <cellStyle name="Normal 16 3 6 3 5 2" xfId="8622"/>
    <cellStyle name="Normal 16 3 6 3 5 3" xfId="8623"/>
    <cellStyle name="Normal 16 3 6 3 5 4" xfId="51472"/>
    <cellStyle name="Normal 16 3 6 3 6" xfId="8624"/>
    <cellStyle name="Normal 16 3 6 3 6 2" xfId="8625"/>
    <cellStyle name="Normal 16 3 6 3 6 3" xfId="44438"/>
    <cellStyle name="Normal 16 3 6 3 7" xfId="8626"/>
    <cellStyle name="Normal 16 3 6 3 8" xfId="8627"/>
    <cellStyle name="Normal 16 3 6 3 9" xfId="40816"/>
    <cellStyle name="Normal 16 3 6 4" xfId="8628"/>
    <cellStyle name="Normal 16 3 6 4 2" xfId="8629"/>
    <cellStyle name="Normal 16 3 6 4 2 2" xfId="8630"/>
    <cellStyle name="Normal 16 3 6 4 2 3" xfId="8631"/>
    <cellStyle name="Normal 16 3 6 4 2 4" xfId="52417"/>
    <cellStyle name="Normal 16 3 6 4 3" xfId="8632"/>
    <cellStyle name="Normal 16 3 6 4 3 2" xfId="8633"/>
    <cellStyle name="Normal 16 3 6 4 3 3" xfId="47795"/>
    <cellStyle name="Normal 16 3 6 4 4" xfId="8634"/>
    <cellStyle name="Normal 16 3 6 4 5" xfId="8635"/>
    <cellStyle name="Normal 16 3 6 4 6" xfId="41761"/>
    <cellStyle name="Normal 16 3 6 5" xfId="8636"/>
    <cellStyle name="Normal 16 3 6 5 2" xfId="8637"/>
    <cellStyle name="Normal 16 3 6 5 3" xfId="8638"/>
    <cellStyle name="Normal 16 3 6 5 4" xfId="47796"/>
    <cellStyle name="Normal 16 3 6 6" xfId="8639"/>
    <cellStyle name="Normal 16 3 6 6 2" xfId="8640"/>
    <cellStyle name="Normal 16 3 6 6 3" xfId="8641"/>
    <cellStyle name="Normal 16 3 6 6 4" xfId="45395"/>
    <cellStyle name="Normal 16 3 6 7" xfId="8642"/>
    <cellStyle name="Normal 16 3 6 7 2" xfId="8643"/>
    <cellStyle name="Normal 16 3 6 7 3" xfId="8644"/>
    <cellStyle name="Normal 16 3 6 7 4" xfId="50606"/>
    <cellStyle name="Normal 16 3 6 8" xfId="8645"/>
    <cellStyle name="Normal 16 3 6 8 2" xfId="8646"/>
    <cellStyle name="Normal 16 3 6 8 3" xfId="43572"/>
    <cellStyle name="Normal 16 3 6 9" xfId="8647"/>
    <cellStyle name="Normal 16 3 7" xfId="8648"/>
    <cellStyle name="Normal 16 3 7 10" xfId="40272"/>
    <cellStyle name="Normal 16 3 7 2" xfId="8649"/>
    <cellStyle name="Normal 16 3 7 2 2" xfId="8650"/>
    <cellStyle name="Normal 16 3 7 2 2 2" xfId="8651"/>
    <cellStyle name="Normal 16 3 7 2 2 2 2" xfId="8652"/>
    <cellStyle name="Normal 16 3 7 2 2 2 3" xfId="8653"/>
    <cellStyle name="Normal 16 3 7 2 2 2 4" xfId="53285"/>
    <cellStyle name="Normal 16 3 7 2 2 3" xfId="8654"/>
    <cellStyle name="Normal 16 3 7 2 2 3 2" xfId="8655"/>
    <cellStyle name="Normal 16 3 7 2 2 3 3" xfId="47797"/>
    <cellStyle name="Normal 16 3 7 2 2 4" xfId="8656"/>
    <cellStyle name="Normal 16 3 7 2 2 5" xfId="8657"/>
    <cellStyle name="Normal 16 3 7 2 2 6" xfId="42629"/>
    <cellStyle name="Normal 16 3 7 2 3" xfId="8658"/>
    <cellStyle name="Normal 16 3 7 2 3 2" xfId="8659"/>
    <cellStyle name="Normal 16 3 7 2 3 3" xfId="8660"/>
    <cellStyle name="Normal 16 3 7 2 3 4" xfId="47798"/>
    <cellStyle name="Normal 16 3 7 2 4" xfId="8661"/>
    <cellStyle name="Normal 16 3 7 2 4 2" xfId="8662"/>
    <cellStyle name="Normal 16 3 7 2 4 3" xfId="8663"/>
    <cellStyle name="Normal 16 3 7 2 4 4" xfId="46263"/>
    <cellStyle name="Normal 16 3 7 2 5" xfId="8664"/>
    <cellStyle name="Normal 16 3 7 2 5 2" xfId="8665"/>
    <cellStyle name="Normal 16 3 7 2 5 3" xfId="8666"/>
    <cellStyle name="Normal 16 3 7 2 5 4" xfId="51474"/>
    <cellStyle name="Normal 16 3 7 2 6" xfId="8667"/>
    <cellStyle name="Normal 16 3 7 2 6 2" xfId="8668"/>
    <cellStyle name="Normal 16 3 7 2 6 3" xfId="44440"/>
    <cellStyle name="Normal 16 3 7 2 7" xfId="8669"/>
    <cellStyle name="Normal 16 3 7 2 8" xfId="8670"/>
    <cellStyle name="Normal 16 3 7 2 9" xfId="40818"/>
    <cellStyle name="Normal 16 3 7 3" xfId="8671"/>
    <cellStyle name="Normal 16 3 7 3 2" xfId="8672"/>
    <cellStyle name="Normal 16 3 7 3 2 2" xfId="8673"/>
    <cellStyle name="Normal 16 3 7 3 2 3" xfId="8674"/>
    <cellStyle name="Normal 16 3 7 3 2 4" xfId="52739"/>
    <cellStyle name="Normal 16 3 7 3 3" xfId="8675"/>
    <cellStyle name="Normal 16 3 7 3 3 2" xfId="8676"/>
    <cellStyle name="Normal 16 3 7 3 3 3" xfId="47799"/>
    <cellStyle name="Normal 16 3 7 3 4" xfId="8677"/>
    <cellStyle name="Normal 16 3 7 3 5" xfId="8678"/>
    <cellStyle name="Normal 16 3 7 3 6" xfId="42083"/>
    <cellStyle name="Normal 16 3 7 4" xfId="8679"/>
    <cellStyle name="Normal 16 3 7 4 2" xfId="8680"/>
    <cellStyle name="Normal 16 3 7 4 3" xfId="8681"/>
    <cellStyle name="Normal 16 3 7 4 4" xfId="47800"/>
    <cellStyle name="Normal 16 3 7 5" xfId="8682"/>
    <cellStyle name="Normal 16 3 7 5 2" xfId="8683"/>
    <cellStyle name="Normal 16 3 7 5 3" xfId="8684"/>
    <cellStyle name="Normal 16 3 7 5 4" xfId="45717"/>
    <cellStyle name="Normal 16 3 7 6" xfId="8685"/>
    <cellStyle name="Normal 16 3 7 6 2" xfId="8686"/>
    <cellStyle name="Normal 16 3 7 6 3" xfId="8687"/>
    <cellStyle name="Normal 16 3 7 6 4" xfId="50928"/>
    <cellStyle name="Normal 16 3 7 7" xfId="8688"/>
    <cellStyle name="Normal 16 3 7 7 2" xfId="8689"/>
    <cellStyle name="Normal 16 3 7 7 3" xfId="43894"/>
    <cellStyle name="Normal 16 3 7 8" xfId="8690"/>
    <cellStyle name="Normal 16 3 7 9" xfId="8691"/>
    <cellStyle name="Normal 16 3 8" xfId="8692"/>
    <cellStyle name="Normal 16 3 8 2" xfId="8693"/>
    <cellStyle name="Normal 16 3 8 2 2" xfId="8694"/>
    <cellStyle name="Normal 16 3 8 2 2 2" xfId="8695"/>
    <cellStyle name="Normal 16 3 8 2 2 3" xfId="8696"/>
    <cellStyle name="Normal 16 3 8 2 2 4" xfId="53106"/>
    <cellStyle name="Normal 16 3 8 2 3" xfId="8697"/>
    <cellStyle name="Normal 16 3 8 2 3 2" xfId="8698"/>
    <cellStyle name="Normal 16 3 8 2 3 3" xfId="47801"/>
    <cellStyle name="Normal 16 3 8 2 4" xfId="8699"/>
    <cellStyle name="Normal 16 3 8 2 5" xfId="8700"/>
    <cellStyle name="Normal 16 3 8 2 6" xfId="42450"/>
    <cellStyle name="Normal 16 3 8 3" xfId="8701"/>
    <cellStyle name="Normal 16 3 8 3 2" xfId="8702"/>
    <cellStyle name="Normal 16 3 8 3 3" xfId="8703"/>
    <cellStyle name="Normal 16 3 8 3 4" xfId="47802"/>
    <cellStyle name="Normal 16 3 8 4" xfId="8704"/>
    <cellStyle name="Normal 16 3 8 4 2" xfId="8705"/>
    <cellStyle name="Normal 16 3 8 4 3" xfId="8706"/>
    <cellStyle name="Normal 16 3 8 4 4" xfId="46084"/>
    <cellStyle name="Normal 16 3 8 5" xfId="8707"/>
    <cellStyle name="Normal 16 3 8 5 2" xfId="8708"/>
    <cellStyle name="Normal 16 3 8 5 3" xfId="8709"/>
    <cellStyle name="Normal 16 3 8 5 4" xfId="51295"/>
    <cellStyle name="Normal 16 3 8 6" xfId="8710"/>
    <cellStyle name="Normal 16 3 8 6 2" xfId="8711"/>
    <cellStyle name="Normal 16 3 8 6 3" xfId="44261"/>
    <cellStyle name="Normal 16 3 8 7" xfId="8712"/>
    <cellStyle name="Normal 16 3 8 8" xfId="8713"/>
    <cellStyle name="Normal 16 3 8 9" xfId="40639"/>
    <cellStyle name="Normal 16 3 9" xfId="8714"/>
    <cellStyle name="Normal 16 3 9 2" xfId="8715"/>
    <cellStyle name="Normal 16 3 9 2 2" xfId="8716"/>
    <cellStyle name="Normal 16 3 9 2 2 2" xfId="8717"/>
    <cellStyle name="Normal 16 3 9 2 2 3" xfId="8718"/>
    <cellStyle name="Normal 16 3 9 2 2 4" xfId="52373"/>
    <cellStyle name="Normal 16 3 9 2 3" xfId="8719"/>
    <cellStyle name="Normal 16 3 9 2 3 2" xfId="8720"/>
    <cellStyle name="Normal 16 3 9 2 3 3" xfId="47803"/>
    <cellStyle name="Normal 16 3 9 2 4" xfId="8721"/>
    <cellStyle name="Normal 16 3 9 2 5" xfId="8722"/>
    <cellStyle name="Normal 16 3 9 2 6" xfId="41717"/>
    <cellStyle name="Normal 16 3 9 3" xfId="8723"/>
    <cellStyle name="Normal 16 3 9 3 2" xfId="8724"/>
    <cellStyle name="Normal 16 3 9 3 3" xfId="8725"/>
    <cellStyle name="Normal 16 3 9 3 4" xfId="47804"/>
    <cellStyle name="Normal 16 3 9 4" xfId="8726"/>
    <cellStyle name="Normal 16 3 9 4 2" xfId="8727"/>
    <cellStyle name="Normal 16 3 9 4 3" xfId="8728"/>
    <cellStyle name="Normal 16 3 9 4 4" xfId="45351"/>
    <cellStyle name="Normal 16 3 9 5" xfId="8729"/>
    <cellStyle name="Normal 16 3 9 5 2" xfId="8730"/>
    <cellStyle name="Normal 16 3 9 5 3" xfId="8731"/>
    <cellStyle name="Normal 16 3 9 5 4" xfId="50562"/>
    <cellStyle name="Normal 16 3 9 6" xfId="8732"/>
    <cellStyle name="Normal 16 3 9 6 2" xfId="8733"/>
    <cellStyle name="Normal 16 3 9 6 3" xfId="43528"/>
    <cellStyle name="Normal 16 3 9 7" xfId="8734"/>
    <cellStyle name="Normal 16 3 9 8" xfId="8735"/>
    <cellStyle name="Normal 16 3 9 9" xfId="39906"/>
    <cellStyle name="Normal 16 4" xfId="251"/>
    <cellStyle name="Normal 16 4 10" xfId="8736"/>
    <cellStyle name="Normal 16 4 10 2" xfId="8737"/>
    <cellStyle name="Normal 16 4 10 3" xfId="8738"/>
    <cellStyle name="Normal 16 4 10 4" xfId="50699"/>
    <cellStyle name="Normal 16 4 11" xfId="8739"/>
    <cellStyle name="Normal 16 4 11 2" xfId="8740"/>
    <cellStyle name="Normal 16 4 11 3" xfId="43665"/>
    <cellStyle name="Normal 16 4 12" xfId="8741"/>
    <cellStyle name="Normal 16 4 13" xfId="8742"/>
    <cellStyle name="Normal 16 4 14" xfId="40043"/>
    <cellStyle name="Normal 16 4 2" xfId="8743"/>
    <cellStyle name="Normal 16 4 2 10" xfId="8744"/>
    <cellStyle name="Normal 16 4 2 11" xfId="40178"/>
    <cellStyle name="Normal 16 4 2 2" xfId="8745"/>
    <cellStyle name="Normal 16 4 2 2 10" xfId="40545"/>
    <cellStyle name="Normal 16 4 2 2 2" xfId="8746"/>
    <cellStyle name="Normal 16 4 2 2 2 2" xfId="8747"/>
    <cellStyle name="Normal 16 4 2 2 2 2 2" xfId="8748"/>
    <cellStyle name="Normal 16 4 2 2 2 2 2 2" xfId="8749"/>
    <cellStyle name="Normal 16 4 2 2 2 2 2 3" xfId="8750"/>
    <cellStyle name="Normal 16 4 2 2 2 2 2 4" xfId="53288"/>
    <cellStyle name="Normal 16 4 2 2 2 2 3" xfId="8751"/>
    <cellStyle name="Normal 16 4 2 2 2 2 3 2" xfId="8752"/>
    <cellStyle name="Normal 16 4 2 2 2 2 3 3" xfId="47805"/>
    <cellStyle name="Normal 16 4 2 2 2 2 4" xfId="8753"/>
    <cellStyle name="Normal 16 4 2 2 2 2 5" xfId="8754"/>
    <cellStyle name="Normal 16 4 2 2 2 2 6" xfId="42632"/>
    <cellStyle name="Normal 16 4 2 2 2 3" xfId="8755"/>
    <cellStyle name="Normal 16 4 2 2 2 3 2" xfId="8756"/>
    <cellStyle name="Normal 16 4 2 2 2 3 3" xfId="8757"/>
    <cellStyle name="Normal 16 4 2 2 2 3 4" xfId="47806"/>
    <cellStyle name="Normal 16 4 2 2 2 4" xfId="8758"/>
    <cellStyle name="Normal 16 4 2 2 2 4 2" xfId="8759"/>
    <cellStyle name="Normal 16 4 2 2 2 4 3" xfId="8760"/>
    <cellStyle name="Normal 16 4 2 2 2 4 4" xfId="46266"/>
    <cellStyle name="Normal 16 4 2 2 2 5" xfId="8761"/>
    <cellStyle name="Normal 16 4 2 2 2 5 2" xfId="8762"/>
    <cellStyle name="Normal 16 4 2 2 2 5 3" xfId="8763"/>
    <cellStyle name="Normal 16 4 2 2 2 5 4" xfId="51477"/>
    <cellStyle name="Normal 16 4 2 2 2 6" xfId="8764"/>
    <cellStyle name="Normal 16 4 2 2 2 6 2" xfId="8765"/>
    <cellStyle name="Normal 16 4 2 2 2 6 3" xfId="44443"/>
    <cellStyle name="Normal 16 4 2 2 2 7" xfId="8766"/>
    <cellStyle name="Normal 16 4 2 2 2 8" xfId="8767"/>
    <cellStyle name="Normal 16 4 2 2 2 9" xfId="40821"/>
    <cellStyle name="Normal 16 4 2 2 3" xfId="8768"/>
    <cellStyle name="Normal 16 4 2 2 3 2" xfId="8769"/>
    <cellStyle name="Normal 16 4 2 2 3 2 2" xfId="8770"/>
    <cellStyle name="Normal 16 4 2 2 3 2 3" xfId="8771"/>
    <cellStyle name="Normal 16 4 2 2 3 2 4" xfId="53012"/>
    <cellStyle name="Normal 16 4 2 2 3 3" xfId="8772"/>
    <cellStyle name="Normal 16 4 2 2 3 3 2" xfId="8773"/>
    <cellStyle name="Normal 16 4 2 2 3 3 3" xfId="47807"/>
    <cellStyle name="Normal 16 4 2 2 3 4" xfId="8774"/>
    <cellStyle name="Normal 16 4 2 2 3 5" xfId="8775"/>
    <cellStyle name="Normal 16 4 2 2 3 6" xfId="42356"/>
    <cellStyle name="Normal 16 4 2 2 4" xfId="8776"/>
    <cellStyle name="Normal 16 4 2 2 4 2" xfId="8777"/>
    <cellStyle name="Normal 16 4 2 2 4 3" xfId="8778"/>
    <cellStyle name="Normal 16 4 2 2 4 4" xfId="47808"/>
    <cellStyle name="Normal 16 4 2 2 5" xfId="8779"/>
    <cellStyle name="Normal 16 4 2 2 5 2" xfId="8780"/>
    <cellStyle name="Normal 16 4 2 2 5 3" xfId="8781"/>
    <cellStyle name="Normal 16 4 2 2 5 4" xfId="45990"/>
    <cellStyle name="Normal 16 4 2 2 6" xfId="8782"/>
    <cellStyle name="Normal 16 4 2 2 6 2" xfId="8783"/>
    <cellStyle name="Normal 16 4 2 2 6 3" xfId="8784"/>
    <cellStyle name="Normal 16 4 2 2 6 4" xfId="51201"/>
    <cellStyle name="Normal 16 4 2 2 7" xfId="8785"/>
    <cellStyle name="Normal 16 4 2 2 7 2" xfId="8786"/>
    <cellStyle name="Normal 16 4 2 2 7 3" xfId="44167"/>
    <cellStyle name="Normal 16 4 2 2 8" xfId="8787"/>
    <cellStyle name="Normal 16 4 2 2 9" xfId="8788"/>
    <cellStyle name="Normal 16 4 2 3" xfId="8789"/>
    <cellStyle name="Normal 16 4 2 3 2" xfId="8790"/>
    <cellStyle name="Normal 16 4 2 3 2 2" xfId="8791"/>
    <cellStyle name="Normal 16 4 2 3 2 2 2" xfId="8792"/>
    <cellStyle name="Normal 16 4 2 3 2 2 3" xfId="8793"/>
    <cellStyle name="Normal 16 4 2 3 2 2 4" xfId="53287"/>
    <cellStyle name="Normal 16 4 2 3 2 3" xfId="8794"/>
    <cellStyle name="Normal 16 4 2 3 2 3 2" xfId="8795"/>
    <cellStyle name="Normal 16 4 2 3 2 3 3" xfId="47809"/>
    <cellStyle name="Normal 16 4 2 3 2 4" xfId="8796"/>
    <cellStyle name="Normal 16 4 2 3 2 5" xfId="8797"/>
    <cellStyle name="Normal 16 4 2 3 2 6" xfId="42631"/>
    <cellStyle name="Normal 16 4 2 3 3" xfId="8798"/>
    <cellStyle name="Normal 16 4 2 3 3 2" xfId="8799"/>
    <cellStyle name="Normal 16 4 2 3 3 3" xfId="8800"/>
    <cellStyle name="Normal 16 4 2 3 3 4" xfId="47810"/>
    <cellStyle name="Normal 16 4 2 3 4" xfId="8801"/>
    <cellStyle name="Normal 16 4 2 3 4 2" xfId="8802"/>
    <cellStyle name="Normal 16 4 2 3 4 3" xfId="8803"/>
    <cellStyle name="Normal 16 4 2 3 4 4" xfId="46265"/>
    <cellStyle name="Normal 16 4 2 3 5" xfId="8804"/>
    <cellStyle name="Normal 16 4 2 3 5 2" xfId="8805"/>
    <cellStyle name="Normal 16 4 2 3 5 3" xfId="8806"/>
    <cellStyle name="Normal 16 4 2 3 5 4" xfId="51476"/>
    <cellStyle name="Normal 16 4 2 3 6" xfId="8807"/>
    <cellStyle name="Normal 16 4 2 3 6 2" xfId="8808"/>
    <cellStyle name="Normal 16 4 2 3 6 3" xfId="44442"/>
    <cellStyle name="Normal 16 4 2 3 7" xfId="8809"/>
    <cellStyle name="Normal 16 4 2 3 8" xfId="8810"/>
    <cellStyle name="Normal 16 4 2 3 9" xfId="40820"/>
    <cellStyle name="Normal 16 4 2 4" xfId="8811"/>
    <cellStyle name="Normal 16 4 2 4 2" xfId="8812"/>
    <cellStyle name="Normal 16 4 2 4 2 2" xfId="8813"/>
    <cellStyle name="Normal 16 4 2 4 2 3" xfId="8814"/>
    <cellStyle name="Normal 16 4 2 4 2 4" xfId="52645"/>
    <cellStyle name="Normal 16 4 2 4 3" xfId="8815"/>
    <cellStyle name="Normal 16 4 2 4 3 2" xfId="8816"/>
    <cellStyle name="Normal 16 4 2 4 3 3" xfId="47811"/>
    <cellStyle name="Normal 16 4 2 4 4" xfId="8817"/>
    <cellStyle name="Normal 16 4 2 4 5" xfId="8818"/>
    <cellStyle name="Normal 16 4 2 4 6" xfId="41989"/>
    <cellStyle name="Normal 16 4 2 5" xfId="8819"/>
    <cellStyle name="Normal 16 4 2 5 2" xfId="8820"/>
    <cellStyle name="Normal 16 4 2 5 3" xfId="8821"/>
    <cellStyle name="Normal 16 4 2 5 4" xfId="47812"/>
    <cellStyle name="Normal 16 4 2 6" xfId="8822"/>
    <cellStyle name="Normal 16 4 2 6 2" xfId="8823"/>
    <cellStyle name="Normal 16 4 2 6 3" xfId="8824"/>
    <cellStyle name="Normal 16 4 2 6 4" xfId="45623"/>
    <cellStyle name="Normal 16 4 2 7" xfId="8825"/>
    <cellStyle name="Normal 16 4 2 7 2" xfId="8826"/>
    <cellStyle name="Normal 16 4 2 7 3" xfId="8827"/>
    <cellStyle name="Normal 16 4 2 7 4" xfId="50834"/>
    <cellStyle name="Normal 16 4 2 8" xfId="8828"/>
    <cellStyle name="Normal 16 4 2 8 2" xfId="8829"/>
    <cellStyle name="Normal 16 4 2 8 3" xfId="43800"/>
    <cellStyle name="Normal 16 4 2 9" xfId="8830"/>
    <cellStyle name="Normal 16 4 3" xfId="8831"/>
    <cellStyle name="Normal 16 4 3 10" xfId="40316"/>
    <cellStyle name="Normal 16 4 3 2" xfId="8832"/>
    <cellStyle name="Normal 16 4 3 2 2" xfId="8833"/>
    <cellStyle name="Normal 16 4 3 2 2 2" xfId="8834"/>
    <cellStyle name="Normal 16 4 3 2 2 2 2" xfId="8835"/>
    <cellStyle name="Normal 16 4 3 2 2 2 3" xfId="8836"/>
    <cellStyle name="Normal 16 4 3 2 2 2 4" xfId="53289"/>
    <cellStyle name="Normal 16 4 3 2 2 3" xfId="8837"/>
    <cellStyle name="Normal 16 4 3 2 2 3 2" xfId="8838"/>
    <cellStyle name="Normal 16 4 3 2 2 3 3" xfId="47813"/>
    <cellStyle name="Normal 16 4 3 2 2 4" xfId="8839"/>
    <cellStyle name="Normal 16 4 3 2 2 5" xfId="8840"/>
    <cellStyle name="Normal 16 4 3 2 2 6" xfId="42633"/>
    <cellStyle name="Normal 16 4 3 2 3" xfId="8841"/>
    <cellStyle name="Normal 16 4 3 2 3 2" xfId="8842"/>
    <cellStyle name="Normal 16 4 3 2 3 3" xfId="8843"/>
    <cellStyle name="Normal 16 4 3 2 3 4" xfId="47814"/>
    <cellStyle name="Normal 16 4 3 2 4" xfId="8844"/>
    <cellStyle name="Normal 16 4 3 2 4 2" xfId="8845"/>
    <cellStyle name="Normal 16 4 3 2 4 3" xfId="8846"/>
    <cellStyle name="Normal 16 4 3 2 4 4" xfId="46267"/>
    <cellStyle name="Normal 16 4 3 2 5" xfId="8847"/>
    <cellStyle name="Normal 16 4 3 2 5 2" xfId="8848"/>
    <cellStyle name="Normal 16 4 3 2 5 3" xfId="8849"/>
    <cellStyle name="Normal 16 4 3 2 5 4" xfId="51478"/>
    <cellStyle name="Normal 16 4 3 2 6" xfId="8850"/>
    <cellStyle name="Normal 16 4 3 2 6 2" xfId="8851"/>
    <cellStyle name="Normal 16 4 3 2 6 3" xfId="44444"/>
    <cellStyle name="Normal 16 4 3 2 7" xfId="8852"/>
    <cellStyle name="Normal 16 4 3 2 8" xfId="8853"/>
    <cellStyle name="Normal 16 4 3 2 9" xfId="40822"/>
    <cellStyle name="Normal 16 4 3 3" xfId="8854"/>
    <cellStyle name="Normal 16 4 3 3 2" xfId="8855"/>
    <cellStyle name="Normal 16 4 3 3 2 2" xfId="8856"/>
    <cellStyle name="Normal 16 4 3 3 2 3" xfId="8857"/>
    <cellStyle name="Normal 16 4 3 3 2 4" xfId="52783"/>
    <cellStyle name="Normal 16 4 3 3 3" xfId="8858"/>
    <cellStyle name="Normal 16 4 3 3 3 2" xfId="8859"/>
    <cellStyle name="Normal 16 4 3 3 3 3" xfId="47815"/>
    <cellStyle name="Normal 16 4 3 3 4" xfId="8860"/>
    <cellStyle name="Normal 16 4 3 3 5" xfId="8861"/>
    <cellStyle name="Normal 16 4 3 3 6" xfId="42127"/>
    <cellStyle name="Normal 16 4 3 4" xfId="8862"/>
    <cellStyle name="Normal 16 4 3 4 2" xfId="8863"/>
    <cellStyle name="Normal 16 4 3 4 3" xfId="8864"/>
    <cellStyle name="Normal 16 4 3 4 4" xfId="47816"/>
    <cellStyle name="Normal 16 4 3 5" xfId="8865"/>
    <cellStyle name="Normal 16 4 3 5 2" xfId="8866"/>
    <cellStyle name="Normal 16 4 3 5 3" xfId="8867"/>
    <cellStyle name="Normal 16 4 3 5 4" xfId="45761"/>
    <cellStyle name="Normal 16 4 3 6" xfId="8868"/>
    <cellStyle name="Normal 16 4 3 6 2" xfId="8869"/>
    <cellStyle name="Normal 16 4 3 6 3" xfId="8870"/>
    <cellStyle name="Normal 16 4 3 6 4" xfId="50972"/>
    <cellStyle name="Normal 16 4 3 7" xfId="8871"/>
    <cellStyle name="Normal 16 4 3 7 2" xfId="8872"/>
    <cellStyle name="Normal 16 4 3 7 3" xfId="43938"/>
    <cellStyle name="Normal 16 4 3 8" xfId="8873"/>
    <cellStyle name="Normal 16 4 3 9" xfId="8874"/>
    <cellStyle name="Normal 16 4 4" xfId="8875"/>
    <cellStyle name="Normal 16 4 4 2" xfId="8876"/>
    <cellStyle name="Normal 16 4 4 2 2" xfId="8877"/>
    <cellStyle name="Normal 16 4 4 2 2 2" xfId="8878"/>
    <cellStyle name="Normal 16 4 4 2 2 3" xfId="8879"/>
    <cellStyle name="Normal 16 4 4 2 2 4" xfId="53286"/>
    <cellStyle name="Normal 16 4 4 2 3" xfId="8880"/>
    <cellStyle name="Normal 16 4 4 2 3 2" xfId="8881"/>
    <cellStyle name="Normal 16 4 4 2 3 3" xfId="47817"/>
    <cellStyle name="Normal 16 4 4 2 4" xfId="8882"/>
    <cellStyle name="Normal 16 4 4 2 5" xfId="8883"/>
    <cellStyle name="Normal 16 4 4 2 6" xfId="42630"/>
    <cellStyle name="Normal 16 4 4 3" xfId="8884"/>
    <cellStyle name="Normal 16 4 4 3 2" xfId="8885"/>
    <cellStyle name="Normal 16 4 4 3 3" xfId="8886"/>
    <cellStyle name="Normal 16 4 4 3 4" xfId="47818"/>
    <cellStyle name="Normal 16 4 4 4" xfId="8887"/>
    <cellStyle name="Normal 16 4 4 4 2" xfId="8888"/>
    <cellStyle name="Normal 16 4 4 4 3" xfId="8889"/>
    <cellStyle name="Normal 16 4 4 4 4" xfId="46264"/>
    <cellStyle name="Normal 16 4 4 5" xfId="8890"/>
    <cellStyle name="Normal 16 4 4 5 2" xfId="8891"/>
    <cellStyle name="Normal 16 4 4 5 3" xfId="8892"/>
    <cellStyle name="Normal 16 4 4 5 4" xfId="51475"/>
    <cellStyle name="Normal 16 4 4 6" xfId="8893"/>
    <cellStyle name="Normal 16 4 4 6 2" xfId="8894"/>
    <cellStyle name="Normal 16 4 4 6 3" xfId="44441"/>
    <cellStyle name="Normal 16 4 4 7" xfId="8895"/>
    <cellStyle name="Normal 16 4 4 8" xfId="8896"/>
    <cellStyle name="Normal 16 4 4 9" xfId="40819"/>
    <cellStyle name="Normal 16 4 5" xfId="8897"/>
    <cellStyle name="Normal 16 4 5 2" xfId="8898"/>
    <cellStyle name="Normal 16 4 5 2 2" xfId="8899"/>
    <cellStyle name="Normal 16 4 5 2 2 2" xfId="8900"/>
    <cellStyle name="Normal 16 4 5 2 2 3" xfId="8901"/>
    <cellStyle name="Normal 16 4 5 2 2 4" xfId="53887"/>
    <cellStyle name="Normal 16 4 5 2 3" xfId="8902"/>
    <cellStyle name="Normal 16 4 5 2 3 2" xfId="8903"/>
    <cellStyle name="Normal 16 4 5 2 3 3" xfId="47819"/>
    <cellStyle name="Normal 16 4 5 2 4" xfId="8904"/>
    <cellStyle name="Normal 16 4 5 2 5" xfId="8905"/>
    <cellStyle name="Normal 16 4 5 2 6" xfId="43231"/>
    <cellStyle name="Normal 16 4 5 3" xfId="8906"/>
    <cellStyle name="Normal 16 4 5 3 2" xfId="8907"/>
    <cellStyle name="Normal 16 4 5 3 3" xfId="8908"/>
    <cellStyle name="Normal 16 4 5 3 4" xfId="47820"/>
    <cellStyle name="Normal 16 4 5 4" xfId="8909"/>
    <cellStyle name="Normal 16 4 5 4 2" xfId="8910"/>
    <cellStyle name="Normal 16 4 5 4 3" xfId="8911"/>
    <cellStyle name="Normal 16 4 5 4 4" xfId="46865"/>
    <cellStyle name="Normal 16 4 5 5" xfId="8912"/>
    <cellStyle name="Normal 16 4 5 5 2" xfId="8913"/>
    <cellStyle name="Normal 16 4 5 5 3" xfId="8914"/>
    <cellStyle name="Normal 16 4 5 5 4" xfId="52076"/>
    <cellStyle name="Normal 16 4 5 6" xfId="8915"/>
    <cellStyle name="Normal 16 4 5 6 2" xfId="8916"/>
    <cellStyle name="Normal 16 4 5 6 3" xfId="45042"/>
    <cellStyle name="Normal 16 4 5 7" xfId="8917"/>
    <cellStyle name="Normal 16 4 5 8" xfId="8918"/>
    <cellStyle name="Normal 16 4 5 9" xfId="41420"/>
    <cellStyle name="Normal 16 4 6" xfId="8919"/>
    <cellStyle name="Normal 16 4 6 2" xfId="8920"/>
    <cellStyle name="Normal 16 4 6 2 2" xfId="8921"/>
    <cellStyle name="Normal 16 4 6 2 2 2" xfId="8922"/>
    <cellStyle name="Normal 16 4 6 2 2 3" xfId="8923"/>
    <cellStyle name="Normal 16 4 6 2 2 4" xfId="54023"/>
    <cellStyle name="Normal 16 4 6 2 3" xfId="8924"/>
    <cellStyle name="Normal 16 4 6 2 3 2" xfId="8925"/>
    <cellStyle name="Normal 16 4 6 2 3 3" xfId="47821"/>
    <cellStyle name="Normal 16 4 6 2 4" xfId="8926"/>
    <cellStyle name="Normal 16 4 6 2 5" xfId="8927"/>
    <cellStyle name="Normal 16 4 6 2 6" xfId="43367"/>
    <cellStyle name="Normal 16 4 6 3" xfId="8928"/>
    <cellStyle name="Normal 16 4 6 3 2" xfId="8929"/>
    <cellStyle name="Normal 16 4 6 3 3" xfId="8930"/>
    <cellStyle name="Normal 16 4 6 3 4" xfId="47001"/>
    <cellStyle name="Normal 16 4 6 4" xfId="8931"/>
    <cellStyle name="Normal 16 4 6 4 2" xfId="8932"/>
    <cellStyle name="Normal 16 4 6 4 3" xfId="8933"/>
    <cellStyle name="Normal 16 4 6 4 4" xfId="52212"/>
    <cellStyle name="Normal 16 4 6 5" xfId="8934"/>
    <cellStyle name="Normal 16 4 6 5 2" xfId="8935"/>
    <cellStyle name="Normal 16 4 6 5 3" xfId="45178"/>
    <cellStyle name="Normal 16 4 6 6" xfId="8936"/>
    <cellStyle name="Normal 16 4 6 7" xfId="8937"/>
    <cellStyle name="Normal 16 4 6 8" xfId="41556"/>
    <cellStyle name="Normal 16 4 7" xfId="8938"/>
    <cellStyle name="Normal 16 4 7 2" xfId="8939"/>
    <cellStyle name="Normal 16 4 7 2 2" xfId="8940"/>
    <cellStyle name="Normal 16 4 7 2 3" xfId="8941"/>
    <cellStyle name="Normal 16 4 7 2 4" xfId="52510"/>
    <cellStyle name="Normal 16 4 7 3" xfId="8942"/>
    <cellStyle name="Normal 16 4 7 3 2" xfId="8943"/>
    <cellStyle name="Normal 16 4 7 3 3" xfId="47822"/>
    <cellStyle name="Normal 16 4 7 4" xfId="8944"/>
    <cellStyle name="Normal 16 4 7 5" xfId="8945"/>
    <cellStyle name="Normal 16 4 7 6" xfId="41854"/>
    <cellStyle name="Normal 16 4 8" xfId="8946"/>
    <cellStyle name="Normal 16 4 8 2" xfId="8947"/>
    <cellStyle name="Normal 16 4 8 3" xfId="8948"/>
    <cellStyle name="Normal 16 4 8 4" xfId="47823"/>
    <cellStyle name="Normal 16 4 9" xfId="8949"/>
    <cellStyle name="Normal 16 4 9 2" xfId="8950"/>
    <cellStyle name="Normal 16 4 9 3" xfId="8951"/>
    <cellStyle name="Normal 16 4 9 4" xfId="45488"/>
    <cellStyle name="Normal 16 5" xfId="204"/>
    <cellStyle name="Normal 16 5 10" xfId="8952"/>
    <cellStyle name="Normal 16 5 10 2" xfId="8953"/>
    <cellStyle name="Normal 16 5 10 3" xfId="8954"/>
    <cellStyle name="Normal 16 5 10 4" xfId="50742"/>
    <cellStyle name="Normal 16 5 11" xfId="8955"/>
    <cellStyle name="Normal 16 5 11 2" xfId="8956"/>
    <cellStyle name="Normal 16 5 11 3" xfId="43708"/>
    <cellStyle name="Normal 16 5 12" xfId="8957"/>
    <cellStyle name="Normal 16 5 13" xfId="8958"/>
    <cellStyle name="Normal 16 5 14" xfId="40086"/>
    <cellStyle name="Normal 16 5 2" xfId="8959"/>
    <cellStyle name="Normal 16 5 2 10" xfId="8960"/>
    <cellStyle name="Normal 16 5 2 11" xfId="40221"/>
    <cellStyle name="Normal 16 5 2 2" xfId="8961"/>
    <cellStyle name="Normal 16 5 2 2 10" xfId="40588"/>
    <cellStyle name="Normal 16 5 2 2 2" xfId="8962"/>
    <cellStyle name="Normal 16 5 2 2 2 2" xfId="8963"/>
    <cellStyle name="Normal 16 5 2 2 2 2 2" xfId="8964"/>
    <cellStyle name="Normal 16 5 2 2 2 2 2 2" xfId="8965"/>
    <cellStyle name="Normal 16 5 2 2 2 2 2 3" xfId="8966"/>
    <cellStyle name="Normal 16 5 2 2 2 2 2 4" xfId="53292"/>
    <cellStyle name="Normal 16 5 2 2 2 2 3" xfId="8967"/>
    <cellStyle name="Normal 16 5 2 2 2 2 3 2" xfId="8968"/>
    <cellStyle name="Normal 16 5 2 2 2 2 3 3" xfId="47824"/>
    <cellStyle name="Normal 16 5 2 2 2 2 4" xfId="8969"/>
    <cellStyle name="Normal 16 5 2 2 2 2 5" xfId="8970"/>
    <cellStyle name="Normal 16 5 2 2 2 2 6" xfId="42636"/>
    <cellStyle name="Normal 16 5 2 2 2 3" xfId="8971"/>
    <cellStyle name="Normal 16 5 2 2 2 3 2" xfId="8972"/>
    <cellStyle name="Normal 16 5 2 2 2 3 3" xfId="8973"/>
    <cellStyle name="Normal 16 5 2 2 2 3 4" xfId="47825"/>
    <cellStyle name="Normal 16 5 2 2 2 4" xfId="8974"/>
    <cellStyle name="Normal 16 5 2 2 2 4 2" xfId="8975"/>
    <cellStyle name="Normal 16 5 2 2 2 4 3" xfId="8976"/>
    <cellStyle name="Normal 16 5 2 2 2 4 4" xfId="46270"/>
    <cellStyle name="Normal 16 5 2 2 2 5" xfId="8977"/>
    <cellStyle name="Normal 16 5 2 2 2 5 2" xfId="8978"/>
    <cellStyle name="Normal 16 5 2 2 2 5 3" xfId="8979"/>
    <cellStyle name="Normal 16 5 2 2 2 5 4" xfId="51481"/>
    <cellStyle name="Normal 16 5 2 2 2 6" xfId="8980"/>
    <cellStyle name="Normal 16 5 2 2 2 6 2" xfId="8981"/>
    <cellStyle name="Normal 16 5 2 2 2 6 3" xfId="44447"/>
    <cellStyle name="Normal 16 5 2 2 2 7" xfId="8982"/>
    <cellStyle name="Normal 16 5 2 2 2 8" xfId="8983"/>
    <cellStyle name="Normal 16 5 2 2 2 9" xfId="40825"/>
    <cellStyle name="Normal 16 5 2 2 3" xfId="8984"/>
    <cellStyle name="Normal 16 5 2 2 3 2" xfId="8985"/>
    <cellStyle name="Normal 16 5 2 2 3 2 2" xfId="8986"/>
    <cellStyle name="Normal 16 5 2 2 3 2 3" xfId="8987"/>
    <cellStyle name="Normal 16 5 2 2 3 2 4" xfId="53055"/>
    <cellStyle name="Normal 16 5 2 2 3 3" xfId="8988"/>
    <cellStyle name="Normal 16 5 2 2 3 3 2" xfId="8989"/>
    <cellStyle name="Normal 16 5 2 2 3 3 3" xfId="47826"/>
    <cellStyle name="Normal 16 5 2 2 3 4" xfId="8990"/>
    <cellStyle name="Normal 16 5 2 2 3 5" xfId="8991"/>
    <cellStyle name="Normal 16 5 2 2 3 6" xfId="42399"/>
    <cellStyle name="Normal 16 5 2 2 4" xfId="8992"/>
    <cellStyle name="Normal 16 5 2 2 4 2" xfId="8993"/>
    <cellStyle name="Normal 16 5 2 2 4 3" xfId="8994"/>
    <cellStyle name="Normal 16 5 2 2 4 4" xfId="47827"/>
    <cellStyle name="Normal 16 5 2 2 5" xfId="8995"/>
    <cellStyle name="Normal 16 5 2 2 5 2" xfId="8996"/>
    <cellStyle name="Normal 16 5 2 2 5 3" xfId="8997"/>
    <cellStyle name="Normal 16 5 2 2 5 4" xfId="46033"/>
    <cellStyle name="Normal 16 5 2 2 6" xfId="8998"/>
    <cellStyle name="Normal 16 5 2 2 6 2" xfId="8999"/>
    <cellStyle name="Normal 16 5 2 2 6 3" xfId="9000"/>
    <cellStyle name="Normal 16 5 2 2 6 4" xfId="51244"/>
    <cellStyle name="Normal 16 5 2 2 7" xfId="9001"/>
    <cellStyle name="Normal 16 5 2 2 7 2" xfId="9002"/>
    <cellStyle name="Normal 16 5 2 2 7 3" xfId="44210"/>
    <cellStyle name="Normal 16 5 2 2 8" xfId="9003"/>
    <cellStyle name="Normal 16 5 2 2 9" xfId="9004"/>
    <cellStyle name="Normal 16 5 2 3" xfId="9005"/>
    <cellStyle name="Normal 16 5 2 3 2" xfId="9006"/>
    <cellStyle name="Normal 16 5 2 3 2 2" xfId="9007"/>
    <cellStyle name="Normal 16 5 2 3 2 2 2" xfId="9008"/>
    <cellStyle name="Normal 16 5 2 3 2 2 3" xfId="9009"/>
    <cellStyle name="Normal 16 5 2 3 2 2 4" xfId="53291"/>
    <cellStyle name="Normal 16 5 2 3 2 3" xfId="9010"/>
    <cellStyle name="Normal 16 5 2 3 2 3 2" xfId="9011"/>
    <cellStyle name="Normal 16 5 2 3 2 3 3" xfId="47828"/>
    <cellStyle name="Normal 16 5 2 3 2 4" xfId="9012"/>
    <cellStyle name="Normal 16 5 2 3 2 5" xfId="9013"/>
    <cellStyle name="Normal 16 5 2 3 2 6" xfId="42635"/>
    <cellStyle name="Normal 16 5 2 3 3" xfId="9014"/>
    <cellStyle name="Normal 16 5 2 3 3 2" xfId="9015"/>
    <cellStyle name="Normal 16 5 2 3 3 3" xfId="9016"/>
    <cellStyle name="Normal 16 5 2 3 3 4" xfId="47829"/>
    <cellStyle name="Normal 16 5 2 3 4" xfId="9017"/>
    <cellStyle name="Normal 16 5 2 3 4 2" xfId="9018"/>
    <cellStyle name="Normal 16 5 2 3 4 3" xfId="9019"/>
    <cellStyle name="Normal 16 5 2 3 4 4" xfId="46269"/>
    <cellStyle name="Normal 16 5 2 3 5" xfId="9020"/>
    <cellStyle name="Normal 16 5 2 3 5 2" xfId="9021"/>
    <cellStyle name="Normal 16 5 2 3 5 3" xfId="9022"/>
    <cellStyle name="Normal 16 5 2 3 5 4" xfId="51480"/>
    <cellStyle name="Normal 16 5 2 3 6" xfId="9023"/>
    <cellStyle name="Normal 16 5 2 3 6 2" xfId="9024"/>
    <cellStyle name="Normal 16 5 2 3 6 3" xfId="44446"/>
    <cellStyle name="Normal 16 5 2 3 7" xfId="9025"/>
    <cellStyle name="Normal 16 5 2 3 8" xfId="9026"/>
    <cellStyle name="Normal 16 5 2 3 9" xfId="40824"/>
    <cellStyle name="Normal 16 5 2 4" xfId="9027"/>
    <cellStyle name="Normal 16 5 2 4 2" xfId="9028"/>
    <cellStyle name="Normal 16 5 2 4 2 2" xfId="9029"/>
    <cellStyle name="Normal 16 5 2 4 2 3" xfId="9030"/>
    <cellStyle name="Normal 16 5 2 4 2 4" xfId="52688"/>
    <cellStyle name="Normal 16 5 2 4 3" xfId="9031"/>
    <cellStyle name="Normal 16 5 2 4 3 2" xfId="9032"/>
    <cellStyle name="Normal 16 5 2 4 3 3" xfId="47830"/>
    <cellStyle name="Normal 16 5 2 4 4" xfId="9033"/>
    <cellStyle name="Normal 16 5 2 4 5" xfId="9034"/>
    <cellStyle name="Normal 16 5 2 4 6" xfId="42032"/>
    <cellStyle name="Normal 16 5 2 5" xfId="9035"/>
    <cellStyle name="Normal 16 5 2 5 2" xfId="9036"/>
    <cellStyle name="Normal 16 5 2 5 3" xfId="9037"/>
    <cellStyle name="Normal 16 5 2 5 4" xfId="47831"/>
    <cellStyle name="Normal 16 5 2 6" xfId="9038"/>
    <cellStyle name="Normal 16 5 2 6 2" xfId="9039"/>
    <cellStyle name="Normal 16 5 2 6 3" xfId="9040"/>
    <cellStyle name="Normal 16 5 2 6 4" xfId="45666"/>
    <cellStyle name="Normal 16 5 2 7" xfId="9041"/>
    <cellStyle name="Normal 16 5 2 7 2" xfId="9042"/>
    <cellStyle name="Normal 16 5 2 7 3" xfId="9043"/>
    <cellStyle name="Normal 16 5 2 7 4" xfId="50877"/>
    <cellStyle name="Normal 16 5 2 8" xfId="9044"/>
    <cellStyle name="Normal 16 5 2 8 2" xfId="9045"/>
    <cellStyle name="Normal 16 5 2 8 3" xfId="43843"/>
    <cellStyle name="Normal 16 5 2 9" xfId="9046"/>
    <cellStyle name="Normal 16 5 3" xfId="9047"/>
    <cellStyle name="Normal 16 5 3 10" xfId="40359"/>
    <cellStyle name="Normal 16 5 3 2" xfId="9048"/>
    <cellStyle name="Normal 16 5 3 2 2" xfId="9049"/>
    <cellStyle name="Normal 16 5 3 2 2 2" xfId="9050"/>
    <cellStyle name="Normal 16 5 3 2 2 2 2" xfId="9051"/>
    <cellStyle name="Normal 16 5 3 2 2 2 3" xfId="9052"/>
    <cellStyle name="Normal 16 5 3 2 2 2 4" xfId="53293"/>
    <cellStyle name="Normal 16 5 3 2 2 3" xfId="9053"/>
    <cellStyle name="Normal 16 5 3 2 2 3 2" xfId="9054"/>
    <cellStyle name="Normal 16 5 3 2 2 3 3" xfId="47832"/>
    <cellStyle name="Normal 16 5 3 2 2 4" xfId="9055"/>
    <cellStyle name="Normal 16 5 3 2 2 5" xfId="9056"/>
    <cellStyle name="Normal 16 5 3 2 2 6" xfId="42637"/>
    <cellStyle name="Normal 16 5 3 2 3" xfId="9057"/>
    <cellStyle name="Normal 16 5 3 2 3 2" xfId="9058"/>
    <cellStyle name="Normal 16 5 3 2 3 3" xfId="9059"/>
    <cellStyle name="Normal 16 5 3 2 3 4" xfId="47833"/>
    <cellStyle name="Normal 16 5 3 2 4" xfId="9060"/>
    <cellStyle name="Normal 16 5 3 2 4 2" xfId="9061"/>
    <cellStyle name="Normal 16 5 3 2 4 3" xfId="9062"/>
    <cellStyle name="Normal 16 5 3 2 4 4" xfId="46271"/>
    <cellStyle name="Normal 16 5 3 2 5" xfId="9063"/>
    <cellStyle name="Normal 16 5 3 2 5 2" xfId="9064"/>
    <cellStyle name="Normal 16 5 3 2 5 3" xfId="9065"/>
    <cellStyle name="Normal 16 5 3 2 5 4" xfId="51482"/>
    <cellStyle name="Normal 16 5 3 2 6" xfId="9066"/>
    <cellStyle name="Normal 16 5 3 2 6 2" xfId="9067"/>
    <cellStyle name="Normal 16 5 3 2 6 3" xfId="44448"/>
    <cellStyle name="Normal 16 5 3 2 7" xfId="9068"/>
    <cellStyle name="Normal 16 5 3 2 8" xfId="9069"/>
    <cellStyle name="Normal 16 5 3 2 9" xfId="40826"/>
    <cellStyle name="Normal 16 5 3 3" xfId="9070"/>
    <cellStyle name="Normal 16 5 3 3 2" xfId="9071"/>
    <cellStyle name="Normal 16 5 3 3 2 2" xfId="9072"/>
    <cellStyle name="Normal 16 5 3 3 2 3" xfId="9073"/>
    <cellStyle name="Normal 16 5 3 3 2 4" xfId="52826"/>
    <cellStyle name="Normal 16 5 3 3 3" xfId="9074"/>
    <cellStyle name="Normal 16 5 3 3 3 2" xfId="9075"/>
    <cellStyle name="Normal 16 5 3 3 3 3" xfId="47834"/>
    <cellStyle name="Normal 16 5 3 3 4" xfId="9076"/>
    <cellStyle name="Normal 16 5 3 3 5" xfId="9077"/>
    <cellStyle name="Normal 16 5 3 3 6" xfId="42170"/>
    <cellStyle name="Normal 16 5 3 4" xfId="9078"/>
    <cellStyle name="Normal 16 5 3 4 2" xfId="9079"/>
    <cellStyle name="Normal 16 5 3 4 3" xfId="9080"/>
    <cellStyle name="Normal 16 5 3 4 4" xfId="47835"/>
    <cellStyle name="Normal 16 5 3 5" xfId="9081"/>
    <cellStyle name="Normal 16 5 3 5 2" xfId="9082"/>
    <cellStyle name="Normal 16 5 3 5 3" xfId="9083"/>
    <cellStyle name="Normal 16 5 3 5 4" xfId="45804"/>
    <cellStyle name="Normal 16 5 3 6" xfId="9084"/>
    <cellStyle name="Normal 16 5 3 6 2" xfId="9085"/>
    <cellStyle name="Normal 16 5 3 6 3" xfId="9086"/>
    <cellStyle name="Normal 16 5 3 6 4" xfId="51015"/>
    <cellStyle name="Normal 16 5 3 7" xfId="9087"/>
    <cellStyle name="Normal 16 5 3 7 2" xfId="9088"/>
    <cellStyle name="Normal 16 5 3 7 3" xfId="43981"/>
    <cellStyle name="Normal 16 5 3 8" xfId="9089"/>
    <cellStyle name="Normal 16 5 3 9" xfId="9090"/>
    <cellStyle name="Normal 16 5 4" xfId="9091"/>
    <cellStyle name="Normal 16 5 4 2" xfId="9092"/>
    <cellStyle name="Normal 16 5 4 2 2" xfId="9093"/>
    <cellStyle name="Normal 16 5 4 2 2 2" xfId="9094"/>
    <cellStyle name="Normal 16 5 4 2 2 3" xfId="9095"/>
    <cellStyle name="Normal 16 5 4 2 2 4" xfId="53290"/>
    <cellStyle name="Normal 16 5 4 2 3" xfId="9096"/>
    <cellStyle name="Normal 16 5 4 2 3 2" xfId="9097"/>
    <cellStyle name="Normal 16 5 4 2 3 3" xfId="47836"/>
    <cellStyle name="Normal 16 5 4 2 4" xfId="9098"/>
    <cellStyle name="Normal 16 5 4 2 5" xfId="9099"/>
    <cellStyle name="Normal 16 5 4 2 6" xfId="42634"/>
    <cellStyle name="Normal 16 5 4 3" xfId="9100"/>
    <cellStyle name="Normal 16 5 4 3 2" xfId="9101"/>
    <cellStyle name="Normal 16 5 4 3 3" xfId="9102"/>
    <cellStyle name="Normal 16 5 4 3 4" xfId="47837"/>
    <cellStyle name="Normal 16 5 4 4" xfId="9103"/>
    <cellStyle name="Normal 16 5 4 4 2" xfId="9104"/>
    <cellStyle name="Normal 16 5 4 4 3" xfId="9105"/>
    <cellStyle name="Normal 16 5 4 4 4" xfId="46268"/>
    <cellStyle name="Normal 16 5 4 5" xfId="9106"/>
    <cellStyle name="Normal 16 5 4 5 2" xfId="9107"/>
    <cellStyle name="Normal 16 5 4 5 3" xfId="9108"/>
    <cellStyle name="Normal 16 5 4 5 4" xfId="51479"/>
    <cellStyle name="Normal 16 5 4 6" xfId="9109"/>
    <cellStyle name="Normal 16 5 4 6 2" xfId="9110"/>
    <cellStyle name="Normal 16 5 4 6 3" xfId="44445"/>
    <cellStyle name="Normal 16 5 4 7" xfId="9111"/>
    <cellStyle name="Normal 16 5 4 8" xfId="9112"/>
    <cellStyle name="Normal 16 5 4 9" xfId="40823"/>
    <cellStyle name="Normal 16 5 5" xfId="9113"/>
    <cellStyle name="Normal 16 5 5 2" xfId="9114"/>
    <cellStyle name="Normal 16 5 5 2 2" xfId="9115"/>
    <cellStyle name="Normal 16 5 5 2 2 2" xfId="9116"/>
    <cellStyle name="Normal 16 5 5 2 2 3" xfId="9117"/>
    <cellStyle name="Normal 16 5 5 2 2 4" xfId="53931"/>
    <cellStyle name="Normal 16 5 5 2 3" xfId="9118"/>
    <cellStyle name="Normal 16 5 5 2 3 2" xfId="9119"/>
    <cellStyle name="Normal 16 5 5 2 3 3" xfId="47838"/>
    <cellStyle name="Normal 16 5 5 2 4" xfId="9120"/>
    <cellStyle name="Normal 16 5 5 2 5" xfId="9121"/>
    <cellStyle name="Normal 16 5 5 2 6" xfId="43275"/>
    <cellStyle name="Normal 16 5 5 3" xfId="9122"/>
    <cellStyle name="Normal 16 5 5 3 2" xfId="9123"/>
    <cellStyle name="Normal 16 5 5 3 3" xfId="9124"/>
    <cellStyle name="Normal 16 5 5 3 4" xfId="47839"/>
    <cellStyle name="Normal 16 5 5 4" xfId="9125"/>
    <cellStyle name="Normal 16 5 5 4 2" xfId="9126"/>
    <cellStyle name="Normal 16 5 5 4 3" xfId="9127"/>
    <cellStyle name="Normal 16 5 5 4 4" xfId="46909"/>
    <cellStyle name="Normal 16 5 5 5" xfId="9128"/>
    <cellStyle name="Normal 16 5 5 5 2" xfId="9129"/>
    <cellStyle name="Normal 16 5 5 5 3" xfId="9130"/>
    <cellStyle name="Normal 16 5 5 5 4" xfId="52120"/>
    <cellStyle name="Normal 16 5 5 6" xfId="9131"/>
    <cellStyle name="Normal 16 5 5 6 2" xfId="9132"/>
    <cellStyle name="Normal 16 5 5 6 3" xfId="45086"/>
    <cellStyle name="Normal 16 5 5 7" xfId="9133"/>
    <cellStyle name="Normal 16 5 5 8" xfId="9134"/>
    <cellStyle name="Normal 16 5 5 9" xfId="41464"/>
    <cellStyle name="Normal 16 5 6" xfId="9135"/>
    <cellStyle name="Normal 16 5 6 2" xfId="9136"/>
    <cellStyle name="Normal 16 5 6 2 2" xfId="9137"/>
    <cellStyle name="Normal 16 5 6 2 2 2" xfId="9138"/>
    <cellStyle name="Normal 16 5 6 2 2 3" xfId="9139"/>
    <cellStyle name="Normal 16 5 6 2 2 4" xfId="54066"/>
    <cellStyle name="Normal 16 5 6 2 3" xfId="9140"/>
    <cellStyle name="Normal 16 5 6 2 3 2" xfId="9141"/>
    <cellStyle name="Normal 16 5 6 2 3 3" xfId="47840"/>
    <cellStyle name="Normal 16 5 6 2 4" xfId="9142"/>
    <cellStyle name="Normal 16 5 6 2 5" xfId="9143"/>
    <cellStyle name="Normal 16 5 6 2 6" xfId="43410"/>
    <cellStyle name="Normal 16 5 6 3" xfId="9144"/>
    <cellStyle name="Normal 16 5 6 3 2" xfId="9145"/>
    <cellStyle name="Normal 16 5 6 3 3" xfId="9146"/>
    <cellStyle name="Normal 16 5 6 3 4" xfId="47044"/>
    <cellStyle name="Normal 16 5 6 4" xfId="9147"/>
    <cellStyle name="Normal 16 5 6 4 2" xfId="9148"/>
    <cellStyle name="Normal 16 5 6 4 3" xfId="9149"/>
    <cellStyle name="Normal 16 5 6 4 4" xfId="52255"/>
    <cellStyle name="Normal 16 5 6 5" xfId="9150"/>
    <cellStyle name="Normal 16 5 6 5 2" xfId="9151"/>
    <cellStyle name="Normal 16 5 6 5 3" xfId="45221"/>
    <cellStyle name="Normal 16 5 6 6" xfId="9152"/>
    <cellStyle name="Normal 16 5 6 7" xfId="9153"/>
    <cellStyle name="Normal 16 5 6 8" xfId="41599"/>
    <cellStyle name="Normal 16 5 7" xfId="9154"/>
    <cellStyle name="Normal 16 5 7 2" xfId="9155"/>
    <cellStyle name="Normal 16 5 7 2 2" xfId="9156"/>
    <cellStyle name="Normal 16 5 7 2 3" xfId="9157"/>
    <cellStyle name="Normal 16 5 7 2 4" xfId="52553"/>
    <cellStyle name="Normal 16 5 7 3" xfId="9158"/>
    <cellStyle name="Normal 16 5 7 3 2" xfId="9159"/>
    <cellStyle name="Normal 16 5 7 3 3" xfId="47841"/>
    <cellStyle name="Normal 16 5 7 4" xfId="9160"/>
    <cellStyle name="Normal 16 5 7 5" xfId="9161"/>
    <cellStyle name="Normal 16 5 7 6" xfId="41897"/>
    <cellStyle name="Normal 16 5 8" xfId="9162"/>
    <cellStyle name="Normal 16 5 8 2" xfId="9163"/>
    <cellStyle name="Normal 16 5 8 3" xfId="9164"/>
    <cellStyle name="Normal 16 5 8 4" xfId="47842"/>
    <cellStyle name="Normal 16 5 9" xfId="9165"/>
    <cellStyle name="Normal 16 5 9 2" xfId="9166"/>
    <cellStyle name="Normal 16 5 9 3" xfId="9167"/>
    <cellStyle name="Normal 16 5 9 4" xfId="45531"/>
    <cellStyle name="Normal 16 6" xfId="9168"/>
    <cellStyle name="Normal 16 6 10" xfId="9169"/>
    <cellStyle name="Normal 16 6 11" xfId="39997"/>
    <cellStyle name="Normal 16 6 2" xfId="9170"/>
    <cellStyle name="Normal 16 6 2 10" xfId="40449"/>
    <cellStyle name="Normal 16 6 2 2" xfId="9171"/>
    <cellStyle name="Normal 16 6 2 2 2" xfId="9172"/>
    <cellStyle name="Normal 16 6 2 2 2 2" xfId="9173"/>
    <cellStyle name="Normal 16 6 2 2 2 2 2" xfId="9174"/>
    <cellStyle name="Normal 16 6 2 2 2 2 3" xfId="9175"/>
    <cellStyle name="Normal 16 6 2 2 2 2 4" xfId="53295"/>
    <cellStyle name="Normal 16 6 2 2 2 3" xfId="9176"/>
    <cellStyle name="Normal 16 6 2 2 2 3 2" xfId="9177"/>
    <cellStyle name="Normal 16 6 2 2 2 3 3" xfId="47843"/>
    <cellStyle name="Normal 16 6 2 2 2 4" xfId="9178"/>
    <cellStyle name="Normal 16 6 2 2 2 5" xfId="9179"/>
    <cellStyle name="Normal 16 6 2 2 2 6" xfId="42639"/>
    <cellStyle name="Normal 16 6 2 2 3" xfId="9180"/>
    <cellStyle name="Normal 16 6 2 2 3 2" xfId="9181"/>
    <cellStyle name="Normal 16 6 2 2 3 3" xfId="9182"/>
    <cellStyle name="Normal 16 6 2 2 3 4" xfId="47844"/>
    <cellStyle name="Normal 16 6 2 2 4" xfId="9183"/>
    <cellStyle name="Normal 16 6 2 2 4 2" xfId="9184"/>
    <cellStyle name="Normal 16 6 2 2 4 3" xfId="9185"/>
    <cellStyle name="Normal 16 6 2 2 4 4" xfId="46273"/>
    <cellStyle name="Normal 16 6 2 2 5" xfId="9186"/>
    <cellStyle name="Normal 16 6 2 2 5 2" xfId="9187"/>
    <cellStyle name="Normal 16 6 2 2 5 3" xfId="9188"/>
    <cellStyle name="Normal 16 6 2 2 5 4" xfId="51484"/>
    <cellStyle name="Normal 16 6 2 2 6" xfId="9189"/>
    <cellStyle name="Normal 16 6 2 2 6 2" xfId="9190"/>
    <cellStyle name="Normal 16 6 2 2 6 3" xfId="44450"/>
    <cellStyle name="Normal 16 6 2 2 7" xfId="9191"/>
    <cellStyle name="Normal 16 6 2 2 8" xfId="9192"/>
    <cellStyle name="Normal 16 6 2 2 9" xfId="40828"/>
    <cellStyle name="Normal 16 6 2 3" xfId="9193"/>
    <cellStyle name="Normal 16 6 2 3 2" xfId="9194"/>
    <cellStyle name="Normal 16 6 2 3 2 2" xfId="9195"/>
    <cellStyle name="Normal 16 6 2 3 2 3" xfId="9196"/>
    <cellStyle name="Normal 16 6 2 3 2 4" xfId="52916"/>
    <cellStyle name="Normal 16 6 2 3 3" xfId="9197"/>
    <cellStyle name="Normal 16 6 2 3 3 2" xfId="9198"/>
    <cellStyle name="Normal 16 6 2 3 3 3" xfId="47845"/>
    <cellStyle name="Normal 16 6 2 3 4" xfId="9199"/>
    <cellStyle name="Normal 16 6 2 3 5" xfId="9200"/>
    <cellStyle name="Normal 16 6 2 3 6" xfId="42260"/>
    <cellStyle name="Normal 16 6 2 4" xfId="9201"/>
    <cellStyle name="Normal 16 6 2 4 2" xfId="9202"/>
    <cellStyle name="Normal 16 6 2 4 3" xfId="9203"/>
    <cellStyle name="Normal 16 6 2 4 4" xfId="47846"/>
    <cellStyle name="Normal 16 6 2 5" xfId="9204"/>
    <cellStyle name="Normal 16 6 2 5 2" xfId="9205"/>
    <cellStyle name="Normal 16 6 2 5 3" xfId="9206"/>
    <cellStyle name="Normal 16 6 2 5 4" xfId="45894"/>
    <cellStyle name="Normal 16 6 2 6" xfId="9207"/>
    <cellStyle name="Normal 16 6 2 6 2" xfId="9208"/>
    <cellStyle name="Normal 16 6 2 6 3" xfId="9209"/>
    <cellStyle name="Normal 16 6 2 6 4" xfId="51105"/>
    <cellStyle name="Normal 16 6 2 7" xfId="9210"/>
    <cellStyle name="Normal 16 6 2 7 2" xfId="9211"/>
    <cellStyle name="Normal 16 6 2 7 3" xfId="44071"/>
    <cellStyle name="Normal 16 6 2 8" xfId="9212"/>
    <cellStyle name="Normal 16 6 2 9" xfId="9213"/>
    <cellStyle name="Normal 16 6 3" xfId="9214"/>
    <cellStyle name="Normal 16 6 3 2" xfId="9215"/>
    <cellStyle name="Normal 16 6 3 2 2" xfId="9216"/>
    <cellStyle name="Normal 16 6 3 2 2 2" xfId="9217"/>
    <cellStyle name="Normal 16 6 3 2 2 3" xfId="9218"/>
    <cellStyle name="Normal 16 6 3 2 2 4" xfId="53294"/>
    <cellStyle name="Normal 16 6 3 2 3" xfId="9219"/>
    <cellStyle name="Normal 16 6 3 2 3 2" xfId="9220"/>
    <cellStyle name="Normal 16 6 3 2 3 3" xfId="47847"/>
    <cellStyle name="Normal 16 6 3 2 4" xfId="9221"/>
    <cellStyle name="Normal 16 6 3 2 5" xfId="9222"/>
    <cellStyle name="Normal 16 6 3 2 6" xfId="42638"/>
    <cellStyle name="Normal 16 6 3 3" xfId="9223"/>
    <cellStyle name="Normal 16 6 3 3 2" xfId="9224"/>
    <cellStyle name="Normal 16 6 3 3 3" xfId="9225"/>
    <cellStyle name="Normal 16 6 3 3 4" xfId="47848"/>
    <cellStyle name="Normal 16 6 3 4" xfId="9226"/>
    <cellStyle name="Normal 16 6 3 4 2" xfId="9227"/>
    <cellStyle name="Normal 16 6 3 4 3" xfId="9228"/>
    <cellStyle name="Normal 16 6 3 4 4" xfId="46272"/>
    <cellStyle name="Normal 16 6 3 5" xfId="9229"/>
    <cellStyle name="Normal 16 6 3 5 2" xfId="9230"/>
    <cellStyle name="Normal 16 6 3 5 3" xfId="9231"/>
    <cellStyle name="Normal 16 6 3 5 4" xfId="51483"/>
    <cellStyle name="Normal 16 6 3 6" xfId="9232"/>
    <cellStyle name="Normal 16 6 3 6 2" xfId="9233"/>
    <cellStyle name="Normal 16 6 3 6 3" xfId="44449"/>
    <cellStyle name="Normal 16 6 3 7" xfId="9234"/>
    <cellStyle name="Normal 16 6 3 8" xfId="9235"/>
    <cellStyle name="Normal 16 6 3 9" xfId="40827"/>
    <cellStyle name="Normal 16 6 4" xfId="9236"/>
    <cellStyle name="Normal 16 6 4 2" xfId="9237"/>
    <cellStyle name="Normal 16 6 4 2 2" xfId="9238"/>
    <cellStyle name="Normal 16 6 4 2 3" xfId="9239"/>
    <cellStyle name="Normal 16 6 4 2 4" xfId="52464"/>
    <cellStyle name="Normal 16 6 4 3" xfId="9240"/>
    <cellStyle name="Normal 16 6 4 3 2" xfId="9241"/>
    <cellStyle name="Normal 16 6 4 3 3" xfId="47849"/>
    <cellStyle name="Normal 16 6 4 4" xfId="9242"/>
    <cellStyle name="Normal 16 6 4 5" xfId="9243"/>
    <cellStyle name="Normal 16 6 4 6" xfId="41808"/>
    <cellStyle name="Normal 16 6 5" xfId="9244"/>
    <cellStyle name="Normal 16 6 5 2" xfId="9245"/>
    <cellStyle name="Normal 16 6 5 3" xfId="9246"/>
    <cellStyle name="Normal 16 6 5 4" xfId="47850"/>
    <cellStyle name="Normal 16 6 6" xfId="9247"/>
    <cellStyle name="Normal 16 6 6 2" xfId="9248"/>
    <cellStyle name="Normal 16 6 6 3" xfId="9249"/>
    <cellStyle name="Normal 16 6 6 4" xfId="45442"/>
    <cellStyle name="Normal 16 6 7" xfId="9250"/>
    <cellStyle name="Normal 16 6 7 2" xfId="9251"/>
    <cellStyle name="Normal 16 6 7 3" xfId="9252"/>
    <cellStyle name="Normal 16 6 7 4" xfId="50653"/>
    <cellStyle name="Normal 16 6 8" xfId="9253"/>
    <cellStyle name="Normal 16 6 8 2" xfId="9254"/>
    <cellStyle name="Normal 16 6 8 3" xfId="43619"/>
    <cellStyle name="Normal 16 6 9" xfId="9255"/>
    <cellStyle name="Normal 16 7" xfId="9256"/>
    <cellStyle name="Normal 16 7 10" xfId="9257"/>
    <cellStyle name="Normal 16 7 11" xfId="40132"/>
    <cellStyle name="Normal 16 7 2" xfId="9258"/>
    <cellStyle name="Normal 16 7 2 10" xfId="40499"/>
    <cellStyle name="Normal 16 7 2 2" xfId="9259"/>
    <cellStyle name="Normal 16 7 2 2 2" xfId="9260"/>
    <cellStyle name="Normal 16 7 2 2 2 2" xfId="9261"/>
    <cellStyle name="Normal 16 7 2 2 2 2 2" xfId="9262"/>
    <cellStyle name="Normal 16 7 2 2 2 2 3" xfId="9263"/>
    <cellStyle name="Normal 16 7 2 2 2 2 4" xfId="53297"/>
    <cellStyle name="Normal 16 7 2 2 2 3" xfId="9264"/>
    <cellStyle name="Normal 16 7 2 2 2 3 2" xfId="9265"/>
    <cellStyle name="Normal 16 7 2 2 2 3 3" xfId="47851"/>
    <cellStyle name="Normal 16 7 2 2 2 4" xfId="9266"/>
    <cellStyle name="Normal 16 7 2 2 2 5" xfId="9267"/>
    <cellStyle name="Normal 16 7 2 2 2 6" xfId="42641"/>
    <cellStyle name="Normal 16 7 2 2 3" xfId="9268"/>
    <cellStyle name="Normal 16 7 2 2 3 2" xfId="9269"/>
    <cellStyle name="Normal 16 7 2 2 3 3" xfId="9270"/>
    <cellStyle name="Normal 16 7 2 2 3 4" xfId="47852"/>
    <cellStyle name="Normal 16 7 2 2 4" xfId="9271"/>
    <cellStyle name="Normal 16 7 2 2 4 2" xfId="9272"/>
    <cellStyle name="Normal 16 7 2 2 4 3" xfId="9273"/>
    <cellStyle name="Normal 16 7 2 2 4 4" xfId="46275"/>
    <cellStyle name="Normal 16 7 2 2 5" xfId="9274"/>
    <cellStyle name="Normal 16 7 2 2 5 2" xfId="9275"/>
    <cellStyle name="Normal 16 7 2 2 5 3" xfId="9276"/>
    <cellStyle name="Normal 16 7 2 2 5 4" xfId="51486"/>
    <cellStyle name="Normal 16 7 2 2 6" xfId="9277"/>
    <cellStyle name="Normal 16 7 2 2 6 2" xfId="9278"/>
    <cellStyle name="Normal 16 7 2 2 6 3" xfId="44452"/>
    <cellStyle name="Normal 16 7 2 2 7" xfId="9279"/>
    <cellStyle name="Normal 16 7 2 2 8" xfId="9280"/>
    <cellStyle name="Normal 16 7 2 2 9" xfId="40830"/>
    <cellStyle name="Normal 16 7 2 3" xfId="9281"/>
    <cellStyle name="Normal 16 7 2 3 2" xfId="9282"/>
    <cellStyle name="Normal 16 7 2 3 2 2" xfId="9283"/>
    <cellStyle name="Normal 16 7 2 3 2 3" xfId="9284"/>
    <cellStyle name="Normal 16 7 2 3 2 4" xfId="52966"/>
    <cellStyle name="Normal 16 7 2 3 3" xfId="9285"/>
    <cellStyle name="Normal 16 7 2 3 3 2" xfId="9286"/>
    <cellStyle name="Normal 16 7 2 3 3 3" xfId="47853"/>
    <cellStyle name="Normal 16 7 2 3 4" xfId="9287"/>
    <cellStyle name="Normal 16 7 2 3 5" xfId="9288"/>
    <cellStyle name="Normal 16 7 2 3 6" xfId="42310"/>
    <cellStyle name="Normal 16 7 2 4" xfId="9289"/>
    <cellStyle name="Normal 16 7 2 4 2" xfId="9290"/>
    <cellStyle name="Normal 16 7 2 4 3" xfId="9291"/>
    <cellStyle name="Normal 16 7 2 4 4" xfId="47854"/>
    <cellStyle name="Normal 16 7 2 5" xfId="9292"/>
    <cellStyle name="Normal 16 7 2 5 2" xfId="9293"/>
    <cellStyle name="Normal 16 7 2 5 3" xfId="9294"/>
    <cellStyle name="Normal 16 7 2 5 4" xfId="45944"/>
    <cellStyle name="Normal 16 7 2 6" xfId="9295"/>
    <cellStyle name="Normal 16 7 2 6 2" xfId="9296"/>
    <cellStyle name="Normal 16 7 2 6 3" xfId="9297"/>
    <cellStyle name="Normal 16 7 2 6 4" xfId="51155"/>
    <cellStyle name="Normal 16 7 2 7" xfId="9298"/>
    <cellStyle name="Normal 16 7 2 7 2" xfId="9299"/>
    <cellStyle name="Normal 16 7 2 7 3" xfId="44121"/>
    <cellStyle name="Normal 16 7 2 8" xfId="9300"/>
    <cellStyle name="Normal 16 7 2 9" xfId="9301"/>
    <cellStyle name="Normal 16 7 3" xfId="9302"/>
    <cellStyle name="Normal 16 7 3 2" xfId="9303"/>
    <cellStyle name="Normal 16 7 3 2 2" xfId="9304"/>
    <cellStyle name="Normal 16 7 3 2 2 2" xfId="9305"/>
    <cellStyle name="Normal 16 7 3 2 2 3" xfId="9306"/>
    <cellStyle name="Normal 16 7 3 2 2 4" xfId="53296"/>
    <cellStyle name="Normal 16 7 3 2 3" xfId="9307"/>
    <cellStyle name="Normal 16 7 3 2 3 2" xfId="9308"/>
    <cellStyle name="Normal 16 7 3 2 3 3" xfId="47855"/>
    <cellStyle name="Normal 16 7 3 2 4" xfId="9309"/>
    <cellStyle name="Normal 16 7 3 2 5" xfId="9310"/>
    <cellStyle name="Normal 16 7 3 2 6" xfId="42640"/>
    <cellStyle name="Normal 16 7 3 3" xfId="9311"/>
    <cellStyle name="Normal 16 7 3 3 2" xfId="9312"/>
    <cellStyle name="Normal 16 7 3 3 3" xfId="9313"/>
    <cellStyle name="Normal 16 7 3 3 4" xfId="47856"/>
    <cellStyle name="Normal 16 7 3 4" xfId="9314"/>
    <cellStyle name="Normal 16 7 3 4 2" xfId="9315"/>
    <cellStyle name="Normal 16 7 3 4 3" xfId="9316"/>
    <cellStyle name="Normal 16 7 3 4 4" xfId="46274"/>
    <cellStyle name="Normal 16 7 3 5" xfId="9317"/>
    <cellStyle name="Normal 16 7 3 5 2" xfId="9318"/>
    <cellStyle name="Normal 16 7 3 5 3" xfId="9319"/>
    <cellStyle name="Normal 16 7 3 5 4" xfId="51485"/>
    <cellStyle name="Normal 16 7 3 6" xfId="9320"/>
    <cellStyle name="Normal 16 7 3 6 2" xfId="9321"/>
    <cellStyle name="Normal 16 7 3 6 3" xfId="44451"/>
    <cellStyle name="Normal 16 7 3 7" xfId="9322"/>
    <cellStyle name="Normal 16 7 3 8" xfId="9323"/>
    <cellStyle name="Normal 16 7 3 9" xfId="40829"/>
    <cellStyle name="Normal 16 7 4" xfId="9324"/>
    <cellStyle name="Normal 16 7 4 2" xfId="9325"/>
    <cellStyle name="Normal 16 7 4 2 2" xfId="9326"/>
    <cellStyle name="Normal 16 7 4 2 3" xfId="9327"/>
    <cellStyle name="Normal 16 7 4 2 4" xfId="52599"/>
    <cellStyle name="Normal 16 7 4 3" xfId="9328"/>
    <cellStyle name="Normal 16 7 4 3 2" xfId="9329"/>
    <cellStyle name="Normal 16 7 4 3 3" xfId="47857"/>
    <cellStyle name="Normal 16 7 4 4" xfId="9330"/>
    <cellStyle name="Normal 16 7 4 5" xfId="9331"/>
    <cellStyle name="Normal 16 7 4 6" xfId="41943"/>
    <cellStyle name="Normal 16 7 5" xfId="9332"/>
    <cellStyle name="Normal 16 7 5 2" xfId="9333"/>
    <cellStyle name="Normal 16 7 5 3" xfId="9334"/>
    <cellStyle name="Normal 16 7 5 4" xfId="47858"/>
    <cellStyle name="Normal 16 7 6" xfId="9335"/>
    <cellStyle name="Normal 16 7 6 2" xfId="9336"/>
    <cellStyle name="Normal 16 7 6 3" xfId="9337"/>
    <cellStyle name="Normal 16 7 6 4" xfId="45577"/>
    <cellStyle name="Normal 16 7 7" xfId="9338"/>
    <cellStyle name="Normal 16 7 7 2" xfId="9339"/>
    <cellStyle name="Normal 16 7 7 3" xfId="9340"/>
    <cellStyle name="Normal 16 7 7 4" xfId="50788"/>
    <cellStyle name="Normal 16 7 8" xfId="9341"/>
    <cellStyle name="Normal 16 7 8 2" xfId="9342"/>
    <cellStyle name="Normal 16 7 8 3" xfId="43754"/>
    <cellStyle name="Normal 16 7 9" xfId="9343"/>
    <cellStyle name="Normal 16 8" xfId="9344"/>
    <cellStyle name="Normal 16 8 10" xfId="9345"/>
    <cellStyle name="Normal 16 8 11" xfId="39948"/>
    <cellStyle name="Normal 16 8 2" xfId="9346"/>
    <cellStyle name="Normal 16 8 2 10" xfId="40405"/>
    <cellStyle name="Normal 16 8 2 2" xfId="9347"/>
    <cellStyle name="Normal 16 8 2 2 2" xfId="9348"/>
    <cellStyle name="Normal 16 8 2 2 2 2" xfId="9349"/>
    <cellStyle name="Normal 16 8 2 2 2 2 2" xfId="9350"/>
    <cellStyle name="Normal 16 8 2 2 2 2 3" xfId="9351"/>
    <cellStyle name="Normal 16 8 2 2 2 2 4" xfId="53299"/>
    <cellStyle name="Normal 16 8 2 2 2 3" xfId="9352"/>
    <cellStyle name="Normal 16 8 2 2 2 3 2" xfId="9353"/>
    <cellStyle name="Normal 16 8 2 2 2 3 3" xfId="47859"/>
    <cellStyle name="Normal 16 8 2 2 2 4" xfId="9354"/>
    <cellStyle name="Normal 16 8 2 2 2 5" xfId="9355"/>
    <cellStyle name="Normal 16 8 2 2 2 6" xfId="42643"/>
    <cellStyle name="Normal 16 8 2 2 3" xfId="9356"/>
    <cellStyle name="Normal 16 8 2 2 3 2" xfId="9357"/>
    <cellStyle name="Normal 16 8 2 2 3 3" xfId="9358"/>
    <cellStyle name="Normal 16 8 2 2 3 4" xfId="47860"/>
    <cellStyle name="Normal 16 8 2 2 4" xfId="9359"/>
    <cellStyle name="Normal 16 8 2 2 4 2" xfId="9360"/>
    <cellStyle name="Normal 16 8 2 2 4 3" xfId="9361"/>
    <cellStyle name="Normal 16 8 2 2 4 4" xfId="46277"/>
    <cellStyle name="Normal 16 8 2 2 5" xfId="9362"/>
    <cellStyle name="Normal 16 8 2 2 5 2" xfId="9363"/>
    <cellStyle name="Normal 16 8 2 2 5 3" xfId="9364"/>
    <cellStyle name="Normal 16 8 2 2 5 4" xfId="51488"/>
    <cellStyle name="Normal 16 8 2 2 6" xfId="9365"/>
    <cellStyle name="Normal 16 8 2 2 6 2" xfId="9366"/>
    <cellStyle name="Normal 16 8 2 2 6 3" xfId="44454"/>
    <cellStyle name="Normal 16 8 2 2 7" xfId="9367"/>
    <cellStyle name="Normal 16 8 2 2 8" xfId="9368"/>
    <cellStyle name="Normal 16 8 2 2 9" xfId="40832"/>
    <cellStyle name="Normal 16 8 2 3" xfId="9369"/>
    <cellStyle name="Normal 16 8 2 3 2" xfId="9370"/>
    <cellStyle name="Normal 16 8 2 3 2 2" xfId="9371"/>
    <cellStyle name="Normal 16 8 2 3 2 3" xfId="9372"/>
    <cellStyle name="Normal 16 8 2 3 2 4" xfId="52872"/>
    <cellStyle name="Normal 16 8 2 3 3" xfId="9373"/>
    <cellStyle name="Normal 16 8 2 3 3 2" xfId="9374"/>
    <cellStyle name="Normal 16 8 2 3 3 3" xfId="47861"/>
    <cellStyle name="Normal 16 8 2 3 4" xfId="9375"/>
    <cellStyle name="Normal 16 8 2 3 5" xfId="9376"/>
    <cellStyle name="Normal 16 8 2 3 6" xfId="42216"/>
    <cellStyle name="Normal 16 8 2 4" xfId="9377"/>
    <cellStyle name="Normal 16 8 2 4 2" xfId="9378"/>
    <cellStyle name="Normal 16 8 2 4 3" xfId="9379"/>
    <cellStyle name="Normal 16 8 2 4 4" xfId="47862"/>
    <cellStyle name="Normal 16 8 2 5" xfId="9380"/>
    <cellStyle name="Normal 16 8 2 5 2" xfId="9381"/>
    <cellStyle name="Normal 16 8 2 5 3" xfId="9382"/>
    <cellStyle name="Normal 16 8 2 5 4" xfId="45850"/>
    <cellStyle name="Normal 16 8 2 6" xfId="9383"/>
    <cellStyle name="Normal 16 8 2 6 2" xfId="9384"/>
    <cellStyle name="Normal 16 8 2 6 3" xfId="9385"/>
    <cellStyle name="Normal 16 8 2 6 4" xfId="51061"/>
    <cellStyle name="Normal 16 8 2 7" xfId="9386"/>
    <cellStyle name="Normal 16 8 2 7 2" xfId="9387"/>
    <cellStyle name="Normal 16 8 2 7 3" xfId="44027"/>
    <cellStyle name="Normal 16 8 2 8" xfId="9388"/>
    <cellStyle name="Normal 16 8 2 9" xfId="9389"/>
    <cellStyle name="Normal 16 8 3" xfId="9390"/>
    <cellStyle name="Normal 16 8 3 2" xfId="9391"/>
    <cellStyle name="Normal 16 8 3 2 2" xfId="9392"/>
    <cellStyle name="Normal 16 8 3 2 2 2" xfId="9393"/>
    <cellStyle name="Normal 16 8 3 2 2 3" xfId="9394"/>
    <cellStyle name="Normal 16 8 3 2 2 4" xfId="53298"/>
    <cellStyle name="Normal 16 8 3 2 3" xfId="9395"/>
    <cellStyle name="Normal 16 8 3 2 3 2" xfId="9396"/>
    <cellStyle name="Normal 16 8 3 2 3 3" xfId="47863"/>
    <cellStyle name="Normal 16 8 3 2 4" xfId="9397"/>
    <cellStyle name="Normal 16 8 3 2 5" xfId="9398"/>
    <cellStyle name="Normal 16 8 3 2 6" xfId="42642"/>
    <cellStyle name="Normal 16 8 3 3" xfId="9399"/>
    <cellStyle name="Normal 16 8 3 3 2" xfId="9400"/>
    <cellStyle name="Normal 16 8 3 3 3" xfId="9401"/>
    <cellStyle name="Normal 16 8 3 3 4" xfId="47864"/>
    <cellStyle name="Normal 16 8 3 4" xfId="9402"/>
    <cellStyle name="Normal 16 8 3 4 2" xfId="9403"/>
    <cellStyle name="Normal 16 8 3 4 3" xfId="9404"/>
    <cellStyle name="Normal 16 8 3 4 4" xfId="46276"/>
    <cellStyle name="Normal 16 8 3 5" xfId="9405"/>
    <cellStyle name="Normal 16 8 3 5 2" xfId="9406"/>
    <cellStyle name="Normal 16 8 3 5 3" xfId="9407"/>
    <cellStyle name="Normal 16 8 3 5 4" xfId="51487"/>
    <cellStyle name="Normal 16 8 3 6" xfId="9408"/>
    <cellStyle name="Normal 16 8 3 6 2" xfId="9409"/>
    <cellStyle name="Normal 16 8 3 6 3" xfId="44453"/>
    <cellStyle name="Normal 16 8 3 7" xfId="9410"/>
    <cellStyle name="Normal 16 8 3 8" xfId="9411"/>
    <cellStyle name="Normal 16 8 3 9" xfId="40831"/>
    <cellStyle name="Normal 16 8 4" xfId="9412"/>
    <cellStyle name="Normal 16 8 4 2" xfId="9413"/>
    <cellStyle name="Normal 16 8 4 2 2" xfId="9414"/>
    <cellStyle name="Normal 16 8 4 2 3" xfId="9415"/>
    <cellStyle name="Normal 16 8 4 2 4" xfId="52415"/>
    <cellStyle name="Normal 16 8 4 3" xfId="9416"/>
    <cellStyle name="Normal 16 8 4 3 2" xfId="9417"/>
    <cellStyle name="Normal 16 8 4 3 3" xfId="47865"/>
    <cellStyle name="Normal 16 8 4 4" xfId="9418"/>
    <cellStyle name="Normal 16 8 4 5" xfId="9419"/>
    <cellStyle name="Normal 16 8 4 6" xfId="41759"/>
    <cellStyle name="Normal 16 8 5" xfId="9420"/>
    <cellStyle name="Normal 16 8 5 2" xfId="9421"/>
    <cellStyle name="Normal 16 8 5 3" xfId="9422"/>
    <cellStyle name="Normal 16 8 5 4" xfId="47866"/>
    <cellStyle name="Normal 16 8 6" xfId="9423"/>
    <cellStyle name="Normal 16 8 6 2" xfId="9424"/>
    <cellStyle name="Normal 16 8 6 3" xfId="9425"/>
    <cellStyle name="Normal 16 8 6 4" xfId="45393"/>
    <cellStyle name="Normal 16 8 7" xfId="9426"/>
    <cellStyle name="Normal 16 8 7 2" xfId="9427"/>
    <cellStyle name="Normal 16 8 7 3" xfId="9428"/>
    <cellStyle name="Normal 16 8 7 4" xfId="50604"/>
    <cellStyle name="Normal 16 8 8" xfId="9429"/>
    <cellStyle name="Normal 16 8 8 2" xfId="9430"/>
    <cellStyle name="Normal 16 8 8 3" xfId="43570"/>
    <cellStyle name="Normal 16 8 9" xfId="9431"/>
    <cellStyle name="Normal 16 9" xfId="9432"/>
    <cellStyle name="Normal 16 9 10" xfId="40270"/>
    <cellStyle name="Normal 16 9 2" xfId="9433"/>
    <cellStyle name="Normal 16 9 2 2" xfId="9434"/>
    <cellStyle name="Normal 16 9 2 2 2" xfId="9435"/>
    <cellStyle name="Normal 16 9 2 2 2 2" xfId="9436"/>
    <cellStyle name="Normal 16 9 2 2 2 3" xfId="9437"/>
    <cellStyle name="Normal 16 9 2 2 2 4" xfId="53300"/>
    <cellStyle name="Normal 16 9 2 2 3" xfId="9438"/>
    <cellStyle name="Normal 16 9 2 2 3 2" xfId="9439"/>
    <cellStyle name="Normal 16 9 2 2 3 3" xfId="47867"/>
    <cellStyle name="Normal 16 9 2 2 4" xfId="9440"/>
    <cellStyle name="Normal 16 9 2 2 5" xfId="9441"/>
    <cellStyle name="Normal 16 9 2 2 6" xfId="42644"/>
    <cellStyle name="Normal 16 9 2 3" xfId="9442"/>
    <cellStyle name="Normal 16 9 2 3 2" xfId="9443"/>
    <cellStyle name="Normal 16 9 2 3 3" xfId="9444"/>
    <cellStyle name="Normal 16 9 2 3 4" xfId="47868"/>
    <cellStyle name="Normal 16 9 2 4" xfId="9445"/>
    <cellStyle name="Normal 16 9 2 4 2" xfId="9446"/>
    <cellStyle name="Normal 16 9 2 4 3" xfId="9447"/>
    <cellStyle name="Normal 16 9 2 4 4" xfId="46278"/>
    <cellStyle name="Normal 16 9 2 5" xfId="9448"/>
    <cellStyle name="Normal 16 9 2 5 2" xfId="9449"/>
    <cellStyle name="Normal 16 9 2 5 3" xfId="9450"/>
    <cellStyle name="Normal 16 9 2 5 4" xfId="51489"/>
    <cellStyle name="Normal 16 9 2 6" xfId="9451"/>
    <cellStyle name="Normal 16 9 2 6 2" xfId="9452"/>
    <cellStyle name="Normal 16 9 2 6 3" xfId="44455"/>
    <cellStyle name="Normal 16 9 2 7" xfId="9453"/>
    <cellStyle name="Normal 16 9 2 8" xfId="9454"/>
    <cellStyle name="Normal 16 9 2 9" xfId="40833"/>
    <cellStyle name="Normal 16 9 3" xfId="9455"/>
    <cellStyle name="Normal 16 9 3 2" xfId="9456"/>
    <cellStyle name="Normal 16 9 3 2 2" xfId="9457"/>
    <cellStyle name="Normal 16 9 3 2 3" xfId="9458"/>
    <cellStyle name="Normal 16 9 3 2 4" xfId="52737"/>
    <cellStyle name="Normal 16 9 3 3" xfId="9459"/>
    <cellStyle name="Normal 16 9 3 3 2" xfId="9460"/>
    <cellStyle name="Normal 16 9 3 3 3" xfId="47869"/>
    <cellStyle name="Normal 16 9 3 4" xfId="9461"/>
    <cellStyle name="Normal 16 9 3 5" xfId="9462"/>
    <cellStyle name="Normal 16 9 3 6" xfId="42081"/>
    <cellStyle name="Normal 16 9 4" xfId="9463"/>
    <cellStyle name="Normal 16 9 4 2" xfId="9464"/>
    <cellStyle name="Normal 16 9 4 3" xfId="9465"/>
    <cellStyle name="Normal 16 9 4 4" xfId="47870"/>
    <cellStyle name="Normal 16 9 5" xfId="9466"/>
    <cellStyle name="Normal 16 9 5 2" xfId="9467"/>
    <cellStyle name="Normal 16 9 5 3" xfId="9468"/>
    <cellStyle name="Normal 16 9 5 4" xfId="45715"/>
    <cellStyle name="Normal 16 9 6" xfId="9469"/>
    <cellStyle name="Normal 16 9 6 2" xfId="9470"/>
    <cellStyle name="Normal 16 9 6 3" xfId="9471"/>
    <cellStyle name="Normal 16 9 6 4" xfId="50926"/>
    <cellStyle name="Normal 16 9 7" xfId="9472"/>
    <cellStyle name="Normal 16 9 7 2" xfId="9473"/>
    <cellStyle name="Normal 16 9 7 3" xfId="43892"/>
    <cellStyle name="Normal 16 9 8" xfId="9474"/>
    <cellStyle name="Normal 16 9 9" xfId="9475"/>
    <cellStyle name="Normal 160" xfId="9476"/>
    <cellStyle name="Normal 161" xfId="9477"/>
    <cellStyle name="Normal 162" xfId="9478"/>
    <cellStyle name="Normal 163" xfId="9479"/>
    <cellStyle name="Normal 164" xfId="9480"/>
    <cellStyle name="Normal 165" xfId="9481"/>
    <cellStyle name="Normal 166" xfId="9482"/>
    <cellStyle name="Normal 167" xfId="9483"/>
    <cellStyle name="Normal 168" xfId="9484"/>
    <cellStyle name="Normal 169" xfId="9485"/>
    <cellStyle name="Normal 17" xfId="105"/>
    <cellStyle name="Normal 17 2" xfId="9486"/>
    <cellStyle name="Normal 17 2 2" xfId="9487"/>
    <cellStyle name="Normal 17 3" xfId="9488"/>
    <cellStyle name="Normal 17 4" xfId="9489"/>
    <cellStyle name="Normal 170" xfId="9490"/>
    <cellStyle name="Normal 171" xfId="9491"/>
    <cellStyle name="Normal 172" xfId="9492"/>
    <cellStyle name="Normal 173" xfId="9493"/>
    <cellStyle name="Normal 174" xfId="9494"/>
    <cellStyle name="Normal 174 2" xfId="9495"/>
    <cellStyle name="Normal 174 2 2" xfId="9496"/>
    <cellStyle name="Normal 174 2 2 2" xfId="9497"/>
    <cellStyle name="Normal 174 2 2 3" xfId="54105"/>
    <cellStyle name="Normal 174 2 3" xfId="9498"/>
    <cellStyle name="Normal 174 2 4" xfId="9499"/>
    <cellStyle name="Normal 174 2 5" xfId="43449"/>
    <cellStyle name="Normal 174 3" xfId="9500"/>
    <cellStyle name="Normal 174 3 2" xfId="9501"/>
    <cellStyle name="Normal 174 3 3" xfId="52294"/>
    <cellStyle name="Normal 174 4" xfId="9502"/>
    <cellStyle name="Normal 174 5" xfId="9503"/>
    <cellStyle name="Normal 174 6" xfId="41638"/>
    <cellStyle name="Normal 175" xfId="9504"/>
    <cellStyle name="Normal 175 2" xfId="9505"/>
    <cellStyle name="Normal 175 2 2" xfId="9506"/>
    <cellStyle name="Normal 175 2 2 2" xfId="9507"/>
    <cellStyle name="Normal 175 2 2 3" xfId="54130"/>
    <cellStyle name="Normal 175 2 3" xfId="9508"/>
    <cellStyle name="Normal 175 2 4" xfId="9509"/>
    <cellStyle name="Normal 175 2 5" xfId="43474"/>
    <cellStyle name="Normal 175 3" xfId="9510"/>
    <cellStyle name="Normal 175 3 2" xfId="9511"/>
    <cellStyle name="Normal 175 3 3" xfId="52319"/>
    <cellStyle name="Normal 175 4" xfId="9512"/>
    <cellStyle name="Normal 175 5" xfId="9513"/>
    <cellStyle name="Normal 175 6" xfId="41663"/>
    <cellStyle name="Normal 176" xfId="9514"/>
    <cellStyle name="Normal 176 2" xfId="9515"/>
    <cellStyle name="Normal 176 2 2" xfId="9516"/>
    <cellStyle name="Normal 176 2 2 2" xfId="9517"/>
    <cellStyle name="Normal 176 2 2 3" xfId="54132"/>
    <cellStyle name="Normal 176 2 3" xfId="9518"/>
    <cellStyle name="Normal 176 2 4" xfId="9519"/>
    <cellStyle name="Normal 176 2 5" xfId="43476"/>
    <cellStyle name="Normal 176 3" xfId="9520"/>
    <cellStyle name="Normal 176 3 2" xfId="9521"/>
    <cellStyle name="Normal 176 3 3" xfId="52321"/>
    <cellStyle name="Normal 176 4" xfId="9522"/>
    <cellStyle name="Normal 176 5" xfId="9523"/>
    <cellStyle name="Normal 176 6" xfId="41665"/>
    <cellStyle name="Normal 177" xfId="9524"/>
    <cellStyle name="Normal 177 2" xfId="9525"/>
    <cellStyle name="Normal 177 2 2" xfId="9526"/>
    <cellStyle name="Normal 177 2 2 2" xfId="9527"/>
    <cellStyle name="Normal 177 2 2 3" xfId="54133"/>
    <cellStyle name="Normal 177 2 3" xfId="9528"/>
    <cellStyle name="Normal 177 2 4" xfId="9529"/>
    <cellStyle name="Normal 177 2 5" xfId="43477"/>
    <cellStyle name="Normal 177 3" xfId="9530"/>
    <cellStyle name="Normal 177 3 2" xfId="9531"/>
    <cellStyle name="Normal 177 3 3" xfId="52322"/>
    <cellStyle name="Normal 177 4" xfId="9532"/>
    <cellStyle name="Normal 177 5" xfId="9533"/>
    <cellStyle name="Normal 177 6" xfId="41666"/>
    <cellStyle name="Normal 178" xfId="9534"/>
    <cellStyle name="Normal 178 2" xfId="9535"/>
    <cellStyle name="Normal 178 2 2" xfId="9536"/>
    <cellStyle name="Normal 178 2 2 2" xfId="9537"/>
    <cellStyle name="Normal 178 2 2 3" xfId="54131"/>
    <cellStyle name="Normal 178 2 3" xfId="9538"/>
    <cellStyle name="Normal 178 2 4" xfId="9539"/>
    <cellStyle name="Normal 178 2 5" xfId="43475"/>
    <cellStyle name="Normal 178 3" xfId="9540"/>
    <cellStyle name="Normal 178 3 2" xfId="9541"/>
    <cellStyle name="Normal 178 3 3" xfId="52320"/>
    <cellStyle name="Normal 178 4" xfId="9542"/>
    <cellStyle name="Normal 178 5" xfId="9543"/>
    <cellStyle name="Normal 178 6" xfId="41664"/>
    <cellStyle name="Normal 179" xfId="308"/>
    <cellStyle name="Normal 179 2" xfId="9544"/>
    <cellStyle name="Normal 18" xfId="109"/>
    <cellStyle name="Normal 18 2" xfId="9545"/>
    <cellStyle name="Normal 18 2 2" xfId="9546"/>
    <cellStyle name="Normal 18 3" xfId="9547"/>
    <cellStyle name="Normal 18 4" xfId="9548"/>
    <cellStyle name="Normal 180" xfId="54134"/>
    <cellStyle name="Normal 181" xfId="54139"/>
    <cellStyle name="Normal 182" xfId="54140"/>
    <cellStyle name="Normal 182 2" xfId="54142"/>
    <cellStyle name="Normal 183" xfId="54141"/>
    <cellStyle name="Normal 19" xfId="101"/>
    <cellStyle name="Normal 19 2" xfId="9549"/>
    <cellStyle name="Normal 19 2 2" xfId="9550"/>
    <cellStyle name="Normal 19 3" xfId="9551"/>
    <cellStyle name="Normal 19 4" xfId="9552"/>
    <cellStyle name="Normal 2" xfId="10"/>
    <cellStyle name="Normal 2 2" xfId="17"/>
    <cellStyle name="Normal 2 2 2" xfId="180"/>
    <cellStyle name="Normal 2 2 2 2" xfId="9553"/>
    <cellStyle name="Normal 2 2 2 3" xfId="9554"/>
    <cellStyle name="Normal 2 2 2 3 2" xfId="9555"/>
    <cellStyle name="Normal 2 2 2 3 2 2" xfId="9556"/>
    <cellStyle name="Normal 2 2 2 3 2 2 2" xfId="9557"/>
    <cellStyle name="Normal 2 2 2 3 2 2 3" xfId="54120"/>
    <cellStyle name="Normal 2 2 2 3 2 3" xfId="9558"/>
    <cellStyle name="Normal 2 2 2 3 2 4" xfId="9559"/>
    <cellStyle name="Normal 2 2 2 3 2 5" xfId="43464"/>
    <cellStyle name="Normal 2 2 2 3 3" xfId="9560"/>
    <cellStyle name="Normal 2 2 2 3 3 2" xfId="9561"/>
    <cellStyle name="Normal 2 2 2 3 3 3" xfId="52309"/>
    <cellStyle name="Normal 2 2 2 3 4" xfId="9562"/>
    <cellStyle name="Normal 2 2 2 3 5" xfId="9563"/>
    <cellStyle name="Normal 2 2 2 3 6" xfId="41653"/>
    <cellStyle name="Normal 2 2 3" xfId="9564"/>
    <cellStyle name="Normal 2 2 3 2" xfId="9565"/>
    <cellStyle name="Normal 2 2 3 2 2" xfId="9566"/>
    <cellStyle name="Normal 2 2 3 2 2 2" xfId="9567"/>
    <cellStyle name="Normal 2 2 3 2 2 3" xfId="9568"/>
    <cellStyle name="Normal 2 2 3 2 2 4" xfId="53832"/>
    <cellStyle name="Normal 2 2 3 2 3" xfId="9569"/>
    <cellStyle name="Normal 2 2 3 2 3 2" xfId="9570"/>
    <cellStyle name="Normal 2 2 3 2 3 3" xfId="47871"/>
    <cellStyle name="Normal 2 2 3 2 4" xfId="9571"/>
    <cellStyle name="Normal 2 2 3 2 5" xfId="9572"/>
    <cellStyle name="Normal 2 2 3 2 6" xfId="43176"/>
    <cellStyle name="Normal 2 2 3 3" xfId="9573"/>
    <cellStyle name="Normal 2 2 3 3 2" xfId="9574"/>
    <cellStyle name="Normal 2 2 3 3 3" xfId="9575"/>
    <cellStyle name="Normal 2 2 3 3 4" xfId="47872"/>
    <cellStyle name="Normal 2 2 3 4" xfId="9576"/>
    <cellStyle name="Normal 2 2 3 4 2" xfId="9577"/>
    <cellStyle name="Normal 2 2 3 4 3" xfId="9578"/>
    <cellStyle name="Normal 2 2 3 4 4" xfId="46810"/>
    <cellStyle name="Normal 2 2 3 5" xfId="9579"/>
    <cellStyle name="Normal 2 2 3 5 2" xfId="9580"/>
    <cellStyle name="Normal 2 2 3 5 3" xfId="9581"/>
    <cellStyle name="Normal 2 2 3 5 4" xfId="52021"/>
    <cellStyle name="Normal 2 2 3 6" xfId="9582"/>
    <cellStyle name="Normal 2 2 3 6 2" xfId="9583"/>
    <cellStyle name="Normal 2 2 3 6 3" xfId="44987"/>
    <cellStyle name="Normal 2 2 3 7" xfId="9584"/>
    <cellStyle name="Normal 2 2 3 8" xfId="9585"/>
    <cellStyle name="Normal 2 2 3 9" xfId="41365"/>
    <cellStyle name="Normal 2 2 4" xfId="9586"/>
    <cellStyle name="Normal 2 2 4 2" xfId="9587"/>
    <cellStyle name="Normal 2 2 4 2 2" xfId="9588"/>
    <cellStyle name="Normal 2 2 4 2 2 2" xfId="9589"/>
    <cellStyle name="Normal 2 2 4 2 2 3" xfId="54119"/>
    <cellStyle name="Normal 2 2 4 2 3" xfId="9590"/>
    <cellStyle name="Normal 2 2 4 2 4" xfId="9591"/>
    <cellStyle name="Normal 2 2 4 2 5" xfId="43463"/>
    <cellStyle name="Normal 2 2 4 3" xfId="9592"/>
    <cellStyle name="Normal 2 2 4 3 2" xfId="9593"/>
    <cellStyle name="Normal 2 2 4 3 3" xfId="52308"/>
    <cellStyle name="Normal 2 2 4 4" xfId="9594"/>
    <cellStyle name="Normal 2 2 4 5" xfId="9595"/>
    <cellStyle name="Normal 2 2 4 6" xfId="41652"/>
    <cellStyle name="Normal 2 3" xfId="9596"/>
    <cellStyle name="Normal 2 3 2" xfId="9597"/>
    <cellStyle name="Normal 2 3 2 2" xfId="9598"/>
    <cellStyle name="Normal 2 3 2 2 2" xfId="9599"/>
    <cellStyle name="Normal 2 3 2 2 2 2" xfId="9600"/>
    <cellStyle name="Normal 2 3 2 2 2 3" xfId="54121"/>
    <cellStyle name="Normal 2 3 2 2 3" xfId="9601"/>
    <cellStyle name="Normal 2 3 2 2 4" xfId="9602"/>
    <cellStyle name="Normal 2 3 2 2 5" xfId="43465"/>
    <cellStyle name="Normal 2 3 2 3" xfId="9603"/>
    <cellStyle name="Normal 2 3 2 3 2" xfId="9604"/>
    <cellStyle name="Normal 2 3 2 3 3" xfId="52310"/>
    <cellStyle name="Normal 2 3 2 4" xfId="9605"/>
    <cellStyle name="Normal 2 3 2 5" xfId="9606"/>
    <cellStyle name="Normal 2 3 2 6" xfId="41654"/>
    <cellStyle name="Normal 2 4" xfId="9607"/>
    <cellStyle name="Normal 2 4 2" xfId="9608"/>
    <cellStyle name="Normal 2 4 2 2" xfId="9609"/>
    <cellStyle name="Normal 2 4 2 2 2" xfId="9610"/>
    <cellStyle name="Normal 2 4 2 2 2 2" xfId="9611"/>
    <cellStyle name="Normal 2 4 2 2 2 3" xfId="54122"/>
    <cellStyle name="Normal 2 4 2 2 3" xfId="9612"/>
    <cellStyle name="Normal 2 4 2 2 4" xfId="9613"/>
    <cellStyle name="Normal 2 4 2 2 5" xfId="43466"/>
    <cellStyle name="Normal 2 4 2 3" xfId="9614"/>
    <cellStyle name="Normal 2 4 2 3 2" xfId="9615"/>
    <cellStyle name="Normal 2 4 2 3 3" xfId="9616"/>
    <cellStyle name="Normal 2 4 2 3 4" xfId="52311"/>
    <cellStyle name="Normal 2 4 2 4" xfId="9617"/>
    <cellStyle name="Normal 2 4 2 4 2" xfId="9618"/>
    <cellStyle name="Normal 2 4 2 4 3" xfId="47873"/>
    <cellStyle name="Normal 2 4 2 5" xfId="9619"/>
    <cellStyle name="Normal 2 4 2 6" xfId="9620"/>
    <cellStyle name="Normal 2 4 2 7" xfId="41655"/>
    <cellStyle name="Normal 2 4 3" xfId="9621"/>
    <cellStyle name="Normal 2 4 3 2" xfId="9622"/>
    <cellStyle name="Normal 2 4 3 2 2" xfId="9623"/>
    <cellStyle name="Normal 2 4 3 2 3" xfId="9624"/>
    <cellStyle name="Normal 2 4 3 2 4" xfId="53830"/>
    <cellStyle name="Normal 2 4 3 3" xfId="9625"/>
    <cellStyle name="Normal 2 4 3 3 2" xfId="9626"/>
    <cellStyle name="Normal 2 4 3 3 3" xfId="47874"/>
    <cellStyle name="Normal 2 4 3 4" xfId="9627"/>
    <cellStyle name="Normal 2 4 3 5" xfId="9628"/>
    <cellStyle name="Normal 2 4 3 6" xfId="43174"/>
    <cellStyle name="Normal 2 4 4" xfId="9629"/>
    <cellStyle name="Normal 2 4 4 2" xfId="9630"/>
    <cellStyle name="Normal 2 4 4 3" xfId="9631"/>
    <cellStyle name="Normal 2 4 4 4" xfId="46808"/>
    <cellStyle name="Normal 2 4 5" xfId="9632"/>
    <cellStyle name="Normal 2 4 5 2" xfId="9633"/>
    <cellStyle name="Normal 2 4 5 3" xfId="9634"/>
    <cellStyle name="Normal 2 4 5 4" xfId="52019"/>
    <cellStyle name="Normal 2 4 6" xfId="9635"/>
    <cellStyle name="Normal 2 4 6 2" xfId="9636"/>
    <cellStyle name="Normal 2 4 6 3" xfId="44985"/>
    <cellStyle name="Normal 2 4 7" xfId="9637"/>
    <cellStyle name="Normal 2 4 8" xfId="9638"/>
    <cellStyle name="Normal 2 4 9" xfId="41363"/>
    <cellStyle name="Normal 20" xfId="103"/>
    <cellStyle name="Normal 20 2" xfId="9639"/>
    <cellStyle name="Normal 20 2 2" xfId="9640"/>
    <cellStyle name="Normal 20 3" xfId="9641"/>
    <cellStyle name="Normal 20 4" xfId="9642"/>
    <cellStyle name="Normal 21" xfId="106"/>
    <cellStyle name="Normal 21 2" xfId="9643"/>
    <cellStyle name="Normal 21 2 2" xfId="9644"/>
    <cellStyle name="Normal 21 3" xfId="9645"/>
    <cellStyle name="Normal 21 4" xfId="9646"/>
    <cellStyle name="Normal 22" xfId="99"/>
    <cellStyle name="Normal 22 2" xfId="9647"/>
    <cellStyle name="Normal 22 2 2" xfId="9648"/>
    <cellStyle name="Normal 22 3" xfId="9649"/>
    <cellStyle name="Normal 22 4" xfId="9650"/>
    <cellStyle name="Normal 23" xfId="97"/>
    <cellStyle name="Normal 23 2" xfId="9651"/>
    <cellStyle name="Normal 23 2 2" xfId="9652"/>
    <cellStyle name="Normal 23 3" xfId="9653"/>
    <cellStyle name="Normal 23 4" xfId="9654"/>
    <cellStyle name="Normal 24" xfId="98"/>
    <cellStyle name="Normal 24 2" xfId="9655"/>
    <cellStyle name="Normal 24 2 2" xfId="9656"/>
    <cellStyle name="Normal 24 3" xfId="9657"/>
    <cellStyle name="Normal 24 4" xfId="9658"/>
    <cellStyle name="Normal 25" xfId="111"/>
    <cellStyle name="Normal 25 2" xfId="9659"/>
    <cellStyle name="Normal 25 2 2" xfId="9660"/>
    <cellStyle name="Normal 25 3" xfId="9661"/>
    <cellStyle name="Normal 25 4" xfId="9662"/>
    <cellStyle name="Normal 26" xfId="115"/>
    <cellStyle name="Normal 26 2" xfId="9663"/>
    <cellStyle name="Normal 26 2 2" xfId="9664"/>
    <cellStyle name="Normal 26 3" xfId="9665"/>
    <cellStyle name="Normal 26 4" xfId="9666"/>
    <cellStyle name="Normal 27" xfId="113"/>
    <cellStyle name="Normal 27 2" xfId="9667"/>
    <cellStyle name="Normal 27 2 2" xfId="9668"/>
    <cellStyle name="Normal 27 3" xfId="9669"/>
    <cellStyle name="Normal 27 4" xfId="9670"/>
    <cellStyle name="Normal 28" xfId="112"/>
    <cellStyle name="Normal 28 2" xfId="9671"/>
    <cellStyle name="Normal 28 2 2" xfId="9672"/>
    <cellStyle name="Normal 28 3" xfId="9673"/>
    <cellStyle name="Normal 28 4" xfId="9674"/>
    <cellStyle name="Normal 29" xfId="107"/>
    <cellStyle name="Normal 29 2" xfId="9675"/>
    <cellStyle name="Normal 29 2 2" xfId="9676"/>
    <cellStyle name="Normal 29 3" xfId="9677"/>
    <cellStyle name="Normal 29 4" xfId="9678"/>
    <cellStyle name="Normal 3" xfId="18"/>
    <cellStyle name="Normal 3 2" xfId="19"/>
    <cellStyle name="Normal 3 2 2" xfId="9679"/>
    <cellStyle name="Normal 3 2 2 2" xfId="9680"/>
    <cellStyle name="Normal 3 2 3" xfId="9681"/>
    <cellStyle name="Normal 3 2 4" xfId="9682"/>
    <cellStyle name="Normal 3 3" xfId="27"/>
    <cellStyle name="Normal 3 4" xfId="9683"/>
    <cellStyle name="Normal 3 4 2" xfId="9684"/>
    <cellStyle name="Normal 30" xfId="96"/>
    <cellStyle name="Normal 30 2" xfId="9685"/>
    <cellStyle name="Normal 30 2 2" xfId="9686"/>
    <cellStyle name="Normal 30 3" xfId="9687"/>
    <cellStyle name="Normal 30 4" xfId="9688"/>
    <cellStyle name="Normal 31" xfId="110"/>
    <cellStyle name="Normal 31 2" xfId="9689"/>
    <cellStyle name="Normal 31 2 2" xfId="9690"/>
    <cellStyle name="Normal 31 3" xfId="9691"/>
    <cellStyle name="Normal 31 4" xfId="9692"/>
    <cellStyle name="Normal 32" xfId="100"/>
    <cellStyle name="Normal 32 2" xfId="9693"/>
    <cellStyle name="Normal 32 2 2" xfId="9694"/>
    <cellStyle name="Normal 32 3" xfId="9695"/>
    <cellStyle name="Normal 32 4" xfId="9696"/>
    <cellStyle name="Normal 33" xfId="104"/>
    <cellStyle name="Normal 33 2" xfId="9697"/>
    <cellStyle name="Normal 33 2 2" xfId="9698"/>
    <cellStyle name="Normal 33 3" xfId="9699"/>
    <cellStyle name="Normal 33 4" xfId="9700"/>
    <cellStyle name="Normal 34" xfId="114"/>
    <cellStyle name="Normal 34 2" xfId="9701"/>
    <cellStyle name="Normal 34 2 2" xfId="9702"/>
    <cellStyle name="Normal 34 3" xfId="9703"/>
    <cellStyle name="Normal 34 4" xfId="9704"/>
    <cellStyle name="Normal 35" xfId="108"/>
    <cellStyle name="Normal 35 2" xfId="9705"/>
    <cellStyle name="Normal 35 2 2" xfId="9706"/>
    <cellStyle name="Normal 35 3" xfId="9707"/>
    <cellStyle name="Normal 35 4" xfId="9708"/>
    <cellStyle name="Normal 36" xfId="102"/>
    <cellStyle name="Normal 36 2" xfId="9709"/>
    <cellStyle name="Normal 36 2 2" xfId="9710"/>
    <cellStyle name="Normal 36 3" xfId="9711"/>
    <cellStyle name="Normal 36 4" xfId="9712"/>
    <cellStyle name="Normal 37" xfId="119"/>
    <cellStyle name="Normal 37 10" xfId="9713"/>
    <cellStyle name="Normal 37 10 2" xfId="9714"/>
    <cellStyle name="Normal 37 10 2 2" xfId="9715"/>
    <cellStyle name="Normal 37 10 2 2 2" xfId="9716"/>
    <cellStyle name="Normal 37 10 2 2 3" xfId="9717"/>
    <cellStyle name="Normal 37 10 2 2 4" xfId="52374"/>
    <cellStyle name="Normal 37 10 2 3" xfId="9718"/>
    <cellStyle name="Normal 37 10 2 3 2" xfId="9719"/>
    <cellStyle name="Normal 37 10 2 3 3" xfId="47875"/>
    <cellStyle name="Normal 37 10 2 4" xfId="9720"/>
    <cellStyle name="Normal 37 10 2 5" xfId="9721"/>
    <cellStyle name="Normal 37 10 2 6" xfId="41718"/>
    <cellStyle name="Normal 37 10 3" xfId="9722"/>
    <cellStyle name="Normal 37 10 3 2" xfId="9723"/>
    <cellStyle name="Normal 37 10 3 3" xfId="9724"/>
    <cellStyle name="Normal 37 10 3 4" xfId="47876"/>
    <cellStyle name="Normal 37 10 4" xfId="9725"/>
    <cellStyle name="Normal 37 10 4 2" xfId="9726"/>
    <cellStyle name="Normal 37 10 4 3" xfId="9727"/>
    <cellStyle name="Normal 37 10 4 4" xfId="45352"/>
    <cellStyle name="Normal 37 10 5" xfId="9728"/>
    <cellStyle name="Normal 37 10 5 2" xfId="9729"/>
    <cellStyle name="Normal 37 10 5 3" xfId="9730"/>
    <cellStyle name="Normal 37 10 5 4" xfId="50563"/>
    <cellStyle name="Normal 37 10 6" xfId="9731"/>
    <cellStyle name="Normal 37 10 6 2" xfId="9732"/>
    <cellStyle name="Normal 37 10 6 3" xfId="43529"/>
    <cellStyle name="Normal 37 10 7" xfId="9733"/>
    <cellStyle name="Normal 37 10 8" xfId="9734"/>
    <cellStyle name="Normal 37 10 9" xfId="39907"/>
    <cellStyle name="Normal 37 11" xfId="9735"/>
    <cellStyle name="Normal 37 11 2" xfId="9736"/>
    <cellStyle name="Normal 37 11 2 2" xfId="9737"/>
    <cellStyle name="Normal 37 11 2 2 2" xfId="9738"/>
    <cellStyle name="Normal 37 11 2 2 3" xfId="9739"/>
    <cellStyle name="Normal 37 11 2 2 4" xfId="53844"/>
    <cellStyle name="Normal 37 11 2 3" xfId="9740"/>
    <cellStyle name="Normal 37 11 2 3 2" xfId="9741"/>
    <cellStyle name="Normal 37 11 2 3 3" xfId="47877"/>
    <cellStyle name="Normal 37 11 2 4" xfId="9742"/>
    <cellStyle name="Normal 37 11 2 5" xfId="9743"/>
    <cellStyle name="Normal 37 11 2 6" xfId="43188"/>
    <cellStyle name="Normal 37 11 3" xfId="9744"/>
    <cellStyle name="Normal 37 11 3 2" xfId="9745"/>
    <cellStyle name="Normal 37 11 3 3" xfId="9746"/>
    <cellStyle name="Normal 37 11 3 4" xfId="47878"/>
    <cellStyle name="Normal 37 11 4" xfId="9747"/>
    <cellStyle name="Normal 37 11 4 2" xfId="9748"/>
    <cellStyle name="Normal 37 11 4 3" xfId="9749"/>
    <cellStyle name="Normal 37 11 4 4" xfId="46822"/>
    <cellStyle name="Normal 37 11 5" xfId="9750"/>
    <cellStyle name="Normal 37 11 5 2" xfId="9751"/>
    <cellStyle name="Normal 37 11 5 3" xfId="9752"/>
    <cellStyle name="Normal 37 11 5 4" xfId="52033"/>
    <cellStyle name="Normal 37 11 6" xfId="9753"/>
    <cellStyle name="Normal 37 11 6 2" xfId="9754"/>
    <cellStyle name="Normal 37 11 6 3" xfId="44999"/>
    <cellStyle name="Normal 37 11 7" xfId="9755"/>
    <cellStyle name="Normal 37 11 8" xfId="9756"/>
    <cellStyle name="Normal 37 11 9" xfId="41377"/>
    <cellStyle name="Normal 37 12" xfId="9757"/>
    <cellStyle name="Normal 37 12 2" xfId="9758"/>
    <cellStyle name="Normal 37 12 2 2" xfId="9759"/>
    <cellStyle name="Normal 37 12 2 2 2" xfId="9760"/>
    <cellStyle name="Normal 37 12 2 2 3" xfId="9761"/>
    <cellStyle name="Normal 37 12 2 2 4" xfId="53980"/>
    <cellStyle name="Normal 37 12 2 3" xfId="9762"/>
    <cellStyle name="Normal 37 12 2 3 2" xfId="9763"/>
    <cellStyle name="Normal 37 12 2 3 3" xfId="47879"/>
    <cellStyle name="Normal 37 12 2 4" xfId="9764"/>
    <cellStyle name="Normal 37 12 2 5" xfId="9765"/>
    <cellStyle name="Normal 37 12 2 6" xfId="43324"/>
    <cellStyle name="Normal 37 12 3" xfId="9766"/>
    <cellStyle name="Normal 37 12 3 2" xfId="9767"/>
    <cellStyle name="Normal 37 12 3 3" xfId="9768"/>
    <cellStyle name="Normal 37 12 3 4" xfId="46958"/>
    <cellStyle name="Normal 37 12 4" xfId="9769"/>
    <cellStyle name="Normal 37 12 4 2" xfId="9770"/>
    <cellStyle name="Normal 37 12 4 3" xfId="9771"/>
    <cellStyle name="Normal 37 12 4 4" xfId="52169"/>
    <cellStyle name="Normal 37 12 5" xfId="9772"/>
    <cellStyle name="Normal 37 12 5 2" xfId="9773"/>
    <cellStyle name="Normal 37 12 5 3" xfId="45135"/>
    <cellStyle name="Normal 37 12 6" xfId="9774"/>
    <cellStyle name="Normal 37 12 7" xfId="9775"/>
    <cellStyle name="Normal 37 12 8" xfId="41513"/>
    <cellStyle name="Normal 37 13" xfId="9776"/>
    <cellStyle name="Normal 37 13 2" xfId="9777"/>
    <cellStyle name="Normal 37 13 2 2" xfId="9778"/>
    <cellStyle name="Normal 37 13 2 3" xfId="9779"/>
    <cellStyle name="Normal 37 13 2 4" xfId="47880"/>
    <cellStyle name="Normal 37 13 3" xfId="9780"/>
    <cellStyle name="Normal 37 13 3 2" xfId="9781"/>
    <cellStyle name="Normal 37 13 3 3" xfId="9782"/>
    <cellStyle name="Normal 37 13 3 4" xfId="52347"/>
    <cellStyle name="Normal 37 13 4" xfId="9783"/>
    <cellStyle name="Normal 37 13 4 2" xfId="9784"/>
    <cellStyle name="Normal 37 13 4 3" xfId="45273"/>
    <cellStyle name="Normal 37 13 5" xfId="9785"/>
    <cellStyle name="Normal 37 13 6" xfId="9786"/>
    <cellStyle name="Normal 37 13 7" xfId="41691"/>
    <cellStyle name="Normal 37 14" xfId="9787"/>
    <cellStyle name="Normal 37 14 2" xfId="9788"/>
    <cellStyle name="Normal 37 14 3" xfId="9789"/>
    <cellStyle name="Normal 37 14 4" xfId="47881"/>
    <cellStyle name="Normal 37 15" xfId="9790"/>
    <cellStyle name="Normal 37 15 2" xfId="9791"/>
    <cellStyle name="Normal 37 15 3" xfId="9792"/>
    <cellStyle name="Normal 37 15 4" xfId="45325"/>
    <cellStyle name="Normal 37 16" xfId="9793"/>
    <cellStyle name="Normal 37 16 2" xfId="9794"/>
    <cellStyle name="Normal 37 16 3" xfId="9795"/>
    <cellStyle name="Normal 37 16 4" xfId="50536"/>
    <cellStyle name="Normal 37 17" xfId="9796"/>
    <cellStyle name="Normal 37 17 2" xfId="9797"/>
    <cellStyle name="Normal 37 17 3" xfId="43502"/>
    <cellStyle name="Normal 37 18" xfId="9798"/>
    <cellStyle name="Normal 37 19" xfId="9799"/>
    <cellStyle name="Normal 37 2" xfId="127"/>
    <cellStyle name="Normal 37 2 10" xfId="9800"/>
    <cellStyle name="Normal 37 2 10 2" xfId="9801"/>
    <cellStyle name="Normal 37 2 10 2 2" xfId="9802"/>
    <cellStyle name="Normal 37 2 10 2 2 2" xfId="9803"/>
    <cellStyle name="Normal 37 2 10 2 2 3" xfId="9804"/>
    <cellStyle name="Normal 37 2 10 2 2 4" xfId="53845"/>
    <cellStyle name="Normal 37 2 10 2 3" xfId="9805"/>
    <cellStyle name="Normal 37 2 10 2 3 2" xfId="9806"/>
    <cellStyle name="Normal 37 2 10 2 3 3" xfId="47882"/>
    <cellStyle name="Normal 37 2 10 2 4" xfId="9807"/>
    <cellStyle name="Normal 37 2 10 2 5" xfId="9808"/>
    <cellStyle name="Normal 37 2 10 2 6" xfId="43189"/>
    <cellStyle name="Normal 37 2 10 3" xfId="9809"/>
    <cellStyle name="Normal 37 2 10 3 2" xfId="9810"/>
    <cellStyle name="Normal 37 2 10 3 3" xfId="9811"/>
    <cellStyle name="Normal 37 2 10 3 4" xfId="47883"/>
    <cellStyle name="Normal 37 2 10 4" xfId="9812"/>
    <cellStyle name="Normal 37 2 10 4 2" xfId="9813"/>
    <cellStyle name="Normal 37 2 10 4 3" xfId="9814"/>
    <cellStyle name="Normal 37 2 10 4 4" xfId="46823"/>
    <cellStyle name="Normal 37 2 10 5" xfId="9815"/>
    <cellStyle name="Normal 37 2 10 5 2" xfId="9816"/>
    <cellStyle name="Normal 37 2 10 5 3" xfId="9817"/>
    <cellStyle name="Normal 37 2 10 5 4" xfId="52034"/>
    <cellStyle name="Normal 37 2 10 6" xfId="9818"/>
    <cellStyle name="Normal 37 2 10 6 2" xfId="9819"/>
    <cellStyle name="Normal 37 2 10 6 3" xfId="45000"/>
    <cellStyle name="Normal 37 2 10 7" xfId="9820"/>
    <cellStyle name="Normal 37 2 10 8" xfId="9821"/>
    <cellStyle name="Normal 37 2 10 9" xfId="41378"/>
    <cellStyle name="Normal 37 2 11" xfId="9822"/>
    <cellStyle name="Normal 37 2 11 2" xfId="9823"/>
    <cellStyle name="Normal 37 2 11 2 2" xfId="9824"/>
    <cellStyle name="Normal 37 2 11 2 2 2" xfId="9825"/>
    <cellStyle name="Normal 37 2 11 2 2 3" xfId="9826"/>
    <cellStyle name="Normal 37 2 11 2 2 4" xfId="53981"/>
    <cellStyle name="Normal 37 2 11 2 3" xfId="9827"/>
    <cellStyle name="Normal 37 2 11 2 3 2" xfId="9828"/>
    <cellStyle name="Normal 37 2 11 2 3 3" xfId="47884"/>
    <cellStyle name="Normal 37 2 11 2 4" xfId="9829"/>
    <cellStyle name="Normal 37 2 11 2 5" xfId="9830"/>
    <cellStyle name="Normal 37 2 11 2 6" xfId="43325"/>
    <cellStyle name="Normal 37 2 11 3" xfId="9831"/>
    <cellStyle name="Normal 37 2 11 3 2" xfId="9832"/>
    <cellStyle name="Normal 37 2 11 3 3" xfId="9833"/>
    <cellStyle name="Normal 37 2 11 3 4" xfId="46959"/>
    <cellStyle name="Normal 37 2 11 4" xfId="9834"/>
    <cellStyle name="Normal 37 2 11 4 2" xfId="9835"/>
    <cellStyle name="Normal 37 2 11 4 3" xfId="9836"/>
    <cellStyle name="Normal 37 2 11 4 4" xfId="52170"/>
    <cellStyle name="Normal 37 2 11 5" xfId="9837"/>
    <cellStyle name="Normal 37 2 11 5 2" xfId="9838"/>
    <cellStyle name="Normal 37 2 11 5 3" xfId="45136"/>
    <cellStyle name="Normal 37 2 11 6" xfId="9839"/>
    <cellStyle name="Normal 37 2 11 7" xfId="9840"/>
    <cellStyle name="Normal 37 2 11 8" xfId="41514"/>
    <cellStyle name="Normal 37 2 12" xfId="9841"/>
    <cellStyle name="Normal 37 2 12 2" xfId="9842"/>
    <cellStyle name="Normal 37 2 12 2 2" xfId="9843"/>
    <cellStyle name="Normal 37 2 12 2 3" xfId="9844"/>
    <cellStyle name="Normal 37 2 12 2 4" xfId="47885"/>
    <cellStyle name="Normal 37 2 12 3" xfId="9845"/>
    <cellStyle name="Normal 37 2 12 3 2" xfId="9846"/>
    <cellStyle name="Normal 37 2 12 3 3" xfId="9847"/>
    <cellStyle name="Normal 37 2 12 3 4" xfId="52363"/>
    <cellStyle name="Normal 37 2 12 4" xfId="9848"/>
    <cellStyle name="Normal 37 2 12 4 2" xfId="9849"/>
    <cellStyle name="Normal 37 2 12 4 3" xfId="45280"/>
    <cellStyle name="Normal 37 2 12 5" xfId="9850"/>
    <cellStyle name="Normal 37 2 12 6" xfId="9851"/>
    <cellStyle name="Normal 37 2 12 7" xfId="41707"/>
    <cellStyle name="Normal 37 2 13" xfId="9852"/>
    <cellStyle name="Normal 37 2 13 2" xfId="9853"/>
    <cellStyle name="Normal 37 2 13 3" xfId="9854"/>
    <cellStyle name="Normal 37 2 13 4" xfId="47886"/>
    <cellStyle name="Normal 37 2 14" xfId="9855"/>
    <cellStyle name="Normal 37 2 14 2" xfId="9856"/>
    <cellStyle name="Normal 37 2 14 3" xfId="9857"/>
    <cellStyle name="Normal 37 2 14 4" xfId="45341"/>
    <cellStyle name="Normal 37 2 15" xfId="9858"/>
    <cellStyle name="Normal 37 2 15 2" xfId="9859"/>
    <cellStyle name="Normal 37 2 15 3" xfId="9860"/>
    <cellStyle name="Normal 37 2 15 4" xfId="50552"/>
    <cellStyle name="Normal 37 2 16" xfId="9861"/>
    <cellStyle name="Normal 37 2 16 2" xfId="9862"/>
    <cellStyle name="Normal 37 2 16 3" xfId="43518"/>
    <cellStyle name="Normal 37 2 17" xfId="9863"/>
    <cellStyle name="Normal 37 2 18" xfId="9864"/>
    <cellStyle name="Normal 37 2 19" xfId="39896"/>
    <cellStyle name="Normal 37 2 2" xfId="255"/>
    <cellStyle name="Normal 37 2 2 10" xfId="9865"/>
    <cellStyle name="Normal 37 2 2 10 2" xfId="9866"/>
    <cellStyle name="Normal 37 2 2 10 3" xfId="9867"/>
    <cellStyle name="Normal 37 2 2 10 4" xfId="50703"/>
    <cellStyle name="Normal 37 2 2 11" xfId="9868"/>
    <cellStyle name="Normal 37 2 2 11 2" xfId="9869"/>
    <cellStyle name="Normal 37 2 2 11 3" xfId="43669"/>
    <cellStyle name="Normal 37 2 2 12" xfId="9870"/>
    <cellStyle name="Normal 37 2 2 13" xfId="9871"/>
    <cellStyle name="Normal 37 2 2 14" xfId="40047"/>
    <cellStyle name="Normal 37 2 2 2" xfId="9872"/>
    <cellStyle name="Normal 37 2 2 2 10" xfId="9873"/>
    <cellStyle name="Normal 37 2 2 2 11" xfId="40182"/>
    <cellStyle name="Normal 37 2 2 2 2" xfId="9874"/>
    <cellStyle name="Normal 37 2 2 2 2 10" xfId="40549"/>
    <cellStyle name="Normal 37 2 2 2 2 2" xfId="9875"/>
    <cellStyle name="Normal 37 2 2 2 2 2 2" xfId="9876"/>
    <cellStyle name="Normal 37 2 2 2 2 2 2 2" xfId="9877"/>
    <cellStyle name="Normal 37 2 2 2 2 2 2 2 2" xfId="9878"/>
    <cellStyle name="Normal 37 2 2 2 2 2 2 2 3" xfId="9879"/>
    <cellStyle name="Normal 37 2 2 2 2 2 2 2 4" xfId="53303"/>
    <cellStyle name="Normal 37 2 2 2 2 2 2 3" xfId="9880"/>
    <cellStyle name="Normal 37 2 2 2 2 2 2 3 2" xfId="9881"/>
    <cellStyle name="Normal 37 2 2 2 2 2 2 3 3" xfId="47887"/>
    <cellStyle name="Normal 37 2 2 2 2 2 2 4" xfId="9882"/>
    <cellStyle name="Normal 37 2 2 2 2 2 2 5" xfId="9883"/>
    <cellStyle name="Normal 37 2 2 2 2 2 2 6" xfId="42647"/>
    <cellStyle name="Normal 37 2 2 2 2 2 3" xfId="9884"/>
    <cellStyle name="Normal 37 2 2 2 2 2 3 2" xfId="9885"/>
    <cellStyle name="Normal 37 2 2 2 2 2 3 3" xfId="9886"/>
    <cellStyle name="Normal 37 2 2 2 2 2 3 4" xfId="47888"/>
    <cellStyle name="Normal 37 2 2 2 2 2 4" xfId="9887"/>
    <cellStyle name="Normal 37 2 2 2 2 2 4 2" xfId="9888"/>
    <cellStyle name="Normal 37 2 2 2 2 2 4 3" xfId="9889"/>
    <cellStyle name="Normal 37 2 2 2 2 2 4 4" xfId="46281"/>
    <cellStyle name="Normal 37 2 2 2 2 2 5" xfId="9890"/>
    <cellStyle name="Normal 37 2 2 2 2 2 5 2" xfId="9891"/>
    <cellStyle name="Normal 37 2 2 2 2 2 5 3" xfId="9892"/>
    <cellStyle name="Normal 37 2 2 2 2 2 5 4" xfId="51492"/>
    <cellStyle name="Normal 37 2 2 2 2 2 6" xfId="9893"/>
    <cellStyle name="Normal 37 2 2 2 2 2 6 2" xfId="9894"/>
    <cellStyle name="Normal 37 2 2 2 2 2 6 3" xfId="44458"/>
    <cellStyle name="Normal 37 2 2 2 2 2 7" xfId="9895"/>
    <cellStyle name="Normal 37 2 2 2 2 2 8" xfId="9896"/>
    <cellStyle name="Normal 37 2 2 2 2 2 9" xfId="40836"/>
    <cellStyle name="Normal 37 2 2 2 2 3" xfId="9897"/>
    <cellStyle name="Normal 37 2 2 2 2 3 2" xfId="9898"/>
    <cellStyle name="Normal 37 2 2 2 2 3 2 2" xfId="9899"/>
    <cellStyle name="Normal 37 2 2 2 2 3 2 3" xfId="9900"/>
    <cellStyle name="Normal 37 2 2 2 2 3 2 4" xfId="53016"/>
    <cellStyle name="Normal 37 2 2 2 2 3 3" xfId="9901"/>
    <cellStyle name="Normal 37 2 2 2 2 3 3 2" xfId="9902"/>
    <cellStyle name="Normal 37 2 2 2 2 3 3 3" xfId="47889"/>
    <cellStyle name="Normal 37 2 2 2 2 3 4" xfId="9903"/>
    <cellStyle name="Normal 37 2 2 2 2 3 5" xfId="9904"/>
    <cellStyle name="Normal 37 2 2 2 2 3 6" xfId="42360"/>
    <cellStyle name="Normal 37 2 2 2 2 4" xfId="9905"/>
    <cellStyle name="Normal 37 2 2 2 2 4 2" xfId="9906"/>
    <cellStyle name="Normal 37 2 2 2 2 4 3" xfId="9907"/>
    <cellStyle name="Normal 37 2 2 2 2 4 4" xfId="47890"/>
    <cellStyle name="Normal 37 2 2 2 2 5" xfId="9908"/>
    <cellStyle name="Normal 37 2 2 2 2 5 2" xfId="9909"/>
    <cellStyle name="Normal 37 2 2 2 2 5 3" xfId="9910"/>
    <cellStyle name="Normal 37 2 2 2 2 5 4" xfId="45994"/>
    <cellStyle name="Normal 37 2 2 2 2 6" xfId="9911"/>
    <cellStyle name="Normal 37 2 2 2 2 6 2" xfId="9912"/>
    <cellStyle name="Normal 37 2 2 2 2 6 3" xfId="9913"/>
    <cellStyle name="Normal 37 2 2 2 2 6 4" xfId="51205"/>
    <cellStyle name="Normal 37 2 2 2 2 7" xfId="9914"/>
    <cellStyle name="Normal 37 2 2 2 2 7 2" xfId="9915"/>
    <cellStyle name="Normal 37 2 2 2 2 7 3" xfId="44171"/>
    <cellStyle name="Normal 37 2 2 2 2 8" xfId="9916"/>
    <cellStyle name="Normal 37 2 2 2 2 9" xfId="9917"/>
    <cellStyle name="Normal 37 2 2 2 3" xfId="9918"/>
    <cellStyle name="Normal 37 2 2 2 3 2" xfId="9919"/>
    <cellStyle name="Normal 37 2 2 2 3 2 2" xfId="9920"/>
    <cellStyle name="Normal 37 2 2 2 3 2 2 2" xfId="9921"/>
    <cellStyle name="Normal 37 2 2 2 3 2 2 3" xfId="9922"/>
    <cellStyle name="Normal 37 2 2 2 3 2 2 4" xfId="53302"/>
    <cellStyle name="Normal 37 2 2 2 3 2 3" xfId="9923"/>
    <cellStyle name="Normal 37 2 2 2 3 2 3 2" xfId="9924"/>
    <cellStyle name="Normal 37 2 2 2 3 2 3 3" xfId="47891"/>
    <cellStyle name="Normal 37 2 2 2 3 2 4" xfId="9925"/>
    <cellStyle name="Normal 37 2 2 2 3 2 5" xfId="9926"/>
    <cellStyle name="Normal 37 2 2 2 3 2 6" xfId="42646"/>
    <cellStyle name="Normal 37 2 2 2 3 3" xfId="9927"/>
    <cellStyle name="Normal 37 2 2 2 3 3 2" xfId="9928"/>
    <cellStyle name="Normal 37 2 2 2 3 3 3" xfId="9929"/>
    <cellStyle name="Normal 37 2 2 2 3 3 4" xfId="47892"/>
    <cellStyle name="Normal 37 2 2 2 3 4" xfId="9930"/>
    <cellStyle name="Normal 37 2 2 2 3 4 2" xfId="9931"/>
    <cellStyle name="Normal 37 2 2 2 3 4 3" xfId="9932"/>
    <cellStyle name="Normal 37 2 2 2 3 4 4" xfId="46280"/>
    <cellStyle name="Normal 37 2 2 2 3 5" xfId="9933"/>
    <cellStyle name="Normal 37 2 2 2 3 5 2" xfId="9934"/>
    <cellStyle name="Normal 37 2 2 2 3 5 3" xfId="9935"/>
    <cellStyle name="Normal 37 2 2 2 3 5 4" xfId="51491"/>
    <cellStyle name="Normal 37 2 2 2 3 6" xfId="9936"/>
    <cellStyle name="Normal 37 2 2 2 3 6 2" xfId="9937"/>
    <cellStyle name="Normal 37 2 2 2 3 6 3" xfId="44457"/>
    <cellStyle name="Normal 37 2 2 2 3 7" xfId="9938"/>
    <cellStyle name="Normal 37 2 2 2 3 8" xfId="9939"/>
    <cellStyle name="Normal 37 2 2 2 3 9" xfId="40835"/>
    <cellStyle name="Normal 37 2 2 2 4" xfId="9940"/>
    <cellStyle name="Normal 37 2 2 2 4 2" xfId="9941"/>
    <cellStyle name="Normal 37 2 2 2 4 2 2" xfId="9942"/>
    <cellStyle name="Normal 37 2 2 2 4 2 3" xfId="9943"/>
    <cellStyle name="Normal 37 2 2 2 4 2 4" xfId="52649"/>
    <cellStyle name="Normal 37 2 2 2 4 3" xfId="9944"/>
    <cellStyle name="Normal 37 2 2 2 4 3 2" xfId="9945"/>
    <cellStyle name="Normal 37 2 2 2 4 3 3" xfId="47893"/>
    <cellStyle name="Normal 37 2 2 2 4 4" xfId="9946"/>
    <cellStyle name="Normal 37 2 2 2 4 5" xfId="9947"/>
    <cellStyle name="Normal 37 2 2 2 4 6" xfId="41993"/>
    <cellStyle name="Normal 37 2 2 2 5" xfId="9948"/>
    <cellStyle name="Normal 37 2 2 2 5 2" xfId="9949"/>
    <cellStyle name="Normal 37 2 2 2 5 3" xfId="9950"/>
    <cellStyle name="Normal 37 2 2 2 5 4" xfId="47894"/>
    <cellStyle name="Normal 37 2 2 2 6" xfId="9951"/>
    <cellStyle name="Normal 37 2 2 2 6 2" xfId="9952"/>
    <cellStyle name="Normal 37 2 2 2 6 3" xfId="9953"/>
    <cellStyle name="Normal 37 2 2 2 6 4" xfId="45627"/>
    <cellStyle name="Normal 37 2 2 2 7" xfId="9954"/>
    <cellStyle name="Normal 37 2 2 2 7 2" xfId="9955"/>
    <cellStyle name="Normal 37 2 2 2 7 3" xfId="9956"/>
    <cellStyle name="Normal 37 2 2 2 7 4" xfId="50838"/>
    <cellStyle name="Normal 37 2 2 2 8" xfId="9957"/>
    <cellStyle name="Normal 37 2 2 2 8 2" xfId="9958"/>
    <cellStyle name="Normal 37 2 2 2 8 3" xfId="43804"/>
    <cellStyle name="Normal 37 2 2 2 9" xfId="9959"/>
    <cellStyle name="Normal 37 2 2 3" xfId="9960"/>
    <cellStyle name="Normal 37 2 2 3 10" xfId="40320"/>
    <cellStyle name="Normal 37 2 2 3 2" xfId="9961"/>
    <cellStyle name="Normal 37 2 2 3 2 2" xfId="9962"/>
    <cellStyle name="Normal 37 2 2 3 2 2 2" xfId="9963"/>
    <cellStyle name="Normal 37 2 2 3 2 2 2 2" xfId="9964"/>
    <cellStyle name="Normal 37 2 2 3 2 2 2 3" xfId="9965"/>
    <cellStyle name="Normal 37 2 2 3 2 2 2 4" xfId="53304"/>
    <cellStyle name="Normal 37 2 2 3 2 2 3" xfId="9966"/>
    <cellStyle name="Normal 37 2 2 3 2 2 3 2" xfId="9967"/>
    <cellStyle name="Normal 37 2 2 3 2 2 3 3" xfId="47895"/>
    <cellStyle name="Normal 37 2 2 3 2 2 4" xfId="9968"/>
    <cellStyle name="Normal 37 2 2 3 2 2 5" xfId="9969"/>
    <cellStyle name="Normal 37 2 2 3 2 2 6" xfId="42648"/>
    <cellStyle name="Normal 37 2 2 3 2 3" xfId="9970"/>
    <cellStyle name="Normal 37 2 2 3 2 3 2" xfId="9971"/>
    <cellStyle name="Normal 37 2 2 3 2 3 3" xfId="9972"/>
    <cellStyle name="Normal 37 2 2 3 2 3 4" xfId="47896"/>
    <cellStyle name="Normal 37 2 2 3 2 4" xfId="9973"/>
    <cellStyle name="Normal 37 2 2 3 2 4 2" xfId="9974"/>
    <cellStyle name="Normal 37 2 2 3 2 4 3" xfId="9975"/>
    <cellStyle name="Normal 37 2 2 3 2 4 4" xfId="46282"/>
    <cellStyle name="Normal 37 2 2 3 2 5" xfId="9976"/>
    <cellStyle name="Normal 37 2 2 3 2 5 2" xfId="9977"/>
    <cellStyle name="Normal 37 2 2 3 2 5 3" xfId="9978"/>
    <cellStyle name="Normal 37 2 2 3 2 5 4" xfId="51493"/>
    <cellStyle name="Normal 37 2 2 3 2 6" xfId="9979"/>
    <cellStyle name="Normal 37 2 2 3 2 6 2" xfId="9980"/>
    <cellStyle name="Normal 37 2 2 3 2 6 3" xfId="44459"/>
    <cellStyle name="Normal 37 2 2 3 2 7" xfId="9981"/>
    <cellStyle name="Normal 37 2 2 3 2 8" xfId="9982"/>
    <cellStyle name="Normal 37 2 2 3 2 9" xfId="40837"/>
    <cellStyle name="Normal 37 2 2 3 3" xfId="9983"/>
    <cellStyle name="Normal 37 2 2 3 3 2" xfId="9984"/>
    <cellStyle name="Normal 37 2 2 3 3 2 2" xfId="9985"/>
    <cellStyle name="Normal 37 2 2 3 3 2 3" xfId="9986"/>
    <cellStyle name="Normal 37 2 2 3 3 2 4" xfId="52787"/>
    <cellStyle name="Normal 37 2 2 3 3 3" xfId="9987"/>
    <cellStyle name="Normal 37 2 2 3 3 3 2" xfId="9988"/>
    <cellStyle name="Normal 37 2 2 3 3 3 3" xfId="47897"/>
    <cellStyle name="Normal 37 2 2 3 3 4" xfId="9989"/>
    <cellStyle name="Normal 37 2 2 3 3 5" xfId="9990"/>
    <cellStyle name="Normal 37 2 2 3 3 6" xfId="42131"/>
    <cellStyle name="Normal 37 2 2 3 4" xfId="9991"/>
    <cellStyle name="Normal 37 2 2 3 4 2" xfId="9992"/>
    <cellStyle name="Normal 37 2 2 3 4 3" xfId="9993"/>
    <cellStyle name="Normal 37 2 2 3 4 4" xfId="47898"/>
    <cellStyle name="Normal 37 2 2 3 5" xfId="9994"/>
    <cellStyle name="Normal 37 2 2 3 5 2" xfId="9995"/>
    <cellStyle name="Normal 37 2 2 3 5 3" xfId="9996"/>
    <cellStyle name="Normal 37 2 2 3 5 4" xfId="45765"/>
    <cellStyle name="Normal 37 2 2 3 6" xfId="9997"/>
    <cellStyle name="Normal 37 2 2 3 6 2" xfId="9998"/>
    <cellStyle name="Normal 37 2 2 3 6 3" xfId="9999"/>
    <cellStyle name="Normal 37 2 2 3 6 4" xfId="50976"/>
    <cellStyle name="Normal 37 2 2 3 7" xfId="10000"/>
    <cellStyle name="Normal 37 2 2 3 7 2" xfId="10001"/>
    <cellStyle name="Normal 37 2 2 3 7 3" xfId="43942"/>
    <cellStyle name="Normal 37 2 2 3 8" xfId="10002"/>
    <cellStyle name="Normal 37 2 2 3 9" xfId="10003"/>
    <cellStyle name="Normal 37 2 2 4" xfId="10004"/>
    <cellStyle name="Normal 37 2 2 4 2" xfId="10005"/>
    <cellStyle name="Normal 37 2 2 4 2 2" xfId="10006"/>
    <cellStyle name="Normal 37 2 2 4 2 2 2" xfId="10007"/>
    <cellStyle name="Normal 37 2 2 4 2 2 3" xfId="10008"/>
    <cellStyle name="Normal 37 2 2 4 2 2 4" xfId="53301"/>
    <cellStyle name="Normal 37 2 2 4 2 3" xfId="10009"/>
    <cellStyle name="Normal 37 2 2 4 2 3 2" xfId="10010"/>
    <cellStyle name="Normal 37 2 2 4 2 3 3" xfId="47899"/>
    <cellStyle name="Normal 37 2 2 4 2 4" xfId="10011"/>
    <cellStyle name="Normal 37 2 2 4 2 5" xfId="10012"/>
    <cellStyle name="Normal 37 2 2 4 2 6" xfId="42645"/>
    <cellStyle name="Normal 37 2 2 4 3" xfId="10013"/>
    <cellStyle name="Normal 37 2 2 4 3 2" xfId="10014"/>
    <cellStyle name="Normal 37 2 2 4 3 3" xfId="10015"/>
    <cellStyle name="Normal 37 2 2 4 3 4" xfId="47900"/>
    <cellStyle name="Normal 37 2 2 4 4" xfId="10016"/>
    <cellStyle name="Normal 37 2 2 4 4 2" xfId="10017"/>
    <cellStyle name="Normal 37 2 2 4 4 3" xfId="10018"/>
    <cellStyle name="Normal 37 2 2 4 4 4" xfId="46279"/>
    <cellStyle name="Normal 37 2 2 4 5" xfId="10019"/>
    <cellStyle name="Normal 37 2 2 4 5 2" xfId="10020"/>
    <cellStyle name="Normal 37 2 2 4 5 3" xfId="10021"/>
    <cellStyle name="Normal 37 2 2 4 5 4" xfId="51490"/>
    <cellStyle name="Normal 37 2 2 4 6" xfId="10022"/>
    <cellStyle name="Normal 37 2 2 4 6 2" xfId="10023"/>
    <cellStyle name="Normal 37 2 2 4 6 3" xfId="44456"/>
    <cellStyle name="Normal 37 2 2 4 7" xfId="10024"/>
    <cellStyle name="Normal 37 2 2 4 8" xfId="10025"/>
    <cellStyle name="Normal 37 2 2 4 9" xfId="40834"/>
    <cellStyle name="Normal 37 2 2 5" xfId="10026"/>
    <cellStyle name="Normal 37 2 2 5 2" xfId="10027"/>
    <cellStyle name="Normal 37 2 2 5 2 2" xfId="10028"/>
    <cellStyle name="Normal 37 2 2 5 2 2 2" xfId="10029"/>
    <cellStyle name="Normal 37 2 2 5 2 2 3" xfId="10030"/>
    <cellStyle name="Normal 37 2 2 5 2 2 4" xfId="53892"/>
    <cellStyle name="Normal 37 2 2 5 2 3" xfId="10031"/>
    <cellStyle name="Normal 37 2 2 5 2 3 2" xfId="10032"/>
    <cellStyle name="Normal 37 2 2 5 2 3 3" xfId="47901"/>
    <cellStyle name="Normal 37 2 2 5 2 4" xfId="10033"/>
    <cellStyle name="Normal 37 2 2 5 2 5" xfId="10034"/>
    <cellStyle name="Normal 37 2 2 5 2 6" xfId="43236"/>
    <cellStyle name="Normal 37 2 2 5 3" xfId="10035"/>
    <cellStyle name="Normal 37 2 2 5 3 2" xfId="10036"/>
    <cellStyle name="Normal 37 2 2 5 3 3" xfId="10037"/>
    <cellStyle name="Normal 37 2 2 5 3 4" xfId="47902"/>
    <cellStyle name="Normal 37 2 2 5 4" xfId="10038"/>
    <cellStyle name="Normal 37 2 2 5 4 2" xfId="10039"/>
    <cellStyle name="Normal 37 2 2 5 4 3" xfId="10040"/>
    <cellStyle name="Normal 37 2 2 5 4 4" xfId="46870"/>
    <cellStyle name="Normal 37 2 2 5 5" xfId="10041"/>
    <cellStyle name="Normal 37 2 2 5 5 2" xfId="10042"/>
    <cellStyle name="Normal 37 2 2 5 5 3" xfId="10043"/>
    <cellStyle name="Normal 37 2 2 5 5 4" xfId="52081"/>
    <cellStyle name="Normal 37 2 2 5 6" xfId="10044"/>
    <cellStyle name="Normal 37 2 2 5 6 2" xfId="10045"/>
    <cellStyle name="Normal 37 2 2 5 6 3" xfId="45047"/>
    <cellStyle name="Normal 37 2 2 5 7" xfId="10046"/>
    <cellStyle name="Normal 37 2 2 5 8" xfId="10047"/>
    <cellStyle name="Normal 37 2 2 5 9" xfId="41425"/>
    <cellStyle name="Normal 37 2 2 6" xfId="10048"/>
    <cellStyle name="Normal 37 2 2 6 2" xfId="10049"/>
    <cellStyle name="Normal 37 2 2 6 2 2" xfId="10050"/>
    <cellStyle name="Normal 37 2 2 6 2 2 2" xfId="10051"/>
    <cellStyle name="Normal 37 2 2 6 2 2 3" xfId="10052"/>
    <cellStyle name="Normal 37 2 2 6 2 2 4" xfId="54027"/>
    <cellStyle name="Normal 37 2 2 6 2 3" xfId="10053"/>
    <cellStyle name="Normal 37 2 2 6 2 3 2" xfId="10054"/>
    <cellStyle name="Normal 37 2 2 6 2 3 3" xfId="47903"/>
    <cellStyle name="Normal 37 2 2 6 2 4" xfId="10055"/>
    <cellStyle name="Normal 37 2 2 6 2 5" xfId="10056"/>
    <cellStyle name="Normal 37 2 2 6 2 6" xfId="43371"/>
    <cellStyle name="Normal 37 2 2 6 3" xfId="10057"/>
    <cellStyle name="Normal 37 2 2 6 3 2" xfId="10058"/>
    <cellStyle name="Normal 37 2 2 6 3 3" xfId="10059"/>
    <cellStyle name="Normal 37 2 2 6 3 4" xfId="47005"/>
    <cellStyle name="Normal 37 2 2 6 4" xfId="10060"/>
    <cellStyle name="Normal 37 2 2 6 4 2" xfId="10061"/>
    <cellStyle name="Normal 37 2 2 6 4 3" xfId="10062"/>
    <cellStyle name="Normal 37 2 2 6 4 4" xfId="52216"/>
    <cellStyle name="Normal 37 2 2 6 5" xfId="10063"/>
    <cellStyle name="Normal 37 2 2 6 5 2" xfId="10064"/>
    <cellStyle name="Normal 37 2 2 6 5 3" xfId="45182"/>
    <cellStyle name="Normal 37 2 2 6 6" xfId="10065"/>
    <cellStyle name="Normal 37 2 2 6 7" xfId="10066"/>
    <cellStyle name="Normal 37 2 2 6 8" xfId="41560"/>
    <cellStyle name="Normal 37 2 2 7" xfId="10067"/>
    <cellStyle name="Normal 37 2 2 7 2" xfId="10068"/>
    <cellStyle name="Normal 37 2 2 7 2 2" xfId="10069"/>
    <cellStyle name="Normal 37 2 2 7 2 3" xfId="10070"/>
    <cellStyle name="Normal 37 2 2 7 2 4" xfId="52514"/>
    <cellStyle name="Normal 37 2 2 7 3" xfId="10071"/>
    <cellStyle name="Normal 37 2 2 7 3 2" xfId="10072"/>
    <cellStyle name="Normal 37 2 2 7 3 3" xfId="47904"/>
    <cellStyle name="Normal 37 2 2 7 4" xfId="10073"/>
    <cellStyle name="Normal 37 2 2 7 5" xfId="10074"/>
    <cellStyle name="Normal 37 2 2 7 6" xfId="41858"/>
    <cellStyle name="Normal 37 2 2 8" xfId="10075"/>
    <cellStyle name="Normal 37 2 2 8 2" xfId="10076"/>
    <cellStyle name="Normal 37 2 2 8 3" xfId="10077"/>
    <cellStyle name="Normal 37 2 2 8 4" xfId="47905"/>
    <cellStyle name="Normal 37 2 2 9" xfId="10078"/>
    <cellStyle name="Normal 37 2 2 9 2" xfId="10079"/>
    <cellStyle name="Normal 37 2 2 9 3" xfId="10080"/>
    <cellStyle name="Normal 37 2 2 9 4" xfId="45492"/>
    <cellStyle name="Normal 37 2 3" xfId="214"/>
    <cellStyle name="Normal 37 2 3 10" xfId="10081"/>
    <cellStyle name="Normal 37 2 3 10 2" xfId="10082"/>
    <cellStyle name="Normal 37 2 3 10 3" xfId="10083"/>
    <cellStyle name="Normal 37 2 3 10 4" xfId="50746"/>
    <cellStyle name="Normal 37 2 3 11" xfId="10084"/>
    <cellStyle name="Normal 37 2 3 11 2" xfId="10085"/>
    <cellStyle name="Normal 37 2 3 11 3" xfId="43712"/>
    <cellStyle name="Normal 37 2 3 12" xfId="10086"/>
    <cellStyle name="Normal 37 2 3 13" xfId="10087"/>
    <cellStyle name="Normal 37 2 3 14" xfId="40090"/>
    <cellStyle name="Normal 37 2 3 2" xfId="10088"/>
    <cellStyle name="Normal 37 2 3 2 10" xfId="10089"/>
    <cellStyle name="Normal 37 2 3 2 11" xfId="40225"/>
    <cellStyle name="Normal 37 2 3 2 2" xfId="10090"/>
    <cellStyle name="Normal 37 2 3 2 2 10" xfId="40592"/>
    <cellStyle name="Normal 37 2 3 2 2 2" xfId="10091"/>
    <cellStyle name="Normal 37 2 3 2 2 2 2" xfId="10092"/>
    <cellStyle name="Normal 37 2 3 2 2 2 2 2" xfId="10093"/>
    <cellStyle name="Normal 37 2 3 2 2 2 2 2 2" xfId="10094"/>
    <cellStyle name="Normal 37 2 3 2 2 2 2 2 3" xfId="10095"/>
    <cellStyle name="Normal 37 2 3 2 2 2 2 2 4" xfId="53307"/>
    <cellStyle name="Normal 37 2 3 2 2 2 2 3" xfId="10096"/>
    <cellStyle name="Normal 37 2 3 2 2 2 2 3 2" xfId="10097"/>
    <cellStyle name="Normal 37 2 3 2 2 2 2 3 3" xfId="47906"/>
    <cellStyle name="Normal 37 2 3 2 2 2 2 4" xfId="10098"/>
    <cellStyle name="Normal 37 2 3 2 2 2 2 5" xfId="10099"/>
    <cellStyle name="Normal 37 2 3 2 2 2 2 6" xfId="42651"/>
    <cellStyle name="Normal 37 2 3 2 2 2 3" xfId="10100"/>
    <cellStyle name="Normal 37 2 3 2 2 2 3 2" xfId="10101"/>
    <cellStyle name="Normal 37 2 3 2 2 2 3 3" xfId="10102"/>
    <cellStyle name="Normal 37 2 3 2 2 2 3 4" xfId="47907"/>
    <cellStyle name="Normal 37 2 3 2 2 2 4" xfId="10103"/>
    <cellStyle name="Normal 37 2 3 2 2 2 4 2" xfId="10104"/>
    <cellStyle name="Normal 37 2 3 2 2 2 4 3" xfId="10105"/>
    <cellStyle name="Normal 37 2 3 2 2 2 4 4" xfId="46285"/>
    <cellStyle name="Normal 37 2 3 2 2 2 5" xfId="10106"/>
    <cellStyle name="Normal 37 2 3 2 2 2 5 2" xfId="10107"/>
    <cellStyle name="Normal 37 2 3 2 2 2 5 3" xfId="10108"/>
    <cellStyle name="Normal 37 2 3 2 2 2 5 4" xfId="51496"/>
    <cellStyle name="Normal 37 2 3 2 2 2 6" xfId="10109"/>
    <cellStyle name="Normal 37 2 3 2 2 2 6 2" xfId="10110"/>
    <cellStyle name="Normal 37 2 3 2 2 2 6 3" xfId="44462"/>
    <cellStyle name="Normal 37 2 3 2 2 2 7" xfId="10111"/>
    <cellStyle name="Normal 37 2 3 2 2 2 8" xfId="10112"/>
    <cellStyle name="Normal 37 2 3 2 2 2 9" xfId="40840"/>
    <cellStyle name="Normal 37 2 3 2 2 3" xfId="10113"/>
    <cellStyle name="Normal 37 2 3 2 2 3 2" xfId="10114"/>
    <cellStyle name="Normal 37 2 3 2 2 3 2 2" xfId="10115"/>
    <cellStyle name="Normal 37 2 3 2 2 3 2 3" xfId="10116"/>
    <cellStyle name="Normal 37 2 3 2 2 3 2 4" xfId="53059"/>
    <cellStyle name="Normal 37 2 3 2 2 3 3" xfId="10117"/>
    <cellStyle name="Normal 37 2 3 2 2 3 3 2" xfId="10118"/>
    <cellStyle name="Normal 37 2 3 2 2 3 3 3" xfId="47908"/>
    <cellStyle name="Normal 37 2 3 2 2 3 4" xfId="10119"/>
    <cellStyle name="Normal 37 2 3 2 2 3 5" xfId="10120"/>
    <cellStyle name="Normal 37 2 3 2 2 3 6" xfId="42403"/>
    <cellStyle name="Normal 37 2 3 2 2 4" xfId="10121"/>
    <cellStyle name="Normal 37 2 3 2 2 4 2" xfId="10122"/>
    <cellStyle name="Normal 37 2 3 2 2 4 3" xfId="10123"/>
    <cellStyle name="Normal 37 2 3 2 2 4 4" xfId="47909"/>
    <cellStyle name="Normal 37 2 3 2 2 5" xfId="10124"/>
    <cellStyle name="Normal 37 2 3 2 2 5 2" xfId="10125"/>
    <cellStyle name="Normal 37 2 3 2 2 5 3" xfId="10126"/>
    <cellStyle name="Normal 37 2 3 2 2 5 4" xfId="46037"/>
    <cellStyle name="Normal 37 2 3 2 2 6" xfId="10127"/>
    <cellStyle name="Normal 37 2 3 2 2 6 2" xfId="10128"/>
    <cellStyle name="Normal 37 2 3 2 2 6 3" xfId="10129"/>
    <cellStyle name="Normal 37 2 3 2 2 6 4" xfId="51248"/>
    <cellStyle name="Normal 37 2 3 2 2 7" xfId="10130"/>
    <cellStyle name="Normal 37 2 3 2 2 7 2" xfId="10131"/>
    <cellStyle name="Normal 37 2 3 2 2 7 3" xfId="44214"/>
    <cellStyle name="Normal 37 2 3 2 2 8" xfId="10132"/>
    <cellStyle name="Normal 37 2 3 2 2 9" xfId="10133"/>
    <cellStyle name="Normal 37 2 3 2 3" xfId="10134"/>
    <cellStyle name="Normal 37 2 3 2 3 2" xfId="10135"/>
    <cellStyle name="Normal 37 2 3 2 3 2 2" xfId="10136"/>
    <cellStyle name="Normal 37 2 3 2 3 2 2 2" xfId="10137"/>
    <cellStyle name="Normal 37 2 3 2 3 2 2 3" xfId="10138"/>
    <cellStyle name="Normal 37 2 3 2 3 2 2 4" xfId="53306"/>
    <cellStyle name="Normal 37 2 3 2 3 2 3" xfId="10139"/>
    <cellStyle name="Normal 37 2 3 2 3 2 3 2" xfId="10140"/>
    <cellStyle name="Normal 37 2 3 2 3 2 3 3" xfId="47910"/>
    <cellStyle name="Normal 37 2 3 2 3 2 4" xfId="10141"/>
    <cellStyle name="Normal 37 2 3 2 3 2 5" xfId="10142"/>
    <cellStyle name="Normal 37 2 3 2 3 2 6" xfId="42650"/>
    <cellStyle name="Normal 37 2 3 2 3 3" xfId="10143"/>
    <cellStyle name="Normal 37 2 3 2 3 3 2" xfId="10144"/>
    <cellStyle name="Normal 37 2 3 2 3 3 3" xfId="10145"/>
    <cellStyle name="Normal 37 2 3 2 3 3 4" xfId="47911"/>
    <cellStyle name="Normal 37 2 3 2 3 4" xfId="10146"/>
    <cellStyle name="Normal 37 2 3 2 3 4 2" xfId="10147"/>
    <cellStyle name="Normal 37 2 3 2 3 4 3" xfId="10148"/>
    <cellStyle name="Normal 37 2 3 2 3 4 4" xfId="46284"/>
    <cellStyle name="Normal 37 2 3 2 3 5" xfId="10149"/>
    <cellStyle name="Normal 37 2 3 2 3 5 2" xfId="10150"/>
    <cellStyle name="Normal 37 2 3 2 3 5 3" xfId="10151"/>
    <cellStyle name="Normal 37 2 3 2 3 5 4" xfId="51495"/>
    <cellStyle name="Normal 37 2 3 2 3 6" xfId="10152"/>
    <cellStyle name="Normal 37 2 3 2 3 6 2" xfId="10153"/>
    <cellStyle name="Normal 37 2 3 2 3 6 3" xfId="44461"/>
    <cellStyle name="Normal 37 2 3 2 3 7" xfId="10154"/>
    <cellStyle name="Normal 37 2 3 2 3 8" xfId="10155"/>
    <cellStyle name="Normal 37 2 3 2 3 9" xfId="40839"/>
    <cellStyle name="Normal 37 2 3 2 4" xfId="10156"/>
    <cellStyle name="Normal 37 2 3 2 4 2" xfId="10157"/>
    <cellStyle name="Normal 37 2 3 2 4 2 2" xfId="10158"/>
    <cellStyle name="Normal 37 2 3 2 4 2 3" xfId="10159"/>
    <cellStyle name="Normal 37 2 3 2 4 2 4" xfId="52692"/>
    <cellStyle name="Normal 37 2 3 2 4 3" xfId="10160"/>
    <cellStyle name="Normal 37 2 3 2 4 3 2" xfId="10161"/>
    <cellStyle name="Normal 37 2 3 2 4 3 3" xfId="47912"/>
    <cellStyle name="Normal 37 2 3 2 4 4" xfId="10162"/>
    <cellStyle name="Normal 37 2 3 2 4 5" xfId="10163"/>
    <cellStyle name="Normal 37 2 3 2 4 6" xfId="42036"/>
    <cellStyle name="Normal 37 2 3 2 5" xfId="10164"/>
    <cellStyle name="Normal 37 2 3 2 5 2" xfId="10165"/>
    <cellStyle name="Normal 37 2 3 2 5 3" xfId="10166"/>
    <cellStyle name="Normal 37 2 3 2 5 4" xfId="47913"/>
    <cellStyle name="Normal 37 2 3 2 6" xfId="10167"/>
    <cellStyle name="Normal 37 2 3 2 6 2" xfId="10168"/>
    <cellStyle name="Normal 37 2 3 2 6 3" xfId="10169"/>
    <cellStyle name="Normal 37 2 3 2 6 4" xfId="45670"/>
    <cellStyle name="Normal 37 2 3 2 7" xfId="10170"/>
    <cellStyle name="Normal 37 2 3 2 7 2" xfId="10171"/>
    <cellStyle name="Normal 37 2 3 2 7 3" xfId="10172"/>
    <cellStyle name="Normal 37 2 3 2 7 4" xfId="50881"/>
    <cellStyle name="Normal 37 2 3 2 8" xfId="10173"/>
    <cellStyle name="Normal 37 2 3 2 8 2" xfId="10174"/>
    <cellStyle name="Normal 37 2 3 2 8 3" xfId="43847"/>
    <cellStyle name="Normal 37 2 3 2 9" xfId="10175"/>
    <cellStyle name="Normal 37 2 3 3" xfId="10176"/>
    <cellStyle name="Normal 37 2 3 3 10" xfId="40363"/>
    <cellStyle name="Normal 37 2 3 3 2" xfId="10177"/>
    <cellStyle name="Normal 37 2 3 3 2 2" xfId="10178"/>
    <cellStyle name="Normal 37 2 3 3 2 2 2" xfId="10179"/>
    <cellStyle name="Normal 37 2 3 3 2 2 2 2" xfId="10180"/>
    <cellStyle name="Normal 37 2 3 3 2 2 2 3" xfId="10181"/>
    <cellStyle name="Normal 37 2 3 3 2 2 2 4" xfId="53308"/>
    <cellStyle name="Normal 37 2 3 3 2 2 3" xfId="10182"/>
    <cellStyle name="Normal 37 2 3 3 2 2 3 2" xfId="10183"/>
    <cellStyle name="Normal 37 2 3 3 2 2 3 3" xfId="47914"/>
    <cellStyle name="Normal 37 2 3 3 2 2 4" xfId="10184"/>
    <cellStyle name="Normal 37 2 3 3 2 2 5" xfId="10185"/>
    <cellStyle name="Normal 37 2 3 3 2 2 6" xfId="42652"/>
    <cellStyle name="Normal 37 2 3 3 2 3" xfId="10186"/>
    <cellStyle name="Normal 37 2 3 3 2 3 2" xfId="10187"/>
    <cellStyle name="Normal 37 2 3 3 2 3 3" xfId="10188"/>
    <cellStyle name="Normal 37 2 3 3 2 3 4" xfId="47915"/>
    <cellStyle name="Normal 37 2 3 3 2 4" xfId="10189"/>
    <cellStyle name="Normal 37 2 3 3 2 4 2" xfId="10190"/>
    <cellStyle name="Normal 37 2 3 3 2 4 3" xfId="10191"/>
    <cellStyle name="Normal 37 2 3 3 2 4 4" xfId="46286"/>
    <cellStyle name="Normal 37 2 3 3 2 5" xfId="10192"/>
    <cellStyle name="Normal 37 2 3 3 2 5 2" xfId="10193"/>
    <cellStyle name="Normal 37 2 3 3 2 5 3" xfId="10194"/>
    <cellStyle name="Normal 37 2 3 3 2 5 4" xfId="51497"/>
    <cellStyle name="Normal 37 2 3 3 2 6" xfId="10195"/>
    <cellStyle name="Normal 37 2 3 3 2 6 2" xfId="10196"/>
    <cellStyle name="Normal 37 2 3 3 2 6 3" xfId="44463"/>
    <cellStyle name="Normal 37 2 3 3 2 7" xfId="10197"/>
    <cellStyle name="Normal 37 2 3 3 2 8" xfId="10198"/>
    <cellStyle name="Normal 37 2 3 3 2 9" xfId="40841"/>
    <cellStyle name="Normal 37 2 3 3 3" xfId="10199"/>
    <cellStyle name="Normal 37 2 3 3 3 2" xfId="10200"/>
    <cellStyle name="Normal 37 2 3 3 3 2 2" xfId="10201"/>
    <cellStyle name="Normal 37 2 3 3 3 2 3" xfId="10202"/>
    <cellStyle name="Normal 37 2 3 3 3 2 4" xfId="52830"/>
    <cellStyle name="Normal 37 2 3 3 3 3" xfId="10203"/>
    <cellStyle name="Normal 37 2 3 3 3 3 2" xfId="10204"/>
    <cellStyle name="Normal 37 2 3 3 3 3 3" xfId="47916"/>
    <cellStyle name="Normal 37 2 3 3 3 4" xfId="10205"/>
    <cellStyle name="Normal 37 2 3 3 3 5" xfId="10206"/>
    <cellStyle name="Normal 37 2 3 3 3 6" xfId="42174"/>
    <cellStyle name="Normal 37 2 3 3 4" xfId="10207"/>
    <cellStyle name="Normal 37 2 3 3 4 2" xfId="10208"/>
    <cellStyle name="Normal 37 2 3 3 4 3" xfId="10209"/>
    <cellStyle name="Normal 37 2 3 3 4 4" xfId="47917"/>
    <cellStyle name="Normal 37 2 3 3 5" xfId="10210"/>
    <cellStyle name="Normal 37 2 3 3 5 2" xfId="10211"/>
    <cellStyle name="Normal 37 2 3 3 5 3" xfId="10212"/>
    <cellStyle name="Normal 37 2 3 3 5 4" xfId="45808"/>
    <cellStyle name="Normal 37 2 3 3 6" xfId="10213"/>
    <cellStyle name="Normal 37 2 3 3 6 2" xfId="10214"/>
    <cellStyle name="Normal 37 2 3 3 6 3" xfId="10215"/>
    <cellStyle name="Normal 37 2 3 3 6 4" xfId="51019"/>
    <cellStyle name="Normal 37 2 3 3 7" xfId="10216"/>
    <cellStyle name="Normal 37 2 3 3 7 2" xfId="10217"/>
    <cellStyle name="Normal 37 2 3 3 7 3" xfId="43985"/>
    <cellStyle name="Normal 37 2 3 3 8" xfId="10218"/>
    <cellStyle name="Normal 37 2 3 3 9" xfId="10219"/>
    <cellStyle name="Normal 37 2 3 4" xfId="10220"/>
    <cellStyle name="Normal 37 2 3 4 2" xfId="10221"/>
    <cellStyle name="Normal 37 2 3 4 2 2" xfId="10222"/>
    <cellStyle name="Normal 37 2 3 4 2 2 2" xfId="10223"/>
    <cellStyle name="Normal 37 2 3 4 2 2 3" xfId="10224"/>
    <cellStyle name="Normal 37 2 3 4 2 2 4" xfId="53305"/>
    <cellStyle name="Normal 37 2 3 4 2 3" xfId="10225"/>
    <cellStyle name="Normal 37 2 3 4 2 3 2" xfId="10226"/>
    <cellStyle name="Normal 37 2 3 4 2 3 3" xfId="47918"/>
    <cellStyle name="Normal 37 2 3 4 2 4" xfId="10227"/>
    <cellStyle name="Normal 37 2 3 4 2 5" xfId="10228"/>
    <cellStyle name="Normal 37 2 3 4 2 6" xfId="42649"/>
    <cellStyle name="Normal 37 2 3 4 3" xfId="10229"/>
    <cellStyle name="Normal 37 2 3 4 3 2" xfId="10230"/>
    <cellStyle name="Normal 37 2 3 4 3 3" xfId="10231"/>
    <cellStyle name="Normal 37 2 3 4 3 4" xfId="47919"/>
    <cellStyle name="Normal 37 2 3 4 4" xfId="10232"/>
    <cellStyle name="Normal 37 2 3 4 4 2" xfId="10233"/>
    <cellStyle name="Normal 37 2 3 4 4 3" xfId="10234"/>
    <cellStyle name="Normal 37 2 3 4 4 4" xfId="46283"/>
    <cellStyle name="Normal 37 2 3 4 5" xfId="10235"/>
    <cellStyle name="Normal 37 2 3 4 5 2" xfId="10236"/>
    <cellStyle name="Normal 37 2 3 4 5 3" xfId="10237"/>
    <cellStyle name="Normal 37 2 3 4 5 4" xfId="51494"/>
    <cellStyle name="Normal 37 2 3 4 6" xfId="10238"/>
    <cellStyle name="Normal 37 2 3 4 6 2" xfId="10239"/>
    <cellStyle name="Normal 37 2 3 4 6 3" xfId="44460"/>
    <cellStyle name="Normal 37 2 3 4 7" xfId="10240"/>
    <cellStyle name="Normal 37 2 3 4 8" xfId="10241"/>
    <cellStyle name="Normal 37 2 3 4 9" xfId="40838"/>
    <cellStyle name="Normal 37 2 3 5" xfId="10242"/>
    <cellStyle name="Normal 37 2 3 5 2" xfId="10243"/>
    <cellStyle name="Normal 37 2 3 5 2 2" xfId="10244"/>
    <cellStyle name="Normal 37 2 3 5 2 2 2" xfId="10245"/>
    <cellStyle name="Normal 37 2 3 5 2 2 3" xfId="10246"/>
    <cellStyle name="Normal 37 2 3 5 2 2 4" xfId="53935"/>
    <cellStyle name="Normal 37 2 3 5 2 3" xfId="10247"/>
    <cellStyle name="Normal 37 2 3 5 2 3 2" xfId="10248"/>
    <cellStyle name="Normal 37 2 3 5 2 3 3" xfId="47920"/>
    <cellStyle name="Normal 37 2 3 5 2 4" xfId="10249"/>
    <cellStyle name="Normal 37 2 3 5 2 5" xfId="10250"/>
    <cellStyle name="Normal 37 2 3 5 2 6" xfId="43279"/>
    <cellStyle name="Normal 37 2 3 5 3" xfId="10251"/>
    <cellStyle name="Normal 37 2 3 5 3 2" xfId="10252"/>
    <cellStyle name="Normal 37 2 3 5 3 3" xfId="10253"/>
    <cellStyle name="Normal 37 2 3 5 3 4" xfId="47921"/>
    <cellStyle name="Normal 37 2 3 5 4" xfId="10254"/>
    <cellStyle name="Normal 37 2 3 5 4 2" xfId="10255"/>
    <cellStyle name="Normal 37 2 3 5 4 3" xfId="10256"/>
    <cellStyle name="Normal 37 2 3 5 4 4" xfId="46913"/>
    <cellStyle name="Normal 37 2 3 5 5" xfId="10257"/>
    <cellStyle name="Normal 37 2 3 5 5 2" xfId="10258"/>
    <cellStyle name="Normal 37 2 3 5 5 3" xfId="10259"/>
    <cellStyle name="Normal 37 2 3 5 5 4" xfId="52124"/>
    <cellStyle name="Normal 37 2 3 5 6" xfId="10260"/>
    <cellStyle name="Normal 37 2 3 5 6 2" xfId="10261"/>
    <cellStyle name="Normal 37 2 3 5 6 3" xfId="45090"/>
    <cellStyle name="Normal 37 2 3 5 7" xfId="10262"/>
    <cellStyle name="Normal 37 2 3 5 8" xfId="10263"/>
    <cellStyle name="Normal 37 2 3 5 9" xfId="41468"/>
    <cellStyle name="Normal 37 2 3 6" xfId="10264"/>
    <cellStyle name="Normal 37 2 3 6 2" xfId="10265"/>
    <cellStyle name="Normal 37 2 3 6 2 2" xfId="10266"/>
    <cellStyle name="Normal 37 2 3 6 2 2 2" xfId="10267"/>
    <cellStyle name="Normal 37 2 3 6 2 2 3" xfId="10268"/>
    <cellStyle name="Normal 37 2 3 6 2 2 4" xfId="54070"/>
    <cellStyle name="Normal 37 2 3 6 2 3" xfId="10269"/>
    <cellStyle name="Normal 37 2 3 6 2 3 2" xfId="10270"/>
    <cellStyle name="Normal 37 2 3 6 2 3 3" xfId="47922"/>
    <cellStyle name="Normal 37 2 3 6 2 4" xfId="10271"/>
    <cellStyle name="Normal 37 2 3 6 2 5" xfId="10272"/>
    <cellStyle name="Normal 37 2 3 6 2 6" xfId="43414"/>
    <cellStyle name="Normal 37 2 3 6 3" xfId="10273"/>
    <cellStyle name="Normal 37 2 3 6 3 2" xfId="10274"/>
    <cellStyle name="Normal 37 2 3 6 3 3" xfId="10275"/>
    <cellStyle name="Normal 37 2 3 6 3 4" xfId="47048"/>
    <cellStyle name="Normal 37 2 3 6 4" xfId="10276"/>
    <cellStyle name="Normal 37 2 3 6 4 2" xfId="10277"/>
    <cellStyle name="Normal 37 2 3 6 4 3" xfId="10278"/>
    <cellStyle name="Normal 37 2 3 6 4 4" xfId="52259"/>
    <cellStyle name="Normal 37 2 3 6 5" xfId="10279"/>
    <cellStyle name="Normal 37 2 3 6 5 2" xfId="10280"/>
    <cellStyle name="Normal 37 2 3 6 5 3" xfId="45225"/>
    <cellStyle name="Normal 37 2 3 6 6" xfId="10281"/>
    <cellStyle name="Normal 37 2 3 6 7" xfId="10282"/>
    <cellStyle name="Normal 37 2 3 6 8" xfId="41603"/>
    <cellStyle name="Normal 37 2 3 7" xfId="10283"/>
    <cellStyle name="Normal 37 2 3 7 2" xfId="10284"/>
    <cellStyle name="Normal 37 2 3 7 2 2" xfId="10285"/>
    <cellStyle name="Normal 37 2 3 7 2 3" xfId="10286"/>
    <cellStyle name="Normal 37 2 3 7 2 4" xfId="52557"/>
    <cellStyle name="Normal 37 2 3 7 3" xfId="10287"/>
    <cellStyle name="Normal 37 2 3 7 3 2" xfId="10288"/>
    <cellStyle name="Normal 37 2 3 7 3 3" xfId="47923"/>
    <cellStyle name="Normal 37 2 3 7 4" xfId="10289"/>
    <cellStyle name="Normal 37 2 3 7 5" xfId="10290"/>
    <cellStyle name="Normal 37 2 3 7 6" xfId="41901"/>
    <cellStyle name="Normal 37 2 3 8" xfId="10291"/>
    <cellStyle name="Normal 37 2 3 8 2" xfId="10292"/>
    <cellStyle name="Normal 37 2 3 8 3" xfId="10293"/>
    <cellStyle name="Normal 37 2 3 8 4" xfId="47924"/>
    <cellStyle name="Normal 37 2 3 9" xfId="10294"/>
    <cellStyle name="Normal 37 2 3 9 2" xfId="10295"/>
    <cellStyle name="Normal 37 2 3 9 3" xfId="10296"/>
    <cellStyle name="Normal 37 2 3 9 4" xfId="45535"/>
    <cellStyle name="Normal 37 2 4" xfId="10297"/>
    <cellStyle name="Normal 37 2 4 10" xfId="10298"/>
    <cellStyle name="Normal 37 2 4 11" xfId="40001"/>
    <cellStyle name="Normal 37 2 4 2" xfId="10299"/>
    <cellStyle name="Normal 37 2 4 2 10" xfId="40453"/>
    <cellStyle name="Normal 37 2 4 2 2" xfId="10300"/>
    <cellStyle name="Normal 37 2 4 2 2 2" xfId="10301"/>
    <cellStyle name="Normal 37 2 4 2 2 2 2" xfId="10302"/>
    <cellStyle name="Normal 37 2 4 2 2 2 2 2" xfId="10303"/>
    <cellStyle name="Normal 37 2 4 2 2 2 2 3" xfId="10304"/>
    <cellStyle name="Normal 37 2 4 2 2 2 2 4" xfId="53310"/>
    <cellStyle name="Normal 37 2 4 2 2 2 3" xfId="10305"/>
    <cellStyle name="Normal 37 2 4 2 2 2 3 2" xfId="10306"/>
    <cellStyle name="Normal 37 2 4 2 2 2 3 3" xfId="47925"/>
    <cellStyle name="Normal 37 2 4 2 2 2 4" xfId="10307"/>
    <cellStyle name="Normal 37 2 4 2 2 2 5" xfId="10308"/>
    <cellStyle name="Normal 37 2 4 2 2 2 6" xfId="42654"/>
    <cellStyle name="Normal 37 2 4 2 2 3" xfId="10309"/>
    <cellStyle name="Normal 37 2 4 2 2 3 2" xfId="10310"/>
    <cellStyle name="Normal 37 2 4 2 2 3 3" xfId="10311"/>
    <cellStyle name="Normal 37 2 4 2 2 3 4" xfId="47926"/>
    <cellStyle name="Normal 37 2 4 2 2 4" xfId="10312"/>
    <cellStyle name="Normal 37 2 4 2 2 4 2" xfId="10313"/>
    <cellStyle name="Normal 37 2 4 2 2 4 3" xfId="10314"/>
    <cellStyle name="Normal 37 2 4 2 2 4 4" xfId="46288"/>
    <cellStyle name="Normal 37 2 4 2 2 5" xfId="10315"/>
    <cellStyle name="Normal 37 2 4 2 2 5 2" xfId="10316"/>
    <cellStyle name="Normal 37 2 4 2 2 5 3" xfId="10317"/>
    <cellStyle name="Normal 37 2 4 2 2 5 4" xfId="51499"/>
    <cellStyle name="Normal 37 2 4 2 2 6" xfId="10318"/>
    <cellStyle name="Normal 37 2 4 2 2 6 2" xfId="10319"/>
    <cellStyle name="Normal 37 2 4 2 2 6 3" xfId="44465"/>
    <cellStyle name="Normal 37 2 4 2 2 7" xfId="10320"/>
    <cellStyle name="Normal 37 2 4 2 2 8" xfId="10321"/>
    <cellStyle name="Normal 37 2 4 2 2 9" xfId="40843"/>
    <cellStyle name="Normal 37 2 4 2 3" xfId="10322"/>
    <cellStyle name="Normal 37 2 4 2 3 2" xfId="10323"/>
    <cellStyle name="Normal 37 2 4 2 3 2 2" xfId="10324"/>
    <cellStyle name="Normal 37 2 4 2 3 2 3" xfId="10325"/>
    <cellStyle name="Normal 37 2 4 2 3 2 4" xfId="52920"/>
    <cellStyle name="Normal 37 2 4 2 3 3" xfId="10326"/>
    <cellStyle name="Normal 37 2 4 2 3 3 2" xfId="10327"/>
    <cellStyle name="Normal 37 2 4 2 3 3 3" xfId="47927"/>
    <cellStyle name="Normal 37 2 4 2 3 4" xfId="10328"/>
    <cellStyle name="Normal 37 2 4 2 3 5" xfId="10329"/>
    <cellStyle name="Normal 37 2 4 2 3 6" xfId="42264"/>
    <cellStyle name="Normal 37 2 4 2 4" xfId="10330"/>
    <cellStyle name="Normal 37 2 4 2 4 2" xfId="10331"/>
    <cellStyle name="Normal 37 2 4 2 4 3" xfId="10332"/>
    <cellStyle name="Normal 37 2 4 2 4 4" xfId="47928"/>
    <cellStyle name="Normal 37 2 4 2 5" xfId="10333"/>
    <cellStyle name="Normal 37 2 4 2 5 2" xfId="10334"/>
    <cellStyle name="Normal 37 2 4 2 5 3" xfId="10335"/>
    <cellStyle name="Normal 37 2 4 2 5 4" xfId="45898"/>
    <cellStyle name="Normal 37 2 4 2 6" xfId="10336"/>
    <cellStyle name="Normal 37 2 4 2 6 2" xfId="10337"/>
    <cellStyle name="Normal 37 2 4 2 6 3" xfId="10338"/>
    <cellStyle name="Normal 37 2 4 2 6 4" xfId="51109"/>
    <cellStyle name="Normal 37 2 4 2 7" xfId="10339"/>
    <cellStyle name="Normal 37 2 4 2 7 2" xfId="10340"/>
    <cellStyle name="Normal 37 2 4 2 7 3" xfId="44075"/>
    <cellStyle name="Normal 37 2 4 2 8" xfId="10341"/>
    <cellStyle name="Normal 37 2 4 2 9" xfId="10342"/>
    <cellStyle name="Normal 37 2 4 3" xfId="10343"/>
    <cellStyle name="Normal 37 2 4 3 2" xfId="10344"/>
    <cellStyle name="Normal 37 2 4 3 2 2" xfId="10345"/>
    <cellStyle name="Normal 37 2 4 3 2 2 2" xfId="10346"/>
    <cellStyle name="Normal 37 2 4 3 2 2 3" xfId="10347"/>
    <cellStyle name="Normal 37 2 4 3 2 2 4" xfId="53309"/>
    <cellStyle name="Normal 37 2 4 3 2 3" xfId="10348"/>
    <cellStyle name="Normal 37 2 4 3 2 3 2" xfId="10349"/>
    <cellStyle name="Normal 37 2 4 3 2 3 3" xfId="47929"/>
    <cellStyle name="Normal 37 2 4 3 2 4" xfId="10350"/>
    <cellStyle name="Normal 37 2 4 3 2 5" xfId="10351"/>
    <cellStyle name="Normal 37 2 4 3 2 6" xfId="42653"/>
    <cellStyle name="Normal 37 2 4 3 3" xfId="10352"/>
    <cellStyle name="Normal 37 2 4 3 3 2" xfId="10353"/>
    <cellStyle name="Normal 37 2 4 3 3 3" xfId="10354"/>
    <cellStyle name="Normal 37 2 4 3 3 4" xfId="47930"/>
    <cellStyle name="Normal 37 2 4 3 4" xfId="10355"/>
    <cellStyle name="Normal 37 2 4 3 4 2" xfId="10356"/>
    <cellStyle name="Normal 37 2 4 3 4 3" xfId="10357"/>
    <cellStyle name="Normal 37 2 4 3 4 4" xfId="46287"/>
    <cellStyle name="Normal 37 2 4 3 5" xfId="10358"/>
    <cellStyle name="Normal 37 2 4 3 5 2" xfId="10359"/>
    <cellStyle name="Normal 37 2 4 3 5 3" xfId="10360"/>
    <cellStyle name="Normal 37 2 4 3 5 4" xfId="51498"/>
    <cellStyle name="Normal 37 2 4 3 6" xfId="10361"/>
    <cellStyle name="Normal 37 2 4 3 6 2" xfId="10362"/>
    <cellStyle name="Normal 37 2 4 3 6 3" xfId="44464"/>
    <cellStyle name="Normal 37 2 4 3 7" xfId="10363"/>
    <cellStyle name="Normal 37 2 4 3 8" xfId="10364"/>
    <cellStyle name="Normal 37 2 4 3 9" xfId="40842"/>
    <cellStyle name="Normal 37 2 4 4" xfId="10365"/>
    <cellStyle name="Normal 37 2 4 4 2" xfId="10366"/>
    <cellStyle name="Normal 37 2 4 4 2 2" xfId="10367"/>
    <cellStyle name="Normal 37 2 4 4 2 3" xfId="10368"/>
    <cellStyle name="Normal 37 2 4 4 2 4" xfId="52468"/>
    <cellStyle name="Normal 37 2 4 4 3" xfId="10369"/>
    <cellStyle name="Normal 37 2 4 4 3 2" xfId="10370"/>
    <cellStyle name="Normal 37 2 4 4 3 3" xfId="47931"/>
    <cellStyle name="Normal 37 2 4 4 4" xfId="10371"/>
    <cellStyle name="Normal 37 2 4 4 5" xfId="10372"/>
    <cellStyle name="Normal 37 2 4 4 6" xfId="41812"/>
    <cellStyle name="Normal 37 2 4 5" xfId="10373"/>
    <cellStyle name="Normal 37 2 4 5 2" xfId="10374"/>
    <cellStyle name="Normal 37 2 4 5 3" xfId="10375"/>
    <cellStyle name="Normal 37 2 4 5 4" xfId="47932"/>
    <cellStyle name="Normal 37 2 4 6" xfId="10376"/>
    <cellStyle name="Normal 37 2 4 6 2" xfId="10377"/>
    <cellStyle name="Normal 37 2 4 6 3" xfId="10378"/>
    <cellStyle name="Normal 37 2 4 6 4" xfId="45446"/>
    <cellStyle name="Normal 37 2 4 7" xfId="10379"/>
    <cellStyle name="Normal 37 2 4 7 2" xfId="10380"/>
    <cellStyle name="Normal 37 2 4 7 3" xfId="10381"/>
    <cellStyle name="Normal 37 2 4 7 4" xfId="50657"/>
    <cellStyle name="Normal 37 2 4 8" xfId="10382"/>
    <cellStyle name="Normal 37 2 4 8 2" xfId="10383"/>
    <cellStyle name="Normal 37 2 4 8 3" xfId="43623"/>
    <cellStyle name="Normal 37 2 4 9" xfId="10384"/>
    <cellStyle name="Normal 37 2 5" xfId="10385"/>
    <cellStyle name="Normal 37 2 5 10" xfId="10386"/>
    <cellStyle name="Normal 37 2 5 11" xfId="40136"/>
    <cellStyle name="Normal 37 2 5 2" xfId="10387"/>
    <cellStyle name="Normal 37 2 5 2 10" xfId="40503"/>
    <cellStyle name="Normal 37 2 5 2 2" xfId="10388"/>
    <cellStyle name="Normal 37 2 5 2 2 2" xfId="10389"/>
    <cellStyle name="Normal 37 2 5 2 2 2 2" xfId="10390"/>
    <cellStyle name="Normal 37 2 5 2 2 2 2 2" xfId="10391"/>
    <cellStyle name="Normal 37 2 5 2 2 2 2 3" xfId="10392"/>
    <cellStyle name="Normal 37 2 5 2 2 2 2 4" xfId="53312"/>
    <cellStyle name="Normal 37 2 5 2 2 2 3" xfId="10393"/>
    <cellStyle name="Normal 37 2 5 2 2 2 3 2" xfId="10394"/>
    <cellStyle name="Normal 37 2 5 2 2 2 3 3" xfId="47933"/>
    <cellStyle name="Normal 37 2 5 2 2 2 4" xfId="10395"/>
    <cellStyle name="Normal 37 2 5 2 2 2 5" xfId="10396"/>
    <cellStyle name="Normal 37 2 5 2 2 2 6" xfId="42656"/>
    <cellStyle name="Normal 37 2 5 2 2 3" xfId="10397"/>
    <cellStyle name="Normal 37 2 5 2 2 3 2" xfId="10398"/>
    <cellStyle name="Normal 37 2 5 2 2 3 3" xfId="10399"/>
    <cellStyle name="Normal 37 2 5 2 2 3 4" xfId="47934"/>
    <cellStyle name="Normal 37 2 5 2 2 4" xfId="10400"/>
    <cellStyle name="Normal 37 2 5 2 2 4 2" xfId="10401"/>
    <cellStyle name="Normal 37 2 5 2 2 4 3" xfId="10402"/>
    <cellStyle name="Normal 37 2 5 2 2 4 4" xfId="46290"/>
    <cellStyle name="Normal 37 2 5 2 2 5" xfId="10403"/>
    <cellStyle name="Normal 37 2 5 2 2 5 2" xfId="10404"/>
    <cellStyle name="Normal 37 2 5 2 2 5 3" xfId="10405"/>
    <cellStyle name="Normal 37 2 5 2 2 5 4" xfId="51501"/>
    <cellStyle name="Normal 37 2 5 2 2 6" xfId="10406"/>
    <cellStyle name="Normal 37 2 5 2 2 6 2" xfId="10407"/>
    <cellStyle name="Normal 37 2 5 2 2 6 3" xfId="44467"/>
    <cellStyle name="Normal 37 2 5 2 2 7" xfId="10408"/>
    <cellStyle name="Normal 37 2 5 2 2 8" xfId="10409"/>
    <cellStyle name="Normal 37 2 5 2 2 9" xfId="40845"/>
    <cellStyle name="Normal 37 2 5 2 3" xfId="10410"/>
    <cellStyle name="Normal 37 2 5 2 3 2" xfId="10411"/>
    <cellStyle name="Normal 37 2 5 2 3 2 2" xfId="10412"/>
    <cellStyle name="Normal 37 2 5 2 3 2 3" xfId="10413"/>
    <cellStyle name="Normal 37 2 5 2 3 2 4" xfId="52970"/>
    <cellStyle name="Normal 37 2 5 2 3 3" xfId="10414"/>
    <cellStyle name="Normal 37 2 5 2 3 3 2" xfId="10415"/>
    <cellStyle name="Normal 37 2 5 2 3 3 3" xfId="47935"/>
    <cellStyle name="Normal 37 2 5 2 3 4" xfId="10416"/>
    <cellStyle name="Normal 37 2 5 2 3 5" xfId="10417"/>
    <cellStyle name="Normal 37 2 5 2 3 6" xfId="42314"/>
    <cellStyle name="Normal 37 2 5 2 4" xfId="10418"/>
    <cellStyle name="Normal 37 2 5 2 4 2" xfId="10419"/>
    <cellStyle name="Normal 37 2 5 2 4 3" xfId="10420"/>
    <cellStyle name="Normal 37 2 5 2 4 4" xfId="47936"/>
    <cellStyle name="Normal 37 2 5 2 5" xfId="10421"/>
    <cellStyle name="Normal 37 2 5 2 5 2" xfId="10422"/>
    <cellStyle name="Normal 37 2 5 2 5 3" xfId="10423"/>
    <cellStyle name="Normal 37 2 5 2 5 4" xfId="45948"/>
    <cellStyle name="Normal 37 2 5 2 6" xfId="10424"/>
    <cellStyle name="Normal 37 2 5 2 6 2" xfId="10425"/>
    <cellStyle name="Normal 37 2 5 2 6 3" xfId="10426"/>
    <cellStyle name="Normal 37 2 5 2 6 4" xfId="51159"/>
    <cellStyle name="Normal 37 2 5 2 7" xfId="10427"/>
    <cellStyle name="Normal 37 2 5 2 7 2" xfId="10428"/>
    <cellStyle name="Normal 37 2 5 2 7 3" xfId="44125"/>
    <cellStyle name="Normal 37 2 5 2 8" xfId="10429"/>
    <cellStyle name="Normal 37 2 5 2 9" xfId="10430"/>
    <cellStyle name="Normal 37 2 5 3" xfId="10431"/>
    <cellStyle name="Normal 37 2 5 3 2" xfId="10432"/>
    <cellStyle name="Normal 37 2 5 3 2 2" xfId="10433"/>
    <cellStyle name="Normal 37 2 5 3 2 2 2" xfId="10434"/>
    <cellStyle name="Normal 37 2 5 3 2 2 3" xfId="10435"/>
    <cellStyle name="Normal 37 2 5 3 2 2 4" xfId="53311"/>
    <cellStyle name="Normal 37 2 5 3 2 3" xfId="10436"/>
    <cellStyle name="Normal 37 2 5 3 2 3 2" xfId="10437"/>
    <cellStyle name="Normal 37 2 5 3 2 3 3" xfId="47937"/>
    <cellStyle name="Normal 37 2 5 3 2 4" xfId="10438"/>
    <cellStyle name="Normal 37 2 5 3 2 5" xfId="10439"/>
    <cellStyle name="Normal 37 2 5 3 2 6" xfId="42655"/>
    <cellStyle name="Normal 37 2 5 3 3" xfId="10440"/>
    <cellStyle name="Normal 37 2 5 3 3 2" xfId="10441"/>
    <cellStyle name="Normal 37 2 5 3 3 3" xfId="10442"/>
    <cellStyle name="Normal 37 2 5 3 3 4" xfId="47938"/>
    <cellStyle name="Normal 37 2 5 3 4" xfId="10443"/>
    <cellStyle name="Normal 37 2 5 3 4 2" xfId="10444"/>
    <cellStyle name="Normal 37 2 5 3 4 3" xfId="10445"/>
    <cellStyle name="Normal 37 2 5 3 4 4" xfId="46289"/>
    <cellStyle name="Normal 37 2 5 3 5" xfId="10446"/>
    <cellStyle name="Normal 37 2 5 3 5 2" xfId="10447"/>
    <cellStyle name="Normal 37 2 5 3 5 3" xfId="10448"/>
    <cellStyle name="Normal 37 2 5 3 5 4" xfId="51500"/>
    <cellStyle name="Normal 37 2 5 3 6" xfId="10449"/>
    <cellStyle name="Normal 37 2 5 3 6 2" xfId="10450"/>
    <cellStyle name="Normal 37 2 5 3 6 3" xfId="44466"/>
    <cellStyle name="Normal 37 2 5 3 7" xfId="10451"/>
    <cellStyle name="Normal 37 2 5 3 8" xfId="10452"/>
    <cellStyle name="Normal 37 2 5 3 9" xfId="40844"/>
    <cellStyle name="Normal 37 2 5 4" xfId="10453"/>
    <cellStyle name="Normal 37 2 5 4 2" xfId="10454"/>
    <cellStyle name="Normal 37 2 5 4 2 2" xfId="10455"/>
    <cellStyle name="Normal 37 2 5 4 2 3" xfId="10456"/>
    <cellStyle name="Normal 37 2 5 4 2 4" xfId="52603"/>
    <cellStyle name="Normal 37 2 5 4 3" xfId="10457"/>
    <cellStyle name="Normal 37 2 5 4 3 2" xfId="10458"/>
    <cellStyle name="Normal 37 2 5 4 3 3" xfId="47939"/>
    <cellStyle name="Normal 37 2 5 4 4" xfId="10459"/>
    <cellStyle name="Normal 37 2 5 4 5" xfId="10460"/>
    <cellStyle name="Normal 37 2 5 4 6" xfId="41947"/>
    <cellStyle name="Normal 37 2 5 5" xfId="10461"/>
    <cellStyle name="Normal 37 2 5 5 2" xfId="10462"/>
    <cellStyle name="Normal 37 2 5 5 3" xfId="10463"/>
    <cellStyle name="Normal 37 2 5 5 4" xfId="47940"/>
    <cellStyle name="Normal 37 2 5 6" xfId="10464"/>
    <cellStyle name="Normal 37 2 5 6 2" xfId="10465"/>
    <cellStyle name="Normal 37 2 5 6 3" xfId="10466"/>
    <cellStyle name="Normal 37 2 5 6 4" xfId="45581"/>
    <cellStyle name="Normal 37 2 5 7" xfId="10467"/>
    <cellStyle name="Normal 37 2 5 7 2" xfId="10468"/>
    <cellStyle name="Normal 37 2 5 7 3" xfId="10469"/>
    <cellStyle name="Normal 37 2 5 7 4" xfId="50792"/>
    <cellStyle name="Normal 37 2 5 8" xfId="10470"/>
    <cellStyle name="Normal 37 2 5 8 2" xfId="10471"/>
    <cellStyle name="Normal 37 2 5 8 3" xfId="43758"/>
    <cellStyle name="Normal 37 2 5 9" xfId="10472"/>
    <cellStyle name="Normal 37 2 6" xfId="10473"/>
    <cellStyle name="Normal 37 2 6 10" xfId="10474"/>
    <cellStyle name="Normal 37 2 6 11" xfId="39952"/>
    <cellStyle name="Normal 37 2 6 2" xfId="10475"/>
    <cellStyle name="Normal 37 2 6 2 10" xfId="40409"/>
    <cellStyle name="Normal 37 2 6 2 2" xfId="10476"/>
    <cellStyle name="Normal 37 2 6 2 2 2" xfId="10477"/>
    <cellStyle name="Normal 37 2 6 2 2 2 2" xfId="10478"/>
    <cellStyle name="Normal 37 2 6 2 2 2 2 2" xfId="10479"/>
    <cellStyle name="Normal 37 2 6 2 2 2 2 3" xfId="10480"/>
    <cellStyle name="Normal 37 2 6 2 2 2 2 4" xfId="53314"/>
    <cellStyle name="Normal 37 2 6 2 2 2 3" xfId="10481"/>
    <cellStyle name="Normal 37 2 6 2 2 2 3 2" xfId="10482"/>
    <cellStyle name="Normal 37 2 6 2 2 2 3 3" xfId="47941"/>
    <cellStyle name="Normal 37 2 6 2 2 2 4" xfId="10483"/>
    <cellStyle name="Normal 37 2 6 2 2 2 5" xfId="10484"/>
    <cellStyle name="Normal 37 2 6 2 2 2 6" xfId="42658"/>
    <cellStyle name="Normal 37 2 6 2 2 3" xfId="10485"/>
    <cellStyle name="Normal 37 2 6 2 2 3 2" xfId="10486"/>
    <cellStyle name="Normal 37 2 6 2 2 3 3" xfId="10487"/>
    <cellStyle name="Normal 37 2 6 2 2 3 4" xfId="47942"/>
    <cellStyle name="Normal 37 2 6 2 2 4" xfId="10488"/>
    <cellStyle name="Normal 37 2 6 2 2 4 2" xfId="10489"/>
    <cellStyle name="Normal 37 2 6 2 2 4 3" xfId="10490"/>
    <cellStyle name="Normal 37 2 6 2 2 4 4" xfId="46292"/>
    <cellStyle name="Normal 37 2 6 2 2 5" xfId="10491"/>
    <cellStyle name="Normal 37 2 6 2 2 5 2" xfId="10492"/>
    <cellStyle name="Normal 37 2 6 2 2 5 3" xfId="10493"/>
    <cellStyle name="Normal 37 2 6 2 2 5 4" xfId="51503"/>
    <cellStyle name="Normal 37 2 6 2 2 6" xfId="10494"/>
    <cellStyle name="Normal 37 2 6 2 2 6 2" xfId="10495"/>
    <cellStyle name="Normal 37 2 6 2 2 6 3" xfId="44469"/>
    <cellStyle name="Normal 37 2 6 2 2 7" xfId="10496"/>
    <cellStyle name="Normal 37 2 6 2 2 8" xfId="10497"/>
    <cellStyle name="Normal 37 2 6 2 2 9" xfId="40847"/>
    <cellStyle name="Normal 37 2 6 2 3" xfId="10498"/>
    <cellStyle name="Normal 37 2 6 2 3 2" xfId="10499"/>
    <cellStyle name="Normal 37 2 6 2 3 2 2" xfId="10500"/>
    <cellStyle name="Normal 37 2 6 2 3 2 3" xfId="10501"/>
    <cellStyle name="Normal 37 2 6 2 3 2 4" xfId="52876"/>
    <cellStyle name="Normal 37 2 6 2 3 3" xfId="10502"/>
    <cellStyle name="Normal 37 2 6 2 3 3 2" xfId="10503"/>
    <cellStyle name="Normal 37 2 6 2 3 3 3" xfId="47943"/>
    <cellStyle name="Normal 37 2 6 2 3 4" xfId="10504"/>
    <cellStyle name="Normal 37 2 6 2 3 5" xfId="10505"/>
    <cellStyle name="Normal 37 2 6 2 3 6" xfId="42220"/>
    <cellStyle name="Normal 37 2 6 2 4" xfId="10506"/>
    <cellStyle name="Normal 37 2 6 2 4 2" xfId="10507"/>
    <cellStyle name="Normal 37 2 6 2 4 3" xfId="10508"/>
    <cellStyle name="Normal 37 2 6 2 4 4" xfId="47944"/>
    <cellStyle name="Normal 37 2 6 2 5" xfId="10509"/>
    <cellStyle name="Normal 37 2 6 2 5 2" xfId="10510"/>
    <cellStyle name="Normal 37 2 6 2 5 3" xfId="10511"/>
    <cellStyle name="Normal 37 2 6 2 5 4" xfId="45854"/>
    <cellStyle name="Normal 37 2 6 2 6" xfId="10512"/>
    <cellStyle name="Normal 37 2 6 2 6 2" xfId="10513"/>
    <cellStyle name="Normal 37 2 6 2 6 3" xfId="10514"/>
    <cellStyle name="Normal 37 2 6 2 6 4" xfId="51065"/>
    <cellStyle name="Normal 37 2 6 2 7" xfId="10515"/>
    <cellStyle name="Normal 37 2 6 2 7 2" xfId="10516"/>
    <cellStyle name="Normal 37 2 6 2 7 3" xfId="44031"/>
    <cellStyle name="Normal 37 2 6 2 8" xfId="10517"/>
    <cellStyle name="Normal 37 2 6 2 9" xfId="10518"/>
    <cellStyle name="Normal 37 2 6 3" xfId="10519"/>
    <cellStyle name="Normal 37 2 6 3 2" xfId="10520"/>
    <cellStyle name="Normal 37 2 6 3 2 2" xfId="10521"/>
    <cellStyle name="Normal 37 2 6 3 2 2 2" xfId="10522"/>
    <cellStyle name="Normal 37 2 6 3 2 2 3" xfId="10523"/>
    <cellStyle name="Normal 37 2 6 3 2 2 4" xfId="53313"/>
    <cellStyle name="Normal 37 2 6 3 2 3" xfId="10524"/>
    <cellStyle name="Normal 37 2 6 3 2 3 2" xfId="10525"/>
    <cellStyle name="Normal 37 2 6 3 2 3 3" xfId="47945"/>
    <cellStyle name="Normal 37 2 6 3 2 4" xfId="10526"/>
    <cellStyle name="Normal 37 2 6 3 2 5" xfId="10527"/>
    <cellStyle name="Normal 37 2 6 3 2 6" xfId="42657"/>
    <cellStyle name="Normal 37 2 6 3 3" xfId="10528"/>
    <cellStyle name="Normal 37 2 6 3 3 2" xfId="10529"/>
    <cellStyle name="Normal 37 2 6 3 3 3" xfId="10530"/>
    <cellStyle name="Normal 37 2 6 3 3 4" xfId="47946"/>
    <cellStyle name="Normal 37 2 6 3 4" xfId="10531"/>
    <cellStyle name="Normal 37 2 6 3 4 2" xfId="10532"/>
    <cellStyle name="Normal 37 2 6 3 4 3" xfId="10533"/>
    <cellStyle name="Normal 37 2 6 3 4 4" xfId="46291"/>
    <cellStyle name="Normal 37 2 6 3 5" xfId="10534"/>
    <cellStyle name="Normal 37 2 6 3 5 2" xfId="10535"/>
    <cellStyle name="Normal 37 2 6 3 5 3" xfId="10536"/>
    <cellStyle name="Normal 37 2 6 3 5 4" xfId="51502"/>
    <cellStyle name="Normal 37 2 6 3 6" xfId="10537"/>
    <cellStyle name="Normal 37 2 6 3 6 2" xfId="10538"/>
    <cellStyle name="Normal 37 2 6 3 6 3" xfId="44468"/>
    <cellStyle name="Normal 37 2 6 3 7" xfId="10539"/>
    <cellStyle name="Normal 37 2 6 3 8" xfId="10540"/>
    <cellStyle name="Normal 37 2 6 3 9" xfId="40846"/>
    <cellStyle name="Normal 37 2 6 4" xfId="10541"/>
    <cellStyle name="Normal 37 2 6 4 2" xfId="10542"/>
    <cellStyle name="Normal 37 2 6 4 2 2" xfId="10543"/>
    <cellStyle name="Normal 37 2 6 4 2 3" xfId="10544"/>
    <cellStyle name="Normal 37 2 6 4 2 4" xfId="52419"/>
    <cellStyle name="Normal 37 2 6 4 3" xfId="10545"/>
    <cellStyle name="Normal 37 2 6 4 3 2" xfId="10546"/>
    <cellStyle name="Normal 37 2 6 4 3 3" xfId="47947"/>
    <cellStyle name="Normal 37 2 6 4 4" xfId="10547"/>
    <cellStyle name="Normal 37 2 6 4 5" xfId="10548"/>
    <cellStyle name="Normal 37 2 6 4 6" xfId="41763"/>
    <cellStyle name="Normal 37 2 6 5" xfId="10549"/>
    <cellStyle name="Normal 37 2 6 5 2" xfId="10550"/>
    <cellStyle name="Normal 37 2 6 5 3" xfId="10551"/>
    <cellStyle name="Normal 37 2 6 5 4" xfId="47948"/>
    <cellStyle name="Normal 37 2 6 6" xfId="10552"/>
    <cellStyle name="Normal 37 2 6 6 2" xfId="10553"/>
    <cellStyle name="Normal 37 2 6 6 3" xfId="10554"/>
    <cellStyle name="Normal 37 2 6 6 4" xfId="45397"/>
    <cellStyle name="Normal 37 2 6 7" xfId="10555"/>
    <cellStyle name="Normal 37 2 6 7 2" xfId="10556"/>
    <cellStyle name="Normal 37 2 6 7 3" xfId="10557"/>
    <cellStyle name="Normal 37 2 6 7 4" xfId="50608"/>
    <cellStyle name="Normal 37 2 6 8" xfId="10558"/>
    <cellStyle name="Normal 37 2 6 8 2" xfId="10559"/>
    <cellStyle name="Normal 37 2 6 8 3" xfId="43574"/>
    <cellStyle name="Normal 37 2 6 9" xfId="10560"/>
    <cellStyle name="Normal 37 2 7" xfId="10561"/>
    <cellStyle name="Normal 37 2 7 10" xfId="40274"/>
    <cellStyle name="Normal 37 2 7 2" xfId="10562"/>
    <cellStyle name="Normal 37 2 7 2 2" xfId="10563"/>
    <cellStyle name="Normal 37 2 7 2 2 2" xfId="10564"/>
    <cellStyle name="Normal 37 2 7 2 2 2 2" xfId="10565"/>
    <cellStyle name="Normal 37 2 7 2 2 2 3" xfId="10566"/>
    <cellStyle name="Normal 37 2 7 2 2 2 4" xfId="53315"/>
    <cellStyle name="Normal 37 2 7 2 2 3" xfId="10567"/>
    <cellStyle name="Normal 37 2 7 2 2 3 2" xfId="10568"/>
    <cellStyle name="Normal 37 2 7 2 2 3 3" xfId="47949"/>
    <cellStyle name="Normal 37 2 7 2 2 4" xfId="10569"/>
    <cellStyle name="Normal 37 2 7 2 2 5" xfId="10570"/>
    <cellStyle name="Normal 37 2 7 2 2 6" xfId="42659"/>
    <cellStyle name="Normal 37 2 7 2 3" xfId="10571"/>
    <cellStyle name="Normal 37 2 7 2 3 2" xfId="10572"/>
    <cellStyle name="Normal 37 2 7 2 3 3" xfId="10573"/>
    <cellStyle name="Normal 37 2 7 2 3 4" xfId="47950"/>
    <cellStyle name="Normal 37 2 7 2 4" xfId="10574"/>
    <cellStyle name="Normal 37 2 7 2 4 2" xfId="10575"/>
    <cellStyle name="Normal 37 2 7 2 4 3" xfId="10576"/>
    <cellStyle name="Normal 37 2 7 2 4 4" xfId="46293"/>
    <cellStyle name="Normal 37 2 7 2 5" xfId="10577"/>
    <cellStyle name="Normal 37 2 7 2 5 2" xfId="10578"/>
    <cellStyle name="Normal 37 2 7 2 5 3" xfId="10579"/>
    <cellStyle name="Normal 37 2 7 2 5 4" xfId="51504"/>
    <cellStyle name="Normal 37 2 7 2 6" xfId="10580"/>
    <cellStyle name="Normal 37 2 7 2 6 2" xfId="10581"/>
    <cellStyle name="Normal 37 2 7 2 6 3" xfId="44470"/>
    <cellStyle name="Normal 37 2 7 2 7" xfId="10582"/>
    <cellStyle name="Normal 37 2 7 2 8" xfId="10583"/>
    <cellStyle name="Normal 37 2 7 2 9" xfId="40848"/>
    <cellStyle name="Normal 37 2 7 3" xfId="10584"/>
    <cellStyle name="Normal 37 2 7 3 2" xfId="10585"/>
    <cellStyle name="Normal 37 2 7 3 2 2" xfId="10586"/>
    <cellStyle name="Normal 37 2 7 3 2 3" xfId="10587"/>
    <cellStyle name="Normal 37 2 7 3 2 4" xfId="52741"/>
    <cellStyle name="Normal 37 2 7 3 3" xfId="10588"/>
    <cellStyle name="Normal 37 2 7 3 3 2" xfId="10589"/>
    <cellStyle name="Normal 37 2 7 3 3 3" xfId="47951"/>
    <cellStyle name="Normal 37 2 7 3 4" xfId="10590"/>
    <cellStyle name="Normal 37 2 7 3 5" xfId="10591"/>
    <cellStyle name="Normal 37 2 7 3 6" xfId="42085"/>
    <cellStyle name="Normal 37 2 7 4" xfId="10592"/>
    <cellStyle name="Normal 37 2 7 4 2" xfId="10593"/>
    <cellStyle name="Normal 37 2 7 4 3" xfId="10594"/>
    <cellStyle name="Normal 37 2 7 4 4" xfId="47952"/>
    <cellStyle name="Normal 37 2 7 5" xfId="10595"/>
    <cellStyle name="Normal 37 2 7 5 2" xfId="10596"/>
    <cellStyle name="Normal 37 2 7 5 3" xfId="10597"/>
    <cellStyle name="Normal 37 2 7 5 4" xfId="45719"/>
    <cellStyle name="Normal 37 2 7 6" xfId="10598"/>
    <cellStyle name="Normal 37 2 7 6 2" xfId="10599"/>
    <cellStyle name="Normal 37 2 7 6 3" xfId="10600"/>
    <cellStyle name="Normal 37 2 7 6 4" xfId="50930"/>
    <cellStyle name="Normal 37 2 7 7" xfId="10601"/>
    <cellStyle name="Normal 37 2 7 7 2" xfId="10602"/>
    <cellStyle name="Normal 37 2 7 7 3" xfId="43896"/>
    <cellStyle name="Normal 37 2 7 8" xfId="10603"/>
    <cellStyle name="Normal 37 2 7 9" xfId="10604"/>
    <cellStyle name="Normal 37 2 8" xfId="10605"/>
    <cellStyle name="Normal 37 2 8 2" xfId="10606"/>
    <cellStyle name="Normal 37 2 8 2 2" xfId="10607"/>
    <cellStyle name="Normal 37 2 8 2 2 2" xfId="10608"/>
    <cellStyle name="Normal 37 2 8 2 2 3" xfId="10609"/>
    <cellStyle name="Normal 37 2 8 2 2 4" xfId="53108"/>
    <cellStyle name="Normal 37 2 8 2 3" xfId="10610"/>
    <cellStyle name="Normal 37 2 8 2 3 2" xfId="10611"/>
    <cellStyle name="Normal 37 2 8 2 3 3" xfId="47953"/>
    <cellStyle name="Normal 37 2 8 2 4" xfId="10612"/>
    <cellStyle name="Normal 37 2 8 2 5" xfId="10613"/>
    <cellStyle name="Normal 37 2 8 2 6" xfId="42452"/>
    <cellStyle name="Normal 37 2 8 3" xfId="10614"/>
    <cellStyle name="Normal 37 2 8 3 2" xfId="10615"/>
    <cellStyle name="Normal 37 2 8 3 3" xfId="10616"/>
    <cellStyle name="Normal 37 2 8 3 4" xfId="47954"/>
    <cellStyle name="Normal 37 2 8 4" xfId="10617"/>
    <cellStyle name="Normal 37 2 8 4 2" xfId="10618"/>
    <cellStyle name="Normal 37 2 8 4 3" xfId="10619"/>
    <cellStyle name="Normal 37 2 8 4 4" xfId="46086"/>
    <cellStyle name="Normal 37 2 8 5" xfId="10620"/>
    <cellStyle name="Normal 37 2 8 5 2" xfId="10621"/>
    <cellStyle name="Normal 37 2 8 5 3" xfId="10622"/>
    <cellStyle name="Normal 37 2 8 5 4" xfId="51297"/>
    <cellStyle name="Normal 37 2 8 6" xfId="10623"/>
    <cellStyle name="Normal 37 2 8 6 2" xfId="10624"/>
    <cellStyle name="Normal 37 2 8 6 3" xfId="44263"/>
    <cellStyle name="Normal 37 2 8 7" xfId="10625"/>
    <cellStyle name="Normal 37 2 8 8" xfId="10626"/>
    <cellStyle name="Normal 37 2 8 9" xfId="40641"/>
    <cellStyle name="Normal 37 2 9" xfId="10627"/>
    <cellStyle name="Normal 37 2 9 2" xfId="10628"/>
    <cellStyle name="Normal 37 2 9 2 2" xfId="10629"/>
    <cellStyle name="Normal 37 2 9 2 2 2" xfId="10630"/>
    <cellStyle name="Normal 37 2 9 2 2 3" xfId="10631"/>
    <cellStyle name="Normal 37 2 9 2 2 4" xfId="52375"/>
    <cellStyle name="Normal 37 2 9 2 3" xfId="10632"/>
    <cellStyle name="Normal 37 2 9 2 3 2" xfId="10633"/>
    <cellStyle name="Normal 37 2 9 2 3 3" xfId="47955"/>
    <cellStyle name="Normal 37 2 9 2 4" xfId="10634"/>
    <cellStyle name="Normal 37 2 9 2 5" xfId="10635"/>
    <cellStyle name="Normal 37 2 9 2 6" xfId="41719"/>
    <cellStyle name="Normal 37 2 9 3" xfId="10636"/>
    <cellStyle name="Normal 37 2 9 3 2" xfId="10637"/>
    <cellStyle name="Normal 37 2 9 3 3" xfId="10638"/>
    <cellStyle name="Normal 37 2 9 3 4" xfId="47956"/>
    <cellStyle name="Normal 37 2 9 4" xfId="10639"/>
    <cellStyle name="Normal 37 2 9 4 2" xfId="10640"/>
    <cellStyle name="Normal 37 2 9 4 3" xfId="10641"/>
    <cellStyle name="Normal 37 2 9 4 4" xfId="45353"/>
    <cellStyle name="Normal 37 2 9 5" xfId="10642"/>
    <cellStyle name="Normal 37 2 9 5 2" xfId="10643"/>
    <cellStyle name="Normal 37 2 9 5 3" xfId="10644"/>
    <cellStyle name="Normal 37 2 9 5 4" xfId="50564"/>
    <cellStyle name="Normal 37 2 9 6" xfId="10645"/>
    <cellStyle name="Normal 37 2 9 6 2" xfId="10646"/>
    <cellStyle name="Normal 37 2 9 6 3" xfId="43530"/>
    <cellStyle name="Normal 37 2 9 7" xfId="10647"/>
    <cellStyle name="Normal 37 2 9 8" xfId="10648"/>
    <cellStyle name="Normal 37 2 9 9" xfId="39908"/>
    <cellStyle name="Normal 37 20" xfId="39880"/>
    <cellStyle name="Normal 37 3" xfId="254"/>
    <cellStyle name="Normal 37 3 10" xfId="10649"/>
    <cellStyle name="Normal 37 3 10 2" xfId="10650"/>
    <cellStyle name="Normal 37 3 10 3" xfId="10651"/>
    <cellStyle name="Normal 37 3 10 4" xfId="50702"/>
    <cellStyle name="Normal 37 3 11" xfId="10652"/>
    <cellStyle name="Normal 37 3 11 2" xfId="10653"/>
    <cellStyle name="Normal 37 3 11 3" xfId="43668"/>
    <cellStyle name="Normal 37 3 12" xfId="10654"/>
    <cellStyle name="Normal 37 3 13" xfId="10655"/>
    <cellStyle name="Normal 37 3 14" xfId="40046"/>
    <cellStyle name="Normal 37 3 2" xfId="10656"/>
    <cellStyle name="Normal 37 3 2 10" xfId="10657"/>
    <cellStyle name="Normal 37 3 2 11" xfId="40181"/>
    <cellStyle name="Normal 37 3 2 2" xfId="10658"/>
    <cellStyle name="Normal 37 3 2 2 10" xfId="40548"/>
    <cellStyle name="Normal 37 3 2 2 2" xfId="10659"/>
    <cellStyle name="Normal 37 3 2 2 2 2" xfId="10660"/>
    <cellStyle name="Normal 37 3 2 2 2 2 2" xfId="10661"/>
    <cellStyle name="Normal 37 3 2 2 2 2 2 2" xfId="10662"/>
    <cellStyle name="Normal 37 3 2 2 2 2 2 3" xfId="10663"/>
    <cellStyle name="Normal 37 3 2 2 2 2 2 4" xfId="53318"/>
    <cellStyle name="Normal 37 3 2 2 2 2 3" xfId="10664"/>
    <cellStyle name="Normal 37 3 2 2 2 2 3 2" xfId="10665"/>
    <cellStyle name="Normal 37 3 2 2 2 2 3 3" xfId="47957"/>
    <cellStyle name="Normal 37 3 2 2 2 2 4" xfId="10666"/>
    <cellStyle name="Normal 37 3 2 2 2 2 5" xfId="10667"/>
    <cellStyle name="Normal 37 3 2 2 2 2 6" xfId="42662"/>
    <cellStyle name="Normal 37 3 2 2 2 3" xfId="10668"/>
    <cellStyle name="Normal 37 3 2 2 2 3 2" xfId="10669"/>
    <cellStyle name="Normal 37 3 2 2 2 3 3" xfId="10670"/>
    <cellStyle name="Normal 37 3 2 2 2 3 4" xfId="47958"/>
    <cellStyle name="Normal 37 3 2 2 2 4" xfId="10671"/>
    <cellStyle name="Normal 37 3 2 2 2 4 2" xfId="10672"/>
    <cellStyle name="Normal 37 3 2 2 2 4 3" xfId="10673"/>
    <cellStyle name="Normal 37 3 2 2 2 4 4" xfId="46296"/>
    <cellStyle name="Normal 37 3 2 2 2 5" xfId="10674"/>
    <cellStyle name="Normal 37 3 2 2 2 5 2" xfId="10675"/>
    <cellStyle name="Normal 37 3 2 2 2 5 3" xfId="10676"/>
    <cellStyle name="Normal 37 3 2 2 2 5 4" xfId="51507"/>
    <cellStyle name="Normal 37 3 2 2 2 6" xfId="10677"/>
    <cellStyle name="Normal 37 3 2 2 2 6 2" xfId="10678"/>
    <cellStyle name="Normal 37 3 2 2 2 6 3" xfId="44473"/>
    <cellStyle name="Normal 37 3 2 2 2 7" xfId="10679"/>
    <cellStyle name="Normal 37 3 2 2 2 8" xfId="10680"/>
    <cellStyle name="Normal 37 3 2 2 2 9" xfId="40851"/>
    <cellStyle name="Normal 37 3 2 2 3" xfId="10681"/>
    <cellStyle name="Normal 37 3 2 2 3 2" xfId="10682"/>
    <cellStyle name="Normal 37 3 2 2 3 2 2" xfId="10683"/>
    <cellStyle name="Normal 37 3 2 2 3 2 3" xfId="10684"/>
    <cellStyle name="Normal 37 3 2 2 3 2 4" xfId="53015"/>
    <cellStyle name="Normal 37 3 2 2 3 3" xfId="10685"/>
    <cellStyle name="Normal 37 3 2 2 3 3 2" xfId="10686"/>
    <cellStyle name="Normal 37 3 2 2 3 3 3" xfId="47959"/>
    <cellStyle name="Normal 37 3 2 2 3 4" xfId="10687"/>
    <cellStyle name="Normal 37 3 2 2 3 5" xfId="10688"/>
    <cellStyle name="Normal 37 3 2 2 3 6" xfId="42359"/>
    <cellStyle name="Normal 37 3 2 2 4" xfId="10689"/>
    <cellStyle name="Normal 37 3 2 2 4 2" xfId="10690"/>
    <cellStyle name="Normal 37 3 2 2 4 3" xfId="10691"/>
    <cellStyle name="Normal 37 3 2 2 4 4" xfId="47960"/>
    <cellStyle name="Normal 37 3 2 2 5" xfId="10692"/>
    <cellStyle name="Normal 37 3 2 2 5 2" xfId="10693"/>
    <cellStyle name="Normal 37 3 2 2 5 3" xfId="10694"/>
    <cellStyle name="Normal 37 3 2 2 5 4" xfId="45993"/>
    <cellStyle name="Normal 37 3 2 2 6" xfId="10695"/>
    <cellStyle name="Normal 37 3 2 2 6 2" xfId="10696"/>
    <cellStyle name="Normal 37 3 2 2 6 3" xfId="10697"/>
    <cellStyle name="Normal 37 3 2 2 6 4" xfId="51204"/>
    <cellStyle name="Normal 37 3 2 2 7" xfId="10698"/>
    <cellStyle name="Normal 37 3 2 2 7 2" xfId="10699"/>
    <cellStyle name="Normal 37 3 2 2 7 3" xfId="44170"/>
    <cellStyle name="Normal 37 3 2 2 8" xfId="10700"/>
    <cellStyle name="Normal 37 3 2 2 9" xfId="10701"/>
    <cellStyle name="Normal 37 3 2 3" xfId="10702"/>
    <cellStyle name="Normal 37 3 2 3 2" xfId="10703"/>
    <cellStyle name="Normal 37 3 2 3 2 2" xfId="10704"/>
    <cellStyle name="Normal 37 3 2 3 2 2 2" xfId="10705"/>
    <cellStyle name="Normal 37 3 2 3 2 2 3" xfId="10706"/>
    <cellStyle name="Normal 37 3 2 3 2 2 4" xfId="53317"/>
    <cellStyle name="Normal 37 3 2 3 2 3" xfId="10707"/>
    <cellStyle name="Normal 37 3 2 3 2 3 2" xfId="10708"/>
    <cellStyle name="Normal 37 3 2 3 2 3 3" xfId="47961"/>
    <cellStyle name="Normal 37 3 2 3 2 4" xfId="10709"/>
    <cellStyle name="Normal 37 3 2 3 2 5" xfId="10710"/>
    <cellStyle name="Normal 37 3 2 3 2 6" xfId="42661"/>
    <cellStyle name="Normal 37 3 2 3 3" xfId="10711"/>
    <cellStyle name="Normal 37 3 2 3 3 2" xfId="10712"/>
    <cellStyle name="Normal 37 3 2 3 3 3" xfId="10713"/>
    <cellStyle name="Normal 37 3 2 3 3 4" xfId="47962"/>
    <cellStyle name="Normal 37 3 2 3 4" xfId="10714"/>
    <cellStyle name="Normal 37 3 2 3 4 2" xfId="10715"/>
    <cellStyle name="Normal 37 3 2 3 4 3" xfId="10716"/>
    <cellStyle name="Normal 37 3 2 3 4 4" xfId="46295"/>
    <cellStyle name="Normal 37 3 2 3 5" xfId="10717"/>
    <cellStyle name="Normal 37 3 2 3 5 2" xfId="10718"/>
    <cellStyle name="Normal 37 3 2 3 5 3" xfId="10719"/>
    <cellStyle name="Normal 37 3 2 3 5 4" xfId="51506"/>
    <cellStyle name="Normal 37 3 2 3 6" xfId="10720"/>
    <cellStyle name="Normal 37 3 2 3 6 2" xfId="10721"/>
    <cellStyle name="Normal 37 3 2 3 6 3" xfId="44472"/>
    <cellStyle name="Normal 37 3 2 3 7" xfId="10722"/>
    <cellStyle name="Normal 37 3 2 3 8" xfId="10723"/>
    <cellStyle name="Normal 37 3 2 3 9" xfId="40850"/>
    <cellStyle name="Normal 37 3 2 4" xfId="10724"/>
    <cellStyle name="Normal 37 3 2 4 2" xfId="10725"/>
    <cellStyle name="Normal 37 3 2 4 2 2" xfId="10726"/>
    <cellStyle name="Normal 37 3 2 4 2 3" xfId="10727"/>
    <cellStyle name="Normal 37 3 2 4 2 4" xfId="52648"/>
    <cellStyle name="Normal 37 3 2 4 3" xfId="10728"/>
    <cellStyle name="Normal 37 3 2 4 3 2" xfId="10729"/>
    <cellStyle name="Normal 37 3 2 4 3 3" xfId="47963"/>
    <cellStyle name="Normal 37 3 2 4 4" xfId="10730"/>
    <cellStyle name="Normal 37 3 2 4 5" xfId="10731"/>
    <cellStyle name="Normal 37 3 2 4 6" xfId="41992"/>
    <cellStyle name="Normal 37 3 2 5" xfId="10732"/>
    <cellStyle name="Normal 37 3 2 5 2" xfId="10733"/>
    <cellStyle name="Normal 37 3 2 5 3" xfId="10734"/>
    <cellStyle name="Normal 37 3 2 5 4" xfId="47964"/>
    <cellStyle name="Normal 37 3 2 6" xfId="10735"/>
    <cellStyle name="Normal 37 3 2 6 2" xfId="10736"/>
    <cellStyle name="Normal 37 3 2 6 3" xfId="10737"/>
    <cellStyle name="Normal 37 3 2 6 4" xfId="45626"/>
    <cellStyle name="Normal 37 3 2 7" xfId="10738"/>
    <cellStyle name="Normal 37 3 2 7 2" xfId="10739"/>
    <cellStyle name="Normal 37 3 2 7 3" xfId="10740"/>
    <cellStyle name="Normal 37 3 2 7 4" xfId="50837"/>
    <cellStyle name="Normal 37 3 2 8" xfId="10741"/>
    <cellStyle name="Normal 37 3 2 8 2" xfId="10742"/>
    <cellStyle name="Normal 37 3 2 8 3" xfId="43803"/>
    <cellStyle name="Normal 37 3 2 9" xfId="10743"/>
    <cellStyle name="Normal 37 3 3" xfId="10744"/>
    <cellStyle name="Normal 37 3 3 10" xfId="40319"/>
    <cellStyle name="Normal 37 3 3 2" xfId="10745"/>
    <cellStyle name="Normal 37 3 3 2 2" xfId="10746"/>
    <cellStyle name="Normal 37 3 3 2 2 2" xfId="10747"/>
    <cellStyle name="Normal 37 3 3 2 2 2 2" xfId="10748"/>
    <cellStyle name="Normal 37 3 3 2 2 2 3" xfId="10749"/>
    <cellStyle name="Normal 37 3 3 2 2 2 4" xfId="53319"/>
    <cellStyle name="Normal 37 3 3 2 2 3" xfId="10750"/>
    <cellStyle name="Normal 37 3 3 2 2 3 2" xfId="10751"/>
    <cellStyle name="Normal 37 3 3 2 2 3 3" xfId="47965"/>
    <cellStyle name="Normal 37 3 3 2 2 4" xfId="10752"/>
    <cellStyle name="Normal 37 3 3 2 2 5" xfId="10753"/>
    <cellStyle name="Normal 37 3 3 2 2 6" xfId="42663"/>
    <cellStyle name="Normal 37 3 3 2 3" xfId="10754"/>
    <cellStyle name="Normal 37 3 3 2 3 2" xfId="10755"/>
    <cellStyle name="Normal 37 3 3 2 3 3" xfId="10756"/>
    <cellStyle name="Normal 37 3 3 2 3 4" xfId="47966"/>
    <cellStyle name="Normal 37 3 3 2 4" xfId="10757"/>
    <cellStyle name="Normal 37 3 3 2 4 2" xfId="10758"/>
    <cellStyle name="Normal 37 3 3 2 4 3" xfId="10759"/>
    <cellStyle name="Normal 37 3 3 2 4 4" xfId="46297"/>
    <cellStyle name="Normal 37 3 3 2 5" xfId="10760"/>
    <cellStyle name="Normal 37 3 3 2 5 2" xfId="10761"/>
    <cellStyle name="Normal 37 3 3 2 5 3" xfId="10762"/>
    <cellStyle name="Normal 37 3 3 2 5 4" xfId="51508"/>
    <cellStyle name="Normal 37 3 3 2 6" xfId="10763"/>
    <cellStyle name="Normal 37 3 3 2 6 2" xfId="10764"/>
    <cellStyle name="Normal 37 3 3 2 6 3" xfId="44474"/>
    <cellStyle name="Normal 37 3 3 2 7" xfId="10765"/>
    <cellStyle name="Normal 37 3 3 2 8" xfId="10766"/>
    <cellStyle name="Normal 37 3 3 2 9" xfId="40852"/>
    <cellStyle name="Normal 37 3 3 3" xfId="10767"/>
    <cellStyle name="Normal 37 3 3 3 2" xfId="10768"/>
    <cellStyle name="Normal 37 3 3 3 2 2" xfId="10769"/>
    <cellStyle name="Normal 37 3 3 3 2 3" xfId="10770"/>
    <cellStyle name="Normal 37 3 3 3 2 4" xfId="52786"/>
    <cellStyle name="Normal 37 3 3 3 3" xfId="10771"/>
    <cellStyle name="Normal 37 3 3 3 3 2" xfId="10772"/>
    <cellStyle name="Normal 37 3 3 3 3 3" xfId="47967"/>
    <cellStyle name="Normal 37 3 3 3 4" xfId="10773"/>
    <cellStyle name="Normal 37 3 3 3 5" xfId="10774"/>
    <cellStyle name="Normal 37 3 3 3 6" xfId="42130"/>
    <cellStyle name="Normal 37 3 3 4" xfId="10775"/>
    <cellStyle name="Normal 37 3 3 4 2" xfId="10776"/>
    <cellStyle name="Normal 37 3 3 4 3" xfId="10777"/>
    <cellStyle name="Normal 37 3 3 4 4" xfId="47968"/>
    <cellStyle name="Normal 37 3 3 5" xfId="10778"/>
    <cellStyle name="Normal 37 3 3 5 2" xfId="10779"/>
    <cellStyle name="Normal 37 3 3 5 3" xfId="10780"/>
    <cellStyle name="Normal 37 3 3 5 4" xfId="45764"/>
    <cellStyle name="Normal 37 3 3 6" xfId="10781"/>
    <cellStyle name="Normal 37 3 3 6 2" xfId="10782"/>
    <cellStyle name="Normal 37 3 3 6 3" xfId="10783"/>
    <cellStyle name="Normal 37 3 3 6 4" xfId="50975"/>
    <cellStyle name="Normal 37 3 3 7" xfId="10784"/>
    <cellStyle name="Normal 37 3 3 7 2" xfId="10785"/>
    <cellStyle name="Normal 37 3 3 7 3" xfId="43941"/>
    <cellStyle name="Normal 37 3 3 8" xfId="10786"/>
    <cellStyle name="Normal 37 3 3 9" xfId="10787"/>
    <cellStyle name="Normal 37 3 4" xfId="10788"/>
    <cellStyle name="Normal 37 3 4 2" xfId="10789"/>
    <cellStyle name="Normal 37 3 4 2 2" xfId="10790"/>
    <cellStyle name="Normal 37 3 4 2 2 2" xfId="10791"/>
    <cellStyle name="Normal 37 3 4 2 2 3" xfId="10792"/>
    <cellStyle name="Normal 37 3 4 2 2 4" xfId="53316"/>
    <cellStyle name="Normal 37 3 4 2 3" xfId="10793"/>
    <cellStyle name="Normal 37 3 4 2 3 2" xfId="10794"/>
    <cellStyle name="Normal 37 3 4 2 3 3" xfId="47969"/>
    <cellStyle name="Normal 37 3 4 2 4" xfId="10795"/>
    <cellStyle name="Normal 37 3 4 2 5" xfId="10796"/>
    <cellStyle name="Normal 37 3 4 2 6" xfId="42660"/>
    <cellStyle name="Normal 37 3 4 3" xfId="10797"/>
    <cellStyle name="Normal 37 3 4 3 2" xfId="10798"/>
    <cellStyle name="Normal 37 3 4 3 3" xfId="10799"/>
    <cellStyle name="Normal 37 3 4 3 4" xfId="47970"/>
    <cellStyle name="Normal 37 3 4 4" xfId="10800"/>
    <cellStyle name="Normal 37 3 4 4 2" xfId="10801"/>
    <cellStyle name="Normal 37 3 4 4 3" xfId="10802"/>
    <cellStyle name="Normal 37 3 4 4 4" xfId="46294"/>
    <cellStyle name="Normal 37 3 4 5" xfId="10803"/>
    <cellStyle name="Normal 37 3 4 5 2" xfId="10804"/>
    <cellStyle name="Normal 37 3 4 5 3" xfId="10805"/>
    <cellStyle name="Normal 37 3 4 5 4" xfId="51505"/>
    <cellStyle name="Normal 37 3 4 6" xfId="10806"/>
    <cellStyle name="Normal 37 3 4 6 2" xfId="10807"/>
    <cellStyle name="Normal 37 3 4 6 3" xfId="44471"/>
    <cellStyle name="Normal 37 3 4 7" xfId="10808"/>
    <cellStyle name="Normal 37 3 4 8" xfId="10809"/>
    <cellStyle name="Normal 37 3 4 9" xfId="40849"/>
    <cellStyle name="Normal 37 3 5" xfId="10810"/>
    <cellStyle name="Normal 37 3 5 2" xfId="10811"/>
    <cellStyle name="Normal 37 3 5 2 2" xfId="10812"/>
    <cellStyle name="Normal 37 3 5 2 2 2" xfId="10813"/>
    <cellStyle name="Normal 37 3 5 2 2 3" xfId="10814"/>
    <cellStyle name="Normal 37 3 5 2 2 4" xfId="53891"/>
    <cellStyle name="Normal 37 3 5 2 3" xfId="10815"/>
    <cellStyle name="Normal 37 3 5 2 3 2" xfId="10816"/>
    <cellStyle name="Normal 37 3 5 2 3 3" xfId="47971"/>
    <cellStyle name="Normal 37 3 5 2 4" xfId="10817"/>
    <cellStyle name="Normal 37 3 5 2 5" xfId="10818"/>
    <cellStyle name="Normal 37 3 5 2 6" xfId="43235"/>
    <cellStyle name="Normal 37 3 5 3" xfId="10819"/>
    <cellStyle name="Normal 37 3 5 3 2" xfId="10820"/>
    <cellStyle name="Normal 37 3 5 3 3" xfId="10821"/>
    <cellStyle name="Normal 37 3 5 3 4" xfId="47972"/>
    <cellStyle name="Normal 37 3 5 4" xfId="10822"/>
    <cellStyle name="Normal 37 3 5 4 2" xfId="10823"/>
    <cellStyle name="Normal 37 3 5 4 3" xfId="10824"/>
    <cellStyle name="Normal 37 3 5 4 4" xfId="46869"/>
    <cellStyle name="Normal 37 3 5 5" xfId="10825"/>
    <cellStyle name="Normal 37 3 5 5 2" xfId="10826"/>
    <cellStyle name="Normal 37 3 5 5 3" xfId="10827"/>
    <cellStyle name="Normal 37 3 5 5 4" xfId="52080"/>
    <cellStyle name="Normal 37 3 5 6" xfId="10828"/>
    <cellStyle name="Normal 37 3 5 6 2" xfId="10829"/>
    <cellStyle name="Normal 37 3 5 6 3" xfId="45046"/>
    <cellStyle name="Normal 37 3 5 7" xfId="10830"/>
    <cellStyle name="Normal 37 3 5 8" xfId="10831"/>
    <cellStyle name="Normal 37 3 5 9" xfId="41424"/>
    <cellStyle name="Normal 37 3 6" xfId="10832"/>
    <cellStyle name="Normal 37 3 6 2" xfId="10833"/>
    <cellStyle name="Normal 37 3 6 2 2" xfId="10834"/>
    <cellStyle name="Normal 37 3 6 2 2 2" xfId="10835"/>
    <cellStyle name="Normal 37 3 6 2 2 3" xfId="10836"/>
    <cellStyle name="Normal 37 3 6 2 2 4" xfId="54026"/>
    <cellStyle name="Normal 37 3 6 2 3" xfId="10837"/>
    <cellStyle name="Normal 37 3 6 2 3 2" xfId="10838"/>
    <cellStyle name="Normal 37 3 6 2 3 3" xfId="47973"/>
    <cellStyle name="Normal 37 3 6 2 4" xfId="10839"/>
    <cellStyle name="Normal 37 3 6 2 5" xfId="10840"/>
    <cellStyle name="Normal 37 3 6 2 6" xfId="43370"/>
    <cellStyle name="Normal 37 3 6 3" xfId="10841"/>
    <cellStyle name="Normal 37 3 6 3 2" xfId="10842"/>
    <cellStyle name="Normal 37 3 6 3 3" xfId="10843"/>
    <cellStyle name="Normal 37 3 6 3 4" xfId="47004"/>
    <cellStyle name="Normal 37 3 6 4" xfId="10844"/>
    <cellStyle name="Normal 37 3 6 4 2" xfId="10845"/>
    <cellStyle name="Normal 37 3 6 4 3" xfId="10846"/>
    <cellStyle name="Normal 37 3 6 4 4" xfId="52215"/>
    <cellStyle name="Normal 37 3 6 5" xfId="10847"/>
    <cellStyle name="Normal 37 3 6 5 2" xfId="10848"/>
    <cellStyle name="Normal 37 3 6 5 3" xfId="45181"/>
    <cellStyle name="Normal 37 3 6 6" xfId="10849"/>
    <cellStyle name="Normal 37 3 6 7" xfId="10850"/>
    <cellStyle name="Normal 37 3 6 8" xfId="41559"/>
    <cellStyle name="Normal 37 3 7" xfId="10851"/>
    <cellStyle name="Normal 37 3 7 2" xfId="10852"/>
    <cellStyle name="Normal 37 3 7 2 2" xfId="10853"/>
    <cellStyle name="Normal 37 3 7 2 3" xfId="10854"/>
    <cellStyle name="Normal 37 3 7 2 4" xfId="52513"/>
    <cellStyle name="Normal 37 3 7 3" xfId="10855"/>
    <cellStyle name="Normal 37 3 7 3 2" xfId="10856"/>
    <cellStyle name="Normal 37 3 7 3 3" xfId="47974"/>
    <cellStyle name="Normal 37 3 7 4" xfId="10857"/>
    <cellStyle name="Normal 37 3 7 5" xfId="10858"/>
    <cellStyle name="Normal 37 3 7 6" xfId="41857"/>
    <cellStyle name="Normal 37 3 8" xfId="10859"/>
    <cellStyle name="Normal 37 3 8 2" xfId="10860"/>
    <cellStyle name="Normal 37 3 8 3" xfId="10861"/>
    <cellStyle name="Normal 37 3 8 4" xfId="47975"/>
    <cellStyle name="Normal 37 3 9" xfId="10862"/>
    <cellStyle name="Normal 37 3 9 2" xfId="10863"/>
    <cellStyle name="Normal 37 3 9 3" xfId="10864"/>
    <cellStyle name="Normal 37 3 9 4" xfId="45491"/>
    <cellStyle name="Normal 37 4" xfId="207"/>
    <cellStyle name="Normal 37 4 10" xfId="10865"/>
    <cellStyle name="Normal 37 4 10 2" xfId="10866"/>
    <cellStyle name="Normal 37 4 10 3" xfId="10867"/>
    <cellStyle name="Normal 37 4 10 4" xfId="50745"/>
    <cellStyle name="Normal 37 4 11" xfId="10868"/>
    <cellStyle name="Normal 37 4 11 2" xfId="10869"/>
    <cellStyle name="Normal 37 4 11 3" xfId="43711"/>
    <cellStyle name="Normal 37 4 12" xfId="10870"/>
    <cellStyle name="Normal 37 4 13" xfId="10871"/>
    <cellStyle name="Normal 37 4 14" xfId="40089"/>
    <cellStyle name="Normal 37 4 2" xfId="10872"/>
    <cellStyle name="Normal 37 4 2 10" xfId="10873"/>
    <cellStyle name="Normal 37 4 2 11" xfId="40224"/>
    <cellStyle name="Normal 37 4 2 2" xfId="10874"/>
    <cellStyle name="Normal 37 4 2 2 10" xfId="40591"/>
    <cellStyle name="Normal 37 4 2 2 2" xfId="10875"/>
    <cellStyle name="Normal 37 4 2 2 2 2" xfId="10876"/>
    <cellStyle name="Normal 37 4 2 2 2 2 2" xfId="10877"/>
    <cellStyle name="Normal 37 4 2 2 2 2 2 2" xfId="10878"/>
    <cellStyle name="Normal 37 4 2 2 2 2 2 3" xfId="10879"/>
    <cellStyle name="Normal 37 4 2 2 2 2 2 4" xfId="53322"/>
    <cellStyle name="Normal 37 4 2 2 2 2 3" xfId="10880"/>
    <cellStyle name="Normal 37 4 2 2 2 2 3 2" xfId="10881"/>
    <cellStyle name="Normal 37 4 2 2 2 2 3 3" xfId="47976"/>
    <cellStyle name="Normal 37 4 2 2 2 2 4" xfId="10882"/>
    <cellStyle name="Normal 37 4 2 2 2 2 5" xfId="10883"/>
    <cellStyle name="Normal 37 4 2 2 2 2 6" xfId="42666"/>
    <cellStyle name="Normal 37 4 2 2 2 3" xfId="10884"/>
    <cellStyle name="Normal 37 4 2 2 2 3 2" xfId="10885"/>
    <cellStyle name="Normal 37 4 2 2 2 3 3" xfId="10886"/>
    <cellStyle name="Normal 37 4 2 2 2 3 4" xfId="47977"/>
    <cellStyle name="Normal 37 4 2 2 2 4" xfId="10887"/>
    <cellStyle name="Normal 37 4 2 2 2 4 2" xfId="10888"/>
    <cellStyle name="Normal 37 4 2 2 2 4 3" xfId="10889"/>
    <cellStyle name="Normal 37 4 2 2 2 4 4" xfId="46300"/>
    <cellStyle name="Normal 37 4 2 2 2 5" xfId="10890"/>
    <cellStyle name="Normal 37 4 2 2 2 5 2" xfId="10891"/>
    <cellStyle name="Normal 37 4 2 2 2 5 3" xfId="10892"/>
    <cellStyle name="Normal 37 4 2 2 2 5 4" xfId="51511"/>
    <cellStyle name="Normal 37 4 2 2 2 6" xfId="10893"/>
    <cellStyle name="Normal 37 4 2 2 2 6 2" xfId="10894"/>
    <cellStyle name="Normal 37 4 2 2 2 6 3" xfId="44477"/>
    <cellStyle name="Normal 37 4 2 2 2 7" xfId="10895"/>
    <cellStyle name="Normal 37 4 2 2 2 8" xfId="10896"/>
    <cellStyle name="Normal 37 4 2 2 2 9" xfId="40855"/>
    <cellStyle name="Normal 37 4 2 2 3" xfId="10897"/>
    <cellStyle name="Normal 37 4 2 2 3 2" xfId="10898"/>
    <cellStyle name="Normal 37 4 2 2 3 2 2" xfId="10899"/>
    <cellStyle name="Normal 37 4 2 2 3 2 3" xfId="10900"/>
    <cellStyle name="Normal 37 4 2 2 3 2 4" xfId="53058"/>
    <cellStyle name="Normal 37 4 2 2 3 3" xfId="10901"/>
    <cellStyle name="Normal 37 4 2 2 3 3 2" xfId="10902"/>
    <cellStyle name="Normal 37 4 2 2 3 3 3" xfId="47978"/>
    <cellStyle name="Normal 37 4 2 2 3 4" xfId="10903"/>
    <cellStyle name="Normal 37 4 2 2 3 5" xfId="10904"/>
    <cellStyle name="Normal 37 4 2 2 3 6" xfId="42402"/>
    <cellStyle name="Normal 37 4 2 2 4" xfId="10905"/>
    <cellStyle name="Normal 37 4 2 2 4 2" xfId="10906"/>
    <cellStyle name="Normal 37 4 2 2 4 3" xfId="10907"/>
    <cellStyle name="Normal 37 4 2 2 4 4" xfId="47979"/>
    <cellStyle name="Normal 37 4 2 2 5" xfId="10908"/>
    <cellStyle name="Normal 37 4 2 2 5 2" xfId="10909"/>
    <cellStyle name="Normal 37 4 2 2 5 3" xfId="10910"/>
    <cellStyle name="Normal 37 4 2 2 5 4" xfId="46036"/>
    <cellStyle name="Normal 37 4 2 2 6" xfId="10911"/>
    <cellStyle name="Normal 37 4 2 2 6 2" xfId="10912"/>
    <cellStyle name="Normal 37 4 2 2 6 3" xfId="10913"/>
    <cellStyle name="Normal 37 4 2 2 6 4" xfId="51247"/>
    <cellStyle name="Normal 37 4 2 2 7" xfId="10914"/>
    <cellStyle name="Normal 37 4 2 2 7 2" xfId="10915"/>
    <cellStyle name="Normal 37 4 2 2 7 3" xfId="44213"/>
    <cellStyle name="Normal 37 4 2 2 8" xfId="10916"/>
    <cellStyle name="Normal 37 4 2 2 9" xfId="10917"/>
    <cellStyle name="Normal 37 4 2 3" xfId="10918"/>
    <cellStyle name="Normal 37 4 2 3 2" xfId="10919"/>
    <cellStyle name="Normal 37 4 2 3 2 2" xfId="10920"/>
    <cellStyle name="Normal 37 4 2 3 2 2 2" xfId="10921"/>
    <cellStyle name="Normal 37 4 2 3 2 2 3" xfId="10922"/>
    <cellStyle name="Normal 37 4 2 3 2 2 4" xfId="53321"/>
    <cellStyle name="Normal 37 4 2 3 2 3" xfId="10923"/>
    <cellStyle name="Normal 37 4 2 3 2 3 2" xfId="10924"/>
    <cellStyle name="Normal 37 4 2 3 2 3 3" xfId="47980"/>
    <cellStyle name="Normal 37 4 2 3 2 4" xfId="10925"/>
    <cellStyle name="Normal 37 4 2 3 2 5" xfId="10926"/>
    <cellStyle name="Normal 37 4 2 3 2 6" xfId="42665"/>
    <cellStyle name="Normal 37 4 2 3 3" xfId="10927"/>
    <cellStyle name="Normal 37 4 2 3 3 2" xfId="10928"/>
    <cellStyle name="Normal 37 4 2 3 3 3" xfId="10929"/>
    <cellStyle name="Normal 37 4 2 3 3 4" xfId="47981"/>
    <cellStyle name="Normal 37 4 2 3 4" xfId="10930"/>
    <cellStyle name="Normal 37 4 2 3 4 2" xfId="10931"/>
    <cellStyle name="Normal 37 4 2 3 4 3" xfId="10932"/>
    <cellStyle name="Normal 37 4 2 3 4 4" xfId="46299"/>
    <cellStyle name="Normal 37 4 2 3 5" xfId="10933"/>
    <cellStyle name="Normal 37 4 2 3 5 2" xfId="10934"/>
    <cellStyle name="Normal 37 4 2 3 5 3" xfId="10935"/>
    <cellStyle name="Normal 37 4 2 3 5 4" xfId="51510"/>
    <cellStyle name="Normal 37 4 2 3 6" xfId="10936"/>
    <cellStyle name="Normal 37 4 2 3 6 2" xfId="10937"/>
    <cellStyle name="Normal 37 4 2 3 6 3" xfId="44476"/>
    <cellStyle name="Normal 37 4 2 3 7" xfId="10938"/>
    <cellStyle name="Normal 37 4 2 3 8" xfId="10939"/>
    <cellStyle name="Normal 37 4 2 3 9" xfId="40854"/>
    <cellStyle name="Normal 37 4 2 4" xfId="10940"/>
    <cellStyle name="Normal 37 4 2 4 2" xfId="10941"/>
    <cellStyle name="Normal 37 4 2 4 2 2" xfId="10942"/>
    <cellStyle name="Normal 37 4 2 4 2 3" xfId="10943"/>
    <cellStyle name="Normal 37 4 2 4 2 4" xfId="52691"/>
    <cellStyle name="Normal 37 4 2 4 3" xfId="10944"/>
    <cellStyle name="Normal 37 4 2 4 3 2" xfId="10945"/>
    <cellStyle name="Normal 37 4 2 4 3 3" xfId="47982"/>
    <cellStyle name="Normal 37 4 2 4 4" xfId="10946"/>
    <cellStyle name="Normal 37 4 2 4 5" xfId="10947"/>
    <cellStyle name="Normal 37 4 2 4 6" xfId="42035"/>
    <cellStyle name="Normal 37 4 2 5" xfId="10948"/>
    <cellStyle name="Normal 37 4 2 5 2" xfId="10949"/>
    <cellStyle name="Normal 37 4 2 5 3" xfId="10950"/>
    <cellStyle name="Normal 37 4 2 5 4" xfId="47983"/>
    <cellStyle name="Normal 37 4 2 6" xfId="10951"/>
    <cellStyle name="Normal 37 4 2 6 2" xfId="10952"/>
    <cellStyle name="Normal 37 4 2 6 3" xfId="10953"/>
    <cellStyle name="Normal 37 4 2 6 4" xfId="45669"/>
    <cellStyle name="Normal 37 4 2 7" xfId="10954"/>
    <cellStyle name="Normal 37 4 2 7 2" xfId="10955"/>
    <cellStyle name="Normal 37 4 2 7 3" xfId="10956"/>
    <cellStyle name="Normal 37 4 2 7 4" xfId="50880"/>
    <cellStyle name="Normal 37 4 2 8" xfId="10957"/>
    <cellStyle name="Normal 37 4 2 8 2" xfId="10958"/>
    <cellStyle name="Normal 37 4 2 8 3" xfId="43846"/>
    <cellStyle name="Normal 37 4 2 9" xfId="10959"/>
    <cellStyle name="Normal 37 4 3" xfId="10960"/>
    <cellStyle name="Normal 37 4 3 10" xfId="40362"/>
    <cellStyle name="Normal 37 4 3 2" xfId="10961"/>
    <cellStyle name="Normal 37 4 3 2 2" xfId="10962"/>
    <cellStyle name="Normal 37 4 3 2 2 2" xfId="10963"/>
    <cellStyle name="Normal 37 4 3 2 2 2 2" xfId="10964"/>
    <cellStyle name="Normal 37 4 3 2 2 2 3" xfId="10965"/>
    <cellStyle name="Normal 37 4 3 2 2 2 4" xfId="53323"/>
    <cellStyle name="Normal 37 4 3 2 2 3" xfId="10966"/>
    <cellStyle name="Normal 37 4 3 2 2 3 2" xfId="10967"/>
    <cellStyle name="Normal 37 4 3 2 2 3 3" xfId="47984"/>
    <cellStyle name="Normal 37 4 3 2 2 4" xfId="10968"/>
    <cellStyle name="Normal 37 4 3 2 2 5" xfId="10969"/>
    <cellStyle name="Normal 37 4 3 2 2 6" xfId="42667"/>
    <cellStyle name="Normal 37 4 3 2 3" xfId="10970"/>
    <cellStyle name="Normal 37 4 3 2 3 2" xfId="10971"/>
    <cellStyle name="Normal 37 4 3 2 3 3" xfId="10972"/>
    <cellStyle name="Normal 37 4 3 2 3 4" xfId="47985"/>
    <cellStyle name="Normal 37 4 3 2 4" xfId="10973"/>
    <cellStyle name="Normal 37 4 3 2 4 2" xfId="10974"/>
    <cellStyle name="Normal 37 4 3 2 4 3" xfId="10975"/>
    <cellStyle name="Normal 37 4 3 2 4 4" xfId="46301"/>
    <cellStyle name="Normal 37 4 3 2 5" xfId="10976"/>
    <cellStyle name="Normal 37 4 3 2 5 2" xfId="10977"/>
    <cellStyle name="Normal 37 4 3 2 5 3" xfId="10978"/>
    <cellStyle name="Normal 37 4 3 2 5 4" xfId="51512"/>
    <cellStyle name="Normal 37 4 3 2 6" xfId="10979"/>
    <cellStyle name="Normal 37 4 3 2 6 2" xfId="10980"/>
    <cellStyle name="Normal 37 4 3 2 6 3" xfId="44478"/>
    <cellStyle name="Normal 37 4 3 2 7" xfId="10981"/>
    <cellStyle name="Normal 37 4 3 2 8" xfId="10982"/>
    <cellStyle name="Normal 37 4 3 2 9" xfId="40856"/>
    <cellStyle name="Normal 37 4 3 3" xfId="10983"/>
    <cellStyle name="Normal 37 4 3 3 2" xfId="10984"/>
    <cellStyle name="Normal 37 4 3 3 2 2" xfId="10985"/>
    <cellStyle name="Normal 37 4 3 3 2 3" xfId="10986"/>
    <cellStyle name="Normal 37 4 3 3 2 4" xfId="52829"/>
    <cellStyle name="Normal 37 4 3 3 3" xfId="10987"/>
    <cellStyle name="Normal 37 4 3 3 3 2" xfId="10988"/>
    <cellStyle name="Normal 37 4 3 3 3 3" xfId="47986"/>
    <cellStyle name="Normal 37 4 3 3 4" xfId="10989"/>
    <cellStyle name="Normal 37 4 3 3 5" xfId="10990"/>
    <cellStyle name="Normal 37 4 3 3 6" xfId="42173"/>
    <cellStyle name="Normal 37 4 3 4" xfId="10991"/>
    <cellStyle name="Normal 37 4 3 4 2" xfId="10992"/>
    <cellStyle name="Normal 37 4 3 4 3" xfId="10993"/>
    <cellStyle name="Normal 37 4 3 4 4" xfId="47987"/>
    <cellStyle name="Normal 37 4 3 5" xfId="10994"/>
    <cellStyle name="Normal 37 4 3 5 2" xfId="10995"/>
    <cellStyle name="Normal 37 4 3 5 3" xfId="10996"/>
    <cellStyle name="Normal 37 4 3 5 4" xfId="45807"/>
    <cellStyle name="Normal 37 4 3 6" xfId="10997"/>
    <cellStyle name="Normal 37 4 3 6 2" xfId="10998"/>
    <cellStyle name="Normal 37 4 3 6 3" xfId="10999"/>
    <cellStyle name="Normal 37 4 3 6 4" xfId="51018"/>
    <cellStyle name="Normal 37 4 3 7" xfId="11000"/>
    <cellStyle name="Normal 37 4 3 7 2" xfId="11001"/>
    <cellStyle name="Normal 37 4 3 7 3" xfId="43984"/>
    <cellStyle name="Normal 37 4 3 8" xfId="11002"/>
    <cellStyle name="Normal 37 4 3 9" xfId="11003"/>
    <cellStyle name="Normal 37 4 4" xfId="11004"/>
    <cellStyle name="Normal 37 4 4 2" xfId="11005"/>
    <cellStyle name="Normal 37 4 4 2 2" xfId="11006"/>
    <cellStyle name="Normal 37 4 4 2 2 2" xfId="11007"/>
    <cellStyle name="Normal 37 4 4 2 2 3" xfId="11008"/>
    <cellStyle name="Normal 37 4 4 2 2 4" xfId="53320"/>
    <cellStyle name="Normal 37 4 4 2 3" xfId="11009"/>
    <cellStyle name="Normal 37 4 4 2 3 2" xfId="11010"/>
    <cellStyle name="Normal 37 4 4 2 3 3" xfId="47988"/>
    <cellStyle name="Normal 37 4 4 2 4" xfId="11011"/>
    <cellStyle name="Normal 37 4 4 2 5" xfId="11012"/>
    <cellStyle name="Normal 37 4 4 2 6" xfId="42664"/>
    <cellStyle name="Normal 37 4 4 3" xfId="11013"/>
    <cellStyle name="Normal 37 4 4 3 2" xfId="11014"/>
    <cellStyle name="Normal 37 4 4 3 3" xfId="11015"/>
    <cellStyle name="Normal 37 4 4 3 4" xfId="47989"/>
    <cellStyle name="Normal 37 4 4 4" xfId="11016"/>
    <cellStyle name="Normal 37 4 4 4 2" xfId="11017"/>
    <cellStyle name="Normal 37 4 4 4 3" xfId="11018"/>
    <cellStyle name="Normal 37 4 4 4 4" xfId="46298"/>
    <cellStyle name="Normal 37 4 4 5" xfId="11019"/>
    <cellStyle name="Normal 37 4 4 5 2" xfId="11020"/>
    <cellStyle name="Normal 37 4 4 5 3" xfId="11021"/>
    <cellStyle name="Normal 37 4 4 5 4" xfId="51509"/>
    <cellStyle name="Normal 37 4 4 6" xfId="11022"/>
    <cellStyle name="Normal 37 4 4 6 2" xfId="11023"/>
    <cellStyle name="Normal 37 4 4 6 3" xfId="44475"/>
    <cellStyle name="Normal 37 4 4 7" xfId="11024"/>
    <cellStyle name="Normal 37 4 4 8" xfId="11025"/>
    <cellStyle name="Normal 37 4 4 9" xfId="40853"/>
    <cellStyle name="Normal 37 4 5" xfId="11026"/>
    <cellStyle name="Normal 37 4 5 2" xfId="11027"/>
    <cellStyle name="Normal 37 4 5 2 2" xfId="11028"/>
    <cellStyle name="Normal 37 4 5 2 2 2" xfId="11029"/>
    <cellStyle name="Normal 37 4 5 2 2 3" xfId="11030"/>
    <cellStyle name="Normal 37 4 5 2 2 4" xfId="53934"/>
    <cellStyle name="Normal 37 4 5 2 3" xfId="11031"/>
    <cellStyle name="Normal 37 4 5 2 3 2" xfId="11032"/>
    <cellStyle name="Normal 37 4 5 2 3 3" xfId="47990"/>
    <cellStyle name="Normal 37 4 5 2 4" xfId="11033"/>
    <cellStyle name="Normal 37 4 5 2 5" xfId="11034"/>
    <cellStyle name="Normal 37 4 5 2 6" xfId="43278"/>
    <cellStyle name="Normal 37 4 5 3" xfId="11035"/>
    <cellStyle name="Normal 37 4 5 3 2" xfId="11036"/>
    <cellStyle name="Normal 37 4 5 3 3" xfId="11037"/>
    <cellStyle name="Normal 37 4 5 3 4" xfId="47991"/>
    <cellStyle name="Normal 37 4 5 4" xfId="11038"/>
    <cellStyle name="Normal 37 4 5 4 2" xfId="11039"/>
    <cellStyle name="Normal 37 4 5 4 3" xfId="11040"/>
    <cellStyle name="Normal 37 4 5 4 4" xfId="46912"/>
    <cellStyle name="Normal 37 4 5 5" xfId="11041"/>
    <cellStyle name="Normal 37 4 5 5 2" xfId="11042"/>
    <cellStyle name="Normal 37 4 5 5 3" xfId="11043"/>
    <cellStyle name="Normal 37 4 5 5 4" xfId="52123"/>
    <cellStyle name="Normal 37 4 5 6" xfId="11044"/>
    <cellStyle name="Normal 37 4 5 6 2" xfId="11045"/>
    <cellStyle name="Normal 37 4 5 6 3" xfId="45089"/>
    <cellStyle name="Normal 37 4 5 7" xfId="11046"/>
    <cellStyle name="Normal 37 4 5 8" xfId="11047"/>
    <cellStyle name="Normal 37 4 5 9" xfId="41467"/>
    <cellStyle name="Normal 37 4 6" xfId="11048"/>
    <cellStyle name="Normal 37 4 6 2" xfId="11049"/>
    <cellStyle name="Normal 37 4 6 2 2" xfId="11050"/>
    <cellStyle name="Normal 37 4 6 2 2 2" xfId="11051"/>
    <cellStyle name="Normal 37 4 6 2 2 3" xfId="11052"/>
    <cellStyle name="Normal 37 4 6 2 2 4" xfId="54069"/>
    <cellStyle name="Normal 37 4 6 2 3" xfId="11053"/>
    <cellStyle name="Normal 37 4 6 2 3 2" xfId="11054"/>
    <cellStyle name="Normal 37 4 6 2 3 3" xfId="47992"/>
    <cellStyle name="Normal 37 4 6 2 4" xfId="11055"/>
    <cellStyle name="Normal 37 4 6 2 5" xfId="11056"/>
    <cellStyle name="Normal 37 4 6 2 6" xfId="43413"/>
    <cellStyle name="Normal 37 4 6 3" xfId="11057"/>
    <cellStyle name="Normal 37 4 6 3 2" xfId="11058"/>
    <cellStyle name="Normal 37 4 6 3 3" xfId="11059"/>
    <cellStyle name="Normal 37 4 6 3 4" xfId="47047"/>
    <cellStyle name="Normal 37 4 6 4" xfId="11060"/>
    <cellStyle name="Normal 37 4 6 4 2" xfId="11061"/>
    <cellStyle name="Normal 37 4 6 4 3" xfId="11062"/>
    <cellStyle name="Normal 37 4 6 4 4" xfId="52258"/>
    <cellStyle name="Normal 37 4 6 5" xfId="11063"/>
    <cellStyle name="Normal 37 4 6 5 2" xfId="11064"/>
    <cellStyle name="Normal 37 4 6 5 3" xfId="45224"/>
    <cellStyle name="Normal 37 4 6 6" xfId="11065"/>
    <cellStyle name="Normal 37 4 6 7" xfId="11066"/>
    <cellStyle name="Normal 37 4 6 8" xfId="41602"/>
    <cellStyle name="Normal 37 4 7" xfId="11067"/>
    <cellStyle name="Normal 37 4 7 2" xfId="11068"/>
    <cellStyle name="Normal 37 4 7 2 2" xfId="11069"/>
    <cellStyle name="Normal 37 4 7 2 3" xfId="11070"/>
    <cellStyle name="Normal 37 4 7 2 4" xfId="52556"/>
    <cellStyle name="Normal 37 4 7 3" xfId="11071"/>
    <cellStyle name="Normal 37 4 7 3 2" xfId="11072"/>
    <cellStyle name="Normal 37 4 7 3 3" xfId="47993"/>
    <cellStyle name="Normal 37 4 7 4" xfId="11073"/>
    <cellStyle name="Normal 37 4 7 5" xfId="11074"/>
    <cellStyle name="Normal 37 4 7 6" xfId="41900"/>
    <cellStyle name="Normal 37 4 8" xfId="11075"/>
    <cellStyle name="Normal 37 4 8 2" xfId="11076"/>
    <cellStyle name="Normal 37 4 8 3" xfId="11077"/>
    <cellStyle name="Normal 37 4 8 4" xfId="47994"/>
    <cellStyle name="Normal 37 4 9" xfId="11078"/>
    <cellStyle name="Normal 37 4 9 2" xfId="11079"/>
    <cellStyle name="Normal 37 4 9 3" xfId="11080"/>
    <cellStyle name="Normal 37 4 9 4" xfId="45534"/>
    <cellStyle name="Normal 37 5" xfId="11081"/>
    <cellStyle name="Normal 37 5 10" xfId="11082"/>
    <cellStyle name="Normal 37 5 11" xfId="40000"/>
    <cellStyle name="Normal 37 5 2" xfId="11083"/>
    <cellStyle name="Normal 37 5 2 10" xfId="40452"/>
    <cellStyle name="Normal 37 5 2 2" xfId="11084"/>
    <cellStyle name="Normal 37 5 2 2 2" xfId="11085"/>
    <cellStyle name="Normal 37 5 2 2 2 2" xfId="11086"/>
    <cellStyle name="Normal 37 5 2 2 2 2 2" xfId="11087"/>
    <cellStyle name="Normal 37 5 2 2 2 2 3" xfId="11088"/>
    <cellStyle name="Normal 37 5 2 2 2 2 4" xfId="53325"/>
    <cellStyle name="Normal 37 5 2 2 2 3" xfId="11089"/>
    <cellStyle name="Normal 37 5 2 2 2 3 2" xfId="11090"/>
    <cellStyle name="Normal 37 5 2 2 2 3 3" xfId="47995"/>
    <cellStyle name="Normal 37 5 2 2 2 4" xfId="11091"/>
    <cellStyle name="Normal 37 5 2 2 2 5" xfId="11092"/>
    <cellStyle name="Normal 37 5 2 2 2 6" xfId="42669"/>
    <cellStyle name="Normal 37 5 2 2 3" xfId="11093"/>
    <cellStyle name="Normal 37 5 2 2 3 2" xfId="11094"/>
    <cellStyle name="Normal 37 5 2 2 3 3" xfId="11095"/>
    <cellStyle name="Normal 37 5 2 2 3 4" xfId="47996"/>
    <cellStyle name="Normal 37 5 2 2 4" xfId="11096"/>
    <cellStyle name="Normal 37 5 2 2 4 2" xfId="11097"/>
    <cellStyle name="Normal 37 5 2 2 4 3" xfId="11098"/>
    <cellStyle name="Normal 37 5 2 2 4 4" xfId="46303"/>
    <cellStyle name="Normal 37 5 2 2 5" xfId="11099"/>
    <cellStyle name="Normal 37 5 2 2 5 2" xfId="11100"/>
    <cellStyle name="Normal 37 5 2 2 5 3" xfId="11101"/>
    <cellStyle name="Normal 37 5 2 2 5 4" xfId="51514"/>
    <cellStyle name="Normal 37 5 2 2 6" xfId="11102"/>
    <cellStyle name="Normal 37 5 2 2 6 2" xfId="11103"/>
    <cellStyle name="Normal 37 5 2 2 6 3" xfId="44480"/>
    <cellStyle name="Normal 37 5 2 2 7" xfId="11104"/>
    <cellStyle name="Normal 37 5 2 2 8" xfId="11105"/>
    <cellStyle name="Normal 37 5 2 2 9" xfId="40858"/>
    <cellStyle name="Normal 37 5 2 3" xfId="11106"/>
    <cellStyle name="Normal 37 5 2 3 2" xfId="11107"/>
    <cellStyle name="Normal 37 5 2 3 2 2" xfId="11108"/>
    <cellStyle name="Normal 37 5 2 3 2 3" xfId="11109"/>
    <cellStyle name="Normal 37 5 2 3 2 4" xfId="52919"/>
    <cellStyle name="Normal 37 5 2 3 3" xfId="11110"/>
    <cellStyle name="Normal 37 5 2 3 3 2" xfId="11111"/>
    <cellStyle name="Normal 37 5 2 3 3 3" xfId="47997"/>
    <cellStyle name="Normal 37 5 2 3 4" xfId="11112"/>
    <cellStyle name="Normal 37 5 2 3 5" xfId="11113"/>
    <cellStyle name="Normal 37 5 2 3 6" xfId="42263"/>
    <cellStyle name="Normal 37 5 2 4" xfId="11114"/>
    <cellStyle name="Normal 37 5 2 4 2" xfId="11115"/>
    <cellStyle name="Normal 37 5 2 4 3" xfId="11116"/>
    <cellStyle name="Normal 37 5 2 4 4" xfId="47998"/>
    <cellStyle name="Normal 37 5 2 5" xfId="11117"/>
    <cellStyle name="Normal 37 5 2 5 2" xfId="11118"/>
    <cellStyle name="Normal 37 5 2 5 3" xfId="11119"/>
    <cellStyle name="Normal 37 5 2 5 4" xfId="45897"/>
    <cellStyle name="Normal 37 5 2 6" xfId="11120"/>
    <cellStyle name="Normal 37 5 2 6 2" xfId="11121"/>
    <cellStyle name="Normal 37 5 2 6 3" xfId="11122"/>
    <cellStyle name="Normal 37 5 2 6 4" xfId="51108"/>
    <cellStyle name="Normal 37 5 2 7" xfId="11123"/>
    <cellStyle name="Normal 37 5 2 7 2" xfId="11124"/>
    <cellStyle name="Normal 37 5 2 7 3" xfId="44074"/>
    <cellStyle name="Normal 37 5 2 8" xfId="11125"/>
    <cellStyle name="Normal 37 5 2 9" xfId="11126"/>
    <cellStyle name="Normal 37 5 3" xfId="11127"/>
    <cellStyle name="Normal 37 5 3 2" xfId="11128"/>
    <cellStyle name="Normal 37 5 3 2 2" xfId="11129"/>
    <cellStyle name="Normal 37 5 3 2 2 2" xfId="11130"/>
    <cellStyle name="Normal 37 5 3 2 2 3" xfId="11131"/>
    <cellStyle name="Normal 37 5 3 2 2 4" xfId="53324"/>
    <cellStyle name="Normal 37 5 3 2 3" xfId="11132"/>
    <cellStyle name="Normal 37 5 3 2 3 2" xfId="11133"/>
    <cellStyle name="Normal 37 5 3 2 3 3" xfId="47999"/>
    <cellStyle name="Normal 37 5 3 2 4" xfId="11134"/>
    <cellStyle name="Normal 37 5 3 2 5" xfId="11135"/>
    <cellStyle name="Normal 37 5 3 2 6" xfId="42668"/>
    <cellStyle name="Normal 37 5 3 3" xfId="11136"/>
    <cellStyle name="Normal 37 5 3 3 2" xfId="11137"/>
    <cellStyle name="Normal 37 5 3 3 3" xfId="11138"/>
    <cellStyle name="Normal 37 5 3 3 4" xfId="48000"/>
    <cellStyle name="Normal 37 5 3 4" xfId="11139"/>
    <cellStyle name="Normal 37 5 3 4 2" xfId="11140"/>
    <cellStyle name="Normal 37 5 3 4 3" xfId="11141"/>
    <cellStyle name="Normal 37 5 3 4 4" xfId="46302"/>
    <cellStyle name="Normal 37 5 3 5" xfId="11142"/>
    <cellStyle name="Normal 37 5 3 5 2" xfId="11143"/>
    <cellStyle name="Normal 37 5 3 5 3" xfId="11144"/>
    <cellStyle name="Normal 37 5 3 5 4" xfId="51513"/>
    <cellStyle name="Normal 37 5 3 6" xfId="11145"/>
    <cellStyle name="Normal 37 5 3 6 2" xfId="11146"/>
    <cellStyle name="Normal 37 5 3 6 3" xfId="44479"/>
    <cellStyle name="Normal 37 5 3 7" xfId="11147"/>
    <cellStyle name="Normal 37 5 3 8" xfId="11148"/>
    <cellStyle name="Normal 37 5 3 9" xfId="40857"/>
    <cellStyle name="Normal 37 5 4" xfId="11149"/>
    <cellStyle name="Normal 37 5 4 2" xfId="11150"/>
    <cellStyle name="Normal 37 5 4 2 2" xfId="11151"/>
    <cellStyle name="Normal 37 5 4 2 3" xfId="11152"/>
    <cellStyle name="Normal 37 5 4 2 4" xfId="52467"/>
    <cellStyle name="Normal 37 5 4 3" xfId="11153"/>
    <cellStyle name="Normal 37 5 4 3 2" xfId="11154"/>
    <cellStyle name="Normal 37 5 4 3 3" xfId="48001"/>
    <cellStyle name="Normal 37 5 4 4" xfId="11155"/>
    <cellStyle name="Normal 37 5 4 5" xfId="11156"/>
    <cellStyle name="Normal 37 5 4 6" xfId="41811"/>
    <cellStyle name="Normal 37 5 5" xfId="11157"/>
    <cellStyle name="Normal 37 5 5 2" xfId="11158"/>
    <cellStyle name="Normal 37 5 5 3" xfId="11159"/>
    <cellStyle name="Normal 37 5 5 4" xfId="48002"/>
    <cellStyle name="Normal 37 5 6" xfId="11160"/>
    <cellStyle name="Normal 37 5 6 2" xfId="11161"/>
    <cellStyle name="Normal 37 5 6 3" xfId="11162"/>
    <cellStyle name="Normal 37 5 6 4" xfId="45445"/>
    <cellStyle name="Normal 37 5 7" xfId="11163"/>
    <cellStyle name="Normal 37 5 7 2" xfId="11164"/>
    <cellStyle name="Normal 37 5 7 3" xfId="11165"/>
    <cellStyle name="Normal 37 5 7 4" xfId="50656"/>
    <cellStyle name="Normal 37 5 8" xfId="11166"/>
    <cellStyle name="Normal 37 5 8 2" xfId="11167"/>
    <cellStyle name="Normal 37 5 8 3" xfId="43622"/>
    <cellStyle name="Normal 37 5 9" xfId="11168"/>
    <cellStyle name="Normal 37 6" xfId="11169"/>
    <cellStyle name="Normal 37 6 10" xfId="11170"/>
    <cellStyle name="Normal 37 6 11" xfId="40135"/>
    <cellStyle name="Normal 37 6 2" xfId="11171"/>
    <cellStyle name="Normal 37 6 2 10" xfId="40502"/>
    <cellStyle name="Normal 37 6 2 2" xfId="11172"/>
    <cellStyle name="Normal 37 6 2 2 2" xfId="11173"/>
    <cellStyle name="Normal 37 6 2 2 2 2" xfId="11174"/>
    <cellStyle name="Normal 37 6 2 2 2 2 2" xfId="11175"/>
    <cellStyle name="Normal 37 6 2 2 2 2 3" xfId="11176"/>
    <cellStyle name="Normal 37 6 2 2 2 2 4" xfId="53327"/>
    <cellStyle name="Normal 37 6 2 2 2 3" xfId="11177"/>
    <cellStyle name="Normal 37 6 2 2 2 3 2" xfId="11178"/>
    <cellStyle name="Normal 37 6 2 2 2 3 3" xfId="48003"/>
    <cellStyle name="Normal 37 6 2 2 2 4" xfId="11179"/>
    <cellStyle name="Normal 37 6 2 2 2 5" xfId="11180"/>
    <cellStyle name="Normal 37 6 2 2 2 6" xfId="42671"/>
    <cellStyle name="Normal 37 6 2 2 3" xfId="11181"/>
    <cellStyle name="Normal 37 6 2 2 3 2" xfId="11182"/>
    <cellStyle name="Normal 37 6 2 2 3 3" xfId="11183"/>
    <cellStyle name="Normal 37 6 2 2 3 4" xfId="48004"/>
    <cellStyle name="Normal 37 6 2 2 4" xfId="11184"/>
    <cellStyle name="Normal 37 6 2 2 4 2" xfId="11185"/>
    <cellStyle name="Normal 37 6 2 2 4 3" xfId="11186"/>
    <cellStyle name="Normal 37 6 2 2 4 4" xfId="46305"/>
    <cellStyle name="Normal 37 6 2 2 5" xfId="11187"/>
    <cellStyle name="Normal 37 6 2 2 5 2" xfId="11188"/>
    <cellStyle name="Normal 37 6 2 2 5 3" xfId="11189"/>
    <cellStyle name="Normal 37 6 2 2 5 4" xfId="51516"/>
    <cellStyle name="Normal 37 6 2 2 6" xfId="11190"/>
    <cellStyle name="Normal 37 6 2 2 6 2" xfId="11191"/>
    <cellStyle name="Normal 37 6 2 2 6 3" xfId="44482"/>
    <cellStyle name="Normal 37 6 2 2 7" xfId="11192"/>
    <cellStyle name="Normal 37 6 2 2 8" xfId="11193"/>
    <cellStyle name="Normal 37 6 2 2 9" xfId="40860"/>
    <cellStyle name="Normal 37 6 2 3" xfId="11194"/>
    <cellStyle name="Normal 37 6 2 3 2" xfId="11195"/>
    <cellStyle name="Normal 37 6 2 3 2 2" xfId="11196"/>
    <cellStyle name="Normal 37 6 2 3 2 3" xfId="11197"/>
    <cellStyle name="Normal 37 6 2 3 2 4" xfId="52969"/>
    <cellStyle name="Normal 37 6 2 3 3" xfId="11198"/>
    <cellStyle name="Normal 37 6 2 3 3 2" xfId="11199"/>
    <cellStyle name="Normal 37 6 2 3 3 3" xfId="48005"/>
    <cellStyle name="Normal 37 6 2 3 4" xfId="11200"/>
    <cellStyle name="Normal 37 6 2 3 5" xfId="11201"/>
    <cellStyle name="Normal 37 6 2 3 6" xfId="42313"/>
    <cellStyle name="Normal 37 6 2 4" xfId="11202"/>
    <cellStyle name="Normal 37 6 2 4 2" xfId="11203"/>
    <cellStyle name="Normal 37 6 2 4 3" xfId="11204"/>
    <cellStyle name="Normal 37 6 2 4 4" xfId="48006"/>
    <cellStyle name="Normal 37 6 2 5" xfId="11205"/>
    <cellStyle name="Normal 37 6 2 5 2" xfId="11206"/>
    <cellStyle name="Normal 37 6 2 5 3" xfId="11207"/>
    <cellStyle name="Normal 37 6 2 5 4" xfId="45947"/>
    <cellStyle name="Normal 37 6 2 6" xfId="11208"/>
    <cellStyle name="Normal 37 6 2 6 2" xfId="11209"/>
    <cellStyle name="Normal 37 6 2 6 3" xfId="11210"/>
    <cellStyle name="Normal 37 6 2 6 4" xfId="51158"/>
    <cellStyle name="Normal 37 6 2 7" xfId="11211"/>
    <cellStyle name="Normal 37 6 2 7 2" xfId="11212"/>
    <cellStyle name="Normal 37 6 2 7 3" xfId="44124"/>
    <cellStyle name="Normal 37 6 2 8" xfId="11213"/>
    <cellStyle name="Normal 37 6 2 9" xfId="11214"/>
    <cellStyle name="Normal 37 6 3" xfId="11215"/>
    <cellStyle name="Normal 37 6 3 2" xfId="11216"/>
    <cellStyle name="Normal 37 6 3 2 2" xfId="11217"/>
    <cellStyle name="Normal 37 6 3 2 2 2" xfId="11218"/>
    <cellStyle name="Normal 37 6 3 2 2 3" xfId="11219"/>
    <cellStyle name="Normal 37 6 3 2 2 4" xfId="53326"/>
    <cellStyle name="Normal 37 6 3 2 3" xfId="11220"/>
    <cellStyle name="Normal 37 6 3 2 3 2" xfId="11221"/>
    <cellStyle name="Normal 37 6 3 2 3 3" xfId="48007"/>
    <cellStyle name="Normal 37 6 3 2 4" xfId="11222"/>
    <cellStyle name="Normal 37 6 3 2 5" xfId="11223"/>
    <cellStyle name="Normal 37 6 3 2 6" xfId="42670"/>
    <cellStyle name="Normal 37 6 3 3" xfId="11224"/>
    <cellStyle name="Normal 37 6 3 3 2" xfId="11225"/>
    <cellStyle name="Normal 37 6 3 3 3" xfId="11226"/>
    <cellStyle name="Normal 37 6 3 3 4" xfId="48008"/>
    <cellStyle name="Normal 37 6 3 4" xfId="11227"/>
    <cellStyle name="Normal 37 6 3 4 2" xfId="11228"/>
    <cellStyle name="Normal 37 6 3 4 3" xfId="11229"/>
    <cellStyle name="Normal 37 6 3 4 4" xfId="46304"/>
    <cellStyle name="Normal 37 6 3 5" xfId="11230"/>
    <cellStyle name="Normal 37 6 3 5 2" xfId="11231"/>
    <cellStyle name="Normal 37 6 3 5 3" xfId="11232"/>
    <cellStyle name="Normal 37 6 3 5 4" xfId="51515"/>
    <cellStyle name="Normal 37 6 3 6" xfId="11233"/>
    <cellStyle name="Normal 37 6 3 6 2" xfId="11234"/>
    <cellStyle name="Normal 37 6 3 6 3" xfId="44481"/>
    <cellStyle name="Normal 37 6 3 7" xfId="11235"/>
    <cellStyle name="Normal 37 6 3 8" xfId="11236"/>
    <cellStyle name="Normal 37 6 3 9" xfId="40859"/>
    <cellStyle name="Normal 37 6 4" xfId="11237"/>
    <cellStyle name="Normal 37 6 4 2" xfId="11238"/>
    <cellStyle name="Normal 37 6 4 2 2" xfId="11239"/>
    <cellStyle name="Normal 37 6 4 2 3" xfId="11240"/>
    <cellStyle name="Normal 37 6 4 2 4" xfId="52602"/>
    <cellStyle name="Normal 37 6 4 3" xfId="11241"/>
    <cellStyle name="Normal 37 6 4 3 2" xfId="11242"/>
    <cellStyle name="Normal 37 6 4 3 3" xfId="48009"/>
    <cellStyle name="Normal 37 6 4 4" xfId="11243"/>
    <cellStyle name="Normal 37 6 4 5" xfId="11244"/>
    <cellStyle name="Normal 37 6 4 6" xfId="41946"/>
    <cellStyle name="Normal 37 6 5" xfId="11245"/>
    <cellStyle name="Normal 37 6 5 2" xfId="11246"/>
    <cellStyle name="Normal 37 6 5 3" xfId="11247"/>
    <cellStyle name="Normal 37 6 5 4" xfId="48010"/>
    <cellStyle name="Normal 37 6 6" xfId="11248"/>
    <cellStyle name="Normal 37 6 6 2" xfId="11249"/>
    <cellStyle name="Normal 37 6 6 3" xfId="11250"/>
    <cellStyle name="Normal 37 6 6 4" xfId="45580"/>
    <cellStyle name="Normal 37 6 7" xfId="11251"/>
    <cellStyle name="Normal 37 6 7 2" xfId="11252"/>
    <cellStyle name="Normal 37 6 7 3" xfId="11253"/>
    <cellStyle name="Normal 37 6 7 4" xfId="50791"/>
    <cellStyle name="Normal 37 6 8" xfId="11254"/>
    <cellStyle name="Normal 37 6 8 2" xfId="11255"/>
    <cellStyle name="Normal 37 6 8 3" xfId="43757"/>
    <cellStyle name="Normal 37 6 9" xfId="11256"/>
    <cellStyle name="Normal 37 7" xfId="11257"/>
    <cellStyle name="Normal 37 7 10" xfId="11258"/>
    <cellStyle name="Normal 37 7 11" xfId="39951"/>
    <cellStyle name="Normal 37 7 2" xfId="11259"/>
    <cellStyle name="Normal 37 7 2 10" xfId="40408"/>
    <cellStyle name="Normal 37 7 2 2" xfId="11260"/>
    <cellStyle name="Normal 37 7 2 2 2" xfId="11261"/>
    <cellStyle name="Normal 37 7 2 2 2 2" xfId="11262"/>
    <cellStyle name="Normal 37 7 2 2 2 2 2" xfId="11263"/>
    <cellStyle name="Normal 37 7 2 2 2 2 3" xfId="11264"/>
    <cellStyle name="Normal 37 7 2 2 2 2 4" xfId="53329"/>
    <cellStyle name="Normal 37 7 2 2 2 3" xfId="11265"/>
    <cellStyle name="Normal 37 7 2 2 2 3 2" xfId="11266"/>
    <cellStyle name="Normal 37 7 2 2 2 3 3" xfId="48011"/>
    <cellStyle name="Normal 37 7 2 2 2 4" xfId="11267"/>
    <cellStyle name="Normal 37 7 2 2 2 5" xfId="11268"/>
    <cellStyle name="Normal 37 7 2 2 2 6" xfId="42673"/>
    <cellStyle name="Normal 37 7 2 2 3" xfId="11269"/>
    <cellStyle name="Normal 37 7 2 2 3 2" xfId="11270"/>
    <cellStyle name="Normal 37 7 2 2 3 3" xfId="11271"/>
    <cellStyle name="Normal 37 7 2 2 3 4" xfId="48012"/>
    <cellStyle name="Normal 37 7 2 2 4" xfId="11272"/>
    <cellStyle name="Normal 37 7 2 2 4 2" xfId="11273"/>
    <cellStyle name="Normal 37 7 2 2 4 3" xfId="11274"/>
    <cellStyle name="Normal 37 7 2 2 4 4" xfId="46307"/>
    <cellStyle name="Normal 37 7 2 2 5" xfId="11275"/>
    <cellStyle name="Normal 37 7 2 2 5 2" xfId="11276"/>
    <cellStyle name="Normal 37 7 2 2 5 3" xfId="11277"/>
    <cellStyle name="Normal 37 7 2 2 5 4" xfId="51518"/>
    <cellStyle name="Normal 37 7 2 2 6" xfId="11278"/>
    <cellStyle name="Normal 37 7 2 2 6 2" xfId="11279"/>
    <cellStyle name="Normal 37 7 2 2 6 3" xfId="44484"/>
    <cellStyle name="Normal 37 7 2 2 7" xfId="11280"/>
    <cellStyle name="Normal 37 7 2 2 8" xfId="11281"/>
    <cellStyle name="Normal 37 7 2 2 9" xfId="40862"/>
    <cellStyle name="Normal 37 7 2 3" xfId="11282"/>
    <cellStyle name="Normal 37 7 2 3 2" xfId="11283"/>
    <cellStyle name="Normal 37 7 2 3 2 2" xfId="11284"/>
    <cellStyle name="Normal 37 7 2 3 2 3" xfId="11285"/>
    <cellStyle name="Normal 37 7 2 3 2 4" xfId="52875"/>
    <cellStyle name="Normal 37 7 2 3 3" xfId="11286"/>
    <cellStyle name="Normal 37 7 2 3 3 2" xfId="11287"/>
    <cellStyle name="Normal 37 7 2 3 3 3" xfId="48013"/>
    <cellStyle name="Normal 37 7 2 3 4" xfId="11288"/>
    <cellStyle name="Normal 37 7 2 3 5" xfId="11289"/>
    <cellStyle name="Normal 37 7 2 3 6" xfId="42219"/>
    <cellStyle name="Normal 37 7 2 4" xfId="11290"/>
    <cellStyle name="Normal 37 7 2 4 2" xfId="11291"/>
    <cellStyle name="Normal 37 7 2 4 3" xfId="11292"/>
    <cellStyle name="Normal 37 7 2 4 4" xfId="48014"/>
    <cellStyle name="Normal 37 7 2 5" xfId="11293"/>
    <cellStyle name="Normal 37 7 2 5 2" xfId="11294"/>
    <cellStyle name="Normal 37 7 2 5 3" xfId="11295"/>
    <cellStyle name="Normal 37 7 2 5 4" xfId="45853"/>
    <cellStyle name="Normal 37 7 2 6" xfId="11296"/>
    <cellStyle name="Normal 37 7 2 6 2" xfId="11297"/>
    <cellStyle name="Normal 37 7 2 6 3" xfId="11298"/>
    <cellStyle name="Normal 37 7 2 6 4" xfId="51064"/>
    <cellStyle name="Normal 37 7 2 7" xfId="11299"/>
    <cellStyle name="Normal 37 7 2 7 2" xfId="11300"/>
    <cellStyle name="Normal 37 7 2 7 3" xfId="44030"/>
    <cellStyle name="Normal 37 7 2 8" xfId="11301"/>
    <cellStyle name="Normal 37 7 2 9" xfId="11302"/>
    <cellStyle name="Normal 37 7 3" xfId="11303"/>
    <cellStyle name="Normal 37 7 3 2" xfId="11304"/>
    <cellStyle name="Normal 37 7 3 2 2" xfId="11305"/>
    <cellStyle name="Normal 37 7 3 2 2 2" xfId="11306"/>
    <cellStyle name="Normal 37 7 3 2 2 3" xfId="11307"/>
    <cellStyle name="Normal 37 7 3 2 2 4" xfId="53328"/>
    <cellStyle name="Normal 37 7 3 2 3" xfId="11308"/>
    <cellStyle name="Normal 37 7 3 2 3 2" xfId="11309"/>
    <cellStyle name="Normal 37 7 3 2 3 3" xfId="48015"/>
    <cellStyle name="Normal 37 7 3 2 4" xfId="11310"/>
    <cellStyle name="Normal 37 7 3 2 5" xfId="11311"/>
    <cellStyle name="Normal 37 7 3 2 6" xfId="42672"/>
    <cellStyle name="Normal 37 7 3 3" xfId="11312"/>
    <cellStyle name="Normal 37 7 3 3 2" xfId="11313"/>
    <cellStyle name="Normal 37 7 3 3 3" xfId="11314"/>
    <cellStyle name="Normal 37 7 3 3 4" xfId="48016"/>
    <cellStyle name="Normal 37 7 3 4" xfId="11315"/>
    <cellStyle name="Normal 37 7 3 4 2" xfId="11316"/>
    <cellStyle name="Normal 37 7 3 4 3" xfId="11317"/>
    <cellStyle name="Normal 37 7 3 4 4" xfId="46306"/>
    <cellStyle name="Normal 37 7 3 5" xfId="11318"/>
    <cellStyle name="Normal 37 7 3 5 2" xfId="11319"/>
    <cellStyle name="Normal 37 7 3 5 3" xfId="11320"/>
    <cellStyle name="Normal 37 7 3 5 4" xfId="51517"/>
    <cellStyle name="Normal 37 7 3 6" xfId="11321"/>
    <cellStyle name="Normal 37 7 3 6 2" xfId="11322"/>
    <cellStyle name="Normal 37 7 3 6 3" xfId="44483"/>
    <cellStyle name="Normal 37 7 3 7" xfId="11323"/>
    <cellStyle name="Normal 37 7 3 8" xfId="11324"/>
    <cellStyle name="Normal 37 7 3 9" xfId="40861"/>
    <cellStyle name="Normal 37 7 4" xfId="11325"/>
    <cellStyle name="Normal 37 7 4 2" xfId="11326"/>
    <cellStyle name="Normal 37 7 4 2 2" xfId="11327"/>
    <cellStyle name="Normal 37 7 4 2 3" xfId="11328"/>
    <cellStyle name="Normal 37 7 4 2 4" xfId="52418"/>
    <cellStyle name="Normal 37 7 4 3" xfId="11329"/>
    <cellStyle name="Normal 37 7 4 3 2" xfId="11330"/>
    <cellStyle name="Normal 37 7 4 3 3" xfId="48017"/>
    <cellStyle name="Normal 37 7 4 4" xfId="11331"/>
    <cellStyle name="Normal 37 7 4 5" xfId="11332"/>
    <cellStyle name="Normal 37 7 4 6" xfId="41762"/>
    <cellStyle name="Normal 37 7 5" xfId="11333"/>
    <cellStyle name="Normal 37 7 5 2" xfId="11334"/>
    <cellStyle name="Normal 37 7 5 3" xfId="11335"/>
    <cellStyle name="Normal 37 7 5 4" xfId="48018"/>
    <cellStyle name="Normal 37 7 6" xfId="11336"/>
    <cellStyle name="Normal 37 7 6 2" xfId="11337"/>
    <cellStyle name="Normal 37 7 6 3" xfId="11338"/>
    <cellStyle name="Normal 37 7 6 4" xfId="45396"/>
    <cellStyle name="Normal 37 7 7" xfId="11339"/>
    <cellStyle name="Normal 37 7 7 2" xfId="11340"/>
    <cellStyle name="Normal 37 7 7 3" xfId="11341"/>
    <cellStyle name="Normal 37 7 7 4" xfId="50607"/>
    <cellStyle name="Normal 37 7 8" xfId="11342"/>
    <cellStyle name="Normal 37 7 8 2" xfId="11343"/>
    <cellStyle name="Normal 37 7 8 3" xfId="43573"/>
    <cellStyle name="Normal 37 7 9" xfId="11344"/>
    <cellStyle name="Normal 37 8" xfId="11345"/>
    <cellStyle name="Normal 37 8 10" xfId="40273"/>
    <cellStyle name="Normal 37 8 2" xfId="11346"/>
    <cellStyle name="Normal 37 8 2 2" xfId="11347"/>
    <cellStyle name="Normal 37 8 2 2 2" xfId="11348"/>
    <cellStyle name="Normal 37 8 2 2 2 2" xfId="11349"/>
    <cellStyle name="Normal 37 8 2 2 2 3" xfId="11350"/>
    <cellStyle name="Normal 37 8 2 2 2 4" xfId="53330"/>
    <cellStyle name="Normal 37 8 2 2 3" xfId="11351"/>
    <cellStyle name="Normal 37 8 2 2 3 2" xfId="11352"/>
    <cellStyle name="Normal 37 8 2 2 3 3" xfId="48019"/>
    <cellStyle name="Normal 37 8 2 2 4" xfId="11353"/>
    <cellStyle name="Normal 37 8 2 2 5" xfId="11354"/>
    <cellStyle name="Normal 37 8 2 2 6" xfId="42674"/>
    <cellStyle name="Normal 37 8 2 3" xfId="11355"/>
    <cellStyle name="Normal 37 8 2 3 2" xfId="11356"/>
    <cellStyle name="Normal 37 8 2 3 3" xfId="11357"/>
    <cellStyle name="Normal 37 8 2 3 4" xfId="48020"/>
    <cellStyle name="Normal 37 8 2 4" xfId="11358"/>
    <cellStyle name="Normal 37 8 2 4 2" xfId="11359"/>
    <cellStyle name="Normal 37 8 2 4 3" xfId="11360"/>
    <cellStyle name="Normal 37 8 2 4 4" xfId="46308"/>
    <cellStyle name="Normal 37 8 2 5" xfId="11361"/>
    <cellStyle name="Normal 37 8 2 5 2" xfId="11362"/>
    <cellStyle name="Normal 37 8 2 5 3" xfId="11363"/>
    <cellStyle name="Normal 37 8 2 5 4" xfId="51519"/>
    <cellStyle name="Normal 37 8 2 6" xfId="11364"/>
    <cellStyle name="Normal 37 8 2 6 2" xfId="11365"/>
    <cellStyle name="Normal 37 8 2 6 3" xfId="44485"/>
    <cellStyle name="Normal 37 8 2 7" xfId="11366"/>
    <cellStyle name="Normal 37 8 2 8" xfId="11367"/>
    <cellStyle name="Normal 37 8 2 9" xfId="40863"/>
    <cellStyle name="Normal 37 8 3" xfId="11368"/>
    <cellStyle name="Normal 37 8 3 2" xfId="11369"/>
    <cellStyle name="Normal 37 8 3 2 2" xfId="11370"/>
    <cellStyle name="Normal 37 8 3 2 3" xfId="11371"/>
    <cellStyle name="Normal 37 8 3 2 4" xfId="52740"/>
    <cellStyle name="Normal 37 8 3 3" xfId="11372"/>
    <cellStyle name="Normal 37 8 3 3 2" xfId="11373"/>
    <cellStyle name="Normal 37 8 3 3 3" xfId="48021"/>
    <cellStyle name="Normal 37 8 3 4" xfId="11374"/>
    <cellStyle name="Normal 37 8 3 5" xfId="11375"/>
    <cellStyle name="Normal 37 8 3 6" xfId="42084"/>
    <cellStyle name="Normal 37 8 4" xfId="11376"/>
    <cellStyle name="Normal 37 8 4 2" xfId="11377"/>
    <cellStyle name="Normal 37 8 4 3" xfId="11378"/>
    <cellStyle name="Normal 37 8 4 4" xfId="48022"/>
    <cellStyle name="Normal 37 8 5" xfId="11379"/>
    <cellStyle name="Normal 37 8 5 2" xfId="11380"/>
    <cellStyle name="Normal 37 8 5 3" xfId="11381"/>
    <cellStyle name="Normal 37 8 5 4" xfId="45718"/>
    <cellStyle name="Normal 37 8 6" xfId="11382"/>
    <cellStyle name="Normal 37 8 6 2" xfId="11383"/>
    <cellStyle name="Normal 37 8 6 3" xfId="11384"/>
    <cellStyle name="Normal 37 8 6 4" xfId="50929"/>
    <cellStyle name="Normal 37 8 7" xfId="11385"/>
    <cellStyle name="Normal 37 8 7 2" xfId="11386"/>
    <cellStyle name="Normal 37 8 7 3" xfId="43895"/>
    <cellStyle name="Normal 37 8 8" xfId="11387"/>
    <cellStyle name="Normal 37 8 9" xfId="11388"/>
    <cellStyle name="Normal 37 9" xfId="11389"/>
    <cellStyle name="Normal 37 9 2" xfId="11390"/>
    <cellStyle name="Normal 37 9 2 2" xfId="11391"/>
    <cellStyle name="Normal 37 9 2 2 2" xfId="11392"/>
    <cellStyle name="Normal 37 9 2 2 3" xfId="11393"/>
    <cellStyle name="Normal 37 9 2 2 4" xfId="53107"/>
    <cellStyle name="Normal 37 9 2 3" xfId="11394"/>
    <cellStyle name="Normal 37 9 2 3 2" xfId="11395"/>
    <cellStyle name="Normal 37 9 2 3 3" xfId="48023"/>
    <cellStyle name="Normal 37 9 2 4" xfId="11396"/>
    <cellStyle name="Normal 37 9 2 5" xfId="11397"/>
    <cellStyle name="Normal 37 9 2 6" xfId="42451"/>
    <cellStyle name="Normal 37 9 3" xfId="11398"/>
    <cellStyle name="Normal 37 9 3 2" xfId="11399"/>
    <cellStyle name="Normal 37 9 3 3" xfId="11400"/>
    <cellStyle name="Normal 37 9 3 4" xfId="48024"/>
    <cellStyle name="Normal 37 9 4" xfId="11401"/>
    <cellStyle name="Normal 37 9 4 2" xfId="11402"/>
    <cellStyle name="Normal 37 9 4 3" xfId="11403"/>
    <cellStyle name="Normal 37 9 4 4" xfId="46085"/>
    <cellStyle name="Normal 37 9 5" xfId="11404"/>
    <cellStyle name="Normal 37 9 5 2" xfId="11405"/>
    <cellStyle name="Normal 37 9 5 3" xfId="11406"/>
    <cellStyle name="Normal 37 9 5 4" xfId="51296"/>
    <cellStyle name="Normal 37 9 6" xfId="11407"/>
    <cellStyle name="Normal 37 9 6 2" xfId="11408"/>
    <cellStyle name="Normal 37 9 6 3" xfId="44262"/>
    <cellStyle name="Normal 37 9 7" xfId="11409"/>
    <cellStyle name="Normal 37 9 8" xfId="11410"/>
    <cellStyle name="Normal 37 9 9" xfId="40640"/>
    <cellStyle name="Normal 38" xfId="128"/>
    <cellStyle name="Normal 38 10" xfId="11411"/>
    <cellStyle name="Normal 38 10 2" xfId="11412"/>
    <cellStyle name="Normal 38 10 2 2" xfId="11413"/>
    <cellStyle name="Normal 38 10 2 2 2" xfId="11414"/>
    <cellStyle name="Normal 38 10 2 2 3" xfId="11415"/>
    <cellStyle name="Normal 38 10 2 2 4" xfId="53846"/>
    <cellStyle name="Normal 38 10 2 3" xfId="11416"/>
    <cellStyle name="Normal 38 10 2 3 2" xfId="11417"/>
    <cellStyle name="Normal 38 10 2 3 3" xfId="48025"/>
    <cellStyle name="Normal 38 10 2 4" xfId="11418"/>
    <cellStyle name="Normal 38 10 2 5" xfId="11419"/>
    <cellStyle name="Normal 38 10 2 6" xfId="43190"/>
    <cellStyle name="Normal 38 10 3" xfId="11420"/>
    <cellStyle name="Normal 38 10 3 2" xfId="11421"/>
    <cellStyle name="Normal 38 10 3 3" xfId="11422"/>
    <cellStyle name="Normal 38 10 3 4" xfId="48026"/>
    <cellStyle name="Normal 38 10 4" xfId="11423"/>
    <cellStyle name="Normal 38 10 4 2" xfId="11424"/>
    <cellStyle name="Normal 38 10 4 3" xfId="11425"/>
    <cellStyle name="Normal 38 10 4 4" xfId="46824"/>
    <cellStyle name="Normal 38 10 5" xfId="11426"/>
    <cellStyle name="Normal 38 10 5 2" xfId="11427"/>
    <cellStyle name="Normal 38 10 5 3" xfId="11428"/>
    <cellStyle name="Normal 38 10 5 4" xfId="52035"/>
    <cellStyle name="Normal 38 10 6" xfId="11429"/>
    <cellStyle name="Normal 38 10 6 2" xfId="11430"/>
    <cellStyle name="Normal 38 10 6 3" xfId="45001"/>
    <cellStyle name="Normal 38 10 7" xfId="11431"/>
    <cellStyle name="Normal 38 10 8" xfId="11432"/>
    <cellStyle name="Normal 38 10 9" xfId="41379"/>
    <cellStyle name="Normal 38 11" xfId="11433"/>
    <cellStyle name="Normal 38 11 2" xfId="11434"/>
    <cellStyle name="Normal 38 11 2 2" xfId="11435"/>
    <cellStyle name="Normal 38 11 2 2 2" xfId="11436"/>
    <cellStyle name="Normal 38 11 2 2 3" xfId="11437"/>
    <cellStyle name="Normal 38 11 2 2 4" xfId="53982"/>
    <cellStyle name="Normal 38 11 2 3" xfId="11438"/>
    <cellStyle name="Normal 38 11 2 3 2" xfId="11439"/>
    <cellStyle name="Normal 38 11 2 3 3" xfId="48027"/>
    <cellStyle name="Normal 38 11 2 4" xfId="11440"/>
    <cellStyle name="Normal 38 11 2 5" xfId="11441"/>
    <cellStyle name="Normal 38 11 2 6" xfId="43326"/>
    <cellStyle name="Normal 38 11 3" xfId="11442"/>
    <cellStyle name="Normal 38 11 3 2" xfId="11443"/>
    <cellStyle name="Normal 38 11 3 3" xfId="11444"/>
    <cellStyle name="Normal 38 11 3 4" xfId="46960"/>
    <cellStyle name="Normal 38 11 4" xfId="11445"/>
    <cellStyle name="Normal 38 11 4 2" xfId="11446"/>
    <cellStyle name="Normal 38 11 4 3" xfId="11447"/>
    <cellStyle name="Normal 38 11 4 4" xfId="52171"/>
    <cellStyle name="Normal 38 11 5" xfId="11448"/>
    <cellStyle name="Normal 38 11 5 2" xfId="11449"/>
    <cellStyle name="Normal 38 11 5 3" xfId="45137"/>
    <cellStyle name="Normal 38 11 6" xfId="11450"/>
    <cellStyle name="Normal 38 11 7" xfId="11451"/>
    <cellStyle name="Normal 38 11 8" xfId="41515"/>
    <cellStyle name="Normal 38 12" xfId="11452"/>
    <cellStyle name="Normal 38 12 2" xfId="11453"/>
    <cellStyle name="Normal 38 12 2 2" xfId="11454"/>
    <cellStyle name="Normal 38 12 2 3" xfId="11455"/>
    <cellStyle name="Normal 38 12 2 4" xfId="48028"/>
    <cellStyle name="Normal 38 12 3" xfId="11456"/>
    <cellStyle name="Normal 38 12 3 2" xfId="11457"/>
    <cellStyle name="Normal 38 12 3 3" xfId="11458"/>
    <cellStyle name="Normal 38 12 3 4" xfId="52348"/>
    <cellStyle name="Normal 38 12 4" xfId="11459"/>
    <cellStyle name="Normal 38 12 4 2" xfId="11460"/>
    <cellStyle name="Normal 38 12 4 3" xfId="45281"/>
    <cellStyle name="Normal 38 12 5" xfId="11461"/>
    <cellStyle name="Normal 38 12 6" xfId="11462"/>
    <cellStyle name="Normal 38 12 7" xfId="41692"/>
    <cellStyle name="Normal 38 13" xfId="11463"/>
    <cellStyle name="Normal 38 13 2" xfId="11464"/>
    <cellStyle name="Normal 38 13 3" xfId="11465"/>
    <cellStyle name="Normal 38 13 4" xfId="48029"/>
    <cellStyle name="Normal 38 14" xfId="11466"/>
    <cellStyle name="Normal 38 14 2" xfId="11467"/>
    <cellStyle name="Normal 38 14 3" xfId="11468"/>
    <cellStyle name="Normal 38 14 4" xfId="45326"/>
    <cellStyle name="Normal 38 15" xfId="11469"/>
    <cellStyle name="Normal 38 15 2" xfId="11470"/>
    <cellStyle name="Normal 38 15 3" xfId="11471"/>
    <cellStyle name="Normal 38 15 4" xfId="50537"/>
    <cellStyle name="Normal 38 16" xfId="11472"/>
    <cellStyle name="Normal 38 16 2" xfId="11473"/>
    <cellStyle name="Normal 38 16 3" xfId="43503"/>
    <cellStyle name="Normal 38 17" xfId="11474"/>
    <cellStyle name="Normal 38 18" xfId="11475"/>
    <cellStyle name="Normal 38 19" xfId="39881"/>
    <cellStyle name="Normal 38 2" xfId="256"/>
    <cellStyle name="Normal 38 2 10" xfId="11476"/>
    <cellStyle name="Normal 38 2 10 2" xfId="11477"/>
    <cellStyle name="Normal 38 2 10 3" xfId="11478"/>
    <cellStyle name="Normal 38 2 10 4" xfId="50704"/>
    <cellStyle name="Normal 38 2 11" xfId="11479"/>
    <cellStyle name="Normal 38 2 11 2" xfId="11480"/>
    <cellStyle name="Normal 38 2 11 3" xfId="43670"/>
    <cellStyle name="Normal 38 2 12" xfId="11481"/>
    <cellStyle name="Normal 38 2 13" xfId="11482"/>
    <cellStyle name="Normal 38 2 14" xfId="40048"/>
    <cellStyle name="Normal 38 2 2" xfId="11483"/>
    <cellStyle name="Normal 38 2 2 10" xfId="11484"/>
    <cellStyle name="Normal 38 2 2 11" xfId="40183"/>
    <cellStyle name="Normal 38 2 2 2" xfId="11485"/>
    <cellStyle name="Normal 38 2 2 2 10" xfId="40550"/>
    <cellStyle name="Normal 38 2 2 2 2" xfId="11486"/>
    <cellStyle name="Normal 38 2 2 2 2 2" xfId="11487"/>
    <cellStyle name="Normal 38 2 2 2 2 2 2" xfId="11488"/>
    <cellStyle name="Normal 38 2 2 2 2 2 2 2" xfId="11489"/>
    <cellStyle name="Normal 38 2 2 2 2 2 2 3" xfId="11490"/>
    <cellStyle name="Normal 38 2 2 2 2 2 2 4" xfId="53333"/>
    <cellStyle name="Normal 38 2 2 2 2 2 3" xfId="11491"/>
    <cellStyle name="Normal 38 2 2 2 2 2 3 2" xfId="11492"/>
    <cellStyle name="Normal 38 2 2 2 2 2 3 3" xfId="48030"/>
    <cellStyle name="Normal 38 2 2 2 2 2 4" xfId="11493"/>
    <cellStyle name="Normal 38 2 2 2 2 2 5" xfId="11494"/>
    <cellStyle name="Normal 38 2 2 2 2 2 6" xfId="42677"/>
    <cellStyle name="Normal 38 2 2 2 2 3" xfId="11495"/>
    <cellStyle name="Normal 38 2 2 2 2 3 2" xfId="11496"/>
    <cellStyle name="Normal 38 2 2 2 2 3 3" xfId="11497"/>
    <cellStyle name="Normal 38 2 2 2 2 3 4" xfId="48031"/>
    <cellStyle name="Normal 38 2 2 2 2 4" xfId="11498"/>
    <cellStyle name="Normal 38 2 2 2 2 4 2" xfId="11499"/>
    <cellStyle name="Normal 38 2 2 2 2 4 3" xfId="11500"/>
    <cellStyle name="Normal 38 2 2 2 2 4 4" xfId="46311"/>
    <cellStyle name="Normal 38 2 2 2 2 5" xfId="11501"/>
    <cellStyle name="Normal 38 2 2 2 2 5 2" xfId="11502"/>
    <cellStyle name="Normal 38 2 2 2 2 5 3" xfId="11503"/>
    <cellStyle name="Normal 38 2 2 2 2 5 4" xfId="51522"/>
    <cellStyle name="Normal 38 2 2 2 2 6" xfId="11504"/>
    <cellStyle name="Normal 38 2 2 2 2 6 2" xfId="11505"/>
    <cellStyle name="Normal 38 2 2 2 2 6 3" xfId="44488"/>
    <cellStyle name="Normal 38 2 2 2 2 7" xfId="11506"/>
    <cellStyle name="Normal 38 2 2 2 2 8" xfId="11507"/>
    <cellStyle name="Normal 38 2 2 2 2 9" xfId="40866"/>
    <cellStyle name="Normal 38 2 2 2 3" xfId="11508"/>
    <cellStyle name="Normal 38 2 2 2 3 2" xfId="11509"/>
    <cellStyle name="Normal 38 2 2 2 3 2 2" xfId="11510"/>
    <cellStyle name="Normal 38 2 2 2 3 2 3" xfId="11511"/>
    <cellStyle name="Normal 38 2 2 2 3 2 4" xfId="53017"/>
    <cellStyle name="Normal 38 2 2 2 3 3" xfId="11512"/>
    <cellStyle name="Normal 38 2 2 2 3 3 2" xfId="11513"/>
    <cellStyle name="Normal 38 2 2 2 3 3 3" xfId="48032"/>
    <cellStyle name="Normal 38 2 2 2 3 4" xfId="11514"/>
    <cellStyle name="Normal 38 2 2 2 3 5" xfId="11515"/>
    <cellStyle name="Normal 38 2 2 2 3 6" xfId="42361"/>
    <cellStyle name="Normal 38 2 2 2 4" xfId="11516"/>
    <cellStyle name="Normal 38 2 2 2 4 2" xfId="11517"/>
    <cellStyle name="Normal 38 2 2 2 4 3" xfId="11518"/>
    <cellStyle name="Normal 38 2 2 2 4 4" xfId="48033"/>
    <cellStyle name="Normal 38 2 2 2 5" xfId="11519"/>
    <cellStyle name="Normal 38 2 2 2 5 2" xfId="11520"/>
    <cellStyle name="Normal 38 2 2 2 5 3" xfId="11521"/>
    <cellStyle name="Normal 38 2 2 2 5 4" xfId="45995"/>
    <cellStyle name="Normal 38 2 2 2 6" xfId="11522"/>
    <cellStyle name="Normal 38 2 2 2 6 2" xfId="11523"/>
    <cellStyle name="Normal 38 2 2 2 6 3" xfId="11524"/>
    <cellStyle name="Normal 38 2 2 2 6 4" xfId="51206"/>
    <cellStyle name="Normal 38 2 2 2 7" xfId="11525"/>
    <cellStyle name="Normal 38 2 2 2 7 2" xfId="11526"/>
    <cellStyle name="Normal 38 2 2 2 7 3" xfId="44172"/>
    <cellStyle name="Normal 38 2 2 2 8" xfId="11527"/>
    <cellStyle name="Normal 38 2 2 2 9" xfId="11528"/>
    <cellStyle name="Normal 38 2 2 3" xfId="11529"/>
    <cellStyle name="Normal 38 2 2 3 2" xfId="11530"/>
    <cellStyle name="Normal 38 2 2 3 2 2" xfId="11531"/>
    <cellStyle name="Normal 38 2 2 3 2 2 2" xfId="11532"/>
    <cellStyle name="Normal 38 2 2 3 2 2 3" xfId="11533"/>
    <cellStyle name="Normal 38 2 2 3 2 2 4" xfId="53332"/>
    <cellStyle name="Normal 38 2 2 3 2 3" xfId="11534"/>
    <cellStyle name="Normal 38 2 2 3 2 3 2" xfId="11535"/>
    <cellStyle name="Normal 38 2 2 3 2 3 3" xfId="48034"/>
    <cellStyle name="Normal 38 2 2 3 2 4" xfId="11536"/>
    <cellStyle name="Normal 38 2 2 3 2 5" xfId="11537"/>
    <cellStyle name="Normal 38 2 2 3 2 6" xfId="42676"/>
    <cellStyle name="Normal 38 2 2 3 3" xfId="11538"/>
    <cellStyle name="Normal 38 2 2 3 3 2" xfId="11539"/>
    <cellStyle name="Normal 38 2 2 3 3 3" xfId="11540"/>
    <cellStyle name="Normal 38 2 2 3 3 4" xfId="48035"/>
    <cellStyle name="Normal 38 2 2 3 4" xfId="11541"/>
    <cellStyle name="Normal 38 2 2 3 4 2" xfId="11542"/>
    <cellStyle name="Normal 38 2 2 3 4 3" xfId="11543"/>
    <cellStyle name="Normal 38 2 2 3 4 4" xfId="46310"/>
    <cellStyle name="Normal 38 2 2 3 5" xfId="11544"/>
    <cellStyle name="Normal 38 2 2 3 5 2" xfId="11545"/>
    <cellStyle name="Normal 38 2 2 3 5 3" xfId="11546"/>
    <cellStyle name="Normal 38 2 2 3 5 4" xfId="51521"/>
    <cellStyle name="Normal 38 2 2 3 6" xfId="11547"/>
    <cellStyle name="Normal 38 2 2 3 6 2" xfId="11548"/>
    <cellStyle name="Normal 38 2 2 3 6 3" xfId="44487"/>
    <cellStyle name="Normal 38 2 2 3 7" xfId="11549"/>
    <cellStyle name="Normal 38 2 2 3 8" xfId="11550"/>
    <cellStyle name="Normal 38 2 2 3 9" xfId="40865"/>
    <cellStyle name="Normal 38 2 2 4" xfId="11551"/>
    <cellStyle name="Normal 38 2 2 4 2" xfId="11552"/>
    <cellStyle name="Normal 38 2 2 4 2 2" xfId="11553"/>
    <cellStyle name="Normal 38 2 2 4 2 3" xfId="11554"/>
    <cellStyle name="Normal 38 2 2 4 2 4" xfId="52650"/>
    <cellStyle name="Normal 38 2 2 4 3" xfId="11555"/>
    <cellStyle name="Normal 38 2 2 4 3 2" xfId="11556"/>
    <cellStyle name="Normal 38 2 2 4 3 3" xfId="48036"/>
    <cellStyle name="Normal 38 2 2 4 4" xfId="11557"/>
    <cellStyle name="Normal 38 2 2 4 5" xfId="11558"/>
    <cellStyle name="Normal 38 2 2 4 6" xfId="41994"/>
    <cellStyle name="Normal 38 2 2 5" xfId="11559"/>
    <cellStyle name="Normal 38 2 2 5 2" xfId="11560"/>
    <cellStyle name="Normal 38 2 2 5 3" xfId="11561"/>
    <cellStyle name="Normal 38 2 2 5 4" xfId="48037"/>
    <cellStyle name="Normal 38 2 2 6" xfId="11562"/>
    <cellStyle name="Normal 38 2 2 6 2" xfId="11563"/>
    <cellStyle name="Normal 38 2 2 6 3" xfId="11564"/>
    <cellStyle name="Normal 38 2 2 6 4" xfId="45628"/>
    <cellStyle name="Normal 38 2 2 7" xfId="11565"/>
    <cellStyle name="Normal 38 2 2 7 2" xfId="11566"/>
    <cellStyle name="Normal 38 2 2 7 3" xfId="11567"/>
    <cellStyle name="Normal 38 2 2 7 4" xfId="50839"/>
    <cellStyle name="Normal 38 2 2 8" xfId="11568"/>
    <cellStyle name="Normal 38 2 2 8 2" xfId="11569"/>
    <cellStyle name="Normal 38 2 2 8 3" xfId="43805"/>
    <cellStyle name="Normal 38 2 2 9" xfId="11570"/>
    <cellStyle name="Normal 38 2 3" xfId="11571"/>
    <cellStyle name="Normal 38 2 3 10" xfId="40321"/>
    <cellStyle name="Normal 38 2 3 2" xfId="11572"/>
    <cellStyle name="Normal 38 2 3 2 2" xfId="11573"/>
    <cellStyle name="Normal 38 2 3 2 2 2" xfId="11574"/>
    <cellStyle name="Normal 38 2 3 2 2 2 2" xfId="11575"/>
    <cellStyle name="Normal 38 2 3 2 2 2 3" xfId="11576"/>
    <cellStyle name="Normal 38 2 3 2 2 2 4" xfId="53334"/>
    <cellStyle name="Normal 38 2 3 2 2 3" xfId="11577"/>
    <cellStyle name="Normal 38 2 3 2 2 3 2" xfId="11578"/>
    <cellStyle name="Normal 38 2 3 2 2 3 3" xfId="48038"/>
    <cellStyle name="Normal 38 2 3 2 2 4" xfId="11579"/>
    <cellStyle name="Normal 38 2 3 2 2 5" xfId="11580"/>
    <cellStyle name="Normal 38 2 3 2 2 6" xfId="42678"/>
    <cellStyle name="Normal 38 2 3 2 3" xfId="11581"/>
    <cellStyle name="Normal 38 2 3 2 3 2" xfId="11582"/>
    <cellStyle name="Normal 38 2 3 2 3 3" xfId="11583"/>
    <cellStyle name="Normal 38 2 3 2 3 4" xfId="48039"/>
    <cellStyle name="Normal 38 2 3 2 4" xfId="11584"/>
    <cellStyle name="Normal 38 2 3 2 4 2" xfId="11585"/>
    <cellStyle name="Normal 38 2 3 2 4 3" xfId="11586"/>
    <cellStyle name="Normal 38 2 3 2 4 4" xfId="46312"/>
    <cellStyle name="Normal 38 2 3 2 5" xfId="11587"/>
    <cellStyle name="Normal 38 2 3 2 5 2" xfId="11588"/>
    <cellStyle name="Normal 38 2 3 2 5 3" xfId="11589"/>
    <cellStyle name="Normal 38 2 3 2 5 4" xfId="51523"/>
    <cellStyle name="Normal 38 2 3 2 6" xfId="11590"/>
    <cellStyle name="Normal 38 2 3 2 6 2" xfId="11591"/>
    <cellStyle name="Normal 38 2 3 2 6 3" xfId="44489"/>
    <cellStyle name="Normal 38 2 3 2 7" xfId="11592"/>
    <cellStyle name="Normal 38 2 3 2 8" xfId="11593"/>
    <cellStyle name="Normal 38 2 3 2 9" xfId="40867"/>
    <cellStyle name="Normal 38 2 3 3" xfId="11594"/>
    <cellStyle name="Normal 38 2 3 3 2" xfId="11595"/>
    <cellStyle name="Normal 38 2 3 3 2 2" xfId="11596"/>
    <cellStyle name="Normal 38 2 3 3 2 3" xfId="11597"/>
    <cellStyle name="Normal 38 2 3 3 2 4" xfId="52788"/>
    <cellStyle name="Normal 38 2 3 3 3" xfId="11598"/>
    <cellStyle name="Normal 38 2 3 3 3 2" xfId="11599"/>
    <cellStyle name="Normal 38 2 3 3 3 3" xfId="48040"/>
    <cellStyle name="Normal 38 2 3 3 4" xfId="11600"/>
    <cellStyle name="Normal 38 2 3 3 5" xfId="11601"/>
    <cellStyle name="Normal 38 2 3 3 6" xfId="42132"/>
    <cellStyle name="Normal 38 2 3 4" xfId="11602"/>
    <cellStyle name="Normal 38 2 3 4 2" xfId="11603"/>
    <cellStyle name="Normal 38 2 3 4 3" xfId="11604"/>
    <cellStyle name="Normal 38 2 3 4 4" xfId="48041"/>
    <cellStyle name="Normal 38 2 3 5" xfId="11605"/>
    <cellStyle name="Normal 38 2 3 5 2" xfId="11606"/>
    <cellStyle name="Normal 38 2 3 5 3" xfId="11607"/>
    <cellStyle name="Normal 38 2 3 5 4" xfId="45766"/>
    <cellStyle name="Normal 38 2 3 6" xfId="11608"/>
    <cellStyle name="Normal 38 2 3 6 2" xfId="11609"/>
    <cellStyle name="Normal 38 2 3 6 3" xfId="11610"/>
    <cellStyle name="Normal 38 2 3 6 4" xfId="50977"/>
    <cellStyle name="Normal 38 2 3 7" xfId="11611"/>
    <cellStyle name="Normal 38 2 3 7 2" xfId="11612"/>
    <cellStyle name="Normal 38 2 3 7 3" xfId="43943"/>
    <cellStyle name="Normal 38 2 3 8" xfId="11613"/>
    <cellStyle name="Normal 38 2 3 9" xfId="11614"/>
    <cellStyle name="Normal 38 2 4" xfId="11615"/>
    <cellStyle name="Normal 38 2 4 2" xfId="11616"/>
    <cellStyle name="Normal 38 2 4 2 2" xfId="11617"/>
    <cellStyle name="Normal 38 2 4 2 2 2" xfId="11618"/>
    <cellStyle name="Normal 38 2 4 2 2 3" xfId="11619"/>
    <cellStyle name="Normal 38 2 4 2 2 4" xfId="53331"/>
    <cellStyle name="Normal 38 2 4 2 3" xfId="11620"/>
    <cellStyle name="Normal 38 2 4 2 3 2" xfId="11621"/>
    <cellStyle name="Normal 38 2 4 2 3 3" xfId="48042"/>
    <cellStyle name="Normal 38 2 4 2 4" xfId="11622"/>
    <cellStyle name="Normal 38 2 4 2 5" xfId="11623"/>
    <cellStyle name="Normal 38 2 4 2 6" xfId="42675"/>
    <cellStyle name="Normal 38 2 4 3" xfId="11624"/>
    <cellStyle name="Normal 38 2 4 3 2" xfId="11625"/>
    <cellStyle name="Normal 38 2 4 3 3" xfId="11626"/>
    <cellStyle name="Normal 38 2 4 3 4" xfId="48043"/>
    <cellStyle name="Normal 38 2 4 4" xfId="11627"/>
    <cellStyle name="Normal 38 2 4 4 2" xfId="11628"/>
    <cellStyle name="Normal 38 2 4 4 3" xfId="11629"/>
    <cellStyle name="Normal 38 2 4 4 4" xfId="46309"/>
    <cellStyle name="Normal 38 2 4 5" xfId="11630"/>
    <cellStyle name="Normal 38 2 4 5 2" xfId="11631"/>
    <cellStyle name="Normal 38 2 4 5 3" xfId="11632"/>
    <cellStyle name="Normal 38 2 4 5 4" xfId="51520"/>
    <cellStyle name="Normal 38 2 4 6" xfId="11633"/>
    <cellStyle name="Normal 38 2 4 6 2" xfId="11634"/>
    <cellStyle name="Normal 38 2 4 6 3" xfId="44486"/>
    <cellStyle name="Normal 38 2 4 7" xfId="11635"/>
    <cellStyle name="Normal 38 2 4 8" xfId="11636"/>
    <cellStyle name="Normal 38 2 4 9" xfId="40864"/>
    <cellStyle name="Normal 38 2 5" xfId="11637"/>
    <cellStyle name="Normal 38 2 5 2" xfId="11638"/>
    <cellStyle name="Normal 38 2 5 2 2" xfId="11639"/>
    <cellStyle name="Normal 38 2 5 2 2 2" xfId="11640"/>
    <cellStyle name="Normal 38 2 5 2 2 3" xfId="11641"/>
    <cellStyle name="Normal 38 2 5 2 2 4" xfId="53893"/>
    <cellStyle name="Normal 38 2 5 2 3" xfId="11642"/>
    <cellStyle name="Normal 38 2 5 2 3 2" xfId="11643"/>
    <cellStyle name="Normal 38 2 5 2 3 3" xfId="48044"/>
    <cellStyle name="Normal 38 2 5 2 4" xfId="11644"/>
    <cellStyle name="Normal 38 2 5 2 5" xfId="11645"/>
    <cellStyle name="Normal 38 2 5 2 6" xfId="43237"/>
    <cellStyle name="Normal 38 2 5 3" xfId="11646"/>
    <cellStyle name="Normal 38 2 5 3 2" xfId="11647"/>
    <cellStyle name="Normal 38 2 5 3 3" xfId="11648"/>
    <cellStyle name="Normal 38 2 5 3 4" xfId="48045"/>
    <cellStyle name="Normal 38 2 5 4" xfId="11649"/>
    <cellStyle name="Normal 38 2 5 4 2" xfId="11650"/>
    <cellStyle name="Normal 38 2 5 4 3" xfId="11651"/>
    <cellStyle name="Normal 38 2 5 4 4" xfId="46871"/>
    <cellStyle name="Normal 38 2 5 5" xfId="11652"/>
    <cellStyle name="Normal 38 2 5 5 2" xfId="11653"/>
    <cellStyle name="Normal 38 2 5 5 3" xfId="11654"/>
    <cellStyle name="Normal 38 2 5 5 4" xfId="52082"/>
    <cellStyle name="Normal 38 2 5 6" xfId="11655"/>
    <cellStyle name="Normal 38 2 5 6 2" xfId="11656"/>
    <cellStyle name="Normal 38 2 5 6 3" xfId="45048"/>
    <cellStyle name="Normal 38 2 5 7" xfId="11657"/>
    <cellStyle name="Normal 38 2 5 8" xfId="11658"/>
    <cellStyle name="Normal 38 2 5 9" xfId="41426"/>
    <cellStyle name="Normal 38 2 6" xfId="11659"/>
    <cellStyle name="Normal 38 2 6 2" xfId="11660"/>
    <cellStyle name="Normal 38 2 6 2 2" xfId="11661"/>
    <cellStyle name="Normal 38 2 6 2 2 2" xfId="11662"/>
    <cellStyle name="Normal 38 2 6 2 2 3" xfId="11663"/>
    <cellStyle name="Normal 38 2 6 2 2 4" xfId="54028"/>
    <cellStyle name="Normal 38 2 6 2 3" xfId="11664"/>
    <cellStyle name="Normal 38 2 6 2 3 2" xfId="11665"/>
    <cellStyle name="Normal 38 2 6 2 3 3" xfId="48046"/>
    <cellStyle name="Normal 38 2 6 2 4" xfId="11666"/>
    <cellStyle name="Normal 38 2 6 2 5" xfId="11667"/>
    <cellStyle name="Normal 38 2 6 2 6" xfId="43372"/>
    <cellStyle name="Normal 38 2 6 3" xfId="11668"/>
    <cellStyle name="Normal 38 2 6 3 2" xfId="11669"/>
    <cellStyle name="Normal 38 2 6 3 3" xfId="11670"/>
    <cellStyle name="Normal 38 2 6 3 4" xfId="47006"/>
    <cellStyle name="Normal 38 2 6 4" xfId="11671"/>
    <cellStyle name="Normal 38 2 6 4 2" xfId="11672"/>
    <cellStyle name="Normal 38 2 6 4 3" xfId="11673"/>
    <cellStyle name="Normal 38 2 6 4 4" xfId="52217"/>
    <cellStyle name="Normal 38 2 6 5" xfId="11674"/>
    <cellStyle name="Normal 38 2 6 5 2" xfId="11675"/>
    <cellStyle name="Normal 38 2 6 5 3" xfId="45183"/>
    <cellStyle name="Normal 38 2 6 6" xfId="11676"/>
    <cellStyle name="Normal 38 2 6 7" xfId="11677"/>
    <cellStyle name="Normal 38 2 6 8" xfId="41561"/>
    <cellStyle name="Normal 38 2 7" xfId="11678"/>
    <cellStyle name="Normal 38 2 7 2" xfId="11679"/>
    <cellStyle name="Normal 38 2 7 2 2" xfId="11680"/>
    <cellStyle name="Normal 38 2 7 2 3" xfId="11681"/>
    <cellStyle name="Normal 38 2 7 2 4" xfId="52515"/>
    <cellStyle name="Normal 38 2 7 3" xfId="11682"/>
    <cellStyle name="Normal 38 2 7 3 2" xfId="11683"/>
    <cellStyle name="Normal 38 2 7 3 3" xfId="48047"/>
    <cellStyle name="Normal 38 2 7 4" xfId="11684"/>
    <cellStyle name="Normal 38 2 7 5" xfId="11685"/>
    <cellStyle name="Normal 38 2 7 6" xfId="41859"/>
    <cellStyle name="Normal 38 2 8" xfId="11686"/>
    <cellStyle name="Normal 38 2 8 2" xfId="11687"/>
    <cellStyle name="Normal 38 2 8 3" xfId="11688"/>
    <cellStyle name="Normal 38 2 8 4" xfId="48048"/>
    <cellStyle name="Normal 38 2 9" xfId="11689"/>
    <cellStyle name="Normal 38 2 9 2" xfId="11690"/>
    <cellStyle name="Normal 38 2 9 3" xfId="11691"/>
    <cellStyle name="Normal 38 2 9 4" xfId="45493"/>
    <cellStyle name="Normal 38 3" xfId="215"/>
    <cellStyle name="Normal 38 3 10" xfId="11692"/>
    <cellStyle name="Normal 38 3 10 2" xfId="11693"/>
    <cellStyle name="Normal 38 3 10 3" xfId="11694"/>
    <cellStyle name="Normal 38 3 10 4" xfId="50747"/>
    <cellStyle name="Normal 38 3 11" xfId="11695"/>
    <cellStyle name="Normal 38 3 11 2" xfId="11696"/>
    <cellStyle name="Normal 38 3 11 3" xfId="43713"/>
    <cellStyle name="Normal 38 3 12" xfId="11697"/>
    <cellStyle name="Normal 38 3 13" xfId="11698"/>
    <cellStyle name="Normal 38 3 14" xfId="40091"/>
    <cellStyle name="Normal 38 3 2" xfId="11699"/>
    <cellStyle name="Normal 38 3 2 10" xfId="11700"/>
    <cellStyle name="Normal 38 3 2 11" xfId="40226"/>
    <cellStyle name="Normal 38 3 2 2" xfId="11701"/>
    <cellStyle name="Normal 38 3 2 2 10" xfId="40593"/>
    <cellStyle name="Normal 38 3 2 2 2" xfId="11702"/>
    <cellStyle name="Normal 38 3 2 2 2 2" xfId="11703"/>
    <cellStyle name="Normal 38 3 2 2 2 2 2" xfId="11704"/>
    <cellStyle name="Normal 38 3 2 2 2 2 2 2" xfId="11705"/>
    <cellStyle name="Normal 38 3 2 2 2 2 2 3" xfId="11706"/>
    <cellStyle name="Normal 38 3 2 2 2 2 2 4" xfId="53337"/>
    <cellStyle name="Normal 38 3 2 2 2 2 3" xfId="11707"/>
    <cellStyle name="Normal 38 3 2 2 2 2 3 2" xfId="11708"/>
    <cellStyle name="Normal 38 3 2 2 2 2 3 3" xfId="48049"/>
    <cellStyle name="Normal 38 3 2 2 2 2 4" xfId="11709"/>
    <cellStyle name="Normal 38 3 2 2 2 2 5" xfId="11710"/>
    <cellStyle name="Normal 38 3 2 2 2 2 6" xfId="42681"/>
    <cellStyle name="Normal 38 3 2 2 2 3" xfId="11711"/>
    <cellStyle name="Normal 38 3 2 2 2 3 2" xfId="11712"/>
    <cellStyle name="Normal 38 3 2 2 2 3 3" xfId="11713"/>
    <cellStyle name="Normal 38 3 2 2 2 3 4" xfId="48050"/>
    <cellStyle name="Normal 38 3 2 2 2 4" xfId="11714"/>
    <cellStyle name="Normal 38 3 2 2 2 4 2" xfId="11715"/>
    <cellStyle name="Normal 38 3 2 2 2 4 3" xfId="11716"/>
    <cellStyle name="Normal 38 3 2 2 2 4 4" xfId="46315"/>
    <cellStyle name="Normal 38 3 2 2 2 5" xfId="11717"/>
    <cellStyle name="Normal 38 3 2 2 2 5 2" xfId="11718"/>
    <cellStyle name="Normal 38 3 2 2 2 5 3" xfId="11719"/>
    <cellStyle name="Normal 38 3 2 2 2 5 4" xfId="51526"/>
    <cellStyle name="Normal 38 3 2 2 2 6" xfId="11720"/>
    <cellStyle name="Normal 38 3 2 2 2 6 2" xfId="11721"/>
    <cellStyle name="Normal 38 3 2 2 2 6 3" xfId="44492"/>
    <cellStyle name="Normal 38 3 2 2 2 7" xfId="11722"/>
    <cellStyle name="Normal 38 3 2 2 2 8" xfId="11723"/>
    <cellStyle name="Normal 38 3 2 2 2 9" xfId="40870"/>
    <cellStyle name="Normal 38 3 2 2 3" xfId="11724"/>
    <cellStyle name="Normal 38 3 2 2 3 2" xfId="11725"/>
    <cellStyle name="Normal 38 3 2 2 3 2 2" xfId="11726"/>
    <cellStyle name="Normal 38 3 2 2 3 2 3" xfId="11727"/>
    <cellStyle name="Normal 38 3 2 2 3 2 4" xfId="53060"/>
    <cellStyle name="Normal 38 3 2 2 3 3" xfId="11728"/>
    <cellStyle name="Normal 38 3 2 2 3 3 2" xfId="11729"/>
    <cellStyle name="Normal 38 3 2 2 3 3 3" xfId="48051"/>
    <cellStyle name="Normal 38 3 2 2 3 4" xfId="11730"/>
    <cellStyle name="Normal 38 3 2 2 3 5" xfId="11731"/>
    <cellStyle name="Normal 38 3 2 2 3 6" xfId="42404"/>
    <cellStyle name="Normal 38 3 2 2 4" xfId="11732"/>
    <cellStyle name="Normal 38 3 2 2 4 2" xfId="11733"/>
    <cellStyle name="Normal 38 3 2 2 4 3" xfId="11734"/>
    <cellStyle name="Normal 38 3 2 2 4 4" xfId="48052"/>
    <cellStyle name="Normal 38 3 2 2 5" xfId="11735"/>
    <cellStyle name="Normal 38 3 2 2 5 2" xfId="11736"/>
    <cellStyle name="Normal 38 3 2 2 5 3" xfId="11737"/>
    <cellStyle name="Normal 38 3 2 2 5 4" xfId="46038"/>
    <cellStyle name="Normal 38 3 2 2 6" xfId="11738"/>
    <cellStyle name="Normal 38 3 2 2 6 2" xfId="11739"/>
    <cellStyle name="Normal 38 3 2 2 6 3" xfId="11740"/>
    <cellStyle name="Normal 38 3 2 2 6 4" xfId="51249"/>
    <cellStyle name="Normal 38 3 2 2 7" xfId="11741"/>
    <cellStyle name="Normal 38 3 2 2 7 2" xfId="11742"/>
    <cellStyle name="Normal 38 3 2 2 7 3" xfId="44215"/>
    <cellStyle name="Normal 38 3 2 2 8" xfId="11743"/>
    <cellStyle name="Normal 38 3 2 2 9" xfId="11744"/>
    <cellStyle name="Normal 38 3 2 3" xfId="11745"/>
    <cellStyle name="Normal 38 3 2 3 2" xfId="11746"/>
    <cellStyle name="Normal 38 3 2 3 2 2" xfId="11747"/>
    <cellStyle name="Normal 38 3 2 3 2 2 2" xfId="11748"/>
    <cellStyle name="Normal 38 3 2 3 2 2 3" xfId="11749"/>
    <cellStyle name="Normal 38 3 2 3 2 2 4" xfId="53336"/>
    <cellStyle name="Normal 38 3 2 3 2 3" xfId="11750"/>
    <cellStyle name="Normal 38 3 2 3 2 3 2" xfId="11751"/>
    <cellStyle name="Normal 38 3 2 3 2 3 3" xfId="48053"/>
    <cellStyle name="Normal 38 3 2 3 2 4" xfId="11752"/>
    <cellStyle name="Normal 38 3 2 3 2 5" xfId="11753"/>
    <cellStyle name="Normal 38 3 2 3 2 6" xfId="42680"/>
    <cellStyle name="Normal 38 3 2 3 3" xfId="11754"/>
    <cellStyle name="Normal 38 3 2 3 3 2" xfId="11755"/>
    <cellStyle name="Normal 38 3 2 3 3 3" xfId="11756"/>
    <cellStyle name="Normal 38 3 2 3 3 4" xfId="48054"/>
    <cellStyle name="Normal 38 3 2 3 4" xfId="11757"/>
    <cellStyle name="Normal 38 3 2 3 4 2" xfId="11758"/>
    <cellStyle name="Normal 38 3 2 3 4 3" xfId="11759"/>
    <cellStyle name="Normal 38 3 2 3 4 4" xfId="46314"/>
    <cellStyle name="Normal 38 3 2 3 5" xfId="11760"/>
    <cellStyle name="Normal 38 3 2 3 5 2" xfId="11761"/>
    <cellStyle name="Normal 38 3 2 3 5 3" xfId="11762"/>
    <cellStyle name="Normal 38 3 2 3 5 4" xfId="51525"/>
    <cellStyle name="Normal 38 3 2 3 6" xfId="11763"/>
    <cellStyle name="Normal 38 3 2 3 6 2" xfId="11764"/>
    <cellStyle name="Normal 38 3 2 3 6 3" xfId="44491"/>
    <cellStyle name="Normal 38 3 2 3 7" xfId="11765"/>
    <cellStyle name="Normal 38 3 2 3 8" xfId="11766"/>
    <cellStyle name="Normal 38 3 2 3 9" xfId="40869"/>
    <cellStyle name="Normal 38 3 2 4" xfId="11767"/>
    <cellStyle name="Normal 38 3 2 4 2" xfId="11768"/>
    <cellStyle name="Normal 38 3 2 4 2 2" xfId="11769"/>
    <cellStyle name="Normal 38 3 2 4 2 3" xfId="11770"/>
    <cellStyle name="Normal 38 3 2 4 2 4" xfId="52693"/>
    <cellStyle name="Normal 38 3 2 4 3" xfId="11771"/>
    <cellStyle name="Normal 38 3 2 4 3 2" xfId="11772"/>
    <cellStyle name="Normal 38 3 2 4 3 3" xfId="48055"/>
    <cellStyle name="Normal 38 3 2 4 4" xfId="11773"/>
    <cellStyle name="Normal 38 3 2 4 5" xfId="11774"/>
    <cellStyle name="Normal 38 3 2 4 6" xfId="42037"/>
    <cellStyle name="Normal 38 3 2 5" xfId="11775"/>
    <cellStyle name="Normal 38 3 2 5 2" xfId="11776"/>
    <cellStyle name="Normal 38 3 2 5 3" xfId="11777"/>
    <cellStyle name="Normal 38 3 2 5 4" xfId="48056"/>
    <cellStyle name="Normal 38 3 2 6" xfId="11778"/>
    <cellStyle name="Normal 38 3 2 6 2" xfId="11779"/>
    <cellStyle name="Normal 38 3 2 6 3" xfId="11780"/>
    <cellStyle name="Normal 38 3 2 6 4" xfId="45671"/>
    <cellStyle name="Normal 38 3 2 7" xfId="11781"/>
    <cellStyle name="Normal 38 3 2 7 2" xfId="11782"/>
    <cellStyle name="Normal 38 3 2 7 3" xfId="11783"/>
    <cellStyle name="Normal 38 3 2 7 4" xfId="50882"/>
    <cellStyle name="Normal 38 3 2 8" xfId="11784"/>
    <cellStyle name="Normal 38 3 2 8 2" xfId="11785"/>
    <cellStyle name="Normal 38 3 2 8 3" xfId="43848"/>
    <cellStyle name="Normal 38 3 2 9" xfId="11786"/>
    <cellStyle name="Normal 38 3 3" xfId="11787"/>
    <cellStyle name="Normal 38 3 3 10" xfId="40364"/>
    <cellStyle name="Normal 38 3 3 2" xfId="11788"/>
    <cellStyle name="Normal 38 3 3 2 2" xfId="11789"/>
    <cellStyle name="Normal 38 3 3 2 2 2" xfId="11790"/>
    <cellStyle name="Normal 38 3 3 2 2 2 2" xfId="11791"/>
    <cellStyle name="Normal 38 3 3 2 2 2 3" xfId="11792"/>
    <cellStyle name="Normal 38 3 3 2 2 2 4" xfId="53338"/>
    <cellStyle name="Normal 38 3 3 2 2 3" xfId="11793"/>
    <cellStyle name="Normal 38 3 3 2 2 3 2" xfId="11794"/>
    <cellStyle name="Normal 38 3 3 2 2 3 3" xfId="48057"/>
    <cellStyle name="Normal 38 3 3 2 2 4" xfId="11795"/>
    <cellStyle name="Normal 38 3 3 2 2 5" xfId="11796"/>
    <cellStyle name="Normal 38 3 3 2 2 6" xfId="42682"/>
    <cellStyle name="Normal 38 3 3 2 3" xfId="11797"/>
    <cellStyle name="Normal 38 3 3 2 3 2" xfId="11798"/>
    <cellStyle name="Normal 38 3 3 2 3 3" xfId="11799"/>
    <cellStyle name="Normal 38 3 3 2 3 4" xfId="48058"/>
    <cellStyle name="Normal 38 3 3 2 4" xfId="11800"/>
    <cellStyle name="Normal 38 3 3 2 4 2" xfId="11801"/>
    <cellStyle name="Normal 38 3 3 2 4 3" xfId="11802"/>
    <cellStyle name="Normal 38 3 3 2 4 4" xfId="46316"/>
    <cellStyle name="Normal 38 3 3 2 5" xfId="11803"/>
    <cellStyle name="Normal 38 3 3 2 5 2" xfId="11804"/>
    <cellStyle name="Normal 38 3 3 2 5 3" xfId="11805"/>
    <cellStyle name="Normal 38 3 3 2 5 4" xfId="51527"/>
    <cellStyle name="Normal 38 3 3 2 6" xfId="11806"/>
    <cellStyle name="Normal 38 3 3 2 6 2" xfId="11807"/>
    <cellStyle name="Normal 38 3 3 2 6 3" xfId="44493"/>
    <cellStyle name="Normal 38 3 3 2 7" xfId="11808"/>
    <cellStyle name="Normal 38 3 3 2 8" xfId="11809"/>
    <cellStyle name="Normal 38 3 3 2 9" xfId="40871"/>
    <cellStyle name="Normal 38 3 3 3" xfId="11810"/>
    <cellStyle name="Normal 38 3 3 3 2" xfId="11811"/>
    <cellStyle name="Normal 38 3 3 3 2 2" xfId="11812"/>
    <cellStyle name="Normal 38 3 3 3 2 3" xfId="11813"/>
    <cellStyle name="Normal 38 3 3 3 2 4" xfId="52831"/>
    <cellStyle name="Normal 38 3 3 3 3" xfId="11814"/>
    <cellStyle name="Normal 38 3 3 3 3 2" xfId="11815"/>
    <cellStyle name="Normal 38 3 3 3 3 3" xfId="48059"/>
    <cellStyle name="Normal 38 3 3 3 4" xfId="11816"/>
    <cellStyle name="Normal 38 3 3 3 5" xfId="11817"/>
    <cellStyle name="Normal 38 3 3 3 6" xfId="42175"/>
    <cellStyle name="Normal 38 3 3 4" xfId="11818"/>
    <cellStyle name="Normal 38 3 3 4 2" xfId="11819"/>
    <cellStyle name="Normal 38 3 3 4 3" xfId="11820"/>
    <cellStyle name="Normal 38 3 3 4 4" xfId="48060"/>
    <cellStyle name="Normal 38 3 3 5" xfId="11821"/>
    <cellStyle name="Normal 38 3 3 5 2" xfId="11822"/>
    <cellStyle name="Normal 38 3 3 5 3" xfId="11823"/>
    <cellStyle name="Normal 38 3 3 5 4" xfId="45809"/>
    <cellStyle name="Normal 38 3 3 6" xfId="11824"/>
    <cellStyle name="Normal 38 3 3 6 2" xfId="11825"/>
    <cellStyle name="Normal 38 3 3 6 3" xfId="11826"/>
    <cellStyle name="Normal 38 3 3 6 4" xfId="51020"/>
    <cellStyle name="Normal 38 3 3 7" xfId="11827"/>
    <cellStyle name="Normal 38 3 3 7 2" xfId="11828"/>
    <cellStyle name="Normal 38 3 3 7 3" xfId="43986"/>
    <cellStyle name="Normal 38 3 3 8" xfId="11829"/>
    <cellStyle name="Normal 38 3 3 9" xfId="11830"/>
    <cellStyle name="Normal 38 3 4" xfId="11831"/>
    <cellStyle name="Normal 38 3 4 2" xfId="11832"/>
    <cellStyle name="Normal 38 3 4 2 2" xfId="11833"/>
    <cellStyle name="Normal 38 3 4 2 2 2" xfId="11834"/>
    <cellStyle name="Normal 38 3 4 2 2 3" xfId="11835"/>
    <cellStyle name="Normal 38 3 4 2 2 4" xfId="53335"/>
    <cellStyle name="Normal 38 3 4 2 3" xfId="11836"/>
    <cellStyle name="Normal 38 3 4 2 3 2" xfId="11837"/>
    <cellStyle name="Normal 38 3 4 2 3 3" xfId="48061"/>
    <cellStyle name="Normal 38 3 4 2 4" xfId="11838"/>
    <cellStyle name="Normal 38 3 4 2 5" xfId="11839"/>
    <cellStyle name="Normal 38 3 4 2 6" xfId="42679"/>
    <cellStyle name="Normal 38 3 4 3" xfId="11840"/>
    <cellStyle name="Normal 38 3 4 3 2" xfId="11841"/>
    <cellStyle name="Normal 38 3 4 3 3" xfId="11842"/>
    <cellStyle name="Normal 38 3 4 3 4" xfId="48062"/>
    <cellStyle name="Normal 38 3 4 4" xfId="11843"/>
    <cellStyle name="Normal 38 3 4 4 2" xfId="11844"/>
    <cellStyle name="Normal 38 3 4 4 3" xfId="11845"/>
    <cellStyle name="Normal 38 3 4 4 4" xfId="46313"/>
    <cellStyle name="Normal 38 3 4 5" xfId="11846"/>
    <cellStyle name="Normal 38 3 4 5 2" xfId="11847"/>
    <cellStyle name="Normal 38 3 4 5 3" xfId="11848"/>
    <cellStyle name="Normal 38 3 4 5 4" xfId="51524"/>
    <cellStyle name="Normal 38 3 4 6" xfId="11849"/>
    <cellStyle name="Normal 38 3 4 6 2" xfId="11850"/>
    <cellStyle name="Normal 38 3 4 6 3" xfId="44490"/>
    <cellStyle name="Normal 38 3 4 7" xfId="11851"/>
    <cellStyle name="Normal 38 3 4 8" xfId="11852"/>
    <cellStyle name="Normal 38 3 4 9" xfId="40868"/>
    <cellStyle name="Normal 38 3 5" xfId="11853"/>
    <cellStyle name="Normal 38 3 5 2" xfId="11854"/>
    <cellStyle name="Normal 38 3 5 2 2" xfId="11855"/>
    <cellStyle name="Normal 38 3 5 2 2 2" xfId="11856"/>
    <cellStyle name="Normal 38 3 5 2 2 3" xfId="11857"/>
    <cellStyle name="Normal 38 3 5 2 2 4" xfId="53936"/>
    <cellStyle name="Normal 38 3 5 2 3" xfId="11858"/>
    <cellStyle name="Normal 38 3 5 2 3 2" xfId="11859"/>
    <cellStyle name="Normal 38 3 5 2 3 3" xfId="48063"/>
    <cellStyle name="Normal 38 3 5 2 4" xfId="11860"/>
    <cellStyle name="Normal 38 3 5 2 5" xfId="11861"/>
    <cellStyle name="Normal 38 3 5 2 6" xfId="43280"/>
    <cellStyle name="Normal 38 3 5 3" xfId="11862"/>
    <cellStyle name="Normal 38 3 5 3 2" xfId="11863"/>
    <cellStyle name="Normal 38 3 5 3 3" xfId="11864"/>
    <cellStyle name="Normal 38 3 5 3 4" xfId="48064"/>
    <cellStyle name="Normal 38 3 5 4" xfId="11865"/>
    <cellStyle name="Normal 38 3 5 4 2" xfId="11866"/>
    <cellStyle name="Normal 38 3 5 4 3" xfId="11867"/>
    <cellStyle name="Normal 38 3 5 4 4" xfId="46914"/>
    <cellStyle name="Normal 38 3 5 5" xfId="11868"/>
    <cellStyle name="Normal 38 3 5 5 2" xfId="11869"/>
    <cellStyle name="Normal 38 3 5 5 3" xfId="11870"/>
    <cellStyle name="Normal 38 3 5 5 4" xfId="52125"/>
    <cellStyle name="Normal 38 3 5 6" xfId="11871"/>
    <cellStyle name="Normal 38 3 5 6 2" xfId="11872"/>
    <cellStyle name="Normal 38 3 5 6 3" xfId="45091"/>
    <cellStyle name="Normal 38 3 5 7" xfId="11873"/>
    <cellStyle name="Normal 38 3 5 8" xfId="11874"/>
    <cellStyle name="Normal 38 3 5 9" xfId="41469"/>
    <cellStyle name="Normal 38 3 6" xfId="11875"/>
    <cellStyle name="Normal 38 3 6 2" xfId="11876"/>
    <cellStyle name="Normal 38 3 6 2 2" xfId="11877"/>
    <cellStyle name="Normal 38 3 6 2 2 2" xfId="11878"/>
    <cellStyle name="Normal 38 3 6 2 2 3" xfId="11879"/>
    <cellStyle name="Normal 38 3 6 2 2 4" xfId="54071"/>
    <cellStyle name="Normal 38 3 6 2 3" xfId="11880"/>
    <cellStyle name="Normal 38 3 6 2 3 2" xfId="11881"/>
    <cellStyle name="Normal 38 3 6 2 3 3" xfId="48065"/>
    <cellStyle name="Normal 38 3 6 2 4" xfId="11882"/>
    <cellStyle name="Normal 38 3 6 2 5" xfId="11883"/>
    <cellStyle name="Normal 38 3 6 2 6" xfId="43415"/>
    <cellStyle name="Normal 38 3 6 3" xfId="11884"/>
    <cellStyle name="Normal 38 3 6 3 2" xfId="11885"/>
    <cellStyle name="Normal 38 3 6 3 3" xfId="11886"/>
    <cellStyle name="Normal 38 3 6 3 4" xfId="47049"/>
    <cellStyle name="Normal 38 3 6 4" xfId="11887"/>
    <cellStyle name="Normal 38 3 6 4 2" xfId="11888"/>
    <cellStyle name="Normal 38 3 6 4 3" xfId="11889"/>
    <cellStyle name="Normal 38 3 6 4 4" xfId="52260"/>
    <cellStyle name="Normal 38 3 6 5" xfId="11890"/>
    <cellStyle name="Normal 38 3 6 5 2" xfId="11891"/>
    <cellStyle name="Normal 38 3 6 5 3" xfId="45226"/>
    <cellStyle name="Normal 38 3 6 6" xfId="11892"/>
    <cellStyle name="Normal 38 3 6 7" xfId="11893"/>
    <cellStyle name="Normal 38 3 6 8" xfId="41604"/>
    <cellStyle name="Normal 38 3 7" xfId="11894"/>
    <cellStyle name="Normal 38 3 7 2" xfId="11895"/>
    <cellStyle name="Normal 38 3 7 2 2" xfId="11896"/>
    <cellStyle name="Normal 38 3 7 2 3" xfId="11897"/>
    <cellStyle name="Normal 38 3 7 2 4" xfId="52558"/>
    <cellStyle name="Normal 38 3 7 3" xfId="11898"/>
    <cellStyle name="Normal 38 3 7 3 2" xfId="11899"/>
    <cellStyle name="Normal 38 3 7 3 3" xfId="48066"/>
    <cellStyle name="Normal 38 3 7 4" xfId="11900"/>
    <cellStyle name="Normal 38 3 7 5" xfId="11901"/>
    <cellStyle name="Normal 38 3 7 6" xfId="41902"/>
    <cellStyle name="Normal 38 3 8" xfId="11902"/>
    <cellStyle name="Normal 38 3 8 2" xfId="11903"/>
    <cellStyle name="Normal 38 3 8 3" xfId="11904"/>
    <cellStyle name="Normal 38 3 8 4" xfId="48067"/>
    <cellStyle name="Normal 38 3 9" xfId="11905"/>
    <cellStyle name="Normal 38 3 9 2" xfId="11906"/>
    <cellStyle name="Normal 38 3 9 3" xfId="11907"/>
    <cellStyle name="Normal 38 3 9 4" xfId="45536"/>
    <cellStyle name="Normal 38 4" xfId="11908"/>
    <cellStyle name="Normal 38 4 10" xfId="11909"/>
    <cellStyle name="Normal 38 4 11" xfId="40002"/>
    <cellStyle name="Normal 38 4 2" xfId="11910"/>
    <cellStyle name="Normal 38 4 2 10" xfId="40454"/>
    <cellStyle name="Normal 38 4 2 2" xfId="11911"/>
    <cellStyle name="Normal 38 4 2 2 2" xfId="11912"/>
    <cellStyle name="Normal 38 4 2 2 2 2" xfId="11913"/>
    <cellStyle name="Normal 38 4 2 2 2 2 2" xfId="11914"/>
    <cellStyle name="Normal 38 4 2 2 2 2 3" xfId="11915"/>
    <cellStyle name="Normal 38 4 2 2 2 2 4" xfId="53340"/>
    <cellStyle name="Normal 38 4 2 2 2 3" xfId="11916"/>
    <cellStyle name="Normal 38 4 2 2 2 3 2" xfId="11917"/>
    <cellStyle name="Normal 38 4 2 2 2 3 3" xfId="48068"/>
    <cellStyle name="Normal 38 4 2 2 2 4" xfId="11918"/>
    <cellStyle name="Normal 38 4 2 2 2 5" xfId="11919"/>
    <cellStyle name="Normal 38 4 2 2 2 6" xfId="42684"/>
    <cellStyle name="Normal 38 4 2 2 3" xfId="11920"/>
    <cellStyle name="Normal 38 4 2 2 3 2" xfId="11921"/>
    <cellStyle name="Normal 38 4 2 2 3 3" xfId="11922"/>
    <cellStyle name="Normal 38 4 2 2 3 4" xfId="48069"/>
    <cellStyle name="Normal 38 4 2 2 4" xfId="11923"/>
    <cellStyle name="Normal 38 4 2 2 4 2" xfId="11924"/>
    <cellStyle name="Normal 38 4 2 2 4 3" xfId="11925"/>
    <cellStyle name="Normal 38 4 2 2 4 4" xfId="46318"/>
    <cellStyle name="Normal 38 4 2 2 5" xfId="11926"/>
    <cellStyle name="Normal 38 4 2 2 5 2" xfId="11927"/>
    <cellStyle name="Normal 38 4 2 2 5 3" xfId="11928"/>
    <cellStyle name="Normal 38 4 2 2 5 4" xfId="51529"/>
    <cellStyle name="Normal 38 4 2 2 6" xfId="11929"/>
    <cellStyle name="Normal 38 4 2 2 6 2" xfId="11930"/>
    <cellStyle name="Normal 38 4 2 2 6 3" xfId="44495"/>
    <cellStyle name="Normal 38 4 2 2 7" xfId="11931"/>
    <cellStyle name="Normal 38 4 2 2 8" xfId="11932"/>
    <cellStyle name="Normal 38 4 2 2 9" xfId="40873"/>
    <cellStyle name="Normal 38 4 2 3" xfId="11933"/>
    <cellStyle name="Normal 38 4 2 3 2" xfId="11934"/>
    <cellStyle name="Normal 38 4 2 3 2 2" xfId="11935"/>
    <cellStyle name="Normal 38 4 2 3 2 3" xfId="11936"/>
    <cellStyle name="Normal 38 4 2 3 2 4" xfId="52921"/>
    <cellStyle name="Normal 38 4 2 3 3" xfId="11937"/>
    <cellStyle name="Normal 38 4 2 3 3 2" xfId="11938"/>
    <cellStyle name="Normal 38 4 2 3 3 3" xfId="48070"/>
    <cellStyle name="Normal 38 4 2 3 4" xfId="11939"/>
    <cellStyle name="Normal 38 4 2 3 5" xfId="11940"/>
    <cellStyle name="Normal 38 4 2 3 6" xfId="42265"/>
    <cellStyle name="Normal 38 4 2 4" xfId="11941"/>
    <cellStyle name="Normal 38 4 2 4 2" xfId="11942"/>
    <cellStyle name="Normal 38 4 2 4 3" xfId="11943"/>
    <cellStyle name="Normal 38 4 2 4 4" xfId="48071"/>
    <cellStyle name="Normal 38 4 2 5" xfId="11944"/>
    <cellStyle name="Normal 38 4 2 5 2" xfId="11945"/>
    <cellStyle name="Normal 38 4 2 5 3" xfId="11946"/>
    <cellStyle name="Normal 38 4 2 5 4" xfId="45899"/>
    <cellStyle name="Normal 38 4 2 6" xfId="11947"/>
    <cellStyle name="Normal 38 4 2 6 2" xfId="11948"/>
    <cellStyle name="Normal 38 4 2 6 3" xfId="11949"/>
    <cellStyle name="Normal 38 4 2 6 4" xfId="51110"/>
    <cellStyle name="Normal 38 4 2 7" xfId="11950"/>
    <cellStyle name="Normal 38 4 2 7 2" xfId="11951"/>
    <cellStyle name="Normal 38 4 2 7 3" xfId="44076"/>
    <cellStyle name="Normal 38 4 2 8" xfId="11952"/>
    <cellStyle name="Normal 38 4 2 9" xfId="11953"/>
    <cellStyle name="Normal 38 4 3" xfId="11954"/>
    <cellStyle name="Normal 38 4 3 2" xfId="11955"/>
    <cellStyle name="Normal 38 4 3 2 2" xfId="11956"/>
    <cellStyle name="Normal 38 4 3 2 2 2" xfId="11957"/>
    <cellStyle name="Normal 38 4 3 2 2 3" xfId="11958"/>
    <cellStyle name="Normal 38 4 3 2 2 4" xfId="53339"/>
    <cellStyle name="Normal 38 4 3 2 3" xfId="11959"/>
    <cellStyle name="Normal 38 4 3 2 3 2" xfId="11960"/>
    <cellStyle name="Normal 38 4 3 2 3 3" xfId="48072"/>
    <cellStyle name="Normal 38 4 3 2 4" xfId="11961"/>
    <cellStyle name="Normal 38 4 3 2 5" xfId="11962"/>
    <cellStyle name="Normal 38 4 3 2 6" xfId="42683"/>
    <cellStyle name="Normal 38 4 3 3" xfId="11963"/>
    <cellStyle name="Normal 38 4 3 3 2" xfId="11964"/>
    <cellStyle name="Normal 38 4 3 3 3" xfId="11965"/>
    <cellStyle name="Normal 38 4 3 3 4" xfId="48073"/>
    <cellStyle name="Normal 38 4 3 4" xfId="11966"/>
    <cellStyle name="Normal 38 4 3 4 2" xfId="11967"/>
    <cellStyle name="Normal 38 4 3 4 3" xfId="11968"/>
    <cellStyle name="Normal 38 4 3 4 4" xfId="46317"/>
    <cellStyle name="Normal 38 4 3 5" xfId="11969"/>
    <cellStyle name="Normal 38 4 3 5 2" xfId="11970"/>
    <cellStyle name="Normal 38 4 3 5 3" xfId="11971"/>
    <cellStyle name="Normal 38 4 3 5 4" xfId="51528"/>
    <cellStyle name="Normal 38 4 3 6" xfId="11972"/>
    <cellStyle name="Normal 38 4 3 6 2" xfId="11973"/>
    <cellStyle name="Normal 38 4 3 6 3" xfId="44494"/>
    <cellStyle name="Normal 38 4 3 7" xfId="11974"/>
    <cellStyle name="Normal 38 4 3 8" xfId="11975"/>
    <cellStyle name="Normal 38 4 3 9" xfId="40872"/>
    <cellStyle name="Normal 38 4 4" xfId="11976"/>
    <cellStyle name="Normal 38 4 4 2" xfId="11977"/>
    <cellStyle name="Normal 38 4 4 2 2" xfId="11978"/>
    <cellStyle name="Normal 38 4 4 2 3" xfId="11979"/>
    <cellStyle name="Normal 38 4 4 2 4" xfId="52469"/>
    <cellStyle name="Normal 38 4 4 3" xfId="11980"/>
    <cellStyle name="Normal 38 4 4 3 2" xfId="11981"/>
    <cellStyle name="Normal 38 4 4 3 3" xfId="48074"/>
    <cellStyle name="Normal 38 4 4 4" xfId="11982"/>
    <cellStyle name="Normal 38 4 4 5" xfId="11983"/>
    <cellStyle name="Normal 38 4 4 6" xfId="41813"/>
    <cellStyle name="Normal 38 4 5" xfId="11984"/>
    <cellStyle name="Normal 38 4 5 2" xfId="11985"/>
    <cellStyle name="Normal 38 4 5 3" xfId="11986"/>
    <cellStyle name="Normal 38 4 5 4" xfId="48075"/>
    <cellStyle name="Normal 38 4 6" xfId="11987"/>
    <cellStyle name="Normal 38 4 6 2" xfId="11988"/>
    <cellStyle name="Normal 38 4 6 3" xfId="11989"/>
    <cellStyle name="Normal 38 4 6 4" xfId="45447"/>
    <cellStyle name="Normal 38 4 7" xfId="11990"/>
    <cellStyle name="Normal 38 4 7 2" xfId="11991"/>
    <cellStyle name="Normal 38 4 7 3" xfId="11992"/>
    <cellStyle name="Normal 38 4 7 4" xfId="50658"/>
    <cellStyle name="Normal 38 4 8" xfId="11993"/>
    <cellStyle name="Normal 38 4 8 2" xfId="11994"/>
    <cellStyle name="Normal 38 4 8 3" xfId="43624"/>
    <cellStyle name="Normal 38 4 9" xfId="11995"/>
    <cellStyle name="Normal 38 5" xfId="11996"/>
    <cellStyle name="Normal 38 5 10" xfId="11997"/>
    <cellStyle name="Normal 38 5 11" xfId="40137"/>
    <cellStyle name="Normal 38 5 2" xfId="11998"/>
    <cellStyle name="Normal 38 5 2 10" xfId="40504"/>
    <cellStyle name="Normal 38 5 2 2" xfId="11999"/>
    <cellStyle name="Normal 38 5 2 2 2" xfId="12000"/>
    <cellStyle name="Normal 38 5 2 2 2 2" xfId="12001"/>
    <cellStyle name="Normal 38 5 2 2 2 2 2" xfId="12002"/>
    <cellStyle name="Normal 38 5 2 2 2 2 3" xfId="12003"/>
    <cellStyle name="Normal 38 5 2 2 2 2 4" xfId="53342"/>
    <cellStyle name="Normal 38 5 2 2 2 3" xfId="12004"/>
    <cellStyle name="Normal 38 5 2 2 2 3 2" xfId="12005"/>
    <cellStyle name="Normal 38 5 2 2 2 3 3" xfId="48076"/>
    <cellStyle name="Normal 38 5 2 2 2 4" xfId="12006"/>
    <cellStyle name="Normal 38 5 2 2 2 5" xfId="12007"/>
    <cellStyle name="Normal 38 5 2 2 2 6" xfId="42686"/>
    <cellStyle name="Normal 38 5 2 2 3" xfId="12008"/>
    <cellStyle name="Normal 38 5 2 2 3 2" xfId="12009"/>
    <cellStyle name="Normal 38 5 2 2 3 3" xfId="12010"/>
    <cellStyle name="Normal 38 5 2 2 3 4" xfId="48077"/>
    <cellStyle name="Normal 38 5 2 2 4" xfId="12011"/>
    <cellStyle name="Normal 38 5 2 2 4 2" xfId="12012"/>
    <cellStyle name="Normal 38 5 2 2 4 3" xfId="12013"/>
    <cellStyle name="Normal 38 5 2 2 4 4" xfId="46320"/>
    <cellStyle name="Normal 38 5 2 2 5" xfId="12014"/>
    <cellStyle name="Normal 38 5 2 2 5 2" xfId="12015"/>
    <cellStyle name="Normal 38 5 2 2 5 3" xfId="12016"/>
    <cellStyle name="Normal 38 5 2 2 5 4" xfId="51531"/>
    <cellStyle name="Normal 38 5 2 2 6" xfId="12017"/>
    <cellStyle name="Normal 38 5 2 2 6 2" xfId="12018"/>
    <cellStyle name="Normal 38 5 2 2 6 3" xfId="44497"/>
    <cellStyle name="Normal 38 5 2 2 7" xfId="12019"/>
    <cellStyle name="Normal 38 5 2 2 8" xfId="12020"/>
    <cellStyle name="Normal 38 5 2 2 9" xfId="40875"/>
    <cellStyle name="Normal 38 5 2 3" xfId="12021"/>
    <cellStyle name="Normal 38 5 2 3 2" xfId="12022"/>
    <cellStyle name="Normal 38 5 2 3 2 2" xfId="12023"/>
    <cellStyle name="Normal 38 5 2 3 2 3" xfId="12024"/>
    <cellStyle name="Normal 38 5 2 3 2 4" xfId="52971"/>
    <cellStyle name="Normal 38 5 2 3 3" xfId="12025"/>
    <cellStyle name="Normal 38 5 2 3 3 2" xfId="12026"/>
    <cellStyle name="Normal 38 5 2 3 3 3" xfId="48078"/>
    <cellStyle name="Normal 38 5 2 3 4" xfId="12027"/>
    <cellStyle name="Normal 38 5 2 3 5" xfId="12028"/>
    <cellStyle name="Normal 38 5 2 3 6" xfId="42315"/>
    <cellStyle name="Normal 38 5 2 4" xfId="12029"/>
    <cellStyle name="Normal 38 5 2 4 2" xfId="12030"/>
    <cellStyle name="Normal 38 5 2 4 3" xfId="12031"/>
    <cellStyle name="Normal 38 5 2 4 4" xfId="48079"/>
    <cellStyle name="Normal 38 5 2 5" xfId="12032"/>
    <cellStyle name="Normal 38 5 2 5 2" xfId="12033"/>
    <cellStyle name="Normal 38 5 2 5 3" xfId="12034"/>
    <cellStyle name="Normal 38 5 2 5 4" xfId="45949"/>
    <cellStyle name="Normal 38 5 2 6" xfId="12035"/>
    <cellStyle name="Normal 38 5 2 6 2" xfId="12036"/>
    <cellStyle name="Normal 38 5 2 6 3" xfId="12037"/>
    <cellStyle name="Normal 38 5 2 6 4" xfId="51160"/>
    <cellStyle name="Normal 38 5 2 7" xfId="12038"/>
    <cellStyle name="Normal 38 5 2 7 2" xfId="12039"/>
    <cellStyle name="Normal 38 5 2 7 3" xfId="44126"/>
    <cellStyle name="Normal 38 5 2 8" xfId="12040"/>
    <cellStyle name="Normal 38 5 2 9" xfId="12041"/>
    <cellStyle name="Normal 38 5 3" xfId="12042"/>
    <cellStyle name="Normal 38 5 3 2" xfId="12043"/>
    <cellStyle name="Normal 38 5 3 2 2" xfId="12044"/>
    <cellStyle name="Normal 38 5 3 2 2 2" xfId="12045"/>
    <cellStyle name="Normal 38 5 3 2 2 3" xfId="12046"/>
    <cellStyle name="Normal 38 5 3 2 2 4" xfId="53341"/>
    <cellStyle name="Normal 38 5 3 2 3" xfId="12047"/>
    <cellStyle name="Normal 38 5 3 2 3 2" xfId="12048"/>
    <cellStyle name="Normal 38 5 3 2 3 3" xfId="48080"/>
    <cellStyle name="Normal 38 5 3 2 4" xfId="12049"/>
    <cellStyle name="Normal 38 5 3 2 5" xfId="12050"/>
    <cellStyle name="Normal 38 5 3 2 6" xfId="42685"/>
    <cellStyle name="Normal 38 5 3 3" xfId="12051"/>
    <cellStyle name="Normal 38 5 3 3 2" xfId="12052"/>
    <cellStyle name="Normal 38 5 3 3 3" xfId="12053"/>
    <cellStyle name="Normal 38 5 3 3 4" xfId="48081"/>
    <cellStyle name="Normal 38 5 3 4" xfId="12054"/>
    <cellStyle name="Normal 38 5 3 4 2" xfId="12055"/>
    <cellStyle name="Normal 38 5 3 4 3" xfId="12056"/>
    <cellStyle name="Normal 38 5 3 4 4" xfId="46319"/>
    <cellStyle name="Normal 38 5 3 5" xfId="12057"/>
    <cellStyle name="Normal 38 5 3 5 2" xfId="12058"/>
    <cellStyle name="Normal 38 5 3 5 3" xfId="12059"/>
    <cellStyle name="Normal 38 5 3 5 4" xfId="51530"/>
    <cellStyle name="Normal 38 5 3 6" xfId="12060"/>
    <cellStyle name="Normal 38 5 3 6 2" xfId="12061"/>
    <cellStyle name="Normal 38 5 3 6 3" xfId="44496"/>
    <cellStyle name="Normal 38 5 3 7" xfId="12062"/>
    <cellStyle name="Normal 38 5 3 8" xfId="12063"/>
    <cellStyle name="Normal 38 5 3 9" xfId="40874"/>
    <cellStyle name="Normal 38 5 4" xfId="12064"/>
    <cellStyle name="Normal 38 5 4 2" xfId="12065"/>
    <cellStyle name="Normal 38 5 4 2 2" xfId="12066"/>
    <cellStyle name="Normal 38 5 4 2 3" xfId="12067"/>
    <cellStyle name="Normal 38 5 4 2 4" xfId="52604"/>
    <cellStyle name="Normal 38 5 4 3" xfId="12068"/>
    <cellStyle name="Normal 38 5 4 3 2" xfId="12069"/>
    <cellStyle name="Normal 38 5 4 3 3" xfId="48082"/>
    <cellStyle name="Normal 38 5 4 4" xfId="12070"/>
    <cellStyle name="Normal 38 5 4 5" xfId="12071"/>
    <cellStyle name="Normal 38 5 4 6" xfId="41948"/>
    <cellStyle name="Normal 38 5 5" xfId="12072"/>
    <cellStyle name="Normal 38 5 5 2" xfId="12073"/>
    <cellStyle name="Normal 38 5 5 3" xfId="12074"/>
    <cellStyle name="Normal 38 5 5 4" xfId="48083"/>
    <cellStyle name="Normal 38 5 6" xfId="12075"/>
    <cellStyle name="Normal 38 5 6 2" xfId="12076"/>
    <cellStyle name="Normal 38 5 6 3" xfId="12077"/>
    <cellStyle name="Normal 38 5 6 4" xfId="45582"/>
    <cellStyle name="Normal 38 5 7" xfId="12078"/>
    <cellStyle name="Normal 38 5 7 2" xfId="12079"/>
    <cellStyle name="Normal 38 5 7 3" xfId="12080"/>
    <cellStyle name="Normal 38 5 7 4" xfId="50793"/>
    <cellStyle name="Normal 38 5 8" xfId="12081"/>
    <cellStyle name="Normal 38 5 8 2" xfId="12082"/>
    <cellStyle name="Normal 38 5 8 3" xfId="43759"/>
    <cellStyle name="Normal 38 5 9" xfId="12083"/>
    <cellStyle name="Normal 38 6" xfId="12084"/>
    <cellStyle name="Normal 38 6 10" xfId="12085"/>
    <cellStyle name="Normal 38 6 11" xfId="39953"/>
    <cellStyle name="Normal 38 6 2" xfId="12086"/>
    <cellStyle name="Normal 38 6 2 10" xfId="40410"/>
    <cellStyle name="Normal 38 6 2 2" xfId="12087"/>
    <cellStyle name="Normal 38 6 2 2 2" xfId="12088"/>
    <cellStyle name="Normal 38 6 2 2 2 2" xfId="12089"/>
    <cellStyle name="Normal 38 6 2 2 2 2 2" xfId="12090"/>
    <cellStyle name="Normal 38 6 2 2 2 2 3" xfId="12091"/>
    <cellStyle name="Normal 38 6 2 2 2 2 4" xfId="53344"/>
    <cellStyle name="Normal 38 6 2 2 2 3" xfId="12092"/>
    <cellStyle name="Normal 38 6 2 2 2 3 2" xfId="12093"/>
    <cellStyle name="Normal 38 6 2 2 2 3 3" xfId="48084"/>
    <cellStyle name="Normal 38 6 2 2 2 4" xfId="12094"/>
    <cellStyle name="Normal 38 6 2 2 2 5" xfId="12095"/>
    <cellStyle name="Normal 38 6 2 2 2 6" xfId="42688"/>
    <cellStyle name="Normal 38 6 2 2 3" xfId="12096"/>
    <cellStyle name="Normal 38 6 2 2 3 2" xfId="12097"/>
    <cellStyle name="Normal 38 6 2 2 3 3" xfId="12098"/>
    <cellStyle name="Normal 38 6 2 2 3 4" xfId="48085"/>
    <cellStyle name="Normal 38 6 2 2 4" xfId="12099"/>
    <cellStyle name="Normal 38 6 2 2 4 2" xfId="12100"/>
    <cellStyle name="Normal 38 6 2 2 4 3" xfId="12101"/>
    <cellStyle name="Normal 38 6 2 2 4 4" xfId="46322"/>
    <cellStyle name="Normal 38 6 2 2 5" xfId="12102"/>
    <cellStyle name="Normal 38 6 2 2 5 2" xfId="12103"/>
    <cellStyle name="Normal 38 6 2 2 5 3" xfId="12104"/>
    <cellStyle name="Normal 38 6 2 2 5 4" xfId="51533"/>
    <cellStyle name="Normal 38 6 2 2 6" xfId="12105"/>
    <cellStyle name="Normal 38 6 2 2 6 2" xfId="12106"/>
    <cellStyle name="Normal 38 6 2 2 6 3" xfId="44499"/>
    <cellStyle name="Normal 38 6 2 2 7" xfId="12107"/>
    <cellStyle name="Normal 38 6 2 2 8" xfId="12108"/>
    <cellStyle name="Normal 38 6 2 2 9" xfId="40877"/>
    <cellStyle name="Normal 38 6 2 3" xfId="12109"/>
    <cellStyle name="Normal 38 6 2 3 2" xfId="12110"/>
    <cellStyle name="Normal 38 6 2 3 2 2" xfId="12111"/>
    <cellStyle name="Normal 38 6 2 3 2 3" xfId="12112"/>
    <cellStyle name="Normal 38 6 2 3 2 4" xfId="52877"/>
    <cellStyle name="Normal 38 6 2 3 3" xfId="12113"/>
    <cellStyle name="Normal 38 6 2 3 3 2" xfId="12114"/>
    <cellStyle name="Normal 38 6 2 3 3 3" xfId="48086"/>
    <cellStyle name="Normal 38 6 2 3 4" xfId="12115"/>
    <cellStyle name="Normal 38 6 2 3 5" xfId="12116"/>
    <cellStyle name="Normal 38 6 2 3 6" xfId="42221"/>
    <cellStyle name="Normal 38 6 2 4" xfId="12117"/>
    <cellStyle name="Normal 38 6 2 4 2" xfId="12118"/>
    <cellStyle name="Normal 38 6 2 4 3" xfId="12119"/>
    <cellStyle name="Normal 38 6 2 4 4" xfId="48087"/>
    <cellStyle name="Normal 38 6 2 5" xfId="12120"/>
    <cellStyle name="Normal 38 6 2 5 2" xfId="12121"/>
    <cellStyle name="Normal 38 6 2 5 3" xfId="12122"/>
    <cellStyle name="Normal 38 6 2 5 4" xfId="45855"/>
    <cellStyle name="Normal 38 6 2 6" xfId="12123"/>
    <cellStyle name="Normal 38 6 2 6 2" xfId="12124"/>
    <cellStyle name="Normal 38 6 2 6 3" xfId="12125"/>
    <cellStyle name="Normal 38 6 2 6 4" xfId="51066"/>
    <cellStyle name="Normal 38 6 2 7" xfId="12126"/>
    <cellStyle name="Normal 38 6 2 7 2" xfId="12127"/>
    <cellStyle name="Normal 38 6 2 7 3" xfId="44032"/>
    <cellStyle name="Normal 38 6 2 8" xfId="12128"/>
    <cellStyle name="Normal 38 6 2 9" xfId="12129"/>
    <cellStyle name="Normal 38 6 3" xfId="12130"/>
    <cellStyle name="Normal 38 6 3 2" xfId="12131"/>
    <cellStyle name="Normal 38 6 3 2 2" xfId="12132"/>
    <cellStyle name="Normal 38 6 3 2 2 2" xfId="12133"/>
    <cellStyle name="Normal 38 6 3 2 2 3" xfId="12134"/>
    <cellStyle name="Normal 38 6 3 2 2 4" xfId="53343"/>
    <cellStyle name="Normal 38 6 3 2 3" xfId="12135"/>
    <cellStyle name="Normal 38 6 3 2 3 2" xfId="12136"/>
    <cellStyle name="Normal 38 6 3 2 3 3" xfId="48088"/>
    <cellStyle name="Normal 38 6 3 2 4" xfId="12137"/>
    <cellStyle name="Normal 38 6 3 2 5" xfId="12138"/>
    <cellStyle name="Normal 38 6 3 2 6" xfId="42687"/>
    <cellStyle name="Normal 38 6 3 3" xfId="12139"/>
    <cellStyle name="Normal 38 6 3 3 2" xfId="12140"/>
    <cellStyle name="Normal 38 6 3 3 3" xfId="12141"/>
    <cellStyle name="Normal 38 6 3 3 4" xfId="48089"/>
    <cellStyle name="Normal 38 6 3 4" xfId="12142"/>
    <cellStyle name="Normal 38 6 3 4 2" xfId="12143"/>
    <cellStyle name="Normal 38 6 3 4 3" xfId="12144"/>
    <cellStyle name="Normal 38 6 3 4 4" xfId="46321"/>
    <cellStyle name="Normal 38 6 3 5" xfId="12145"/>
    <cellStyle name="Normal 38 6 3 5 2" xfId="12146"/>
    <cellStyle name="Normal 38 6 3 5 3" xfId="12147"/>
    <cellStyle name="Normal 38 6 3 5 4" xfId="51532"/>
    <cellStyle name="Normal 38 6 3 6" xfId="12148"/>
    <cellStyle name="Normal 38 6 3 6 2" xfId="12149"/>
    <cellStyle name="Normal 38 6 3 6 3" xfId="44498"/>
    <cellStyle name="Normal 38 6 3 7" xfId="12150"/>
    <cellStyle name="Normal 38 6 3 8" xfId="12151"/>
    <cellStyle name="Normal 38 6 3 9" xfId="40876"/>
    <cellStyle name="Normal 38 6 4" xfId="12152"/>
    <cellStyle name="Normal 38 6 4 2" xfId="12153"/>
    <cellStyle name="Normal 38 6 4 2 2" xfId="12154"/>
    <cellStyle name="Normal 38 6 4 2 3" xfId="12155"/>
    <cellStyle name="Normal 38 6 4 2 4" xfId="52420"/>
    <cellStyle name="Normal 38 6 4 3" xfId="12156"/>
    <cellStyle name="Normal 38 6 4 3 2" xfId="12157"/>
    <cellStyle name="Normal 38 6 4 3 3" xfId="48090"/>
    <cellStyle name="Normal 38 6 4 4" xfId="12158"/>
    <cellStyle name="Normal 38 6 4 5" xfId="12159"/>
    <cellStyle name="Normal 38 6 4 6" xfId="41764"/>
    <cellStyle name="Normal 38 6 5" xfId="12160"/>
    <cellStyle name="Normal 38 6 5 2" xfId="12161"/>
    <cellStyle name="Normal 38 6 5 3" xfId="12162"/>
    <cellStyle name="Normal 38 6 5 4" xfId="48091"/>
    <cellStyle name="Normal 38 6 6" xfId="12163"/>
    <cellStyle name="Normal 38 6 6 2" xfId="12164"/>
    <cellStyle name="Normal 38 6 6 3" xfId="12165"/>
    <cellStyle name="Normal 38 6 6 4" xfId="45398"/>
    <cellStyle name="Normal 38 6 7" xfId="12166"/>
    <cellStyle name="Normal 38 6 7 2" xfId="12167"/>
    <cellStyle name="Normal 38 6 7 3" xfId="12168"/>
    <cellStyle name="Normal 38 6 7 4" xfId="50609"/>
    <cellStyle name="Normal 38 6 8" xfId="12169"/>
    <cellStyle name="Normal 38 6 8 2" xfId="12170"/>
    <cellStyle name="Normal 38 6 8 3" xfId="43575"/>
    <cellStyle name="Normal 38 6 9" xfId="12171"/>
    <cellStyle name="Normal 38 7" xfId="12172"/>
    <cellStyle name="Normal 38 7 10" xfId="40275"/>
    <cellStyle name="Normal 38 7 2" xfId="12173"/>
    <cellStyle name="Normal 38 7 2 2" xfId="12174"/>
    <cellStyle name="Normal 38 7 2 2 2" xfId="12175"/>
    <cellStyle name="Normal 38 7 2 2 2 2" xfId="12176"/>
    <cellStyle name="Normal 38 7 2 2 2 3" xfId="12177"/>
    <cellStyle name="Normal 38 7 2 2 2 4" xfId="53345"/>
    <cellStyle name="Normal 38 7 2 2 3" xfId="12178"/>
    <cellStyle name="Normal 38 7 2 2 3 2" xfId="12179"/>
    <cellStyle name="Normal 38 7 2 2 3 3" xfId="48092"/>
    <cellStyle name="Normal 38 7 2 2 4" xfId="12180"/>
    <cellStyle name="Normal 38 7 2 2 5" xfId="12181"/>
    <cellStyle name="Normal 38 7 2 2 6" xfId="42689"/>
    <cellStyle name="Normal 38 7 2 3" xfId="12182"/>
    <cellStyle name="Normal 38 7 2 3 2" xfId="12183"/>
    <cellStyle name="Normal 38 7 2 3 3" xfId="12184"/>
    <cellStyle name="Normal 38 7 2 3 4" xfId="48093"/>
    <cellStyle name="Normal 38 7 2 4" xfId="12185"/>
    <cellStyle name="Normal 38 7 2 4 2" xfId="12186"/>
    <cellStyle name="Normal 38 7 2 4 3" xfId="12187"/>
    <cellStyle name="Normal 38 7 2 4 4" xfId="46323"/>
    <cellStyle name="Normal 38 7 2 5" xfId="12188"/>
    <cellStyle name="Normal 38 7 2 5 2" xfId="12189"/>
    <cellStyle name="Normal 38 7 2 5 3" xfId="12190"/>
    <cellStyle name="Normal 38 7 2 5 4" xfId="51534"/>
    <cellStyle name="Normal 38 7 2 6" xfId="12191"/>
    <cellStyle name="Normal 38 7 2 6 2" xfId="12192"/>
    <cellStyle name="Normal 38 7 2 6 3" xfId="44500"/>
    <cellStyle name="Normal 38 7 2 7" xfId="12193"/>
    <cellStyle name="Normal 38 7 2 8" xfId="12194"/>
    <cellStyle name="Normal 38 7 2 9" xfId="40878"/>
    <cellStyle name="Normal 38 7 3" xfId="12195"/>
    <cellStyle name="Normal 38 7 3 2" xfId="12196"/>
    <cellStyle name="Normal 38 7 3 2 2" xfId="12197"/>
    <cellStyle name="Normal 38 7 3 2 3" xfId="12198"/>
    <cellStyle name="Normal 38 7 3 2 4" xfId="52742"/>
    <cellStyle name="Normal 38 7 3 3" xfId="12199"/>
    <cellStyle name="Normal 38 7 3 3 2" xfId="12200"/>
    <cellStyle name="Normal 38 7 3 3 3" xfId="48094"/>
    <cellStyle name="Normal 38 7 3 4" xfId="12201"/>
    <cellStyle name="Normal 38 7 3 5" xfId="12202"/>
    <cellStyle name="Normal 38 7 3 6" xfId="42086"/>
    <cellStyle name="Normal 38 7 4" xfId="12203"/>
    <cellStyle name="Normal 38 7 4 2" xfId="12204"/>
    <cellStyle name="Normal 38 7 4 3" xfId="12205"/>
    <cellStyle name="Normal 38 7 4 4" xfId="48095"/>
    <cellStyle name="Normal 38 7 5" xfId="12206"/>
    <cellStyle name="Normal 38 7 5 2" xfId="12207"/>
    <cellStyle name="Normal 38 7 5 3" xfId="12208"/>
    <cellStyle name="Normal 38 7 5 4" xfId="45720"/>
    <cellStyle name="Normal 38 7 6" xfId="12209"/>
    <cellStyle name="Normal 38 7 6 2" xfId="12210"/>
    <cellStyle name="Normal 38 7 6 3" xfId="12211"/>
    <cellStyle name="Normal 38 7 6 4" xfId="50931"/>
    <cellStyle name="Normal 38 7 7" xfId="12212"/>
    <cellStyle name="Normal 38 7 7 2" xfId="12213"/>
    <cellStyle name="Normal 38 7 7 3" xfId="43897"/>
    <cellStyle name="Normal 38 7 8" xfId="12214"/>
    <cellStyle name="Normal 38 7 9" xfId="12215"/>
    <cellStyle name="Normal 38 8" xfId="12216"/>
    <cellStyle name="Normal 38 8 2" xfId="12217"/>
    <cellStyle name="Normal 38 8 2 2" xfId="12218"/>
    <cellStyle name="Normal 38 8 2 2 2" xfId="12219"/>
    <cellStyle name="Normal 38 8 2 2 3" xfId="12220"/>
    <cellStyle name="Normal 38 8 2 2 4" xfId="53109"/>
    <cellStyle name="Normal 38 8 2 3" xfId="12221"/>
    <cellStyle name="Normal 38 8 2 3 2" xfId="12222"/>
    <cellStyle name="Normal 38 8 2 3 3" xfId="48096"/>
    <cellStyle name="Normal 38 8 2 4" xfId="12223"/>
    <cellStyle name="Normal 38 8 2 5" xfId="12224"/>
    <cellStyle name="Normal 38 8 2 6" xfId="42453"/>
    <cellStyle name="Normal 38 8 3" xfId="12225"/>
    <cellStyle name="Normal 38 8 3 2" xfId="12226"/>
    <cellStyle name="Normal 38 8 3 3" xfId="12227"/>
    <cellStyle name="Normal 38 8 3 4" xfId="48097"/>
    <cellStyle name="Normal 38 8 4" xfId="12228"/>
    <cellStyle name="Normal 38 8 4 2" xfId="12229"/>
    <cellStyle name="Normal 38 8 4 3" xfId="12230"/>
    <cellStyle name="Normal 38 8 4 4" xfId="46087"/>
    <cellStyle name="Normal 38 8 5" xfId="12231"/>
    <cellStyle name="Normal 38 8 5 2" xfId="12232"/>
    <cellStyle name="Normal 38 8 5 3" xfId="12233"/>
    <cellStyle name="Normal 38 8 5 4" xfId="51298"/>
    <cellStyle name="Normal 38 8 6" xfId="12234"/>
    <cellStyle name="Normal 38 8 6 2" xfId="12235"/>
    <cellStyle name="Normal 38 8 6 3" xfId="44264"/>
    <cellStyle name="Normal 38 8 7" xfId="12236"/>
    <cellStyle name="Normal 38 8 8" xfId="12237"/>
    <cellStyle name="Normal 38 8 9" xfId="40642"/>
    <cellStyle name="Normal 38 9" xfId="12238"/>
    <cellStyle name="Normal 38 9 2" xfId="12239"/>
    <cellStyle name="Normal 38 9 2 2" xfId="12240"/>
    <cellStyle name="Normal 38 9 2 2 2" xfId="12241"/>
    <cellStyle name="Normal 38 9 2 2 3" xfId="12242"/>
    <cellStyle name="Normal 38 9 2 2 4" xfId="52376"/>
    <cellStyle name="Normal 38 9 2 3" xfId="12243"/>
    <cellStyle name="Normal 38 9 2 3 2" xfId="12244"/>
    <cellStyle name="Normal 38 9 2 3 3" xfId="48098"/>
    <cellStyle name="Normal 38 9 2 4" xfId="12245"/>
    <cellStyle name="Normal 38 9 2 5" xfId="12246"/>
    <cellStyle name="Normal 38 9 2 6" xfId="41720"/>
    <cellStyle name="Normal 38 9 3" xfId="12247"/>
    <cellStyle name="Normal 38 9 3 2" xfId="12248"/>
    <cellStyle name="Normal 38 9 3 3" xfId="12249"/>
    <cellStyle name="Normal 38 9 3 4" xfId="48099"/>
    <cellStyle name="Normal 38 9 4" xfId="12250"/>
    <cellStyle name="Normal 38 9 4 2" xfId="12251"/>
    <cellStyle name="Normal 38 9 4 3" xfId="12252"/>
    <cellStyle name="Normal 38 9 4 4" xfId="45354"/>
    <cellStyle name="Normal 38 9 5" xfId="12253"/>
    <cellStyle name="Normal 38 9 5 2" xfId="12254"/>
    <cellStyle name="Normal 38 9 5 3" xfId="12255"/>
    <cellStyle name="Normal 38 9 5 4" xfId="50565"/>
    <cellStyle name="Normal 38 9 6" xfId="12256"/>
    <cellStyle name="Normal 38 9 6 2" xfId="12257"/>
    <cellStyle name="Normal 38 9 6 3" xfId="43531"/>
    <cellStyle name="Normal 38 9 7" xfId="12258"/>
    <cellStyle name="Normal 38 9 8" xfId="12259"/>
    <cellStyle name="Normal 38 9 9" xfId="39909"/>
    <cellStyle name="Normal 39" xfId="129"/>
    <cellStyle name="Normal 39 2" xfId="12260"/>
    <cellStyle name="Normal 39 2 2" xfId="12261"/>
    <cellStyle name="Normal 39 3" xfId="12262"/>
    <cellStyle name="Normal 39 4" xfId="12263"/>
    <cellStyle name="Normal 39 5" xfId="12264"/>
    <cellStyle name="Normal 4" xfId="20"/>
    <cellStyle name="Normal 4 2" xfId="186"/>
    <cellStyle name="Normal 4 2 2" xfId="12265"/>
    <cellStyle name="Normal 4 3" xfId="12266"/>
    <cellStyle name="Normal 4 4" xfId="12267"/>
    <cellStyle name="Normal 4 5" xfId="12268"/>
    <cellStyle name="Normal 40" xfId="130"/>
    <cellStyle name="Normal 40 2" xfId="12269"/>
    <cellStyle name="Normal 40 2 2" xfId="12270"/>
    <cellStyle name="Normal 40 3" xfId="12271"/>
    <cellStyle name="Normal 40 4" xfId="12272"/>
    <cellStyle name="Normal 40 5" xfId="12273"/>
    <cellStyle name="Normal 41" xfId="131"/>
    <cellStyle name="Normal 41 2" xfId="12274"/>
    <cellStyle name="Normal 41 2 2" xfId="12275"/>
    <cellStyle name="Normal 41 3" xfId="12276"/>
    <cellStyle name="Normal 41 4" xfId="12277"/>
    <cellStyle name="Normal 41 5" xfId="12278"/>
    <cellStyle name="Normal 42" xfId="132"/>
    <cellStyle name="Normal 42 2" xfId="12279"/>
    <cellStyle name="Normal 42 2 2" xfId="12280"/>
    <cellStyle name="Normal 42 3" xfId="12281"/>
    <cellStyle name="Normal 42 4" xfId="12282"/>
    <cellStyle name="Normal 42 5" xfId="12283"/>
    <cellStyle name="Normal 43" xfId="133"/>
    <cellStyle name="Normal 43 2" xfId="12284"/>
    <cellStyle name="Normal 43 2 2" xfId="12285"/>
    <cellStyle name="Normal 43 3" xfId="12286"/>
    <cellStyle name="Normal 43 4" xfId="12287"/>
    <cellStyle name="Normal 43 5" xfId="12288"/>
    <cellStyle name="Normal 44" xfId="134"/>
    <cellStyle name="Normal 44 2" xfId="12289"/>
    <cellStyle name="Normal 44 2 2" xfId="12290"/>
    <cellStyle name="Normal 44 3" xfId="12291"/>
    <cellStyle name="Normal 44 4" xfId="12292"/>
    <cellStyle name="Normal 44 5" xfId="12293"/>
    <cellStyle name="Normal 45" xfId="135"/>
    <cellStyle name="Normal 45 2" xfId="12294"/>
    <cellStyle name="Normal 45 2 2" xfId="12295"/>
    <cellStyle name="Normal 45 3" xfId="12296"/>
    <cellStyle name="Normal 45 4" xfId="12297"/>
    <cellStyle name="Normal 45 5" xfId="12298"/>
    <cellStyle name="Normal 46" xfId="136"/>
    <cellStyle name="Normal 46 2" xfId="12299"/>
    <cellStyle name="Normal 46 2 2" xfId="12300"/>
    <cellStyle name="Normal 46 3" xfId="12301"/>
    <cellStyle name="Normal 46 4" xfId="12302"/>
    <cellStyle name="Normal 46 5" xfId="12303"/>
    <cellStyle name="Normal 47" xfId="137"/>
    <cellStyle name="Normal 47 2" xfId="12304"/>
    <cellStyle name="Normal 47 2 2" xfId="12305"/>
    <cellStyle name="Normal 47 3" xfId="12306"/>
    <cellStyle name="Normal 47 4" xfId="12307"/>
    <cellStyle name="Normal 47 5" xfId="12308"/>
    <cellStyle name="Normal 48" xfId="138"/>
    <cellStyle name="Normal 48 2" xfId="12309"/>
    <cellStyle name="Normal 48 2 2" xfId="12310"/>
    <cellStyle name="Normal 48 3" xfId="12311"/>
    <cellStyle name="Normal 48 4" xfId="12312"/>
    <cellStyle name="Normal 48 5" xfId="12313"/>
    <cellStyle name="Normal 49" xfId="139"/>
    <cellStyle name="Normal 49 2" xfId="12314"/>
    <cellStyle name="Normal 49 2 2" xfId="12315"/>
    <cellStyle name="Normal 49 3" xfId="12316"/>
    <cellStyle name="Normal 49 4" xfId="12317"/>
    <cellStyle name="Normal 49 5" xfId="12318"/>
    <cellStyle name="Normal 5" xfId="23"/>
    <cellStyle name="Normal 5 10" xfId="12319"/>
    <cellStyle name="Normal 5 10 10" xfId="40276"/>
    <cellStyle name="Normal 5 10 2" xfId="12320"/>
    <cellStyle name="Normal 5 10 2 2" xfId="12321"/>
    <cellStyle name="Normal 5 10 2 2 2" xfId="12322"/>
    <cellStyle name="Normal 5 10 2 2 2 2" xfId="12323"/>
    <cellStyle name="Normal 5 10 2 2 2 3" xfId="12324"/>
    <cellStyle name="Normal 5 10 2 2 2 4" xfId="53346"/>
    <cellStyle name="Normal 5 10 2 2 3" xfId="12325"/>
    <cellStyle name="Normal 5 10 2 2 3 2" xfId="12326"/>
    <cellStyle name="Normal 5 10 2 2 3 3" xfId="48100"/>
    <cellStyle name="Normal 5 10 2 2 4" xfId="12327"/>
    <cellStyle name="Normal 5 10 2 2 5" xfId="12328"/>
    <cellStyle name="Normal 5 10 2 2 6" xfId="42690"/>
    <cellStyle name="Normal 5 10 2 3" xfId="12329"/>
    <cellStyle name="Normal 5 10 2 3 2" xfId="12330"/>
    <cellStyle name="Normal 5 10 2 3 3" xfId="12331"/>
    <cellStyle name="Normal 5 10 2 3 4" xfId="48101"/>
    <cellStyle name="Normal 5 10 2 4" xfId="12332"/>
    <cellStyle name="Normal 5 10 2 4 2" xfId="12333"/>
    <cellStyle name="Normal 5 10 2 4 3" xfId="12334"/>
    <cellStyle name="Normal 5 10 2 4 4" xfId="46324"/>
    <cellStyle name="Normal 5 10 2 5" xfId="12335"/>
    <cellStyle name="Normal 5 10 2 5 2" xfId="12336"/>
    <cellStyle name="Normal 5 10 2 5 3" xfId="12337"/>
    <cellStyle name="Normal 5 10 2 5 4" xfId="51535"/>
    <cellStyle name="Normal 5 10 2 6" xfId="12338"/>
    <cellStyle name="Normal 5 10 2 6 2" xfId="12339"/>
    <cellStyle name="Normal 5 10 2 6 3" xfId="44501"/>
    <cellStyle name="Normal 5 10 2 7" xfId="12340"/>
    <cellStyle name="Normal 5 10 2 8" xfId="12341"/>
    <cellStyle name="Normal 5 10 2 9" xfId="40879"/>
    <cellStyle name="Normal 5 10 3" xfId="12342"/>
    <cellStyle name="Normal 5 10 3 2" xfId="12343"/>
    <cellStyle name="Normal 5 10 3 2 2" xfId="12344"/>
    <cellStyle name="Normal 5 10 3 2 3" xfId="12345"/>
    <cellStyle name="Normal 5 10 3 2 4" xfId="52743"/>
    <cellStyle name="Normal 5 10 3 3" xfId="12346"/>
    <cellStyle name="Normal 5 10 3 3 2" xfId="12347"/>
    <cellStyle name="Normal 5 10 3 3 3" xfId="48102"/>
    <cellStyle name="Normal 5 10 3 4" xfId="12348"/>
    <cellStyle name="Normal 5 10 3 5" xfId="12349"/>
    <cellStyle name="Normal 5 10 3 6" xfId="42087"/>
    <cellStyle name="Normal 5 10 4" xfId="12350"/>
    <cellStyle name="Normal 5 10 4 2" xfId="12351"/>
    <cellStyle name="Normal 5 10 4 3" xfId="12352"/>
    <cellStyle name="Normal 5 10 4 4" xfId="48103"/>
    <cellStyle name="Normal 5 10 5" xfId="12353"/>
    <cellStyle name="Normal 5 10 5 2" xfId="12354"/>
    <cellStyle name="Normal 5 10 5 3" xfId="12355"/>
    <cellStyle name="Normal 5 10 5 4" xfId="45721"/>
    <cellStyle name="Normal 5 10 6" xfId="12356"/>
    <cellStyle name="Normal 5 10 6 2" xfId="12357"/>
    <cellStyle name="Normal 5 10 6 3" xfId="12358"/>
    <cellStyle name="Normal 5 10 6 4" xfId="50932"/>
    <cellStyle name="Normal 5 10 7" xfId="12359"/>
    <cellStyle name="Normal 5 10 7 2" xfId="12360"/>
    <cellStyle name="Normal 5 10 7 3" xfId="43898"/>
    <cellStyle name="Normal 5 10 8" xfId="12361"/>
    <cellStyle name="Normal 5 10 9" xfId="12362"/>
    <cellStyle name="Normal 5 11" xfId="12363"/>
    <cellStyle name="Normal 5 11 2" xfId="12364"/>
    <cellStyle name="Normal 5 11 2 2" xfId="12365"/>
    <cellStyle name="Normal 5 11 2 2 2" xfId="12366"/>
    <cellStyle name="Normal 5 11 2 2 3" xfId="12367"/>
    <cellStyle name="Normal 5 11 2 2 4" xfId="53110"/>
    <cellStyle name="Normal 5 11 2 3" xfId="12368"/>
    <cellStyle name="Normal 5 11 2 3 2" xfId="12369"/>
    <cellStyle name="Normal 5 11 2 3 3" xfId="48104"/>
    <cellStyle name="Normal 5 11 2 4" xfId="12370"/>
    <cellStyle name="Normal 5 11 2 5" xfId="12371"/>
    <cellStyle name="Normal 5 11 2 6" xfId="42454"/>
    <cellStyle name="Normal 5 11 3" xfId="12372"/>
    <cellStyle name="Normal 5 11 3 2" xfId="12373"/>
    <cellStyle name="Normal 5 11 3 3" xfId="12374"/>
    <cellStyle name="Normal 5 11 3 4" xfId="48105"/>
    <cellStyle name="Normal 5 11 4" xfId="12375"/>
    <cellStyle name="Normal 5 11 4 2" xfId="12376"/>
    <cellStyle name="Normal 5 11 4 3" xfId="12377"/>
    <cellStyle name="Normal 5 11 4 4" xfId="46088"/>
    <cellStyle name="Normal 5 11 5" xfId="12378"/>
    <cellStyle name="Normal 5 11 5 2" xfId="12379"/>
    <cellStyle name="Normal 5 11 5 3" xfId="12380"/>
    <cellStyle name="Normal 5 11 5 4" xfId="51299"/>
    <cellStyle name="Normal 5 11 6" xfId="12381"/>
    <cellStyle name="Normal 5 11 6 2" xfId="12382"/>
    <cellStyle name="Normal 5 11 6 3" xfId="44265"/>
    <cellStyle name="Normal 5 11 7" xfId="12383"/>
    <cellStyle name="Normal 5 11 8" xfId="12384"/>
    <cellStyle name="Normal 5 11 9" xfId="40643"/>
    <cellStyle name="Normal 5 12" xfId="12385"/>
    <cellStyle name="Normal 5 12 2" xfId="12386"/>
    <cellStyle name="Normal 5 12 2 2" xfId="12387"/>
    <cellStyle name="Normal 5 12 2 2 2" xfId="12388"/>
    <cellStyle name="Normal 5 12 2 2 3" xfId="12389"/>
    <cellStyle name="Normal 5 12 2 2 4" xfId="52377"/>
    <cellStyle name="Normal 5 12 2 3" xfId="12390"/>
    <cellStyle name="Normal 5 12 2 3 2" xfId="12391"/>
    <cellStyle name="Normal 5 12 2 3 3" xfId="48106"/>
    <cellStyle name="Normal 5 12 2 4" xfId="12392"/>
    <cellStyle name="Normal 5 12 2 5" xfId="12393"/>
    <cellStyle name="Normal 5 12 2 6" xfId="41721"/>
    <cellStyle name="Normal 5 12 3" xfId="12394"/>
    <cellStyle name="Normal 5 12 3 2" xfId="12395"/>
    <cellStyle name="Normal 5 12 3 3" xfId="12396"/>
    <cellStyle name="Normal 5 12 3 4" xfId="48107"/>
    <cellStyle name="Normal 5 12 4" xfId="12397"/>
    <cellStyle name="Normal 5 12 4 2" xfId="12398"/>
    <cellStyle name="Normal 5 12 4 3" xfId="12399"/>
    <cellStyle name="Normal 5 12 4 4" xfId="45355"/>
    <cellStyle name="Normal 5 12 5" xfId="12400"/>
    <cellStyle name="Normal 5 12 5 2" xfId="12401"/>
    <cellStyle name="Normal 5 12 5 3" xfId="12402"/>
    <cellStyle name="Normal 5 12 5 4" xfId="50566"/>
    <cellStyle name="Normal 5 12 6" xfId="12403"/>
    <cellStyle name="Normal 5 12 6 2" xfId="12404"/>
    <cellStyle name="Normal 5 12 6 3" xfId="43532"/>
    <cellStyle name="Normal 5 12 7" xfId="12405"/>
    <cellStyle name="Normal 5 12 8" xfId="12406"/>
    <cellStyle name="Normal 5 12 9" xfId="39910"/>
    <cellStyle name="Normal 5 13" xfId="12407"/>
    <cellStyle name="Normal 5 14" xfId="12408"/>
    <cellStyle name="Normal 5 14 2" xfId="12409"/>
    <cellStyle name="Normal 5 14 2 2" xfId="12410"/>
    <cellStyle name="Normal 5 14 2 2 2" xfId="12411"/>
    <cellStyle name="Normal 5 14 2 2 3" xfId="12412"/>
    <cellStyle name="Normal 5 14 2 2 4" xfId="53847"/>
    <cellStyle name="Normal 5 14 2 3" xfId="12413"/>
    <cellStyle name="Normal 5 14 2 3 2" xfId="12414"/>
    <cellStyle name="Normal 5 14 2 3 3" xfId="48108"/>
    <cellStyle name="Normal 5 14 2 4" xfId="12415"/>
    <cellStyle name="Normal 5 14 2 5" xfId="12416"/>
    <cellStyle name="Normal 5 14 2 6" xfId="43191"/>
    <cellStyle name="Normal 5 14 3" xfId="12417"/>
    <cellStyle name="Normal 5 14 3 2" xfId="12418"/>
    <cellStyle name="Normal 5 14 3 3" xfId="12419"/>
    <cellStyle name="Normal 5 14 3 4" xfId="48109"/>
    <cellStyle name="Normal 5 14 4" xfId="12420"/>
    <cellStyle name="Normal 5 14 4 2" xfId="12421"/>
    <cellStyle name="Normal 5 14 4 3" xfId="12422"/>
    <cellStyle name="Normal 5 14 4 4" xfId="46825"/>
    <cellStyle name="Normal 5 14 5" xfId="12423"/>
    <cellStyle name="Normal 5 14 5 2" xfId="12424"/>
    <cellStyle name="Normal 5 14 5 3" xfId="12425"/>
    <cellStyle name="Normal 5 14 5 4" xfId="52036"/>
    <cellStyle name="Normal 5 14 6" xfId="12426"/>
    <cellStyle name="Normal 5 14 6 2" xfId="12427"/>
    <cellStyle name="Normal 5 14 6 3" xfId="45002"/>
    <cellStyle name="Normal 5 14 7" xfId="12428"/>
    <cellStyle name="Normal 5 14 8" xfId="12429"/>
    <cellStyle name="Normal 5 14 9" xfId="41380"/>
    <cellStyle name="Normal 5 15" xfId="12430"/>
    <cellStyle name="Normal 5 15 2" xfId="12431"/>
    <cellStyle name="Normal 5 15 2 2" xfId="12432"/>
    <cellStyle name="Normal 5 15 2 2 2" xfId="12433"/>
    <cellStyle name="Normal 5 15 2 2 3" xfId="12434"/>
    <cellStyle name="Normal 5 15 2 2 4" xfId="53983"/>
    <cellStyle name="Normal 5 15 2 3" xfId="12435"/>
    <cellStyle name="Normal 5 15 2 3 2" xfId="12436"/>
    <cellStyle name="Normal 5 15 2 3 3" xfId="48110"/>
    <cellStyle name="Normal 5 15 2 4" xfId="12437"/>
    <cellStyle name="Normal 5 15 2 5" xfId="12438"/>
    <cellStyle name="Normal 5 15 2 6" xfId="43327"/>
    <cellStyle name="Normal 5 15 3" xfId="12439"/>
    <cellStyle name="Normal 5 15 3 2" xfId="12440"/>
    <cellStyle name="Normal 5 15 3 3" xfId="12441"/>
    <cellStyle name="Normal 5 15 3 4" xfId="46961"/>
    <cellStyle name="Normal 5 15 4" xfId="12442"/>
    <cellStyle name="Normal 5 15 4 2" xfId="12443"/>
    <cellStyle name="Normal 5 15 4 3" xfId="12444"/>
    <cellStyle name="Normal 5 15 4 4" xfId="52172"/>
    <cellStyle name="Normal 5 15 5" xfId="12445"/>
    <cellStyle name="Normal 5 15 5 2" xfId="12446"/>
    <cellStyle name="Normal 5 15 5 3" xfId="45138"/>
    <cellStyle name="Normal 5 15 6" xfId="12447"/>
    <cellStyle name="Normal 5 15 7" xfId="12448"/>
    <cellStyle name="Normal 5 15 8" xfId="41516"/>
    <cellStyle name="Normal 5 16" xfId="12449"/>
    <cellStyle name="Normal 5 16 2" xfId="12450"/>
    <cellStyle name="Normal 5 16 2 2" xfId="12451"/>
    <cellStyle name="Normal 5 16 2 3" xfId="12452"/>
    <cellStyle name="Normal 5 16 2 4" xfId="48111"/>
    <cellStyle name="Normal 5 16 3" xfId="12453"/>
    <cellStyle name="Normal 5 16 3 2" xfId="12454"/>
    <cellStyle name="Normal 5 16 3 3" xfId="12455"/>
    <cellStyle name="Normal 5 16 3 4" xfId="52323"/>
    <cellStyle name="Normal 5 16 4" xfId="12456"/>
    <cellStyle name="Normal 5 16 4 2" xfId="12457"/>
    <cellStyle name="Normal 5 16 4 3" xfId="45260"/>
    <cellStyle name="Normal 5 16 5" xfId="12458"/>
    <cellStyle name="Normal 5 16 6" xfId="12459"/>
    <cellStyle name="Normal 5 16 7" xfId="41667"/>
    <cellStyle name="Normal 5 17" xfId="12460"/>
    <cellStyle name="Normal 5 17 2" xfId="12461"/>
    <cellStyle name="Normal 5 17 3" xfId="12462"/>
    <cellStyle name="Normal 5 17 4" xfId="48112"/>
    <cellStyle name="Normal 5 18" xfId="12463"/>
    <cellStyle name="Normal 5 18 2" xfId="12464"/>
    <cellStyle name="Normal 5 18 3" xfId="12465"/>
    <cellStyle name="Normal 5 18 4" xfId="45301"/>
    <cellStyle name="Normal 5 19" xfId="12466"/>
    <cellStyle name="Normal 5 19 2" xfId="12467"/>
    <cellStyle name="Normal 5 19 3" xfId="12468"/>
    <cellStyle name="Normal 5 19 4" xfId="50512"/>
    <cellStyle name="Normal 5 2" xfId="53"/>
    <cellStyle name="Normal 5 2 10" xfId="12469"/>
    <cellStyle name="Normal 5 2 10 2" xfId="12470"/>
    <cellStyle name="Normal 5 2 10 2 2" xfId="12471"/>
    <cellStyle name="Normal 5 2 10 2 2 2" xfId="12472"/>
    <cellStyle name="Normal 5 2 10 2 2 3" xfId="12473"/>
    <cellStyle name="Normal 5 2 10 2 2 4" xfId="53111"/>
    <cellStyle name="Normal 5 2 10 2 3" xfId="12474"/>
    <cellStyle name="Normal 5 2 10 2 3 2" xfId="12475"/>
    <cellStyle name="Normal 5 2 10 2 3 3" xfId="48113"/>
    <cellStyle name="Normal 5 2 10 2 4" xfId="12476"/>
    <cellStyle name="Normal 5 2 10 2 5" xfId="12477"/>
    <cellStyle name="Normal 5 2 10 2 6" xfId="42455"/>
    <cellStyle name="Normal 5 2 10 3" xfId="12478"/>
    <cellStyle name="Normal 5 2 10 3 2" xfId="12479"/>
    <cellStyle name="Normal 5 2 10 3 3" xfId="12480"/>
    <cellStyle name="Normal 5 2 10 3 4" xfId="48114"/>
    <cellStyle name="Normal 5 2 10 4" xfId="12481"/>
    <cellStyle name="Normal 5 2 10 4 2" xfId="12482"/>
    <cellStyle name="Normal 5 2 10 4 3" xfId="12483"/>
    <cellStyle name="Normal 5 2 10 4 4" xfId="46089"/>
    <cellStyle name="Normal 5 2 10 5" xfId="12484"/>
    <cellStyle name="Normal 5 2 10 5 2" xfId="12485"/>
    <cellStyle name="Normal 5 2 10 5 3" xfId="12486"/>
    <cellStyle name="Normal 5 2 10 5 4" xfId="51300"/>
    <cellStyle name="Normal 5 2 10 6" xfId="12487"/>
    <cellStyle name="Normal 5 2 10 6 2" xfId="12488"/>
    <cellStyle name="Normal 5 2 10 6 3" xfId="44266"/>
    <cellStyle name="Normal 5 2 10 7" xfId="12489"/>
    <cellStyle name="Normal 5 2 10 8" xfId="12490"/>
    <cellStyle name="Normal 5 2 10 9" xfId="40644"/>
    <cellStyle name="Normal 5 2 11" xfId="12491"/>
    <cellStyle name="Normal 5 2 11 2" xfId="12492"/>
    <cellStyle name="Normal 5 2 11 2 2" xfId="12493"/>
    <cellStyle name="Normal 5 2 11 2 2 2" xfId="12494"/>
    <cellStyle name="Normal 5 2 11 2 2 3" xfId="12495"/>
    <cellStyle name="Normal 5 2 11 2 2 4" xfId="52378"/>
    <cellStyle name="Normal 5 2 11 2 3" xfId="12496"/>
    <cellStyle name="Normal 5 2 11 2 3 2" xfId="12497"/>
    <cellStyle name="Normal 5 2 11 2 3 3" xfId="48115"/>
    <cellStyle name="Normal 5 2 11 2 4" xfId="12498"/>
    <cellStyle name="Normal 5 2 11 2 5" xfId="12499"/>
    <cellStyle name="Normal 5 2 11 2 6" xfId="41722"/>
    <cellStyle name="Normal 5 2 11 3" xfId="12500"/>
    <cellStyle name="Normal 5 2 11 3 2" xfId="12501"/>
    <cellStyle name="Normal 5 2 11 3 3" xfId="12502"/>
    <cellStyle name="Normal 5 2 11 3 4" xfId="48116"/>
    <cellStyle name="Normal 5 2 11 4" xfId="12503"/>
    <cellStyle name="Normal 5 2 11 4 2" xfId="12504"/>
    <cellStyle name="Normal 5 2 11 4 3" xfId="12505"/>
    <cellStyle name="Normal 5 2 11 4 4" xfId="45356"/>
    <cellStyle name="Normal 5 2 11 5" xfId="12506"/>
    <cellStyle name="Normal 5 2 11 5 2" xfId="12507"/>
    <cellStyle name="Normal 5 2 11 5 3" xfId="12508"/>
    <cellStyle name="Normal 5 2 11 5 4" xfId="50567"/>
    <cellStyle name="Normal 5 2 11 6" xfId="12509"/>
    <cellStyle name="Normal 5 2 11 6 2" xfId="12510"/>
    <cellStyle name="Normal 5 2 11 6 3" xfId="43533"/>
    <cellStyle name="Normal 5 2 11 7" xfId="12511"/>
    <cellStyle name="Normal 5 2 11 8" xfId="12512"/>
    <cellStyle name="Normal 5 2 11 9" xfId="39911"/>
    <cellStyle name="Normal 5 2 12" xfId="12513"/>
    <cellStyle name="Normal 5 2 12 2" xfId="12514"/>
    <cellStyle name="Normal 5 2 12 2 2" xfId="12515"/>
    <cellStyle name="Normal 5 2 12 2 2 2" xfId="12516"/>
    <cellStyle name="Normal 5 2 12 2 2 3" xfId="12517"/>
    <cellStyle name="Normal 5 2 12 2 2 4" xfId="53848"/>
    <cellStyle name="Normal 5 2 12 2 3" xfId="12518"/>
    <cellStyle name="Normal 5 2 12 2 3 2" xfId="12519"/>
    <cellStyle name="Normal 5 2 12 2 3 3" xfId="48117"/>
    <cellStyle name="Normal 5 2 12 2 4" xfId="12520"/>
    <cellStyle name="Normal 5 2 12 2 5" xfId="12521"/>
    <cellStyle name="Normal 5 2 12 2 6" xfId="43192"/>
    <cellStyle name="Normal 5 2 12 3" xfId="12522"/>
    <cellStyle name="Normal 5 2 12 3 2" xfId="12523"/>
    <cellStyle name="Normal 5 2 12 3 3" xfId="12524"/>
    <cellStyle name="Normal 5 2 12 3 4" xfId="48118"/>
    <cellStyle name="Normal 5 2 12 4" xfId="12525"/>
    <cellStyle name="Normal 5 2 12 4 2" xfId="12526"/>
    <cellStyle name="Normal 5 2 12 4 3" xfId="12527"/>
    <cellStyle name="Normal 5 2 12 4 4" xfId="46826"/>
    <cellStyle name="Normal 5 2 12 5" xfId="12528"/>
    <cellStyle name="Normal 5 2 12 5 2" xfId="12529"/>
    <cellStyle name="Normal 5 2 12 5 3" xfId="12530"/>
    <cellStyle name="Normal 5 2 12 5 4" xfId="52037"/>
    <cellStyle name="Normal 5 2 12 6" xfId="12531"/>
    <cellStyle name="Normal 5 2 12 6 2" xfId="12532"/>
    <cellStyle name="Normal 5 2 12 6 3" xfId="45003"/>
    <cellStyle name="Normal 5 2 12 7" xfId="12533"/>
    <cellStyle name="Normal 5 2 12 8" xfId="12534"/>
    <cellStyle name="Normal 5 2 12 9" xfId="41381"/>
    <cellStyle name="Normal 5 2 13" xfId="12535"/>
    <cellStyle name="Normal 5 2 13 2" xfId="12536"/>
    <cellStyle name="Normal 5 2 13 2 2" xfId="12537"/>
    <cellStyle name="Normal 5 2 13 2 2 2" xfId="12538"/>
    <cellStyle name="Normal 5 2 13 2 2 3" xfId="12539"/>
    <cellStyle name="Normal 5 2 13 2 2 4" xfId="53984"/>
    <cellStyle name="Normal 5 2 13 2 3" xfId="12540"/>
    <cellStyle name="Normal 5 2 13 2 3 2" xfId="12541"/>
    <cellStyle name="Normal 5 2 13 2 3 3" xfId="48119"/>
    <cellStyle name="Normal 5 2 13 2 4" xfId="12542"/>
    <cellStyle name="Normal 5 2 13 2 5" xfId="12543"/>
    <cellStyle name="Normal 5 2 13 2 6" xfId="43328"/>
    <cellStyle name="Normal 5 2 13 3" xfId="12544"/>
    <cellStyle name="Normal 5 2 13 3 2" xfId="12545"/>
    <cellStyle name="Normal 5 2 13 3 3" xfId="12546"/>
    <cellStyle name="Normal 5 2 13 3 4" xfId="46962"/>
    <cellStyle name="Normal 5 2 13 4" xfId="12547"/>
    <cellStyle name="Normal 5 2 13 4 2" xfId="12548"/>
    <cellStyle name="Normal 5 2 13 4 3" xfId="12549"/>
    <cellStyle name="Normal 5 2 13 4 4" xfId="52173"/>
    <cellStyle name="Normal 5 2 13 5" xfId="12550"/>
    <cellStyle name="Normal 5 2 13 5 2" xfId="12551"/>
    <cellStyle name="Normal 5 2 13 5 3" xfId="45139"/>
    <cellStyle name="Normal 5 2 13 6" xfId="12552"/>
    <cellStyle name="Normal 5 2 13 7" xfId="12553"/>
    <cellStyle name="Normal 5 2 13 8" xfId="41517"/>
    <cellStyle name="Normal 5 2 14" xfId="12554"/>
    <cellStyle name="Normal 5 2 14 2" xfId="12555"/>
    <cellStyle name="Normal 5 2 14 2 2" xfId="12556"/>
    <cellStyle name="Normal 5 2 14 2 3" xfId="12557"/>
    <cellStyle name="Normal 5 2 14 2 4" xfId="48120"/>
    <cellStyle name="Normal 5 2 14 3" xfId="12558"/>
    <cellStyle name="Normal 5 2 14 4" xfId="12559"/>
    <cellStyle name="Normal 5 2 14 4 2" xfId="12560"/>
    <cellStyle name="Normal 5 2 14 4 3" xfId="45266"/>
    <cellStyle name="Normal 5 2 15" xfId="12561"/>
    <cellStyle name="Normal 5 2 15 2" xfId="12562"/>
    <cellStyle name="Normal 5 2 15 2 2" xfId="12563"/>
    <cellStyle name="Normal 5 2 15 2 3" xfId="12564"/>
    <cellStyle name="Normal 5 2 15 2 4" xfId="52329"/>
    <cellStyle name="Normal 5 2 15 3" xfId="12565"/>
    <cellStyle name="Normal 5 2 15 3 2" xfId="12566"/>
    <cellStyle name="Normal 5 2 15 3 3" xfId="48121"/>
    <cellStyle name="Normal 5 2 15 4" xfId="12567"/>
    <cellStyle name="Normal 5 2 15 5" xfId="12568"/>
    <cellStyle name="Normal 5 2 15 6" xfId="41673"/>
    <cellStyle name="Normal 5 2 16" xfId="12569"/>
    <cellStyle name="Normal 5 2 16 2" xfId="12570"/>
    <cellStyle name="Normal 5 2 16 3" xfId="12571"/>
    <cellStyle name="Normal 5 2 16 4" xfId="45307"/>
    <cellStyle name="Normal 5 2 17" xfId="12572"/>
    <cellStyle name="Normal 5 2 17 2" xfId="12573"/>
    <cellStyle name="Normal 5 2 17 3" xfId="12574"/>
    <cellStyle name="Normal 5 2 17 4" xfId="50518"/>
    <cellStyle name="Normal 5 2 18" xfId="12575"/>
    <cellStyle name="Normal 5 2 18 2" xfId="12576"/>
    <cellStyle name="Normal 5 2 18 3" xfId="43484"/>
    <cellStyle name="Normal 5 2 19" xfId="12577"/>
    <cellStyle name="Normal 5 2 2" xfId="140"/>
    <cellStyle name="Normal 5 2 2 10" xfId="12578"/>
    <cellStyle name="Normal 5 2 2 10 2" xfId="12579"/>
    <cellStyle name="Normal 5 2 2 10 2 2" xfId="12580"/>
    <cellStyle name="Normal 5 2 2 10 2 2 2" xfId="12581"/>
    <cellStyle name="Normal 5 2 2 10 2 2 3" xfId="12582"/>
    <cellStyle name="Normal 5 2 2 10 2 2 4" xfId="53849"/>
    <cellStyle name="Normal 5 2 2 10 2 3" xfId="12583"/>
    <cellStyle name="Normal 5 2 2 10 2 3 2" xfId="12584"/>
    <cellStyle name="Normal 5 2 2 10 2 3 3" xfId="48122"/>
    <cellStyle name="Normal 5 2 2 10 2 4" xfId="12585"/>
    <cellStyle name="Normal 5 2 2 10 2 5" xfId="12586"/>
    <cellStyle name="Normal 5 2 2 10 2 6" xfId="43193"/>
    <cellStyle name="Normal 5 2 2 10 3" xfId="12587"/>
    <cellStyle name="Normal 5 2 2 10 3 2" xfId="12588"/>
    <cellStyle name="Normal 5 2 2 10 3 3" xfId="12589"/>
    <cellStyle name="Normal 5 2 2 10 3 4" xfId="48123"/>
    <cellStyle name="Normal 5 2 2 10 4" xfId="12590"/>
    <cellStyle name="Normal 5 2 2 10 4 2" xfId="12591"/>
    <cellStyle name="Normal 5 2 2 10 4 3" xfId="12592"/>
    <cellStyle name="Normal 5 2 2 10 4 4" xfId="46827"/>
    <cellStyle name="Normal 5 2 2 10 5" xfId="12593"/>
    <cellStyle name="Normal 5 2 2 10 5 2" xfId="12594"/>
    <cellStyle name="Normal 5 2 2 10 5 3" xfId="12595"/>
    <cellStyle name="Normal 5 2 2 10 5 4" xfId="52038"/>
    <cellStyle name="Normal 5 2 2 10 6" xfId="12596"/>
    <cellStyle name="Normal 5 2 2 10 6 2" xfId="12597"/>
    <cellStyle name="Normal 5 2 2 10 6 3" xfId="45004"/>
    <cellStyle name="Normal 5 2 2 10 7" xfId="12598"/>
    <cellStyle name="Normal 5 2 2 10 8" xfId="12599"/>
    <cellStyle name="Normal 5 2 2 10 9" xfId="41382"/>
    <cellStyle name="Normal 5 2 2 11" xfId="12600"/>
    <cellStyle name="Normal 5 2 2 11 2" xfId="12601"/>
    <cellStyle name="Normal 5 2 2 11 2 2" xfId="12602"/>
    <cellStyle name="Normal 5 2 2 11 2 2 2" xfId="12603"/>
    <cellStyle name="Normal 5 2 2 11 2 2 3" xfId="12604"/>
    <cellStyle name="Normal 5 2 2 11 2 2 4" xfId="53985"/>
    <cellStyle name="Normal 5 2 2 11 2 3" xfId="12605"/>
    <cellStyle name="Normal 5 2 2 11 2 3 2" xfId="12606"/>
    <cellStyle name="Normal 5 2 2 11 2 3 3" xfId="48124"/>
    <cellStyle name="Normal 5 2 2 11 2 4" xfId="12607"/>
    <cellStyle name="Normal 5 2 2 11 2 5" xfId="12608"/>
    <cellStyle name="Normal 5 2 2 11 2 6" xfId="43329"/>
    <cellStyle name="Normal 5 2 2 11 3" xfId="12609"/>
    <cellStyle name="Normal 5 2 2 11 3 2" xfId="12610"/>
    <cellStyle name="Normal 5 2 2 11 3 3" xfId="12611"/>
    <cellStyle name="Normal 5 2 2 11 3 4" xfId="46963"/>
    <cellStyle name="Normal 5 2 2 11 4" xfId="12612"/>
    <cellStyle name="Normal 5 2 2 11 4 2" xfId="12613"/>
    <cellStyle name="Normal 5 2 2 11 4 3" xfId="12614"/>
    <cellStyle name="Normal 5 2 2 11 4 4" xfId="52174"/>
    <cellStyle name="Normal 5 2 2 11 5" xfId="12615"/>
    <cellStyle name="Normal 5 2 2 11 5 2" xfId="12616"/>
    <cellStyle name="Normal 5 2 2 11 5 3" xfId="45140"/>
    <cellStyle name="Normal 5 2 2 11 6" xfId="12617"/>
    <cellStyle name="Normal 5 2 2 11 7" xfId="12618"/>
    <cellStyle name="Normal 5 2 2 11 8" xfId="41518"/>
    <cellStyle name="Normal 5 2 2 12" xfId="12619"/>
    <cellStyle name="Normal 5 2 2 12 2" xfId="12620"/>
    <cellStyle name="Normal 5 2 2 12 2 2" xfId="12621"/>
    <cellStyle name="Normal 5 2 2 12 2 3" xfId="12622"/>
    <cellStyle name="Normal 5 2 2 12 2 4" xfId="48125"/>
    <cellStyle name="Normal 5 2 2 12 3" xfId="12623"/>
    <cellStyle name="Normal 5 2 2 12 3 2" xfId="12624"/>
    <cellStyle name="Normal 5 2 2 12 3 3" xfId="12625"/>
    <cellStyle name="Normal 5 2 2 12 3 4" xfId="52338"/>
    <cellStyle name="Normal 5 2 2 12 4" xfId="12626"/>
    <cellStyle name="Normal 5 2 2 12 4 2" xfId="12627"/>
    <cellStyle name="Normal 5 2 2 12 4 3" xfId="45282"/>
    <cellStyle name="Normal 5 2 2 12 5" xfId="12628"/>
    <cellStyle name="Normal 5 2 2 12 6" xfId="12629"/>
    <cellStyle name="Normal 5 2 2 12 7" xfId="41682"/>
    <cellStyle name="Normal 5 2 2 13" xfId="12630"/>
    <cellStyle name="Normal 5 2 2 13 2" xfId="12631"/>
    <cellStyle name="Normal 5 2 2 13 3" xfId="12632"/>
    <cellStyle name="Normal 5 2 2 13 4" xfId="48126"/>
    <cellStyle name="Normal 5 2 2 14" xfId="12633"/>
    <cellStyle name="Normal 5 2 2 14 2" xfId="12634"/>
    <cellStyle name="Normal 5 2 2 14 3" xfId="12635"/>
    <cellStyle name="Normal 5 2 2 14 4" xfId="45316"/>
    <cellStyle name="Normal 5 2 2 15" xfId="12636"/>
    <cellStyle name="Normal 5 2 2 15 2" xfId="12637"/>
    <cellStyle name="Normal 5 2 2 15 3" xfId="12638"/>
    <cellStyle name="Normal 5 2 2 15 4" xfId="50527"/>
    <cellStyle name="Normal 5 2 2 16" xfId="12639"/>
    <cellStyle name="Normal 5 2 2 16 2" xfId="12640"/>
    <cellStyle name="Normal 5 2 2 16 3" xfId="43493"/>
    <cellStyle name="Normal 5 2 2 17" xfId="12641"/>
    <cellStyle name="Normal 5 2 2 18" xfId="12642"/>
    <cellStyle name="Normal 5 2 2 19" xfId="39871"/>
    <cellStyle name="Normal 5 2 2 2" xfId="259"/>
    <cellStyle name="Normal 5 2 2 2 10" xfId="12643"/>
    <cellStyle name="Normal 5 2 2 2 10 2" xfId="12644"/>
    <cellStyle name="Normal 5 2 2 2 10 3" xfId="12645"/>
    <cellStyle name="Normal 5 2 2 2 10 4" xfId="50707"/>
    <cellStyle name="Normal 5 2 2 2 11" xfId="12646"/>
    <cellStyle name="Normal 5 2 2 2 11 2" xfId="12647"/>
    <cellStyle name="Normal 5 2 2 2 11 3" xfId="43673"/>
    <cellStyle name="Normal 5 2 2 2 12" xfId="12648"/>
    <cellStyle name="Normal 5 2 2 2 13" xfId="12649"/>
    <cellStyle name="Normal 5 2 2 2 14" xfId="40051"/>
    <cellStyle name="Normal 5 2 2 2 2" xfId="12650"/>
    <cellStyle name="Normal 5 2 2 2 2 10" xfId="12651"/>
    <cellStyle name="Normal 5 2 2 2 2 11" xfId="40186"/>
    <cellStyle name="Normal 5 2 2 2 2 2" xfId="12652"/>
    <cellStyle name="Normal 5 2 2 2 2 2 10" xfId="40553"/>
    <cellStyle name="Normal 5 2 2 2 2 2 2" xfId="12653"/>
    <cellStyle name="Normal 5 2 2 2 2 2 2 2" xfId="12654"/>
    <cellStyle name="Normal 5 2 2 2 2 2 2 2 2" xfId="12655"/>
    <cellStyle name="Normal 5 2 2 2 2 2 2 2 2 2" xfId="12656"/>
    <cellStyle name="Normal 5 2 2 2 2 2 2 2 2 3" xfId="12657"/>
    <cellStyle name="Normal 5 2 2 2 2 2 2 2 2 4" xfId="53349"/>
    <cellStyle name="Normal 5 2 2 2 2 2 2 2 3" xfId="12658"/>
    <cellStyle name="Normal 5 2 2 2 2 2 2 2 3 2" xfId="12659"/>
    <cellStyle name="Normal 5 2 2 2 2 2 2 2 3 3" xfId="48127"/>
    <cellStyle name="Normal 5 2 2 2 2 2 2 2 4" xfId="12660"/>
    <cellStyle name="Normal 5 2 2 2 2 2 2 2 5" xfId="12661"/>
    <cellStyle name="Normal 5 2 2 2 2 2 2 2 6" xfId="42693"/>
    <cellStyle name="Normal 5 2 2 2 2 2 2 3" xfId="12662"/>
    <cellStyle name="Normal 5 2 2 2 2 2 2 3 2" xfId="12663"/>
    <cellStyle name="Normal 5 2 2 2 2 2 2 3 3" xfId="12664"/>
    <cellStyle name="Normal 5 2 2 2 2 2 2 3 4" xfId="48128"/>
    <cellStyle name="Normal 5 2 2 2 2 2 2 4" xfId="12665"/>
    <cellStyle name="Normal 5 2 2 2 2 2 2 4 2" xfId="12666"/>
    <cellStyle name="Normal 5 2 2 2 2 2 2 4 3" xfId="12667"/>
    <cellStyle name="Normal 5 2 2 2 2 2 2 4 4" xfId="46327"/>
    <cellStyle name="Normal 5 2 2 2 2 2 2 5" xfId="12668"/>
    <cellStyle name="Normal 5 2 2 2 2 2 2 5 2" xfId="12669"/>
    <cellStyle name="Normal 5 2 2 2 2 2 2 5 3" xfId="12670"/>
    <cellStyle name="Normal 5 2 2 2 2 2 2 5 4" xfId="51538"/>
    <cellStyle name="Normal 5 2 2 2 2 2 2 6" xfId="12671"/>
    <cellStyle name="Normal 5 2 2 2 2 2 2 6 2" xfId="12672"/>
    <cellStyle name="Normal 5 2 2 2 2 2 2 6 3" xfId="44504"/>
    <cellStyle name="Normal 5 2 2 2 2 2 2 7" xfId="12673"/>
    <cellStyle name="Normal 5 2 2 2 2 2 2 8" xfId="12674"/>
    <cellStyle name="Normal 5 2 2 2 2 2 2 9" xfId="40882"/>
    <cellStyle name="Normal 5 2 2 2 2 2 3" xfId="12675"/>
    <cellStyle name="Normal 5 2 2 2 2 2 3 2" xfId="12676"/>
    <cellStyle name="Normal 5 2 2 2 2 2 3 2 2" xfId="12677"/>
    <cellStyle name="Normal 5 2 2 2 2 2 3 2 3" xfId="12678"/>
    <cellStyle name="Normal 5 2 2 2 2 2 3 2 4" xfId="53020"/>
    <cellStyle name="Normal 5 2 2 2 2 2 3 3" xfId="12679"/>
    <cellStyle name="Normal 5 2 2 2 2 2 3 3 2" xfId="12680"/>
    <cellStyle name="Normal 5 2 2 2 2 2 3 3 3" xfId="48129"/>
    <cellStyle name="Normal 5 2 2 2 2 2 3 4" xfId="12681"/>
    <cellStyle name="Normal 5 2 2 2 2 2 3 5" xfId="12682"/>
    <cellStyle name="Normal 5 2 2 2 2 2 3 6" xfId="42364"/>
    <cellStyle name="Normal 5 2 2 2 2 2 4" xfId="12683"/>
    <cellStyle name="Normal 5 2 2 2 2 2 4 2" xfId="12684"/>
    <cellStyle name="Normal 5 2 2 2 2 2 4 3" xfId="12685"/>
    <cellStyle name="Normal 5 2 2 2 2 2 4 4" xfId="48130"/>
    <cellStyle name="Normal 5 2 2 2 2 2 5" xfId="12686"/>
    <cellStyle name="Normal 5 2 2 2 2 2 5 2" xfId="12687"/>
    <cellStyle name="Normal 5 2 2 2 2 2 5 3" xfId="12688"/>
    <cellStyle name="Normal 5 2 2 2 2 2 5 4" xfId="45998"/>
    <cellStyle name="Normal 5 2 2 2 2 2 6" xfId="12689"/>
    <cellStyle name="Normal 5 2 2 2 2 2 6 2" xfId="12690"/>
    <cellStyle name="Normal 5 2 2 2 2 2 6 3" xfId="12691"/>
    <cellStyle name="Normal 5 2 2 2 2 2 6 4" xfId="51209"/>
    <cellStyle name="Normal 5 2 2 2 2 2 7" xfId="12692"/>
    <cellStyle name="Normal 5 2 2 2 2 2 7 2" xfId="12693"/>
    <cellStyle name="Normal 5 2 2 2 2 2 7 3" xfId="44175"/>
    <cellStyle name="Normal 5 2 2 2 2 2 8" xfId="12694"/>
    <cellStyle name="Normal 5 2 2 2 2 2 9" xfId="12695"/>
    <cellStyle name="Normal 5 2 2 2 2 3" xfId="12696"/>
    <cellStyle name="Normal 5 2 2 2 2 3 2" xfId="12697"/>
    <cellStyle name="Normal 5 2 2 2 2 3 2 2" xfId="12698"/>
    <cellStyle name="Normal 5 2 2 2 2 3 2 2 2" xfId="12699"/>
    <cellStyle name="Normal 5 2 2 2 2 3 2 2 3" xfId="12700"/>
    <cellStyle name="Normal 5 2 2 2 2 3 2 2 4" xfId="53348"/>
    <cellStyle name="Normal 5 2 2 2 2 3 2 3" xfId="12701"/>
    <cellStyle name="Normal 5 2 2 2 2 3 2 3 2" xfId="12702"/>
    <cellStyle name="Normal 5 2 2 2 2 3 2 3 3" xfId="48131"/>
    <cellStyle name="Normal 5 2 2 2 2 3 2 4" xfId="12703"/>
    <cellStyle name="Normal 5 2 2 2 2 3 2 5" xfId="12704"/>
    <cellStyle name="Normal 5 2 2 2 2 3 2 6" xfId="42692"/>
    <cellStyle name="Normal 5 2 2 2 2 3 3" xfId="12705"/>
    <cellStyle name="Normal 5 2 2 2 2 3 3 2" xfId="12706"/>
    <cellStyle name="Normal 5 2 2 2 2 3 3 3" xfId="12707"/>
    <cellStyle name="Normal 5 2 2 2 2 3 3 4" xfId="48132"/>
    <cellStyle name="Normal 5 2 2 2 2 3 4" xfId="12708"/>
    <cellStyle name="Normal 5 2 2 2 2 3 4 2" xfId="12709"/>
    <cellStyle name="Normal 5 2 2 2 2 3 4 3" xfId="12710"/>
    <cellStyle name="Normal 5 2 2 2 2 3 4 4" xfId="46326"/>
    <cellStyle name="Normal 5 2 2 2 2 3 5" xfId="12711"/>
    <cellStyle name="Normal 5 2 2 2 2 3 5 2" xfId="12712"/>
    <cellStyle name="Normal 5 2 2 2 2 3 5 3" xfId="12713"/>
    <cellStyle name="Normal 5 2 2 2 2 3 5 4" xfId="51537"/>
    <cellStyle name="Normal 5 2 2 2 2 3 6" xfId="12714"/>
    <cellStyle name="Normal 5 2 2 2 2 3 6 2" xfId="12715"/>
    <cellStyle name="Normal 5 2 2 2 2 3 6 3" xfId="44503"/>
    <cellStyle name="Normal 5 2 2 2 2 3 7" xfId="12716"/>
    <cellStyle name="Normal 5 2 2 2 2 3 8" xfId="12717"/>
    <cellStyle name="Normal 5 2 2 2 2 3 9" xfId="40881"/>
    <cellStyle name="Normal 5 2 2 2 2 4" xfId="12718"/>
    <cellStyle name="Normal 5 2 2 2 2 4 2" xfId="12719"/>
    <cellStyle name="Normal 5 2 2 2 2 4 2 2" xfId="12720"/>
    <cellStyle name="Normal 5 2 2 2 2 4 2 3" xfId="12721"/>
    <cellStyle name="Normal 5 2 2 2 2 4 2 4" xfId="52653"/>
    <cellStyle name="Normal 5 2 2 2 2 4 3" xfId="12722"/>
    <cellStyle name="Normal 5 2 2 2 2 4 3 2" xfId="12723"/>
    <cellStyle name="Normal 5 2 2 2 2 4 3 3" xfId="48133"/>
    <cellStyle name="Normal 5 2 2 2 2 4 4" xfId="12724"/>
    <cellStyle name="Normal 5 2 2 2 2 4 5" xfId="12725"/>
    <cellStyle name="Normal 5 2 2 2 2 4 6" xfId="41997"/>
    <cellStyle name="Normal 5 2 2 2 2 5" xfId="12726"/>
    <cellStyle name="Normal 5 2 2 2 2 5 2" xfId="12727"/>
    <cellStyle name="Normal 5 2 2 2 2 5 3" xfId="12728"/>
    <cellStyle name="Normal 5 2 2 2 2 5 4" xfId="48134"/>
    <cellStyle name="Normal 5 2 2 2 2 6" xfId="12729"/>
    <cellStyle name="Normal 5 2 2 2 2 6 2" xfId="12730"/>
    <cellStyle name="Normal 5 2 2 2 2 6 3" xfId="12731"/>
    <cellStyle name="Normal 5 2 2 2 2 6 4" xfId="45631"/>
    <cellStyle name="Normal 5 2 2 2 2 7" xfId="12732"/>
    <cellStyle name="Normal 5 2 2 2 2 7 2" xfId="12733"/>
    <cellStyle name="Normal 5 2 2 2 2 7 3" xfId="12734"/>
    <cellStyle name="Normal 5 2 2 2 2 7 4" xfId="50842"/>
    <cellStyle name="Normal 5 2 2 2 2 8" xfId="12735"/>
    <cellStyle name="Normal 5 2 2 2 2 8 2" xfId="12736"/>
    <cellStyle name="Normal 5 2 2 2 2 8 3" xfId="43808"/>
    <cellStyle name="Normal 5 2 2 2 2 9" xfId="12737"/>
    <cellStyle name="Normal 5 2 2 2 3" xfId="12738"/>
    <cellStyle name="Normal 5 2 2 2 3 10" xfId="40324"/>
    <cellStyle name="Normal 5 2 2 2 3 2" xfId="12739"/>
    <cellStyle name="Normal 5 2 2 2 3 2 2" xfId="12740"/>
    <cellStyle name="Normal 5 2 2 2 3 2 2 2" xfId="12741"/>
    <cellStyle name="Normal 5 2 2 2 3 2 2 2 2" xfId="12742"/>
    <cellStyle name="Normal 5 2 2 2 3 2 2 2 3" xfId="12743"/>
    <cellStyle name="Normal 5 2 2 2 3 2 2 2 4" xfId="53350"/>
    <cellStyle name="Normal 5 2 2 2 3 2 2 3" xfId="12744"/>
    <cellStyle name="Normal 5 2 2 2 3 2 2 3 2" xfId="12745"/>
    <cellStyle name="Normal 5 2 2 2 3 2 2 3 3" xfId="48135"/>
    <cellStyle name="Normal 5 2 2 2 3 2 2 4" xfId="12746"/>
    <cellStyle name="Normal 5 2 2 2 3 2 2 5" xfId="12747"/>
    <cellStyle name="Normal 5 2 2 2 3 2 2 6" xfId="42694"/>
    <cellStyle name="Normal 5 2 2 2 3 2 3" xfId="12748"/>
    <cellStyle name="Normal 5 2 2 2 3 2 3 2" xfId="12749"/>
    <cellStyle name="Normal 5 2 2 2 3 2 3 3" xfId="12750"/>
    <cellStyle name="Normal 5 2 2 2 3 2 3 4" xfId="48136"/>
    <cellStyle name="Normal 5 2 2 2 3 2 4" xfId="12751"/>
    <cellStyle name="Normal 5 2 2 2 3 2 4 2" xfId="12752"/>
    <cellStyle name="Normal 5 2 2 2 3 2 4 3" xfId="12753"/>
    <cellStyle name="Normal 5 2 2 2 3 2 4 4" xfId="46328"/>
    <cellStyle name="Normal 5 2 2 2 3 2 5" xfId="12754"/>
    <cellStyle name="Normal 5 2 2 2 3 2 5 2" xfId="12755"/>
    <cellStyle name="Normal 5 2 2 2 3 2 5 3" xfId="12756"/>
    <cellStyle name="Normal 5 2 2 2 3 2 5 4" xfId="51539"/>
    <cellStyle name="Normal 5 2 2 2 3 2 6" xfId="12757"/>
    <cellStyle name="Normal 5 2 2 2 3 2 6 2" xfId="12758"/>
    <cellStyle name="Normal 5 2 2 2 3 2 6 3" xfId="44505"/>
    <cellStyle name="Normal 5 2 2 2 3 2 7" xfId="12759"/>
    <cellStyle name="Normal 5 2 2 2 3 2 8" xfId="12760"/>
    <cellStyle name="Normal 5 2 2 2 3 2 9" xfId="40883"/>
    <cellStyle name="Normal 5 2 2 2 3 3" xfId="12761"/>
    <cellStyle name="Normal 5 2 2 2 3 3 2" xfId="12762"/>
    <cellStyle name="Normal 5 2 2 2 3 3 2 2" xfId="12763"/>
    <cellStyle name="Normal 5 2 2 2 3 3 2 3" xfId="12764"/>
    <cellStyle name="Normal 5 2 2 2 3 3 2 4" xfId="52791"/>
    <cellStyle name="Normal 5 2 2 2 3 3 3" xfId="12765"/>
    <cellStyle name="Normal 5 2 2 2 3 3 3 2" xfId="12766"/>
    <cellStyle name="Normal 5 2 2 2 3 3 3 3" xfId="48137"/>
    <cellStyle name="Normal 5 2 2 2 3 3 4" xfId="12767"/>
    <cellStyle name="Normal 5 2 2 2 3 3 5" xfId="12768"/>
    <cellStyle name="Normal 5 2 2 2 3 3 6" xfId="42135"/>
    <cellStyle name="Normal 5 2 2 2 3 4" xfId="12769"/>
    <cellStyle name="Normal 5 2 2 2 3 4 2" xfId="12770"/>
    <cellStyle name="Normal 5 2 2 2 3 4 3" xfId="12771"/>
    <cellStyle name="Normal 5 2 2 2 3 4 4" xfId="48138"/>
    <cellStyle name="Normal 5 2 2 2 3 5" xfId="12772"/>
    <cellStyle name="Normal 5 2 2 2 3 5 2" xfId="12773"/>
    <cellStyle name="Normal 5 2 2 2 3 5 3" xfId="12774"/>
    <cellStyle name="Normal 5 2 2 2 3 5 4" xfId="45769"/>
    <cellStyle name="Normal 5 2 2 2 3 6" xfId="12775"/>
    <cellStyle name="Normal 5 2 2 2 3 6 2" xfId="12776"/>
    <cellStyle name="Normal 5 2 2 2 3 6 3" xfId="12777"/>
    <cellStyle name="Normal 5 2 2 2 3 6 4" xfId="50980"/>
    <cellStyle name="Normal 5 2 2 2 3 7" xfId="12778"/>
    <cellStyle name="Normal 5 2 2 2 3 7 2" xfId="12779"/>
    <cellStyle name="Normal 5 2 2 2 3 7 3" xfId="43946"/>
    <cellStyle name="Normal 5 2 2 2 3 8" xfId="12780"/>
    <cellStyle name="Normal 5 2 2 2 3 9" xfId="12781"/>
    <cellStyle name="Normal 5 2 2 2 4" xfId="12782"/>
    <cellStyle name="Normal 5 2 2 2 4 2" xfId="12783"/>
    <cellStyle name="Normal 5 2 2 2 4 2 2" xfId="12784"/>
    <cellStyle name="Normal 5 2 2 2 4 2 2 2" xfId="12785"/>
    <cellStyle name="Normal 5 2 2 2 4 2 2 3" xfId="12786"/>
    <cellStyle name="Normal 5 2 2 2 4 2 2 4" xfId="53347"/>
    <cellStyle name="Normal 5 2 2 2 4 2 3" xfId="12787"/>
    <cellStyle name="Normal 5 2 2 2 4 2 3 2" xfId="12788"/>
    <cellStyle name="Normal 5 2 2 2 4 2 3 3" xfId="48139"/>
    <cellStyle name="Normal 5 2 2 2 4 2 4" xfId="12789"/>
    <cellStyle name="Normal 5 2 2 2 4 2 5" xfId="12790"/>
    <cellStyle name="Normal 5 2 2 2 4 2 6" xfId="42691"/>
    <cellStyle name="Normal 5 2 2 2 4 3" xfId="12791"/>
    <cellStyle name="Normal 5 2 2 2 4 3 2" xfId="12792"/>
    <cellStyle name="Normal 5 2 2 2 4 3 3" xfId="12793"/>
    <cellStyle name="Normal 5 2 2 2 4 3 4" xfId="48140"/>
    <cellStyle name="Normal 5 2 2 2 4 4" xfId="12794"/>
    <cellStyle name="Normal 5 2 2 2 4 4 2" xfId="12795"/>
    <cellStyle name="Normal 5 2 2 2 4 4 3" xfId="12796"/>
    <cellStyle name="Normal 5 2 2 2 4 4 4" xfId="46325"/>
    <cellStyle name="Normal 5 2 2 2 4 5" xfId="12797"/>
    <cellStyle name="Normal 5 2 2 2 4 5 2" xfId="12798"/>
    <cellStyle name="Normal 5 2 2 2 4 5 3" xfId="12799"/>
    <cellStyle name="Normal 5 2 2 2 4 5 4" xfId="51536"/>
    <cellStyle name="Normal 5 2 2 2 4 6" xfId="12800"/>
    <cellStyle name="Normal 5 2 2 2 4 6 2" xfId="12801"/>
    <cellStyle name="Normal 5 2 2 2 4 6 3" xfId="44502"/>
    <cellStyle name="Normal 5 2 2 2 4 7" xfId="12802"/>
    <cellStyle name="Normal 5 2 2 2 4 8" xfId="12803"/>
    <cellStyle name="Normal 5 2 2 2 4 9" xfId="40880"/>
    <cellStyle name="Normal 5 2 2 2 5" xfId="12804"/>
    <cellStyle name="Normal 5 2 2 2 5 2" xfId="12805"/>
    <cellStyle name="Normal 5 2 2 2 5 2 2" xfId="12806"/>
    <cellStyle name="Normal 5 2 2 2 5 2 2 2" xfId="12807"/>
    <cellStyle name="Normal 5 2 2 2 5 2 2 3" xfId="12808"/>
    <cellStyle name="Normal 5 2 2 2 5 2 2 4" xfId="53896"/>
    <cellStyle name="Normal 5 2 2 2 5 2 3" xfId="12809"/>
    <cellStyle name="Normal 5 2 2 2 5 2 3 2" xfId="12810"/>
    <cellStyle name="Normal 5 2 2 2 5 2 3 3" xfId="48141"/>
    <cellStyle name="Normal 5 2 2 2 5 2 4" xfId="12811"/>
    <cellStyle name="Normal 5 2 2 2 5 2 5" xfId="12812"/>
    <cellStyle name="Normal 5 2 2 2 5 2 6" xfId="43240"/>
    <cellStyle name="Normal 5 2 2 2 5 3" xfId="12813"/>
    <cellStyle name="Normal 5 2 2 2 5 3 2" xfId="12814"/>
    <cellStyle name="Normal 5 2 2 2 5 3 3" xfId="12815"/>
    <cellStyle name="Normal 5 2 2 2 5 3 4" xfId="48142"/>
    <cellStyle name="Normal 5 2 2 2 5 4" xfId="12816"/>
    <cellStyle name="Normal 5 2 2 2 5 4 2" xfId="12817"/>
    <cellStyle name="Normal 5 2 2 2 5 4 3" xfId="12818"/>
    <cellStyle name="Normal 5 2 2 2 5 4 4" xfId="46874"/>
    <cellStyle name="Normal 5 2 2 2 5 5" xfId="12819"/>
    <cellStyle name="Normal 5 2 2 2 5 5 2" xfId="12820"/>
    <cellStyle name="Normal 5 2 2 2 5 5 3" xfId="12821"/>
    <cellStyle name="Normal 5 2 2 2 5 5 4" xfId="52085"/>
    <cellStyle name="Normal 5 2 2 2 5 6" xfId="12822"/>
    <cellStyle name="Normal 5 2 2 2 5 6 2" xfId="12823"/>
    <cellStyle name="Normal 5 2 2 2 5 6 3" xfId="45051"/>
    <cellStyle name="Normal 5 2 2 2 5 7" xfId="12824"/>
    <cellStyle name="Normal 5 2 2 2 5 8" xfId="12825"/>
    <cellStyle name="Normal 5 2 2 2 5 9" xfId="41429"/>
    <cellStyle name="Normal 5 2 2 2 6" xfId="12826"/>
    <cellStyle name="Normal 5 2 2 2 6 2" xfId="12827"/>
    <cellStyle name="Normal 5 2 2 2 6 2 2" xfId="12828"/>
    <cellStyle name="Normal 5 2 2 2 6 2 2 2" xfId="12829"/>
    <cellStyle name="Normal 5 2 2 2 6 2 2 3" xfId="12830"/>
    <cellStyle name="Normal 5 2 2 2 6 2 2 4" xfId="54031"/>
    <cellStyle name="Normal 5 2 2 2 6 2 3" xfId="12831"/>
    <cellStyle name="Normal 5 2 2 2 6 2 3 2" xfId="12832"/>
    <cellStyle name="Normal 5 2 2 2 6 2 3 3" xfId="48143"/>
    <cellStyle name="Normal 5 2 2 2 6 2 4" xfId="12833"/>
    <cellStyle name="Normal 5 2 2 2 6 2 5" xfId="12834"/>
    <cellStyle name="Normal 5 2 2 2 6 2 6" xfId="43375"/>
    <cellStyle name="Normal 5 2 2 2 6 3" xfId="12835"/>
    <cellStyle name="Normal 5 2 2 2 6 3 2" xfId="12836"/>
    <cellStyle name="Normal 5 2 2 2 6 3 3" xfId="12837"/>
    <cellStyle name="Normal 5 2 2 2 6 3 4" xfId="47009"/>
    <cellStyle name="Normal 5 2 2 2 6 4" xfId="12838"/>
    <cellStyle name="Normal 5 2 2 2 6 4 2" xfId="12839"/>
    <cellStyle name="Normal 5 2 2 2 6 4 3" xfId="12840"/>
    <cellStyle name="Normal 5 2 2 2 6 4 4" xfId="52220"/>
    <cellStyle name="Normal 5 2 2 2 6 5" xfId="12841"/>
    <cellStyle name="Normal 5 2 2 2 6 5 2" xfId="12842"/>
    <cellStyle name="Normal 5 2 2 2 6 5 3" xfId="45186"/>
    <cellStyle name="Normal 5 2 2 2 6 6" xfId="12843"/>
    <cellStyle name="Normal 5 2 2 2 6 7" xfId="12844"/>
    <cellStyle name="Normal 5 2 2 2 6 8" xfId="41564"/>
    <cellStyle name="Normal 5 2 2 2 7" xfId="12845"/>
    <cellStyle name="Normal 5 2 2 2 7 2" xfId="12846"/>
    <cellStyle name="Normal 5 2 2 2 7 2 2" xfId="12847"/>
    <cellStyle name="Normal 5 2 2 2 7 2 3" xfId="12848"/>
    <cellStyle name="Normal 5 2 2 2 7 2 4" xfId="52518"/>
    <cellStyle name="Normal 5 2 2 2 7 3" xfId="12849"/>
    <cellStyle name="Normal 5 2 2 2 7 3 2" xfId="12850"/>
    <cellStyle name="Normal 5 2 2 2 7 3 3" xfId="48144"/>
    <cellStyle name="Normal 5 2 2 2 7 4" xfId="12851"/>
    <cellStyle name="Normal 5 2 2 2 7 5" xfId="12852"/>
    <cellStyle name="Normal 5 2 2 2 7 6" xfId="41862"/>
    <cellStyle name="Normal 5 2 2 2 8" xfId="12853"/>
    <cellStyle name="Normal 5 2 2 2 8 2" xfId="12854"/>
    <cellStyle name="Normal 5 2 2 2 8 3" xfId="12855"/>
    <cellStyle name="Normal 5 2 2 2 8 4" xfId="48145"/>
    <cellStyle name="Normal 5 2 2 2 9" xfId="12856"/>
    <cellStyle name="Normal 5 2 2 2 9 2" xfId="12857"/>
    <cellStyle name="Normal 5 2 2 2 9 3" xfId="12858"/>
    <cellStyle name="Normal 5 2 2 2 9 4" xfId="45496"/>
    <cellStyle name="Normal 5 2 2 3" xfId="216"/>
    <cellStyle name="Normal 5 2 2 3 10" xfId="12859"/>
    <cellStyle name="Normal 5 2 2 3 10 2" xfId="12860"/>
    <cellStyle name="Normal 5 2 2 3 10 3" xfId="12861"/>
    <cellStyle name="Normal 5 2 2 3 10 4" xfId="50750"/>
    <cellStyle name="Normal 5 2 2 3 11" xfId="12862"/>
    <cellStyle name="Normal 5 2 2 3 11 2" xfId="12863"/>
    <cellStyle name="Normal 5 2 2 3 11 3" xfId="43716"/>
    <cellStyle name="Normal 5 2 2 3 12" xfId="12864"/>
    <cellStyle name="Normal 5 2 2 3 13" xfId="12865"/>
    <cellStyle name="Normal 5 2 2 3 14" xfId="40094"/>
    <cellStyle name="Normal 5 2 2 3 2" xfId="12866"/>
    <cellStyle name="Normal 5 2 2 3 2 10" xfId="12867"/>
    <cellStyle name="Normal 5 2 2 3 2 11" xfId="40229"/>
    <cellStyle name="Normal 5 2 2 3 2 2" xfId="12868"/>
    <cellStyle name="Normal 5 2 2 3 2 2 10" xfId="40596"/>
    <cellStyle name="Normal 5 2 2 3 2 2 2" xfId="12869"/>
    <cellStyle name="Normal 5 2 2 3 2 2 2 2" xfId="12870"/>
    <cellStyle name="Normal 5 2 2 3 2 2 2 2 2" xfId="12871"/>
    <cellStyle name="Normal 5 2 2 3 2 2 2 2 2 2" xfId="12872"/>
    <cellStyle name="Normal 5 2 2 3 2 2 2 2 2 3" xfId="12873"/>
    <cellStyle name="Normal 5 2 2 3 2 2 2 2 2 4" xfId="53353"/>
    <cellStyle name="Normal 5 2 2 3 2 2 2 2 3" xfId="12874"/>
    <cellStyle name="Normal 5 2 2 3 2 2 2 2 3 2" xfId="12875"/>
    <cellStyle name="Normal 5 2 2 3 2 2 2 2 3 3" xfId="48146"/>
    <cellStyle name="Normal 5 2 2 3 2 2 2 2 4" xfId="12876"/>
    <cellStyle name="Normal 5 2 2 3 2 2 2 2 5" xfId="12877"/>
    <cellStyle name="Normal 5 2 2 3 2 2 2 2 6" xfId="42697"/>
    <cellStyle name="Normal 5 2 2 3 2 2 2 3" xfId="12878"/>
    <cellStyle name="Normal 5 2 2 3 2 2 2 3 2" xfId="12879"/>
    <cellStyle name="Normal 5 2 2 3 2 2 2 3 3" xfId="12880"/>
    <cellStyle name="Normal 5 2 2 3 2 2 2 3 4" xfId="48147"/>
    <cellStyle name="Normal 5 2 2 3 2 2 2 4" xfId="12881"/>
    <cellStyle name="Normal 5 2 2 3 2 2 2 4 2" xfId="12882"/>
    <cellStyle name="Normal 5 2 2 3 2 2 2 4 3" xfId="12883"/>
    <cellStyle name="Normal 5 2 2 3 2 2 2 4 4" xfId="46331"/>
    <cellStyle name="Normal 5 2 2 3 2 2 2 5" xfId="12884"/>
    <cellStyle name="Normal 5 2 2 3 2 2 2 5 2" xfId="12885"/>
    <cellStyle name="Normal 5 2 2 3 2 2 2 5 3" xfId="12886"/>
    <cellStyle name="Normal 5 2 2 3 2 2 2 5 4" xfId="51542"/>
    <cellStyle name="Normal 5 2 2 3 2 2 2 6" xfId="12887"/>
    <cellStyle name="Normal 5 2 2 3 2 2 2 6 2" xfId="12888"/>
    <cellStyle name="Normal 5 2 2 3 2 2 2 6 3" xfId="44508"/>
    <cellStyle name="Normal 5 2 2 3 2 2 2 7" xfId="12889"/>
    <cellStyle name="Normal 5 2 2 3 2 2 2 8" xfId="12890"/>
    <cellStyle name="Normal 5 2 2 3 2 2 2 9" xfId="40886"/>
    <cellStyle name="Normal 5 2 2 3 2 2 3" xfId="12891"/>
    <cellStyle name="Normal 5 2 2 3 2 2 3 2" xfId="12892"/>
    <cellStyle name="Normal 5 2 2 3 2 2 3 2 2" xfId="12893"/>
    <cellStyle name="Normal 5 2 2 3 2 2 3 2 3" xfId="12894"/>
    <cellStyle name="Normal 5 2 2 3 2 2 3 2 4" xfId="53063"/>
    <cellStyle name="Normal 5 2 2 3 2 2 3 3" xfId="12895"/>
    <cellStyle name="Normal 5 2 2 3 2 2 3 3 2" xfId="12896"/>
    <cellStyle name="Normal 5 2 2 3 2 2 3 3 3" xfId="48148"/>
    <cellStyle name="Normal 5 2 2 3 2 2 3 4" xfId="12897"/>
    <cellStyle name="Normal 5 2 2 3 2 2 3 5" xfId="12898"/>
    <cellStyle name="Normal 5 2 2 3 2 2 3 6" xfId="42407"/>
    <cellStyle name="Normal 5 2 2 3 2 2 4" xfId="12899"/>
    <cellStyle name="Normal 5 2 2 3 2 2 4 2" xfId="12900"/>
    <cellStyle name="Normal 5 2 2 3 2 2 4 3" xfId="12901"/>
    <cellStyle name="Normal 5 2 2 3 2 2 4 4" xfId="48149"/>
    <cellStyle name="Normal 5 2 2 3 2 2 5" xfId="12902"/>
    <cellStyle name="Normal 5 2 2 3 2 2 5 2" xfId="12903"/>
    <cellStyle name="Normal 5 2 2 3 2 2 5 3" xfId="12904"/>
    <cellStyle name="Normal 5 2 2 3 2 2 5 4" xfId="46041"/>
    <cellStyle name="Normal 5 2 2 3 2 2 6" xfId="12905"/>
    <cellStyle name="Normal 5 2 2 3 2 2 6 2" xfId="12906"/>
    <cellStyle name="Normal 5 2 2 3 2 2 6 3" xfId="12907"/>
    <cellStyle name="Normal 5 2 2 3 2 2 6 4" xfId="51252"/>
    <cellStyle name="Normal 5 2 2 3 2 2 7" xfId="12908"/>
    <cellStyle name="Normal 5 2 2 3 2 2 7 2" xfId="12909"/>
    <cellStyle name="Normal 5 2 2 3 2 2 7 3" xfId="44218"/>
    <cellStyle name="Normal 5 2 2 3 2 2 8" xfId="12910"/>
    <cellStyle name="Normal 5 2 2 3 2 2 9" xfId="12911"/>
    <cellStyle name="Normal 5 2 2 3 2 3" xfId="12912"/>
    <cellStyle name="Normal 5 2 2 3 2 3 2" xfId="12913"/>
    <cellStyle name="Normal 5 2 2 3 2 3 2 2" xfId="12914"/>
    <cellStyle name="Normal 5 2 2 3 2 3 2 2 2" xfId="12915"/>
    <cellStyle name="Normal 5 2 2 3 2 3 2 2 3" xfId="12916"/>
    <cellStyle name="Normal 5 2 2 3 2 3 2 2 4" xfId="53352"/>
    <cellStyle name="Normal 5 2 2 3 2 3 2 3" xfId="12917"/>
    <cellStyle name="Normal 5 2 2 3 2 3 2 3 2" xfId="12918"/>
    <cellStyle name="Normal 5 2 2 3 2 3 2 3 3" xfId="48150"/>
    <cellStyle name="Normal 5 2 2 3 2 3 2 4" xfId="12919"/>
    <cellStyle name="Normal 5 2 2 3 2 3 2 5" xfId="12920"/>
    <cellStyle name="Normal 5 2 2 3 2 3 2 6" xfId="42696"/>
    <cellStyle name="Normal 5 2 2 3 2 3 3" xfId="12921"/>
    <cellStyle name="Normal 5 2 2 3 2 3 3 2" xfId="12922"/>
    <cellStyle name="Normal 5 2 2 3 2 3 3 3" xfId="12923"/>
    <cellStyle name="Normal 5 2 2 3 2 3 3 4" xfId="48151"/>
    <cellStyle name="Normal 5 2 2 3 2 3 4" xfId="12924"/>
    <cellStyle name="Normal 5 2 2 3 2 3 4 2" xfId="12925"/>
    <cellStyle name="Normal 5 2 2 3 2 3 4 3" xfId="12926"/>
    <cellStyle name="Normal 5 2 2 3 2 3 4 4" xfId="46330"/>
    <cellStyle name="Normal 5 2 2 3 2 3 5" xfId="12927"/>
    <cellStyle name="Normal 5 2 2 3 2 3 5 2" xfId="12928"/>
    <cellStyle name="Normal 5 2 2 3 2 3 5 3" xfId="12929"/>
    <cellStyle name="Normal 5 2 2 3 2 3 5 4" xfId="51541"/>
    <cellStyle name="Normal 5 2 2 3 2 3 6" xfId="12930"/>
    <cellStyle name="Normal 5 2 2 3 2 3 6 2" xfId="12931"/>
    <cellStyle name="Normal 5 2 2 3 2 3 6 3" xfId="44507"/>
    <cellStyle name="Normal 5 2 2 3 2 3 7" xfId="12932"/>
    <cellStyle name="Normal 5 2 2 3 2 3 8" xfId="12933"/>
    <cellStyle name="Normal 5 2 2 3 2 3 9" xfId="40885"/>
    <cellStyle name="Normal 5 2 2 3 2 4" xfId="12934"/>
    <cellStyle name="Normal 5 2 2 3 2 4 2" xfId="12935"/>
    <cellStyle name="Normal 5 2 2 3 2 4 2 2" xfId="12936"/>
    <cellStyle name="Normal 5 2 2 3 2 4 2 3" xfId="12937"/>
    <cellStyle name="Normal 5 2 2 3 2 4 2 4" xfId="52696"/>
    <cellStyle name="Normal 5 2 2 3 2 4 3" xfId="12938"/>
    <cellStyle name="Normal 5 2 2 3 2 4 3 2" xfId="12939"/>
    <cellStyle name="Normal 5 2 2 3 2 4 3 3" xfId="48152"/>
    <cellStyle name="Normal 5 2 2 3 2 4 4" xfId="12940"/>
    <cellStyle name="Normal 5 2 2 3 2 4 5" xfId="12941"/>
    <cellStyle name="Normal 5 2 2 3 2 4 6" xfId="42040"/>
    <cellStyle name="Normal 5 2 2 3 2 5" xfId="12942"/>
    <cellStyle name="Normal 5 2 2 3 2 5 2" xfId="12943"/>
    <cellStyle name="Normal 5 2 2 3 2 5 3" xfId="12944"/>
    <cellStyle name="Normal 5 2 2 3 2 5 4" xfId="48153"/>
    <cellStyle name="Normal 5 2 2 3 2 6" xfId="12945"/>
    <cellStyle name="Normal 5 2 2 3 2 6 2" xfId="12946"/>
    <cellStyle name="Normal 5 2 2 3 2 6 3" xfId="12947"/>
    <cellStyle name="Normal 5 2 2 3 2 6 4" xfId="45674"/>
    <cellStyle name="Normal 5 2 2 3 2 7" xfId="12948"/>
    <cellStyle name="Normal 5 2 2 3 2 7 2" xfId="12949"/>
    <cellStyle name="Normal 5 2 2 3 2 7 3" xfId="12950"/>
    <cellStyle name="Normal 5 2 2 3 2 7 4" xfId="50885"/>
    <cellStyle name="Normal 5 2 2 3 2 8" xfId="12951"/>
    <cellStyle name="Normal 5 2 2 3 2 8 2" xfId="12952"/>
    <cellStyle name="Normal 5 2 2 3 2 8 3" xfId="43851"/>
    <cellStyle name="Normal 5 2 2 3 2 9" xfId="12953"/>
    <cellStyle name="Normal 5 2 2 3 3" xfId="12954"/>
    <cellStyle name="Normal 5 2 2 3 3 10" xfId="40367"/>
    <cellStyle name="Normal 5 2 2 3 3 2" xfId="12955"/>
    <cellStyle name="Normal 5 2 2 3 3 2 2" xfId="12956"/>
    <cellStyle name="Normal 5 2 2 3 3 2 2 2" xfId="12957"/>
    <cellStyle name="Normal 5 2 2 3 3 2 2 2 2" xfId="12958"/>
    <cellStyle name="Normal 5 2 2 3 3 2 2 2 3" xfId="12959"/>
    <cellStyle name="Normal 5 2 2 3 3 2 2 2 4" xfId="53354"/>
    <cellStyle name="Normal 5 2 2 3 3 2 2 3" xfId="12960"/>
    <cellStyle name="Normal 5 2 2 3 3 2 2 3 2" xfId="12961"/>
    <cellStyle name="Normal 5 2 2 3 3 2 2 3 3" xfId="48154"/>
    <cellStyle name="Normal 5 2 2 3 3 2 2 4" xfId="12962"/>
    <cellStyle name="Normal 5 2 2 3 3 2 2 5" xfId="12963"/>
    <cellStyle name="Normal 5 2 2 3 3 2 2 6" xfId="42698"/>
    <cellStyle name="Normal 5 2 2 3 3 2 3" xfId="12964"/>
    <cellStyle name="Normal 5 2 2 3 3 2 3 2" xfId="12965"/>
    <cellStyle name="Normal 5 2 2 3 3 2 3 3" xfId="12966"/>
    <cellStyle name="Normal 5 2 2 3 3 2 3 4" xfId="48155"/>
    <cellStyle name="Normal 5 2 2 3 3 2 4" xfId="12967"/>
    <cellStyle name="Normal 5 2 2 3 3 2 4 2" xfId="12968"/>
    <cellStyle name="Normal 5 2 2 3 3 2 4 3" xfId="12969"/>
    <cellStyle name="Normal 5 2 2 3 3 2 4 4" xfId="46332"/>
    <cellStyle name="Normal 5 2 2 3 3 2 5" xfId="12970"/>
    <cellStyle name="Normal 5 2 2 3 3 2 5 2" xfId="12971"/>
    <cellStyle name="Normal 5 2 2 3 3 2 5 3" xfId="12972"/>
    <cellStyle name="Normal 5 2 2 3 3 2 5 4" xfId="51543"/>
    <cellStyle name="Normal 5 2 2 3 3 2 6" xfId="12973"/>
    <cellStyle name="Normal 5 2 2 3 3 2 6 2" xfId="12974"/>
    <cellStyle name="Normal 5 2 2 3 3 2 6 3" xfId="44509"/>
    <cellStyle name="Normal 5 2 2 3 3 2 7" xfId="12975"/>
    <cellStyle name="Normal 5 2 2 3 3 2 8" xfId="12976"/>
    <cellStyle name="Normal 5 2 2 3 3 2 9" xfId="40887"/>
    <cellStyle name="Normal 5 2 2 3 3 3" xfId="12977"/>
    <cellStyle name="Normal 5 2 2 3 3 3 2" xfId="12978"/>
    <cellStyle name="Normal 5 2 2 3 3 3 2 2" xfId="12979"/>
    <cellStyle name="Normal 5 2 2 3 3 3 2 3" xfId="12980"/>
    <cellStyle name="Normal 5 2 2 3 3 3 2 4" xfId="52834"/>
    <cellStyle name="Normal 5 2 2 3 3 3 3" xfId="12981"/>
    <cellStyle name="Normal 5 2 2 3 3 3 3 2" xfId="12982"/>
    <cellStyle name="Normal 5 2 2 3 3 3 3 3" xfId="48156"/>
    <cellStyle name="Normal 5 2 2 3 3 3 4" xfId="12983"/>
    <cellStyle name="Normal 5 2 2 3 3 3 5" xfId="12984"/>
    <cellStyle name="Normal 5 2 2 3 3 3 6" xfId="42178"/>
    <cellStyle name="Normal 5 2 2 3 3 4" xfId="12985"/>
    <cellStyle name="Normal 5 2 2 3 3 4 2" xfId="12986"/>
    <cellStyle name="Normal 5 2 2 3 3 4 3" xfId="12987"/>
    <cellStyle name="Normal 5 2 2 3 3 4 4" xfId="48157"/>
    <cellStyle name="Normal 5 2 2 3 3 5" xfId="12988"/>
    <cellStyle name="Normal 5 2 2 3 3 5 2" xfId="12989"/>
    <cellStyle name="Normal 5 2 2 3 3 5 3" xfId="12990"/>
    <cellStyle name="Normal 5 2 2 3 3 5 4" xfId="45812"/>
    <cellStyle name="Normal 5 2 2 3 3 6" xfId="12991"/>
    <cellStyle name="Normal 5 2 2 3 3 6 2" xfId="12992"/>
    <cellStyle name="Normal 5 2 2 3 3 6 3" xfId="12993"/>
    <cellStyle name="Normal 5 2 2 3 3 6 4" xfId="51023"/>
    <cellStyle name="Normal 5 2 2 3 3 7" xfId="12994"/>
    <cellStyle name="Normal 5 2 2 3 3 7 2" xfId="12995"/>
    <cellStyle name="Normal 5 2 2 3 3 7 3" xfId="43989"/>
    <cellStyle name="Normal 5 2 2 3 3 8" xfId="12996"/>
    <cellStyle name="Normal 5 2 2 3 3 9" xfId="12997"/>
    <cellStyle name="Normal 5 2 2 3 4" xfId="12998"/>
    <cellStyle name="Normal 5 2 2 3 4 2" xfId="12999"/>
    <cellStyle name="Normal 5 2 2 3 4 2 2" xfId="13000"/>
    <cellStyle name="Normal 5 2 2 3 4 2 2 2" xfId="13001"/>
    <cellStyle name="Normal 5 2 2 3 4 2 2 3" xfId="13002"/>
    <cellStyle name="Normal 5 2 2 3 4 2 2 4" xfId="53351"/>
    <cellStyle name="Normal 5 2 2 3 4 2 3" xfId="13003"/>
    <cellStyle name="Normal 5 2 2 3 4 2 3 2" xfId="13004"/>
    <cellStyle name="Normal 5 2 2 3 4 2 3 3" xfId="48158"/>
    <cellStyle name="Normal 5 2 2 3 4 2 4" xfId="13005"/>
    <cellStyle name="Normal 5 2 2 3 4 2 5" xfId="13006"/>
    <cellStyle name="Normal 5 2 2 3 4 2 6" xfId="42695"/>
    <cellStyle name="Normal 5 2 2 3 4 3" xfId="13007"/>
    <cellStyle name="Normal 5 2 2 3 4 3 2" xfId="13008"/>
    <cellStyle name="Normal 5 2 2 3 4 3 3" xfId="13009"/>
    <cellStyle name="Normal 5 2 2 3 4 3 4" xfId="48159"/>
    <cellStyle name="Normal 5 2 2 3 4 4" xfId="13010"/>
    <cellStyle name="Normal 5 2 2 3 4 4 2" xfId="13011"/>
    <cellStyle name="Normal 5 2 2 3 4 4 3" xfId="13012"/>
    <cellStyle name="Normal 5 2 2 3 4 4 4" xfId="46329"/>
    <cellStyle name="Normal 5 2 2 3 4 5" xfId="13013"/>
    <cellStyle name="Normal 5 2 2 3 4 5 2" xfId="13014"/>
    <cellStyle name="Normal 5 2 2 3 4 5 3" xfId="13015"/>
    <cellStyle name="Normal 5 2 2 3 4 5 4" xfId="51540"/>
    <cellStyle name="Normal 5 2 2 3 4 6" xfId="13016"/>
    <cellStyle name="Normal 5 2 2 3 4 6 2" xfId="13017"/>
    <cellStyle name="Normal 5 2 2 3 4 6 3" xfId="44506"/>
    <cellStyle name="Normal 5 2 2 3 4 7" xfId="13018"/>
    <cellStyle name="Normal 5 2 2 3 4 8" xfId="13019"/>
    <cellStyle name="Normal 5 2 2 3 4 9" xfId="40884"/>
    <cellStyle name="Normal 5 2 2 3 5" xfId="13020"/>
    <cellStyle name="Normal 5 2 2 3 5 2" xfId="13021"/>
    <cellStyle name="Normal 5 2 2 3 5 2 2" xfId="13022"/>
    <cellStyle name="Normal 5 2 2 3 5 2 2 2" xfId="13023"/>
    <cellStyle name="Normal 5 2 2 3 5 2 2 3" xfId="13024"/>
    <cellStyle name="Normal 5 2 2 3 5 2 2 4" xfId="53939"/>
    <cellStyle name="Normal 5 2 2 3 5 2 3" xfId="13025"/>
    <cellStyle name="Normal 5 2 2 3 5 2 3 2" xfId="13026"/>
    <cellStyle name="Normal 5 2 2 3 5 2 3 3" xfId="48160"/>
    <cellStyle name="Normal 5 2 2 3 5 2 4" xfId="13027"/>
    <cellStyle name="Normal 5 2 2 3 5 2 5" xfId="13028"/>
    <cellStyle name="Normal 5 2 2 3 5 2 6" xfId="43283"/>
    <cellStyle name="Normal 5 2 2 3 5 3" xfId="13029"/>
    <cellStyle name="Normal 5 2 2 3 5 3 2" xfId="13030"/>
    <cellStyle name="Normal 5 2 2 3 5 3 3" xfId="13031"/>
    <cellStyle name="Normal 5 2 2 3 5 3 4" xfId="48161"/>
    <cellStyle name="Normal 5 2 2 3 5 4" xfId="13032"/>
    <cellStyle name="Normal 5 2 2 3 5 4 2" xfId="13033"/>
    <cellStyle name="Normal 5 2 2 3 5 4 3" xfId="13034"/>
    <cellStyle name="Normal 5 2 2 3 5 4 4" xfId="46917"/>
    <cellStyle name="Normal 5 2 2 3 5 5" xfId="13035"/>
    <cellStyle name="Normal 5 2 2 3 5 5 2" xfId="13036"/>
    <cellStyle name="Normal 5 2 2 3 5 5 3" xfId="13037"/>
    <cellStyle name="Normal 5 2 2 3 5 5 4" xfId="52128"/>
    <cellStyle name="Normal 5 2 2 3 5 6" xfId="13038"/>
    <cellStyle name="Normal 5 2 2 3 5 6 2" xfId="13039"/>
    <cellStyle name="Normal 5 2 2 3 5 6 3" xfId="45094"/>
    <cellStyle name="Normal 5 2 2 3 5 7" xfId="13040"/>
    <cellStyle name="Normal 5 2 2 3 5 8" xfId="13041"/>
    <cellStyle name="Normal 5 2 2 3 5 9" xfId="41472"/>
    <cellStyle name="Normal 5 2 2 3 6" xfId="13042"/>
    <cellStyle name="Normal 5 2 2 3 6 2" xfId="13043"/>
    <cellStyle name="Normal 5 2 2 3 6 2 2" xfId="13044"/>
    <cellStyle name="Normal 5 2 2 3 6 2 2 2" xfId="13045"/>
    <cellStyle name="Normal 5 2 2 3 6 2 2 3" xfId="13046"/>
    <cellStyle name="Normal 5 2 2 3 6 2 2 4" xfId="54074"/>
    <cellStyle name="Normal 5 2 2 3 6 2 3" xfId="13047"/>
    <cellStyle name="Normal 5 2 2 3 6 2 3 2" xfId="13048"/>
    <cellStyle name="Normal 5 2 2 3 6 2 3 3" xfId="48162"/>
    <cellStyle name="Normal 5 2 2 3 6 2 4" xfId="13049"/>
    <cellStyle name="Normal 5 2 2 3 6 2 5" xfId="13050"/>
    <cellStyle name="Normal 5 2 2 3 6 2 6" xfId="43418"/>
    <cellStyle name="Normal 5 2 2 3 6 3" xfId="13051"/>
    <cellStyle name="Normal 5 2 2 3 6 3 2" xfId="13052"/>
    <cellStyle name="Normal 5 2 2 3 6 3 3" xfId="13053"/>
    <cellStyle name="Normal 5 2 2 3 6 3 4" xfId="47052"/>
    <cellStyle name="Normal 5 2 2 3 6 4" xfId="13054"/>
    <cellStyle name="Normal 5 2 2 3 6 4 2" xfId="13055"/>
    <cellStyle name="Normal 5 2 2 3 6 4 3" xfId="13056"/>
    <cellStyle name="Normal 5 2 2 3 6 4 4" xfId="52263"/>
    <cellStyle name="Normal 5 2 2 3 6 5" xfId="13057"/>
    <cellStyle name="Normal 5 2 2 3 6 5 2" xfId="13058"/>
    <cellStyle name="Normal 5 2 2 3 6 5 3" xfId="45229"/>
    <cellStyle name="Normal 5 2 2 3 6 6" xfId="13059"/>
    <cellStyle name="Normal 5 2 2 3 6 7" xfId="13060"/>
    <cellStyle name="Normal 5 2 2 3 6 8" xfId="41607"/>
    <cellStyle name="Normal 5 2 2 3 7" xfId="13061"/>
    <cellStyle name="Normal 5 2 2 3 7 2" xfId="13062"/>
    <cellStyle name="Normal 5 2 2 3 7 2 2" xfId="13063"/>
    <cellStyle name="Normal 5 2 2 3 7 2 3" xfId="13064"/>
    <cellStyle name="Normal 5 2 2 3 7 2 4" xfId="52561"/>
    <cellStyle name="Normal 5 2 2 3 7 3" xfId="13065"/>
    <cellStyle name="Normal 5 2 2 3 7 3 2" xfId="13066"/>
    <cellStyle name="Normal 5 2 2 3 7 3 3" xfId="48163"/>
    <cellStyle name="Normal 5 2 2 3 7 4" xfId="13067"/>
    <cellStyle name="Normal 5 2 2 3 7 5" xfId="13068"/>
    <cellStyle name="Normal 5 2 2 3 7 6" xfId="41905"/>
    <cellStyle name="Normal 5 2 2 3 8" xfId="13069"/>
    <cellStyle name="Normal 5 2 2 3 8 2" xfId="13070"/>
    <cellStyle name="Normal 5 2 2 3 8 3" xfId="13071"/>
    <cellStyle name="Normal 5 2 2 3 8 4" xfId="48164"/>
    <cellStyle name="Normal 5 2 2 3 9" xfId="13072"/>
    <cellStyle name="Normal 5 2 2 3 9 2" xfId="13073"/>
    <cellStyle name="Normal 5 2 2 3 9 3" xfId="13074"/>
    <cellStyle name="Normal 5 2 2 3 9 4" xfId="45539"/>
    <cellStyle name="Normal 5 2 2 4" xfId="13075"/>
    <cellStyle name="Normal 5 2 2 4 10" xfId="13076"/>
    <cellStyle name="Normal 5 2 2 4 11" xfId="40005"/>
    <cellStyle name="Normal 5 2 2 4 2" xfId="13077"/>
    <cellStyle name="Normal 5 2 2 4 2 10" xfId="40457"/>
    <cellStyle name="Normal 5 2 2 4 2 2" xfId="13078"/>
    <cellStyle name="Normal 5 2 2 4 2 2 2" xfId="13079"/>
    <cellStyle name="Normal 5 2 2 4 2 2 2 2" xfId="13080"/>
    <cellStyle name="Normal 5 2 2 4 2 2 2 2 2" xfId="13081"/>
    <cellStyle name="Normal 5 2 2 4 2 2 2 2 3" xfId="13082"/>
    <cellStyle name="Normal 5 2 2 4 2 2 2 2 4" xfId="53356"/>
    <cellStyle name="Normal 5 2 2 4 2 2 2 3" xfId="13083"/>
    <cellStyle name="Normal 5 2 2 4 2 2 2 3 2" xfId="13084"/>
    <cellStyle name="Normal 5 2 2 4 2 2 2 3 3" xfId="48165"/>
    <cellStyle name="Normal 5 2 2 4 2 2 2 4" xfId="13085"/>
    <cellStyle name="Normal 5 2 2 4 2 2 2 5" xfId="13086"/>
    <cellStyle name="Normal 5 2 2 4 2 2 2 6" xfId="42700"/>
    <cellStyle name="Normal 5 2 2 4 2 2 3" xfId="13087"/>
    <cellStyle name="Normal 5 2 2 4 2 2 3 2" xfId="13088"/>
    <cellStyle name="Normal 5 2 2 4 2 2 3 3" xfId="13089"/>
    <cellStyle name="Normal 5 2 2 4 2 2 3 4" xfId="48166"/>
    <cellStyle name="Normal 5 2 2 4 2 2 4" xfId="13090"/>
    <cellStyle name="Normal 5 2 2 4 2 2 4 2" xfId="13091"/>
    <cellStyle name="Normal 5 2 2 4 2 2 4 3" xfId="13092"/>
    <cellStyle name="Normal 5 2 2 4 2 2 4 4" xfId="46334"/>
    <cellStyle name="Normal 5 2 2 4 2 2 5" xfId="13093"/>
    <cellStyle name="Normal 5 2 2 4 2 2 5 2" xfId="13094"/>
    <cellStyle name="Normal 5 2 2 4 2 2 5 3" xfId="13095"/>
    <cellStyle name="Normal 5 2 2 4 2 2 5 4" xfId="51545"/>
    <cellStyle name="Normal 5 2 2 4 2 2 6" xfId="13096"/>
    <cellStyle name="Normal 5 2 2 4 2 2 6 2" xfId="13097"/>
    <cellStyle name="Normal 5 2 2 4 2 2 6 3" xfId="44511"/>
    <cellStyle name="Normal 5 2 2 4 2 2 7" xfId="13098"/>
    <cellStyle name="Normal 5 2 2 4 2 2 8" xfId="13099"/>
    <cellStyle name="Normal 5 2 2 4 2 2 9" xfId="40889"/>
    <cellStyle name="Normal 5 2 2 4 2 3" xfId="13100"/>
    <cellStyle name="Normal 5 2 2 4 2 3 2" xfId="13101"/>
    <cellStyle name="Normal 5 2 2 4 2 3 2 2" xfId="13102"/>
    <cellStyle name="Normal 5 2 2 4 2 3 2 3" xfId="13103"/>
    <cellStyle name="Normal 5 2 2 4 2 3 2 4" xfId="52924"/>
    <cellStyle name="Normal 5 2 2 4 2 3 3" xfId="13104"/>
    <cellStyle name="Normal 5 2 2 4 2 3 3 2" xfId="13105"/>
    <cellStyle name="Normal 5 2 2 4 2 3 3 3" xfId="48167"/>
    <cellStyle name="Normal 5 2 2 4 2 3 4" xfId="13106"/>
    <cellStyle name="Normal 5 2 2 4 2 3 5" xfId="13107"/>
    <cellStyle name="Normal 5 2 2 4 2 3 6" xfId="42268"/>
    <cellStyle name="Normal 5 2 2 4 2 4" xfId="13108"/>
    <cellStyle name="Normal 5 2 2 4 2 4 2" xfId="13109"/>
    <cellStyle name="Normal 5 2 2 4 2 4 3" xfId="13110"/>
    <cellStyle name="Normal 5 2 2 4 2 4 4" xfId="48168"/>
    <cellStyle name="Normal 5 2 2 4 2 5" xfId="13111"/>
    <cellStyle name="Normal 5 2 2 4 2 5 2" xfId="13112"/>
    <cellStyle name="Normal 5 2 2 4 2 5 3" xfId="13113"/>
    <cellStyle name="Normal 5 2 2 4 2 5 4" xfId="45902"/>
    <cellStyle name="Normal 5 2 2 4 2 6" xfId="13114"/>
    <cellStyle name="Normal 5 2 2 4 2 6 2" xfId="13115"/>
    <cellStyle name="Normal 5 2 2 4 2 6 3" xfId="13116"/>
    <cellStyle name="Normal 5 2 2 4 2 6 4" xfId="51113"/>
    <cellStyle name="Normal 5 2 2 4 2 7" xfId="13117"/>
    <cellStyle name="Normal 5 2 2 4 2 7 2" xfId="13118"/>
    <cellStyle name="Normal 5 2 2 4 2 7 3" xfId="44079"/>
    <cellStyle name="Normal 5 2 2 4 2 8" xfId="13119"/>
    <cellStyle name="Normal 5 2 2 4 2 9" xfId="13120"/>
    <cellStyle name="Normal 5 2 2 4 3" xfId="13121"/>
    <cellStyle name="Normal 5 2 2 4 3 2" xfId="13122"/>
    <cellStyle name="Normal 5 2 2 4 3 2 2" xfId="13123"/>
    <cellStyle name="Normal 5 2 2 4 3 2 2 2" xfId="13124"/>
    <cellStyle name="Normal 5 2 2 4 3 2 2 3" xfId="13125"/>
    <cellStyle name="Normal 5 2 2 4 3 2 2 4" xfId="53355"/>
    <cellStyle name="Normal 5 2 2 4 3 2 3" xfId="13126"/>
    <cellStyle name="Normal 5 2 2 4 3 2 3 2" xfId="13127"/>
    <cellStyle name="Normal 5 2 2 4 3 2 3 3" xfId="48169"/>
    <cellStyle name="Normal 5 2 2 4 3 2 4" xfId="13128"/>
    <cellStyle name="Normal 5 2 2 4 3 2 5" xfId="13129"/>
    <cellStyle name="Normal 5 2 2 4 3 2 6" xfId="42699"/>
    <cellStyle name="Normal 5 2 2 4 3 3" xfId="13130"/>
    <cellStyle name="Normal 5 2 2 4 3 3 2" xfId="13131"/>
    <cellStyle name="Normal 5 2 2 4 3 3 3" xfId="13132"/>
    <cellStyle name="Normal 5 2 2 4 3 3 4" xfId="48170"/>
    <cellStyle name="Normal 5 2 2 4 3 4" xfId="13133"/>
    <cellStyle name="Normal 5 2 2 4 3 4 2" xfId="13134"/>
    <cellStyle name="Normal 5 2 2 4 3 4 3" xfId="13135"/>
    <cellStyle name="Normal 5 2 2 4 3 4 4" xfId="46333"/>
    <cellStyle name="Normal 5 2 2 4 3 5" xfId="13136"/>
    <cellStyle name="Normal 5 2 2 4 3 5 2" xfId="13137"/>
    <cellStyle name="Normal 5 2 2 4 3 5 3" xfId="13138"/>
    <cellStyle name="Normal 5 2 2 4 3 5 4" xfId="51544"/>
    <cellStyle name="Normal 5 2 2 4 3 6" xfId="13139"/>
    <cellStyle name="Normal 5 2 2 4 3 6 2" xfId="13140"/>
    <cellStyle name="Normal 5 2 2 4 3 6 3" xfId="44510"/>
    <cellStyle name="Normal 5 2 2 4 3 7" xfId="13141"/>
    <cellStyle name="Normal 5 2 2 4 3 8" xfId="13142"/>
    <cellStyle name="Normal 5 2 2 4 3 9" xfId="40888"/>
    <cellStyle name="Normal 5 2 2 4 4" xfId="13143"/>
    <cellStyle name="Normal 5 2 2 4 4 2" xfId="13144"/>
    <cellStyle name="Normal 5 2 2 4 4 2 2" xfId="13145"/>
    <cellStyle name="Normal 5 2 2 4 4 2 3" xfId="13146"/>
    <cellStyle name="Normal 5 2 2 4 4 2 4" xfId="52472"/>
    <cellStyle name="Normal 5 2 2 4 4 3" xfId="13147"/>
    <cellStyle name="Normal 5 2 2 4 4 3 2" xfId="13148"/>
    <cellStyle name="Normal 5 2 2 4 4 3 3" xfId="48171"/>
    <cellStyle name="Normal 5 2 2 4 4 4" xfId="13149"/>
    <cellStyle name="Normal 5 2 2 4 4 5" xfId="13150"/>
    <cellStyle name="Normal 5 2 2 4 4 6" xfId="41816"/>
    <cellStyle name="Normal 5 2 2 4 5" xfId="13151"/>
    <cellStyle name="Normal 5 2 2 4 5 2" xfId="13152"/>
    <cellStyle name="Normal 5 2 2 4 5 3" xfId="13153"/>
    <cellStyle name="Normal 5 2 2 4 5 4" xfId="48172"/>
    <cellStyle name="Normal 5 2 2 4 6" xfId="13154"/>
    <cellStyle name="Normal 5 2 2 4 6 2" xfId="13155"/>
    <cellStyle name="Normal 5 2 2 4 6 3" xfId="13156"/>
    <cellStyle name="Normal 5 2 2 4 6 4" xfId="45450"/>
    <cellStyle name="Normal 5 2 2 4 7" xfId="13157"/>
    <cellStyle name="Normal 5 2 2 4 7 2" xfId="13158"/>
    <cellStyle name="Normal 5 2 2 4 7 3" xfId="13159"/>
    <cellStyle name="Normal 5 2 2 4 7 4" xfId="50661"/>
    <cellStyle name="Normal 5 2 2 4 8" xfId="13160"/>
    <cellStyle name="Normal 5 2 2 4 8 2" xfId="13161"/>
    <cellStyle name="Normal 5 2 2 4 8 3" xfId="43627"/>
    <cellStyle name="Normal 5 2 2 4 9" xfId="13162"/>
    <cellStyle name="Normal 5 2 2 5" xfId="13163"/>
    <cellStyle name="Normal 5 2 2 5 10" xfId="13164"/>
    <cellStyle name="Normal 5 2 2 5 11" xfId="40140"/>
    <cellStyle name="Normal 5 2 2 5 2" xfId="13165"/>
    <cellStyle name="Normal 5 2 2 5 2 10" xfId="40507"/>
    <cellStyle name="Normal 5 2 2 5 2 2" xfId="13166"/>
    <cellStyle name="Normal 5 2 2 5 2 2 2" xfId="13167"/>
    <cellStyle name="Normal 5 2 2 5 2 2 2 2" xfId="13168"/>
    <cellStyle name="Normal 5 2 2 5 2 2 2 2 2" xfId="13169"/>
    <cellStyle name="Normal 5 2 2 5 2 2 2 2 3" xfId="13170"/>
    <cellStyle name="Normal 5 2 2 5 2 2 2 2 4" xfId="53358"/>
    <cellStyle name="Normal 5 2 2 5 2 2 2 3" xfId="13171"/>
    <cellStyle name="Normal 5 2 2 5 2 2 2 3 2" xfId="13172"/>
    <cellStyle name="Normal 5 2 2 5 2 2 2 3 3" xfId="48173"/>
    <cellStyle name="Normal 5 2 2 5 2 2 2 4" xfId="13173"/>
    <cellStyle name="Normal 5 2 2 5 2 2 2 5" xfId="13174"/>
    <cellStyle name="Normal 5 2 2 5 2 2 2 6" xfId="42702"/>
    <cellStyle name="Normal 5 2 2 5 2 2 3" xfId="13175"/>
    <cellStyle name="Normal 5 2 2 5 2 2 3 2" xfId="13176"/>
    <cellStyle name="Normal 5 2 2 5 2 2 3 3" xfId="13177"/>
    <cellStyle name="Normal 5 2 2 5 2 2 3 4" xfId="48174"/>
    <cellStyle name="Normal 5 2 2 5 2 2 4" xfId="13178"/>
    <cellStyle name="Normal 5 2 2 5 2 2 4 2" xfId="13179"/>
    <cellStyle name="Normal 5 2 2 5 2 2 4 3" xfId="13180"/>
    <cellStyle name="Normal 5 2 2 5 2 2 4 4" xfId="46336"/>
    <cellStyle name="Normal 5 2 2 5 2 2 5" xfId="13181"/>
    <cellStyle name="Normal 5 2 2 5 2 2 5 2" xfId="13182"/>
    <cellStyle name="Normal 5 2 2 5 2 2 5 3" xfId="13183"/>
    <cellStyle name="Normal 5 2 2 5 2 2 5 4" xfId="51547"/>
    <cellStyle name="Normal 5 2 2 5 2 2 6" xfId="13184"/>
    <cellStyle name="Normal 5 2 2 5 2 2 6 2" xfId="13185"/>
    <cellStyle name="Normal 5 2 2 5 2 2 6 3" xfId="44513"/>
    <cellStyle name="Normal 5 2 2 5 2 2 7" xfId="13186"/>
    <cellStyle name="Normal 5 2 2 5 2 2 8" xfId="13187"/>
    <cellStyle name="Normal 5 2 2 5 2 2 9" xfId="40891"/>
    <cellStyle name="Normal 5 2 2 5 2 3" xfId="13188"/>
    <cellStyle name="Normal 5 2 2 5 2 3 2" xfId="13189"/>
    <cellStyle name="Normal 5 2 2 5 2 3 2 2" xfId="13190"/>
    <cellStyle name="Normal 5 2 2 5 2 3 2 3" xfId="13191"/>
    <cellStyle name="Normal 5 2 2 5 2 3 2 4" xfId="52974"/>
    <cellStyle name="Normal 5 2 2 5 2 3 3" xfId="13192"/>
    <cellStyle name="Normal 5 2 2 5 2 3 3 2" xfId="13193"/>
    <cellStyle name="Normal 5 2 2 5 2 3 3 3" xfId="48175"/>
    <cellStyle name="Normal 5 2 2 5 2 3 4" xfId="13194"/>
    <cellStyle name="Normal 5 2 2 5 2 3 5" xfId="13195"/>
    <cellStyle name="Normal 5 2 2 5 2 3 6" xfId="42318"/>
    <cellStyle name="Normal 5 2 2 5 2 4" xfId="13196"/>
    <cellStyle name="Normal 5 2 2 5 2 4 2" xfId="13197"/>
    <cellStyle name="Normal 5 2 2 5 2 4 3" xfId="13198"/>
    <cellStyle name="Normal 5 2 2 5 2 4 4" xfId="48176"/>
    <cellStyle name="Normal 5 2 2 5 2 5" xfId="13199"/>
    <cellStyle name="Normal 5 2 2 5 2 5 2" xfId="13200"/>
    <cellStyle name="Normal 5 2 2 5 2 5 3" xfId="13201"/>
    <cellStyle name="Normal 5 2 2 5 2 5 4" xfId="45952"/>
    <cellStyle name="Normal 5 2 2 5 2 6" xfId="13202"/>
    <cellStyle name="Normal 5 2 2 5 2 6 2" xfId="13203"/>
    <cellStyle name="Normal 5 2 2 5 2 6 3" xfId="13204"/>
    <cellStyle name="Normal 5 2 2 5 2 6 4" xfId="51163"/>
    <cellStyle name="Normal 5 2 2 5 2 7" xfId="13205"/>
    <cellStyle name="Normal 5 2 2 5 2 7 2" xfId="13206"/>
    <cellStyle name="Normal 5 2 2 5 2 7 3" xfId="44129"/>
    <cellStyle name="Normal 5 2 2 5 2 8" xfId="13207"/>
    <cellStyle name="Normal 5 2 2 5 2 9" xfId="13208"/>
    <cellStyle name="Normal 5 2 2 5 3" xfId="13209"/>
    <cellStyle name="Normal 5 2 2 5 3 2" xfId="13210"/>
    <cellStyle name="Normal 5 2 2 5 3 2 2" xfId="13211"/>
    <cellStyle name="Normal 5 2 2 5 3 2 2 2" xfId="13212"/>
    <cellStyle name="Normal 5 2 2 5 3 2 2 3" xfId="13213"/>
    <cellStyle name="Normal 5 2 2 5 3 2 2 4" xfId="53357"/>
    <cellStyle name="Normal 5 2 2 5 3 2 3" xfId="13214"/>
    <cellStyle name="Normal 5 2 2 5 3 2 3 2" xfId="13215"/>
    <cellStyle name="Normal 5 2 2 5 3 2 3 3" xfId="48177"/>
    <cellStyle name="Normal 5 2 2 5 3 2 4" xfId="13216"/>
    <cellStyle name="Normal 5 2 2 5 3 2 5" xfId="13217"/>
    <cellStyle name="Normal 5 2 2 5 3 2 6" xfId="42701"/>
    <cellStyle name="Normal 5 2 2 5 3 3" xfId="13218"/>
    <cellStyle name="Normal 5 2 2 5 3 3 2" xfId="13219"/>
    <cellStyle name="Normal 5 2 2 5 3 3 3" xfId="13220"/>
    <cellStyle name="Normal 5 2 2 5 3 3 4" xfId="48178"/>
    <cellStyle name="Normal 5 2 2 5 3 4" xfId="13221"/>
    <cellStyle name="Normal 5 2 2 5 3 4 2" xfId="13222"/>
    <cellStyle name="Normal 5 2 2 5 3 4 3" xfId="13223"/>
    <cellStyle name="Normal 5 2 2 5 3 4 4" xfId="46335"/>
    <cellStyle name="Normal 5 2 2 5 3 5" xfId="13224"/>
    <cellStyle name="Normal 5 2 2 5 3 5 2" xfId="13225"/>
    <cellStyle name="Normal 5 2 2 5 3 5 3" xfId="13226"/>
    <cellStyle name="Normal 5 2 2 5 3 5 4" xfId="51546"/>
    <cellStyle name="Normal 5 2 2 5 3 6" xfId="13227"/>
    <cellStyle name="Normal 5 2 2 5 3 6 2" xfId="13228"/>
    <cellStyle name="Normal 5 2 2 5 3 6 3" xfId="44512"/>
    <cellStyle name="Normal 5 2 2 5 3 7" xfId="13229"/>
    <cellStyle name="Normal 5 2 2 5 3 8" xfId="13230"/>
    <cellStyle name="Normal 5 2 2 5 3 9" xfId="40890"/>
    <cellStyle name="Normal 5 2 2 5 4" xfId="13231"/>
    <cellStyle name="Normal 5 2 2 5 4 2" xfId="13232"/>
    <cellStyle name="Normal 5 2 2 5 4 2 2" xfId="13233"/>
    <cellStyle name="Normal 5 2 2 5 4 2 3" xfId="13234"/>
    <cellStyle name="Normal 5 2 2 5 4 2 4" xfId="52607"/>
    <cellStyle name="Normal 5 2 2 5 4 3" xfId="13235"/>
    <cellStyle name="Normal 5 2 2 5 4 3 2" xfId="13236"/>
    <cellStyle name="Normal 5 2 2 5 4 3 3" xfId="48179"/>
    <cellStyle name="Normal 5 2 2 5 4 4" xfId="13237"/>
    <cellStyle name="Normal 5 2 2 5 4 5" xfId="13238"/>
    <cellStyle name="Normal 5 2 2 5 4 6" xfId="41951"/>
    <cellStyle name="Normal 5 2 2 5 5" xfId="13239"/>
    <cellStyle name="Normal 5 2 2 5 5 2" xfId="13240"/>
    <cellStyle name="Normal 5 2 2 5 5 3" xfId="13241"/>
    <cellStyle name="Normal 5 2 2 5 5 4" xfId="48180"/>
    <cellStyle name="Normal 5 2 2 5 6" xfId="13242"/>
    <cellStyle name="Normal 5 2 2 5 6 2" xfId="13243"/>
    <cellStyle name="Normal 5 2 2 5 6 3" xfId="13244"/>
    <cellStyle name="Normal 5 2 2 5 6 4" xfId="45585"/>
    <cellStyle name="Normal 5 2 2 5 7" xfId="13245"/>
    <cellStyle name="Normal 5 2 2 5 7 2" xfId="13246"/>
    <cellStyle name="Normal 5 2 2 5 7 3" xfId="13247"/>
    <cellStyle name="Normal 5 2 2 5 7 4" xfId="50796"/>
    <cellStyle name="Normal 5 2 2 5 8" xfId="13248"/>
    <cellStyle name="Normal 5 2 2 5 8 2" xfId="13249"/>
    <cellStyle name="Normal 5 2 2 5 8 3" xfId="43762"/>
    <cellStyle name="Normal 5 2 2 5 9" xfId="13250"/>
    <cellStyle name="Normal 5 2 2 6" xfId="13251"/>
    <cellStyle name="Normal 5 2 2 6 10" xfId="13252"/>
    <cellStyle name="Normal 5 2 2 6 11" xfId="39956"/>
    <cellStyle name="Normal 5 2 2 6 2" xfId="13253"/>
    <cellStyle name="Normal 5 2 2 6 2 10" xfId="40413"/>
    <cellStyle name="Normal 5 2 2 6 2 2" xfId="13254"/>
    <cellStyle name="Normal 5 2 2 6 2 2 2" xfId="13255"/>
    <cellStyle name="Normal 5 2 2 6 2 2 2 2" xfId="13256"/>
    <cellStyle name="Normal 5 2 2 6 2 2 2 2 2" xfId="13257"/>
    <cellStyle name="Normal 5 2 2 6 2 2 2 2 3" xfId="13258"/>
    <cellStyle name="Normal 5 2 2 6 2 2 2 2 4" xfId="53360"/>
    <cellStyle name="Normal 5 2 2 6 2 2 2 3" xfId="13259"/>
    <cellStyle name="Normal 5 2 2 6 2 2 2 3 2" xfId="13260"/>
    <cellStyle name="Normal 5 2 2 6 2 2 2 3 3" xfId="48181"/>
    <cellStyle name="Normal 5 2 2 6 2 2 2 4" xfId="13261"/>
    <cellStyle name="Normal 5 2 2 6 2 2 2 5" xfId="13262"/>
    <cellStyle name="Normal 5 2 2 6 2 2 2 6" xfId="42704"/>
    <cellStyle name="Normal 5 2 2 6 2 2 3" xfId="13263"/>
    <cellStyle name="Normal 5 2 2 6 2 2 3 2" xfId="13264"/>
    <cellStyle name="Normal 5 2 2 6 2 2 3 3" xfId="13265"/>
    <cellStyle name="Normal 5 2 2 6 2 2 3 4" xfId="48182"/>
    <cellStyle name="Normal 5 2 2 6 2 2 4" xfId="13266"/>
    <cellStyle name="Normal 5 2 2 6 2 2 4 2" xfId="13267"/>
    <cellStyle name="Normal 5 2 2 6 2 2 4 3" xfId="13268"/>
    <cellStyle name="Normal 5 2 2 6 2 2 4 4" xfId="46338"/>
    <cellStyle name="Normal 5 2 2 6 2 2 5" xfId="13269"/>
    <cellStyle name="Normal 5 2 2 6 2 2 5 2" xfId="13270"/>
    <cellStyle name="Normal 5 2 2 6 2 2 5 3" xfId="13271"/>
    <cellStyle name="Normal 5 2 2 6 2 2 5 4" xfId="51549"/>
    <cellStyle name="Normal 5 2 2 6 2 2 6" xfId="13272"/>
    <cellStyle name="Normal 5 2 2 6 2 2 6 2" xfId="13273"/>
    <cellStyle name="Normal 5 2 2 6 2 2 6 3" xfId="44515"/>
    <cellStyle name="Normal 5 2 2 6 2 2 7" xfId="13274"/>
    <cellStyle name="Normal 5 2 2 6 2 2 8" xfId="13275"/>
    <cellStyle name="Normal 5 2 2 6 2 2 9" xfId="40893"/>
    <cellStyle name="Normal 5 2 2 6 2 3" xfId="13276"/>
    <cellStyle name="Normal 5 2 2 6 2 3 2" xfId="13277"/>
    <cellStyle name="Normal 5 2 2 6 2 3 2 2" xfId="13278"/>
    <cellStyle name="Normal 5 2 2 6 2 3 2 3" xfId="13279"/>
    <cellStyle name="Normal 5 2 2 6 2 3 2 4" xfId="52880"/>
    <cellStyle name="Normal 5 2 2 6 2 3 3" xfId="13280"/>
    <cellStyle name="Normal 5 2 2 6 2 3 3 2" xfId="13281"/>
    <cellStyle name="Normal 5 2 2 6 2 3 3 3" xfId="48183"/>
    <cellStyle name="Normal 5 2 2 6 2 3 4" xfId="13282"/>
    <cellStyle name="Normal 5 2 2 6 2 3 5" xfId="13283"/>
    <cellStyle name="Normal 5 2 2 6 2 3 6" xfId="42224"/>
    <cellStyle name="Normal 5 2 2 6 2 4" xfId="13284"/>
    <cellStyle name="Normal 5 2 2 6 2 4 2" xfId="13285"/>
    <cellStyle name="Normal 5 2 2 6 2 4 3" xfId="13286"/>
    <cellStyle name="Normal 5 2 2 6 2 4 4" xfId="48184"/>
    <cellStyle name="Normal 5 2 2 6 2 5" xfId="13287"/>
    <cellStyle name="Normal 5 2 2 6 2 5 2" xfId="13288"/>
    <cellStyle name="Normal 5 2 2 6 2 5 3" xfId="13289"/>
    <cellStyle name="Normal 5 2 2 6 2 5 4" xfId="45858"/>
    <cellStyle name="Normal 5 2 2 6 2 6" xfId="13290"/>
    <cellStyle name="Normal 5 2 2 6 2 6 2" xfId="13291"/>
    <cellStyle name="Normal 5 2 2 6 2 6 3" xfId="13292"/>
    <cellStyle name="Normal 5 2 2 6 2 6 4" xfId="51069"/>
    <cellStyle name="Normal 5 2 2 6 2 7" xfId="13293"/>
    <cellStyle name="Normal 5 2 2 6 2 7 2" xfId="13294"/>
    <cellStyle name="Normal 5 2 2 6 2 7 3" xfId="44035"/>
    <cellStyle name="Normal 5 2 2 6 2 8" xfId="13295"/>
    <cellStyle name="Normal 5 2 2 6 2 9" xfId="13296"/>
    <cellStyle name="Normal 5 2 2 6 3" xfId="13297"/>
    <cellStyle name="Normal 5 2 2 6 3 2" xfId="13298"/>
    <cellStyle name="Normal 5 2 2 6 3 2 2" xfId="13299"/>
    <cellStyle name="Normal 5 2 2 6 3 2 2 2" xfId="13300"/>
    <cellStyle name="Normal 5 2 2 6 3 2 2 3" xfId="13301"/>
    <cellStyle name="Normal 5 2 2 6 3 2 2 4" xfId="53359"/>
    <cellStyle name="Normal 5 2 2 6 3 2 3" xfId="13302"/>
    <cellStyle name="Normal 5 2 2 6 3 2 3 2" xfId="13303"/>
    <cellStyle name="Normal 5 2 2 6 3 2 3 3" xfId="48185"/>
    <cellStyle name="Normal 5 2 2 6 3 2 4" xfId="13304"/>
    <cellStyle name="Normal 5 2 2 6 3 2 5" xfId="13305"/>
    <cellStyle name="Normal 5 2 2 6 3 2 6" xfId="42703"/>
    <cellStyle name="Normal 5 2 2 6 3 3" xfId="13306"/>
    <cellStyle name="Normal 5 2 2 6 3 3 2" xfId="13307"/>
    <cellStyle name="Normal 5 2 2 6 3 3 3" xfId="13308"/>
    <cellStyle name="Normal 5 2 2 6 3 3 4" xfId="48186"/>
    <cellStyle name="Normal 5 2 2 6 3 4" xfId="13309"/>
    <cellStyle name="Normal 5 2 2 6 3 4 2" xfId="13310"/>
    <cellStyle name="Normal 5 2 2 6 3 4 3" xfId="13311"/>
    <cellStyle name="Normal 5 2 2 6 3 4 4" xfId="46337"/>
    <cellStyle name="Normal 5 2 2 6 3 5" xfId="13312"/>
    <cellStyle name="Normal 5 2 2 6 3 5 2" xfId="13313"/>
    <cellStyle name="Normal 5 2 2 6 3 5 3" xfId="13314"/>
    <cellStyle name="Normal 5 2 2 6 3 5 4" xfId="51548"/>
    <cellStyle name="Normal 5 2 2 6 3 6" xfId="13315"/>
    <cellStyle name="Normal 5 2 2 6 3 6 2" xfId="13316"/>
    <cellStyle name="Normal 5 2 2 6 3 6 3" xfId="44514"/>
    <cellStyle name="Normal 5 2 2 6 3 7" xfId="13317"/>
    <cellStyle name="Normal 5 2 2 6 3 8" xfId="13318"/>
    <cellStyle name="Normal 5 2 2 6 3 9" xfId="40892"/>
    <cellStyle name="Normal 5 2 2 6 4" xfId="13319"/>
    <cellStyle name="Normal 5 2 2 6 4 2" xfId="13320"/>
    <cellStyle name="Normal 5 2 2 6 4 2 2" xfId="13321"/>
    <cellStyle name="Normal 5 2 2 6 4 2 3" xfId="13322"/>
    <cellStyle name="Normal 5 2 2 6 4 2 4" xfId="52423"/>
    <cellStyle name="Normal 5 2 2 6 4 3" xfId="13323"/>
    <cellStyle name="Normal 5 2 2 6 4 3 2" xfId="13324"/>
    <cellStyle name="Normal 5 2 2 6 4 3 3" xfId="48187"/>
    <cellStyle name="Normal 5 2 2 6 4 4" xfId="13325"/>
    <cellStyle name="Normal 5 2 2 6 4 5" xfId="13326"/>
    <cellStyle name="Normal 5 2 2 6 4 6" xfId="41767"/>
    <cellStyle name="Normal 5 2 2 6 5" xfId="13327"/>
    <cellStyle name="Normal 5 2 2 6 5 2" xfId="13328"/>
    <cellStyle name="Normal 5 2 2 6 5 3" xfId="13329"/>
    <cellStyle name="Normal 5 2 2 6 5 4" xfId="48188"/>
    <cellStyle name="Normal 5 2 2 6 6" xfId="13330"/>
    <cellStyle name="Normal 5 2 2 6 6 2" xfId="13331"/>
    <cellStyle name="Normal 5 2 2 6 6 3" xfId="13332"/>
    <cellStyle name="Normal 5 2 2 6 6 4" xfId="45401"/>
    <cellStyle name="Normal 5 2 2 6 7" xfId="13333"/>
    <cellStyle name="Normal 5 2 2 6 7 2" xfId="13334"/>
    <cellStyle name="Normal 5 2 2 6 7 3" xfId="13335"/>
    <cellStyle name="Normal 5 2 2 6 7 4" xfId="50612"/>
    <cellStyle name="Normal 5 2 2 6 8" xfId="13336"/>
    <cellStyle name="Normal 5 2 2 6 8 2" xfId="13337"/>
    <cellStyle name="Normal 5 2 2 6 8 3" xfId="43578"/>
    <cellStyle name="Normal 5 2 2 6 9" xfId="13338"/>
    <cellStyle name="Normal 5 2 2 7" xfId="13339"/>
    <cellStyle name="Normal 5 2 2 7 10" xfId="40278"/>
    <cellStyle name="Normal 5 2 2 7 2" xfId="13340"/>
    <cellStyle name="Normal 5 2 2 7 2 2" xfId="13341"/>
    <cellStyle name="Normal 5 2 2 7 2 2 2" xfId="13342"/>
    <cellStyle name="Normal 5 2 2 7 2 2 2 2" xfId="13343"/>
    <cellStyle name="Normal 5 2 2 7 2 2 2 3" xfId="13344"/>
    <cellStyle name="Normal 5 2 2 7 2 2 2 4" xfId="53361"/>
    <cellStyle name="Normal 5 2 2 7 2 2 3" xfId="13345"/>
    <cellStyle name="Normal 5 2 2 7 2 2 3 2" xfId="13346"/>
    <cellStyle name="Normal 5 2 2 7 2 2 3 3" xfId="48189"/>
    <cellStyle name="Normal 5 2 2 7 2 2 4" xfId="13347"/>
    <cellStyle name="Normal 5 2 2 7 2 2 5" xfId="13348"/>
    <cellStyle name="Normal 5 2 2 7 2 2 6" xfId="42705"/>
    <cellStyle name="Normal 5 2 2 7 2 3" xfId="13349"/>
    <cellStyle name="Normal 5 2 2 7 2 3 2" xfId="13350"/>
    <cellStyle name="Normal 5 2 2 7 2 3 3" xfId="13351"/>
    <cellStyle name="Normal 5 2 2 7 2 3 4" xfId="48190"/>
    <cellStyle name="Normal 5 2 2 7 2 4" xfId="13352"/>
    <cellStyle name="Normal 5 2 2 7 2 4 2" xfId="13353"/>
    <cellStyle name="Normal 5 2 2 7 2 4 3" xfId="13354"/>
    <cellStyle name="Normal 5 2 2 7 2 4 4" xfId="46339"/>
    <cellStyle name="Normal 5 2 2 7 2 5" xfId="13355"/>
    <cellStyle name="Normal 5 2 2 7 2 5 2" xfId="13356"/>
    <cellStyle name="Normal 5 2 2 7 2 5 3" xfId="13357"/>
    <cellStyle name="Normal 5 2 2 7 2 5 4" xfId="51550"/>
    <cellStyle name="Normal 5 2 2 7 2 6" xfId="13358"/>
    <cellStyle name="Normal 5 2 2 7 2 6 2" xfId="13359"/>
    <cellStyle name="Normal 5 2 2 7 2 6 3" xfId="44516"/>
    <cellStyle name="Normal 5 2 2 7 2 7" xfId="13360"/>
    <cellStyle name="Normal 5 2 2 7 2 8" xfId="13361"/>
    <cellStyle name="Normal 5 2 2 7 2 9" xfId="40894"/>
    <cellStyle name="Normal 5 2 2 7 3" xfId="13362"/>
    <cellStyle name="Normal 5 2 2 7 3 2" xfId="13363"/>
    <cellStyle name="Normal 5 2 2 7 3 2 2" xfId="13364"/>
    <cellStyle name="Normal 5 2 2 7 3 2 3" xfId="13365"/>
    <cellStyle name="Normal 5 2 2 7 3 2 4" xfId="52745"/>
    <cellStyle name="Normal 5 2 2 7 3 3" xfId="13366"/>
    <cellStyle name="Normal 5 2 2 7 3 3 2" xfId="13367"/>
    <cellStyle name="Normal 5 2 2 7 3 3 3" xfId="48191"/>
    <cellStyle name="Normal 5 2 2 7 3 4" xfId="13368"/>
    <cellStyle name="Normal 5 2 2 7 3 5" xfId="13369"/>
    <cellStyle name="Normal 5 2 2 7 3 6" xfId="42089"/>
    <cellStyle name="Normal 5 2 2 7 4" xfId="13370"/>
    <cellStyle name="Normal 5 2 2 7 4 2" xfId="13371"/>
    <cellStyle name="Normal 5 2 2 7 4 3" xfId="13372"/>
    <cellStyle name="Normal 5 2 2 7 4 4" xfId="48192"/>
    <cellStyle name="Normal 5 2 2 7 5" xfId="13373"/>
    <cellStyle name="Normal 5 2 2 7 5 2" xfId="13374"/>
    <cellStyle name="Normal 5 2 2 7 5 3" xfId="13375"/>
    <cellStyle name="Normal 5 2 2 7 5 4" xfId="45723"/>
    <cellStyle name="Normal 5 2 2 7 6" xfId="13376"/>
    <cellStyle name="Normal 5 2 2 7 6 2" xfId="13377"/>
    <cellStyle name="Normal 5 2 2 7 6 3" xfId="13378"/>
    <cellStyle name="Normal 5 2 2 7 6 4" xfId="50934"/>
    <cellStyle name="Normal 5 2 2 7 7" xfId="13379"/>
    <cellStyle name="Normal 5 2 2 7 7 2" xfId="13380"/>
    <cellStyle name="Normal 5 2 2 7 7 3" xfId="43900"/>
    <cellStyle name="Normal 5 2 2 7 8" xfId="13381"/>
    <cellStyle name="Normal 5 2 2 7 9" xfId="13382"/>
    <cellStyle name="Normal 5 2 2 8" xfId="13383"/>
    <cellStyle name="Normal 5 2 2 8 2" xfId="13384"/>
    <cellStyle name="Normal 5 2 2 8 2 2" xfId="13385"/>
    <cellStyle name="Normal 5 2 2 8 2 2 2" xfId="13386"/>
    <cellStyle name="Normal 5 2 2 8 2 2 3" xfId="13387"/>
    <cellStyle name="Normal 5 2 2 8 2 2 4" xfId="53112"/>
    <cellStyle name="Normal 5 2 2 8 2 3" xfId="13388"/>
    <cellStyle name="Normal 5 2 2 8 2 3 2" xfId="13389"/>
    <cellStyle name="Normal 5 2 2 8 2 3 3" xfId="48193"/>
    <cellStyle name="Normal 5 2 2 8 2 4" xfId="13390"/>
    <cellStyle name="Normal 5 2 2 8 2 5" xfId="13391"/>
    <cellStyle name="Normal 5 2 2 8 2 6" xfId="42456"/>
    <cellStyle name="Normal 5 2 2 8 3" xfId="13392"/>
    <cellStyle name="Normal 5 2 2 8 3 2" xfId="13393"/>
    <cellStyle name="Normal 5 2 2 8 3 3" xfId="13394"/>
    <cellStyle name="Normal 5 2 2 8 3 4" xfId="48194"/>
    <cellStyle name="Normal 5 2 2 8 4" xfId="13395"/>
    <cellStyle name="Normal 5 2 2 8 4 2" xfId="13396"/>
    <cellStyle name="Normal 5 2 2 8 4 3" xfId="13397"/>
    <cellStyle name="Normal 5 2 2 8 4 4" xfId="46090"/>
    <cellStyle name="Normal 5 2 2 8 5" xfId="13398"/>
    <cellStyle name="Normal 5 2 2 8 5 2" xfId="13399"/>
    <cellStyle name="Normal 5 2 2 8 5 3" xfId="13400"/>
    <cellStyle name="Normal 5 2 2 8 5 4" xfId="51301"/>
    <cellStyle name="Normal 5 2 2 8 6" xfId="13401"/>
    <cellStyle name="Normal 5 2 2 8 6 2" xfId="13402"/>
    <cellStyle name="Normal 5 2 2 8 6 3" xfId="44267"/>
    <cellStyle name="Normal 5 2 2 8 7" xfId="13403"/>
    <cellStyle name="Normal 5 2 2 8 8" xfId="13404"/>
    <cellStyle name="Normal 5 2 2 8 9" xfId="40645"/>
    <cellStyle name="Normal 5 2 2 9" xfId="13405"/>
    <cellStyle name="Normal 5 2 2 9 2" xfId="13406"/>
    <cellStyle name="Normal 5 2 2 9 2 2" xfId="13407"/>
    <cellStyle name="Normal 5 2 2 9 2 2 2" xfId="13408"/>
    <cellStyle name="Normal 5 2 2 9 2 2 3" xfId="13409"/>
    <cellStyle name="Normal 5 2 2 9 2 2 4" xfId="52379"/>
    <cellStyle name="Normal 5 2 2 9 2 3" xfId="13410"/>
    <cellStyle name="Normal 5 2 2 9 2 3 2" xfId="13411"/>
    <cellStyle name="Normal 5 2 2 9 2 3 3" xfId="48195"/>
    <cellStyle name="Normal 5 2 2 9 2 4" xfId="13412"/>
    <cellStyle name="Normal 5 2 2 9 2 5" xfId="13413"/>
    <cellStyle name="Normal 5 2 2 9 2 6" xfId="41723"/>
    <cellStyle name="Normal 5 2 2 9 3" xfId="13414"/>
    <cellStyle name="Normal 5 2 2 9 3 2" xfId="13415"/>
    <cellStyle name="Normal 5 2 2 9 3 3" xfId="13416"/>
    <cellStyle name="Normal 5 2 2 9 3 4" xfId="48196"/>
    <cellStyle name="Normal 5 2 2 9 4" xfId="13417"/>
    <cellStyle name="Normal 5 2 2 9 4 2" xfId="13418"/>
    <cellStyle name="Normal 5 2 2 9 4 3" xfId="13419"/>
    <cellStyle name="Normal 5 2 2 9 4 4" xfId="45357"/>
    <cellStyle name="Normal 5 2 2 9 5" xfId="13420"/>
    <cellStyle name="Normal 5 2 2 9 5 2" xfId="13421"/>
    <cellStyle name="Normal 5 2 2 9 5 3" xfId="13422"/>
    <cellStyle name="Normal 5 2 2 9 5 4" xfId="50568"/>
    <cellStyle name="Normal 5 2 2 9 6" xfId="13423"/>
    <cellStyle name="Normal 5 2 2 9 6 2" xfId="13424"/>
    <cellStyle name="Normal 5 2 2 9 6 3" xfId="43534"/>
    <cellStyle name="Normal 5 2 2 9 7" xfId="13425"/>
    <cellStyle name="Normal 5 2 2 9 8" xfId="13426"/>
    <cellStyle name="Normal 5 2 2 9 9" xfId="39912"/>
    <cellStyle name="Normal 5 2 20" xfId="13427"/>
    <cellStyle name="Normal 5 2 21" xfId="39862"/>
    <cellStyle name="Normal 5 2 3" xfId="141"/>
    <cellStyle name="Normal 5 2 3 10" xfId="13428"/>
    <cellStyle name="Normal 5 2 3 10 2" xfId="13429"/>
    <cellStyle name="Normal 5 2 3 10 2 2" xfId="13430"/>
    <cellStyle name="Normal 5 2 3 10 2 2 2" xfId="13431"/>
    <cellStyle name="Normal 5 2 3 10 2 2 3" xfId="13432"/>
    <cellStyle name="Normal 5 2 3 10 2 2 4" xfId="53850"/>
    <cellStyle name="Normal 5 2 3 10 2 3" xfId="13433"/>
    <cellStyle name="Normal 5 2 3 10 2 3 2" xfId="13434"/>
    <cellStyle name="Normal 5 2 3 10 2 3 3" xfId="48197"/>
    <cellStyle name="Normal 5 2 3 10 2 4" xfId="13435"/>
    <cellStyle name="Normal 5 2 3 10 2 5" xfId="13436"/>
    <cellStyle name="Normal 5 2 3 10 2 6" xfId="43194"/>
    <cellStyle name="Normal 5 2 3 10 3" xfId="13437"/>
    <cellStyle name="Normal 5 2 3 10 3 2" xfId="13438"/>
    <cellStyle name="Normal 5 2 3 10 3 3" xfId="13439"/>
    <cellStyle name="Normal 5 2 3 10 3 4" xfId="48198"/>
    <cellStyle name="Normal 5 2 3 10 4" xfId="13440"/>
    <cellStyle name="Normal 5 2 3 10 4 2" xfId="13441"/>
    <cellStyle name="Normal 5 2 3 10 4 3" xfId="13442"/>
    <cellStyle name="Normal 5 2 3 10 4 4" xfId="46828"/>
    <cellStyle name="Normal 5 2 3 10 5" xfId="13443"/>
    <cellStyle name="Normal 5 2 3 10 5 2" xfId="13444"/>
    <cellStyle name="Normal 5 2 3 10 5 3" xfId="13445"/>
    <cellStyle name="Normal 5 2 3 10 5 4" xfId="52039"/>
    <cellStyle name="Normal 5 2 3 10 6" xfId="13446"/>
    <cellStyle name="Normal 5 2 3 10 6 2" xfId="13447"/>
    <cellStyle name="Normal 5 2 3 10 6 3" xfId="45005"/>
    <cellStyle name="Normal 5 2 3 10 7" xfId="13448"/>
    <cellStyle name="Normal 5 2 3 10 8" xfId="13449"/>
    <cellStyle name="Normal 5 2 3 10 9" xfId="41383"/>
    <cellStyle name="Normal 5 2 3 11" xfId="13450"/>
    <cellStyle name="Normal 5 2 3 11 2" xfId="13451"/>
    <cellStyle name="Normal 5 2 3 11 2 2" xfId="13452"/>
    <cellStyle name="Normal 5 2 3 11 2 2 2" xfId="13453"/>
    <cellStyle name="Normal 5 2 3 11 2 2 3" xfId="13454"/>
    <cellStyle name="Normal 5 2 3 11 2 2 4" xfId="53986"/>
    <cellStyle name="Normal 5 2 3 11 2 3" xfId="13455"/>
    <cellStyle name="Normal 5 2 3 11 2 3 2" xfId="13456"/>
    <cellStyle name="Normal 5 2 3 11 2 3 3" xfId="48199"/>
    <cellStyle name="Normal 5 2 3 11 2 4" xfId="13457"/>
    <cellStyle name="Normal 5 2 3 11 2 5" xfId="13458"/>
    <cellStyle name="Normal 5 2 3 11 2 6" xfId="43330"/>
    <cellStyle name="Normal 5 2 3 11 3" xfId="13459"/>
    <cellStyle name="Normal 5 2 3 11 3 2" xfId="13460"/>
    <cellStyle name="Normal 5 2 3 11 3 3" xfId="13461"/>
    <cellStyle name="Normal 5 2 3 11 3 4" xfId="46964"/>
    <cellStyle name="Normal 5 2 3 11 4" xfId="13462"/>
    <cellStyle name="Normal 5 2 3 11 4 2" xfId="13463"/>
    <cellStyle name="Normal 5 2 3 11 4 3" xfId="13464"/>
    <cellStyle name="Normal 5 2 3 11 4 4" xfId="52175"/>
    <cellStyle name="Normal 5 2 3 11 5" xfId="13465"/>
    <cellStyle name="Normal 5 2 3 11 5 2" xfId="13466"/>
    <cellStyle name="Normal 5 2 3 11 5 3" xfId="45141"/>
    <cellStyle name="Normal 5 2 3 11 6" xfId="13467"/>
    <cellStyle name="Normal 5 2 3 11 7" xfId="13468"/>
    <cellStyle name="Normal 5 2 3 11 8" xfId="41519"/>
    <cellStyle name="Normal 5 2 3 12" xfId="13469"/>
    <cellStyle name="Normal 5 2 3 12 2" xfId="13470"/>
    <cellStyle name="Normal 5 2 3 12 2 2" xfId="13471"/>
    <cellStyle name="Normal 5 2 3 12 2 3" xfId="13472"/>
    <cellStyle name="Normal 5 2 3 12 2 4" xfId="48200"/>
    <cellStyle name="Normal 5 2 3 12 3" xfId="13473"/>
    <cellStyle name="Normal 5 2 3 12 3 2" xfId="13474"/>
    <cellStyle name="Normal 5 2 3 12 3 3" xfId="13475"/>
    <cellStyle name="Normal 5 2 3 12 3 4" xfId="52353"/>
    <cellStyle name="Normal 5 2 3 12 4" xfId="13476"/>
    <cellStyle name="Normal 5 2 3 12 4 2" xfId="13477"/>
    <cellStyle name="Normal 5 2 3 12 4 3" xfId="45283"/>
    <cellStyle name="Normal 5 2 3 12 5" xfId="13478"/>
    <cellStyle name="Normal 5 2 3 12 6" xfId="13479"/>
    <cellStyle name="Normal 5 2 3 12 7" xfId="41697"/>
    <cellStyle name="Normal 5 2 3 13" xfId="13480"/>
    <cellStyle name="Normal 5 2 3 13 2" xfId="13481"/>
    <cellStyle name="Normal 5 2 3 13 3" xfId="13482"/>
    <cellStyle name="Normal 5 2 3 13 4" xfId="48201"/>
    <cellStyle name="Normal 5 2 3 14" xfId="13483"/>
    <cellStyle name="Normal 5 2 3 14 2" xfId="13484"/>
    <cellStyle name="Normal 5 2 3 14 3" xfId="13485"/>
    <cellStyle name="Normal 5 2 3 14 4" xfId="45331"/>
    <cellStyle name="Normal 5 2 3 15" xfId="13486"/>
    <cellStyle name="Normal 5 2 3 15 2" xfId="13487"/>
    <cellStyle name="Normal 5 2 3 15 3" xfId="13488"/>
    <cellStyle name="Normal 5 2 3 15 4" xfId="50542"/>
    <cellStyle name="Normal 5 2 3 16" xfId="13489"/>
    <cellStyle name="Normal 5 2 3 16 2" xfId="13490"/>
    <cellStyle name="Normal 5 2 3 16 3" xfId="43508"/>
    <cellStyle name="Normal 5 2 3 17" xfId="13491"/>
    <cellStyle name="Normal 5 2 3 18" xfId="13492"/>
    <cellStyle name="Normal 5 2 3 19" xfId="39886"/>
    <cellStyle name="Normal 5 2 3 2" xfId="260"/>
    <cellStyle name="Normal 5 2 3 2 10" xfId="13493"/>
    <cellStyle name="Normal 5 2 3 2 10 2" xfId="13494"/>
    <cellStyle name="Normal 5 2 3 2 10 3" xfId="13495"/>
    <cellStyle name="Normal 5 2 3 2 10 4" xfId="50708"/>
    <cellStyle name="Normal 5 2 3 2 11" xfId="13496"/>
    <cellStyle name="Normal 5 2 3 2 11 2" xfId="13497"/>
    <cellStyle name="Normal 5 2 3 2 11 3" xfId="43674"/>
    <cellStyle name="Normal 5 2 3 2 12" xfId="13498"/>
    <cellStyle name="Normal 5 2 3 2 13" xfId="13499"/>
    <cellStyle name="Normal 5 2 3 2 14" xfId="40052"/>
    <cellStyle name="Normal 5 2 3 2 2" xfId="13500"/>
    <cellStyle name="Normal 5 2 3 2 2 10" xfId="13501"/>
    <cellStyle name="Normal 5 2 3 2 2 11" xfId="40187"/>
    <cellStyle name="Normal 5 2 3 2 2 2" xfId="13502"/>
    <cellStyle name="Normal 5 2 3 2 2 2 10" xfId="40554"/>
    <cellStyle name="Normal 5 2 3 2 2 2 2" xfId="13503"/>
    <cellStyle name="Normal 5 2 3 2 2 2 2 2" xfId="13504"/>
    <cellStyle name="Normal 5 2 3 2 2 2 2 2 2" xfId="13505"/>
    <cellStyle name="Normal 5 2 3 2 2 2 2 2 2 2" xfId="13506"/>
    <cellStyle name="Normal 5 2 3 2 2 2 2 2 2 3" xfId="13507"/>
    <cellStyle name="Normal 5 2 3 2 2 2 2 2 2 4" xfId="53364"/>
    <cellStyle name="Normal 5 2 3 2 2 2 2 2 3" xfId="13508"/>
    <cellStyle name="Normal 5 2 3 2 2 2 2 2 3 2" xfId="13509"/>
    <cellStyle name="Normal 5 2 3 2 2 2 2 2 3 3" xfId="48202"/>
    <cellStyle name="Normal 5 2 3 2 2 2 2 2 4" xfId="13510"/>
    <cellStyle name="Normal 5 2 3 2 2 2 2 2 5" xfId="13511"/>
    <cellStyle name="Normal 5 2 3 2 2 2 2 2 6" xfId="42708"/>
    <cellStyle name="Normal 5 2 3 2 2 2 2 3" xfId="13512"/>
    <cellStyle name="Normal 5 2 3 2 2 2 2 3 2" xfId="13513"/>
    <cellStyle name="Normal 5 2 3 2 2 2 2 3 3" xfId="13514"/>
    <cellStyle name="Normal 5 2 3 2 2 2 2 3 4" xfId="48203"/>
    <cellStyle name="Normal 5 2 3 2 2 2 2 4" xfId="13515"/>
    <cellStyle name="Normal 5 2 3 2 2 2 2 4 2" xfId="13516"/>
    <cellStyle name="Normal 5 2 3 2 2 2 2 4 3" xfId="13517"/>
    <cellStyle name="Normal 5 2 3 2 2 2 2 4 4" xfId="46342"/>
    <cellStyle name="Normal 5 2 3 2 2 2 2 5" xfId="13518"/>
    <cellStyle name="Normal 5 2 3 2 2 2 2 5 2" xfId="13519"/>
    <cellStyle name="Normal 5 2 3 2 2 2 2 5 3" xfId="13520"/>
    <cellStyle name="Normal 5 2 3 2 2 2 2 5 4" xfId="51553"/>
    <cellStyle name="Normal 5 2 3 2 2 2 2 6" xfId="13521"/>
    <cellStyle name="Normal 5 2 3 2 2 2 2 6 2" xfId="13522"/>
    <cellStyle name="Normal 5 2 3 2 2 2 2 6 3" xfId="44519"/>
    <cellStyle name="Normal 5 2 3 2 2 2 2 7" xfId="13523"/>
    <cellStyle name="Normal 5 2 3 2 2 2 2 8" xfId="13524"/>
    <cellStyle name="Normal 5 2 3 2 2 2 2 9" xfId="40897"/>
    <cellStyle name="Normal 5 2 3 2 2 2 3" xfId="13525"/>
    <cellStyle name="Normal 5 2 3 2 2 2 3 2" xfId="13526"/>
    <cellStyle name="Normal 5 2 3 2 2 2 3 2 2" xfId="13527"/>
    <cellStyle name="Normal 5 2 3 2 2 2 3 2 3" xfId="13528"/>
    <cellStyle name="Normal 5 2 3 2 2 2 3 2 4" xfId="53021"/>
    <cellStyle name="Normal 5 2 3 2 2 2 3 3" xfId="13529"/>
    <cellStyle name="Normal 5 2 3 2 2 2 3 3 2" xfId="13530"/>
    <cellStyle name="Normal 5 2 3 2 2 2 3 3 3" xfId="48204"/>
    <cellStyle name="Normal 5 2 3 2 2 2 3 4" xfId="13531"/>
    <cellStyle name="Normal 5 2 3 2 2 2 3 5" xfId="13532"/>
    <cellStyle name="Normal 5 2 3 2 2 2 3 6" xfId="42365"/>
    <cellStyle name="Normal 5 2 3 2 2 2 4" xfId="13533"/>
    <cellStyle name="Normal 5 2 3 2 2 2 4 2" xfId="13534"/>
    <cellStyle name="Normal 5 2 3 2 2 2 4 3" xfId="13535"/>
    <cellStyle name="Normal 5 2 3 2 2 2 4 4" xfId="48205"/>
    <cellStyle name="Normal 5 2 3 2 2 2 5" xfId="13536"/>
    <cellStyle name="Normal 5 2 3 2 2 2 5 2" xfId="13537"/>
    <cellStyle name="Normal 5 2 3 2 2 2 5 3" xfId="13538"/>
    <cellStyle name="Normal 5 2 3 2 2 2 5 4" xfId="45999"/>
    <cellStyle name="Normal 5 2 3 2 2 2 6" xfId="13539"/>
    <cellStyle name="Normal 5 2 3 2 2 2 6 2" xfId="13540"/>
    <cellStyle name="Normal 5 2 3 2 2 2 6 3" xfId="13541"/>
    <cellStyle name="Normal 5 2 3 2 2 2 6 4" xfId="51210"/>
    <cellStyle name="Normal 5 2 3 2 2 2 7" xfId="13542"/>
    <cellStyle name="Normal 5 2 3 2 2 2 7 2" xfId="13543"/>
    <cellStyle name="Normal 5 2 3 2 2 2 7 3" xfId="44176"/>
    <cellStyle name="Normal 5 2 3 2 2 2 8" xfId="13544"/>
    <cellStyle name="Normal 5 2 3 2 2 2 9" xfId="13545"/>
    <cellStyle name="Normal 5 2 3 2 2 3" xfId="13546"/>
    <cellStyle name="Normal 5 2 3 2 2 3 2" xfId="13547"/>
    <cellStyle name="Normal 5 2 3 2 2 3 2 2" xfId="13548"/>
    <cellStyle name="Normal 5 2 3 2 2 3 2 2 2" xfId="13549"/>
    <cellStyle name="Normal 5 2 3 2 2 3 2 2 3" xfId="13550"/>
    <cellStyle name="Normal 5 2 3 2 2 3 2 2 4" xfId="53363"/>
    <cellStyle name="Normal 5 2 3 2 2 3 2 3" xfId="13551"/>
    <cellStyle name="Normal 5 2 3 2 2 3 2 3 2" xfId="13552"/>
    <cellStyle name="Normal 5 2 3 2 2 3 2 3 3" xfId="48206"/>
    <cellStyle name="Normal 5 2 3 2 2 3 2 4" xfId="13553"/>
    <cellStyle name="Normal 5 2 3 2 2 3 2 5" xfId="13554"/>
    <cellStyle name="Normal 5 2 3 2 2 3 2 6" xfId="42707"/>
    <cellStyle name="Normal 5 2 3 2 2 3 3" xfId="13555"/>
    <cellStyle name="Normal 5 2 3 2 2 3 3 2" xfId="13556"/>
    <cellStyle name="Normal 5 2 3 2 2 3 3 3" xfId="13557"/>
    <cellStyle name="Normal 5 2 3 2 2 3 3 4" xfId="48207"/>
    <cellStyle name="Normal 5 2 3 2 2 3 4" xfId="13558"/>
    <cellStyle name="Normal 5 2 3 2 2 3 4 2" xfId="13559"/>
    <cellStyle name="Normal 5 2 3 2 2 3 4 3" xfId="13560"/>
    <cellStyle name="Normal 5 2 3 2 2 3 4 4" xfId="46341"/>
    <cellStyle name="Normal 5 2 3 2 2 3 5" xfId="13561"/>
    <cellStyle name="Normal 5 2 3 2 2 3 5 2" xfId="13562"/>
    <cellStyle name="Normal 5 2 3 2 2 3 5 3" xfId="13563"/>
    <cellStyle name="Normal 5 2 3 2 2 3 5 4" xfId="51552"/>
    <cellStyle name="Normal 5 2 3 2 2 3 6" xfId="13564"/>
    <cellStyle name="Normal 5 2 3 2 2 3 6 2" xfId="13565"/>
    <cellStyle name="Normal 5 2 3 2 2 3 6 3" xfId="44518"/>
    <cellStyle name="Normal 5 2 3 2 2 3 7" xfId="13566"/>
    <cellStyle name="Normal 5 2 3 2 2 3 8" xfId="13567"/>
    <cellStyle name="Normal 5 2 3 2 2 3 9" xfId="40896"/>
    <cellStyle name="Normal 5 2 3 2 2 4" xfId="13568"/>
    <cellStyle name="Normal 5 2 3 2 2 4 2" xfId="13569"/>
    <cellStyle name="Normal 5 2 3 2 2 4 2 2" xfId="13570"/>
    <cellStyle name="Normal 5 2 3 2 2 4 2 3" xfId="13571"/>
    <cellStyle name="Normal 5 2 3 2 2 4 2 4" xfId="52654"/>
    <cellStyle name="Normal 5 2 3 2 2 4 3" xfId="13572"/>
    <cellStyle name="Normal 5 2 3 2 2 4 3 2" xfId="13573"/>
    <cellStyle name="Normal 5 2 3 2 2 4 3 3" xfId="48208"/>
    <cellStyle name="Normal 5 2 3 2 2 4 4" xfId="13574"/>
    <cellStyle name="Normal 5 2 3 2 2 4 5" xfId="13575"/>
    <cellStyle name="Normal 5 2 3 2 2 4 6" xfId="41998"/>
    <cellStyle name="Normal 5 2 3 2 2 5" xfId="13576"/>
    <cellStyle name="Normal 5 2 3 2 2 5 2" xfId="13577"/>
    <cellStyle name="Normal 5 2 3 2 2 5 3" xfId="13578"/>
    <cellStyle name="Normal 5 2 3 2 2 5 4" xfId="48209"/>
    <cellStyle name="Normal 5 2 3 2 2 6" xfId="13579"/>
    <cellStyle name="Normal 5 2 3 2 2 6 2" xfId="13580"/>
    <cellStyle name="Normal 5 2 3 2 2 6 3" xfId="13581"/>
    <cellStyle name="Normal 5 2 3 2 2 6 4" xfId="45632"/>
    <cellStyle name="Normal 5 2 3 2 2 7" xfId="13582"/>
    <cellStyle name="Normal 5 2 3 2 2 7 2" xfId="13583"/>
    <cellStyle name="Normal 5 2 3 2 2 7 3" xfId="13584"/>
    <cellStyle name="Normal 5 2 3 2 2 7 4" xfId="50843"/>
    <cellStyle name="Normal 5 2 3 2 2 8" xfId="13585"/>
    <cellStyle name="Normal 5 2 3 2 2 8 2" xfId="13586"/>
    <cellStyle name="Normal 5 2 3 2 2 8 3" xfId="43809"/>
    <cellStyle name="Normal 5 2 3 2 2 9" xfId="13587"/>
    <cellStyle name="Normal 5 2 3 2 3" xfId="13588"/>
    <cellStyle name="Normal 5 2 3 2 3 10" xfId="40325"/>
    <cellStyle name="Normal 5 2 3 2 3 2" xfId="13589"/>
    <cellStyle name="Normal 5 2 3 2 3 2 2" xfId="13590"/>
    <cellStyle name="Normal 5 2 3 2 3 2 2 2" xfId="13591"/>
    <cellStyle name="Normal 5 2 3 2 3 2 2 2 2" xfId="13592"/>
    <cellStyle name="Normal 5 2 3 2 3 2 2 2 3" xfId="13593"/>
    <cellStyle name="Normal 5 2 3 2 3 2 2 2 4" xfId="53365"/>
    <cellStyle name="Normal 5 2 3 2 3 2 2 3" xfId="13594"/>
    <cellStyle name="Normal 5 2 3 2 3 2 2 3 2" xfId="13595"/>
    <cellStyle name="Normal 5 2 3 2 3 2 2 3 3" xfId="48210"/>
    <cellStyle name="Normal 5 2 3 2 3 2 2 4" xfId="13596"/>
    <cellStyle name="Normal 5 2 3 2 3 2 2 5" xfId="13597"/>
    <cellStyle name="Normal 5 2 3 2 3 2 2 6" xfId="42709"/>
    <cellStyle name="Normal 5 2 3 2 3 2 3" xfId="13598"/>
    <cellStyle name="Normal 5 2 3 2 3 2 3 2" xfId="13599"/>
    <cellStyle name="Normal 5 2 3 2 3 2 3 3" xfId="13600"/>
    <cellStyle name="Normal 5 2 3 2 3 2 3 4" xfId="48211"/>
    <cellStyle name="Normal 5 2 3 2 3 2 4" xfId="13601"/>
    <cellStyle name="Normal 5 2 3 2 3 2 4 2" xfId="13602"/>
    <cellStyle name="Normal 5 2 3 2 3 2 4 3" xfId="13603"/>
    <cellStyle name="Normal 5 2 3 2 3 2 4 4" xfId="46343"/>
    <cellStyle name="Normal 5 2 3 2 3 2 5" xfId="13604"/>
    <cellStyle name="Normal 5 2 3 2 3 2 5 2" xfId="13605"/>
    <cellStyle name="Normal 5 2 3 2 3 2 5 3" xfId="13606"/>
    <cellStyle name="Normal 5 2 3 2 3 2 5 4" xfId="51554"/>
    <cellStyle name="Normal 5 2 3 2 3 2 6" xfId="13607"/>
    <cellStyle name="Normal 5 2 3 2 3 2 6 2" xfId="13608"/>
    <cellStyle name="Normal 5 2 3 2 3 2 6 3" xfId="44520"/>
    <cellStyle name="Normal 5 2 3 2 3 2 7" xfId="13609"/>
    <cellStyle name="Normal 5 2 3 2 3 2 8" xfId="13610"/>
    <cellStyle name="Normal 5 2 3 2 3 2 9" xfId="40898"/>
    <cellStyle name="Normal 5 2 3 2 3 3" xfId="13611"/>
    <cellStyle name="Normal 5 2 3 2 3 3 2" xfId="13612"/>
    <cellStyle name="Normal 5 2 3 2 3 3 2 2" xfId="13613"/>
    <cellStyle name="Normal 5 2 3 2 3 3 2 3" xfId="13614"/>
    <cellStyle name="Normal 5 2 3 2 3 3 2 4" xfId="52792"/>
    <cellStyle name="Normal 5 2 3 2 3 3 3" xfId="13615"/>
    <cellStyle name="Normal 5 2 3 2 3 3 3 2" xfId="13616"/>
    <cellStyle name="Normal 5 2 3 2 3 3 3 3" xfId="48212"/>
    <cellStyle name="Normal 5 2 3 2 3 3 4" xfId="13617"/>
    <cellStyle name="Normal 5 2 3 2 3 3 5" xfId="13618"/>
    <cellStyle name="Normal 5 2 3 2 3 3 6" xfId="42136"/>
    <cellStyle name="Normal 5 2 3 2 3 4" xfId="13619"/>
    <cellStyle name="Normal 5 2 3 2 3 4 2" xfId="13620"/>
    <cellStyle name="Normal 5 2 3 2 3 4 3" xfId="13621"/>
    <cellStyle name="Normal 5 2 3 2 3 4 4" xfId="48213"/>
    <cellStyle name="Normal 5 2 3 2 3 5" xfId="13622"/>
    <cellStyle name="Normal 5 2 3 2 3 5 2" xfId="13623"/>
    <cellStyle name="Normal 5 2 3 2 3 5 3" xfId="13624"/>
    <cellStyle name="Normal 5 2 3 2 3 5 4" xfId="45770"/>
    <cellStyle name="Normal 5 2 3 2 3 6" xfId="13625"/>
    <cellStyle name="Normal 5 2 3 2 3 6 2" xfId="13626"/>
    <cellStyle name="Normal 5 2 3 2 3 6 3" xfId="13627"/>
    <cellStyle name="Normal 5 2 3 2 3 6 4" xfId="50981"/>
    <cellStyle name="Normal 5 2 3 2 3 7" xfId="13628"/>
    <cellStyle name="Normal 5 2 3 2 3 7 2" xfId="13629"/>
    <cellStyle name="Normal 5 2 3 2 3 7 3" xfId="43947"/>
    <cellStyle name="Normal 5 2 3 2 3 8" xfId="13630"/>
    <cellStyle name="Normal 5 2 3 2 3 9" xfId="13631"/>
    <cellStyle name="Normal 5 2 3 2 4" xfId="13632"/>
    <cellStyle name="Normal 5 2 3 2 4 2" xfId="13633"/>
    <cellStyle name="Normal 5 2 3 2 4 2 2" xfId="13634"/>
    <cellStyle name="Normal 5 2 3 2 4 2 2 2" xfId="13635"/>
    <cellStyle name="Normal 5 2 3 2 4 2 2 3" xfId="13636"/>
    <cellStyle name="Normal 5 2 3 2 4 2 2 4" xfId="53362"/>
    <cellStyle name="Normal 5 2 3 2 4 2 3" xfId="13637"/>
    <cellStyle name="Normal 5 2 3 2 4 2 3 2" xfId="13638"/>
    <cellStyle name="Normal 5 2 3 2 4 2 3 3" xfId="48214"/>
    <cellStyle name="Normal 5 2 3 2 4 2 4" xfId="13639"/>
    <cellStyle name="Normal 5 2 3 2 4 2 5" xfId="13640"/>
    <cellStyle name="Normal 5 2 3 2 4 2 6" xfId="42706"/>
    <cellStyle name="Normal 5 2 3 2 4 3" xfId="13641"/>
    <cellStyle name="Normal 5 2 3 2 4 3 2" xfId="13642"/>
    <cellStyle name="Normal 5 2 3 2 4 3 3" xfId="13643"/>
    <cellStyle name="Normal 5 2 3 2 4 3 4" xfId="48215"/>
    <cellStyle name="Normal 5 2 3 2 4 4" xfId="13644"/>
    <cellStyle name="Normal 5 2 3 2 4 4 2" xfId="13645"/>
    <cellStyle name="Normal 5 2 3 2 4 4 3" xfId="13646"/>
    <cellStyle name="Normal 5 2 3 2 4 4 4" xfId="46340"/>
    <cellStyle name="Normal 5 2 3 2 4 5" xfId="13647"/>
    <cellStyle name="Normal 5 2 3 2 4 5 2" xfId="13648"/>
    <cellStyle name="Normal 5 2 3 2 4 5 3" xfId="13649"/>
    <cellStyle name="Normal 5 2 3 2 4 5 4" xfId="51551"/>
    <cellStyle name="Normal 5 2 3 2 4 6" xfId="13650"/>
    <cellStyle name="Normal 5 2 3 2 4 6 2" xfId="13651"/>
    <cellStyle name="Normal 5 2 3 2 4 6 3" xfId="44517"/>
    <cellStyle name="Normal 5 2 3 2 4 7" xfId="13652"/>
    <cellStyle name="Normal 5 2 3 2 4 8" xfId="13653"/>
    <cellStyle name="Normal 5 2 3 2 4 9" xfId="40895"/>
    <cellStyle name="Normal 5 2 3 2 5" xfId="13654"/>
    <cellStyle name="Normal 5 2 3 2 5 2" xfId="13655"/>
    <cellStyle name="Normal 5 2 3 2 5 2 2" xfId="13656"/>
    <cellStyle name="Normal 5 2 3 2 5 2 2 2" xfId="13657"/>
    <cellStyle name="Normal 5 2 3 2 5 2 2 3" xfId="13658"/>
    <cellStyle name="Normal 5 2 3 2 5 2 2 4" xfId="53897"/>
    <cellStyle name="Normal 5 2 3 2 5 2 3" xfId="13659"/>
    <cellStyle name="Normal 5 2 3 2 5 2 3 2" xfId="13660"/>
    <cellStyle name="Normal 5 2 3 2 5 2 3 3" xfId="48216"/>
    <cellStyle name="Normal 5 2 3 2 5 2 4" xfId="13661"/>
    <cellStyle name="Normal 5 2 3 2 5 2 5" xfId="13662"/>
    <cellStyle name="Normal 5 2 3 2 5 2 6" xfId="43241"/>
    <cellStyle name="Normal 5 2 3 2 5 3" xfId="13663"/>
    <cellStyle name="Normal 5 2 3 2 5 3 2" xfId="13664"/>
    <cellStyle name="Normal 5 2 3 2 5 3 3" xfId="13665"/>
    <cellStyle name="Normal 5 2 3 2 5 3 4" xfId="48217"/>
    <cellStyle name="Normal 5 2 3 2 5 4" xfId="13666"/>
    <cellStyle name="Normal 5 2 3 2 5 4 2" xfId="13667"/>
    <cellStyle name="Normal 5 2 3 2 5 4 3" xfId="13668"/>
    <cellStyle name="Normal 5 2 3 2 5 4 4" xfId="46875"/>
    <cellStyle name="Normal 5 2 3 2 5 5" xfId="13669"/>
    <cellStyle name="Normal 5 2 3 2 5 5 2" xfId="13670"/>
    <cellStyle name="Normal 5 2 3 2 5 5 3" xfId="13671"/>
    <cellStyle name="Normal 5 2 3 2 5 5 4" xfId="52086"/>
    <cellStyle name="Normal 5 2 3 2 5 6" xfId="13672"/>
    <cellStyle name="Normal 5 2 3 2 5 6 2" xfId="13673"/>
    <cellStyle name="Normal 5 2 3 2 5 6 3" xfId="45052"/>
    <cellStyle name="Normal 5 2 3 2 5 7" xfId="13674"/>
    <cellStyle name="Normal 5 2 3 2 5 8" xfId="13675"/>
    <cellStyle name="Normal 5 2 3 2 5 9" xfId="41430"/>
    <cellStyle name="Normal 5 2 3 2 6" xfId="13676"/>
    <cellStyle name="Normal 5 2 3 2 6 2" xfId="13677"/>
    <cellStyle name="Normal 5 2 3 2 6 2 2" xfId="13678"/>
    <cellStyle name="Normal 5 2 3 2 6 2 2 2" xfId="13679"/>
    <cellStyle name="Normal 5 2 3 2 6 2 2 3" xfId="13680"/>
    <cellStyle name="Normal 5 2 3 2 6 2 2 4" xfId="54032"/>
    <cellStyle name="Normal 5 2 3 2 6 2 3" xfId="13681"/>
    <cellStyle name="Normal 5 2 3 2 6 2 3 2" xfId="13682"/>
    <cellStyle name="Normal 5 2 3 2 6 2 3 3" xfId="48218"/>
    <cellStyle name="Normal 5 2 3 2 6 2 4" xfId="13683"/>
    <cellStyle name="Normal 5 2 3 2 6 2 5" xfId="13684"/>
    <cellStyle name="Normal 5 2 3 2 6 2 6" xfId="43376"/>
    <cellStyle name="Normal 5 2 3 2 6 3" xfId="13685"/>
    <cellStyle name="Normal 5 2 3 2 6 3 2" xfId="13686"/>
    <cellStyle name="Normal 5 2 3 2 6 3 3" xfId="13687"/>
    <cellStyle name="Normal 5 2 3 2 6 3 4" xfId="47010"/>
    <cellStyle name="Normal 5 2 3 2 6 4" xfId="13688"/>
    <cellStyle name="Normal 5 2 3 2 6 4 2" xfId="13689"/>
    <cellStyle name="Normal 5 2 3 2 6 4 3" xfId="13690"/>
    <cellStyle name="Normal 5 2 3 2 6 4 4" xfId="52221"/>
    <cellStyle name="Normal 5 2 3 2 6 5" xfId="13691"/>
    <cellStyle name="Normal 5 2 3 2 6 5 2" xfId="13692"/>
    <cellStyle name="Normal 5 2 3 2 6 5 3" xfId="45187"/>
    <cellStyle name="Normal 5 2 3 2 6 6" xfId="13693"/>
    <cellStyle name="Normal 5 2 3 2 6 7" xfId="13694"/>
    <cellStyle name="Normal 5 2 3 2 6 8" xfId="41565"/>
    <cellStyle name="Normal 5 2 3 2 7" xfId="13695"/>
    <cellStyle name="Normal 5 2 3 2 7 2" xfId="13696"/>
    <cellStyle name="Normal 5 2 3 2 7 2 2" xfId="13697"/>
    <cellStyle name="Normal 5 2 3 2 7 2 3" xfId="13698"/>
    <cellStyle name="Normal 5 2 3 2 7 2 4" xfId="52519"/>
    <cellStyle name="Normal 5 2 3 2 7 3" xfId="13699"/>
    <cellStyle name="Normal 5 2 3 2 7 3 2" xfId="13700"/>
    <cellStyle name="Normal 5 2 3 2 7 3 3" xfId="48219"/>
    <cellStyle name="Normal 5 2 3 2 7 4" xfId="13701"/>
    <cellStyle name="Normal 5 2 3 2 7 5" xfId="13702"/>
    <cellStyle name="Normal 5 2 3 2 7 6" xfId="41863"/>
    <cellStyle name="Normal 5 2 3 2 8" xfId="13703"/>
    <cellStyle name="Normal 5 2 3 2 8 2" xfId="13704"/>
    <cellStyle name="Normal 5 2 3 2 8 3" xfId="13705"/>
    <cellStyle name="Normal 5 2 3 2 8 4" xfId="48220"/>
    <cellStyle name="Normal 5 2 3 2 9" xfId="13706"/>
    <cellStyle name="Normal 5 2 3 2 9 2" xfId="13707"/>
    <cellStyle name="Normal 5 2 3 2 9 3" xfId="13708"/>
    <cellStyle name="Normal 5 2 3 2 9 4" xfId="45497"/>
    <cellStyle name="Normal 5 2 3 3" xfId="217"/>
    <cellStyle name="Normal 5 2 3 3 10" xfId="13709"/>
    <cellStyle name="Normal 5 2 3 3 10 2" xfId="13710"/>
    <cellStyle name="Normal 5 2 3 3 10 3" xfId="13711"/>
    <cellStyle name="Normal 5 2 3 3 10 4" xfId="50751"/>
    <cellStyle name="Normal 5 2 3 3 11" xfId="13712"/>
    <cellStyle name="Normal 5 2 3 3 11 2" xfId="13713"/>
    <cellStyle name="Normal 5 2 3 3 11 3" xfId="43717"/>
    <cellStyle name="Normal 5 2 3 3 12" xfId="13714"/>
    <cellStyle name="Normal 5 2 3 3 13" xfId="13715"/>
    <cellStyle name="Normal 5 2 3 3 14" xfId="40095"/>
    <cellStyle name="Normal 5 2 3 3 2" xfId="13716"/>
    <cellStyle name="Normal 5 2 3 3 2 10" xfId="13717"/>
    <cellStyle name="Normal 5 2 3 3 2 11" xfId="40230"/>
    <cellStyle name="Normal 5 2 3 3 2 2" xfId="13718"/>
    <cellStyle name="Normal 5 2 3 3 2 2 10" xfId="40597"/>
    <cellStyle name="Normal 5 2 3 3 2 2 2" xfId="13719"/>
    <cellStyle name="Normal 5 2 3 3 2 2 2 2" xfId="13720"/>
    <cellStyle name="Normal 5 2 3 3 2 2 2 2 2" xfId="13721"/>
    <cellStyle name="Normal 5 2 3 3 2 2 2 2 2 2" xfId="13722"/>
    <cellStyle name="Normal 5 2 3 3 2 2 2 2 2 3" xfId="13723"/>
    <cellStyle name="Normal 5 2 3 3 2 2 2 2 2 4" xfId="53368"/>
    <cellStyle name="Normal 5 2 3 3 2 2 2 2 3" xfId="13724"/>
    <cellStyle name="Normal 5 2 3 3 2 2 2 2 3 2" xfId="13725"/>
    <cellStyle name="Normal 5 2 3 3 2 2 2 2 3 3" xfId="48221"/>
    <cellStyle name="Normal 5 2 3 3 2 2 2 2 4" xfId="13726"/>
    <cellStyle name="Normal 5 2 3 3 2 2 2 2 5" xfId="13727"/>
    <cellStyle name="Normal 5 2 3 3 2 2 2 2 6" xfId="42712"/>
    <cellStyle name="Normal 5 2 3 3 2 2 2 3" xfId="13728"/>
    <cellStyle name="Normal 5 2 3 3 2 2 2 3 2" xfId="13729"/>
    <cellStyle name="Normal 5 2 3 3 2 2 2 3 3" xfId="13730"/>
    <cellStyle name="Normal 5 2 3 3 2 2 2 3 4" xfId="48222"/>
    <cellStyle name="Normal 5 2 3 3 2 2 2 4" xfId="13731"/>
    <cellStyle name="Normal 5 2 3 3 2 2 2 4 2" xfId="13732"/>
    <cellStyle name="Normal 5 2 3 3 2 2 2 4 3" xfId="13733"/>
    <cellStyle name="Normal 5 2 3 3 2 2 2 4 4" xfId="46346"/>
    <cellStyle name="Normal 5 2 3 3 2 2 2 5" xfId="13734"/>
    <cellStyle name="Normal 5 2 3 3 2 2 2 5 2" xfId="13735"/>
    <cellStyle name="Normal 5 2 3 3 2 2 2 5 3" xfId="13736"/>
    <cellStyle name="Normal 5 2 3 3 2 2 2 5 4" xfId="51557"/>
    <cellStyle name="Normal 5 2 3 3 2 2 2 6" xfId="13737"/>
    <cellStyle name="Normal 5 2 3 3 2 2 2 6 2" xfId="13738"/>
    <cellStyle name="Normal 5 2 3 3 2 2 2 6 3" xfId="44523"/>
    <cellStyle name="Normal 5 2 3 3 2 2 2 7" xfId="13739"/>
    <cellStyle name="Normal 5 2 3 3 2 2 2 8" xfId="13740"/>
    <cellStyle name="Normal 5 2 3 3 2 2 2 9" xfId="40901"/>
    <cellStyle name="Normal 5 2 3 3 2 2 3" xfId="13741"/>
    <cellStyle name="Normal 5 2 3 3 2 2 3 2" xfId="13742"/>
    <cellStyle name="Normal 5 2 3 3 2 2 3 2 2" xfId="13743"/>
    <cellStyle name="Normal 5 2 3 3 2 2 3 2 3" xfId="13744"/>
    <cellStyle name="Normal 5 2 3 3 2 2 3 2 4" xfId="53064"/>
    <cellStyle name="Normal 5 2 3 3 2 2 3 3" xfId="13745"/>
    <cellStyle name="Normal 5 2 3 3 2 2 3 3 2" xfId="13746"/>
    <cellStyle name="Normal 5 2 3 3 2 2 3 3 3" xfId="48223"/>
    <cellStyle name="Normal 5 2 3 3 2 2 3 4" xfId="13747"/>
    <cellStyle name="Normal 5 2 3 3 2 2 3 5" xfId="13748"/>
    <cellStyle name="Normal 5 2 3 3 2 2 3 6" xfId="42408"/>
    <cellStyle name="Normal 5 2 3 3 2 2 4" xfId="13749"/>
    <cellStyle name="Normal 5 2 3 3 2 2 4 2" xfId="13750"/>
    <cellStyle name="Normal 5 2 3 3 2 2 4 3" xfId="13751"/>
    <cellStyle name="Normal 5 2 3 3 2 2 4 4" xfId="48224"/>
    <cellStyle name="Normal 5 2 3 3 2 2 5" xfId="13752"/>
    <cellStyle name="Normal 5 2 3 3 2 2 5 2" xfId="13753"/>
    <cellStyle name="Normal 5 2 3 3 2 2 5 3" xfId="13754"/>
    <cellStyle name="Normal 5 2 3 3 2 2 5 4" xfId="46042"/>
    <cellStyle name="Normal 5 2 3 3 2 2 6" xfId="13755"/>
    <cellStyle name="Normal 5 2 3 3 2 2 6 2" xfId="13756"/>
    <cellStyle name="Normal 5 2 3 3 2 2 6 3" xfId="13757"/>
    <cellStyle name="Normal 5 2 3 3 2 2 6 4" xfId="51253"/>
    <cellStyle name="Normal 5 2 3 3 2 2 7" xfId="13758"/>
    <cellStyle name="Normal 5 2 3 3 2 2 7 2" xfId="13759"/>
    <cellStyle name="Normal 5 2 3 3 2 2 7 3" xfId="44219"/>
    <cellStyle name="Normal 5 2 3 3 2 2 8" xfId="13760"/>
    <cellStyle name="Normal 5 2 3 3 2 2 9" xfId="13761"/>
    <cellStyle name="Normal 5 2 3 3 2 3" xfId="13762"/>
    <cellStyle name="Normal 5 2 3 3 2 3 2" xfId="13763"/>
    <cellStyle name="Normal 5 2 3 3 2 3 2 2" xfId="13764"/>
    <cellStyle name="Normal 5 2 3 3 2 3 2 2 2" xfId="13765"/>
    <cellStyle name="Normal 5 2 3 3 2 3 2 2 3" xfId="13766"/>
    <cellStyle name="Normal 5 2 3 3 2 3 2 2 4" xfId="53367"/>
    <cellStyle name="Normal 5 2 3 3 2 3 2 3" xfId="13767"/>
    <cellStyle name="Normal 5 2 3 3 2 3 2 3 2" xfId="13768"/>
    <cellStyle name="Normal 5 2 3 3 2 3 2 3 3" xfId="48225"/>
    <cellStyle name="Normal 5 2 3 3 2 3 2 4" xfId="13769"/>
    <cellStyle name="Normal 5 2 3 3 2 3 2 5" xfId="13770"/>
    <cellStyle name="Normal 5 2 3 3 2 3 2 6" xfId="42711"/>
    <cellStyle name="Normal 5 2 3 3 2 3 3" xfId="13771"/>
    <cellStyle name="Normal 5 2 3 3 2 3 3 2" xfId="13772"/>
    <cellStyle name="Normal 5 2 3 3 2 3 3 3" xfId="13773"/>
    <cellStyle name="Normal 5 2 3 3 2 3 3 4" xfId="48226"/>
    <cellStyle name="Normal 5 2 3 3 2 3 4" xfId="13774"/>
    <cellStyle name="Normal 5 2 3 3 2 3 4 2" xfId="13775"/>
    <cellStyle name="Normal 5 2 3 3 2 3 4 3" xfId="13776"/>
    <cellStyle name="Normal 5 2 3 3 2 3 4 4" xfId="46345"/>
    <cellStyle name="Normal 5 2 3 3 2 3 5" xfId="13777"/>
    <cellStyle name="Normal 5 2 3 3 2 3 5 2" xfId="13778"/>
    <cellStyle name="Normal 5 2 3 3 2 3 5 3" xfId="13779"/>
    <cellStyle name="Normal 5 2 3 3 2 3 5 4" xfId="51556"/>
    <cellStyle name="Normal 5 2 3 3 2 3 6" xfId="13780"/>
    <cellStyle name="Normal 5 2 3 3 2 3 6 2" xfId="13781"/>
    <cellStyle name="Normal 5 2 3 3 2 3 6 3" xfId="44522"/>
    <cellStyle name="Normal 5 2 3 3 2 3 7" xfId="13782"/>
    <cellStyle name="Normal 5 2 3 3 2 3 8" xfId="13783"/>
    <cellStyle name="Normal 5 2 3 3 2 3 9" xfId="40900"/>
    <cellStyle name="Normal 5 2 3 3 2 4" xfId="13784"/>
    <cellStyle name="Normal 5 2 3 3 2 4 2" xfId="13785"/>
    <cellStyle name="Normal 5 2 3 3 2 4 2 2" xfId="13786"/>
    <cellStyle name="Normal 5 2 3 3 2 4 2 3" xfId="13787"/>
    <cellStyle name="Normal 5 2 3 3 2 4 2 4" xfId="52697"/>
    <cellStyle name="Normal 5 2 3 3 2 4 3" xfId="13788"/>
    <cellStyle name="Normal 5 2 3 3 2 4 3 2" xfId="13789"/>
    <cellStyle name="Normal 5 2 3 3 2 4 3 3" xfId="48227"/>
    <cellStyle name="Normal 5 2 3 3 2 4 4" xfId="13790"/>
    <cellStyle name="Normal 5 2 3 3 2 4 5" xfId="13791"/>
    <cellStyle name="Normal 5 2 3 3 2 4 6" xfId="42041"/>
    <cellStyle name="Normal 5 2 3 3 2 5" xfId="13792"/>
    <cellStyle name="Normal 5 2 3 3 2 5 2" xfId="13793"/>
    <cellStyle name="Normal 5 2 3 3 2 5 3" xfId="13794"/>
    <cellStyle name="Normal 5 2 3 3 2 5 4" xfId="48228"/>
    <cellStyle name="Normal 5 2 3 3 2 6" xfId="13795"/>
    <cellStyle name="Normal 5 2 3 3 2 6 2" xfId="13796"/>
    <cellStyle name="Normal 5 2 3 3 2 6 3" xfId="13797"/>
    <cellStyle name="Normal 5 2 3 3 2 6 4" xfId="45675"/>
    <cellStyle name="Normal 5 2 3 3 2 7" xfId="13798"/>
    <cellStyle name="Normal 5 2 3 3 2 7 2" xfId="13799"/>
    <cellStyle name="Normal 5 2 3 3 2 7 3" xfId="13800"/>
    <cellStyle name="Normal 5 2 3 3 2 7 4" xfId="50886"/>
    <cellStyle name="Normal 5 2 3 3 2 8" xfId="13801"/>
    <cellStyle name="Normal 5 2 3 3 2 8 2" xfId="13802"/>
    <cellStyle name="Normal 5 2 3 3 2 8 3" xfId="43852"/>
    <cellStyle name="Normal 5 2 3 3 2 9" xfId="13803"/>
    <cellStyle name="Normal 5 2 3 3 3" xfId="13804"/>
    <cellStyle name="Normal 5 2 3 3 3 10" xfId="40368"/>
    <cellStyle name="Normal 5 2 3 3 3 2" xfId="13805"/>
    <cellStyle name="Normal 5 2 3 3 3 2 2" xfId="13806"/>
    <cellStyle name="Normal 5 2 3 3 3 2 2 2" xfId="13807"/>
    <cellStyle name="Normal 5 2 3 3 3 2 2 2 2" xfId="13808"/>
    <cellStyle name="Normal 5 2 3 3 3 2 2 2 3" xfId="13809"/>
    <cellStyle name="Normal 5 2 3 3 3 2 2 2 4" xfId="53369"/>
    <cellStyle name="Normal 5 2 3 3 3 2 2 3" xfId="13810"/>
    <cellStyle name="Normal 5 2 3 3 3 2 2 3 2" xfId="13811"/>
    <cellStyle name="Normal 5 2 3 3 3 2 2 3 3" xfId="48229"/>
    <cellStyle name="Normal 5 2 3 3 3 2 2 4" xfId="13812"/>
    <cellStyle name="Normal 5 2 3 3 3 2 2 5" xfId="13813"/>
    <cellStyle name="Normal 5 2 3 3 3 2 2 6" xfId="42713"/>
    <cellStyle name="Normal 5 2 3 3 3 2 3" xfId="13814"/>
    <cellStyle name="Normal 5 2 3 3 3 2 3 2" xfId="13815"/>
    <cellStyle name="Normal 5 2 3 3 3 2 3 3" xfId="13816"/>
    <cellStyle name="Normal 5 2 3 3 3 2 3 4" xfId="48230"/>
    <cellStyle name="Normal 5 2 3 3 3 2 4" xfId="13817"/>
    <cellStyle name="Normal 5 2 3 3 3 2 4 2" xfId="13818"/>
    <cellStyle name="Normal 5 2 3 3 3 2 4 3" xfId="13819"/>
    <cellStyle name="Normal 5 2 3 3 3 2 4 4" xfId="46347"/>
    <cellStyle name="Normal 5 2 3 3 3 2 5" xfId="13820"/>
    <cellStyle name="Normal 5 2 3 3 3 2 5 2" xfId="13821"/>
    <cellStyle name="Normal 5 2 3 3 3 2 5 3" xfId="13822"/>
    <cellStyle name="Normal 5 2 3 3 3 2 5 4" xfId="51558"/>
    <cellStyle name="Normal 5 2 3 3 3 2 6" xfId="13823"/>
    <cellStyle name="Normal 5 2 3 3 3 2 6 2" xfId="13824"/>
    <cellStyle name="Normal 5 2 3 3 3 2 6 3" xfId="44524"/>
    <cellStyle name="Normal 5 2 3 3 3 2 7" xfId="13825"/>
    <cellStyle name="Normal 5 2 3 3 3 2 8" xfId="13826"/>
    <cellStyle name="Normal 5 2 3 3 3 2 9" xfId="40902"/>
    <cellStyle name="Normal 5 2 3 3 3 3" xfId="13827"/>
    <cellStyle name="Normal 5 2 3 3 3 3 2" xfId="13828"/>
    <cellStyle name="Normal 5 2 3 3 3 3 2 2" xfId="13829"/>
    <cellStyle name="Normal 5 2 3 3 3 3 2 3" xfId="13830"/>
    <cellStyle name="Normal 5 2 3 3 3 3 2 4" xfId="52835"/>
    <cellStyle name="Normal 5 2 3 3 3 3 3" xfId="13831"/>
    <cellStyle name="Normal 5 2 3 3 3 3 3 2" xfId="13832"/>
    <cellStyle name="Normal 5 2 3 3 3 3 3 3" xfId="48231"/>
    <cellStyle name="Normal 5 2 3 3 3 3 4" xfId="13833"/>
    <cellStyle name="Normal 5 2 3 3 3 3 5" xfId="13834"/>
    <cellStyle name="Normal 5 2 3 3 3 3 6" xfId="42179"/>
    <cellStyle name="Normal 5 2 3 3 3 4" xfId="13835"/>
    <cellStyle name="Normal 5 2 3 3 3 4 2" xfId="13836"/>
    <cellStyle name="Normal 5 2 3 3 3 4 3" xfId="13837"/>
    <cellStyle name="Normal 5 2 3 3 3 4 4" xfId="48232"/>
    <cellStyle name="Normal 5 2 3 3 3 5" xfId="13838"/>
    <cellStyle name="Normal 5 2 3 3 3 5 2" xfId="13839"/>
    <cellStyle name="Normal 5 2 3 3 3 5 3" xfId="13840"/>
    <cellStyle name="Normal 5 2 3 3 3 5 4" xfId="45813"/>
    <cellStyle name="Normal 5 2 3 3 3 6" xfId="13841"/>
    <cellStyle name="Normal 5 2 3 3 3 6 2" xfId="13842"/>
    <cellStyle name="Normal 5 2 3 3 3 6 3" xfId="13843"/>
    <cellStyle name="Normal 5 2 3 3 3 6 4" xfId="51024"/>
    <cellStyle name="Normal 5 2 3 3 3 7" xfId="13844"/>
    <cellStyle name="Normal 5 2 3 3 3 7 2" xfId="13845"/>
    <cellStyle name="Normal 5 2 3 3 3 7 3" xfId="43990"/>
    <cellStyle name="Normal 5 2 3 3 3 8" xfId="13846"/>
    <cellStyle name="Normal 5 2 3 3 3 9" xfId="13847"/>
    <cellStyle name="Normal 5 2 3 3 4" xfId="13848"/>
    <cellStyle name="Normal 5 2 3 3 4 2" xfId="13849"/>
    <cellStyle name="Normal 5 2 3 3 4 2 2" xfId="13850"/>
    <cellStyle name="Normal 5 2 3 3 4 2 2 2" xfId="13851"/>
    <cellStyle name="Normal 5 2 3 3 4 2 2 3" xfId="13852"/>
    <cellStyle name="Normal 5 2 3 3 4 2 2 4" xfId="53366"/>
    <cellStyle name="Normal 5 2 3 3 4 2 3" xfId="13853"/>
    <cellStyle name="Normal 5 2 3 3 4 2 3 2" xfId="13854"/>
    <cellStyle name="Normal 5 2 3 3 4 2 3 3" xfId="48233"/>
    <cellStyle name="Normal 5 2 3 3 4 2 4" xfId="13855"/>
    <cellStyle name="Normal 5 2 3 3 4 2 5" xfId="13856"/>
    <cellStyle name="Normal 5 2 3 3 4 2 6" xfId="42710"/>
    <cellStyle name="Normal 5 2 3 3 4 3" xfId="13857"/>
    <cellStyle name="Normal 5 2 3 3 4 3 2" xfId="13858"/>
    <cellStyle name="Normal 5 2 3 3 4 3 3" xfId="13859"/>
    <cellStyle name="Normal 5 2 3 3 4 3 4" xfId="48234"/>
    <cellStyle name="Normal 5 2 3 3 4 4" xfId="13860"/>
    <cellStyle name="Normal 5 2 3 3 4 4 2" xfId="13861"/>
    <cellStyle name="Normal 5 2 3 3 4 4 3" xfId="13862"/>
    <cellStyle name="Normal 5 2 3 3 4 4 4" xfId="46344"/>
    <cellStyle name="Normal 5 2 3 3 4 5" xfId="13863"/>
    <cellStyle name="Normal 5 2 3 3 4 5 2" xfId="13864"/>
    <cellStyle name="Normal 5 2 3 3 4 5 3" xfId="13865"/>
    <cellStyle name="Normal 5 2 3 3 4 5 4" xfId="51555"/>
    <cellStyle name="Normal 5 2 3 3 4 6" xfId="13866"/>
    <cellStyle name="Normal 5 2 3 3 4 6 2" xfId="13867"/>
    <cellStyle name="Normal 5 2 3 3 4 6 3" xfId="44521"/>
    <cellStyle name="Normal 5 2 3 3 4 7" xfId="13868"/>
    <cellStyle name="Normal 5 2 3 3 4 8" xfId="13869"/>
    <cellStyle name="Normal 5 2 3 3 4 9" xfId="40899"/>
    <cellStyle name="Normal 5 2 3 3 5" xfId="13870"/>
    <cellStyle name="Normal 5 2 3 3 5 2" xfId="13871"/>
    <cellStyle name="Normal 5 2 3 3 5 2 2" xfId="13872"/>
    <cellStyle name="Normal 5 2 3 3 5 2 2 2" xfId="13873"/>
    <cellStyle name="Normal 5 2 3 3 5 2 2 3" xfId="13874"/>
    <cellStyle name="Normal 5 2 3 3 5 2 2 4" xfId="53940"/>
    <cellStyle name="Normal 5 2 3 3 5 2 3" xfId="13875"/>
    <cellStyle name="Normal 5 2 3 3 5 2 3 2" xfId="13876"/>
    <cellStyle name="Normal 5 2 3 3 5 2 3 3" xfId="48235"/>
    <cellStyle name="Normal 5 2 3 3 5 2 4" xfId="13877"/>
    <cellStyle name="Normal 5 2 3 3 5 2 5" xfId="13878"/>
    <cellStyle name="Normal 5 2 3 3 5 2 6" xfId="43284"/>
    <cellStyle name="Normal 5 2 3 3 5 3" xfId="13879"/>
    <cellStyle name="Normal 5 2 3 3 5 3 2" xfId="13880"/>
    <cellStyle name="Normal 5 2 3 3 5 3 3" xfId="13881"/>
    <cellStyle name="Normal 5 2 3 3 5 3 4" xfId="48236"/>
    <cellStyle name="Normal 5 2 3 3 5 4" xfId="13882"/>
    <cellStyle name="Normal 5 2 3 3 5 4 2" xfId="13883"/>
    <cellStyle name="Normal 5 2 3 3 5 4 3" xfId="13884"/>
    <cellStyle name="Normal 5 2 3 3 5 4 4" xfId="46918"/>
    <cellStyle name="Normal 5 2 3 3 5 5" xfId="13885"/>
    <cellStyle name="Normal 5 2 3 3 5 5 2" xfId="13886"/>
    <cellStyle name="Normal 5 2 3 3 5 5 3" xfId="13887"/>
    <cellStyle name="Normal 5 2 3 3 5 5 4" xfId="52129"/>
    <cellStyle name="Normal 5 2 3 3 5 6" xfId="13888"/>
    <cellStyle name="Normal 5 2 3 3 5 6 2" xfId="13889"/>
    <cellStyle name="Normal 5 2 3 3 5 6 3" xfId="45095"/>
    <cellStyle name="Normal 5 2 3 3 5 7" xfId="13890"/>
    <cellStyle name="Normal 5 2 3 3 5 8" xfId="13891"/>
    <cellStyle name="Normal 5 2 3 3 5 9" xfId="41473"/>
    <cellStyle name="Normal 5 2 3 3 6" xfId="13892"/>
    <cellStyle name="Normal 5 2 3 3 6 2" xfId="13893"/>
    <cellStyle name="Normal 5 2 3 3 6 2 2" xfId="13894"/>
    <cellStyle name="Normal 5 2 3 3 6 2 2 2" xfId="13895"/>
    <cellStyle name="Normal 5 2 3 3 6 2 2 3" xfId="13896"/>
    <cellStyle name="Normal 5 2 3 3 6 2 2 4" xfId="54075"/>
    <cellStyle name="Normal 5 2 3 3 6 2 3" xfId="13897"/>
    <cellStyle name="Normal 5 2 3 3 6 2 3 2" xfId="13898"/>
    <cellStyle name="Normal 5 2 3 3 6 2 3 3" xfId="48237"/>
    <cellStyle name="Normal 5 2 3 3 6 2 4" xfId="13899"/>
    <cellStyle name="Normal 5 2 3 3 6 2 5" xfId="13900"/>
    <cellStyle name="Normal 5 2 3 3 6 2 6" xfId="43419"/>
    <cellStyle name="Normal 5 2 3 3 6 3" xfId="13901"/>
    <cellStyle name="Normal 5 2 3 3 6 3 2" xfId="13902"/>
    <cellStyle name="Normal 5 2 3 3 6 3 3" xfId="13903"/>
    <cellStyle name="Normal 5 2 3 3 6 3 4" xfId="47053"/>
    <cellStyle name="Normal 5 2 3 3 6 4" xfId="13904"/>
    <cellStyle name="Normal 5 2 3 3 6 4 2" xfId="13905"/>
    <cellStyle name="Normal 5 2 3 3 6 4 3" xfId="13906"/>
    <cellStyle name="Normal 5 2 3 3 6 4 4" xfId="52264"/>
    <cellStyle name="Normal 5 2 3 3 6 5" xfId="13907"/>
    <cellStyle name="Normal 5 2 3 3 6 5 2" xfId="13908"/>
    <cellStyle name="Normal 5 2 3 3 6 5 3" xfId="45230"/>
    <cellStyle name="Normal 5 2 3 3 6 6" xfId="13909"/>
    <cellStyle name="Normal 5 2 3 3 6 7" xfId="13910"/>
    <cellStyle name="Normal 5 2 3 3 6 8" xfId="41608"/>
    <cellStyle name="Normal 5 2 3 3 7" xfId="13911"/>
    <cellStyle name="Normal 5 2 3 3 7 2" xfId="13912"/>
    <cellStyle name="Normal 5 2 3 3 7 2 2" xfId="13913"/>
    <cellStyle name="Normal 5 2 3 3 7 2 3" xfId="13914"/>
    <cellStyle name="Normal 5 2 3 3 7 2 4" xfId="52562"/>
    <cellStyle name="Normal 5 2 3 3 7 3" xfId="13915"/>
    <cellStyle name="Normal 5 2 3 3 7 3 2" xfId="13916"/>
    <cellStyle name="Normal 5 2 3 3 7 3 3" xfId="48238"/>
    <cellStyle name="Normal 5 2 3 3 7 4" xfId="13917"/>
    <cellStyle name="Normal 5 2 3 3 7 5" xfId="13918"/>
    <cellStyle name="Normal 5 2 3 3 7 6" xfId="41906"/>
    <cellStyle name="Normal 5 2 3 3 8" xfId="13919"/>
    <cellStyle name="Normal 5 2 3 3 8 2" xfId="13920"/>
    <cellStyle name="Normal 5 2 3 3 8 3" xfId="13921"/>
    <cellStyle name="Normal 5 2 3 3 8 4" xfId="48239"/>
    <cellStyle name="Normal 5 2 3 3 9" xfId="13922"/>
    <cellStyle name="Normal 5 2 3 3 9 2" xfId="13923"/>
    <cellStyle name="Normal 5 2 3 3 9 3" xfId="13924"/>
    <cellStyle name="Normal 5 2 3 3 9 4" xfId="45540"/>
    <cellStyle name="Normal 5 2 3 4" xfId="13925"/>
    <cellStyle name="Normal 5 2 3 4 10" xfId="13926"/>
    <cellStyle name="Normal 5 2 3 4 11" xfId="40006"/>
    <cellStyle name="Normal 5 2 3 4 2" xfId="13927"/>
    <cellStyle name="Normal 5 2 3 4 2 10" xfId="40458"/>
    <cellStyle name="Normal 5 2 3 4 2 2" xfId="13928"/>
    <cellStyle name="Normal 5 2 3 4 2 2 2" xfId="13929"/>
    <cellStyle name="Normal 5 2 3 4 2 2 2 2" xfId="13930"/>
    <cellStyle name="Normal 5 2 3 4 2 2 2 2 2" xfId="13931"/>
    <cellStyle name="Normal 5 2 3 4 2 2 2 2 3" xfId="13932"/>
    <cellStyle name="Normal 5 2 3 4 2 2 2 2 4" xfId="53371"/>
    <cellStyle name="Normal 5 2 3 4 2 2 2 3" xfId="13933"/>
    <cellStyle name="Normal 5 2 3 4 2 2 2 3 2" xfId="13934"/>
    <cellStyle name="Normal 5 2 3 4 2 2 2 3 3" xfId="48240"/>
    <cellStyle name="Normal 5 2 3 4 2 2 2 4" xfId="13935"/>
    <cellStyle name="Normal 5 2 3 4 2 2 2 5" xfId="13936"/>
    <cellStyle name="Normal 5 2 3 4 2 2 2 6" xfId="42715"/>
    <cellStyle name="Normal 5 2 3 4 2 2 3" xfId="13937"/>
    <cellStyle name="Normal 5 2 3 4 2 2 3 2" xfId="13938"/>
    <cellStyle name="Normal 5 2 3 4 2 2 3 3" xfId="13939"/>
    <cellStyle name="Normal 5 2 3 4 2 2 3 4" xfId="48241"/>
    <cellStyle name="Normal 5 2 3 4 2 2 4" xfId="13940"/>
    <cellStyle name="Normal 5 2 3 4 2 2 4 2" xfId="13941"/>
    <cellStyle name="Normal 5 2 3 4 2 2 4 3" xfId="13942"/>
    <cellStyle name="Normal 5 2 3 4 2 2 4 4" xfId="46349"/>
    <cellStyle name="Normal 5 2 3 4 2 2 5" xfId="13943"/>
    <cellStyle name="Normal 5 2 3 4 2 2 5 2" xfId="13944"/>
    <cellStyle name="Normal 5 2 3 4 2 2 5 3" xfId="13945"/>
    <cellStyle name="Normal 5 2 3 4 2 2 5 4" xfId="51560"/>
    <cellStyle name="Normal 5 2 3 4 2 2 6" xfId="13946"/>
    <cellStyle name="Normal 5 2 3 4 2 2 6 2" xfId="13947"/>
    <cellStyle name="Normal 5 2 3 4 2 2 6 3" xfId="44526"/>
    <cellStyle name="Normal 5 2 3 4 2 2 7" xfId="13948"/>
    <cellStyle name="Normal 5 2 3 4 2 2 8" xfId="13949"/>
    <cellStyle name="Normal 5 2 3 4 2 2 9" xfId="40904"/>
    <cellStyle name="Normal 5 2 3 4 2 3" xfId="13950"/>
    <cellStyle name="Normal 5 2 3 4 2 3 2" xfId="13951"/>
    <cellStyle name="Normal 5 2 3 4 2 3 2 2" xfId="13952"/>
    <cellStyle name="Normal 5 2 3 4 2 3 2 3" xfId="13953"/>
    <cellStyle name="Normal 5 2 3 4 2 3 2 4" xfId="52925"/>
    <cellStyle name="Normal 5 2 3 4 2 3 3" xfId="13954"/>
    <cellStyle name="Normal 5 2 3 4 2 3 3 2" xfId="13955"/>
    <cellStyle name="Normal 5 2 3 4 2 3 3 3" xfId="48242"/>
    <cellStyle name="Normal 5 2 3 4 2 3 4" xfId="13956"/>
    <cellStyle name="Normal 5 2 3 4 2 3 5" xfId="13957"/>
    <cellStyle name="Normal 5 2 3 4 2 3 6" xfId="42269"/>
    <cellStyle name="Normal 5 2 3 4 2 4" xfId="13958"/>
    <cellStyle name="Normal 5 2 3 4 2 4 2" xfId="13959"/>
    <cellStyle name="Normal 5 2 3 4 2 4 3" xfId="13960"/>
    <cellStyle name="Normal 5 2 3 4 2 4 4" xfId="48243"/>
    <cellStyle name="Normal 5 2 3 4 2 5" xfId="13961"/>
    <cellStyle name="Normal 5 2 3 4 2 5 2" xfId="13962"/>
    <cellStyle name="Normal 5 2 3 4 2 5 3" xfId="13963"/>
    <cellStyle name="Normal 5 2 3 4 2 5 4" xfId="45903"/>
    <cellStyle name="Normal 5 2 3 4 2 6" xfId="13964"/>
    <cellStyle name="Normal 5 2 3 4 2 6 2" xfId="13965"/>
    <cellStyle name="Normal 5 2 3 4 2 6 3" xfId="13966"/>
    <cellStyle name="Normal 5 2 3 4 2 6 4" xfId="51114"/>
    <cellStyle name="Normal 5 2 3 4 2 7" xfId="13967"/>
    <cellStyle name="Normal 5 2 3 4 2 7 2" xfId="13968"/>
    <cellStyle name="Normal 5 2 3 4 2 7 3" xfId="44080"/>
    <cellStyle name="Normal 5 2 3 4 2 8" xfId="13969"/>
    <cellStyle name="Normal 5 2 3 4 2 9" xfId="13970"/>
    <cellStyle name="Normal 5 2 3 4 3" xfId="13971"/>
    <cellStyle name="Normal 5 2 3 4 3 2" xfId="13972"/>
    <cellStyle name="Normal 5 2 3 4 3 2 2" xfId="13973"/>
    <cellStyle name="Normal 5 2 3 4 3 2 2 2" xfId="13974"/>
    <cellStyle name="Normal 5 2 3 4 3 2 2 3" xfId="13975"/>
    <cellStyle name="Normal 5 2 3 4 3 2 2 4" xfId="53370"/>
    <cellStyle name="Normal 5 2 3 4 3 2 3" xfId="13976"/>
    <cellStyle name="Normal 5 2 3 4 3 2 3 2" xfId="13977"/>
    <cellStyle name="Normal 5 2 3 4 3 2 3 3" xfId="48244"/>
    <cellStyle name="Normal 5 2 3 4 3 2 4" xfId="13978"/>
    <cellStyle name="Normal 5 2 3 4 3 2 5" xfId="13979"/>
    <cellStyle name="Normal 5 2 3 4 3 2 6" xfId="42714"/>
    <cellStyle name="Normal 5 2 3 4 3 3" xfId="13980"/>
    <cellStyle name="Normal 5 2 3 4 3 3 2" xfId="13981"/>
    <cellStyle name="Normal 5 2 3 4 3 3 3" xfId="13982"/>
    <cellStyle name="Normal 5 2 3 4 3 3 4" xfId="48245"/>
    <cellStyle name="Normal 5 2 3 4 3 4" xfId="13983"/>
    <cellStyle name="Normal 5 2 3 4 3 4 2" xfId="13984"/>
    <cellStyle name="Normal 5 2 3 4 3 4 3" xfId="13985"/>
    <cellStyle name="Normal 5 2 3 4 3 4 4" xfId="46348"/>
    <cellStyle name="Normal 5 2 3 4 3 5" xfId="13986"/>
    <cellStyle name="Normal 5 2 3 4 3 5 2" xfId="13987"/>
    <cellStyle name="Normal 5 2 3 4 3 5 3" xfId="13988"/>
    <cellStyle name="Normal 5 2 3 4 3 5 4" xfId="51559"/>
    <cellStyle name="Normal 5 2 3 4 3 6" xfId="13989"/>
    <cellStyle name="Normal 5 2 3 4 3 6 2" xfId="13990"/>
    <cellStyle name="Normal 5 2 3 4 3 6 3" xfId="44525"/>
    <cellStyle name="Normal 5 2 3 4 3 7" xfId="13991"/>
    <cellStyle name="Normal 5 2 3 4 3 8" xfId="13992"/>
    <cellStyle name="Normal 5 2 3 4 3 9" xfId="40903"/>
    <cellStyle name="Normal 5 2 3 4 4" xfId="13993"/>
    <cellStyle name="Normal 5 2 3 4 4 2" xfId="13994"/>
    <cellStyle name="Normal 5 2 3 4 4 2 2" xfId="13995"/>
    <cellStyle name="Normal 5 2 3 4 4 2 3" xfId="13996"/>
    <cellStyle name="Normal 5 2 3 4 4 2 4" xfId="52473"/>
    <cellStyle name="Normal 5 2 3 4 4 3" xfId="13997"/>
    <cellStyle name="Normal 5 2 3 4 4 3 2" xfId="13998"/>
    <cellStyle name="Normal 5 2 3 4 4 3 3" xfId="48246"/>
    <cellStyle name="Normal 5 2 3 4 4 4" xfId="13999"/>
    <cellStyle name="Normal 5 2 3 4 4 5" xfId="14000"/>
    <cellStyle name="Normal 5 2 3 4 4 6" xfId="41817"/>
    <cellStyle name="Normal 5 2 3 4 5" xfId="14001"/>
    <cellStyle name="Normal 5 2 3 4 5 2" xfId="14002"/>
    <cellStyle name="Normal 5 2 3 4 5 3" xfId="14003"/>
    <cellStyle name="Normal 5 2 3 4 5 4" xfId="48247"/>
    <cellStyle name="Normal 5 2 3 4 6" xfId="14004"/>
    <cellStyle name="Normal 5 2 3 4 6 2" xfId="14005"/>
    <cellStyle name="Normal 5 2 3 4 6 3" xfId="14006"/>
    <cellStyle name="Normal 5 2 3 4 6 4" xfId="45451"/>
    <cellStyle name="Normal 5 2 3 4 7" xfId="14007"/>
    <cellStyle name="Normal 5 2 3 4 7 2" xfId="14008"/>
    <cellStyle name="Normal 5 2 3 4 7 3" xfId="14009"/>
    <cellStyle name="Normal 5 2 3 4 7 4" xfId="50662"/>
    <cellStyle name="Normal 5 2 3 4 8" xfId="14010"/>
    <cellStyle name="Normal 5 2 3 4 8 2" xfId="14011"/>
    <cellStyle name="Normal 5 2 3 4 8 3" xfId="43628"/>
    <cellStyle name="Normal 5 2 3 4 9" xfId="14012"/>
    <cellStyle name="Normal 5 2 3 5" xfId="14013"/>
    <cellStyle name="Normal 5 2 3 5 10" xfId="14014"/>
    <cellStyle name="Normal 5 2 3 5 11" xfId="40141"/>
    <cellStyle name="Normal 5 2 3 5 2" xfId="14015"/>
    <cellStyle name="Normal 5 2 3 5 2 10" xfId="40508"/>
    <cellStyle name="Normal 5 2 3 5 2 2" xfId="14016"/>
    <cellStyle name="Normal 5 2 3 5 2 2 2" xfId="14017"/>
    <cellStyle name="Normal 5 2 3 5 2 2 2 2" xfId="14018"/>
    <cellStyle name="Normal 5 2 3 5 2 2 2 2 2" xfId="14019"/>
    <cellStyle name="Normal 5 2 3 5 2 2 2 2 3" xfId="14020"/>
    <cellStyle name="Normal 5 2 3 5 2 2 2 2 4" xfId="53373"/>
    <cellStyle name="Normal 5 2 3 5 2 2 2 3" xfId="14021"/>
    <cellStyle name="Normal 5 2 3 5 2 2 2 3 2" xfId="14022"/>
    <cellStyle name="Normal 5 2 3 5 2 2 2 3 3" xfId="48248"/>
    <cellStyle name="Normal 5 2 3 5 2 2 2 4" xfId="14023"/>
    <cellStyle name="Normal 5 2 3 5 2 2 2 5" xfId="14024"/>
    <cellStyle name="Normal 5 2 3 5 2 2 2 6" xfId="42717"/>
    <cellStyle name="Normal 5 2 3 5 2 2 3" xfId="14025"/>
    <cellStyle name="Normal 5 2 3 5 2 2 3 2" xfId="14026"/>
    <cellStyle name="Normal 5 2 3 5 2 2 3 3" xfId="14027"/>
    <cellStyle name="Normal 5 2 3 5 2 2 3 4" xfId="48249"/>
    <cellStyle name="Normal 5 2 3 5 2 2 4" xfId="14028"/>
    <cellStyle name="Normal 5 2 3 5 2 2 4 2" xfId="14029"/>
    <cellStyle name="Normal 5 2 3 5 2 2 4 3" xfId="14030"/>
    <cellStyle name="Normal 5 2 3 5 2 2 4 4" xfId="46351"/>
    <cellStyle name="Normal 5 2 3 5 2 2 5" xfId="14031"/>
    <cellStyle name="Normal 5 2 3 5 2 2 5 2" xfId="14032"/>
    <cellStyle name="Normal 5 2 3 5 2 2 5 3" xfId="14033"/>
    <cellStyle name="Normal 5 2 3 5 2 2 5 4" xfId="51562"/>
    <cellStyle name="Normal 5 2 3 5 2 2 6" xfId="14034"/>
    <cellStyle name="Normal 5 2 3 5 2 2 6 2" xfId="14035"/>
    <cellStyle name="Normal 5 2 3 5 2 2 6 3" xfId="44528"/>
    <cellStyle name="Normal 5 2 3 5 2 2 7" xfId="14036"/>
    <cellStyle name="Normal 5 2 3 5 2 2 8" xfId="14037"/>
    <cellStyle name="Normal 5 2 3 5 2 2 9" xfId="40906"/>
    <cellStyle name="Normal 5 2 3 5 2 3" xfId="14038"/>
    <cellStyle name="Normal 5 2 3 5 2 3 2" xfId="14039"/>
    <cellStyle name="Normal 5 2 3 5 2 3 2 2" xfId="14040"/>
    <cellStyle name="Normal 5 2 3 5 2 3 2 3" xfId="14041"/>
    <cellStyle name="Normal 5 2 3 5 2 3 2 4" xfId="52975"/>
    <cellStyle name="Normal 5 2 3 5 2 3 3" xfId="14042"/>
    <cellStyle name="Normal 5 2 3 5 2 3 3 2" xfId="14043"/>
    <cellStyle name="Normal 5 2 3 5 2 3 3 3" xfId="48250"/>
    <cellStyle name="Normal 5 2 3 5 2 3 4" xfId="14044"/>
    <cellStyle name="Normal 5 2 3 5 2 3 5" xfId="14045"/>
    <cellStyle name="Normal 5 2 3 5 2 3 6" xfId="42319"/>
    <cellStyle name="Normal 5 2 3 5 2 4" xfId="14046"/>
    <cellStyle name="Normal 5 2 3 5 2 4 2" xfId="14047"/>
    <cellStyle name="Normal 5 2 3 5 2 4 3" xfId="14048"/>
    <cellStyle name="Normal 5 2 3 5 2 4 4" xfId="48251"/>
    <cellStyle name="Normal 5 2 3 5 2 5" xfId="14049"/>
    <cellStyle name="Normal 5 2 3 5 2 5 2" xfId="14050"/>
    <cellStyle name="Normal 5 2 3 5 2 5 3" xfId="14051"/>
    <cellStyle name="Normal 5 2 3 5 2 5 4" xfId="45953"/>
    <cellStyle name="Normal 5 2 3 5 2 6" xfId="14052"/>
    <cellStyle name="Normal 5 2 3 5 2 6 2" xfId="14053"/>
    <cellStyle name="Normal 5 2 3 5 2 6 3" xfId="14054"/>
    <cellStyle name="Normal 5 2 3 5 2 6 4" xfId="51164"/>
    <cellStyle name="Normal 5 2 3 5 2 7" xfId="14055"/>
    <cellStyle name="Normal 5 2 3 5 2 7 2" xfId="14056"/>
    <cellStyle name="Normal 5 2 3 5 2 7 3" xfId="44130"/>
    <cellStyle name="Normal 5 2 3 5 2 8" xfId="14057"/>
    <cellStyle name="Normal 5 2 3 5 2 9" xfId="14058"/>
    <cellStyle name="Normal 5 2 3 5 3" xfId="14059"/>
    <cellStyle name="Normal 5 2 3 5 3 2" xfId="14060"/>
    <cellStyle name="Normal 5 2 3 5 3 2 2" xfId="14061"/>
    <cellStyle name="Normal 5 2 3 5 3 2 2 2" xfId="14062"/>
    <cellStyle name="Normal 5 2 3 5 3 2 2 3" xfId="14063"/>
    <cellStyle name="Normal 5 2 3 5 3 2 2 4" xfId="53372"/>
    <cellStyle name="Normal 5 2 3 5 3 2 3" xfId="14064"/>
    <cellStyle name="Normal 5 2 3 5 3 2 3 2" xfId="14065"/>
    <cellStyle name="Normal 5 2 3 5 3 2 3 3" xfId="48252"/>
    <cellStyle name="Normal 5 2 3 5 3 2 4" xfId="14066"/>
    <cellStyle name="Normal 5 2 3 5 3 2 5" xfId="14067"/>
    <cellStyle name="Normal 5 2 3 5 3 2 6" xfId="42716"/>
    <cellStyle name="Normal 5 2 3 5 3 3" xfId="14068"/>
    <cellStyle name="Normal 5 2 3 5 3 3 2" xfId="14069"/>
    <cellStyle name="Normal 5 2 3 5 3 3 3" xfId="14070"/>
    <cellStyle name="Normal 5 2 3 5 3 3 4" xfId="48253"/>
    <cellStyle name="Normal 5 2 3 5 3 4" xfId="14071"/>
    <cellStyle name="Normal 5 2 3 5 3 4 2" xfId="14072"/>
    <cellStyle name="Normal 5 2 3 5 3 4 3" xfId="14073"/>
    <cellStyle name="Normal 5 2 3 5 3 4 4" xfId="46350"/>
    <cellStyle name="Normal 5 2 3 5 3 5" xfId="14074"/>
    <cellStyle name="Normal 5 2 3 5 3 5 2" xfId="14075"/>
    <cellStyle name="Normal 5 2 3 5 3 5 3" xfId="14076"/>
    <cellStyle name="Normal 5 2 3 5 3 5 4" xfId="51561"/>
    <cellStyle name="Normal 5 2 3 5 3 6" xfId="14077"/>
    <cellStyle name="Normal 5 2 3 5 3 6 2" xfId="14078"/>
    <cellStyle name="Normal 5 2 3 5 3 6 3" xfId="44527"/>
    <cellStyle name="Normal 5 2 3 5 3 7" xfId="14079"/>
    <cellStyle name="Normal 5 2 3 5 3 8" xfId="14080"/>
    <cellStyle name="Normal 5 2 3 5 3 9" xfId="40905"/>
    <cellStyle name="Normal 5 2 3 5 4" xfId="14081"/>
    <cellStyle name="Normal 5 2 3 5 4 2" xfId="14082"/>
    <cellStyle name="Normal 5 2 3 5 4 2 2" xfId="14083"/>
    <cellStyle name="Normal 5 2 3 5 4 2 3" xfId="14084"/>
    <cellStyle name="Normal 5 2 3 5 4 2 4" xfId="52608"/>
    <cellStyle name="Normal 5 2 3 5 4 3" xfId="14085"/>
    <cellStyle name="Normal 5 2 3 5 4 3 2" xfId="14086"/>
    <cellStyle name="Normal 5 2 3 5 4 3 3" xfId="48254"/>
    <cellStyle name="Normal 5 2 3 5 4 4" xfId="14087"/>
    <cellStyle name="Normal 5 2 3 5 4 5" xfId="14088"/>
    <cellStyle name="Normal 5 2 3 5 4 6" xfId="41952"/>
    <cellStyle name="Normal 5 2 3 5 5" xfId="14089"/>
    <cellStyle name="Normal 5 2 3 5 5 2" xfId="14090"/>
    <cellStyle name="Normal 5 2 3 5 5 3" xfId="14091"/>
    <cellStyle name="Normal 5 2 3 5 5 4" xfId="48255"/>
    <cellStyle name="Normal 5 2 3 5 6" xfId="14092"/>
    <cellStyle name="Normal 5 2 3 5 6 2" xfId="14093"/>
    <cellStyle name="Normal 5 2 3 5 6 3" xfId="14094"/>
    <cellStyle name="Normal 5 2 3 5 6 4" xfId="45586"/>
    <cellStyle name="Normal 5 2 3 5 7" xfId="14095"/>
    <cellStyle name="Normal 5 2 3 5 7 2" xfId="14096"/>
    <cellStyle name="Normal 5 2 3 5 7 3" xfId="14097"/>
    <cellStyle name="Normal 5 2 3 5 7 4" xfId="50797"/>
    <cellStyle name="Normal 5 2 3 5 8" xfId="14098"/>
    <cellStyle name="Normal 5 2 3 5 8 2" xfId="14099"/>
    <cellStyle name="Normal 5 2 3 5 8 3" xfId="43763"/>
    <cellStyle name="Normal 5 2 3 5 9" xfId="14100"/>
    <cellStyle name="Normal 5 2 3 6" xfId="14101"/>
    <cellStyle name="Normal 5 2 3 6 10" xfId="14102"/>
    <cellStyle name="Normal 5 2 3 6 11" xfId="39957"/>
    <cellStyle name="Normal 5 2 3 6 2" xfId="14103"/>
    <cellStyle name="Normal 5 2 3 6 2 10" xfId="40414"/>
    <cellStyle name="Normal 5 2 3 6 2 2" xfId="14104"/>
    <cellStyle name="Normal 5 2 3 6 2 2 2" xfId="14105"/>
    <cellStyle name="Normal 5 2 3 6 2 2 2 2" xfId="14106"/>
    <cellStyle name="Normal 5 2 3 6 2 2 2 2 2" xfId="14107"/>
    <cellStyle name="Normal 5 2 3 6 2 2 2 2 3" xfId="14108"/>
    <cellStyle name="Normal 5 2 3 6 2 2 2 2 4" xfId="53375"/>
    <cellStyle name="Normal 5 2 3 6 2 2 2 3" xfId="14109"/>
    <cellStyle name="Normal 5 2 3 6 2 2 2 3 2" xfId="14110"/>
    <cellStyle name="Normal 5 2 3 6 2 2 2 3 3" xfId="48256"/>
    <cellStyle name="Normal 5 2 3 6 2 2 2 4" xfId="14111"/>
    <cellStyle name="Normal 5 2 3 6 2 2 2 5" xfId="14112"/>
    <cellStyle name="Normal 5 2 3 6 2 2 2 6" xfId="42719"/>
    <cellStyle name="Normal 5 2 3 6 2 2 3" xfId="14113"/>
    <cellStyle name="Normal 5 2 3 6 2 2 3 2" xfId="14114"/>
    <cellStyle name="Normal 5 2 3 6 2 2 3 3" xfId="14115"/>
    <cellStyle name="Normal 5 2 3 6 2 2 3 4" xfId="48257"/>
    <cellStyle name="Normal 5 2 3 6 2 2 4" xfId="14116"/>
    <cellStyle name="Normal 5 2 3 6 2 2 4 2" xfId="14117"/>
    <cellStyle name="Normal 5 2 3 6 2 2 4 3" xfId="14118"/>
    <cellStyle name="Normal 5 2 3 6 2 2 4 4" xfId="46353"/>
    <cellStyle name="Normal 5 2 3 6 2 2 5" xfId="14119"/>
    <cellStyle name="Normal 5 2 3 6 2 2 5 2" xfId="14120"/>
    <cellStyle name="Normal 5 2 3 6 2 2 5 3" xfId="14121"/>
    <cellStyle name="Normal 5 2 3 6 2 2 5 4" xfId="51564"/>
    <cellStyle name="Normal 5 2 3 6 2 2 6" xfId="14122"/>
    <cellStyle name="Normal 5 2 3 6 2 2 6 2" xfId="14123"/>
    <cellStyle name="Normal 5 2 3 6 2 2 6 3" xfId="44530"/>
    <cellStyle name="Normal 5 2 3 6 2 2 7" xfId="14124"/>
    <cellStyle name="Normal 5 2 3 6 2 2 8" xfId="14125"/>
    <cellStyle name="Normal 5 2 3 6 2 2 9" xfId="40908"/>
    <cellStyle name="Normal 5 2 3 6 2 3" xfId="14126"/>
    <cellStyle name="Normal 5 2 3 6 2 3 2" xfId="14127"/>
    <cellStyle name="Normal 5 2 3 6 2 3 2 2" xfId="14128"/>
    <cellStyle name="Normal 5 2 3 6 2 3 2 3" xfId="14129"/>
    <cellStyle name="Normal 5 2 3 6 2 3 2 4" xfId="52881"/>
    <cellStyle name="Normal 5 2 3 6 2 3 3" xfId="14130"/>
    <cellStyle name="Normal 5 2 3 6 2 3 3 2" xfId="14131"/>
    <cellStyle name="Normal 5 2 3 6 2 3 3 3" xfId="48258"/>
    <cellStyle name="Normal 5 2 3 6 2 3 4" xfId="14132"/>
    <cellStyle name="Normal 5 2 3 6 2 3 5" xfId="14133"/>
    <cellStyle name="Normal 5 2 3 6 2 3 6" xfId="42225"/>
    <cellStyle name="Normal 5 2 3 6 2 4" xfId="14134"/>
    <cellStyle name="Normal 5 2 3 6 2 4 2" xfId="14135"/>
    <cellStyle name="Normal 5 2 3 6 2 4 3" xfId="14136"/>
    <cellStyle name="Normal 5 2 3 6 2 4 4" xfId="48259"/>
    <cellStyle name="Normal 5 2 3 6 2 5" xfId="14137"/>
    <cellStyle name="Normal 5 2 3 6 2 5 2" xfId="14138"/>
    <cellStyle name="Normal 5 2 3 6 2 5 3" xfId="14139"/>
    <cellStyle name="Normal 5 2 3 6 2 5 4" xfId="45859"/>
    <cellStyle name="Normal 5 2 3 6 2 6" xfId="14140"/>
    <cellStyle name="Normal 5 2 3 6 2 6 2" xfId="14141"/>
    <cellStyle name="Normal 5 2 3 6 2 6 3" xfId="14142"/>
    <cellStyle name="Normal 5 2 3 6 2 6 4" xfId="51070"/>
    <cellStyle name="Normal 5 2 3 6 2 7" xfId="14143"/>
    <cellStyle name="Normal 5 2 3 6 2 7 2" xfId="14144"/>
    <cellStyle name="Normal 5 2 3 6 2 7 3" xfId="44036"/>
    <cellStyle name="Normal 5 2 3 6 2 8" xfId="14145"/>
    <cellStyle name="Normal 5 2 3 6 2 9" xfId="14146"/>
    <cellStyle name="Normal 5 2 3 6 3" xfId="14147"/>
    <cellStyle name="Normal 5 2 3 6 3 2" xfId="14148"/>
    <cellStyle name="Normal 5 2 3 6 3 2 2" xfId="14149"/>
    <cellStyle name="Normal 5 2 3 6 3 2 2 2" xfId="14150"/>
    <cellStyle name="Normal 5 2 3 6 3 2 2 3" xfId="14151"/>
    <cellStyle name="Normal 5 2 3 6 3 2 2 4" xfId="53374"/>
    <cellStyle name="Normal 5 2 3 6 3 2 3" xfId="14152"/>
    <cellStyle name="Normal 5 2 3 6 3 2 3 2" xfId="14153"/>
    <cellStyle name="Normal 5 2 3 6 3 2 3 3" xfId="48260"/>
    <cellStyle name="Normal 5 2 3 6 3 2 4" xfId="14154"/>
    <cellStyle name="Normal 5 2 3 6 3 2 5" xfId="14155"/>
    <cellStyle name="Normal 5 2 3 6 3 2 6" xfId="42718"/>
    <cellStyle name="Normal 5 2 3 6 3 3" xfId="14156"/>
    <cellStyle name="Normal 5 2 3 6 3 3 2" xfId="14157"/>
    <cellStyle name="Normal 5 2 3 6 3 3 3" xfId="14158"/>
    <cellStyle name="Normal 5 2 3 6 3 3 4" xfId="48261"/>
    <cellStyle name="Normal 5 2 3 6 3 4" xfId="14159"/>
    <cellStyle name="Normal 5 2 3 6 3 4 2" xfId="14160"/>
    <cellStyle name="Normal 5 2 3 6 3 4 3" xfId="14161"/>
    <cellStyle name="Normal 5 2 3 6 3 4 4" xfId="46352"/>
    <cellStyle name="Normal 5 2 3 6 3 5" xfId="14162"/>
    <cellStyle name="Normal 5 2 3 6 3 5 2" xfId="14163"/>
    <cellStyle name="Normal 5 2 3 6 3 5 3" xfId="14164"/>
    <cellStyle name="Normal 5 2 3 6 3 5 4" xfId="51563"/>
    <cellStyle name="Normal 5 2 3 6 3 6" xfId="14165"/>
    <cellStyle name="Normal 5 2 3 6 3 6 2" xfId="14166"/>
    <cellStyle name="Normal 5 2 3 6 3 6 3" xfId="44529"/>
    <cellStyle name="Normal 5 2 3 6 3 7" xfId="14167"/>
    <cellStyle name="Normal 5 2 3 6 3 8" xfId="14168"/>
    <cellStyle name="Normal 5 2 3 6 3 9" xfId="40907"/>
    <cellStyle name="Normal 5 2 3 6 4" xfId="14169"/>
    <cellStyle name="Normal 5 2 3 6 4 2" xfId="14170"/>
    <cellStyle name="Normal 5 2 3 6 4 2 2" xfId="14171"/>
    <cellStyle name="Normal 5 2 3 6 4 2 3" xfId="14172"/>
    <cellStyle name="Normal 5 2 3 6 4 2 4" xfId="52424"/>
    <cellStyle name="Normal 5 2 3 6 4 3" xfId="14173"/>
    <cellStyle name="Normal 5 2 3 6 4 3 2" xfId="14174"/>
    <cellStyle name="Normal 5 2 3 6 4 3 3" xfId="48262"/>
    <cellStyle name="Normal 5 2 3 6 4 4" xfId="14175"/>
    <cellStyle name="Normal 5 2 3 6 4 5" xfId="14176"/>
    <cellStyle name="Normal 5 2 3 6 4 6" xfId="41768"/>
    <cellStyle name="Normal 5 2 3 6 5" xfId="14177"/>
    <cellStyle name="Normal 5 2 3 6 5 2" xfId="14178"/>
    <cellStyle name="Normal 5 2 3 6 5 3" xfId="14179"/>
    <cellStyle name="Normal 5 2 3 6 5 4" xfId="48263"/>
    <cellStyle name="Normal 5 2 3 6 6" xfId="14180"/>
    <cellStyle name="Normal 5 2 3 6 6 2" xfId="14181"/>
    <cellStyle name="Normal 5 2 3 6 6 3" xfId="14182"/>
    <cellStyle name="Normal 5 2 3 6 6 4" xfId="45402"/>
    <cellStyle name="Normal 5 2 3 6 7" xfId="14183"/>
    <cellStyle name="Normal 5 2 3 6 7 2" xfId="14184"/>
    <cellStyle name="Normal 5 2 3 6 7 3" xfId="14185"/>
    <cellStyle name="Normal 5 2 3 6 7 4" xfId="50613"/>
    <cellStyle name="Normal 5 2 3 6 8" xfId="14186"/>
    <cellStyle name="Normal 5 2 3 6 8 2" xfId="14187"/>
    <cellStyle name="Normal 5 2 3 6 8 3" xfId="43579"/>
    <cellStyle name="Normal 5 2 3 6 9" xfId="14188"/>
    <cellStyle name="Normal 5 2 3 7" xfId="14189"/>
    <cellStyle name="Normal 5 2 3 7 10" xfId="40279"/>
    <cellStyle name="Normal 5 2 3 7 2" xfId="14190"/>
    <cellStyle name="Normal 5 2 3 7 2 2" xfId="14191"/>
    <cellStyle name="Normal 5 2 3 7 2 2 2" xfId="14192"/>
    <cellStyle name="Normal 5 2 3 7 2 2 2 2" xfId="14193"/>
    <cellStyle name="Normal 5 2 3 7 2 2 2 3" xfId="14194"/>
    <cellStyle name="Normal 5 2 3 7 2 2 2 4" xfId="53376"/>
    <cellStyle name="Normal 5 2 3 7 2 2 3" xfId="14195"/>
    <cellStyle name="Normal 5 2 3 7 2 2 3 2" xfId="14196"/>
    <cellStyle name="Normal 5 2 3 7 2 2 3 3" xfId="48264"/>
    <cellStyle name="Normal 5 2 3 7 2 2 4" xfId="14197"/>
    <cellStyle name="Normal 5 2 3 7 2 2 5" xfId="14198"/>
    <cellStyle name="Normal 5 2 3 7 2 2 6" xfId="42720"/>
    <cellStyle name="Normal 5 2 3 7 2 3" xfId="14199"/>
    <cellStyle name="Normal 5 2 3 7 2 3 2" xfId="14200"/>
    <cellStyle name="Normal 5 2 3 7 2 3 3" xfId="14201"/>
    <cellStyle name="Normal 5 2 3 7 2 3 4" xfId="48265"/>
    <cellStyle name="Normal 5 2 3 7 2 4" xfId="14202"/>
    <cellStyle name="Normal 5 2 3 7 2 4 2" xfId="14203"/>
    <cellStyle name="Normal 5 2 3 7 2 4 3" xfId="14204"/>
    <cellStyle name="Normal 5 2 3 7 2 4 4" xfId="46354"/>
    <cellStyle name="Normal 5 2 3 7 2 5" xfId="14205"/>
    <cellStyle name="Normal 5 2 3 7 2 5 2" xfId="14206"/>
    <cellStyle name="Normal 5 2 3 7 2 5 3" xfId="14207"/>
    <cellStyle name="Normal 5 2 3 7 2 5 4" xfId="51565"/>
    <cellStyle name="Normal 5 2 3 7 2 6" xfId="14208"/>
    <cellStyle name="Normal 5 2 3 7 2 6 2" xfId="14209"/>
    <cellStyle name="Normal 5 2 3 7 2 6 3" xfId="44531"/>
    <cellStyle name="Normal 5 2 3 7 2 7" xfId="14210"/>
    <cellStyle name="Normal 5 2 3 7 2 8" xfId="14211"/>
    <cellStyle name="Normal 5 2 3 7 2 9" xfId="40909"/>
    <cellStyle name="Normal 5 2 3 7 3" xfId="14212"/>
    <cellStyle name="Normal 5 2 3 7 3 2" xfId="14213"/>
    <cellStyle name="Normal 5 2 3 7 3 2 2" xfId="14214"/>
    <cellStyle name="Normal 5 2 3 7 3 2 3" xfId="14215"/>
    <cellStyle name="Normal 5 2 3 7 3 2 4" xfId="52746"/>
    <cellStyle name="Normal 5 2 3 7 3 3" xfId="14216"/>
    <cellStyle name="Normal 5 2 3 7 3 3 2" xfId="14217"/>
    <cellStyle name="Normal 5 2 3 7 3 3 3" xfId="48266"/>
    <cellStyle name="Normal 5 2 3 7 3 4" xfId="14218"/>
    <cellStyle name="Normal 5 2 3 7 3 5" xfId="14219"/>
    <cellStyle name="Normal 5 2 3 7 3 6" xfId="42090"/>
    <cellStyle name="Normal 5 2 3 7 4" xfId="14220"/>
    <cellStyle name="Normal 5 2 3 7 4 2" xfId="14221"/>
    <cellStyle name="Normal 5 2 3 7 4 3" xfId="14222"/>
    <cellStyle name="Normal 5 2 3 7 4 4" xfId="48267"/>
    <cellStyle name="Normal 5 2 3 7 5" xfId="14223"/>
    <cellStyle name="Normal 5 2 3 7 5 2" xfId="14224"/>
    <cellStyle name="Normal 5 2 3 7 5 3" xfId="14225"/>
    <cellStyle name="Normal 5 2 3 7 5 4" xfId="45724"/>
    <cellStyle name="Normal 5 2 3 7 6" xfId="14226"/>
    <cellStyle name="Normal 5 2 3 7 6 2" xfId="14227"/>
    <cellStyle name="Normal 5 2 3 7 6 3" xfId="14228"/>
    <cellStyle name="Normal 5 2 3 7 6 4" xfId="50935"/>
    <cellStyle name="Normal 5 2 3 7 7" xfId="14229"/>
    <cellStyle name="Normal 5 2 3 7 7 2" xfId="14230"/>
    <cellStyle name="Normal 5 2 3 7 7 3" xfId="43901"/>
    <cellStyle name="Normal 5 2 3 7 8" xfId="14231"/>
    <cellStyle name="Normal 5 2 3 7 9" xfId="14232"/>
    <cellStyle name="Normal 5 2 3 8" xfId="14233"/>
    <cellStyle name="Normal 5 2 3 8 2" xfId="14234"/>
    <cellStyle name="Normal 5 2 3 8 2 2" xfId="14235"/>
    <cellStyle name="Normal 5 2 3 8 2 2 2" xfId="14236"/>
    <cellStyle name="Normal 5 2 3 8 2 2 3" xfId="14237"/>
    <cellStyle name="Normal 5 2 3 8 2 2 4" xfId="53113"/>
    <cellStyle name="Normal 5 2 3 8 2 3" xfId="14238"/>
    <cellStyle name="Normal 5 2 3 8 2 3 2" xfId="14239"/>
    <cellStyle name="Normal 5 2 3 8 2 3 3" xfId="48268"/>
    <cellStyle name="Normal 5 2 3 8 2 4" xfId="14240"/>
    <cellStyle name="Normal 5 2 3 8 2 5" xfId="14241"/>
    <cellStyle name="Normal 5 2 3 8 2 6" xfId="42457"/>
    <cellStyle name="Normal 5 2 3 8 3" xfId="14242"/>
    <cellStyle name="Normal 5 2 3 8 3 2" xfId="14243"/>
    <cellStyle name="Normal 5 2 3 8 3 3" xfId="14244"/>
    <cellStyle name="Normal 5 2 3 8 3 4" xfId="48269"/>
    <cellStyle name="Normal 5 2 3 8 4" xfId="14245"/>
    <cellStyle name="Normal 5 2 3 8 4 2" xfId="14246"/>
    <cellStyle name="Normal 5 2 3 8 4 3" xfId="14247"/>
    <cellStyle name="Normal 5 2 3 8 4 4" xfId="46091"/>
    <cellStyle name="Normal 5 2 3 8 5" xfId="14248"/>
    <cellStyle name="Normal 5 2 3 8 5 2" xfId="14249"/>
    <cellStyle name="Normal 5 2 3 8 5 3" xfId="14250"/>
    <cellStyle name="Normal 5 2 3 8 5 4" xfId="51302"/>
    <cellStyle name="Normal 5 2 3 8 6" xfId="14251"/>
    <cellStyle name="Normal 5 2 3 8 6 2" xfId="14252"/>
    <cellStyle name="Normal 5 2 3 8 6 3" xfId="44268"/>
    <cellStyle name="Normal 5 2 3 8 7" xfId="14253"/>
    <cellStyle name="Normal 5 2 3 8 8" xfId="14254"/>
    <cellStyle name="Normal 5 2 3 8 9" xfId="40646"/>
    <cellStyle name="Normal 5 2 3 9" xfId="14255"/>
    <cellStyle name="Normal 5 2 3 9 2" xfId="14256"/>
    <cellStyle name="Normal 5 2 3 9 2 2" xfId="14257"/>
    <cellStyle name="Normal 5 2 3 9 2 2 2" xfId="14258"/>
    <cellStyle name="Normal 5 2 3 9 2 2 3" xfId="14259"/>
    <cellStyle name="Normal 5 2 3 9 2 2 4" xfId="52380"/>
    <cellStyle name="Normal 5 2 3 9 2 3" xfId="14260"/>
    <cellStyle name="Normal 5 2 3 9 2 3 2" xfId="14261"/>
    <cellStyle name="Normal 5 2 3 9 2 3 3" xfId="48270"/>
    <cellStyle name="Normal 5 2 3 9 2 4" xfId="14262"/>
    <cellStyle name="Normal 5 2 3 9 2 5" xfId="14263"/>
    <cellStyle name="Normal 5 2 3 9 2 6" xfId="41724"/>
    <cellStyle name="Normal 5 2 3 9 3" xfId="14264"/>
    <cellStyle name="Normal 5 2 3 9 3 2" xfId="14265"/>
    <cellStyle name="Normal 5 2 3 9 3 3" xfId="14266"/>
    <cellStyle name="Normal 5 2 3 9 3 4" xfId="48271"/>
    <cellStyle name="Normal 5 2 3 9 4" xfId="14267"/>
    <cellStyle name="Normal 5 2 3 9 4 2" xfId="14268"/>
    <cellStyle name="Normal 5 2 3 9 4 3" xfId="14269"/>
    <cellStyle name="Normal 5 2 3 9 4 4" xfId="45358"/>
    <cellStyle name="Normal 5 2 3 9 5" xfId="14270"/>
    <cellStyle name="Normal 5 2 3 9 5 2" xfId="14271"/>
    <cellStyle name="Normal 5 2 3 9 5 3" xfId="14272"/>
    <cellStyle name="Normal 5 2 3 9 5 4" xfId="50569"/>
    <cellStyle name="Normal 5 2 3 9 6" xfId="14273"/>
    <cellStyle name="Normal 5 2 3 9 6 2" xfId="14274"/>
    <cellStyle name="Normal 5 2 3 9 6 3" xfId="43535"/>
    <cellStyle name="Normal 5 2 3 9 7" xfId="14275"/>
    <cellStyle name="Normal 5 2 3 9 8" xfId="14276"/>
    <cellStyle name="Normal 5 2 3 9 9" xfId="39913"/>
    <cellStyle name="Normal 5 2 4" xfId="258"/>
    <cellStyle name="Normal 5 2 4 10" xfId="14277"/>
    <cellStyle name="Normal 5 2 4 10 2" xfId="14278"/>
    <cellStyle name="Normal 5 2 4 10 3" xfId="14279"/>
    <cellStyle name="Normal 5 2 4 10 4" xfId="50706"/>
    <cellStyle name="Normal 5 2 4 11" xfId="14280"/>
    <cellStyle name="Normal 5 2 4 11 2" xfId="14281"/>
    <cellStyle name="Normal 5 2 4 11 3" xfId="43672"/>
    <cellStyle name="Normal 5 2 4 12" xfId="14282"/>
    <cellStyle name="Normal 5 2 4 13" xfId="14283"/>
    <cellStyle name="Normal 5 2 4 14" xfId="40050"/>
    <cellStyle name="Normal 5 2 4 2" xfId="14284"/>
    <cellStyle name="Normal 5 2 4 2 10" xfId="14285"/>
    <cellStyle name="Normal 5 2 4 2 11" xfId="40185"/>
    <cellStyle name="Normal 5 2 4 2 2" xfId="14286"/>
    <cellStyle name="Normal 5 2 4 2 2 10" xfId="40552"/>
    <cellStyle name="Normal 5 2 4 2 2 2" xfId="14287"/>
    <cellStyle name="Normal 5 2 4 2 2 2 2" xfId="14288"/>
    <cellStyle name="Normal 5 2 4 2 2 2 2 2" xfId="14289"/>
    <cellStyle name="Normal 5 2 4 2 2 2 2 2 2" xfId="14290"/>
    <cellStyle name="Normal 5 2 4 2 2 2 2 2 3" xfId="14291"/>
    <cellStyle name="Normal 5 2 4 2 2 2 2 2 4" xfId="53379"/>
    <cellStyle name="Normal 5 2 4 2 2 2 2 3" xfId="14292"/>
    <cellStyle name="Normal 5 2 4 2 2 2 2 3 2" xfId="14293"/>
    <cellStyle name="Normal 5 2 4 2 2 2 2 3 3" xfId="48272"/>
    <cellStyle name="Normal 5 2 4 2 2 2 2 4" xfId="14294"/>
    <cellStyle name="Normal 5 2 4 2 2 2 2 5" xfId="14295"/>
    <cellStyle name="Normal 5 2 4 2 2 2 2 6" xfId="42723"/>
    <cellStyle name="Normal 5 2 4 2 2 2 3" xfId="14296"/>
    <cellStyle name="Normal 5 2 4 2 2 2 3 2" xfId="14297"/>
    <cellStyle name="Normal 5 2 4 2 2 2 3 3" xfId="14298"/>
    <cellStyle name="Normal 5 2 4 2 2 2 3 4" xfId="48273"/>
    <cellStyle name="Normal 5 2 4 2 2 2 4" xfId="14299"/>
    <cellStyle name="Normal 5 2 4 2 2 2 4 2" xfId="14300"/>
    <cellStyle name="Normal 5 2 4 2 2 2 4 3" xfId="14301"/>
    <cellStyle name="Normal 5 2 4 2 2 2 4 4" xfId="46357"/>
    <cellStyle name="Normal 5 2 4 2 2 2 5" xfId="14302"/>
    <cellStyle name="Normal 5 2 4 2 2 2 5 2" xfId="14303"/>
    <cellStyle name="Normal 5 2 4 2 2 2 5 3" xfId="14304"/>
    <cellStyle name="Normal 5 2 4 2 2 2 5 4" xfId="51568"/>
    <cellStyle name="Normal 5 2 4 2 2 2 6" xfId="14305"/>
    <cellStyle name="Normal 5 2 4 2 2 2 6 2" xfId="14306"/>
    <cellStyle name="Normal 5 2 4 2 2 2 6 3" xfId="44534"/>
    <cellStyle name="Normal 5 2 4 2 2 2 7" xfId="14307"/>
    <cellStyle name="Normal 5 2 4 2 2 2 8" xfId="14308"/>
    <cellStyle name="Normal 5 2 4 2 2 2 9" xfId="40912"/>
    <cellStyle name="Normal 5 2 4 2 2 3" xfId="14309"/>
    <cellStyle name="Normal 5 2 4 2 2 3 2" xfId="14310"/>
    <cellStyle name="Normal 5 2 4 2 2 3 2 2" xfId="14311"/>
    <cellStyle name="Normal 5 2 4 2 2 3 2 3" xfId="14312"/>
    <cellStyle name="Normal 5 2 4 2 2 3 2 4" xfId="53019"/>
    <cellStyle name="Normal 5 2 4 2 2 3 3" xfId="14313"/>
    <cellStyle name="Normal 5 2 4 2 2 3 3 2" xfId="14314"/>
    <cellStyle name="Normal 5 2 4 2 2 3 3 3" xfId="48274"/>
    <cellStyle name="Normal 5 2 4 2 2 3 4" xfId="14315"/>
    <cellStyle name="Normal 5 2 4 2 2 3 5" xfId="14316"/>
    <cellStyle name="Normal 5 2 4 2 2 3 6" xfId="42363"/>
    <cellStyle name="Normal 5 2 4 2 2 4" xfId="14317"/>
    <cellStyle name="Normal 5 2 4 2 2 4 2" xfId="14318"/>
    <cellStyle name="Normal 5 2 4 2 2 4 3" xfId="14319"/>
    <cellStyle name="Normal 5 2 4 2 2 4 4" xfId="48275"/>
    <cellStyle name="Normal 5 2 4 2 2 5" xfId="14320"/>
    <cellStyle name="Normal 5 2 4 2 2 5 2" xfId="14321"/>
    <cellStyle name="Normal 5 2 4 2 2 5 3" xfId="14322"/>
    <cellStyle name="Normal 5 2 4 2 2 5 4" xfId="45997"/>
    <cellStyle name="Normal 5 2 4 2 2 6" xfId="14323"/>
    <cellStyle name="Normal 5 2 4 2 2 6 2" xfId="14324"/>
    <cellStyle name="Normal 5 2 4 2 2 6 3" xfId="14325"/>
    <cellStyle name="Normal 5 2 4 2 2 6 4" xfId="51208"/>
    <cellStyle name="Normal 5 2 4 2 2 7" xfId="14326"/>
    <cellStyle name="Normal 5 2 4 2 2 7 2" xfId="14327"/>
    <cellStyle name="Normal 5 2 4 2 2 7 3" xfId="44174"/>
    <cellStyle name="Normal 5 2 4 2 2 8" xfId="14328"/>
    <cellStyle name="Normal 5 2 4 2 2 9" xfId="14329"/>
    <cellStyle name="Normal 5 2 4 2 3" xfId="14330"/>
    <cellStyle name="Normal 5 2 4 2 3 2" xfId="14331"/>
    <cellStyle name="Normal 5 2 4 2 3 2 2" xfId="14332"/>
    <cellStyle name="Normal 5 2 4 2 3 2 2 2" xfId="14333"/>
    <cellStyle name="Normal 5 2 4 2 3 2 2 3" xfId="14334"/>
    <cellStyle name="Normal 5 2 4 2 3 2 2 4" xfId="53378"/>
    <cellStyle name="Normal 5 2 4 2 3 2 3" xfId="14335"/>
    <cellStyle name="Normal 5 2 4 2 3 2 3 2" xfId="14336"/>
    <cellStyle name="Normal 5 2 4 2 3 2 3 3" xfId="48276"/>
    <cellStyle name="Normal 5 2 4 2 3 2 4" xfId="14337"/>
    <cellStyle name="Normal 5 2 4 2 3 2 5" xfId="14338"/>
    <cellStyle name="Normal 5 2 4 2 3 2 6" xfId="42722"/>
    <cellStyle name="Normal 5 2 4 2 3 3" xfId="14339"/>
    <cellStyle name="Normal 5 2 4 2 3 3 2" xfId="14340"/>
    <cellStyle name="Normal 5 2 4 2 3 3 3" xfId="14341"/>
    <cellStyle name="Normal 5 2 4 2 3 3 4" xfId="48277"/>
    <cellStyle name="Normal 5 2 4 2 3 4" xfId="14342"/>
    <cellStyle name="Normal 5 2 4 2 3 4 2" xfId="14343"/>
    <cellStyle name="Normal 5 2 4 2 3 4 3" xfId="14344"/>
    <cellStyle name="Normal 5 2 4 2 3 4 4" xfId="46356"/>
    <cellStyle name="Normal 5 2 4 2 3 5" xfId="14345"/>
    <cellStyle name="Normal 5 2 4 2 3 5 2" xfId="14346"/>
    <cellStyle name="Normal 5 2 4 2 3 5 3" xfId="14347"/>
    <cellStyle name="Normal 5 2 4 2 3 5 4" xfId="51567"/>
    <cellStyle name="Normal 5 2 4 2 3 6" xfId="14348"/>
    <cellStyle name="Normal 5 2 4 2 3 6 2" xfId="14349"/>
    <cellStyle name="Normal 5 2 4 2 3 6 3" xfId="44533"/>
    <cellStyle name="Normal 5 2 4 2 3 7" xfId="14350"/>
    <cellStyle name="Normal 5 2 4 2 3 8" xfId="14351"/>
    <cellStyle name="Normal 5 2 4 2 3 9" xfId="40911"/>
    <cellStyle name="Normal 5 2 4 2 4" xfId="14352"/>
    <cellStyle name="Normal 5 2 4 2 4 2" xfId="14353"/>
    <cellStyle name="Normal 5 2 4 2 4 2 2" xfId="14354"/>
    <cellStyle name="Normal 5 2 4 2 4 2 3" xfId="14355"/>
    <cellStyle name="Normal 5 2 4 2 4 2 4" xfId="52652"/>
    <cellStyle name="Normal 5 2 4 2 4 3" xfId="14356"/>
    <cellStyle name="Normal 5 2 4 2 4 3 2" xfId="14357"/>
    <cellStyle name="Normal 5 2 4 2 4 3 3" xfId="48278"/>
    <cellStyle name="Normal 5 2 4 2 4 4" xfId="14358"/>
    <cellStyle name="Normal 5 2 4 2 4 5" xfId="14359"/>
    <cellStyle name="Normal 5 2 4 2 4 6" xfId="41996"/>
    <cellStyle name="Normal 5 2 4 2 5" xfId="14360"/>
    <cellStyle name="Normal 5 2 4 2 5 2" xfId="14361"/>
    <cellStyle name="Normal 5 2 4 2 5 3" xfId="14362"/>
    <cellStyle name="Normal 5 2 4 2 5 4" xfId="48279"/>
    <cellStyle name="Normal 5 2 4 2 6" xfId="14363"/>
    <cellStyle name="Normal 5 2 4 2 6 2" xfId="14364"/>
    <cellStyle name="Normal 5 2 4 2 6 3" xfId="14365"/>
    <cellStyle name="Normal 5 2 4 2 6 4" xfId="45630"/>
    <cellStyle name="Normal 5 2 4 2 7" xfId="14366"/>
    <cellStyle name="Normal 5 2 4 2 7 2" xfId="14367"/>
    <cellStyle name="Normal 5 2 4 2 7 3" xfId="14368"/>
    <cellStyle name="Normal 5 2 4 2 7 4" xfId="50841"/>
    <cellStyle name="Normal 5 2 4 2 8" xfId="14369"/>
    <cellStyle name="Normal 5 2 4 2 8 2" xfId="14370"/>
    <cellStyle name="Normal 5 2 4 2 8 3" xfId="43807"/>
    <cellStyle name="Normal 5 2 4 2 9" xfId="14371"/>
    <cellStyle name="Normal 5 2 4 3" xfId="14372"/>
    <cellStyle name="Normal 5 2 4 3 10" xfId="40323"/>
    <cellStyle name="Normal 5 2 4 3 2" xfId="14373"/>
    <cellStyle name="Normal 5 2 4 3 2 2" xfId="14374"/>
    <cellStyle name="Normal 5 2 4 3 2 2 2" xfId="14375"/>
    <cellStyle name="Normal 5 2 4 3 2 2 2 2" xfId="14376"/>
    <cellStyle name="Normal 5 2 4 3 2 2 2 3" xfId="14377"/>
    <cellStyle name="Normal 5 2 4 3 2 2 2 4" xfId="53380"/>
    <cellStyle name="Normal 5 2 4 3 2 2 3" xfId="14378"/>
    <cellStyle name="Normal 5 2 4 3 2 2 3 2" xfId="14379"/>
    <cellStyle name="Normal 5 2 4 3 2 2 3 3" xfId="48280"/>
    <cellStyle name="Normal 5 2 4 3 2 2 4" xfId="14380"/>
    <cellStyle name="Normal 5 2 4 3 2 2 5" xfId="14381"/>
    <cellStyle name="Normal 5 2 4 3 2 2 6" xfId="42724"/>
    <cellStyle name="Normal 5 2 4 3 2 3" xfId="14382"/>
    <cellStyle name="Normal 5 2 4 3 2 3 2" xfId="14383"/>
    <cellStyle name="Normal 5 2 4 3 2 3 3" xfId="14384"/>
    <cellStyle name="Normal 5 2 4 3 2 3 4" xfId="48281"/>
    <cellStyle name="Normal 5 2 4 3 2 4" xfId="14385"/>
    <cellStyle name="Normal 5 2 4 3 2 4 2" xfId="14386"/>
    <cellStyle name="Normal 5 2 4 3 2 4 3" xfId="14387"/>
    <cellStyle name="Normal 5 2 4 3 2 4 4" xfId="46358"/>
    <cellStyle name="Normal 5 2 4 3 2 5" xfId="14388"/>
    <cellStyle name="Normal 5 2 4 3 2 5 2" xfId="14389"/>
    <cellStyle name="Normal 5 2 4 3 2 5 3" xfId="14390"/>
    <cellStyle name="Normal 5 2 4 3 2 5 4" xfId="51569"/>
    <cellStyle name="Normal 5 2 4 3 2 6" xfId="14391"/>
    <cellStyle name="Normal 5 2 4 3 2 6 2" xfId="14392"/>
    <cellStyle name="Normal 5 2 4 3 2 6 3" xfId="44535"/>
    <cellStyle name="Normal 5 2 4 3 2 7" xfId="14393"/>
    <cellStyle name="Normal 5 2 4 3 2 8" xfId="14394"/>
    <cellStyle name="Normal 5 2 4 3 2 9" xfId="40913"/>
    <cellStyle name="Normal 5 2 4 3 3" xfId="14395"/>
    <cellStyle name="Normal 5 2 4 3 3 2" xfId="14396"/>
    <cellStyle name="Normal 5 2 4 3 3 2 2" xfId="14397"/>
    <cellStyle name="Normal 5 2 4 3 3 2 3" xfId="14398"/>
    <cellStyle name="Normal 5 2 4 3 3 2 4" xfId="52790"/>
    <cellStyle name="Normal 5 2 4 3 3 3" xfId="14399"/>
    <cellStyle name="Normal 5 2 4 3 3 3 2" xfId="14400"/>
    <cellStyle name="Normal 5 2 4 3 3 3 3" xfId="48282"/>
    <cellStyle name="Normal 5 2 4 3 3 4" xfId="14401"/>
    <cellStyle name="Normal 5 2 4 3 3 5" xfId="14402"/>
    <cellStyle name="Normal 5 2 4 3 3 6" xfId="42134"/>
    <cellStyle name="Normal 5 2 4 3 4" xfId="14403"/>
    <cellStyle name="Normal 5 2 4 3 4 2" xfId="14404"/>
    <cellStyle name="Normal 5 2 4 3 4 3" xfId="14405"/>
    <cellStyle name="Normal 5 2 4 3 4 4" xfId="48283"/>
    <cellStyle name="Normal 5 2 4 3 5" xfId="14406"/>
    <cellStyle name="Normal 5 2 4 3 5 2" xfId="14407"/>
    <cellStyle name="Normal 5 2 4 3 5 3" xfId="14408"/>
    <cellStyle name="Normal 5 2 4 3 5 4" xfId="45768"/>
    <cellStyle name="Normal 5 2 4 3 6" xfId="14409"/>
    <cellStyle name="Normal 5 2 4 3 6 2" xfId="14410"/>
    <cellStyle name="Normal 5 2 4 3 6 3" xfId="14411"/>
    <cellStyle name="Normal 5 2 4 3 6 4" xfId="50979"/>
    <cellStyle name="Normal 5 2 4 3 7" xfId="14412"/>
    <cellStyle name="Normal 5 2 4 3 7 2" xfId="14413"/>
    <cellStyle name="Normal 5 2 4 3 7 3" xfId="43945"/>
    <cellStyle name="Normal 5 2 4 3 8" xfId="14414"/>
    <cellStyle name="Normal 5 2 4 3 9" xfId="14415"/>
    <cellStyle name="Normal 5 2 4 4" xfId="14416"/>
    <cellStyle name="Normal 5 2 4 4 2" xfId="14417"/>
    <cellStyle name="Normal 5 2 4 4 2 2" xfId="14418"/>
    <cellStyle name="Normal 5 2 4 4 2 2 2" xfId="14419"/>
    <cellStyle name="Normal 5 2 4 4 2 2 3" xfId="14420"/>
    <cellStyle name="Normal 5 2 4 4 2 2 4" xfId="53377"/>
    <cellStyle name="Normal 5 2 4 4 2 3" xfId="14421"/>
    <cellStyle name="Normal 5 2 4 4 2 3 2" xfId="14422"/>
    <cellStyle name="Normal 5 2 4 4 2 3 3" xfId="48284"/>
    <cellStyle name="Normal 5 2 4 4 2 4" xfId="14423"/>
    <cellStyle name="Normal 5 2 4 4 2 5" xfId="14424"/>
    <cellStyle name="Normal 5 2 4 4 2 6" xfId="42721"/>
    <cellStyle name="Normal 5 2 4 4 3" xfId="14425"/>
    <cellStyle name="Normal 5 2 4 4 3 2" xfId="14426"/>
    <cellStyle name="Normal 5 2 4 4 3 3" xfId="14427"/>
    <cellStyle name="Normal 5 2 4 4 3 4" xfId="48285"/>
    <cellStyle name="Normal 5 2 4 4 4" xfId="14428"/>
    <cellStyle name="Normal 5 2 4 4 4 2" xfId="14429"/>
    <cellStyle name="Normal 5 2 4 4 4 3" xfId="14430"/>
    <cellStyle name="Normal 5 2 4 4 4 4" xfId="46355"/>
    <cellStyle name="Normal 5 2 4 4 5" xfId="14431"/>
    <cellStyle name="Normal 5 2 4 4 5 2" xfId="14432"/>
    <cellStyle name="Normal 5 2 4 4 5 3" xfId="14433"/>
    <cellStyle name="Normal 5 2 4 4 5 4" xfId="51566"/>
    <cellStyle name="Normal 5 2 4 4 6" xfId="14434"/>
    <cellStyle name="Normal 5 2 4 4 6 2" xfId="14435"/>
    <cellStyle name="Normal 5 2 4 4 6 3" xfId="44532"/>
    <cellStyle name="Normal 5 2 4 4 7" xfId="14436"/>
    <cellStyle name="Normal 5 2 4 4 8" xfId="14437"/>
    <cellStyle name="Normal 5 2 4 4 9" xfId="40910"/>
    <cellStyle name="Normal 5 2 4 5" xfId="14438"/>
    <cellStyle name="Normal 5 2 4 5 2" xfId="14439"/>
    <cellStyle name="Normal 5 2 4 5 2 2" xfId="14440"/>
    <cellStyle name="Normal 5 2 4 5 2 2 2" xfId="14441"/>
    <cellStyle name="Normal 5 2 4 5 2 2 3" xfId="14442"/>
    <cellStyle name="Normal 5 2 4 5 2 2 4" xfId="53895"/>
    <cellStyle name="Normal 5 2 4 5 2 3" xfId="14443"/>
    <cellStyle name="Normal 5 2 4 5 2 3 2" xfId="14444"/>
    <cellStyle name="Normal 5 2 4 5 2 3 3" xfId="48286"/>
    <cellStyle name="Normal 5 2 4 5 2 4" xfId="14445"/>
    <cellStyle name="Normal 5 2 4 5 2 5" xfId="14446"/>
    <cellStyle name="Normal 5 2 4 5 2 6" xfId="43239"/>
    <cellStyle name="Normal 5 2 4 5 3" xfId="14447"/>
    <cellStyle name="Normal 5 2 4 5 3 2" xfId="14448"/>
    <cellStyle name="Normal 5 2 4 5 3 3" xfId="14449"/>
    <cellStyle name="Normal 5 2 4 5 3 4" xfId="48287"/>
    <cellStyle name="Normal 5 2 4 5 4" xfId="14450"/>
    <cellStyle name="Normal 5 2 4 5 4 2" xfId="14451"/>
    <cellStyle name="Normal 5 2 4 5 4 3" xfId="14452"/>
    <cellStyle name="Normal 5 2 4 5 4 4" xfId="46873"/>
    <cellStyle name="Normal 5 2 4 5 5" xfId="14453"/>
    <cellStyle name="Normal 5 2 4 5 5 2" xfId="14454"/>
    <cellStyle name="Normal 5 2 4 5 5 3" xfId="14455"/>
    <cellStyle name="Normal 5 2 4 5 5 4" xfId="52084"/>
    <cellStyle name="Normal 5 2 4 5 6" xfId="14456"/>
    <cellStyle name="Normal 5 2 4 5 6 2" xfId="14457"/>
    <cellStyle name="Normal 5 2 4 5 6 3" xfId="45050"/>
    <cellStyle name="Normal 5 2 4 5 7" xfId="14458"/>
    <cellStyle name="Normal 5 2 4 5 8" xfId="14459"/>
    <cellStyle name="Normal 5 2 4 5 9" xfId="41428"/>
    <cellStyle name="Normal 5 2 4 6" xfId="14460"/>
    <cellStyle name="Normal 5 2 4 6 2" xfId="14461"/>
    <cellStyle name="Normal 5 2 4 6 2 2" xfId="14462"/>
    <cellStyle name="Normal 5 2 4 6 2 2 2" xfId="14463"/>
    <cellStyle name="Normal 5 2 4 6 2 2 3" xfId="14464"/>
    <cellStyle name="Normal 5 2 4 6 2 2 4" xfId="54030"/>
    <cellStyle name="Normal 5 2 4 6 2 3" xfId="14465"/>
    <cellStyle name="Normal 5 2 4 6 2 3 2" xfId="14466"/>
    <cellStyle name="Normal 5 2 4 6 2 3 3" xfId="48288"/>
    <cellStyle name="Normal 5 2 4 6 2 4" xfId="14467"/>
    <cellStyle name="Normal 5 2 4 6 2 5" xfId="14468"/>
    <cellStyle name="Normal 5 2 4 6 2 6" xfId="43374"/>
    <cellStyle name="Normal 5 2 4 6 3" xfId="14469"/>
    <cellStyle name="Normal 5 2 4 6 3 2" xfId="14470"/>
    <cellStyle name="Normal 5 2 4 6 3 3" xfId="14471"/>
    <cellStyle name="Normal 5 2 4 6 3 4" xfId="47008"/>
    <cellStyle name="Normal 5 2 4 6 4" xfId="14472"/>
    <cellStyle name="Normal 5 2 4 6 4 2" xfId="14473"/>
    <cellStyle name="Normal 5 2 4 6 4 3" xfId="14474"/>
    <cellStyle name="Normal 5 2 4 6 4 4" xfId="52219"/>
    <cellStyle name="Normal 5 2 4 6 5" xfId="14475"/>
    <cellStyle name="Normal 5 2 4 6 5 2" xfId="14476"/>
    <cellStyle name="Normal 5 2 4 6 5 3" xfId="45185"/>
    <cellStyle name="Normal 5 2 4 6 6" xfId="14477"/>
    <cellStyle name="Normal 5 2 4 6 7" xfId="14478"/>
    <cellStyle name="Normal 5 2 4 6 8" xfId="41563"/>
    <cellStyle name="Normal 5 2 4 7" xfId="14479"/>
    <cellStyle name="Normal 5 2 4 7 2" xfId="14480"/>
    <cellStyle name="Normal 5 2 4 7 2 2" xfId="14481"/>
    <cellStyle name="Normal 5 2 4 7 2 3" xfId="14482"/>
    <cellStyle name="Normal 5 2 4 7 2 4" xfId="52517"/>
    <cellStyle name="Normal 5 2 4 7 3" xfId="14483"/>
    <cellStyle name="Normal 5 2 4 7 3 2" xfId="14484"/>
    <cellStyle name="Normal 5 2 4 7 3 3" xfId="48289"/>
    <cellStyle name="Normal 5 2 4 7 4" xfId="14485"/>
    <cellStyle name="Normal 5 2 4 7 5" xfId="14486"/>
    <cellStyle name="Normal 5 2 4 7 6" xfId="41861"/>
    <cellStyle name="Normal 5 2 4 8" xfId="14487"/>
    <cellStyle name="Normal 5 2 4 8 2" xfId="14488"/>
    <cellStyle name="Normal 5 2 4 8 3" xfId="14489"/>
    <cellStyle name="Normal 5 2 4 8 4" xfId="48290"/>
    <cellStyle name="Normal 5 2 4 9" xfId="14490"/>
    <cellStyle name="Normal 5 2 4 9 2" xfId="14491"/>
    <cellStyle name="Normal 5 2 4 9 3" xfId="14492"/>
    <cellStyle name="Normal 5 2 4 9 4" xfId="45495"/>
    <cellStyle name="Normal 5 2 5" xfId="200"/>
    <cellStyle name="Normal 5 2 5 10" xfId="14493"/>
    <cellStyle name="Normal 5 2 5 10 2" xfId="14494"/>
    <cellStyle name="Normal 5 2 5 10 3" xfId="14495"/>
    <cellStyle name="Normal 5 2 5 10 4" xfId="50749"/>
    <cellStyle name="Normal 5 2 5 11" xfId="14496"/>
    <cellStyle name="Normal 5 2 5 11 2" xfId="14497"/>
    <cellStyle name="Normal 5 2 5 11 3" xfId="43715"/>
    <cellStyle name="Normal 5 2 5 12" xfId="14498"/>
    <cellStyle name="Normal 5 2 5 13" xfId="14499"/>
    <cellStyle name="Normal 5 2 5 14" xfId="40093"/>
    <cellStyle name="Normal 5 2 5 2" xfId="14500"/>
    <cellStyle name="Normal 5 2 5 2 10" xfId="14501"/>
    <cellStyle name="Normal 5 2 5 2 11" xfId="40228"/>
    <cellStyle name="Normal 5 2 5 2 2" xfId="14502"/>
    <cellStyle name="Normal 5 2 5 2 2 10" xfId="40595"/>
    <cellStyle name="Normal 5 2 5 2 2 2" xfId="14503"/>
    <cellStyle name="Normal 5 2 5 2 2 2 2" xfId="14504"/>
    <cellStyle name="Normal 5 2 5 2 2 2 2 2" xfId="14505"/>
    <cellStyle name="Normal 5 2 5 2 2 2 2 2 2" xfId="14506"/>
    <cellStyle name="Normal 5 2 5 2 2 2 2 2 3" xfId="14507"/>
    <cellStyle name="Normal 5 2 5 2 2 2 2 2 4" xfId="53383"/>
    <cellStyle name="Normal 5 2 5 2 2 2 2 3" xfId="14508"/>
    <cellStyle name="Normal 5 2 5 2 2 2 2 3 2" xfId="14509"/>
    <cellStyle name="Normal 5 2 5 2 2 2 2 3 3" xfId="48291"/>
    <cellStyle name="Normal 5 2 5 2 2 2 2 4" xfId="14510"/>
    <cellStyle name="Normal 5 2 5 2 2 2 2 5" xfId="14511"/>
    <cellStyle name="Normal 5 2 5 2 2 2 2 6" xfId="42727"/>
    <cellStyle name="Normal 5 2 5 2 2 2 3" xfId="14512"/>
    <cellStyle name="Normal 5 2 5 2 2 2 3 2" xfId="14513"/>
    <cellStyle name="Normal 5 2 5 2 2 2 3 3" xfId="14514"/>
    <cellStyle name="Normal 5 2 5 2 2 2 3 4" xfId="48292"/>
    <cellStyle name="Normal 5 2 5 2 2 2 4" xfId="14515"/>
    <cellStyle name="Normal 5 2 5 2 2 2 4 2" xfId="14516"/>
    <cellStyle name="Normal 5 2 5 2 2 2 4 3" xfId="14517"/>
    <cellStyle name="Normal 5 2 5 2 2 2 4 4" xfId="46361"/>
    <cellStyle name="Normal 5 2 5 2 2 2 5" xfId="14518"/>
    <cellStyle name="Normal 5 2 5 2 2 2 5 2" xfId="14519"/>
    <cellStyle name="Normal 5 2 5 2 2 2 5 3" xfId="14520"/>
    <cellStyle name="Normal 5 2 5 2 2 2 5 4" xfId="51572"/>
    <cellStyle name="Normal 5 2 5 2 2 2 6" xfId="14521"/>
    <cellStyle name="Normal 5 2 5 2 2 2 6 2" xfId="14522"/>
    <cellStyle name="Normal 5 2 5 2 2 2 6 3" xfId="44538"/>
    <cellStyle name="Normal 5 2 5 2 2 2 7" xfId="14523"/>
    <cellStyle name="Normal 5 2 5 2 2 2 8" xfId="14524"/>
    <cellStyle name="Normal 5 2 5 2 2 2 9" xfId="40916"/>
    <cellStyle name="Normal 5 2 5 2 2 3" xfId="14525"/>
    <cellStyle name="Normal 5 2 5 2 2 3 2" xfId="14526"/>
    <cellStyle name="Normal 5 2 5 2 2 3 2 2" xfId="14527"/>
    <cellStyle name="Normal 5 2 5 2 2 3 2 3" xfId="14528"/>
    <cellStyle name="Normal 5 2 5 2 2 3 2 4" xfId="53062"/>
    <cellStyle name="Normal 5 2 5 2 2 3 3" xfId="14529"/>
    <cellStyle name="Normal 5 2 5 2 2 3 3 2" xfId="14530"/>
    <cellStyle name="Normal 5 2 5 2 2 3 3 3" xfId="48293"/>
    <cellStyle name="Normal 5 2 5 2 2 3 4" xfId="14531"/>
    <cellStyle name="Normal 5 2 5 2 2 3 5" xfId="14532"/>
    <cellStyle name="Normal 5 2 5 2 2 3 6" xfId="42406"/>
    <cellStyle name="Normal 5 2 5 2 2 4" xfId="14533"/>
    <cellStyle name="Normal 5 2 5 2 2 4 2" xfId="14534"/>
    <cellStyle name="Normal 5 2 5 2 2 4 3" xfId="14535"/>
    <cellStyle name="Normal 5 2 5 2 2 4 4" xfId="48294"/>
    <cellStyle name="Normal 5 2 5 2 2 5" xfId="14536"/>
    <cellStyle name="Normal 5 2 5 2 2 5 2" xfId="14537"/>
    <cellStyle name="Normal 5 2 5 2 2 5 3" xfId="14538"/>
    <cellStyle name="Normal 5 2 5 2 2 5 4" xfId="46040"/>
    <cellStyle name="Normal 5 2 5 2 2 6" xfId="14539"/>
    <cellStyle name="Normal 5 2 5 2 2 6 2" xfId="14540"/>
    <cellStyle name="Normal 5 2 5 2 2 6 3" xfId="14541"/>
    <cellStyle name="Normal 5 2 5 2 2 6 4" xfId="51251"/>
    <cellStyle name="Normal 5 2 5 2 2 7" xfId="14542"/>
    <cellStyle name="Normal 5 2 5 2 2 7 2" xfId="14543"/>
    <cellStyle name="Normal 5 2 5 2 2 7 3" xfId="44217"/>
    <cellStyle name="Normal 5 2 5 2 2 8" xfId="14544"/>
    <cellStyle name="Normal 5 2 5 2 2 9" xfId="14545"/>
    <cellStyle name="Normal 5 2 5 2 3" xfId="14546"/>
    <cellStyle name="Normal 5 2 5 2 3 2" xfId="14547"/>
    <cellStyle name="Normal 5 2 5 2 3 2 2" xfId="14548"/>
    <cellStyle name="Normal 5 2 5 2 3 2 2 2" xfId="14549"/>
    <cellStyle name="Normal 5 2 5 2 3 2 2 3" xfId="14550"/>
    <cellStyle name="Normal 5 2 5 2 3 2 2 4" xfId="53382"/>
    <cellStyle name="Normal 5 2 5 2 3 2 3" xfId="14551"/>
    <cellStyle name="Normal 5 2 5 2 3 2 3 2" xfId="14552"/>
    <cellStyle name="Normal 5 2 5 2 3 2 3 3" xfId="48295"/>
    <cellStyle name="Normal 5 2 5 2 3 2 4" xfId="14553"/>
    <cellStyle name="Normal 5 2 5 2 3 2 5" xfId="14554"/>
    <cellStyle name="Normal 5 2 5 2 3 2 6" xfId="42726"/>
    <cellStyle name="Normal 5 2 5 2 3 3" xfId="14555"/>
    <cellStyle name="Normal 5 2 5 2 3 3 2" xfId="14556"/>
    <cellStyle name="Normal 5 2 5 2 3 3 3" xfId="14557"/>
    <cellStyle name="Normal 5 2 5 2 3 3 4" xfId="48296"/>
    <cellStyle name="Normal 5 2 5 2 3 4" xfId="14558"/>
    <cellStyle name="Normal 5 2 5 2 3 4 2" xfId="14559"/>
    <cellStyle name="Normal 5 2 5 2 3 4 3" xfId="14560"/>
    <cellStyle name="Normal 5 2 5 2 3 4 4" xfId="46360"/>
    <cellStyle name="Normal 5 2 5 2 3 5" xfId="14561"/>
    <cellStyle name="Normal 5 2 5 2 3 5 2" xfId="14562"/>
    <cellStyle name="Normal 5 2 5 2 3 5 3" xfId="14563"/>
    <cellStyle name="Normal 5 2 5 2 3 5 4" xfId="51571"/>
    <cellStyle name="Normal 5 2 5 2 3 6" xfId="14564"/>
    <cellStyle name="Normal 5 2 5 2 3 6 2" xfId="14565"/>
    <cellStyle name="Normal 5 2 5 2 3 6 3" xfId="44537"/>
    <cellStyle name="Normal 5 2 5 2 3 7" xfId="14566"/>
    <cellStyle name="Normal 5 2 5 2 3 8" xfId="14567"/>
    <cellStyle name="Normal 5 2 5 2 3 9" xfId="40915"/>
    <cellStyle name="Normal 5 2 5 2 4" xfId="14568"/>
    <cellStyle name="Normal 5 2 5 2 4 2" xfId="14569"/>
    <cellStyle name="Normal 5 2 5 2 4 2 2" xfId="14570"/>
    <cellStyle name="Normal 5 2 5 2 4 2 3" xfId="14571"/>
    <cellStyle name="Normal 5 2 5 2 4 2 4" xfId="52695"/>
    <cellStyle name="Normal 5 2 5 2 4 3" xfId="14572"/>
    <cellStyle name="Normal 5 2 5 2 4 3 2" xfId="14573"/>
    <cellStyle name="Normal 5 2 5 2 4 3 3" xfId="48297"/>
    <cellStyle name="Normal 5 2 5 2 4 4" xfId="14574"/>
    <cellStyle name="Normal 5 2 5 2 4 5" xfId="14575"/>
    <cellStyle name="Normal 5 2 5 2 4 6" xfId="42039"/>
    <cellStyle name="Normal 5 2 5 2 5" xfId="14576"/>
    <cellStyle name="Normal 5 2 5 2 5 2" xfId="14577"/>
    <cellStyle name="Normal 5 2 5 2 5 3" xfId="14578"/>
    <cellStyle name="Normal 5 2 5 2 5 4" xfId="48298"/>
    <cellStyle name="Normal 5 2 5 2 6" xfId="14579"/>
    <cellStyle name="Normal 5 2 5 2 6 2" xfId="14580"/>
    <cellStyle name="Normal 5 2 5 2 6 3" xfId="14581"/>
    <cellStyle name="Normal 5 2 5 2 6 4" xfId="45673"/>
    <cellStyle name="Normal 5 2 5 2 7" xfId="14582"/>
    <cellStyle name="Normal 5 2 5 2 7 2" xfId="14583"/>
    <cellStyle name="Normal 5 2 5 2 7 3" xfId="14584"/>
    <cellStyle name="Normal 5 2 5 2 7 4" xfId="50884"/>
    <cellStyle name="Normal 5 2 5 2 8" xfId="14585"/>
    <cellStyle name="Normal 5 2 5 2 8 2" xfId="14586"/>
    <cellStyle name="Normal 5 2 5 2 8 3" xfId="43850"/>
    <cellStyle name="Normal 5 2 5 2 9" xfId="14587"/>
    <cellStyle name="Normal 5 2 5 3" xfId="14588"/>
    <cellStyle name="Normal 5 2 5 3 10" xfId="40366"/>
    <cellStyle name="Normal 5 2 5 3 2" xfId="14589"/>
    <cellStyle name="Normal 5 2 5 3 2 2" xfId="14590"/>
    <cellStyle name="Normal 5 2 5 3 2 2 2" xfId="14591"/>
    <cellStyle name="Normal 5 2 5 3 2 2 2 2" xfId="14592"/>
    <cellStyle name="Normal 5 2 5 3 2 2 2 3" xfId="14593"/>
    <cellStyle name="Normal 5 2 5 3 2 2 2 4" xfId="53384"/>
    <cellStyle name="Normal 5 2 5 3 2 2 3" xfId="14594"/>
    <cellStyle name="Normal 5 2 5 3 2 2 3 2" xfId="14595"/>
    <cellStyle name="Normal 5 2 5 3 2 2 3 3" xfId="48299"/>
    <cellStyle name="Normal 5 2 5 3 2 2 4" xfId="14596"/>
    <cellStyle name="Normal 5 2 5 3 2 2 5" xfId="14597"/>
    <cellStyle name="Normal 5 2 5 3 2 2 6" xfId="42728"/>
    <cellStyle name="Normal 5 2 5 3 2 3" xfId="14598"/>
    <cellStyle name="Normal 5 2 5 3 2 3 2" xfId="14599"/>
    <cellStyle name="Normal 5 2 5 3 2 3 3" xfId="14600"/>
    <cellStyle name="Normal 5 2 5 3 2 3 4" xfId="48300"/>
    <cellStyle name="Normal 5 2 5 3 2 4" xfId="14601"/>
    <cellStyle name="Normal 5 2 5 3 2 4 2" xfId="14602"/>
    <cellStyle name="Normal 5 2 5 3 2 4 3" xfId="14603"/>
    <cellStyle name="Normal 5 2 5 3 2 4 4" xfId="46362"/>
    <cellStyle name="Normal 5 2 5 3 2 5" xfId="14604"/>
    <cellStyle name="Normal 5 2 5 3 2 5 2" xfId="14605"/>
    <cellStyle name="Normal 5 2 5 3 2 5 3" xfId="14606"/>
    <cellStyle name="Normal 5 2 5 3 2 5 4" xfId="51573"/>
    <cellStyle name="Normal 5 2 5 3 2 6" xfId="14607"/>
    <cellStyle name="Normal 5 2 5 3 2 6 2" xfId="14608"/>
    <cellStyle name="Normal 5 2 5 3 2 6 3" xfId="44539"/>
    <cellStyle name="Normal 5 2 5 3 2 7" xfId="14609"/>
    <cellStyle name="Normal 5 2 5 3 2 8" xfId="14610"/>
    <cellStyle name="Normal 5 2 5 3 2 9" xfId="40917"/>
    <cellStyle name="Normal 5 2 5 3 3" xfId="14611"/>
    <cellStyle name="Normal 5 2 5 3 3 2" xfId="14612"/>
    <cellStyle name="Normal 5 2 5 3 3 2 2" xfId="14613"/>
    <cellStyle name="Normal 5 2 5 3 3 2 3" xfId="14614"/>
    <cellStyle name="Normal 5 2 5 3 3 2 4" xfId="52833"/>
    <cellStyle name="Normal 5 2 5 3 3 3" xfId="14615"/>
    <cellStyle name="Normal 5 2 5 3 3 3 2" xfId="14616"/>
    <cellStyle name="Normal 5 2 5 3 3 3 3" xfId="48301"/>
    <cellStyle name="Normal 5 2 5 3 3 4" xfId="14617"/>
    <cellStyle name="Normal 5 2 5 3 3 5" xfId="14618"/>
    <cellStyle name="Normal 5 2 5 3 3 6" xfId="42177"/>
    <cellStyle name="Normal 5 2 5 3 4" xfId="14619"/>
    <cellStyle name="Normal 5 2 5 3 4 2" xfId="14620"/>
    <cellStyle name="Normal 5 2 5 3 4 3" xfId="14621"/>
    <cellStyle name="Normal 5 2 5 3 4 4" xfId="48302"/>
    <cellStyle name="Normal 5 2 5 3 5" xfId="14622"/>
    <cellStyle name="Normal 5 2 5 3 5 2" xfId="14623"/>
    <cellStyle name="Normal 5 2 5 3 5 3" xfId="14624"/>
    <cellStyle name="Normal 5 2 5 3 5 4" xfId="45811"/>
    <cellStyle name="Normal 5 2 5 3 6" xfId="14625"/>
    <cellStyle name="Normal 5 2 5 3 6 2" xfId="14626"/>
    <cellStyle name="Normal 5 2 5 3 6 3" xfId="14627"/>
    <cellStyle name="Normal 5 2 5 3 6 4" xfId="51022"/>
    <cellStyle name="Normal 5 2 5 3 7" xfId="14628"/>
    <cellStyle name="Normal 5 2 5 3 7 2" xfId="14629"/>
    <cellStyle name="Normal 5 2 5 3 7 3" xfId="43988"/>
    <cellStyle name="Normal 5 2 5 3 8" xfId="14630"/>
    <cellStyle name="Normal 5 2 5 3 9" xfId="14631"/>
    <cellStyle name="Normal 5 2 5 4" xfId="14632"/>
    <cellStyle name="Normal 5 2 5 4 2" xfId="14633"/>
    <cellStyle name="Normal 5 2 5 4 2 2" xfId="14634"/>
    <cellStyle name="Normal 5 2 5 4 2 2 2" xfId="14635"/>
    <cellStyle name="Normal 5 2 5 4 2 2 3" xfId="14636"/>
    <cellStyle name="Normal 5 2 5 4 2 2 4" xfId="53381"/>
    <cellStyle name="Normal 5 2 5 4 2 3" xfId="14637"/>
    <cellStyle name="Normal 5 2 5 4 2 3 2" xfId="14638"/>
    <cellStyle name="Normal 5 2 5 4 2 3 3" xfId="48303"/>
    <cellStyle name="Normal 5 2 5 4 2 4" xfId="14639"/>
    <cellStyle name="Normal 5 2 5 4 2 5" xfId="14640"/>
    <cellStyle name="Normal 5 2 5 4 2 6" xfId="42725"/>
    <cellStyle name="Normal 5 2 5 4 3" xfId="14641"/>
    <cellStyle name="Normal 5 2 5 4 3 2" xfId="14642"/>
    <cellStyle name="Normal 5 2 5 4 3 3" xfId="14643"/>
    <cellStyle name="Normal 5 2 5 4 3 4" xfId="48304"/>
    <cellStyle name="Normal 5 2 5 4 4" xfId="14644"/>
    <cellStyle name="Normal 5 2 5 4 4 2" xfId="14645"/>
    <cellStyle name="Normal 5 2 5 4 4 3" xfId="14646"/>
    <cellStyle name="Normal 5 2 5 4 4 4" xfId="46359"/>
    <cellStyle name="Normal 5 2 5 4 5" xfId="14647"/>
    <cellStyle name="Normal 5 2 5 4 5 2" xfId="14648"/>
    <cellStyle name="Normal 5 2 5 4 5 3" xfId="14649"/>
    <cellStyle name="Normal 5 2 5 4 5 4" xfId="51570"/>
    <cellStyle name="Normal 5 2 5 4 6" xfId="14650"/>
    <cellStyle name="Normal 5 2 5 4 6 2" xfId="14651"/>
    <cellStyle name="Normal 5 2 5 4 6 3" xfId="44536"/>
    <cellStyle name="Normal 5 2 5 4 7" xfId="14652"/>
    <cellStyle name="Normal 5 2 5 4 8" xfId="14653"/>
    <cellStyle name="Normal 5 2 5 4 9" xfId="40914"/>
    <cellStyle name="Normal 5 2 5 5" xfId="14654"/>
    <cellStyle name="Normal 5 2 5 5 2" xfId="14655"/>
    <cellStyle name="Normal 5 2 5 5 2 2" xfId="14656"/>
    <cellStyle name="Normal 5 2 5 5 2 2 2" xfId="14657"/>
    <cellStyle name="Normal 5 2 5 5 2 2 3" xfId="14658"/>
    <cellStyle name="Normal 5 2 5 5 2 2 4" xfId="53938"/>
    <cellStyle name="Normal 5 2 5 5 2 3" xfId="14659"/>
    <cellStyle name="Normal 5 2 5 5 2 3 2" xfId="14660"/>
    <cellStyle name="Normal 5 2 5 5 2 3 3" xfId="48305"/>
    <cellStyle name="Normal 5 2 5 5 2 4" xfId="14661"/>
    <cellStyle name="Normal 5 2 5 5 2 5" xfId="14662"/>
    <cellStyle name="Normal 5 2 5 5 2 6" xfId="43282"/>
    <cellStyle name="Normal 5 2 5 5 3" xfId="14663"/>
    <cellStyle name="Normal 5 2 5 5 3 2" xfId="14664"/>
    <cellStyle name="Normal 5 2 5 5 3 3" xfId="14665"/>
    <cellStyle name="Normal 5 2 5 5 3 4" xfId="48306"/>
    <cellStyle name="Normal 5 2 5 5 4" xfId="14666"/>
    <cellStyle name="Normal 5 2 5 5 4 2" xfId="14667"/>
    <cellStyle name="Normal 5 2 5 5 4 3" xfId="14668"/>
    <cellStyle name="Normal 5 2 5 5 4 4" xfId="46916"/>
    <cellStyle name="Normal 5 2 5 5 5" xfId="14669"/>
    <cellStyle name="Normal 5 2 5 5 5 2" xfId="14670"/>
    <cellStyle name="Normal 5 2 5 5 5 3" xfId="14671"/>
    <cellStyle name="Normal 5 2 5 5 5 4" xfId="52127"/>
    <cellStyle name="Normal 5 2 5 5 6" xfId="14672"/>
    <cellStyle name="Normal 5 2 5 5 6 2" xfId="14673"/>
    <cellStyle name="Normal 5 2 5 5 6 3" xfId="45093"/>
    <cellStyle name="Normal 5 2 5 5 7" xfId="14674"/>
    <cellStyle name="Normal 5 2 5 5 8" xfId="14675"/>
    <cellStyle name="Normal 5 2 5 5 9" xfId="41471"/>
    <cellStyle name="Normal 5 2 5 6" xfId="14676"/>
    <cellStyle name="Normal 5 2 5 6 2" xfId="14677"/>
    <cellStyle name="Normal 5 2 5 6 2 2" xfId="14678"/>
    <cellStyle name="Normal 5 2 5 6 2 2 2" xfId="14679"/>
    <cellStyle name="Normal 5 2 5 6 2 2 3" xfId="14680"/>
    <cellStyle name="Normal 5 2 5 6 2 2 4" xfId="54073"/>
    <cellStyle name="Normal 5 2 5 6 2 3" xfId="14681"/>
    <cellStyle name="Normal 5 2 5 6 2 3 2" xfId="14682"/>
    <cellStyle name="Normal 5 2 5 6 2 3 3" xfId="48307"/>
    <cellStyle name="Normal 5 2 5 6 2 4" xfId="14683"/>
    <cellStyle name="Normal 5 2 5 6 2 5" xfId="14684"/>
    <cellStyle name="Normal 5 2 5 6 2 6" xfId="43417"/>
    <cellStyle name="Normal 5 2 5 6 3" xfId="14685"/>
    <cellStyle name="Normal 5 2 5 6 3 2" xfId="14686"/>
    <cellStyle name="Normal 5 2 5 6 3 3" xfId="14687"/>
    <cellStyle name="Normal 5 2 5 6 3 4" xfId="47051"/>
    <cellStyle name="Normal 5 2 5 6 4" xfId="14688"/>
    <cellStyle name="Normal 5 2 5 6 4 2" xfId="14689"/>
    <cellStyle name="Normal 5 2 5 6 4 3" xfId="14690"/>
    <cellStyle name="Normal 5 2 5 6 4 4" xfId="52262"/>
    <cellStyle name="Normal 5 2 5 6 5" xfId="14691"/>
    <cellStyle name="Normal 5 2 5 6 5 2" xfId="14692"/>
    <cellStyle name="Normal 5 2 5 6 5 3" xfId="45228"/>
    <cellStyle name="Normal 5 2 5 6 6" xfId="14693"/>
    <cellStyle name="Normal 5 2 5 6 7" xfId="14694"/>
    <cellStyle name="Normal 5 2 5 6 8" xfId="41606"/>
    <cellStyle name="Normal 5 2 5 7" xfId="14695"/>
    <cellStyle name="Normal 5 2 5 7 2" xfId="14696"/>
    <cellStyle name="Normal 5 2 5 7 2 2" xfId="14697"/>
    <cellStyle name="Normal 5 2 5 7 2 3" xfId="14698"/>
    <cellStyle name="Normal 5 2 5 7 2 4" xfId="52560"/>
    <cellStyle name="Normal 5 2 5 7 3" xfId="14699"/>
    <cellStyle name="Normal 5 2 5 7 3 2" xfId="14700"/>
    <cellStyle name="Normal 5 2 5 7 3 3" xfId="48308"/>
    <cellStyle name="Normal 5 2 5 7 4" xfId="14701"/>
    <cellStyle name="Normal 5 2 5 7 5" xfId="14702"/>
    <cellStyle name="Normal 5 2 5 7 6" xfId="41904"/>
    <cellStyle name="Normal 5 2 5 8" xfId="14703"/>
    <cellStyle name="Normal 5 2 5 8 2" xfId="14704"/>
    <cellStyle name="Normal 5 2 5 8 3" xfId="14705"/>
    <cellStyle name="Normal 5 2 5 8 4" xfId="48309"/>
    <cellStyle name="Normal 5 2 5 9" xfId="14706"/>
    <cellStyle name="Normal 5 2 5 9 2" xfId="14707"/>
    <cellStyle name="Normal 5 2 5 9 3" xfId="14708"/>
    <cellStyle name="Normal 5 2 5 9 4" xfId="45538"/>
    <cellStyle name="Normal 5 2 6" xfId="14709"/>
    <cellStyle name="Normal 5 2 6 10" xfId="14710"/>
    <cellStyle name="Normal 5 2 6 11" xfId="40004"/>
    <cellStyle name="Normal 5 2 6 2" xfId="14711"/>
    <cellStyle name="Normal 5 2 6 2 10" xfId="40456"/>
    <cellStyle name="Normal 5 2 6 2 2" xfId="14712"/>
    <cellStyle name="Normal 5 2 6 2 2 2" xfId="14713"/>
    <cellStyle name="Normal 5 2 6 2 2 2 2" xfId="14714"/>
    <cellStyle name="Normal 5 2 6 2 2 2 2 2" xfId="14715"/>
    <cellStyle name="Normal 5 2 6 2 2 2 2 3" xfId="14716"/>
    <cellStyle name="Normal 5 2 6 2 2 2 2 4" xfId="53386"/>
    <cellStyle name="Normal 5 2 6 2 2 2 3" xfId="14717"/>
    <cellStyle name="Normal 5 2 6 2 2 2 3 2" xfId="14718"/>
    <cellStyle name="Normal 5 2 6 2 2 2 3 3" xfId="48310"/>
    <cellStyle name="Normal 5 2 6 2 2 2 4" xfId="14719"/>
    <cellStyle name="Normal 5 2 6 2 2 2 5" xfId="14720"/>
    <cellStyle name="Normal 5 2 6 2 2 2 6" xfId="42730"/>
    <cellStyle name="Normal 5 2 6 2 2 3" xfId="14721"/>
    <cellStyle name="Normal 5 2 6 2 2 3 2" xfId="14722"/>
    <cellStyle name="Normal 5 2 6 2 2 3 3" xfId="14723"/>
    <cellStyle name="Normal 5 2 6 2 2 3 4" xfId="48311"/>
    <cellStyle name="Normal 5 2 6 2 2 4" xfId="14724"/>
    <cellStyle name="Normal 5 2 6 2 2 4 2" xfId="14725"/>
    <cellStyle name="Normal 5 2 6 2 2 4 3" xfId="14726"/>
    <cellStyle name="Normal 5 2 6 2 2 4 4" xfId="46364"/>
    <cellStyle name="Normal 5 2 6 2 2 5" xfId="14727"/>
    <cellStyle name="Normal 5 2 6 2 2 5 2" xfId="14728"/>
    <cellStyle name="Normal 5 2 6 2 2 5 3" xfId="14729"/>
    <cellStyle name="Normal 5 2 6 2 2 5 4" xfId="51575"/>
    <cellStyle name="Normal 5 2 6 2 2 6" xfId="14730"/>
    <cellStyle name="Normal 5 2 6 2 2 6 2" xfId="14731"/>
    <cellStyle name="Normal 5 2 6 2 2 6 3" xfId="44541"/>
    <cellStyle name="Normal 5 2 6 2 2 7" xfId="14732"/>
    <cellStyle name="Normal 5 2 6 2 2 8" xfId="14733"/>
    <cellStyle name="Normal 5 2 6 2 2 9" xfId="40919"/>
    <cellStyle name="Normal 5 2 6 2 3" xfId="14734"/>
    <cellStyle name="Normal 5 2 6 2 3 2" xfId="14735"/>
    <cellStyle name="Normal 5 2 6 2 3 2 2" xfId="14736"/>
    <cellStyle name="Normal 5 2 6 2 3 2 3" xfId="14737"/>
    <cellStyle name="Normal 5 2 6 2 3 2 4" xfId="52923"/>
    <cellStyle name="Normal 5 2 6 2 3 3" xfId="14738"/>
    <cellStyle name="Normal 5 2 6 2 3 3 2" xfId="14739"/>
    <cellStyle name="Normal 5 2 6 2 3 3 3" xfId="48312"/>
    <cellStyle name="Normal 5 2 6 2 3 4" xfId="14740"/>
    <cellStyle name="Normal 5 2 6 2 3 5" xfId="14741"/>
    <cellStyle name="Normal 5 2 6 2 3 6" xfId="42267"/>
    <cellStyle name="Normal 5 2 6 2 4" xfId="14742"/>
    <cellStyle name="Normal 5 2 6 2 4 2" xfId="14743"/>
    <cellStyle name="Normal 5 2 6 2 4 3" xfId="14744"/>
    <cellStyle name="Normal 5 2 6 2 4 4" xfId="48313"/>
    <cellStyle name="Normal 5 2 6 2 5" xfId="14745"/>
    <cellStyle name="Normal 5 2 6 2 5 2" xfId="14746"/>
    <cellStyle name="Normal 5 2 6 2 5 3" xfId="14747"/>
    <cellStyle name="Normal 5 2 6 2 5 4" xfId="45901"/>
    <cellStyle name="Normal 5 2 6 2 6" xfId="14748"/>
    <cellStyle name="Normal 5 2 6 2 6 2" xfId="14749"/>
    <cellStyle name="Normal 5 2 6 2 6 3" xfId="14750"/>
    <cellStyle name="Normal 5 2 6 2 6 4" xfId="51112"/>
    <cellStyle name="Normal 5 2 6 2 7" xfId="14751"/>
    <cellStyle name="Normal 5 2 6 2 7 2" xfId="14752"/>
    <cellStyle name="Normal 5 2 6 2 7 3" xfId="44078"/>
    <cellStyle name="Normal 5 2 6 2 8" xfId="14753"/>
    <cellStyle name="Normal 5 2 6 2 9" xfId="14754"/>
    <cellStyle name="Normal 5 2 6 3" xfId="14755"/>
    <cellStyle name="Normal 5 2 6 3 2" xfId="14756"/>
    <cellStyle name="Normal 5 2 6 3 2 2" xfId="14757"/>
    <cellStyle name="Normal 5 2 6 3 2 2 2" xfId="14758"/>
    <cellStyle name="Normal 5 2 6 3 2 2 3" xfId="14759"/>
    <cellStyle name="Normal 5 2 6 3 2 2 4" xfId="53385"/>
    <cellStyle name="Normal 5 2 6 3 2 3" xfId="14760"/>
    <cellStyle name="Normal 5 2 6 3 2 3 2" xfId="14761"/>
    <cellStyle name="Normal 5 2 6 3 2 3 3" xfId="48314"/>
    <cellStyle name="Normal 5 2 6 3 2 4" xfId="14762"/>
    <cellStyle name="Normal 5 2 6 3 2 5" xfId="14763"/>
    <cellStyle name="Normal 5 2 6 3 2 6" xfId="42729"/>
    <cellStyle name="Normal 5 2 6 3 3" xfId="14764"/>
    <cellStyle name="Normal 5 2 6 3 3 2" xfId="14765"/>
    <cellStyle name="Normal 5 2 6 3 3 3" xfId="14766"/>
    <cellStyle name="Normal 5 2 6 3 3 4" xfId="48315"/>
    <cellStyle name="Normal 5 2 6 3 4" xfId="14767"/>
    <cellStyle name="Normal 5 2 6 3 4 2" xfId="14768"/>
    <cellStyle name="Normal 5 2 6 3 4 3" xfId="14769"/>
    <cellStyle name="Normal 5 2 6 3 4 4" xfId="46363"/>
    <cellStyle name="Normal 5 2 6 3 5" xfId="14770"/>
    <cellStyle name="Normal 5 2 6 3 5 2" xfId="14771"/>
    <cellStyle name="Normal 5 2 6 3 5 3" xfId="14772"/>
    <cellStyle name="Normal 5 2 6 3 5 4" xfId="51574"/>
    <cellStyle name="Normal 5 2 6 3 6" xfId="14773"/>
    <cellStyle name="Normal 5 2 6 3 6 2" xfId="14774"/>
    <cellStyle name="Normal 5 2 6 3 6 3" xfId="44540"/>
    <cellStyle name="Normal 5 2 6 3 7" xfId="14775"/>
    <cellStyle name="Normal 5 2 6 3 8" xfId="14776"/>
    <cellStyle name="Normal 5 2 6 3 9" xfId="40918"/>
    <cellStyle name="Normal 5 2 6 4" xfId="14777"/>
    <cellStyle name="Normal 5 2 6 4 2" xfId="14778"/>
    <cellStyle name="Normal 5 2 6 4 2 2" xfId="14779"/>
    <cellStyle name="Normal 5 2 6 4 2 3" xfId="14780"/>
    <cellStyle name="Normal 5 2 6 4 2 4" xfId="52471"/>
    <cellStyle name="Normal 5 2 6 4 3" xfId="14781"/>
    <cellStyle name="Normal 5 2 6 4 3 2" xfId="14782"/>
    <cellStyle name="Normal 5 2 6 4 3 3" xfId="48316"/>
    <cellStyle name="Normal 5 2 6 4 4" xfId="14783"/>
    <cellStyle name="Normal 5 2 6 4 5" xfId="14784"/>
    <cellStyle name="Normal 5 2 6 4 6" xfId="41815"/>
    <cellStyle name="Normal 5 2 6 5" xfId="14785"/>
    <cellStyle name="Normal 5 2 6 5 2" xfId="14786"/>
    <cellStyle name="Normal 5 2 6 5 3" xfId="14787"/>
    <cellStyle name="Normal 5 2 6 5 4" xfId="48317"/>
    <cellStyle name="Normal 5 2 6 6" xfId="14788"/>
    <cellStyle name="Normal 5 2 6 6 2" xfId="14789"/>
    <cellStyle name="Normal 5 2 6 6 3" xfId="14790"/>
    <cellStyle name="Normal 5 2 6 6 4" xfId="45449"/>
    <cellStyle name="Normal 5 2 6 7" xfId="14791"/>
    <cellStyle name="Normal 5 2 6 7 2" xfId="14792"/>
    <cellStyle name="Normal 5 2 6 7 3" xfId="14793"/>
    <cellStyle name="Normal 5 2 6 7 4" xfId="50660"/>
    <cellStyle name="Normal 5 2 6 8" xfId="14794"/>
    <cellStyle name="Normal 5 2 6 8 2" xfId="14795"/>
    <cellStyle name="Normal 5 2 6 8 3" xfId="43626"/>
    <cellStyle name="Normal 5 2 6 9" xfId="14796"/>
    <cellStyle name="Normal 5 2 7" xfId="14797"/>
    <cellStyle name="Normal 5 2 7 10" xfId="14798"/>
    <cellStyle name="Normal 5 2 7 11" xfId="40139"/>
    <cellStyle name="Normal 5 2 7 2" xfId="14799"/>
    <cellStyle name="Normal 5 2 7 2 10" xfId="40506"/>
    <cellStyle name="Normal 5 2 7 2 2" xfId="14800"/>
    <cellStyle name="Normal 5 2 7 2 2 2" xfId="14801"/>
    <cellStyle name="Normal 5 2 7 2 2 2 2" xfId="14802"/>
    <cellStyle name="Normal 5 2 7 2 2 2 2 2" xfId="14803"/>
    <cellStyle name="Normal 5 2 7 2 2 2 2 3" xfId="14804"/>
    <cellStyle name="Normal 5 2 7 2 2 2 2 4" xfId="53388"/>
    <cellStyle name="Normal 5 2 7 2 2 2 3" xfId="14805"/>
    <cellStyle name="Normal 5 2 7 2 2 2 3 2" xfId="14806"/>
    <cellStyle name="Normal 5 2 7 2 2 2 3 3" xfId="48318"/>
    <cellStyle name="Normal 5 2 7 2 2 2 4" xfId="14807"/>
    <cellStyle name="Normal 5 2 7 2 2 2 5" xfId="14808"/>
    <cellStyle name="Normal 5 2 7 2 2 2 6" xfId="42732"/>
    <cellStyle name="Normal 5 2 7 2 2 3" xfId="14809"/>
    <cellStyle name="Normal 5 2 7 2 2 3 2" xfId="14810"/>
    <cellStyle name="Normal 5 2 7 2 2 3 3" xfId="14811"/>
    <cellStyle name="Normal 5 2 7 2 2 3 4" xfId="48319"/>
    <cellStyle name="Normal 5 2 7 2 2 4" xfId="14812"/>
    <cellStyle name="Normal 5 2 7 2 2 4 2" xfId="14813"/>
    <cellStyle name="Normal 5 2 7 2 2 4 3" xfId="14814"/>
    <cellStyle name="Normal 5 2 7 2 2 4 4" xfId="46366"/>
    <cellStyle name="Normal 5 2 7 2 2 5" xfId="14815"/>
    <cellStyle name="Normal 5 2 7 2 2 5 2" xfId="14816"/>
    <cellStyle name="Normal 5 2 7 2 2 5 3" xfId="14817"/>
    <cellStyle name="Normal 5 2 7 2 2 5 4" xfId="51577"/>
    <cellStyle name="Normal 5 2 7 2 2 6" xfId="14818"/>
    <cellStyle name="Normal 5 2 7 2 2 6 2" xfId="14819"/>
    <cellStyle name="Normal 5 2 7 2 2 6 3" xfId="44543"/>
    <cellStyle name="Normal 5 2 7 2 2 7" xfId="14820"/>
    <cellStyle name="Normal 5 2 7 2 2 8" xfId="14821"/>
    <cellStyle name="Normal 5 2 7 2 2 9" xfId="40921"/>
    <cellStyle name="Normal 5 2 7 2 3" xfId="14822"/>
    <cellStyle name="Normal 5 2 7 2 3 2" xfId="14823"/>
    <cellStyle name="Normal 5 2 7 2 3 2 2" xfId="14824"/>
    <cellStyle name="Normal 5 2 7 2 3 2 3" xfId="14825"/>
    <cellStyle name="Normal 5 2 7 2 3 2 4" xfId="52973"/>
    <cellStyle name="Normal 5 2 7 2 3 3" xfId="14826"/>
    <cellStyle name="Normal 5 2 7 2 3 3 2" xfId="14827"/>
    <cellStyle name="Normal 5 2 7 2 3 3 3" xfId="48320"/>
    <cellStyle name="Normal 5 2 7 2 3 4" xfId="14828"/>
    <cellStyle name="Normal 5 2 7 2 3 5" xfId="14829"/>
    <cellStyle name="Normal 5 2 7 2 3 6" xfId="42317"/>
    <cellStyle name="Normal 5 2 7 2 4" xfId="14830"/>
    <cellStyle name="Normal 5 2 7 2 4 2" xfId="14831"/>
    <cellStyle name="Normal 5 2 7 2 4 3" xfId="14832"/>
    <cellStyle name="Normal 5 2 7 2 4 4" xfId="48321"/>
    <cellStyle name="Normal 5 2 7 2 5" xfId="14833"/>
    <cellStyle name="Normal 5 2 7 2 5 2" xfId="14834"/>
    <cellStyle name="Normal 5 2 7 2 5 3" xfId="14835"/>
    <cellStyle name="Normal 5 2 7 2 5 4" xfId="45951"/>
    <cellStyle name="Normal 5 2 7 2 6" xfId="14836"/>
    <cellStyle name="Normal 5 2 7 2 6 2" xfId="14837"/>
    <cellStyle name="Normal 5 2 7 2 6 3" xfId="14838"/>
    <cellStyle name="Normal 5 2 7 2 6 4" xfId="51162"/>
    <cellStyle name="Normal 5 2 7 2 7" xfId="14839"/>
    <cellStyle name="Normal 5 2 7 2 7 2" xfId="14840"/>
    <cellStyle name="Normal 5 2 7 2 7 3" xfId="44128"/>
    <cellStyle name="Normal 5 2 7 2 8" xfId="14841"/>
    <cellStyle name="Normal 5 2 7 2 9" xfId="14842"/>
    <cellStyle name="Normal 5 2 7 3" xfId="14843"/>
    <cellStyle name="Normal 5 2 7 3 2" xfId="14844"/>
    <cellStyle name="Normal 5 2 7 3 2 2" xfId="14845"/>
    <cellStyle name="Normal 5 2 7 3 2 2 2" xfId="14846"/>
    <cellStyle name="Normal 5 2 7 3 2 2 3" xfId="14847"/>
    <cellStyle name="Normal 5 2 7 3 2 2 4" xfId="53387"/>
    <cellStyle name="Normal 5 2 7 3 2 3" xfId="14848"/>
    <cellStyle name="Normal 5 2 7 3 2 3 2" xfId="14849"/>
    <cellStyle name="Normal 5 2 7 3 2 3 3" xfId="48322"/>
    <cellStyle name="Normal 5 2 7 3 2 4" xfId="14850"/>
    <cellStyle name="Normal 5 2 7 3 2 5" xfId="14851"/>
    <cellStyle name="Normal 5 2 7 3 2 6" xfId="42731"/>
    <cellStyle name="Normal 5 2 7 3 3" xfId="14852"/>
    <cellStyle name="Normal 5 2 7 3 3 2" xfId="14853"/>
    <cellStyle name="Normal 5 2 7 3 3 3" xfId="14854"/>
    <cellStyle name="Normal 5 2 7 3 3 4" xfId="48323"/>
    <cellStyle name="Normal 5 2 7 3 4" xfId="14855"/>
    <cellStyle name="Normal 5 2 7 3 4 2" xfId="14856"/>
    <cellStyle name="Normal 5 2 7 3 4 3" xfId="14857"/>
    <cellStyle name="Normal 5 2 7 3 4 4" xfId="46365"/>
    <cellStyle name="Normal 5 2 7 3 5" xfId="14858"/>
    <cellStyle name="Normal 5 2 7 3 5 2" xfId="14859"/>
    <cellStyle name="Normal 5 2 7 3 5 3" xfId="14860"/>
    <cellStyle name="Normal 5 2 7 3 5 4" xfId="51576"/>
    <cellStyle name="Normal 5 2 7 3 6" xfId="14861"/>
    <cellStyle name="Normal 5 2 7 3 6 2" xfId="14862"/>
    <cellStyle name="Normal 5 2 7 3 6 3" xfId="44542"/>
    <cellStyle name="Normal 5 2 7 3 7" xfId="14863"/>
    <cellStyle name="Normal 5 2 7 3 8" xfId="14864"/>
    <cellStyle name="Normal 5 2 7 3 9" xfId="40920"/>
    <cellStyle name="Normal 5 2 7 4" xfId="14865"/>
    <cellStyle name="Normal 5 2 7 4 2" xfId="14866"/>
    <cellStyle name="Normal 5 2 7 4 2 2" xfId="14867"/>
    <cellStyle name="Normal 5 2 7 4 2 3" xfId="14868"/>
    <cellStyle name="Normal 5 2 7 4 2 4" xfId="52606"/>
    <cellStyle name="Normal 5 2 7 4 3" xfId="14869"/>
    <cellStyle name="Normal 5 2 7 4 3 2" xfId="14870"/>
    <cellStyle name="Normal 5 2 7 4 3 3" xfId="48324"/>
    <cellStyle name="Normal 5 2 7 4 4" xfId="14871"/>
    <cellStyle name="Normal 5 2 7 4 5" xfId="14872"/>
    <cellStyle name="Normal 5 2 7 4 6" xfId="41950"/>
    <cellStyle name="Normal 5 2 7 5" xfId="14873"/>
    <cellStyle name="Normal 5 2 7 5 2" xfId="14874"/>
    <cellStyle name="Normal 5 2 7 5 3" xfId="14875"/>
    <cellStyle name="Normal 5 2 7 5 4" xfId="48325"/>
    <cellStyle name="Normal 5 2 7 6" xfId="14876"/>
    <cellStyle name="Normal 5 2 7 6 2" xfId="14877"/>
    <cellStyle name="Normal 5 2 7 6 3" xfId="14878"/>
    <cellStyle name="Normal 5 2 7 6 4" xfId="45584"/>
    <cellStyle name="Normal 5 2 7 7" xfId="14879"/>
    <cellStyle name="Normal 5 2 7 7 2" xfId="14880"/>
    <cellStyle name="Normal 5 2 7 7 3" xfId="14881"/>
    <cellStyle name="Normal 5 2 7 7 4" xfId="50795"/>
    <cellStyle name="Normal 5 2 7 8" xfId="14882"/>
    <cellStyle name="Normal 5 2 7 8 2" xfId="14883"/>
    <cellStyle name="Normal 5 2 7 8 3" xfId="43761"/>
    <cellStyle name="Normal 5 2 7 9" xfId="14884"/>
    <cellStyle name="Normal 5 2 8" xfId="14885"/>
    <cellStyle name="Normal 5 2 8 10" xfId="14886"/>
    <cellStyle name="Normal 5 2 8 11" xfId="39955"/>
    <cellStyle name="Normal 5 2 8 2" xfId="14887"/>
    <cellStyle name="Normal 5 2 8 2 10" xfId="40412"/>
    <cellStyle name="Normal 5 2 8 2 2" xfId="14888"/>
    <cellStyle name="Normal 5 2 8 2 2 2" xfId="14889"/>
    <cellStyle name="Normal 5 2 8 2 2 2 2" xfId="14890"/>
    <cellStyle name="Normal 5 2 8 2 2 2 2 2" xfId="14891"/>
    <cellStyle name="Normal 5 2 8 2 2 2 2 3" xfId="14892"/>
    <cellStyle name="Normal 5 2 8 2 2 2 2 4" xfId="53390"/>
    <cellStyle name="Normal 5 2 8 2 2 2 3" xfId="14893"/>
    <cellStyle name="Normal 5 2 8 2 2 2 3 2" xfId="14894"/>
    <cellStyle name="Normal 5 2 8 2 2 2 3 3" xfId="48326"/>
    <cellStyle name="Normal 5 2 8 2 2 2 4" xfId="14895"/>
    <cellStyle name="Normal 5 2 8 2 2 2 5" xfId="14896"/>
    <cellStyle name="Normal 5 2 8 2 2 2 6" xfId="42734"/>
    <cellStyle name="Normal 5 2 8 2 2 3" xfId="14897"/>
    <cellStyle name="Normal 5 2 8 2 2 3 2" xfId="14898"/>
    <cellStyle name="Normal 5 2 8 2 2 3 3" xfId="14899"/>
    <cellStyle name="Normal 5 2 8 2 2 3 4" xfId="48327"/>
    <cellStyle name="Normal 5 2 8 2 2 4" xfId="14900"/>
    <cellStyle name="Normal 5 2 8 2 2 4 2" xfId="14901"/>
    <cellStyle name="Normal 5 2 8 2 2 4 3" xfId="14902"/>
    <cellStyle name="Normal 5 2 8 2 2 4 4" xfId="46368"/>
    <cellStyle name="Normal 5 2 8 2 2 5" xfId="14903"/>
    <cellStyle name="Normal 5 2 8 2 2 5 2" xfId="14904"/>
    <cellStyle name="Normal 5 2 8 2 2 5 3" xfId="14905"/>
    <cellStyle name="Normal 5 2 8 2 2 5 4" xfId="51579"/>
    <cellStyle name="Normal 5 2 8 2 2 6" xfId="14906"/>
    <cellStyle name="Normal 5 2 8 2 2 6 2" xfId="14907"/>
    <cellStyle name="Normal 5 2 8 2 2 6 3" xfId="44545"/>
    <cellStyle name="Normal 5 2 8 2 2 7" xfId="14908"/>
    <cellStyle name="Normal 5 2 8 2 2 8" xfId="14909"/>
    <cellStyle name="Normal 5 2 8 2 2 9" xfId="40923"/>
    <cellStyle name="Normal 5 2 8 2 3" xfId="14910"/>
    <cellStyle name="Normal 5 2 8 2 3 2" xfId="14911"/>
    <cellStyle name="Normal 5 2 8 2 3 2 2" xfId="14912"/>
    <cellStyle name="Normal 5 2 8 2 3 2 3" xfId="14913"/>
    <cellStyle name="Normal 5 2 8 2 3 2 4" xfId="52879"/>
    <cellStyle name="Normal 5 2 8 2 3 3" xfId="14914"/>
    <cellStyle name="Normal 5 2 8 2 3 3 2" xfId="14915"/>
    <cellStyle name="Normal 5 2 8 2 3 3 3" xfId="48328"/>
    <cellStyle name="Normal 5 2 8 2 3 4" xfId="14916"/>
    <cellStyle name="Normal 5 2 8 2 3 5" xfId="14917"/>
    <cellStyle name="Normal 5 2 8 2 3 6" xfId="42223"/>
    <cellStyle name="Normal 5 2 8 2 4" xfId="14918"/>
    <cellStyle name="Normal 5 2 8 2 4 2" xfId="14919"/>
    <cellStyle name="Normal 5 2 8 2 4 3" xfId="14920"/>
    <cellStyle name="Normal 5 2 8 2 4 4" xfId="48329"/>
    <cellStyle name="Normal 5 2 8 2 5" xfId="14921"/>
    <cellStyle name="Normal 5 2 8 2 5 2" xfId="14922"/>
    <cellStyle name="Normal 5 2 8 2 5 3" xfId="14923"/>
    <cellStyle name="Normal 5 2 8 2 5 4" xfId="45857"/>
    <cellStyle name="Normal 5 2 8 2 6" xfId="14924"/>
    <cellStyle name="Normal 5 2 8 2 6 2" xfId="14925"/>
    <cellStyle name="Normal 5 2 8 2 6 3" xfId="14926"/>
    <cellStyle name="Normal 5 2 8 2 6 4" xfId="51068"/>
    <cellStyle name="Normal 5 2 8 2 7" xfId="14927"/>
    <cellStyle name="Normal 5 2 8 2 7 2" xfId="14928"/>
    <cellStyle name="Normal 5 2 8 2 7 3" xfId="44034"/>
    <cellStyle name="Normal 5 2 8 2 8" xfId="14929"/>
    <cellStyle name="Normal 5 2 8 2 9" xfId="14930"/>
    <cellStyle name="Normal 5 2 8 3" xfId="14931"/>
    <cellStyle name="Normal 5 2 8 3 2" xfId="14932"/>
    <cellStyle name="Normal 5 2 8 3 2 2" xfId="14933"/>
    <cellStyle name="Normal 5 2 8 3 2 2 2" xfId="14934"/>
    <cellStyle name="Normal 5 2 8 3 2 2 3" xfId="14935"/>
    <cellStyle name="Normal 5 2 8 3 2 2 4" xfId="53389"/>
    <cellStyle name="Normal 5 2 8 3 2 3" xfId="14936"/>
    <cellStyle name="Normal 5 2 8 3 2 3 2" xfId="14937"/>
    <cellStyle name="Normal 5 2 8 3 2 3 3" xfId="48330"/>
    <cellStyle name="Normal 5 2 8 3 2 4" xfId="14938"/>
    <cellStyle name="Normal 5 2 8 3 2 5" xfId="14939"/>
    <cellStyle name="Normal 5 2 8 3 2 6" xfId="42733"/>
    <cellStyle name="Normal 5 2 8 3 3" xfId="14940"/>
    <cellStyle name="Normal 5 2 8 3 3 2" xfId="14941"/>
    <cellStyle name="Normal 5 2 8 3 3 3" xfId="14942"/>
    <cellStyle name="Normal 5 2 8 3 3 4" xfId="48331"/>
    <cellStyle name="Normal 5 2 8 3 4" xfId="14943"/>
    <cellStyle name="Normal 5 2 8 3 4 2" xfId="14944"/>
    <cellStyle name="Normal 5 2 8 3 4 3" xfId="14945"/>
    <cellStyle name="Normal 5 2 8 3 4 4" xfId="46367"/>
    <cellStyle name="Normal 5 2 8 3 5" xfId="14946"/>
    <cellStyle name="Normal 5 2 8 3 5 2" xfId="14947"/>
    <cellStyle name="Normal 5 2 8 3 5 3" xfId="14948"/>
    <cellStyle name="Normal 5 2 8 3 5 4" xfId="51578"/>
    <cellStyle name="Normal 5 2 8 3 6" xfId="14949"/>
    <cellStyle name="Normal 5 2 8 3 6 2" xfId="14950"/>
    <cellStyle name="Normal 5 2 8 3 6 3" xfId="44544"/>
    <cellStyle name="Normal 5 2 8 3 7" xfId="14951"/>
    <cellStyle name="Normal 5 2 8 3 8" xfId="14952"/>
    <cellStyle name="Normal 5 2 8 3 9" xfId="40922"/>
    <cellStyle name="Normal 5 2 8 4" xfId="14953"/>
    <cellStyle name="Normal 5 2 8 4 2" xfId="14954"/>
    <cellStyle name="Normal 5 2 8 4 2 2" xfId="14955"/>
    <cellStyle name="Normal 5 2 8 4 2 3" xfId="14956"/>
    <cellStyle name="Normal 5 2 8 4 2 4" xfId="52422"/>
    <cellStyle name="Normal 5 2 8 4 3" xfId="14957"/>
    <cellStyle name="Normal 5 2 8 4 3 2" xfId="14958"/>
    <cellStyle name="Normal 5 2 8 4 3 3" xfId="48332"/>
    <cellStyle name="Normal 5 2 8 4 4" xfId="14959"/>
    <cellStyle name="Normal 5 2 8 4 5" xfId="14960"/>
    <cellStyle name="Normal 5 2 8 4 6" xfId="41766"/>
    <cellStyle name="Normal 5 2 8 5" xfId="14961"/>
    <cellStyle name="Normal 5 2 8 5 2" xfId="14962"/>
    <cellStyle name="Normal 5 2 8 5 3" xfId="14963"/>
    <cellStyle name="Normal 5 2 8 5 4" xfId="48333"/>
    <cellStyle name="Normal 5 2 8 6" xfId="14964"/>
    <cellStyle name="Normal 5 2 8 6 2" xfId="14965"/>
    <cellStyle name="Normal 5 2 8 6 3" xfId="14966"/>
    <cellStyle name="Normal 5 2 8 6 4" xfId="45400"/>
    <cellStyle name="Normal 5 2 8 7" xfId="14967"/>
    <cellStyle name="Normal 5 2 8 7 2" xfId="14968"/>
    <cellStyle name="Normal 5 2 8 7 3" xfId="14969"/>
    <cellStyle name="Normal 5 2 8 7 4" xfId="50611"/>
    <cellStyle name="Normal 5 2 8 8" xfId="14970"/>
    <cellStyle name="Normal 5 2 8 8 2" xfId="14971"/>
    <cellStyle name="Normal 5 2 8 8 3" xfId="43577"/>
    <cellStyle name="Normal 5 2 8 9" xfId="14972"/>
    <cellStyle name="Normal 5 2 9" xfId="14973"/>
    <cellStyle name="Normal 5 2 9 10" xfId="40277"/>
    <cellStyle name="Normal 5 2 9 2" xfId="14974"/>
    <cellStyle name="Normal 5 2 9 2 2" xfId="14975"/>
    <cellStyle name="Normal 5 2 9 2 2 2" xfId="14976"/>
    <cellStyle name="Normal 5 2 9 2 2 2 2" xfId="14977"/>
    <cellStyle name="Normal 5 2 9 2 2 2 3" xfId="14978"/>
    <cellStyle name="Normal 5 2 9 2 2 2 4" xfId="53391"/>
    <cellStyle name="Normal 5 2 9 2 2 3" xfId="14979"/>
    <cellStyle name="Normal 5 2 9 2 2 3 2" xfId="14980"/>
    <cellStyle name="Normal 5 2 9 2 2 3 3" xfId="48334"/>
    <cellStyle name="Normal 5 2 9 2 2 4" xfId="14981"/>
    <cellStyle name="Normal 5 2 9 2 2 5" xfId="14982"/>
    <cellStyle name="Normal 5 2 9 2 2 6" xfId="42735"/>
    <cellStyle name="Normal 5 2 9 2 3" xfId="14983"/>
    <cellStyle name="Normal 5 2 9 2 3 2" xfId="14984"/>
    <cellStyle name="Normal 5 2 9 2 3 3" xfId="14985"/>
    <cellStyle name="Normal 5 2 9 2 3 4" xfId="48335"/>
    <cellStyle name="Normal 5 2 9 2 4" xfId="14986"/>
    <cellStyle name="Normal 5 2 9 2 4 2" xfId="14987"/>
    <cellStyle name="Normal 5 2 9 2 4 3" xfId="14988"/>
    <cellStyle name="Normal 5 2 9 2 4 4" xfId="46369"/>
    <cellStyle name="Normal 5 2 9 2 5" xfId="14989"/>
    <cellStyle name="Normal 5 2 9 2 5 2" xfId="14990"/>
    <cellStyle name="Normal 5 2 9 2 5 3" xfId="14991"/>
    <cellStyle name="Normal 5 2 9 2 5 4" xfId="51580"/>
    <cellStyle name="Normal 5 2 9 2 6" xfId="14992"/>
    <cellStyle name="Normal 5 2 9 2 6 2" xfId="14993"/>
    <cellStyle name="Normal 5 2 9 2 6 3" xfId="44546"/>
    <cellStyle name="Normal 5 2 9 2 7" xfId="14994"/>
    <cellStyle name="Normal 5 2 9 2 8" xfId="14995"/>
    <cellStyle name="Normal 5 2 9 2 9" xfId="40924"/>
    <cellStyle name="Normal 5 2 9 3" xfId="14996"/>
    <cellStyle name="Normal 5 2 9 3 2" xfId="14997"/>
    <cellStyle name="Normal 5 2 9 3 2 2" xfId="14998"/>
    <cellStyle name="Normal 5 2 9 3 2 3" xfId="14999"/>
    <cellStyle name="Normal 5 2 9 3 2 4" xfId="52744"/>
    <cellStyle name="Normal 5 2 9 3 3" xfId="15000"/>
    <cellStyle name="Normal 5 2 9 3 3 2" xfId="15001"/>
    <cellStyle name="Normal 5 2 9 3 3 3" xfId="48336"/>
    <cellStyle name="Normal 5 2 9 3 4" xfId="15002"/>
    <cellStyle name="Normal 5 2 9 3 5" xfId="15003"/>
    <cellStyle name="Normal 5 2 9 3 6" xfId="42088"/>
    <cellStyle name="Normal 5 2 9 4" xfId="15004"/>
    <cellStyle name="Normal 5 2 9 4 2" xfId="15005"/>
    <cellStyle name="Normal 5 2 9 4 3" xfId="15006"/>
    <cellStyle name="Normal 5 2 9 4 4" xfId="48337"/>
    <cellStyle name="Normal 5 2 9 5" xfId="15007"/>
    <cellStyle name="Normal 5 2 9 5 2" xfId="15008"/>
    <cellStyle name="Normal 5 2 9 5 3" xfId="15009"/>
    <cellStyle name="Normal 5 2 9 5 4" xfId="45722"/>
    <cellStyle name="Normal 5 2 9 6" xfId="15010"/>
    <cellStyle name="Normal 5 2 9 6 2" xfId="15011"/>
    <cellStyle name="Normal 5 2 9 6 3" xfId="15012"/>
    <cellStyle name="Normal 5 2 9 6 4" xfId="50933"/>
    <cellStyle name="Normal 5 2 9 7" xfId="15013"/>
    <cellStyle name="Normal 5 2 9 7 2" xfId="15014"/>
    <cellStyle name="Normal 5 2 9 7 3" xfId="43899"/>
    <cellStyle name="Normal 5 2 9 8" xfId="15015"/>
    <cellStyle name="Normal 5 2 9 9" xfId="15016"/>
    <cellStyle name="Normal 5 20" xfId="15017"/>
    <cellStyle name="Normal 5 20 2" xfId="15018"/>
    <cellStyle name="Normal 5 20 3" xfId="43478"/>
    <cellStyle name="Normal 5 21" xfId="15019"/>
    <cellStyle name="Normal 5 22" xfId="15020"/>
    <cellStyle name="Normal 5 23" xfId="39856"/>
    <cellStyle name="Normal 5 3" xfId="142"/>
    <cellStyle name="Normal 5 3 10" xfId="15021"/>
    <cellStyle name="Normal 5 3 10 2" xfId="15022"/>
    <cellStyle name="Normal 5 3 10 2 2" xfId="15023"/>
    <cellStyle name="Normal 5 3 10 2 2 2" xfId="15024"/>
    <cellStyle name="Normal 5 3 10 2 2 3" xfId="15025"/>
    <cellStyle name="Normal 5 3 10 2 2 4" xfId="53851"/>
    <cellStyle name="Normal 5 3 10 2 3" xfId="15026"/>
    <cellStyle name="Normal 5 3 10 2 3 2" xfId="15027"/>
    <cellStyle name="Normal 5 3 10 2 3 3" xfId="48338"/>
    <cellStyle name="Normal 5 3 10 2 4" xfId="15028"/>
    <cellStyle name="Normal 5 3 10 2 5" xfId="15029"/>
    <cellStyle name="Normal 5 3 10 2 6" xfId="43195"/>
    <cellStyle name="Normal 5 3 10 3" xfId="15030"/>
    <cellStyle name="Normal 5 3 10 3 2" xfId="15031"/>
    <cellStyle name="Normal 5 3 10 3 3" xfId="15032"/>
    <cellStyle name="Normal 5 3 10 3 4" xfId="48339"/>
    <cellStyle name="Normal 5 3 10 4" xfId="15033"/>
    <cellStyle name="Normal 5 3 10 4 2" xfId="15034"/>
    <cellStyle name="Normal 5 3 10 4 3" xfId="15035"/>
    <cellStyle name="Normal 5 3 10 4 4" xfId="46829"/>
    <cellStyle name="Normal 5 3 10 5" xfId="15036"/>
    <cellStyle name="Normal 5 3 10 5 2" xfId="15037"/>
    <cellStyle name="Normal 5 3 10 5 3" xfId="15038"/>
    <cellStyle name="Normal 5 3 10 5 4" xfId="52040"/>
    <cellStyle name="Normal 5 3 10 6" xfId="15039"/>
    <cellStyle name="Normal 5 3 10 6 2" xfId="15040"/>
    <cellStyle name="Normal 5 3 10 6 3" xfId="45006"/>
    <cellStyle name="Normal 5 3 10 7" xfId="15041"/>
    <cellStyle name="Normal 5 3 10 8" xfId="15042"/>
    <cellStyle name="Normal 5 3 10 9" xfId="41384"/>
    <cellStyle name="Normal 5 3 11" xfId="15043"/>
    <cellStyle name="Normal 5 3 11 2" xfId="15044"/>
    <cellStyle name="Normal 5 3 11 2 2" xfId="15045"/>
    <cellStyle name="Normal 5 3 11 2 2 2" xfId="15046"/>
    <cellStyle name="Normal 5 3 11 2 2 3" xfId="15047"/>
    <cellStyle name="Normal 5 3 11 2 2 4" xfId="53987"/>
    <cellStyle name="Normal 5 3 11 2 3" xfId="15048"/>
    <cellStyle name="Normal 5 3 11 2 3 2" xfId="15049"/>
    <cellStyle name="Normal 5 3 11 2 3 3" xfId="48340"/>
    <cellStyle name="Normal 5 3 11 2 4" xfId="15050"/>
    <cellStyle name="Normal 5 3 11 2 5" xfId="15051"/>
    <cellStyle name="Normal 5 3 11 2 6" xfId="43331"/>
    <cellStyle name="Normal 5 3 11 3" xfId="15052"/>
    <cellStyle name="Normal 5 3 11 3 2" xfId="15053"/>
    <cellStyle name="Normal 5 3 11 3 3" xfId="15054"/>
    <cellStyle name="Normal 5 3 11 3 4" xfId="46965"/>
    <cellStyle name="Normal 5 3 11 4" xfId="15055"/>
    <cellStyle name="Normal 5 3 11 4 2" xfId="15056"/>
    <cellStyle name="Normal 5 3 11 4 3" xfId="15057"/>
    <cellStyle name="Normal 5 3 11 4 4" xfId="52176"/>
    <cellStyle name="Normal 5 3 11 5" xfId="15058"/>
    <cellStyle name="Normal 5 3 11 5 2" xfId="15059"/>
    <cellStyle name="Normal 5 3 11 5 3" xfId="45142"/>
    <cellStyle name="Normal 5 3 11 6" xfId="15060"/>
    <cellStyle name="Normal 5 3 11 7" xfId="15061"/>
    <cellStyle name="Normal 5 3 11 8" xfId="41520"/>
    <cellStyle name="Normal 5 3 12" xfId="15062"/>
    <cellStyle name="Normal 5 3 12 2" xfId="15063"/>
    <cellStyle name="Normal 5 3 12 2 2" xfId="15064"/>
    <cellStyle name="Normal 5 3 12 2 3" xfId="15065"/>
    <cellStyle name="Normal 5 3 12 2 4" xfId="48341"/>
    <cellStyle name="Normal 5 3 12 3" xfId="15066"/>
    <cellStyle name="Normal 5 3 12 3 2" xfId="15067"/>
    <cellStyle name="Normal 5 3 12 3 3" xfId="15068"/>
    <cellStyle name="Normal 5 3 12 3 4" xfId="52335"/>
    <cellStyle name="Normal 5 3 12 4" xfId="15069"/>
    <cellStyle name="Normal 5 3 12 4 2" xfId="15070"/>
    <cellStyle name="Normal 5 3 12 4 3" xfId="45284"/>
    <cellStyle name="Normal 5 3 12 5" xfId="15071"/>
    <cellStyle name="Normal 5 3 12 6" xfId="15072"/>
    <cellStyle name="Normal 5 3 12 7" xfId="41679"/>
    <cellStyle name="Normal 5 3 13" xfId="15073"/>
    <cellStyle name="Normal 5 3 13 2" xfId="15074"/>
    <cellStyle name="Normal 5 3 13 3" xfId="15075"/>
    <cellStyle name="Normal 5 3 13 4" xfId="48342"/>
    <cellStyle name="Normal 5 3 14" xfId="15076"/>
    <cellStyle name="Normal 5 3 14 2" xfId="15077"/>
    <cellStyle name="Normal 5 3 14 3" xfId="15078"/>
    <cellStyle name="Normal 5 3 14 4" xfId="45313"/>
    <cellStyle name="Normal 5 3 15" xfId="15079"/>
    <cellStyle name="Normal 5 3 15 2" xfId="15080"/>
    <cellStyle name="Normal 5 3 15 3" xfId="15081"/>
    <cellStyle name="Normal 5 3 15 4" xfId="50524"/>
    <cellStyle name="Normal 5 3 16" xfId="15082"/>
    <cellStyle name="Normal 5 3 16 2" xfId="15083"/>
    <cellStyle name="Normal 5 3 16 3" xfId="43490"/>
    <cellStyle name="Normal 5 3 17" xfId="15084"/>
    <cellStyle name="Normal 5 3 18" xfId="15085"/>
    <cellStyle name="Normal 5 3 19" xfId="39868"/>
    <cellStyle name="Normal 5 3 2" xfId="261"/>
    <cellStyle name="Normal 5 3 2 10" xfId="15086"/>
    <cellStyle name="Normal 5 3 2 10 2" xfId="15087"/>
    <cellStyle name="Normal 5 3 2 10 3" xfId="15088"/>
    <cellStyle name="Normal 5 3 2 10 4" xfId="50709"/>
    <cellStyle name="Normal 5 3 2 11" xfId="15089"/>
    <cellStyle name="Normal 5 3 2 11 2" xfId="15090"/>
    <cellStyle name="Normal 5 3 2 11 3" xfId="43675"/>
    <cellStyle name="Normal 5 3 2 12" xfId="15091"/>
    <cellStyle name="Normal 5 3 2 13" xfId="15092"/>
    <cellStyle name="Normal 5 3 2 14" xfId="40053"/>
    <cellStyle name="Normal 5 3 2 2" xfId="15093"/>
    <cellStyle name="Normal 5 3 2 2 10" xfId="15094"/>
    <cellStyle name="Normal 5 3 2 2 11" xfId="40188"/>
    <cellStyle name="Normal 5 3 2 2 2" xfId="15095"/>
    <cellStyle name="Normal 5 3 2 2 2 10" xfId="40555"/>
    <cellStyle name="Normal 5 3 2 2 2 2" xfId="15096"/>
    <cellStyle name="Normal 5 3 2 2 2 2 2" xfId="15097"/>
    <cellStyle name="Normal 5 3 2 2 2 2 2 2" xfId="15098"/>
    <cellStyle name="Normal 5 3 2 2 2 2 2 2 2" xfId="15099"/>
    <cellStyle name="Normal 5 3 2 2 2 2 2 2 3" xfId="15100"/>
    <cellStyle name="Normal 5 3 2 2 2 2 2 2 4" xfId="53394"/>
    <cellStyle name="Normal 5 3 2 2 2 2 2 3" xfId="15101"/>
    <cellStyle name="Normal 5 3 2 2 2 2 2 3 2" xfId="15102"/>
    <cellStyle name="Normal 5 3 2 2 2 2 2 3 3" xfId="48343"/>
    <cellStyle name="Normal 5 3 2 2 2 2 2 4" xfId="15103"/>
    <cellStyle name="Normal 5 3 2 2 2 2 2 5" xfId="15104"/>
    <cellStyle name="Normal 5 3 2 2 2 2 2 6" xfId="42738"/>
    <cellStyle name="Normal 5 3 2 2 2 2 3" xfId="15105"/>
    <cellStyle name="Normal 5 3 2 2 2 2 3 2" xfId="15106"/>
    <cellStyle name="Normal 5 3 2 2 2 2 3 3" xfId="15107"/>
    <cellStyle name="Normal 5 3 2 2 2 2 3 4" xfId="48344"/>
    <cellStyle name="Normal 5 3 2 2 2 2 4" xfId="15108"/>
    <cellStyle name="Normal 5 3 2 2 2 2 4 2" xfId="15109"/>
    <cellStyle name="Normal 5 3 2 2 2 2 4 3" xfId="15110"/>
    <cellStyle name="Normal 5 3 2 2 2 2 4 4" xfId="46372"/>
    <cellStyle name="Normal 5 3 2 2 2 2 5" xfId="15111"/>
    <cellStyle name="Normal 5 3 2 2 2 2 5 2" xfId="15112"/>
    <cellStyle name="Normal 5 3 2 2 2 2 5 3" xfId="15113"/>
    <cellStyle name="Normal 5 3 2 2 2 2 5 4" xfId="51583"/>
    <cellStyle name="Normal 5 3 2 2 2 2 6" xfId="15114"/>
    <cellStyle name="Normal 5 3 2 2 2 2 6 2" xfId="15115"/>
    <cellStyle name="Normal 5 3 2 2 2 2 6 3" xfId="44549"/>
    <cellStyle name="Normal 5 3 2 2 2 2 7" xfId="15116"/>
    <cellStyle name="Normal 5 3 2 2 2 2 8" xfId="15117"/>
    <cellStyle name="Normal 5 3 2 2 2 2 9" xfId="40927"/>
    <cellStyle name="Normal 5 3 2 2 2 3" xfId="15118"/>
    <cellStyle name="Normal 5 3 2 2 2 3 2" xfId="15119"/>
    <cellStyle name="Normal 5 3 2 2 2 3 2 2" xfId="15120"/>
    <cellStyle name="Normal 5 3 2 2 2 3 2 3" xfId="15121"/>
    <cellStyle name="Normal 5 3 2 2 2 3 2 4" xfId="53022"/>
    <cellStyle name="Normal 5 3 2 2 2 3 3" xfId="15122"/>
    <cellStyle name="Normal 5 3 2 2 2 3 3 2" xfId="15123"/>
    <cellStyle name="Normal 5 3 2 2 2 3 3 3" xfId="48345"/>
    <cellStyle name="Normal 5 3 2 2 2 3 4" xfId="15124"/>
    <cellStyle name="Normal 5 3 2 2 2 3 5" xfId="15125"/>
    <cellStyle name="Normal 5 3 2 2 2 3 6" xfId="42366"/>
    <cellStyle name="Normal 5 3 2 2 2 4" xfId="15126"/>
    <cellStyle name="Normal 5 3 2 2 2 4 2" xfId="15127"/>
    <cellStyle name="Normal 5 3 2 2 2 4 3" xfId="15128"/>
    <cellStyle name="Normal 5 3 2 2 2 4 4" xfId="48346"/>
    <cellStyle name="Normal 5 3 2 2 2 5" xfId="15129"/>
    <cellStyle name="Normal 5 3 2 2 2 5 2" xfId="15130"/>
    <cellStyle name="Normal 5 3 2 2 2 5 3" xfId="15131"/>
    <cellStyle name="Normal 5 3 2 2 2 5 4" xfId="46000"/>
    <cellStyle name="Normal 5 3 2 2 2 6" xfId="15132"/>
    <cellStyle name="Normal 5 3 2 2 2 6 2" xfId="15133"/>
    <cellStyle name="Normal 5 3 2 2 2 6 3" xfId="15134"/>
    <cellStyle name="Normal 5 3 2 2 2 6 4" xfId="51211"/>
    <cellStyle name="Normal 5 3 2 2 2 7" xfId="15135"/>
    <cellStyle name="Normal 5 3 2 2 2 7 2" xfId="15136"/>
    <cellStyle name="Normal 5 3 2 2 2 7 3" xfId="44177"/>
    <cellStyle name="Normal 5 3 2 2 2 8" xfId="15137"/>
    <cellStyle name="Normal 5 3 2 2 2 9" xfId="15138"/>
    <cellStyle name="Normal 5 3 2 2 3" xfId="15139"/>
    <cellStyle name="Normal 5 3 2 2 3 2" xfId="15140"/>
    <cellStyle name="Normal 5 3 2 2 3 2 2" xfId="15141"/>
    <cellStyle name="Normal 5 3 2 2 3 2 2 2" xfId="15142"/>
    <cellStyle name="Normal 5 3 2 2 3 2 2 3" xfId="15143"/>
    <cellStyle name="Normal 5 3 2 2 3 2 2 4" xfId="53393"/>
    <cellStyle name="Normal 5 3 2 2 3 2 3" xfId="15144"/>
    <cellStyle name="Normal 5 3 2 2 3 2 3 2" xfId="15145"/>
    <cellStyle name="Normal 5 3 2 2 3 2 3 3" xfId="48347"/>
    <cellStyle name="Normal 5 3 2 2 3 2 4" xfId="15146"/>
    <cellStyle name="Normal 5 3 2 2 3 2 5" xfId="15147"/>
    <cellStyle name="Normal 5 3 2 2 3 2 6" xfId="42737"/>
    <cellStyle name="Normal 5 3 2 2 3 3" xfId="15148"/>
    <cellStyle name="Normal 5 3 2 2 3 3 2" xfId="15149"/>
    <cellStyle name="Normal 5 3 2 2 3 3 3" xfId="15150"/>
    <cellStyle name="Normal 5 3 2 2 3 3 4" xfId="48348"/>
    <cellStyle name="Normal 5 3 2 2 3 4" xfId="15151"/>
    <cellStyle name="Normal 5 3 2 2 3 4 2" xfId="15152"/>
    <cellStyle name="Normal 5 3 2 2 3 4 3" xfId="15153"/>
    <cellStyle name="Normal 5 3 2 2 3 4 4" xfId="46371"/>
    <cellStyle name="Normal 5 3 2 2 3 5" xfId="15154"/>
    <cellStyle name="Normal 5 3 2 2 3 5 2" xfId="15155"/>
    <cellStyle name="Normal 5 3 2 2 3 5 3" xfId="15156"/>
    <cellStyle name="Normal 5 3 2 2 3 5 4" xfId="51582"/>
    <cellStyle name="Normal 5 3 2 2 3 6" xfId="15157"/>
    <cellStyle name="Normal 5 3 2 2 3 6 2" xfId="15158"/>
    <cellStyle name="Normal 5 3 2 2 3 6 3" xfId="44548"/>
    <cellStyle name="Normal 5 3 2 2 3 7" xfId="15159"/>
    <cellStyle name="Normal 5 3 2 2 3 8" xfId="15160"/>
    <cellStyle name="Normal 5 3 2 2 3 9" xfId="40926"/>
    <cellStyle name="Normal 5 3 2 2 4" xfId="15161"/>
    <cellStyle name="Normal 5 3 2 2 4 2" xfId="15162"/>
    <cellStyle name="Normal 5 3 2 2 4 2 2" xfId="15163"/>
    <cellStyle name="Normal 5 3 2 2 4 2 3" xfId="15164"/>
    <cellStyle name="Normal 5 3 2 2 4 2 4" xfId="52655"/>
    <cellStyle name="Normal 5 3 2 2 4 3" xfId="15165"/>
    <cellStyle name="Normal 5 3 2 2 4 3 2" xfId="15166"/>
    <cellStyle name="Normal 5 3 2 2 4 3 3" xfId="48349"/>
    <cellStyle name="Normal 5 3 2 2 4 4" xfId="15167"/>
    <cellStyle name="Normal 5 3 2 2 4 5" xfId="15168"/>
    <cellStyle name="Normal 5 3 2 2 4 6" xfId="41999"/>
    <cellStyle name="Normal 5 3 2 2 5" xfId="15169"/>
    <cellStyle name="Normal 5 3 2 2 5 2" xfId="15170"/>
    <cellStyle name="Normal 5 3 2 2 5 3" xfId="15171"/>
    <cellStyle name="Normal 5 3 2 2 5 4" xfId="48350"/>
    <cellStyle name="Normal 5 3 2 2 6" xfId="15172"/>
    <cellStyle name="Normal 5 3 2 2 6 2" xfId="15173"/>
    <cellStyle name="Normal 5 3 2 2 6 3" xfId="15174"/>
    <cellStyle name="Normal 5 3 2 2 6 4" xfId="45633"/>
    <cellStyle name="Normal 5 3 2 2 7" xfId="15175"/>
    <cellStyle name="Normal 5 3 2 2 7 2" xfId="15176"/>
    <cellStyle name="Normal 5 3 2 2 7 3" xfId="15177"/>
    <cellStyle name="Normal 5 3 2 2 7 4" xfId="50844"/>
    <cellStyle name="Normal 5 3 2 2 8" xfId="15178"/>
    <cellStyle name="Normal 5 3 2 2 8 2" xfId="15179"/>
    <cellStyle name="Normal 5 3 2 2 8 3" xfId="43810"/>
    <cellStyle name="Normal 5 3 2 2 9" xfId="15180"/>
    <cellStyle name="Normal 5 3 2 3" xfId="15181"/>
    <cellStyle name="Normal 5 3 2 3 10" xfId="40326"/>
    <cellStyle name="Normal 5 3 2 3 2" xfId="15182"/>
    <cellStyle name="Normal 5 3 2 3 2 2" xfId="15183"/>
    <cellStyle name="Normal 5 3 2 3 2 2 2" xfId="15184"/>
    <cellStyle name="Normal 5 3 2 3 2 2 2 2" xfId="15185"/>
    <cellStyle name="Normal 5 3 2 3 2 2 2 3" xfId="15186"/>
    <cellStyle name="Normal 5 3 2 3 2 2 2 4" xfId="53395"/>
    <cellStyle name="Normal 5 3 2 3 2 2 3" xfId="15187"/>
    <cellStyle name="Normal 5 3 2 3 2 2 3 2" xfId="15188"/>
    <cellStyle name="Normal 5 3 2 3 2 2 3 3" xfId="48351"/>
    <cellStyle name="Normal 5 3 2 3 2 2 4" xfId="15189"/>
    <cellStyle name="Normal 5 3 2 3 2 2 5" xfId="15190"/>
    <cellStyle name="Normal 5 3 2 3 2 2 6" xfId="42739"/>
    <cellStyle name="Normal 5 3 2 3 2 3" xfId="15191"/>
    <cellStyle name="Normal 5 3 2 3 2 3 2" xfId="15192"/>
    <cellStyle name="Normal 5 3 2 3 2 3 3" xfId="15193"/>
    <cellStyle name="Normal 5 3 2 3 2 3 4" xfId="48352"/>
    <cellStyle name="Normal 5 3 2 3 2 4" xfId="15194"/>
    <cellStyle name="Normal 5 3 2 3 2 4 2" xfId="15195"/>
    <cellStyle name="Normal 5 3 2 3 2 4 3" xfId="15196"/>
    <cellStyle name="Normal 5 3 2 3 2 4 4" xfId="46373"/>
    <cellStyle name="Normal 5 3 2 3 2 5" xfId="15197"/>
    <cellStyle name="Normal 5 3 2 3 2 5 2" xfId="15198"/>
    <cellStyle name="Normal 5 3 2 3 2 5 3" xfId="15199"/>
    <cellStyle name="Normal 5 3 2 3 2 5 4" xfId="51584"/>
    <cellStyle name="Normal 5 3 2 3 2 6" xfId="15200"/>
    <cellStyle name="Normal 5 3 2 3 2 6 2" xfId="15201"/>
    <cellStyle name="Normal 5 3 2 3 2 6 3" xfId="44550"/>
    <cellStyle name="Normal 5 3 2 3 2 7" xfId="15202"/>
    <cellStyle name="Normal 5 3 2 3 2 8" xfId="15203"/>
    <cellStyle name="Normal 5 3 2 3 2 9" xfId="40928"/>
    <cellStyle name="Normal 5 3 2 3 3" xfId="15204"/>
    <cellStyle name="Normal 5 3 2 3 3 2" xfId="15205"/>
    <cellStyle name="Normal 5 3 2 3 3 2 2" xfId="15206"/>
    <cellStyle name="Normal 5 3 2 3 3 2 3" xfId="15207"/>
    <cellStyle name="Normal 5 3 2 3 3 2 4" xfId="52793"/>
    <cellStyle name="Normal 5 3 2 3 3 3" xfId="15208"/>
    <cellStyle name="Normal 5 3 2 3 3 3 2" xfId="15209"/>
    <cellStyle name="Normal 5 3 2 3 3 3 3" xfId="48353"/>
    <cellStyle name="Normal 5 3 2 3 3 4" xfId="15210"/>
    <cellStyle name="Normal 5 3 2 3 3 5" xfId="15211"/>
    <cellStyle name="Normal 5 3 2 3 3 6" xfId="42137"/>
    <cellStyle name="Normal 5 3 2 3 4" xfId="15212"/>
    <cellStyle name="Normal 5 3 2 3 4 2" xfId="15213"/>
    <cellStyle name="Normal 5 3 2 3 4 3" xfId="15214"/>
    <cellStyle name="Normal 5 3 2 3 4 4" xfId="48354"/>
    <cellStyle name="Normal 5 3 2 3 5" xfId="15215"/>
    <cellStyle name="Normal 5 3 2 3 5 2" xfId="15216"/>
    <cellStyle name="Normal 5 3 2 3 5 3" xfId="15217"/>
    <cellStyle name="Normal 5 3 2 3 5 4" xfId="45771"/>
    <cellStyle name="Normal 5 3 2 3 6" xfId="15218"/>
    <cellStyle name="Normal 5 3 2 3 6 2" xfId="15219"/>
    <cellStyle name="Normal 5 3 2 3 6 3" xfId="15220"/>
    <cellStyle name="Normal 5 3 2 3 6 4" xfId="50982"/>
    <cellStyle name="Normal 5 3 2 3 7" xfId="15221"/>
    <cellStyle name="Normal 5 3 2 3 7 2" xfId="15222"/>
    <cellStyle name="Normal 5 3 2 3 7 3" xfId="43948"/>
    <cellStyle name="Normal 5 3 2 3 8" xfId="15223"/>
    <cellStyle name="Normal 5 3 2 3 9" xfId="15224"/>
    <cellStyle name="Normal 5 3 2 4" xfId="15225"/>
    <cellStyle name="Normal 5 3 2 4 2" xfId="15226"/>
    <cellStyle name="Normal 5 3 2 4 2 2" xfId="15227"/>
    <cellStyle name="Normal 5 3 2 4 2 2 2" xfId="15228"/>
    <cellStyle name="Normal 5 3 2 4 2 2 3" xfId="15229"/>
    <cellStyle name="Normal 5 3 2 4 2 2 4" xfId="53392"/>
    <cellStyle name="Normal 5 3 2 4 2 3" xfId="15230"/>
    <cellStyle name="Normal 5 3 2 4 2 3 2" xfId="15231"/>
    <cellStyle name="Normal 5 3 2 4 2 3 3" xfId="48355"/>
    <cellStyle name="Normal 5 3 2 4 2 4" xfId="15232"/>
    <cellStyle name="Normal 5 3 2 4 2 5" xfId="15233"/>
    <cellStyle name="Normal 5 3 2 4 2 6" xfId="42736"/>
    <cellStyle name="Normal 5 3 2 4 3" xfId="15234"/>
    <cellStyle name="Normal 5 3 2 4 3 2" xfId="15235"/>
    <cellStyle name="Normal 5 3 2 4 3 3" xfId="15236"/>
    <cellStyle name="Normal 5 3 2 4 3 4" xfId="48356"/>
    <cellStyle name="Normal 5 3 2 4 4" xfId="15237"/>
    <cellStyle name="Normal 5 3 2 4 4 2" xfId="15238"/>
    <cellStyle name="Normal 5 3 2 4 4 3" xfId="15239"/>
    <cellStyle name="Normal 5 3 2 4 4 4" xfId="46370"/>
    <cellStyle name="Normal 5 3 2 4 5" xfId="15240"/>
    <cellStyle name="Normal 5 3 2 4 5 2" xfId="15241"/>
    <cellStyle name="Normal 5 3 2 4 5 3" xfId="15242"/>
    <cellStyle name="Normal 5 3 2 4 5 4" xfId="51581"/>
    <cellStyle name="Normal 5 3 2 4 6" xfId="15243"/>
    <cellStyle name="Normal 5 3 2 4 6 2" xfId="15244"/>
    <cellStyle name="Normal 5 3 2 4 6 3" xfId="44547"/>
    <cellStyle name="Normal 5 3 2 4 7" xfId="15245"/>
    <cellStyle name="Normal 5 3 2 4 8" xfId="15246"/>
    <cellStyle name="Normal 5 3 2 4 9" xfId="40925"/>
    <cellStyle name="Normal 5 3 2 5" xfId="15247"/>
    <cellStyle name="Normal 5 3 2 5 2" xfId="15248"/>
    <cellStyle name="Normal 5 3 2 5 2 2" xfId="15249"/>
    <cellStyle name="Normal 5 3 2 5 2 2 2" xfId="15250"/>
    <cellStyle name="Normal 5 3 2 5 2 2 3" xfId="15251"/>
    <cellStyle name="Normal 5 3 2 5 2 2 4" xfId="53898"/>
    <cellStyle name="Normal 5 3 2 5 2 3" xfId="15252"/>
    <cellStyle name="Normal 5 3 2 5 2 3 2" xfId="15253"/>
    <cellStyle name="Normal 5 3 2 5 2 3 3" xfId="48357"/>
    <cellStyle name="Normal 5 3 2 5 2 4" xfId="15254"/>
    <cellStyle name="Normal 5 3 2 5 2 5" xfId="15255"/>
    <cellStyle name="Normal 5 3 2 5 2 6" xfId="43242"/>
    <cellStyle name="Normal 5 3 2 5 3" xfId="15256"/>
    <cellStyle name="Normal 5 3 2 5 3 2" xfId="15257"/>
    <cellStyle name="Normal 5 3 2 5 3 3" xfId="15258"/>
    <cellStyle name="Normal 5 3 2 5 3 4" xfId="48358"/>
    <cellStyle name="Normal 5 3 2 5 4" xfId="15259"/>
    <cellStyle name="Normal 5 3 2 5 4 2" xfId="15260"/>
    <cellStyle name="Normal 5 3 2 5 4 3" xfId="15261"/>
    <cellStyle name="Normal 5 3 2 5 4 4" xfId="46876"/>
    <cellStyle name="Normal 5 3 2 5 5" xfId="15262"/>
    <cellStyle name="Normal 5 3 2 5 5 2" xfId="15263"/>
    <cellStyle name="Normal 5 3 2 5 5 3" xfId="15264"/>
    <cellStyle name="Normal 5 3 2 5 5 4" xfId="52087"/>
    <cellStyle name="Normal 5 3 2 5 6" xfId="15265"/>
    <cellStyle name="Normal 5 3 2 5 6 2" xfId="15266"/>
    <cellStyle name="Normal 5 3 2 5 6 3" xfId="45053"/>
    <cellStyle name="Normal 5 3 2 5 7" xfId="15267"/>
    <cellStyle name="Normal 5 3 2 5 8" xfId="15268"/>
    <cellStyle name="Normal 5 3 2 5 9" xfId="41431"/>
    <cellStyle name="Normal 5 3 2 6" xfId="15269"/>
    <cellStyle name="Normal 5 3 2 6 2" xfId="15270"/>
    <cellStyle name="Normal 5 3 2 6 2 2" xfId="15271"/>
    <cellStyle name="Normal 5 3 2 6 2 2 2" xfId="15272"/>
    <cellStyle name="Normal 5 3 2 6 2 2 3" xfId="15273"/>
    <cellStyle name="Normal 5 3 2 6 2 2 4" xfId="54033"/>
    <cellStyle name="Normal 5 3 2 6 2 3" xfId="15274"/>
    <cellStyle name="Normal 5 3 2 6 2 3 2" xfId="15275"/>
    <cellStyle name="Normal 5 3 2 6 2 3 3" xfId="48359"/>
    <cellStyle name="Normal 5 3 2 6 2 4" xfId="15276"/>
    <cellStyle name="Normal 5 3 2 6 2 5" xfId="15277"/>
    <cellStyle name="Normal 5 3 2 6 2 6" xfId="43377"/>
    <cellStyle name="Normal 5 3 2 6 3" xfId="15278"/>
    <cellStyle name="Normal 5 3 2 6 3 2" xfId="15279"/>
    <cellStyle name="Normal 5 3 2 6 3 3" xfId="15280"/>
    <cellStyle name="Normal 5 3 2 6 3 4" xfId="47011"/>
    <cellStyle name="Normal 5 3 2 6 4" xfId="15281"/>
    <cellStyle name="Normal 5 3 2 6 4 2" xfId="15282"/>
    <cellStyle name="Normal 5 3 2 6 4 3" xfId="15283"/>
    <cellStyle name="Normal 5 3 2 6 4 4" xfId="52222"/>
    <cellStyle name="Normal 5 3 2 6 5" xfId="15284"/>
    <cellStyle name="Normal 5 3 2 6 5 2" xfId="15285"/>
    <cellStyle name="Normal 5 3 2 6 5 3" xfId="45188"/>
    <cellStyle name="Normal 5 3 2 6 6" xfId="15286"/>
    <cellStyle name="Normal 5 3 2 6 7" xfId="15287"/>
    <cellStyle name="Normal 5 3 2 6 8" xfId="41566"/>
    <cellStyle name="Normal 5 3 2 7" xfId="15288"/>
    <cellStyle name="Normal 5 3 2 7 2" xfId="15289"/>
    <cellStyle name="Normal 5 3 2 7 2 2" xfId="15290"/>
    <cellStyle name="Normal 5 3 2 7 2 3" xfId="15291"/>
    <cellStyle name="Normal 5 3 2 7 2 4" xfId="52520"/>
    <cellStyle name="Normal 5 3 2 7 3" xfId="15292"/>
    <cellStyle name="Normal 5 3 2 7 3 2" xfId="15293"/>
    <cellStyle name="Normal 5 3 2 7 3 3" xfId="48360"/>
    <cellStyle name="Normal 5 3 2 7 4" xfId="15294"/>
    <cellStyle name="Normal 5 3 2 7 5" xfId="15295"/>
    <cellStyle name="Normal 5 3 2 7 6" xfId="41864"/>
    <cellStyle name="Normal 5 3 2 8" xfId="15296"/>
    <cellStyle name="Normal 5 3 2 8 2" xfId="15297"/>
    <cellStyle name="Normal 5 3 2 8 3" xfId="15298"/>
    <cellStyle name="Normal 5 3 2 8 4" xfId="48361"/>
    <cellStyle name="Normal 5 3 2 9" xfId="15299"/>
    <cellStyle name="Normal 5 3 2 9 2" xfId="15300"/>
    <cellStyle name="Normal 5 3 2 9 3" xfId="15301"/>
    <cellStyle name="Normal 5 3 2 9 4" xfId="45498"/>
    <cellStyle name="Normal 5 3 3" xfId="218"/>
    <cellStyle name="Normal 5 3 3 10" xfId="15302"/>
    <cellStyle name="Normal 5 3 3 10 2" xfId="15303"/>
    <cellStyle name="Normal 5 3 3 10 3" xfId="15304"/>
    <cellStyle name="Normal 5 3 3 10 4" xfId="50752"/>
    <cellStyle name="Normal 5 3 3 11" xfId="15305"/>
    <cellStyle name="Normal 5 3 3 11 2" xfId="15306"/>
    <cellStyle name="Normal 5 3 3 11 3" xfId="43718"/>
    <cellStyle name="Normal 5 3 3 12" xfId="15307"/>
    <cellStyle name="Normal 5 3 3 13" xfId="15308"/>
    <cellStyle name="Normal 5 3 3 14" xfId="40096"/>
    <cellStyle name="Normal 5 3 3 2" xfId="15309"/>
    <cellStyle name="Normal 5 3 3 2 10" xfId="15310"/>
    <cellStyle name="Normal 5 3 3 2 11" xfId="40231"/>
    <cellStyle name="Normal 5 3 3 2 2" xfId="15311"/>
    <cellStyle name="Normal 5 3 3 2 2 10" xfId="40598"/>
    <cellStyle name="Normal 5 3 3 2 2 2" xfId="15312"/>
    <cellStyle name="Normal 5 3 3 2 2 2 2" xfId="15313"/>
    <cellStyle name="Normal 5 3 3 2 2 2 2 2" xfId="15314"/>
    <cellStyle name="Normal 5 3 3 2 2 2 2 2 2" xfId="15315"/>
    <cellStyle name="Normal 5 3 3 2 2 2 2 2 3" xfId="15316"/>
    <cellStyle name="Normal 5 3 3 2 2 2 2 2 4" xfId="53398"/>
    <cellStyle name="Normal 5 3 3 2 2 2 2 3" xfId="15317"/>
    <cellStyle name="Normal 5 3 3 2 2 2 2 3 2" xfId="15318"/>
    <cellStyle name="Normal 5 3 3 2 2 2 2 3 3" xfId="48362"/>
    <cellStyle name="Normal 5 3 3 2 2 2 2 4" xfId="15319"/>
    <cellStyle name="Normal 5 3 3 2 2 2 2 5" xfId="15320"/>
    <cellStyle name="Normal 5 3 3 2 2 2 2 6" xfId="42742"/>
    <cellStyle name="Normal 5 3 3 2 2 2 3" xfId="15321"/>
    <cellStyle name="Normal 5 3 3 2 2 2 3 2" xfId="15322"/>
    <cellStyle name="Normal 5 3 3 2 2 2 3 3" xfId="15323"/>
    <cellStyle name="Normal 5 3 3 2 2 2 3 4" xfId="48363"/>
    <cellStyle name="Normal 5 3 3 2 2 2 4" xfId="15324"/>
    <cellStyle name="Normal 5 3 3 2 2 2 4 2" xfId="15325"/>
    <cellStyle name="Normal 5 3 3 2 2 2 4 3" xfId="15326"/>
    <cellStyle name="Normal 5 3 3 2 2 2 4 4" xfId="46376"/>
    <cellStyle name="Normal 5 3 3 2 2 2 5" xfId="15327"/>
    <cellStyle name="Normal 5 3 3 2 2 2 5 2" xfId="15328"/>
    <cellStyle name="Normal 5 3 3 2 2 2 5 3" xfId="15329"/>
    <cellStyle name="Normal 5 3 3 2 2 2 5 4" xfId="51587"/>
    <cellStyle name="Normal 5 3 3 2 2 2 6" xfId="15330"/>
    <cellStyle name="Normal 5 3 3 2 2 2 6 2" xfId="15331"/>
    <cellStyle name="Normal 5 3 3 2 2 2 6 3" xfId="44553"/>
    <cellStyle name="Normal 5 3 3 2 2 2 7" xfId="15332"/>
    <cellStyle name="Normal 5 3 3 2 2 2 8" xfId="15333"/>
    <cellStyle name="Normal 5 3 3 2 2 2 9" xfId="40931"/>
    <cellStyle name="Normal 5 3 3 2 2 3" xfId="15334"/>
    <cellStyle name="Normal 5 3 3 2 2 3 2" xfId="15335"/>
    <cellStyle name="Normal 5 3 3 2 2 3 2 2" xfId="15336"/>
    <cellStyle name="Normal 5 3 3 2 2 3 2 3" xfId="15337"/>
    <cellStyle name="Normal 5 3 3 2 2 3 2 4" xfId="53065"/>
    <cellStyle name="Normal 5 3 3 2 2 3 3" xfId="15338"/>
    <cellStyle name="Normal 5 3 3 2 2 3 3 2" xfId="15339"/>
    <cellStyle name="Normal 5 3 3 2 2 3 3 3" xfId="48364"/>
    <cellStyle name="Normal 5 3 3 2 2 3 4" xfId="15340"/>
    <cellStyle name="Normal 5 3 3 2 2 3 5" xfId="15341"/>
    <cellStyle name="Normal 5 3 3 2 2 3 6" xfId="42409"/>
    <cellStyle name="Normal 5 3 3 2 2 4" xfId="15342"/>
    <cellStyle name="Normal 5 3 3 2 2 4 2" xfId="15343"/>
    <cellStyle name="Normal 5 3 3 2 2 4 3" xfId="15344"/>
    <cellStyle name="Normal 5 3 3 2 2 4 4" xfId="48365"/>
    <cellStyle name="Normal 5 3 3 2 2 5" xfId="15345"/>
    <cellStyle name="Normal 5 3 3 2 2 5 2" xfId="15346"/>
    <cellStyle name="Normal 5 3 3 2 2 5 3" xfId="15347"/>
    <cellStyle name="Normal 5 3 3 2 2 5 4" xfId="46043"/>
    <cellStyle name="Normal 5 3 3 2 2 6" xfId="15348"/>
    <cellStyle name="Normal 5 3 3 2 2 6 2" xfId="15349"/>
    <cellStyle name="Normal 5 3 3 2 2 6 3" xfId="15350"/>
    <cellStyle name="Normal 5 3 3 2 2 6 4" xfId="51254"/>
    <cellStyle name="Normal 5 3 3 2 2 7" xfId="15351"/>
    <cellStyle name="Normal 5 3 3 2 2 7 2" xfId="15352"/>
    <cellStyle name="Normal 5 3 3 2 2 7 3" xfId="44220"/>
    <cellStyle name="Normal 5 3 3 2 2 8" xfId="15353"/>
    <cellStyle name="Normal 5 3 3 2 2 9" xfId="15354"/>
    <cellStyle name="Normal 5 3 3 2 3" xfId="15355"/>
    <cellStyle name="Normal 5 3 3 2 3 2" xfId="15356"/>
    <cellStyle name="Normal 5 3 3 2 3 2 2" xfId="15357"/>
    <cellStyle name="Normal 5 3 3 2 3 2 2 2" xfId="15358"/>
    <cellStyle name="Normal 5 3 3 2 3 2 2 3" xfId="15359"/>
    <cellStyle name="Normal 5 3 3 2 3 2 2 4" xfId="53397"/>
    <cellStyle name="Normal 5 3 3 2 3 2 3" xfId="15360"/>
    <cellStyle name="Normal 5 3 3 2 3 2 3 2" xfId="15361"/>
    <cellStyle name="Normal 5 3 3 2 3 2 3 3" xfId="48366"/>
    <cellStyle name="Normal 5 3 3 2 3 2 4" xfId="15362"/>
    <cellStyle name="Normal 5 3 3 2 3 2 5" xfId="15363"/>
    <cellStyle name="Normal 5 3 3 2 3 2 6" xfId="42741"/>
    <cellStyle name="Normal 5 3 3 2 3 3" xfId="15364"/>
    <cellStyle name="Normal 5 3 3 2 3 3 2" xfId="15365"/>
    <cellStyle name="Normal 5 3 3 2 3 3 3" xfId="15366"/>
    <cellStyle name="Normal 5 3 3 2 3 3 4" xfId="48367"/>
    <cellStyle name="Normal 5 3 3 2 3 4" xfId="15367"/>
    <cellStyle name="Normal 5 3 3 2 3 4 2" xfId="15368"/>
    <cellStyle name="Normal 5 3 3 2 3 4 3" xfId="15369"/>
    <cellStyle name="Normal 5 3 3 2 3 4 4" xfId="46375"/>
    <cellStyle name="Normal 5 3 3 2 3 5" xfId="15370"/>
    <cellStyle name="Normal 5 3 3 2 3 5 2" xfId="15371"/>
    <cellStyle name="Normal 5 3 3 2 3 5 3" xfId="15372"/>
    <cellStyle name="Normal 5 3 3 2 3 5 4" xfId="51586"/>
    <cellStyle name="Normal 5 3 3 2 3 6" xfId="15373"/>
    <cellStyle name="Normal 5 3 3 2 3 6 2" xfId="15374"/>
    <cellStyle name="Normal 5 3 3 2 3 6 3" xfId="44552"/>
    <cellStyle name="Normal 5 3 3 2 3 7" xfId="15375"/>
    <cellStyle name="Normal 5 3 3 2 3 8" xfId="15376"/>
    <cellStyle name="Normal 5 3 3 2 3 9" xfId="40930"/>
    <cellStyle name="Normal 5 3 3 2 4" xfId="15377"/>
    <cellStyle name="Normal 5 3 3 2 4 2" xfId="15378"/>
    <cellStyle name="Normal 5 3 3 2 4 2 2" xfId="15379"/>
    <cellStyle name="Normal 5 3 3 2 4 2 3" xfId="15380"/>
    <cellStyle name="Normal 5 3 3 2 4 2 4" xfId="52698"/>
    <cellStyle name="Normal 5 3 3 2 4 3" xfId="15381"/>
    <cellStyle name="Normal 5 3 3 2 4 3 2" xfId="15382"/>
    <cellStyle name="Normal 5 3 3 2 4 3 3" xfId="48368"/>
    <cellStyle name="Normal 5 3 3 2 4 4" xfId="15383"/>
    <cellStyle name="Normal 5 3 3 2 4 5" xfId="15384"/>
    <cellStyle name="Normal 5 3 3 2 4 6" xfId="42042"/>
    <cellStyle name="Normal 5 3 3 2 5" xfId="15385"/>
    <cellStyle name="Normal 5 3 3 2 5 2" xfId="15386"/>
    <cellStyle name="Normal 5 3 3 2 5 3" xfId="15387"/>
    <cellStyle name="Normal 5 3 3 2 5 4" xfId="48369"/>
    <cellStyle name="Normal 5 3 3 2 6" xfId="15388"/>
    <cellStyle name="Normal 5 3 3 2 6 2" xfId="15389"/>
    <cellStyle name="Normal 5 3 3 2 6 3" xfId="15390"/>
    <cellStyle name="Normal 5 3 3 2 6 4" xfId="45676"/>
    <cellStyle name="Normal 5 3 3 2 7" xfId="15391"/>
    <cellStyle name="Normal 5 3 3 2 7 2" xfId="15392"/>
    <cellStyle name="Normal 5 3 3 2 7 3" xfId="15393"/>
    <cellStyle name="Normal 5 3 3 2 7 4" xfId="50887"/>
    <cellStyle name="Normal 5 3 3 2 8" xfId="15394"/>
    <cellStyle name="Normal 5 3 3 2 8 2" xfId="15395"/>
    <cellStyle name="Normal 5 3 3 2 8 3" xfId="43853"/>
    <cellStyle name="Normal 5 3 3 2 9" xfId="15396"/>
    <cellStyle name="Normal 5 3 3 3" xfId="15397"/>
    <cellStyle name="Normal 5 3 3 3 10" xfId="40369"/>
    <cellStyle name="Normal 5 3 3 3 2" xfId="15398"/>
    <cellStyle name="Normal 5 3 3 3 2 2" xfId="15399"/>
    <cellStyle name="Normal 5 3 3 3 2 2 2" xfId="15400"/>
    <cellStyle name="Normal 5 3 3 3 2 2 2 2" xfId="15401"/>
    <cellStyle name="Normal 5 3 3 3 2 2 2 3" xfId="15402"/>
    <cellStyle name="Normal 5 3 3 3 2 2 2 4" xfId="53399"/>
    <cellStyle name="Normal 5 3 3 3 2 2 3" xfId="15403"/>
    <cellStyle name="Normal 5 3 3 3 2 2 3 2" xfId="15404"/>
    <cellStyle name="Normal 5 3 3 3 2 2 3 3" xfId="48370"/>
    <cellStyle name="Normal 5 3 3 3 2 2 4" xfId="15405"/>
    <cellStyle name="Normal 5 3 3 3 2 2 5" xfId="15406"/>
    <cellStyle name="Normal 5 3 3 3 2 2 6" xfId="42743"/>
    <cellStyle name="Normal 5 3 3 3 2 3" xfId="15407"/>
    <cellStyle name="Normal 5 3 3 3 2 3 2" xfId="15408"/>
    <cellStyle name="Normal 5 3 3 3 2 3 3" xfId="15409"/>
    <cellStyle name="Normal 5 3 3 3 2 3 4" xfId="48371"/>
    <cellStyle name="Normal 5 3 3 3 2 4" xfId="15410"/>
    <cellStyle name="Normal 5 3 3 3 2 4 2" xfId="15411"/>
    <cellStyle name="Normal 5 3 3 3 2 4 3" xfId="15412"/>
    <cellStyle name="Normal 5 3 3 3 2 4 4" xfId="46377"/>
    <cellStyle name="Normal 5 3 3 3 2 5" xfId="15413"/>
    <cellStyle name="Normal 5 3 3 3 2 5 2" xfId="15414"/>
    <cellStyle name="Normal 5 3 3 3 2 5 3" xfId="15415"/>
    <cellStyle name="Normal 5 3 3 3 2 5 4" xfId="51588"/>
    <cellStyle name="Normal 5 3 3 3 2 6" xfId="15416"/>
    <cellStyle name="Normal 5 3 3 3 2 6 2" xfId="15417"/>
    <cellStyle name="Normal 5 3 3 3 2 6 3" xfId="44554"/>
    <cellStyle name="Normal 5 3 3 3 2 7" xfId="15418"/>
    <cellStyle name="Normal 5 3 3 3 2 8" xfId="15419"/>
    <cellStyle name="Normal 5 3 3 3 2 9" xfId="40932"/>
    <cellStyle name="Normal 5 3 3 3 3" xfId="15420"/>
    <cellStyle name="Normal 5 3 3 3 3 2" xfId="15421"/>
    <cellStyle name="Normal 5 3 3 3 3 2 2" xfId="15422"/>
    <cellStyle name="Normal 5 3 3 3 3 2 3" xfId="15423"/>
    <cellStyle name="Normal 5 3 3 3 3 2 4" xfId="52836"/>
    <cellStyle name="Normal 5 3 3 3 3 3" xfId="15424"/>
    <cellStyle name="Normal 5 3 3 3 3 3 2" xfId="15425"/>
    <cellStyle name="Normal 5 3 3 3 3 3 3" xfId="48372"/>
    <cellStyle name="Normal 5 3 3 3 3 4" xfId="15426"/>
    <cellStyle name="Normal 5 3 3 3 3 5" xfId="15427"/>
    <cellStyle name="Normal 5 3 3 3 3 6" xfId="42180"/>
    <cellStyle name="Normal 5 3 3 3 4" xfId="15428"/>
    <cellStyle name="Normal 5 3 3 3 4 2" xfId="15429"/>
    <cellStyle name="Normal 5 3 3 3 4 3" xfId="15430"/>
    <cellStyle name="Normal 5 3 3 3 4 4" xfId="48373"/>
    <cellStyle name="Normal 5 3 3 3 5" xfId="15431"/>
    <cellStyle name="Normal 5 3 3 3 5 2" xfId="15432"/>
    <cellStyle name="Normal 5 3 3 3 5 3" xfId="15433"/>
    <cellStyle name="Normal 5 3 3 3 5 4" xfId="45814"/>
    <cellStyle name="Normal 5 3 3 3 6" xfId="15434"/>
    <cellStyle name="Normal 5 3 3 3 6 2" xfId="15435"/>
    <cellStyle name="Normal 5 3 3 3 6 3" xfId="15436"/>
    <cellStyle name="Normal 5 3 3 3 6 4" xfId="51025"/>
    <cellStyle name="Normal 5 3 3 3 7" xfId="15437"/>
    <cellStyle name="Normal 5 3 3 3 7 2" xfId="15438"/>
    <cellStyle name="Normal 5 3 3 3 7 3" xfId="43991"/>
    <cellStyle name="Normal 5 3 3 3 8" xfId="15439"/>
    <cellStyle name="Normal 5 3 3 3 9" xfId="15440"/>
    <cellStyle name="Normal 5 3 3 4" xfId="15441"/>
    <cellStyle name="Normal 5 3 3 4 2" xfId="15442"/>
    <cellStyle name="Normal 5 3 3 4 2 2" xfId="15443"/>
    <cellStyle name="Normal 5 3 3 4 2 2 2" xfId="15444"/>
    <cellStyle name="Normal 5 3 3 4 2 2 3" xfId="15445"/>
    <cellStyle name="Normal 5 3 3 4 2 2 4" xfId="53396"/>
    <cellStyle name="Normal 5 3 3 4 2 3" xfId="15446"/>
    <cellStyle name="Normal 5 3 3 4 2 3 2" xfId="15447"/>
    <cellStyle name="Normal 5 3 3 4 2 3 3" xfId="48374"/>
    <cellStyle name="Normal 5 3 3 4 2 4" xfId="15448"/>
    <cellStyle name="Normal 5 3 3 4 2 5" xfId="15449"/>
    <cellStyle name="Normal 5 3 3 4 2 6" xfId="42740"/>
    <cellStyle name="Normal 5 3 3 4 3" xfId="15450"/>
    <cellStyle name="Normal 5 3 3 4 3 2" xfId="15451"/>
    <cellStyle name="Normal 5 3 3 4 3 3" xfId="15452"/>
    <cellStyle name="Normal 5 3 3 4 3 4" xfId="48375"/>
    <cellStyle name="Normal 5 3 3 4 4" xfId="15453"/>
    <cellStyle name="Normal 5 3 3 4 4 2" xfId="15454"/>
    <cellStyle name="Normal 5 3 3 4 4 3" xfId="15455"/>
    <cellStyle name="Normal 5 3 3 4 4 4" xfId="46374"/>
    <cellStyle name="Normal 5 3 3 4 5" xfId="15456"/>
    <cellStyle name="Normal 5 3 3 4 5 2" xfId="15457"/>
    <cellStyle name="Normal 5 3 3 4 5 3" xfId="15458"/>
    <cellStyle name="Normal 5 3 3 4 5 4" xfId="51585"/>
    <cellStyle name="Normal 5 3 3 4 6" xfId="15459"/>
    <cellStyle name="Normal 5 3 3 4 6 2" xfId="15460"/>
    <cellStyle name="Normal 5 3 3 4 6 3" xfId="44551"/>
    <cellStyle name="Normal 5 3 3 4 7" xfId="15461"/>
    <cellStyle name="Normal 5 3 3 4 8" xfId="15462"/>
    <cellStyle name="Normal 5 3 3 4 9" xfId="40929"/>
    <cellStyle name="Normal 5 3 3 5" xfId="15463"/>
    <cellStyle name="Normal 5 3 3 5 2" xfId="15464"/>
    <cellStyle name="Normal 5 3 3 5 2 2" xfId="15465"/>
    <cellStyle name="Normal 5 3 3 5 2 2 2" xfId="15466"/>
    <cellStyle name="Normal 5 3 3 5 2 2 3" xfId="15467"/>
    <cellStyle name="Normal 5 3 3 5 2 2 4" xfId="53941"/>
    <cellStyle name="Normal 5 3 3 5 2 3" xfId="15468"/>
    <cellStyle name="Normal 5 3 3 5 2 3 2" xfId="15469"/>
    <cellStyle name="Normal 5 3 3 5 2 3 3" xfId="48376"/>
    <cellStyle name="Normal 5 3 3 5 2 4" xfId="15470"/>
    <cellStyle name="Normal 5 3 3 5 2 5" xfId="15471"/>
    <cellStyle name="Normal 5 3 3 5 2 6" xfId="43285"/>
    <cellStyle name="Normal 5 3 3 5 3" xfId="15472"/>
    <cellStyle name="Normal 5 3 3 5 3 2" xfId="15473"/>
    <cellStyle name="Normal 5 3 3 5 3 3" xfId="15474"/>
    <cellStyle name="Normal 5 3 3 5 3 4" xfId="48377"/>
    <cellStyle name="Normal 5 3 3 5 4" xfId="15475"/>
    <cellStyle name="Normal 5 3 3 5 4 2" xfId="15476"/>
    <cellStyle name="Normal 5 3 3 5 4 3" xfId="15477"/>
    <cellStyle name="Normal 5 3 3 5 4 4" xfId="46919"/>
    <cellStyle name="Normal 5 3 3 5 5" xfId="15478"/>
    <cellStyle name="Normal 5 3 3 5 5 2" xfId="15479"/>
    <cellStyle name="Normal 5 3 3 5 5 3" xfId="15480"/>
    <cellStyle name="Normal 5 3 3 5 5 4" xfId="52130"/>
    <cellStyle name="Normal 5 3 3 5 6" xfId="15481"/>
    <cellStyle name="Normal 5 3 3 5 6 2" xfId="15482"/>
    <cellStyle name="Normal 5 3 3 5 6 3" xfId="45096"/>
    <cellStyle name="Normal 5 3 3 5 7" xfId="15483"/>
    <cellStyle name="Normal 5 3 3 5 8" xfId="15484"/>
    <cellStyle name="Normal 5 3 3 5 9" xfId="41474"/>
    <cellStyle name="Normal 5 3 3 6" xfId="15485"/>
    <cellStyle name="Normal 5 3 3 6 2" xfId="15486"/>
    <cellStyle name="Normal 5 3 3 6 2 2" xfId="15487"/>
    <cellStyle name="Normal 5 3 3 6 2 2 2" xfId="15488"/>
    <cellStyle name="Normal 5 3 3 6 2 2 3" xfId="15489"/>
    <cellStyle name="Normal 5 3 3 6 2 2 4" xfId="54076"/>
    <cellStyle name="Normal 5 3 3 6 2 3" xfId="15490"/>
    <cellStyle name="Normal 5 3 3 6 2 3 2" xfId="15491"/>
    <cellStyle name="Normal 5 3 3 6 2 3 3" xfId="48378"/>
    <cellStyle name="Normal 5 3 3 6 2 4" xfId="15492"/>
    <cellStyle name="Normal 5 3 3 6 2 5" xfId="15493"/>
    <cellStyle name="Normal 5 3 3 6 2 6" xfId="43420"/>
    <cellStyle name="Normal 5 3 3 6 3" xfId="15494"/>
    <cellStyle name="Normal 5 3 3 6 3 2" xfId="15495"/>
    <cellStyle name="Normal 5 3 3 6 3 3" xfId="15496"/>
    <cellStyle name="Normal 5 3 3 6 3 4" xfId="47054"/>
    <cellStyle name="Normal 5 3 3 6 4" xfId="15497"/>
    <cellStyle name="Normal 5 3 3 6 4 2" xfId="15498"/>
    <cellStyle name="Normal 5 3 3 6 4 3" xfId="15499"/>
    <cellStyle name="Normal 5 3 3 6 4 4" xfId="52265"/>
    <cellStyle name="Normal 5 3 3 6 5" xfId="15500"/>
    <cellStyle name="Normal 5 3 3 6 5 2" xfId="15501"/>
    <cellStyle name="Normal 5 3 3 6 5 3" xfId="45231"/>
    <cellStyle name="Normal 5 3 3 6 6" xfId="15502"/>
    <cellStyle name="Normal 5 3 3 6 7" xfId="15503"/>
    <cellStyle name="Normal 5 3 3 6 8" xfId="41609"/>
    <cellStyle name="Normal 5 3 3 7" xfId="15504"/>
    <cellStyle name="Normal 5 3 3 7 2" xfId="15505"/>
    <cellStyle name="Normal 5 3 3 7 2 2" xfId="15506"/>
    <cellStyle name="Normal 5 3 3 7 2 3" xfId="15507"/>
    <cellStyle name="Normal 5 3 3 7 2 4" xfId="52563"/>
    <cellStyle name="Normal 5 3 3 7 3" xfId="15508"/>
    <cellStyle name="Normal 5 3 3 7 3 2" xfId="15509"/>
    <cellStyle name="Normal 5 3 3 7 3 3" xfId="48379"/>
    <cellStyle name="Normal 5 3 3 7 4" xfId="15510"/>
    <cellStyle name="Normal 5 3 3 7 5" xfId="15511"/>
    <cellStyle name="Normal 5 3 3 7 6" xfId="41907"/>
    <cellStyle name="Normal 5 3 3 8" xfId="15512"/>
    <cellStyle name="Normal 5 3 3 8 2" xfId="15513"/>
    <cellStyle name="Normal 5 3 3 8 3" xfId="15514"/>
    <cellStyle name="Normal 5 3 3 8 4" xfId="48380"/>
    <cellStyle name="Normal 5 3 3 9" xfId="15515"/>
    <cellStyle name="Normal 5 3 3 9 2" xfId="15516"/>
    <cellStyle name="Normal 5 3 3 9 3" xfId="15517"/>
    <cellStyle name="Normal 5 3 3 9 4" xfId="45541"/>
    <cellStyle name="Normal 5 3 4" xfId="15518"/>
    <cellStyle name="Normal 5 3 4 10" xfId="15519"/>
    <cellStyle name="Normal 5 3 4 11" xfId="40007"/>
    <cellStyle name="Normal 5 3 4 2" xfId="15520"/>
    <cellStyle name="Normal 5 3 4 2 10" xfId="40459"/>
    <cellStyle name="Normal 5 3 4 2 2" xfId="15521"/>
    <cellStyle name="Normal 5 3 4 2 2 2" xfId="15522"/>
    <cellStyle name="Normal 5 3 4 2 2 2 2" xfId="15523"/>
    <cellStyle name="Normal 5 3 4 2 2 2 2 2" xfId="15524"/>
    <cellStyle name="Normal 5 3 4 2 2 2 2 3" xfId="15525"/>
    <cellStyle name="Normal 5 3 4 2 2 2 2 4" xfId="53401"/>
    <cellStyle name="Normal 5 3 4 2 2 2 3" xfId="15526"/>
    <cellStyle name="Normal 5 3 4 2 2 2 3 2" xfId="15527"/>
    <cellStyle name="Normal 5 3 4 2 2 2 3 3" xfId="48381"/>
    <cellStyle name="Normal 5 3 4 2 2 2 4" xfId="15528"/>
    <cellStyle name="Normal 5 3 4 2 2 2 5" xfId="15529"/>
    <cellStyle name="Normal 5 3 4 2 2 2 6" xfId="42745"/>
    <cellStyle name="Normal 5 3 4 2 2 3" xfId="15530"/>
    <cellStyle name="Normal 5 3 4 2 2 3 2" xfId="15531"/>
    <cellStyle name="Normal 5 3 4 2 2 3 3" xfId="15532"/>
    <cellStyle name="Normal 5 3 4 2 2 3 4" xfId="48382"/>
    <cellStyle name="Normal 5 3 4 2 2 4" xfId="15533"/>
    <cellStyle name="Normal 5 3 4 2 2 4 2" xfId="15534"/>
    <cellStyle name="Normal 5 3 4 2 2 4 3" xfId="15535"/>
    <cellStyle name="Normal 5 3 4 2 2 4 4" xfId="46379"/>
    <cellStyle name="Normal 5 3 4 2 2 5" xfId="15536"/>
    <cellStyle name="Normal 5 3 4 2 2 5 2" xfId="15537"/>
    <cellStyle name="Normal 5 3 4 2 2 5 3" xfId="15538"/>
    <cellStyle name="Normal 5 3 4 2 2 5 4" xfId="51590"/>
    <cellStyle name="Normal 5 3 4 2 2 6" xfId="15539"/>
    <cellStyle name="Normal 5 3 4 2 2 6 2" xfId="15540"/>
    <cellStyle name="Normal 5 3 4 2 2 6 3" xfId="44556"/>
    <cellStyle name="Normal 5 3 4 2 2 7" xfId="15541"/>
    <cellStyle name="Normal 5 3 4 2 2 8" xfId="15542"/>
    <cellStyle name="Normal 5 3 4 2 2 9" xfId="40934"/>
    <cellStyle name="Normal 5 3 4 2 3" xfId="15543"/>
    <cellStyle name="Normal 5 3 4 2 3 2" xfId="15544"/>
    <cellStyle name="Normal 5 3 4 2 3 2 2" xfId="15545"/>
    <cellStyle name="Normal 5 3 4 2 3 2 3" xfId="15546"/>
    <cellStyle name="Normal 5 3 4 2 3 2 4" xfId="52926"/>
    <cellStyle name="Normal 5 3 4 2 3 3" xfId="15547"/>
    <cellStyle name="Normal 5 3 4 2 3 3 2" xfId="15548"/>
    <cellStyle name="Normal 5 3 4 2 3 3 3" xfId="48383"/>
    <cellStyle name="Normal 5 3 4 2 3 4" xfId="15549"/>
    <cellStyle name="Normal 5 3 4 2 3 5" xfId="15550"/>
    <cellStyle name="Normal 5 3 4 2 3 6" xfId="42270"/>
    <cellStyle name="Normal 5 3 4 2 4" xfId="15551"/>
    <cellStyle name="Normal 5 3 4 2 4 2" xfId="15552"/>
    <cellStyle name="Normal 5 3 4 2 4 3" xfId="15553"/>
    <cellStyle name="Normal 5 3 4 2 4 4" xfId="48384"/>
    <cellStyle name="Normal 5 3 4 2 5" xfId="15554"/>
    <cellStyle name="Normal 5 3 4 2 5 2" xfId="15555"/>
    <cellStyle name="Normal 5 3 4 2 5 3" xfId="15556"/>
    <cellStyle name="Normal 5 3 4 2 5 4" xfId="45904"/>
    <cellStyle name="Normal 5 3 4 2 6" xfId="15557"/>
    <cellStyle name="Normal 5 3 4 2 6 2" xfId="15558"/>
    <cellStyle name="Normal 5 3 4 2 6 3" xfId="15559"/>
    <cellStyle name="Normal 5 3 4 2 6 4" xfId="51115"/>
    <cellStyle name="Normal 5 3 4 2 7" xfId="15560"/>
    <cellStyle name="Normal 5 3 4 2 7 2" xfId="15561"/>
    <cellStyle name="Normal 5 3 4 2 7 3" xfId="44081"/>
    <cellStyle name="Normal 5 3 4 2 8" xfId="15562"/>
    <cellStyle name="Normal 5 3 4 2 9" xfId="15563"/>
    <cellStyle name="Normal 5 3 4 3" xfId="15564"/>
    <cellStyle name="Normal 5 3 4 3 2" xfId="15565"/>
    <cellStyle name="Normal 5 3 4 3 2 2" xfId="15566"/>
    <cellStyle name="Normal 5 3 4 3 2 2 2" xfId="15567"/>
    <cellStyle name="Normal 5 3 4 3 2 2 3" xfId="15568"/>
    <cellStyle name="Normal 5 3 4 3 2 2 4" xfId="53400"/>
    <cellStyle name="Normal 5 3 4 3 2 3" xfId="15569"/>
    <cellStyle name="Normal 5 3 4 3 2 3 2" xfId="15570"/>
    <cellStyle name="Normal 5 3 4 3 2 3 3" xfId="48385"/>
    <cellStyle name="Normal 5 3 4 3 2 4" xfId="15571"/>
    <cellStyle name="Normal 5 3 4 3 2 5" xfId="15572"/>
    <cellStyle name="Normal 5 3 4 3 2 6" xfId="42744"/>
    <cellStyle name="Normal 5 3 4 3 3" xfId="15573"/>
    <cellStyle name="Normal 5 3 4 3 3 2" xfId="15574"/>
    <cellStyle name="Normal 5 3 4 3 3 3" xfId="15575"/>
    <cellStyle name="Normal 5 3 4 3 3 4" xfId="48386"/>
    <cellStyle name="Normal 5 3 4 3 4" xfId="15576"/>
    <cellStyle name="Normal 5 3 4 3 4 2" xfId="15577"/>
    <cellStyle name="Normal 5 3 4 3 4 3" xfId="15578"/>
    <cellStyle name="Normal 5 3 4 3 4 4" xfId="46378"/>
    <cellStyle name="Normal 5 3 4 3 5" xfId="15579"/>
    <cellStyle name="Normal 5 3 4 3 5 2" xfId="15580"/>
    <cellStyle name="Normal 5 3 4 3 5 3" xfId="15581"/>
    <cellStyle name="Normal 5 3 4 3 5 4" xfId="51589"/>
    <cellStyle name="Normal 5 3 4 3 6" xfId="15582"/>
    <cellStyle name="Normal 5 3 4 3 6 2" xfId="15583"/>
    <cellStyle name="Normal 5 3 4 3 6 3" xfId="44555"/>
    <cellStyle name="Normal 5 3 4 3 7" xfId="15584"/>
    <cellStyle name="Normal 5 3 4 3 8" xfId="15585"/>
    <cellStyle name="Normal 5 3 4 3 9" xfId="40933"/>
    <cellStyle name="Normal 5 3 4 4" xfId="15586"/>
    <cellStyle name="Normal 5 3 4 4 2" xfId="15587"/>
    <cellStyle name="Normal 5 3 4 4 2 2" xfId="15588"/>
    <cellStyle name="Normal 5 3 4 4 2 3" xfId="15589"/>
    <cellStyle name="Normal 5 3 4 4 2 4" xfId="52474"/>
    <cellStyle name="Normal 5 3 4 4 3" xfId="15590"/>
    <cellStyle name="Normal 5 3 4 4 3 2" xfId="15591"/>
    <cellStyle name="Normal 5 3 4 4 3 3" xfId="48387"/>
    <cellStyle name="Normal 5 3 4 4 4" xfId="15592"/>
    <cellStyle name="Normal 5 3 4 4 5" xfId="15593"/>
    <cellStyle name="Normal 5 3 4 4 6" xfId="41818"/>
    <cellStyle name="Normal 5 3 4 5" xfId="15594"/>
    <cellStyle name="Normal 5 3 4 5 2" xfId="15595"/>
    <cellStyle name="Normal 5 3 4 5 3" xfId="15596"/>
    <cellStyle name="Normal 5 3 4 5 4" xfId="48388"/>
    <cellStyle name="Normal 5 3 4 6" xfId="15597"/>
    <cellStyle name="Normal 5 3 4 6 2" xfId="15598"/>
    <cellStyle name="Normal 5 3 4 6 3" xfId="15599"/>
    <cellStyle name="Normal 5 3 4 6 4" xfId="45452"/>
    <cellStyle name="Normal 5 3 4 7" xfId="15600"/>
    <cellStyle name="Normal 5 3 4 7 2" xfId="15601"/>
    <cellStyle name="Normal 5 3 4 7 3" xfId="15602"/>
    <cellStyle name="Normal 5 3 4 7 4" xfId="50663"/>
    <cellStyle name="Normal 5 3 4 8" xfId="15603"/>
    <cellStyle name="Normal 5 3 4 8 2" xfId="15604"/>
    <cellStyle name="Normal 5 3 4 8 3" xfId="43629"/>
    <cellStyle name="Normal 5 3 4 9" xfId="15605"/>
    <cellStyle name="Normal 5 3 5" xfId="15606"/>
    <cellStyle name="Normal 5 3 5 10" xfId="15607"/>
    <cellStyle name="Normal 5 3 5 11" xfId="40142"/>
    <cellStyle name="Normal 5 3 5 2" xfId="15608"/>
    <cellStyle name="Normal 5 3 5 2 10" xfId="40509"/>
    <cellStyle name="Normal 5 3 5 2 2" xfId="15609"/>
    <cellStyle name="Normal 5 3 5 2 2 2" xfId="15610"/>
    <cellStyle name="Normal 5 3 5 2 2 2 2" xfId="15611"/>
    <cellStyle name="Normal 5 3 5 2 2 2 2 2" xfId="15612"/>
    <cellStyle name="Normal 5 3 5 2 2 2 2 3" xfId="15613"/>
    <cellStyle name="Normal 5 3 5 2 2 2 2 4" xfId="53403"/>
    <cellStyle name="Normal 5 3 5 2 2 2 3" xfId="15614"/>
    <cellStyle name="Normal 5 3 5 2 2 2 3 2" xfId="15615"/>
    <cellStyle name="Normal 5 3 5 2 2 2 3 3" xfId="48389"/>
    <cellStyle name="Normal 5 3 5 2 2 2 4" xfId="15616"/>
    <cellStyle name="Normal 5 3 5 2 2 2 5" xfId="15617"/>
    <cellStyle name="Normal 5 3 5 2 2 2 6" xfId="42747"/>
    <cellStyle name="Normal 5 3 5 2 2 3" xfId="15618"/>
    <cellStyle name="Normal 5 3 5 2 2 3 2" xfId="15619"/>
    <cellStyle name="Normal 5 3 5 2 2 3 3" xfId="15620"/>
    <cellStyle name="Normal 5 3 5 2 2 3 4" xfId="48390"/>
    <cellStyle name="Normal 5 3 5 2 2 4" xfId="15621"/>
    <cellStyle name="Normal 5 3 5 2 2 4 2" xfId="15622"/>
    <cellStyle name="Normal 5 3 5 2 2 4 3" xfId="15623"/>
    <cellStyle name="Normal 5 3 5 2 2 4 4" xfId="46381"/>
    <cellStyle name="Normal 5 3 5 2 2 5" xfId="15624"/>
    <cellStyle name="Normal 5 3 5 2 2 5 2" xfId="15625"/>
    <cellStyle name="Normal 5 3 5 2 2 5 3" xfId="15626"/>
    <cellStyle name="Normal 5 3 5 2 2 5 4" xfId="51592"/>
    <cellStyle name="Normal 5 3 5 2 2 6" xfId="15627"/>
    <cellStyle name="Normal 5 3 5 2 2 6 2" xfId="15628"/>
    <cellStyle name="Normal 5 3 5 2 2 6 3" xfId="44558"/>
    <cellStyle name="Normal 5 3 5 2 2 7" xfId="15629"/>
    <cellStyle name="Normal 5 3 5 2 2 8" xfId="15630"/>
    <cellStyle name="Normal 5 3 5 2 2 9" xfId="40936"/>
    <cellStyle name="Normal 5 3 5 2 3" xfId="15631"/>
    <cellStyle name="Normal 5 3 5 2 3 2" xfId="15632"/>
    <cellStyle name="Normal 5 3 5 2 3 2 2" xfId="15633"/>
    <cellStyle name="Normal 5 3 5 2 3 2 3" xfId="15634"/>
    <cellStyle name="Normal 5 3 5 2 3 2 4" xfId="52976"/>
    <cellStyle name="Normal 5 3 5 2 3 3" xfId="15635"/>
    <cellStyle name="Normal 5 3 5 2 3 3 2" xfId="15636"/>
    <cellStyle name="Normal 5 3 5 2 3 3 3" xfId="48391"/>
    <cellStyle name="Normal 5 3 5 2 3 4" xfId="15637"/>
    <cellStyle name="Normal 5 3 5 2 3 5" xfId="15638"/>
    <cellStyle name="Normal 5 3 5 2 3 6" xfId="42320"/>
    <cellStyle name="Normal 5 3 5 2 4" xfId="15639"/>
    <cellStyle name="Normal 5 3 5 2 4 2" xfId="15640"/>
    <cellStyle name="Normal 5 3 5 2 4 3" xfId="15641"/>
    <cellStyle name="Normal 5 3 5 2 4 4" xfId="48392"/>
    <cellStyle name="Normal 5 3 5 2 5" xfId="15642"/>
    <cellStyle name="Normal 5 3 5 2 5 2" xfId="15643"/>
    <cellStyle name="Normal 5 3 5 2 5 3" xfId="15644"/>
    <cellStyle name="Normal 5 3 5 2 5 4" xfId="45954"/>
    <cellStyle name="Normal 5 3 5 2 6" xfId="15645"/>
    <cellStyle name="Normal 5 3 5 2 6 2" xfId="15646"/>
    <cellStyle name="Normal 5 3 5 2 6 3" xfId="15647"/>
    <cellStyle name="Normal 5 3 5 2 6 4" xfId="51165"/>
    <cellStyle name="Normal 5 3 5 2 7" xfId="15648"/>
    <cellStyle name="Normal 5 3 5 2 7 2" xfId="15649"/>
    <cellStyle name="Normal 5 3 5 2 7 3" xfId="44131"/>
    <cellStyle name="Normal 5 3 5 2 8" xfId="15650"/>
    <cellStyle name="Normal 5 3 5 2 9" xfId="15651"/>
    <cellStyle name="Normal 5 3 5 3" xfId="15652"/>
    <cellStyle name="Normal 5 3 5 3 2" xfId="15653"/>
    <cellStyle name="Normal 5 3 5 3 2 2" xfId="15654"/>
    <cellStyle name="Normal 5 3 5 3 2 2 2" xfId="15655"/>
    <cellStyle name="Normal 5 3 5 3 2 2 3" xfId="15656"/>
    <cellStyle name="Normal 5 3 5 3 2 2 4" xfId="53402"/>
    <cellStyle name="Normal 5 3 5 3 2 3" xfId="15657"/>
    <cellStyle name="Normal 5 3 5 3 2 3 2" xfId="15658"/>
    <cellStyle name="Normal 5 3 5 3 2 3 3" xfId="48393"/>
    <cellStyle name="Normal 5 3 5 3 2 4" xfId="15659"/>
    <cellStyle name="Normal 5 3 5 3 2 5" xfId="15660"/>
    <cellStyle name="Normal 5 3 5 3 2 6" xfId="42746"/>
    <cellStyle name="Normal 5 3 5 3 3" xfId="15661"/>
    <cellStyle name="Normal 5 3 5 3 3 2" xfId="15662"/>
    <cellStyle name="Normal 5 3 5 3 3 3" xfId="15663"/>
    <cellStyle name="Normal 5 3 5 3 3 4" xfId="48394"/>
    <cellStyle name="Normal 5 3 5 3 4" xfId="15664"/>
    <cellStyle name="Normal 5 3 5 3 4 2" xfId="15665"/>
    <cellStyle name="Normal 5 3 5 3 4 3" xfId="15666"/>
    <cellStyle name="Normal 5 3 5 3 4 4" xfId="46380"/>
    <cellStyle name="Normal 5 3 5 3 5" xfId="15667"/>
    <cellStyle name="Normal 5 3 5 3 5 2" xfId="15668"/>
    <cellStyle name="Normal 5 3 5 3 5 3" xfId="15669"/>
    <cellStyle name="Normal 5 3 5 3 5 4" xfId="51591"/>
    <cellStyle name="Normal 5 3 5 3 6" xfId="15670"/>
    <cellStyle name="Normal 5 3 5 3 6 2" xfId="15671"/>
    <cellStyle name="Normal 5 3 5 3 6 3" xfId="44557"/>
    <cellStyle name="Normal 5 3 5 3 7" xfId="15672"/>
    <cellStyle name="Normal 5 3 5 3 8" xfId="15673"/>
    <cellStyle name="Normal 5 3 5 3 9" xfId="40935"/>
    <cellStyle name="Normal 5 3 5 4" xfId="15674"/>
    <cellStyle name="Normal 5 3 5 4 2" xfId="15675"/>
    <cellStyle name="Normal 5 3 5 4 2 2" xfId="15676"/>
    <cellStyle name="Normal 5 3 5 4 2 3" xfId="15677"/>
    <cellStyle name="Normal 5 3 5 4 2 4" xfId="52609"/>
    <cellStyle name="Normal 5 3 5 4 3" xfId="15678"/>
    <cellStyle name="Normal 5 3 5 4 3 2" xfId="15679"/>
    <cellStyle name="Normal 5 3 5 4 3 3" xfId="48395"/>
    <cellStyle name="Normal 5 3 5 4 4" xfId="15680"/>
    <cellStyle name="Normal 5 3 5 4 5" xfId="15681"/>
    <cellStyle name="Normal 5 3 5 4 6" xfId="41953"/>
    <cellStyle name="Normal 5 3 5 5" xfId="15682"/>
    <cellStyle name="Normal 5 3 5 5 2" xfId="15683"/>
    <cellStyle name="Normal 5 3 5 5 3" xfId="15684"/>
    <cellStyle name="Normal 5 3 5 5 4" xfId="48396"/>
    <cellStyle name="Normal 5 3 5 6" xfId="15685"/>
    <cellStyle name="Normal 5 3 5 6 2" xfId="15686"/>
    <cellStyle name="Normal 5 3 5 6 3" xfId="15687"/>
    <cellStyle name="Normal 5 3 5 6 4" xfId="45587"/>
    <cellStyle name="Normal 5 3 5 7" xfId="15688"/>
    <cellStyle name="Normal 5 3 5 7 2" xfId="15689"/>
    <cellStyle name="Normal 5 3 5 7 3" xfId="15690"/>
    <cellStyle name="Normal 5 3 5 7 4" xfId="50798"/>
    <cellStyle name="Normal 5 3 5 8" xfId="15691"/>
    <cellStyle name="Normal 5 3 5 8 2" xfId="15692"/>
    <cellStyle name="Normal 5 3 5 8 3" xfId="43764"/>
    <cellStyle name="Normal 5 3 5 9" xfId="15693"/>
    <cellStyle name="Normal 5 3 6" xfId="15694"/>
    <cellStyle name="Normal 5 3 6 10" xfId="15695"/>
    <cellStyle name="Normal 5 3 6 11" xfId="39958"/>
    <cellStyle name="Normal 5 3 6 2" xfId="15696"/>
    <cellStyle name="Normal 5 3 6 2 10" xfId="40415"/>
    <cellStyle name="Normal 5 3 6 2 2" xfId="15697"/>
    <cellStyle name="Normal 5 3 6 2 2 2" xfId="15698"/>
    <cellStyle name="Normal 5 3 6 2 2 2 2" xfId="15699"/>
    <cellStyle name="Normal 5 3 6 2 2 2 2 2" xfId="15700"/>
    <cellStyle name="Normal 5 3 6 2 2 2 2 3" xfId="15701"/>
    <cellStyle name="Normal 5 3 6 2 2 2 2 4" xfId="53405"/>
    <cellStyle name="Normal 5 3 6 2 2 2 3" xfId="15702"/>
    <cellStyle name="Normal 5 3 6 2 2 2 3 2" xfId="15703"/>
    <cellStyle name="Normal 5 3 6 2 2 2 3 3" xfId="48397"/>
    <cellStyle name="Normal 5 3 6 2 2 2 4" xfId="15704"/>
    <cellStyle name="Normal 5 3 6 2 2 2 5" xfId="15705"/>
    <cellStyle name="Normal 5 3 6 2 2 2 6" xfId="42749"/>
    <cellStyle name="Normal 5 3 6 2 2 3" xfId="15706"/>
    <cellStyle name="Normal 5 3 6 2 2 3 2" xfId="15707"/>
    <cellStyle name="Normal 5 3 6 2 2 3 3" xfId="15708"/>
    <cellStyle name="Normal 5 3 6 2 2 3 4" xfId="48398"/>
    <cellStyle name="Normal 5 3 6 2 2 4" xfId="15709"/>
    <cellStyle name="Normal 5 3 6 2 2 4 2" xfId="15710"/>
    <cellStyle name="Normal 5 3 6 2 2 4 3" xfId="15711"/>
    <cellStyle name="Normal 5 3 6 2 2 4 4" xfId="46383"/>
    <cellStyle name="Normal 5 3 6 2 2 5" xfId="15712"/>
    <cellStyle name="Normal 5 3 6 2 2 5 2" xfId="15713"/>
    <cellStyle name="Normal 5 3 6 2 2 5 3" xfId="15714"/>
    <cellStyle name="Normal 5 3 6 2 2 5 4" xfId="51594"/>
    <cellStyle name="Normal 5 3 6 2 2 6" xfId="15715"/>
    <cellStyle name="Normal 5 3 6 2 2 6 2" xfId="15716"/>
    <cellStyle name="Normal 5 3 6 2 2 6 3" xfId="44560"/>
    <cellStyle name="Normal 5 3 6 2 2 7" xfId="15717"/>
    <cellStyle name="Normal 5 3 6 2 2 8" xfId="15718"/>
    <cellStyle name="Normal 5 3 6 2 2 9" xfId="40938"/>
    <cellStyle name="Normal 5 3 6 2 3" xfId="15719"/>
    <cellStyle name="Normal 5 3 6 2 3 2" xfId="15720"/>
    <cellStyle name="Normal 5 3 6 2 3 2 2" xfId="15721"/>
    <cellStyle name="Normal 5 3 6 2 3 2 3" xfId="15722"/>
    <cellStyle name="Normal 5 3 6 2 3 2 4" xfId="52882"/>
    <cellStyle name="Normal 5 3 6 2 3 3" xfId="15723"/>
    <cellStyle name="Normal 5 3 6 2 3 3 2" xfId="15724"/>
    <cellStyle name="Normal 5 3 6 2 3 3 3" xfId="48399"/>
    <cellStyle name="Normal 5 3 6 2 3 4" xfId="15725"/>
    <cellStyle name="Normal 5 3 6 2 3 5" xfId="15726"/>
    <cellStyle name="Normal 5 3 6 2 3 6" xfId="42226"/>
    <cellStyle name="Normal 5 3 6 2 4" xfId="15727"/>
    <cellStyle name="Normal 5 3 6 2 4 2" xfId="15728"/>
    <cellStyle name="Normal 5 3 6 2 4 3" xfId="15729"/>
    <cellStyle name="Normal 5 3 6 2 4 4" xfId="48400"/>
    <cellStyle name="Normal 5 3 6 2 5" xfId="15730"/>
    <cellStyle name="Normal 5 3 6 2 5 2" xfId="15731"/>
    <cellStyle name="Normal 5 3 6 2 5 3" xfId="15732"/>
    <cellStyle name="Normal 5 3 6 2 5 4" xfId="45860"/>
    <cellStyle name="Normal 5 3 6 2 6" xfId="15733"/>
    <cellStyle name="Normal 5 3 6 2 6 2" xfId="15734"/>
    <cellStyle name="Normal 5 3 6 2 6 3" xfId="15735"/>
    <cellStyle name="Normal 5 3 6 2 6 4" xfId="51071"/>
    <cellStyle name="Normal 5 3 6 2 7" xfId="15736"/>
    <cellStyle name="Normal 5 3 6 2 7 2" xfId="15737"/>
    <cellStyle name="Normal 5 3 6 2 7 3" xfId="44037"/>
    <cellStyle name="Normal 5 3 6 2 8" xfId="15738"/>
    <cellStyle name="Normal 5 3 6 2 9" xfId="15739"/>
    <cellStyle name="Normal 5 3 6 3" xfId="15740"/>
    <cellStyle name="Normal 5 3 6 3 2" xfId="15741"/>
    <cellStyle name="Normal 5 3 6 3 2 2" xfId="15742"/>
    <cellStyle name="Normal 5 3 6 3 2 2 2" xfId="15743"/>
    <cellStyle name="Normal 5 3 6 3 2 2 3" xfId="15744"/>
    <cellStyle name="Normal 5 3 6 3 2 2 4" xfId="53404"/>
    <cellStyle name="Normal 5 3 6 3 2 3" xfId="15745"/>
    <cellStyle name="Normal 5 3 6 3 2 3 2" xfId="15746"/>
    <cellStyle name="Normal 5 3 6 3 2 3 3" xfId="48401"/>
    <cellStyle name="Normal 5 3 6 3 2 4" xfId="15747"/>
    <cellStyle name="Normal 5 3 6 3 2 5" xfId="15748"/>
    <cellStyle name="Normal 5 3 6 3 2 6" xfId="42748"/>
    <cellStyle name="Normal 5 3 6 3 3" xfId="15749"/>
    <cellStyle name="Normal 5 3 6 3 3 2" xfId="15750"/>
    <cellStyle name="Normal 5 3 6 3 3 3" xfId="15751"/>
    <cellStyle name="Normal 5 3 6 3 3 4" xfId="48402"/>
    <cellStyle name="Normal 5 3 6 3 4" xfId="15752"/>
    <cellStyle name="Normal 5 3 6 3 4 2" xfId="15753"/>
    <cellStyle name="Normal 5 3 6 3 4 3" xfId="15754"/>
    <cellStyle name="Normal 5 3 6 3 4 4" xfId="46382"/>
    <cellStyle name="Normal 5 3 6 3 5" xfId="15755"/>
    <cellStyle name="Normal 5 3 6 3 5 2" xfId="15756"/>
    <cellStyle name="Normal 5 3 6 3 5 3" xfId="15757"/>
    <cellStyle name="Normal 5 3 6 3 5 4" xfId="51593"/>
    <cellStyle name="Normal 5 3 6 3 6" xfId="15758"/>
    <cellStyle name="Normal 5 3 6 3 6 2" xfId="15759"/>
    <cellStyle name="Normal 5 3 6 3 6 3" xfId="44559"/>
    <cellStyle name="Normal 5 3 6 3 7" xfId="15760"/>
    <cellStyle name="Normal 5 3 6 3 8" xfId="15761"/>
    <cellStyle name="Normal 5 3 6 3 9" xfId="40937"/>
    <cellStyle name="Normal 5 3 6 4" xfId="15762"/>
    <cellStyle name="Normal 5 3 6 4 2" xfId="15763"/>
    <cellStyle name="Normal 5 3 6 4 2 2" xfId="15764"/>
    <cellStyle name="Normal 5 3 6 4 2 3" xfId="15765"/>
    <cellStyle name="Normal 5 3 6 4 2 4" xfId="52425"/>
    <cellStyle name="Normal 5 3 6 4 3" xfId="15766"/>
    <cellStyle name="Normal 5 3 6 4 3 2" xfId="15767"/>
    <cellStyle name="Normal 5 3 6 4 3 3" xfId="48403"/>
    <cellStyle name="Normal 5 3 6 4 4" xfId="15768"/>
    <cellStyle name="Normal 5 3 6 4 5" xfId="15769"/>
    <cellStyle name="Normal 5 3 6 4 6" xfId="41769"/>
    <cellStyle name="Normal 5 3 6 5" xfId="15770"/>
    <cellStyle name="Normal 5 3 6 5 2" xfId="15771"/>
    <cellStyle name="Normal 5 3 6 5 3" xfId="15772"/>
    <cellStyle name="Normal 5 3 6 5 4" xfId="48404"/>
    <cellStyle name="Normal 5 3 6 6" xfId="15773"/>
    <cellStyle name="Normal 5 3 6 6 2" xfId="15774"/>
    <cellStyle name="Normal 5 3 6 6 3" xfId="15775"/>
    <cellStyle name="Normal 5 3 6 6 4" xfId="45403"/>
    <cellStyle name="Normal 5 3 6 7" xfId="15776"/>
    <cellStyle name="Normal 5 3 6 7 2" xfId="15777"/>
    <cellStyle name="Normal 5 3 6 7 3" xfId="15778"/>
    <cellStyle name="Normal 5 3 6 7 4" xfId="50614"/>
    <cellStyle name="Normal 5 3 6 8" xfId="15779"/>
    <cellStyle name="Normal 5 3 6 8 2" xfId="15780"/>
    <cellStyle name="Normal 5 3 6 8 3" xfId="43580"/>
    <cellStyle name="Normal 5 3 6 9" xfId="15781"/>
    <cellStyle name="Normal 5 3 7" xfId="15782"/>
    <cellStyle name="Normal 5 3 7 10" xfId="40280"/>
    <cellStyle name="Normal 5 3 7 2" xfId="15783"/>
    <cellStyle name="Normal 5 3 7 2 2" xfId="15784"/>
    <cellStyle name="Normal 5 3 7 2 2 2" xfId="15785"/>
    <cellStyle name="Normal 5 3 7 2 2 2 2" xfId="15786"/>
    <cellStyle name="Normal 5 3 7 2 2 2 3" xfId="15787"/>
    <cellStyle name="Normal 5 3 7 2 2 2 4" xfId="53406"/>
    <cellStyle name="Normal 5 3 7 2 2 3" xfId="15788"/>
    <cellStyle name="Normal 5 3 7 2 2 3 2" xfId="15789"/>
    <cellStyle name="Normal 5 3 7 2 2 3 3" xfId="48405"/>
    <cellStyle name="Normal 5 3 7 2 2 4" xfId="15790"/>
    <cellStyle name="Normal 5 3 7 2 2 5" xfId="15791"/>
    <cellStyle name="Normal 5 3 7 2 2 6" xfId="42750"/>
    <cellStyle name="Normal 5 3 7 2 3" xfId="15792"/>
    <cellStyle name="Normal 5 3 7 2 3 2" xfId="15793"/>
    <cellStyle name="Normal 5 3 7 2 3 3" xfId="15794"/>
    <cellStyle name="Normal 5 3 7 2 3 4" xfId="48406"/>
    <cellStyle name="Normal 5 3 7 2 4" xfId="15795"/>
    <cellStyle name="Normal 5 3 7 2 4 2" xfId="15796"/>
    <cellStyle name="Normal 5 3 7 2 4 3" xfId="15797"/>
    <cellStyle name="Normal 5 3 7 2 4 4" xfId="46384"/>
    <cellStyle name="Normal 5 3 7 2 5" xfId="15798"/>
    <cellStyle name="Normal 5 3 7 2 5 2" xfId="15799"/>
    <cellStyle name="Normal 5 3 7 2 5 3" xfId="15800"/>
    <cellStyle name="Normal 5 3 7 2 5 4" xfId="51595"/>
    <cellStyle name="Normal 5 3 7 2 6" xfId="15801"/>
    <cellStyle name="Normal 5 3 7 2 6 2" xfId="15802"/>
    <cellStyle name="Normal 5 3 7 2 6 3" xfId="44561"/>
    <cellStyle name="Normal 5 3 7 2 7" xfId="15803"/>
    <cellStyle name="Normal 5 3 7 2 8" xfId="15804"/>
    <cellStyle name="Normal 5 3 7 2 9" xfId="40939"/>
    <cellStyle name="Normal 5 3 7 3" xfId="15805"/>
    <cellStyle name="Normal 5 3 7 3 2" xfId="15806"/>
    <cellStyle name="Normal 5 3 7 3 2 2" xfId="15807"/>
    <cellStyle name="Normal 5 3 7 3 2 3" xfId="15808"/>
    <cellStyle name="Normal 5 3 7 3 2 4" xfId="52747"/>
    <cellStyle name="Normal 5 3 7 3 3" xfId="15809"/>
    <cellStyle name="Normal 5 3 7 3 3 2" xfId="15810"/>
    <cellStyle name="Normal 5 3 7 3 3 3" xfId="48407"/>
    <cellStyle name="Normal 5 3 7 3 4" xfId="15811"/>
    <cellStyle name="Normal 5 3 7 3 5" xfId="15812"/>
    <cellStyle name="Normal 5 3 7 3 6" xfId="42091"/>
    <cellStyle name="Normal 5 3 7 4" xfId="15813"/>
    <cellStyle name="Normal 5 3 7 4 2" xfId="15814"/>
    <cellStyle name="Normal 5 3 7 4 3" xfId="15815"/>
    <cellStyle name="Normal 5 3 7 4 4" xfId="48408"/>
    <cellStyle name="Normal 5 3 7 5" xfId="15816"/>
    <cellStyle name="Normal 5 3 7 5 2" xfId="15817"/>
    <cellStyle name="Normal 5 3 7 5 3" xfId="15818"/>
    <cellStyle name="Normal 5 3 7 5 4" xfId="45725"/>
    <cellStyle name="Normal 5 3 7 6" xfId="15819"/>
    <cellStyle name="Normal 5 3 7 6 2" xfId="15820"/>
    <cellStyle name="Normal 5 3 7 6 3" xfId="15821"/>
    <cellStyle name="Normal 5 3 7 6 4" xfId="50936"/>
    <cellStyle name="Normal 5 3 7 7" xfId="15822"/>
    <cellStyle name="Normal 5 3 7 7 2" xfId="15823"/>
    <cellStyle name="Normal 5 3 7 7 3" xfId="43902"/>
    <cellStyle name="Normal 5 3 7 8" xfId="15824"/>
    <cellStyle name="Normal 5 3 7 9" xfId="15825"/>
    <cellStyle name="Normal 5 3 8" xfId="15826"/>
    <cellStyle name="Normal 5 3 8 2" xfId="15827"/>
    <cellStyle name="Normal 5 3 8 2 2" xfId="15828"/>
    <cellStyle name="Normal 5 3 8 2 2 2" xfId="15829"/>
    <cellStyle name="Normal 5 3 8 2 2 3" xfId="15830"/>
    <cellStyle name="Normal 5 3 8 2 2 4" xfId="53114"/>
    <cellStyle name="Normal 5 3 8 2 3" xfId="15831"/>
    <cellStyle name="Normal 5 3 8 2 3 2" xfId="15832"/>
    <cellStyle name="Normal 5 3 8 2 3 3" xfId="48409"/>
    <cellStyle name="Normal 5 3 8 2 4" xfId="15833"/>
    <cellStyle name="Normal 5 3 8 2 5" xfId="15834"/>
    <cellStyle name="Normal 5 3 8 2 6" xfId="42458"/>
    <cellStyle name="Normal 5 3 8 3" xfId="15835"/>
    <cellStyle name="Normal 5 3 8 3 2" xfId="15836"/>
    <cellStyle name="Normal 5 3 8 3 3" xfId="15837"/>
    <cellStyle name="Normal 5 3 8 3 4" xfId="48410"/>
    <cellStyle name="Normal 5 3 8 4" xfId="15838"/>
    <cellStyle name="Normal 5 3 8 4 2" xfId="15839"/>
    <cellStyle name="Normal 5 3 8 4 3" xfId="15840"/>
    <cellStyle name="Normal 5 3 8 4 4" xfId="46092"/>
    <cellStyle name="Normal 5 3 8 5" xfId="15841"/>
    <cellStyle name="Normal 5 3 8 5 2" xfId="15842"/>
    <cellStyle name="Normal 5 3 8 5 3" xfId="15843"/>
    <cellStyle name="Normal 5 3 8 5 4" xfId="51303"/>
    <cellStyle name="Normal 5 3 8 6" xfId="15844"/>
    <cellStyle name="Normal 5 3 8 6 2" xfId="15845"/>
    <cellStyle name="Normal 5 3 8 6 3" xfId="44269"/>
    <cellStyle name="Normal 5 3 8 7" xfId="15846"/>
    <cellStyle name="Normal 5 3 8 8" xfId="15847"/>
    <cellStyle name="Normal 5 3 8 9" xfId="40647"/>
    <cellStyle name="Normal 5 3 9" xfId="15848"/>
    <cellStyle name="Normal 5 3 9 2" xfId="15849"/>
    <cellStyle name="Normal 5 3 9 2 2" xfId="15850"/>
    <cellStyle name="Normal 5 3 9 2 2 2" xfId="15851"/>
    <cellStyle name="Normal 5 3 9 2 2 3" xfId="15852"/>
    <cellStyle name="Normal 5 3 9 2 2 4" xfId="52381"/>
    <cellStyle name="Normal 5 3 9 2 3" xfId="15853"/>
    <cellStyle name="Normal 5 3 9 2 3 2" xfId="15854"/>
    <cellStyle name="Normal 5 3 9 2 3 3" xfId="48411"/>
    <cellStyle name="Normal 5 3 9 2 4" xfId="15855"/>
    <cellStyle name="Normal 5 3 9 2 5" xfId="15856"/>
    <cellStyle name="Normal 5 3 9 2 6" xfId="41725"/>
    <cellStyle name="Normal 5 3 9 3" xfId="15857"/>
    <cellStyle name="Normal 5 3 9 3 2" xfId="15858"/>
    <cellStyle name="Normal 5 3 9 3 3" xfId="15859"/>
    <cellStyle name="Normal 5 3 9 3 4" xfId="48412"/>
    <cellStyle name="Normal 5 3 9 4" xfId="15860"/>
    <cellStyle name="Normal 5 3 9 4 2" xfId="15861"/>
    <cellStyle name="Normal 5 3 9 4 3" xfId="15862"/>
    <cellStyle name="Normal 5 3 9 4 4" xfId="45359"/>
    <cellStyle name="Normal 5 3 9 5" xfId="15863"/>
    <cellStyle name="Normal 5 3 9 5 2" xfId="15864"/>
    <cellStyle name="Normal 5 3 9 5 3" xfId="15865"/>
    <cellStyle name="Normal 5 3 9 5 4" xfId="50570"/>
    <cellStyle name="Normal 5 3 9 6" xfId="15866"/>
    <cellStyle name="Normal 5 3 9 6 2" xfId="15867"/>
    <cellStyle name="Normal 5 3 9 6 3" xfId="43536"/>
    <cellStyle name="Normal 5 3 9 7" xfId="15868"/>
    <cellStyle name="Normal 5 3 9 8" xfId="15869"/>
    <cellStyle name="Normal 5 3 9 9" xfId="39914"/>
    <cellStyle name="Normal 5 4" xfId="143"/>
    <cellStyle name="Normal 5 4 10" xfId="15870"/>
    <cellStyle name="Normal 5 4 10 2" xfId="15871"/>
    <cellStyle name="Normal 5 4 10 2 2" xfId="15872"/>
    <cellStyle name="Normal 5 4 10 2 2 2" xfId="15873"/>
    <cellStyle name="Normal 5 4 10 2 2 3" xfId="15874"/>
    <cellStyle name="Normal 5 4 10 2 2 4" xfId="53852"/>
    <cellStyle name="Normal 5 4 10 2 3" xfId="15875"/>
    <cellStyle name="Normal 5 4 10 2 3 2" xfId="15876"/>
    <cellStyle name="Normal 5 4 10 2 3 3" xfId="48413"/>
    <cellStyle name="Normal 5 4 10 2 4" xfId="15877"/>
    <cellStyle name="Normal 5 4 10 2 5" xfId="15878"/>
    <cellStyle name="Normal 5 4 10 2 6" xfId="43196"/>
    <cellStyle name="Normal 5 4 10 3" xfId="15879"/>
    <cellStyle name="Normal 5 4 10 3 2" xfId="15880"/>
    <cellStyle name="Normal 5 4 10 3 3" xfId="15881"/>
    <cellStyle name="Normal 5 4 10 3 4" xfId="48414"/>
    <cellStyle name="Normal 5 4 10 4" xfId="15882"/>
    <cellStyle name="Normal 5 4 10 4 2" xfId="15883"/>
    <cellStyle name="Normal 5 4 10 4 3" xfId="15884"/>
    <cellStyle name="Normal 5 4 10 4 4" xfId="46830"/>
    <cellStyle name="Normal 5 4 10 5" xfId="15885"/>
    <cellStyle name="Normal 5 4 10 5 2" xfId="15886"/>
    <cellStyle name="Normal 5 4 10 5 3" xfId="15887"/>
    <cellStyle name="Normal 5 4 10 5 4" xfId="52041"/>
    <cellStyle name="Normal 5 4 10 6" xfId="15888"/>
    <cellStyle name="Normal 5 4 10 6 2" xfId="15889"/>
    <cellStyle name="Normal 5 4 10 6 3" xfId="45007"/>
    <cellStyle name="Normal 5 4 10 7" xfId="15890"/>
    <cellStyle name="Normal 5 4 10 8" xfId="15891"/>
    <cellStyle name="Normal 5 4 10 9" xfId="41385"/>
    <cellStyle name="Normal 5 4 11" xfId="15892"/>
    <cellStyle name="Normal 5 4 11 2" xfId="15893"/>
    <cellStyle name="Normal 5 4 11 2 2" xfId="15894"/>
    <cellStyle name="Normal 5 4 11 2 2 2" xfId="15895"/>
    <cellStyle name="Normal 5 4 11 2 2 3" xfId="15896"/>
    <cellStyle name="Normal 5 4 11 2 2 4" xfId="53988"/>
    <cellStyle name="Normal 5 4 11 2 3" xfId="15897"/>
    <cellStyle name="Normal 5 4 11 2 3 2" xfId="15898"/>
    <cellStyle name="Normal 5 4 11 2 3 3" xfId="48415"/>
    <cellStyle name="Normal 5 4 11 2 4" xfId="15899"/>
    <cellStyle name="Normal 5 4 11 2 5" xfId="15900"/>
    <cellStyle name="Normal 5 4 11 2 6" xfId="43332"/>
    <cellStyle name="Normal 5 4 11 3" xfId="15901"/>
    <cellStyle name="Normal 5 4 11 3 2" xfId="15902"/>
    <cellStyle name="Normal 5 4 11 3 3" xfId="15903"/>
    <cellStyle name="Normal 5 4 11 3 4" xfId="46966"/>
    <cellStyle name="Normal 5 4 11 4" xfId="15904"/>
    <cellStyle name="Normal 5 4 11 4 2" xfId="15905"/>
    <cellStyle name="Normal 5 4 11 4 3" xfId="15906"/>
    <cellStyle name="Normal 5 4 11 4 4" xfId="52177"/>
    <cellStyle name="Normal 5 4 11 5" xfId="15907"/>
    <cellStyle name="Normal 5 4 11 5 2" xfId="15908"/>
    <cellStyle name="Normal 5 4 11 5 3" xfId="45143"/>
    <cellStyle name="Normal 5 4 11 6" xfId="15909"/>
    <cellStyle name="Normal 5 4 11 7" xfId="15910"/>
    <cellStyle name="Normal 5 4 11 8" xfId="41521"/>
    <cellStyle name="Normal 5 4 12" xfId="15911"/>
    <cellStyle name="Normal 5 4 12 2" xfId="15912"/>
    <cellStyle name="Normal 5 4 12 2 2" xfId="15913"/>
    <cellStyle name="Normal 5 4 12 2 3" xfId="15914"/>
    <cellStyle name="Normal 5 4 12 2 4" xfId="48416"/>
    <cellStyle name="Normal 5 4 12 3" xfId="15915"/>
    <cellStyle name="Normal 5 4 12 3 2" xfId="15916"/>
    <cellStyle name="Normal 5 4 12 3 3" xfId="15917"/>
    <cellStyle name="Normal 5 4 12 3 4" xfId="52350"/>
    <cellStyle name="Normal 5 4 12 4" xfId="15918"/>
    <cellStyle name="Normal 5 4 12 4 2" xfId="15919"/>
    <cellStyle name="Normal 5 4 12 4 3" xfId="45285"/>
    <cellStyle name="Normal 5 4 12 5" xfId="15920"/>
    <cellStyle name="Normal 5 4 12 6" xfId="15921"/>
    <cellStyle name="Normal 5 4 12 7" xfId="41694"/>
    <cellStyle name="Normal 5 4 13" xfId="15922"/>
    <cellStyle name="Normal 5 4 13 2" xfId="15923"/>
    <cellStyle name="Normal 5 4 13 3" xfId="15924"/>
    <cellStyle name="Normal 5 4 13 4" xfId="48417"/>
    <cellStyle name="Normal 5 4 14" xfId="15925"/>
    <cellStyle name="Normal 5 4 14 2" xfId="15926"/>
    <cellStyle name="Normal 5 4 14 3" xfId="15927"/>
    <cellStyle name="Normal 5 4 14 4" xfId="45328"/>
    <cellStyle name="Normal 5 4 15" xfId="15928"/>
    <cellStyle name="Normal 5 4 15 2" xfId="15929"/>
    <cellStyle name="Normal 5 4 15 3" xfId="15930"/>
    <cellStyle name="Normal 5 4 15 4" xfId="50539"/>
    <cellStyle name="Normal 5 4 16" xfId="15931"/>
    <cellStyle name="Normal 5 4 16 2" xfId="15932"/>
    <cellStyle name="Normal 5 4 16 3" xfId="43505"/>
    <cellStyle name="Normal 5 4 17" xfId="15933"/>
    <cellStyle name="Normal 5 4 18" xfId="15934"/>
    <cellStyle name="Normal 5 4 19" xfId="39883"/>
    <cellStyle name="Normal 5 4 2" xfId="262"/>
    <cellStyle name="Normal 5 4 2 10" xfId="15935"/>
    <cellStyle name="Normal 5 4 2 10 2" xfId="15936"/>
    <cellStyle name="Normal 5 4 2 10 3" xfId="15937"/>
    <cellStyle name="Normal 5 4 2 10 4" xfId="50710"/>
    <cellStyle name="Normal 5 4 2 11" xfId="15938"/>
    <cellStyle name="Normal 5 4 2 11 2" xfId="15939"/>
    <cellStyle name="Normal 5 4 2 11 3" xfId="43676"/>
    <cellStyle name="Normal 5 4 2 12" xfId="15940"/>
    <cellStyle name="Normal 5 4 2 13" xfId="15941"/>
    <cellStyle name="Normal 5 4 2 14" xfId="40054"/>
    <cellStyle name="Normal 5 4 2 2" xfId="15942"/>
    <cellStyle name="Normal 5 4 2 2 10" xfId="15943"/>
    <cellStyle name="Normal 5 4 2 2 11" xfId="40189"/>
    <cellStyle name="Normal 5 4 2 2 2" xfId="15944"/>
    <cellStyle name="Normal 5 4 2 2 2 10" xfId="40556"/>
    <cellStyle name="Normal 5 4 2 2 2 2" xfId="15945"/>
    <cellStyle name="Normal 5 4 2 2 2 2 2" xfId="15946"/>
    <cellStyle name="Normal 5 4 2 2 2 2 2 2" xfId="15947"/>
    <cellStyle name="Normal 5 4 2 2 2 2 2 2 2" xfId="15948"/>
    <cellStyle name="Normal 5 4 2 2 2 2 2 2 3" xfId="15949"/>
    <cellStyle name="Normal 5 4 2 2 2 2 2 2 4" xfId="53409"/>
    <cellStyle name="Normal 5 4 2 2 2 2 2 3" xfId="15950"/>
    <cellStyle name="Normal 5 4 2 2 2 2 2 3 2" xfId="15951"/>
    <cellStyle name="Normal 5 4 2 2 2 2 2 3 3" xfId="48418"/>
    <cellStyle name="Normal 5 4 2 2 2 2 2 4" xfId="15952"/>
    <cellStyle name="Normal 5 4 2 2 2 2 2 5" xfId="15953"/>
    <cellStyle name="Normal 5 4 2 2 2 2 2 6" xfId="42753"/>
    <cellStyle name="Normal 5 4 2 2 2 2 3" xfId="15954"/>
    <cellStyle name="Normal 5 4 2 2 2 2 3 2" xfId="15955"/>
    <cellStyle name="Normal 5 4 2 2 2 2 3 3" xfId="15956"/>
    <cellStyle name="Normal 5 4 2 2 2 2 3 4" xfId="48419"/>
    <cellStyle name="Normal 5 4 2 2 2 2 4" xfId="15957"/>
    <cellStyle name="Normal 5 4 2 2 2 2 4 2" xfId="15958"/>
    <cellStyle name="Normal 5 4 2 2 2 2 4 3" xfId="15959"/>
    <cellStyle name="Normal 5 4 2 2 2 2 4 4" xfId="46387"/>
    <cellStyle name="Normal 5 4 2 2 2 2 5" xfId="15960"/>
    <cellStyle name="Normal 5 4 2 2 2 2 5 2" xfId="15961"/>
    <cellStyle name="Normal 5 4 2 2 2 2 5 3" xfId="15962"/>
    <cellStyle name="Normal 5 4 2 2 2 2 5 4" xfId="51598"/>
    <cellStyle name="Normal 5 4 2 2 2 2 6" xfId="15963"/>
    <cellStyle name="Normal 5 4 2 2 2 2 6 2" xfId="15964"/>
    <cellStyle name="Normal 5 4 2 2 2 2 6 3" xfId="44564"/>
    <cellStyle name="Normal 5 4 2 2 2 2 7" xfId="15965"/>
    <cellStyle name="Normal 5 4 2 2 2 2 8" xfId="15966"/>
    <cellStyle name="Normal 5 4 2 2 2 2 9" xfId="40942"/>
    <cellStyle name="Normal 5 4 2 2 2 3" xfId="15967"/>
    <cellStyle name="Normal 5 4 2 2 2 3 2" xfId="15968"/>
    <cellStyle name="Normal 5 4 2 2 2 3 2 2" xfId="15969"/>
    <cellStyle name="Normal 5 4 2 2 2 3 2 3" xfId="15970"/>
    <cellStyle name="Normal 5 4 2 2 2 3 2 4" xfId="53023"/>
    <cellStyle name="Normal 5 4 2 2 2 3 3" xfId="15971"/>
    <cellStyle name="Normal 5 4 2 2 2 3 3 2" xfId="15972"/>
    <cellStyle name="Normal 5 4 2 2 2 3 3 3" xfId="48420"/>
    <cellStyle name="Normal 5 4 2 2 2 3 4" xfId="15973"/>
    <cellStyle name="Normal 5 4 2 2 2 3 5" xfId="15974"/>
    <cellStyle name="Normal 5 4 2 2 2 3 6" xfId="42367"/>
    <cellStyle name="Normal 5 4 2 2 2 4" xfId="15975"/>
    <cellStyle name="Normal 5 4 2 2 2 4 2" xfId="15976"/>
    <cellStyle name="Normal 5 4 2 2 2 4 3" xfId="15977"/>
    <cellStyle name="Normal 5 4 2 2 2 4 4" xfId="48421"/>
    <cellStyle name="Normal 5 4 2 2 2 5" xfId="15978"/>
    <cellStyle name="Normal 5 4 2 2 2 5 2" xfId="15979"/>
    <cellStyle name="Normal 5 4 2 2 2 5 3" xfId="15980"/>
    <cellStyle name="Normal 5 4 2 2 2 5 4" xfId="46001"/>
    <cellStyle name="Normal 5 4 2 2 2 6" xfId="15981"/>
    <cellStyle name="Normal 5 4 2 2 2 6 2" xfId="15982"/>
    <cellStyle name="Normal 5 4 2 2 2 6 3" xfId="15983"/>
    <cellStyle name="Normal 5 4 2 2 2 6 4" xfId="51212"/>
    <cellStyle name="Normal 5 4 2 2 2 7" xfId="15984"/>
    <cellStyle name="Normal 5 4 2 2 2 7 2" xfId="15985"/>
    <cellStyle name="Normal 5 4 2 2 2 7 3" xfId="44178"/>
    <cellStyle name="Normal 5 4 2 2 2 8" xfId="15986"/>
    <cellStyle name="Normal 5 4 2 2 2 9" xfId="15987"/>
    <cellStyle name="Normal 5 4 2 2 3" xfId="15988"/>
    <cellStyle name="Normal 5 4 2 2 3 2" xfId="15989"/>
    <cellStyle name="Normal 5 4 2 2 3 2 2" xfId="15990"/>
    <cellStyle name="Normal 5 4 2 2 3 2 2 2" xfId="15991"/>
    <cellStyle name="Normal 5 4 2 2 3 2 2 3" xfId="15992"/>
    <cellStyle name="Normal 5 4 2 2 3 2 2 4" xfId="53408"/>
    <cellStyle name="Normal 5 4 2 2 3 2 3" xfId="15993"/>
    <cellStyle name="Normal 5 4 2 2 3 2 3 2" xfId="15994"/>
    <cellStyle name="Normal 5 4 2 2 3 2 3 3" xfId="48422"/>
    <cellStyle name="Normal 5 4 2 2 3 2 4" xfId="15995"/>
    <cellStyle name="Normal 5 4 2 2 3 2 5" xfId="15996"/>
    <cellStyle name="Normal 5 4 2 2 3 2 6" xfId="42752"/>
    <cellStyle name="Normal 5 4 2 2 3 3" xfId="15997"/>
    <cellStyle name="Normal 5 4 2 2 3 3 2" xfId="15998"/>
    <cellStyle name="Normal 5 4 2 2 3 3 3" xfId="15999"/>
    <cellStyle name="Normal 5 4 2 2 3 3 4" xfId="48423"/>
    <cellStyle name="Normal 5 4 2 2 3 4" xfId="16000"/>
    <cellStyle name="Normal 5 4 2 2 3 4 2" xfId="16001"/>
    <cellStyle name="Normal 5 4 2 2 3 4 3" xfId="16002"/>
    <cellStyle name="Normal 5 4 2 2 3 4 4" xfId="46386"/>
    <cellStyle name="Normal 5 4 2 2 3 5" xfId="16003"/>
    <cellStyle name="Normal 5 4 2 2 3 5 2" xfId="16004"/>
    <cellStyle name="Normal 5 4 2 2 3 5 3" xfId="16005"/>
    <cellStyle name="Normal 5 4 2 2 3 5 4" xfId="51597"/>
    <cellStyle name="Normal 5 4 2 2 3 6" xfId="16006"/>
    <cellStyle name="Normal 5 4 2 2 3 6 2" xfId="16007"/>
    <cellStyle name="Normal 5 4 2 2 3 6 3" xfId="44563"/>
    <cellStyle name="Normal 5 4 2 2 3 7" xfId="16008"/>
    <cellStyle name="Normal 5 4 2 2 3 8" xfId="16009"/>
    <cellStyle name="Normal 5 4 2 2 3 9" xfId="40941"/>
    <cellStyle name="Normal 5 4 2 2 4" xfId="16010"/>
    <cellStyle name="Normal 5 4 2 2 4 2" xfId="16011"/>
    <cellStyle name="Normal 5 4 2 2 4 2 2" xfId="16012"/>
    <cellStyle name="Normal 5 4 2 2 4 2 3" xfId="16013"/>
    <cellStyle name="Normal 5 4 2 2 4 2 4" xfId="52656"/>
    <cellStyle name="Normal 5 4 2 2 4 3" xfId="16014"/>
    <cellStyle name="Normal 5 4 2 2 4 3 2" xfId="16015"/>
    <cellStyle name="Normal 5 4 2 2 4 3 3" xfId="48424"/>
    <cellStyle name="Normal 5 4 2 2 4 4" xfId="16016"/>
    <cellStyle name="Normal 5 4 2 2 4 5" xfId="16017"/>
    <cellStyle name="Normal 5 4 2 2 4 6" xfId="42000"/>
    <cellStyle name="Normal 5 4 2 2 5" xfId="16018"/>
    <cellStyle name="Normal 5 4 2 2 5 2" xfId="16019"/>
    <cellStyle name="Normal 5 4 2 2 5 3" xfId="16020"/>
    <cellStyle name="Normal 5 4 2 2 5 4" xfId="48425"/>
    <cellStyle name="Normal 5 4 2 2 6" xfId="16021"/>
    <cellStyle name="Normal 5 4 2 2 6 2" xfId="16022"/>
    <cellStyle name="Normal 5 4 2 2 6 3" xfId="16023"/>
    <cellStyle name="Normal 5 4 2 2 6 4" xfId="45634"/>
    <cellStyle name="Normal 5 4 2 2 7" xfId="16024"/>
    <cellStyle name="Normal 5 4 2 2 7 2" xfId="16025"/>
    <cellStyle name="Normal 5 4 2 2 7 3" xfId="16026"/>
    <cellStyle name="Normal 5 4 2 2 7 4" xfId="50845"/>
    <cellStyle name="Normal 5 4 2 2 8" xfId="16027"/>
    <cellStyle name="Normal 5 4 2 2 8 2" xfId="16028"/>
    <cellStyle name="Normal 5 4 2 2 8 3" xfId="43811"/>
    <cellStyle name="Normal 5 4 2 2 9" xfId="16029"/>
    <cellStyle name="Normal 5 4 2 3" xfId="16030"/>
    <cellStyle name="Normal 5 4 2 3 10" xfId="40327"/>
    <cellStyle name="Normal 5 4 2 3 2" xfId="16031"/>
    <cellStyle name="Normal 5 4 2 3 2 2" xfId="16032"/>
    <cellStyle name="Normal 5 4 2 3 2 2 2" xfId="16033"/>
    <cellStyle name="Normal 5 4 2 3 2 2 2 2" xfId="16034"/>
    <cellStyle name="Normal 5 4 2 3 2 2 2 3" xfId="16035"/>
    <cellStyle name="Normal 5 4 2 3 2 2 2 4" xfId="53410"/>
    <cellStyle name="Normal 5 4 2 3 2 2 3" xfId="16036"/>
    <cellStyle name="Normal 5 4 2 3 2 2 3 2" xfId="16037"/>
    <cellStyle name="Normal 5 4 2 3 2 2 3 3" xfId="48426"/>
    <cellStyle name="Normal 5 4 2 3 2 2 4" xfId="16038"/>
    <cellStyle name="Normal 5 4 2 3 2 2 5" xfId="16039"/>
    <cellStyle name="Normal 5 4 2 3 2 2 6" xfId="42754"/>
    <cellStyle name="Normal 5 4 2 3 2 3" xfId="16040"/>
    <cellStyle name="Normal 5 4 2 3 2 3 2" xfId="16041"/>
    <cellStyle name="Normal 5 4 2 3 2 3 3" xfId="16042"/>
    <cellStyle name="Normal 5 4 2 3 2 3 4" xfId="48427"/>
    <cellStyle name="Normal 5 4 2 3 2 4" xfId="16043"/>
    <cellStyle name="Normal 5 4 2 3 2 4 2" xfId="16044"/>
    <cellStyle name="Normal 5 4 2 3 2 4 3" xfId="16045"/>
    <cellStyle name="Normal 5 4 2 3 2 4 4" xfId="46388"/>
    <cellStyle name="Normal 5 4 2 3 2 5" xfId="16046"/>
    <cellStyle name="Normal 5 4 2 3 2 5 2" xfId="16047"/>
    <cellStyle name="Normal 5 4 2 3 2 5 3" xfId="16048"/>
    <cellStyle name="Normal 5 4 2 3 2 5 4" xfId="51599"/>
    <cellStyle name="Normal 5 4 2 3 2 6" xfId="16049"/>
    <cellStyle name="Normal 5 4 2 3 2 6 2" xfId="16050"/>
    <cellStyle name="Normal 5 4 2 3 2 6 3" xfId="44565"/>
    <cellStyle name="Normal 5 4 2 3 2 7" xfId="16051"/>
    <cellStyle name="Normal 5 4 2 3 2 8" xfId="16052"/>
    <cellStyle name="Normal 5 4 2 3 2 9" xfId="40943"/>
    <cellStyle name="Normal 5 4 2 3 3" xfId="16053"/>
    <cellStyle name="Normal 5 4 2 3 3 2" xfId="16054"/>
    <cellStyle name="Normal 5 4 2 3 3 2 2" xfId="16055"/>
    <cellStyle name="Normal 5 4 2 3 3 2 3" xfId="16056"/>
    <cellStyle name="Normal 5 4 2 3 3 2 4" xfId="52794"/>
    <cellStyle name="Normal 5 4 2 3 3 3" xfId="16057"/>
    <cellStyle name="Normal 5 4 2 3 3 3 2" xfId="16058"/>
    <cellStyle name="Normal 5 4 2 3 3 3 3" xfId="48428"/>
    <cellStyle name="Normal 5 4 2 3 3 4" xfId="16059"/>
    <cellStyle name="Normal 5 4 2 3 3 5" xfId="16060"/>
    <cellStyle name="Normal 5 4 2 3 3 6" xfId="42138"/>
    <cellStyle name="Normal 5 4 2 3 4" xfId="16061"/>
    <cellStyle name="Normal 5 4 2 3 4 2" xfId="16062"/>
    <cellStyle name="Normal 5 4 2 3 4 3" xfId="16063"/>
    <cellStyle name="Normal 5 4 2 3 4 4" xfId="48429"/>
    <cellStyle name="Normal 5 4 2 3 5" xfId="16064"/>
    <cellStyle name="Normal 5 4 2 3 5 2" xfId="16065"/>
    <cellStyle name="Normal 5 4 2 3 5 3" xfId="16066"/>
    <cellStyle name="Normal 5 4 2 3 5 4" xfId="45772"/>
    <cellStyle name="Normal 5 4 2 3 6" xfId="16067"/>
    <cellStyle name="Normal 5 4 2 3 6 2" xfId="16068"/>
    <cellStyle name="Normal 5 4 2 3 6 3" xfId="16069"/>
    <cellStyle name="Normal 5 4 2 3 6 4" xfId="50983"/>
    <cellStyle name="Normal 5 4 2 3 7" xfId="16070"/>
    <cellStyle name="Normal 5 4 2 3 7 2" xfId="16071"/>
    <cellStyle name="Normal 5 4 2 3 7 3" xfId="43949"/>
    <cellStyle name="Normal 5 4 2 3 8" xfId="16072"/>
    <cellStyle name="Normal 5 4 2 3 9" xfId="16073"/>
    <cellStyle name="Normal 5 4 2 4" xfId="16074"/>
    <cellStyle name="Normal 5 4 2 4 2" xfId="16075"/>
    <cellStyle name="Normal 5 4 2 4 2 2" xfId="16076"/>
    <cellStyle name="Normal 5 4 2 4 2 2 2" xfId="16077"/>
    <cellStyle name="Normal 5 4 2 4 2 2 3" xfId="16078"/>
    <cellStyle name="Normal 5 4 2 4 2 2 4" xfId="53407"/>
    <cellStyle name="Normal 5 4 2 4 2 3" xfId="16079"/>
    <cellStyle name="Normal 5 4 2 4 2 3 2" xfId="16080"/>
    <cellStyle name="Normal 5 4 2 4 2 3 3" xfId="48430"/>
    <cellStyle name="Normal 5 4 2 4 2 4" xfId="16081"/>
    <cellStyle name="Normal 5 4 2 4 2 5" xfId="16082"/>
    <cellStyle name="Normal 5 4 2 4 2 6" xfId="42751"/>
    <cellStyle name="Normal 5 4 2 4 3" xfId="16083"/>
    <cellStyle name="Normal 5 4 2 4 3 2" xfId="16084"/>
    <cellStyle name="Normal 5 4 2 4 3 3" xfId="16085"/>
    <cellStyle name="Normal 5 4 2 4 3 4" xfId="48431"/>
    <cellStyle name="Normal 5 4 2 4 4" xfId="16086"/>
    <cellStyle name="Normal 5 4 2 4 4 2" xfId="16087"/>
    <cellStyle name="Normal 5 4 2 4 4 3" xfId="16088"/>
    <cellStyle name="Normal 5 4 2 4 4 4" xfId="46385"/>
    <cellStyle name="Normal 5 4 2 4 5" xfId="16089"/>
    <cellStyle name="Normal 5 4 2 4 5 2" xfId="16090"/>
    <cellStyle name="Normal 5 4 2 4 5 3" xfId="16091"/>
    <cellStyle name="Normal 5 4 2 4 5 4" xfId="51596"/>
    <cellStyle name="Normal 5 4 2 4 6" xfId="16092"/>
    <cellStyle name="Normal 5 4 2 4 6 2" xfId="16093"/>
    <cellStyle name="Normal 5 4 2 4 6 3" xfId="44562"/>
    <cellStyle name="Normal 5 4 2 4 7" xfId="16094"/>
    <cellStyle name="Normal 5 4 2 4 8" xfId="16095"/>
    <cellStyle name="Normal 5 4 2 4 9" xfId="40940"/>
    <cellStyle name="Normal 5 4 2 5" xfId="16096"/>
    <cellStyle name="Normal 5 4 2 5 2" xfId="16097"/>
    <cellStyle name="Normal 5 4 2 5 2 2" xfId="16098"/>
    <cellStyle name="Normal 5 4 2 5 2 2 2" xfId="16099"/>
    <cellStyle name="Normal 5 4 2 5 2 2 3" xfId="16100"/>
    <cellStyle name="Normal 5 4 2 5 2 2 4" xfId="53899"/>
    <cellStyle name="Normal 5 4 2 5 2 3" xfId="16101"/>
    <cellStyle name="Normal 5 4 2 5 2 3 2" xfId="16102"/>
    <cellStyle name="Normal 5 4 2 5 2 3 3" xfId="48432"/>
    <cellStyle name="Normal 5 4 2 5 2 4" xfId="16103"/>
    <cellStyle name="Normal 5 4 2 5 2 5" xfId="16104"/>
    <cellStyle name="Normal 5 4 2 5 2 6" xfId="43243"/>
    <cellStyle name="Normal 5 4 2 5 3" xfId="16105"/>
    <cellStyle name="Normal 5 4 2 5 3 2" xfId="16106"/>
    <cellStyle name="Normal 5 4 2 5 3 3" xfId="16107"/>
    <cellStyle name="Normal 5 4 2 5 3 4" xfId="48433"/>
    <cellStyle name="Normal 5 4 2 5 4" xfId="16108"/>
    <cellStyle name="Normal 5 4 2 5 4 2" xfId="16109"/>
    <cellStyle name="Normal 5 4 2 5 4 3" xfId="16110"/>
    <cellStyle name="Normal 5 4 2 5 4 4" xfId="46877"/>
    <cellStyle name="Normal 5 4 2 5 5" xfId="16111"/>
    <cellStyle name="Normal 5 4 2 5 5 2" xfId="16112"/>
    <cellStyle name="Normal 5 4 2 5 5 3" xfId="16113"/>
    <cellStyle name="Normal 5 4 2 5 5 4" xfId="52088"/>
    <cellStyle name="Normal 5 4 2 5 6" xfId="16114"/>
    <cellStyle name="Normal 5 4 2 5 6 2" xfId="16115"/>
    <cellStyle name="Normal 5 4 2 5 6 3" xfId="45054"/>
    <cellStyle name="Normal 5 4 2 5 7" xfId="16116"/>
    <cellStyle name="Normal 5 4 2 5 8" xfId="16117"/>
    <cellStyle name="Normal 5 4 2 5 9" xfId="41432"/>
    <cellStyle name="Normal 5 4 2 6" xfId="16118"/>
    <cellStyle name="Normal 5 4 2 6 2" xfId="16119"/>
    <cellStyle name="Normal 5 4 2 6 2 2" xfId="16120"/>
    <cellStyle name="Normal 5 4 2 6 2 2 2" xfId="16121"/>
    <cellStyle name="Normal 5 4 2 6 2 2 3" xfId="16122"/>
    <cellStyle name="Normal 5 4 2 6 2 2 4" xfId="54034"/>
    <cellStyle name="Normal 5 4 2 6 2 3" xfId="16123"/>
    <cellStyle name="Normal 5 4 2 6 2 3 2" xfId="16124"/>
    <cellStyle name="Normal 5 4 2 6 2 3 3" xfId="48434"/>
    <cellStyle name="Normal 5 4 2 6 2 4" xfId="16125"/>
    <cellStyle name="Normal 5 4 2 6 2 5" xfId="16126"/>
    <cellStyle name="Normal 5 4 2 6 2 6" xfId="43378"/>
    <cellStyle name="Normal 5 4 2 6 3" xfId="16127"/>
    <cellStyle name="Normal 5 4 2 6 3 2" xfId="16128"/>
    <cellStyle name="Normal 5 4 2 6 3 3" xfId="16129"/>
    <cellStyle name="Normal 5 4 2 6 3 4" xfId="47012"/>
    <cellStyle name="Normal 5 4 2 6 4" xfId="16130"/>
    <cellStyle name="Normal 5 4 2 6 4 2" xfId="16131"/>
    <cellStyle name="Normal 5 4 2 6 4 3" xfId="16132"/>
    <cellStyle name="Normal 5 4 2 6 4 4" xfId="52223"/>
    <cellStyle name="Normal 5 4 2 6 5" xfId="16133"/>
    <cellStyle name="Normal 5 4 2 6 5 2" xfId="16134"/>
    <cellStyle name="Normal 5 4 2 6 5 3" xfId="45189"/>
    <cellStyle name="Normal 5 4 2 6 6" xfId="16135"/>
    <cellStyle name="Normal 5 4 2 6 7" xfId="16136"/>
    <cellStyle name="Normal 5 4 2 6 8" xfId="41567"/>
    <cellStyle name="Normal 5 4 2 7" xfId="16137"/>
    <cellStyle name="Normal 5 4 2 7 2" xfId="16138"/>
    <cellStyle name="Normal 5 4 2 7 2 2" xfId="16139"/>
    <cellStyle name="Normal 5 4 2 7 2 3" xfId="16140"/>
    <cellStyle name="Normal 5 4 2 7 2 4" xfId="52521"/>
    <cellStyle name="Normal 5 4 2 7 3" xfId="16141"/>
    <cellStyle name="Normal 5 4 2 7 3 2" xfId="16142"/>
    <cellStyle name="Normal 5 4 2 7 3 3" xfId="48435"/>
    <cellStyle name="Normal 5 4 2 7 4" xfId="16143"/>
    <cellStyle name="Normal 5 4 2 7 5" xfId="16144"/>
    <cellStyle name="Normal 5 4 2 7 6" xfId="41865"/>
    <cellStyle name="Normal 5 4 2 8" xfId="16145"/>
    <cellStyle name="Normal 5 4 2 8 2" xfId="16146"/>
    <cellStyle name="Normal 5 4 2 8 3" xfId="16147"/>
    <cellStyle name="Normal 5 4 2 8 4" xfId="48436"/>
    <cellStyle name="Normal 5 4 2 9" xfId="16148"/>
    <cellStyle name="Normal 5 4 2 9 2" xfId="16149"/>
    <cellStyle name="Normal 5 4 2 9 3" xfId="16150"/>
    <cellStyle name="Normal 5 4 2 9 4" xfId="45499"/>
    <cellStyle name="Normal 5 4 3" xfId="219"/>
    <cellStyle name="Normal 5 4 3 10" xfId="16151"/>
    <cellStyle name="Normal 5 4 3 10 2" xfId="16152"/>
    <cellStyle name="Normal 5 4 3 10 3" xfId="16153"/>
    <cellStyle name="Normal 5 4 3 10 4" xfId="50753"/>
    <cellStyle name="Normal 5 4 3 11" xfId="16154"/>
    <cellStyle name="Normal 5 4 3 11 2" xfId="16155"/>
    <cellStyle name="Normal 5 4 3 11 3" xfId="43719"/>
    <cellStyle name="Normal 5 4 3 12" xfId="16156"/>
    <cellStyle name="Normal 5 4 3 13" xfId="16157"/>
    <cellStyle name="Normal 5 4 3 14" xfId="40097"/>
    <cellStyle name="Normal 5 4 3 2" xfId="16158"/>
    <cellStyle name="Normal 5 4 3 2 10" xfId="16159"/>
    <cellStyle name="Normal 5 4 3 2 11" xfId="40232"/>
    <cellStyle name="Normal 5 4 3 2 2" xfId="16160"/>
    <cellStyle name="Normal 5 4 3 2 2 10" xfId="40599"/>
    <cellStyle name="Normal 5 4 3 2 2 2" xfId="16161"/>
    <cellStyle name="Normal 5 4 3 2 2 2 2" xfId="16162"/>
    <cellStyle name="Normal 5 4 3 2 2 2 2 2" xfId="16163"/>
    <cellStyle name="Normal 5 4 3 2 2 2 2 2 2" xfId="16164"/>
    <cellStyle name="Normal 5 4 3 2 2 2 2 2 3" xfId="16165"/>
    <cellStyle name="Normal 5 4 3 2 2 2 2 2 4" xfId="53413"/>
    <cellStyle name="Normal 5 4 3 2 2 2 2 3" xfId="16166"/>
    <cellStyle name="Normal 5 4 3 2 2 2 2 3 2" xfId="16167"/>
    <cellStyle name="Normal 5 4 3 2 2 2 2 3 3" xfId="48437"/>
    <cellStyle name="Normal 5 4 3 2 2 2 2 4" xfId="16168"/>
    <cellStyle name="Normal 5 4 3 2 2 2 2 5" xfId="16169"/>
    <cellStyle name="Normal 5 4 3 2 2 2 2 6" xfId="42757"/>
    <cellStyle name="Normal 5 4 3 2 2 2 3" xfId="16170"/>
    <cellStyle name="Normal 5 4 3 2 2 2 3 2" xfId="16171"/>
    <cellStyle name="Normal 5 4 3 2 2 2 3 3" xfId="16172"/>
    <cellStyle name="Normal 5 4 3 2 2 2 3 4" xfId="48438"/>
    <cellStyle name="Normal 5 4 3 2 2 2 4" xfId="16173"/>
    <cellStyle name="Normal 5 4 3 2 2 2 4 2" xfId="16174"/>
    <cellStyle name="Normal 5 4 3 2 2 2 4 3" xfId="16175"/>
    <cellStyle name="Normal 5 4 3 2 2 2 4 4" xfId="46391"/>
    <cellStyle name="Normal 5 4 3 2 2 2 5" xfId="16176"/>
    <cellStyle name="Normal 5 4 3 2 2 2 5 2" xfId="16177"/>
    <cellStyle name="Normal 5 4 3 2 2 2 5 3" xfId="16178"/>
    <cellStyle name="Normal 5 4 3 2 2 2 5 4" xfId="51602"/>
    <cellStyle name="Normal 5 4 3 2 2 2 6" xfId="16179"/>
    <cellStyle name="Normal 5 4 3 2 2 2 6 2" xfId="16180"/>
    <cellStyle name="Normal 5 4 3 2 2 2 6 3" xfId="44568"/>
    <cellStyle name="Normal 5 4 3 2 2 2 7" xfId="16181"/>
    <cellStyle name="Normal 5 4 3 2 2 2 8" xfId="16182"/>
    <cellStyle name="Normal 5 4 3 2 2 2 9" xfId="40946"/>
    <cellStyle name="Normal 5 4 3 2 2 3" xfId="16183"/>
    <cellStyle name="Normal 5 4 3 2 2 3 2" xfId="16184"/>
    <cellStyle name="Normal 5 4 3 2 2 3 2 2" xfId="16185"/>
    <cellStyle name="Normal 5 4 3 2 2 3 2 3" xfId="16186"/>
    <cellStyle name="Normal 5 4 3 2 2 3 2 4" xfId="53066"/>
    <cellStyle name="Normal 5 4 3 2 2 3 3" xfId="16187"/>
    <cellStyle name="Normal 5 4 3 2 2 3 3 2" xfId="16188"/>
    <cellStyle name="Normal 5 4 3 2 2 3 3 3" xfId="48439"/>
    <cellStyle name="Normal 5 4 3 2 2 3 4" xfId="16189"/>
    <cellStyle name="Normal 5 4 3 2 2 3 5" xfId="16190"/>
    <cellStyle name="Normal 5 4 3 2 2 3 6" xfId="42410"/>
    <cellStyle name="Normal 5 4 3 2 2 4" xfId="16191"/>
    <cellStyle name="Normal 5 4 3 2 2 4 2" xfId="16192"/>
    <cellStyle name="Normal 5 4 3 2 2 4 3" xfId="16193"/>
    <cellStyle name="Normal 5 4 3 2 2 4 4" xfId="48440"/>
    <cellStyle name="Normal 5 4 3 2 2 5" xfId="16194"/>
    <cellStyle name="Normal 5 4 3 2 2 5 2" xfId="16195"/>
    <cellStyle name="Normal 5 4 3 2 2 5 3" xfId="16196"/>
    <cellStyle name="Normal 5 4 3 2 2 5 4" xfId="46044"/>
    <cellStyle name="Normal 5 4 3 2 2 6" xfId="16197"/>
    <cellStyle name="Normal 5 4 3 2 2 6 2" xfId="16198"/>
    <cellStyle name="Normal 5 4 3 2 2 6 3" xfId="16199"/>
    <cellStyle name="Normal 5 4 3 2 2 6 4" xfId="51255"/>
    <cellStyle name="Normal 5 4 3 2 2 7" xfId="16200"/>
    <cellStyle name="Normal 5 4 3 2 2 7 2" xfId="16201"/>
    <cellStyle name="Normal 5 4 3 2 2 7 3" xfId="44221"/>
    <cellStyle name="Normal 5 4 3 2 2 8" xfId="16202"/>
    <cellStyle name="Normal 5 4 3 2 2 9" xfId="16203"/>
    <cellStyle name="Normal 5 4 3 2 3" xfId="16204"/>
    <cellStyle name="Normal 5 4 3 2 3 2" xfId="16205"/>
    <cellStyle name="Normal 5 4 3 2 3 2 2" xfId="16206"/>
    <cellStyle name="Normal 5 4 3 2 3 2 2 2" xfId="16207"/>
    <cellStyle name="Normal 5 4 3 2 3 2 2 3" xfId="16208"/>
    <cellStyle name="Normal 5 4 3 2 3 2 2 4" xfId="53412"/>
    <cellStyle name="Normal 5 4 3 2 3 2 3" xfId="16209"/>
    <cellStyle name="Normal 5 4 3 2 3 2 3 2" xfId="16210"/>
    <cellStyle name="Normal 5 4 3 2 3 2 3 3" xfId="48441"/>
    <cellStyle name="Normal 5 4 3 2 3 2 4" xfId="16211"/>
    <cellStyle name="Normal 5 4 3 2 3 2 5" xfId="16212"/>
    <cellStyle name="Normal 5 4 3 2 3 2 6" xfId="42756"/>
    <cellStyle name="Normal 5 4 3 2 3 3" xfId="16213"/>
    <cellStyle name="Normal 5 4 3 2 3 3 2" xfId="16214"/>
    <cellStyle name="Normal 5 4 3 2 3 3 3" xfId="16215"/>
    <cellStyle name="Normal 5 4 3 2 3 3 4" xfId="48442"/>
    <cellStyle name="Normal 5 4 3 2 3 4" xfId="16216"/>
    <cellStyle name="Normal 5 4 3 2 3 4 2" xfId="16217"/>
    <cellStyle name="Normal 5 4 3 2 3 4 3" xfId="16218"/>
    <cellStyle name="Normal 5 4 3 2 3 4 4" xfId="46390"/>
    <cellStyle name="Normal 5 4 3 2 3 5" xfId="16219"/>
    <cellStyle name="Normal 5 4 3 2 3 5 2" xfId="16220"/>
    <cellStyle name="Normal 5 4 3 2 3 5 3" xfId="16221"/>
    <cellStyle name="Normal 5 4 3 2 3 5 4" xfId="51601"/>
    <cellStyle name="Normal 5 4 3 2 3 6" xfId="16222"/>
    <cellStyle name="Normal 5 4 3 2 3 6 2" xfId="16223"/>
    <cellStyle name="Normal 5 4 3 2 3 6 3" xfId="44567"/>
    <cellStyle name="Normal 5 4 3 2 3 7" xfId="16224"/>
    <cellStyle name="Normal 5 4 3 2 3 8" xfId="16225"/>
    <cellStyle name="Normal 5 4 3 2 3 9" xfId="40945"/>
    <cellStyle name="Normal 5 4 3 2 4" xfId="16226"/>
    <cellStyle name="Normal 5 4 3 2 4 2" xfId="16227"/>
    <cellStyle name="Normal 5 4 3 2 4 2 2" xfId="16228"/>
    <cellStyle name="Normal 5 4 3 2 4 2 3" xfId="16229"/>
    <cellStyle name="Normal 5 4 3 2 4 2 4" xfId="52699"/>
    <cellStyle name="Normal 5 4 3 2 4 3" xfId="16230"/>
    <cellStyle name="Normal 5 4 3 2 4 3 2" xfId="16231"/>
    <cellStyle name="Normal 5 4 3 2 4 3 3" xfId="48443"/>
    <cellStyle name="Normal 5 4 3 2 4 4" xfId="16232"/>
    <cellStyle name="Normal 5 4 3 2 4 5" xfId="16233"/>
    <cellStyle name="Normal 5 4 3 2 4 6" xfId="42043"/>
    <cellStyle name="Normal 5 4 3 2 5" xfId="16234"/>
    <cellStyle name="Normal 5 4 3 2 5 2" xfId="16235"/>
    <cellStyle name="Normal 5 4 3 2 5 3" xfId="16236"/>
    <cellStyle name="Normal 5 4 3 2 5 4" xfId="48444"/>
    <cellStyle name="Normal 5 4 3 2 6" xfId="16237"/>
    <cellStyle name="Normal 5 4 3 2 6 2" xfId="16238"/>
    <cellStyle name="Normal 5 4 3 2 6 3" xfId="16239"/>
    <cellStyle name="Normal 5 4 3 2 6 4" xfId="45677"/>
    <cellStyle name="Normal 5 4 3 2 7" xfId="16240"/>
    <cellStyle name="Normal 5 4 3 2 7 2" xfId="16241"/>
    <cellStyle name="Normal 5 4 3 2 7 3" xfId="16242"/>
    <cellStyle name="Normal 5 4 3 2 7 4" xfId="50888"/>
    <cellStyle name="Normal 5 4 3 2 8" xfId="16243"/>
    <cellStyle name="Normal 5 4 3 2 8 2" xfId="16244"/>
    <cellStyle name="Normal 5 4 3 2 8 3" xfId="43854"/>
    <cellStyle name="Normal 5 4 3 2 9" xfId="16245"/>
    <cellStyle name="Normal 5 4 3 3" xfId="16246"/>
    <cellStyle name="Normal 5 4 3 3 10" xfId="40370"/>
    <cellStyle name="Normal 5 4 3 3 2" xfId="16247"/>
    <cellStyle name="Normal 5 4 3 3 2 2" xfId="16248"/>
    <cellStyle name="Normal 5 4 3 3 2 2 2" xfId="16249"/>
    <cellStyle name="Normal 5 4 3 3 2 2 2 2" xfId="16250"/>
    <cellStyle name="Normal 5 4 3 3 2 2 2 3" xfId="16251"/>
    <cellStyle name="Normal 5 4 3 3 2 2 2 4" xfId="53414"/>
    <cellStyle name="Normal 5 4 3 3 2 2 3" xfId="16252"/>
    <cellStyle name="Normal 5 4 3 3 2 2 3 2" xfId="16253"/>
    <cellStyle name="Normal 5 4 3 3 2 2 3 3" xfId="48445"/>
    <cellStyle name="Normal 5 4 3 3 2 2 4" xfId="16254"/>
    <cellStyle name="Normal 5 4 3 3 2 2 5" xfId="16255"/>
    <cellStyle name="Normal 5 4 3 3 2 2 6" xfId="42758"/>
    <cellStyle name="Normal 5 4 3 3 2 3" xfId="16256"/>
    <cellStyle name="Normal 5 4 3 3 2 3 2" xfId="16257"/>
    <cellStyle name="Normal 5 4 3 3 2 3 3" xfId="16258"/>
    <cellStyle name="Normal 5 4 3 3 2 3 4" xfId="48446"/>
    <cellStyle name="Normal 5 4 3 3 2 4" xfId="16259"/>
    <cellStyle name="Normal 5 4 3 3 2 4 2" xfId="16260"/>
    <cellStyle name="Normal 5 4 3 3 2 4 3" xfId="16261"/>
    <cellStyle name="Normal 5 4 3 3 2 4 4" xfId="46392"/>
    <cellStyle name="Normal 5 4 3 3 2 5" xfId="16262"/>
    <cellStyle name="Normal 5 4 3 3 2 5 2" xfId="16263"/>
    <cellStyle name="Normal 5 4 3 3 2 5 3" xfId="16264"/>
    <cellStyle name="Normal 5 4 3 3 2 5 4" xfId="51603"/>
    <cellStyle name="Normal 5 4 3 3 2 6" xfId="16265"/>
    <cellStyle name="Normal 5 4 3 3 2 6 2" xfId="16266"/>
    <cellStyle name="Normal 5 4 3 3 2 6 3" xfId="44569"/>
    <cellStyle name="Normal 5 4 3 3 2 7" xfId="16267"/>
    <cellStyle name="Normal 5 4 3 3 2 8" xfId="16268"/>
    <cellStyle name="Normal 5 4 3 3 2 9" xfId="40947"/>
    <cellStyle name="Normal 5 4 3 3 3" xfId="16269"/>
    <cellStyle name="Normal 5 4 3 3 3 2" xfId="16270"/>
    <cellStyle name="Normal 5 4 3 3 3 2 2" xfId="16271"/>
    <cellStyle name="Normal 5 4 3 3 3 2 3" xfId="16272"/>
    <cellStyle name="Normal 5 4 3 3 3 2 4" xfId="52837"/>
    <cellStyle name="Normal 5 4 3 3 3 3" xfId="16273"/>
    <cellStyle name="Normal 5 4 3 3 3 3 2" xfId="16274"/>
    <cellStyle name="Normal 5 4 3 3 3 3 3" xfId="48447"/>
    <cellStyle name="Normal 5 4 3 3 3 4" xfId="16275"/>
    <cellStyle name="Normal 5 4 3 3 3 5" xfId="16276"/>
    <cellStyle name="Normal 5 4 3 3 3 6" xfId="42181"/>
    <cellStyle name="Normal 5 4 3 3 4" xfId="16277"/>
    <cellStyle name="Normal 5 4 3 3 4 2" xfId="16278"/>
    <cellStyle name="Normal 5 4 3 3 4 3" xfId="16279"/>
    <cellStyle name="Normal 5 4 3 3 4 4" xfId="48448"/>
    <cellStyle name="Normal 5 4 3 3 5" xfId="16280"/>
    <cellStyle name="Normal 5 4 3 3 5 2" xfId="16281"/>
    <cellStyle name="Normal 5 4 3 3 5 3" xfId="16282"/>
    <cellStyle name="Normal 5 4 3 3 5 4" xfId="45815"/>
    <cellStyle name="Normal 5 4 3 3 6" xfId="16283"/>
    <cellStyle name="Normal 5 4 3 3 6 2" xfId="16284"/>
    <cellStyle name="Normal 5 4 3 3 6 3" xfId="16285"/>
    <cellStyle name="Normal 5 4 3 3 6 4" xfId="51026"/>
    <cellStyle name="Normal 5 4 3 3 7" xfId="16286"/>
    <cellStyle name="Normal 5 4 3 3 7 2" xfId="16287"/>
    <cellStyle name="Normal 5 4 3 3 7 3" xfId="43992"/>
    <cellStyle name="Normal 5 4 3 3 8" xfId="16288"/>
    <cellStyle name="Normal 5 4 3 3 9" xfId="16289"/>
    <cellStyle name="Normal 5 4 3 4" xfId="16290"/>
    <cellStyle name="Normal 5 4 3 4 2" xfId="16291"/>
    <cellStyle name="Normal 5 4 3 4 2 2" xfId="16292"/>
    <cellStyle name="Normal 5 4 3 4 2 2 2" xfId="16293"/>
    <cellStyle name="Normal 5 4 3 4 2 2 3" xfId="16294"/>
    <cellStyle name="Normal 5 4 3 4 2 2 4" xfId="53411"/>
    <cellStyle name="Normal 5 4 3 4 2 3" xfId="16295"/>
    <cellStyle name="Normal 5 4 3 4 2 3 2" xfId="16296"/>
    <cellStyle name="Normal 5 4 3 4 2 3 3" xfId="48449"/>
    <cellStyle name="Normal 5 4 3 4 2 4" xfId="16297"/>
    <cellStyle name="Normal 5 4 3 4 2 5" xfId="16298"/>
    <cellStyle name="Normal 5 4 3 4 2 6" xfId="42755"/>
    <cellStyle name="Normal 5 4 3 4 3" xfId="16299"/>
    <cellStyle name="Normal 5 4 3 4 3 2" xfId="16300"/>
    <cellStyle name="Normal 5 4 3 4 3 3" xfId="16301"/>
    <cellStyle name="Normal 5 4 3 4 3 4" xfId="48450"/>
    <cellStyle name="Normal 5 4 3 4 4" xfId="16302"/>
    <cellStyle name="Normal 5 4 3 4 4 2" xfId="16303"/>
    <cellStyle name="Normal 5 4 3 4 4 3" xfId="16304"/>
    <cellStyle name="Normal 5 4 3 4 4 4" xfId="46389"/>
    <cellStyle name="Normal 5 4 3 4 5" xfId="16305"/>
    <cellStyle name="Normal 5 4 3 4 5 2" xfId="16306"/>
    <cellStyle name="Normal 5 4 3 4 5 3" xfId="16307"/>
    <cellStyle name="Normal 5 4 3 4 5 4" xfId="51600"/>
    <cellStyle name="Normal 5 4 3 4 6" xfId="16308"/>
    <cellStyle name="Normal 5 4 3 4 6 2" xfId="16309"/>
    <cellStyle name="Normal 5 4 3 4 6 3" xfId="44566"/>
    <cellStyle name="Normal 5 4 3 4 7" xfId="16310"/>
    <cellStyle name="Normal 5 4 3 4 8" xfId="16311"/>
    <cellStyle name="Normal 5 4 3 4 9" xfId="40944"/>
    <cellStyle name="Normal 5 4 3 5" xfId="16312"/>
    <cellStyle name="Normal 5 4 3 5 2" xfId="16313"/>
    <cellStyle name="Normal 5 4 3 5 2 2" xfId="16314"/>
    <cellStyle name="Normal 5 4 3 5 2 2 2" xfId="16315"/>
    <cellStyle name="Normal 5 4 3 5 2 2 3" xfId="16316"/>
    <cellStyle name="Normal 5 4 3 5 2 2 4" xfId="53942"/>
    <cellStyle name="Normal 5 4 3 5 2 3" xfId="16317"/>
    <cellStyle name="Normal 5 4 3 5 2 3 2" xfId="16318"/>
    <cellStyle name="Normal 5 4 3 5 2 3 3" xfId="48451"/>
    <cellStyle name="Normal 5 4 3 5 2 4" xfId="16319"/>
    <cellStyle name="Normal 5 4 3 5 2 5" xfId="16320"/>
    <cellStyle name="Normal 5 4 3 5 2 6" xfId="43286"/>
    <cellStyle name="Normal 5 4 3 5 3" xfId="16321"/>
    <cellStyle name="Normal 5 4 3 5 3 2" xfId="16322"/>
    <cellStyle name="Normal 5 4 3 5 3 3" xfId="16323"/>
    <cellStyle name="Normal 5 4 3 5 3 4" xfId="48452"/>
    <cellStyle name="Normal 5 4 3 5 4" xfId="16324"/>
    <cellStyle name="Normal 5 4 3 5 4 2" xfId="16325"/>
    <cellStyle name="Normal 5 4 3 5 4 3" xfId="16326"/>
    <cellStyle name="Normal 5 4 3 5 4 4" xfId="46920"/>
    <cellStyle name="Normal 5 4 3 5 5" xfId="16327"/>
    <cellStyle name="Normal 5 4 3 5 5 2" xfId="16328"/>
    <cellStyle name="Normal 5 4 3 5 5 3" xfId="16329"/>
    <cellStyle name="Normal 5 4 3 5 5 4" xfId="52131"/>
    <cellStyle name="Normal 5 4 3 5 6" xfId="16330"/>
    <cellStyle name="Normal 5 4 3 5 6 2" xfId="16331"/>
    <cellStyle name="Normal 5 4 3 5 6 3" xfId="45097"/>
    <cellStyle name="Normal 5 4 3 5 7" xfId="16332"/>
    <cellStyle name="Normal 5 4 3 5 8" xfId="16333"/>
    <cellStyle name="Normal 5 4 3 5 9" xfId="41475"/>
    <cellStyle name="Normal 5 4 3 6" xfId="16334"/>
    <cellStyle name="Normal 5 4 3 6 2" xfId="16335"/>
    <cellStyle name="Normal 5 4 3 6 2 2" xfId="16336"/>
    <cellStyle name="Normal 5 4 3 6 2 2 2" xfId="16337"/>
    <cellStyle name="Normal 5 4 3 6 2 2 3" xfId="16338"/>
    <cellStyle name="Normal 5 4 3 6 2 2 4" xfId="54077"/>
    <cellStyle name="Normal 5 4 3 6 2 3" xfId="16339"/>
    <cellStyle name="Normal 5 4 3 6 2 3 2" xfId="16340"/>
    <cellStyle name="Normal 5 4 3 6 2 3 3" xfId="48453"/>
    <cellStyle name="Normal 5 4 3 6 2 4" xfId="16341"/>
    <cellStyle name="Normal 5 4 3 6 2 5" xfId="16342"/>
    <cellStyle name="Normal 5 4 3 6 2 6" xfId="43421"/>
    <cellStyle name="Normal 5 4 3 6 3" xfId="16343"/>
    <cellStyle name="Normal 5 4 3 6 3 2" xfId="16344"/>
    <cellStyle name="Normal 5 4 3 6 3 3" xfId="16345"/>
    <cellStyle name="Normal 5 4 3 6 3 4" xfId="47055"/>
    <cellStyle name="Normal 5 4 3 6 4" xfId="16346"/>
    <cellStyle name="Normal 5 4 3 6 4 2" xfId="16347"/>
    <cellStyle name="Normal 5 4 3 6 4 3" xfId="16348"/>
    <cellStyle name="Normal 5 4 3 6 4 4" xfId="52266"/>
    <cellStyle name="Normal 5 4 3 6 5" xfId="16349"/>
    <cellStyle name="Normal 5 4 3 6 5 2" xfId="16350"/>
    <cellStyle name="Normal 5 4 3 6 5 3" xfId="45232"/>
    <cellStyle name="Normal 5 4 3 6 6" xfId="16351"/>
    <cellStyle name="Normal 5 4 3 6 7" xfId="16352"/>
    <cellStyle name="Normal 5 4 3 6 8" xfId="41610"/>
    <cellStyle name="Normal 5 4 3 7" xfId="16353"/>
    <cellStyle name="Normal 5 4 3 7 2" xfId="16354"/>
    <cellStyle name="Normal 5 4 3 7 2 2" xfId="16355"/>
    <cellStyle name="Normal 5 4 3 7 2 3" xfId="16356"/>
    <cellStyle name="Normal 5 4 3 7 2 4" xfId="52564"/>
    <cellStyle name="Normal 5 4 3 7 3" xfId="16357"/>
    <cellStyle name="Normal 5 4 3 7 3 2" xfId="16358"/>
    <cellStyle name="Normal 5 4 3 7 3 3" xfId="48454"/>
    <cellStyle name="Normal 5 4 3 7 4" xfId="16359"/>
    <cellStyle name="Normal 5 4 3 7 5" xfId="16360"/>
    <cellStyle name="Normal 5 4 3 7 6" xfId="41908"/>
    <cellStyle name="Normal 5 4 3 8" xfId="16361"/>
    <cellStyle name="Normal 5 4 3 8 2" xfId="16362"/>
    <cellStyle name="Normal 5 4 3 8 3" xfId="16363"/>
    <cellStyle name="Normal 5 4 3 8 4" xfId="48455"/>
    <cellStyle name="Normal 5 4 3 9" xfId="16364"/>
    <cellStyle name="Normal 5 4 3 9 2" xfId="16365"/>
    <cellStyle name="Normal 5 4 3 9 3" xfId="16366"/>
    <cellStyle name="Normal 5 4 3 9 4" xfId="45542"/>
    <cellStyle name="Normal 5 4 4" xfId="16367"/>
    <cellStyle name="Normal 5 4 4 10" xfId="16368"/>
    <cellStyle name="Normal 5 4 4 11" xfId="40008"/>
    <cellStyle name="Normal 5 4 4 2" xfId="16369"/>
    <cellStyle name="Normal 5 4 4 2 10" xfId="40460"/>
    <cellStyle name="Normal 5 4 4 2 2" xfId="16370"/>
    <cellStyle name="Normal 5 4 4 2 2 2" xfId="16371"/>
    <cellStyle name="Normal 5 4 4 2 2 2 2" xfId="16372"/>
    <cellStyle name="Normal 5 4 4 2 2 2 2 2" xfId="16373"/>
    <cellStyle name="Normal 5 4 4 2 2 2 2 3" xfId="16374"/>
    <cellStyle name="Normal 5 4 4 2 2 2 2 4" xfId="53416"/>
    <cellStyle name="Normal 5 4 4 2 2 2 3" xfId="16375"/>
    <cellStyle name="Normal 5 4 4 2 2 2 3 2" xfId="16376"/>
    <cellStyle name="Normal 5 4 4 2 2 2 3 3" xfId="48456"/>
    <cellStyle name="Normal 5 4 4 2 2 2 4" xfId="16377"/>
    <cellStyle name="Normal 5 4 4 2 2 2 5" xfId="16378"/>
    <cellStyle name="Normal 5 4 4 2 2 2 6" xfId="42760"/>
    <cellStyle name="Normal 5 4 4 2 2 3" xfId="16379"/>
    <cellStyle name="Normal 5 4 4 2 2 3 2" xfId="16380"/>
    <cellStyle name="Normal 5 4 4 2 2 3 3" xfId="16381"/>
    <cellStyle name="Normal 5 4 4 2 2 3 4" xfId="48457"/>
    <cellStyle name="Normal 5 4 4 2 2 4" xfId="16382"/>
    <cellStyle name="Normal 5 4 4 2 2 4 2" xfId="16383"/>
    <cellStyle name="Normal 5 4 4 2 2 4 3" xfId="16384"/>
    <cellStyle name="Normal 5 4 4 2 2 4 4" xfId="46394"/>
    <cellStyle name="Normal 5 4 4 2 2 5" xfId="16385"/>
    <cellStyle name="Normal 5 4 4 2 2 5 2" xfId="16386"/>
    <cellStyle name="Normal 5 4 4 2 2 5 3" xfId="16387"/>
    <cellStyle name="Normal 5 4 4 2 2 5 4" xfId="51605"/>
    <cellStyle name="Normal 5 4 4 2 2 6" xfId="16388"/>
    <cellStyle name="Normal 5 4 4 2 2 6 2" xfId="16389"/>
    <cellStyle name="Normal 5 4 4 2 2 6 3" xfId="44571"/>
    <cellStyle name="Normal 5 4 4 2 2 7" xfId="16390"/>
    <cellStyle name="Normal 5 4 4 2 2 8" xfId="16391"/>
    <cellStyle name="Normal 5 4 4 2 2 9" xfId="40949"/>
    <cellStyle name="Normal 5 4 4 2 3" xfId="16392"/>
    <cellStyle name="Normal 5 4 4 2 3 2" xfId="16393"/>
    <cellStyle name="Normal 5 4 4 2 3 2 2" xfId="16394"/>
    <cellStyle name="Normal 5 4 4 2 3 2 3" xfId="16395"/>
    <cellStyle name="Normal 5 4 4 2 3 2 4" xfId="52927"/>
    <cellStyle name="Normal 5 4 4 2 3 3" xfId="16396"/>
    <cellStyle name="Normal 5 4 4 2 3 3 2" xfId="16397"/>
    <cellStyle name="Normal 5 4 4 2 3 3 3" xfId="48458"/>
    <cellStyle name="Normal 5 4 4 2 3 4" xfId="16398"/>
    <cellStyle name="Normal 5 4 4 2 3 5" xfId="16399"/>
    <cellStyle name="Normal 5 4 4 2 3 6" xfId="42271"/>
    <cellStyle name="Normal 5 4 4 2 4" xfId="16400"/>
    <cellStyle name="Normal 5 4 4 2 4 2" xfId="16401"/>
    <cellStyle name="Normal 5 4 4 2 4 3" xfId="16402"/>
    <cellStyle name="Normal 5 4 4 2 4 4" xfId="48459"/>
    <cellStyle name="Normal 5 4 4 2 5" xfId="16403"/>
    <cellStyle name="Normal 5 4 4 2 5 2" xfId="16404"/>
    <cellStyle name="Normal 5 4 4 2 5 3" xfId="16405"/>
    <cellStyle name="Normal 5 4 4 2 5 4" xfId="45905"/>
    <cellStyle name="Normal 5 4 4 2 6" xfId="16406"/>
    <cellStyle name="Normal 5 4 4 2 6 2" xfId="16407"/>
    <cellStyle name="Normal 5 4 4 2 6 3" xfId="16408"/>
    <cellStyle name="Normal 5 4 4 2 6 4" xfId="51116"/>
    <cellStyle name="Normal 5 4 4 2 7" xfId="16409"/>
    <cellStyle name="Normal 5 4 4 2 7 2" xfId="16410"/>
    <cellStyle name="Normal 5 4 4 2 7 3" xfId="44082"/>
    <cellStyle name="Normal 5 4 4 2 8" xfId="16411"/>
    <cellStyle name="Normal 5 4 4 2 9" xfId="16412"/>
    <cellStyle name="Normal 5 4 4 3" xfId="16413"/>
    <cellStyle name="Normal 5 4 4 3 2" xfId="16414"/>
    <cellStyle name="Normal 5 4 4 3 2 2" xfId="16415"/>
    <cellStyle name="Normal 5 4 4 3 2 2 2" xfId="16416"/>
    <cellStyle name="Normal 5 4 4 3 2 2 3" xfId="16417"/>
    <cellStyle name="Normal 5 4 4 3 2 2 4" xfId="53415"/>
    <cellStyle name="Normal 5 4 4 3 2 3" xfId="16418"/>
    <cellStyle name="Normal 5 4 4 3 2 3 2" xfId="16419"/>
    <cellStyle name="Normal 5 4 4 3 2 3 3" xfId="48460"/>
    <cellStyle name="Normal 5 4 4 3 2 4" xfId="16420"/>
    <cellStyle name="Normal 5 4 4 3 2 5" xfId="16421"/>
    <cellStyle name="Normal 5 4 4 3 2 6" xfId="42759"/>
    <cellStyle name="Normal 5 4 4 3 3" xfId="16422"/>
    <cellStyle name="Normal 5 4 4 3 3 2" xfId="16423"/>
    <cellStyle name="Normal 5 4 4 3 3 3" xfId="16424"/>
    <cellStyle name="Normal 5 4 4 3 3 4" xfId="48461"/>
    <cellStyle name="Normal 5 4 4 3 4" xfId="16425"/>
    <cellStyle name="Normal 5 4 4 3 4 2" xfId="16426"/>
    <cellStyle name="Normal 5 4 4 3 4 3" xfId="16427"/>
    <cellStyle name="Normal 5 4 4 3 4 4" xfId="46393"/>
    <cellStyle name="Normal 5 4 4 3 5" xfId="16428"/>
    <cellStyle name="Normal 5 4 4 3 5 2" xfId="16429"/>
    <cellStyle name="Normal 5 4 4 3 5 3" xfId="16430"/>
    <cellStyle name="Normal 5 4 4 3 5 4" xfId="51604"/>
    <cellStyle name="Normal 5 4 4 3 6" xfId="16431"/>
    <cellStyle name="Normal 5 4 4 3 6 2" xfId="16432"/>
    <cellStyle name="Normal 5 4 4 3 6 3" xfId="44570"/>
    <cellStyle name="Normal 5 4 4 3 7" xfId="16433"/>
    <cellStyle name="Normal 5 4 4 3 8" xfId="16434"/>
    <cellStyle name="Normal 5 4 4 3 9" xfId="40948"/>
    <cellStyle name="Normal 5 4 4 4" xfId="16435"/>
    <cellStyle name="Normal 5 4 4 4 2" xfId="16436"/>
    <cellStyle name="Normal 5 4 4 4 2 2" xfId="16437"/>
    <cellStyle name="Normal 5 4 4 4 2 3" xfId="16438"/>
    <cellStyle name="Normal 5 4 4 4 2 4" xfId="52475"/>
    <cellStyle name="Normal 5 4 4 4 3" xfId="16439"/>
    <cellStyle name="Normal 5 4 4 4 3 2" xfId="16440"/>
    <cellStyle name="Normal 5 4 4 4 3 3" xfId="48462"/>
    <cellStyle name="Normal 5 4 4 4 4" xfId="16441"/>
    <cellStyle name="Normal 5 4 4 4 5" xfId="16442"/>
    <cellStyle name="Normal 5 4 4 4 6" xfId="41819"/>
    <cellStyle name="Normal 5 4 4 5" xfId="16443"/>
    <cellStyle name="Normal 5 4 4 5 2" xfId="16444"/>
    <cellStyle name="Normal 5 4 4 5 3" xfId="16445"/>
    <cellStyle name="Normal 5 4 4 5 4" xfId="48463"/>
    <cellStyle name="Normal 5 4 4 6" xfId="16446"/>
    <cellStyle name="Normal 5 4 4 6 2" xfId="16447"/>
    <cellStyle name="Normal 5 4 4 6 3" xfId="16448"/>
    <cellStyle name="Normal 5 4 4 6 4" xfId="45453"/>
    <cellStyle name="Normal 5 4 4 7" xfId="16449"/>
    <cellStyle name="Normal 5 4 4 7 2" xfId="16450"/>
    <cellStyle name="Normal 5 4 4 7 3" xfId="16451"/>
    <cellStyle name="Normal 5 4 4 7 4" xfId="50664"/>
    <cellStyle name="Normal 5 4 4 8" xfId="16452"/>
    <cellStyle name="Normal 5 4 4 8 2" xfId="16453"/>
    <cellStyle name="Normal 5 4 4 8 3" xfId="43630"/>
    <cellStyle name="Normal 5 4 4 9" xfId="16454"/>
    <cellStyle name="Normal 5 4 5" xfId="16455"/>
    <cellStyle name="Normal 5 4 5 10" xfId="16456"/>
    <cellStyle name="Normal 5 4 5 11" xfId="40143"/>
    <cellStyle name="Normal 5 4 5 2" xfId="16457"/>
    <cellStyle name="Normal 5 4 5 2 10" xfId="40510"/>
    <cellStyle name="Normal 5 4 5 2 2" xfId="16458"/>
    <cellStyle name="Normal 5 4 5 2 2 2" xfId="16459"/>
    <cellStyle name="Normal 5 4 5 2 2 2 2" xfId="16460"/>
    <cellStyle name="Normal 5 4 5 2 2 2 2 2" xfId="16461"/>
    <cellStyle name="Normal 5 4 5 2 2 2 2 3" xfId="16462"/>
    <cellStyle name="Normal 5 4 5 2 2 2 2 4" xfId="53418"/>
    <cellStyle name="Normal 5 4 5 2 2 2 3" xfId="16463"/>
    <cellStyle name="Normal 5 4 5 2 2 2 3 2" xfId="16464"/>
    <cellStyle name="Normal 5 4 5 2 2 2 3 3" xfId="48464"/>
    <cellStyle name="Normal 5 4 5 2 2 2 4" xfId="16465"/>
    <cellStyle name="Normal 5 4 5 2 2 2 5" xfId="16466"/>
    <cellStyle name="Normal 5 4 5 2 2 2 6" xfId="42762"/>
    <cellStyle name="Normal 5 4 5 2 2 3" xfId="16467"/>
    <cellStyle name="Normal 5 4 5 2 2 3 2" xfId="16468"/>
    <cellStyle name="Normal 5 4 5 2 2 3 3" xfId="16469"/>
    <cellStyle name="Normal 5 4 5 2 2 3 4" xfId="48465"/>
    <cellStyle name="Normal 5 4 5 2 2 4" xfId="16470"/>
    <cellStyle name="Normal 5 4 5 2 2 4 2" xfId="16471"/>
    <cellStyle name="Normal 5 4 5 2 2 4 3" xfId="16472"/>
    <cellStyle name="Normal 5 4 5 2 2 4 4" xfId="46396"/>
    <cellStyle name="Normal 5 4 5 2 2 5" xfId="16473"/>
    <cellStyle name="Normal 5 4 5 2 2 5 2" xfId="16474"/>
    <cellStyle name="Normal 5 4 5 2 2 5 3" xfId="16475"/>
    <cellStyle name="Normal 5 4 5 2 2 5 4" xfId="51607"/>
    <cellStyle name="Normal 5 4 5 2 2 6" xfId="16476"/>
    <cellStyle name="Normal 5 4 5 2 2 6 2" xfId="16477"/>
    <cellStyle name="Normal 5 4 5 2 2 6 3" xfId="44573"/>
    <cellStyle name="Normal 5 4 5 2 2 7" xfId="16478"/>
    <cellStyle name="Normal 5 4 5 2 2 8" xfId="16479"/>
    <cellStyle name="Normal 5 4 5 2 2 9" xfId="40951"/>
    <cellStyle name="Normal 5 4 5 2 3" xfId="16480"/>
    <cellStyle name="Normal 5 4 5 2 3 2" xfId="16481"/>
    <cellStyle name="Normal 5 4 5 2 3 2 2" xfId="16482"/>
    <cellStyle name="Normal 5 4 5 2 3 2 3" xfId="16483"/>
    <cellStyle name="Normal 5 4 5 2 3 2 4" xfId="52977"/>
    <cellStyle name="Normal 5 4 5 2 3 3" xfId="16484"/>
    <cellStyle name="Normal 5 4 5 2 3 3 2" xfId="16485"/>
    <cellStyle name="Normal 5 4 5 2 3 3 3" xfId="48466"/>
    <cellStyle name="Normal 5 4 5 2 3 4" xfId="16486"/>
    <cellStyle name="Normal 5 4 5 2 3 5" xfId="16487"/>
    <cellStyle name="Normal 5 4 5 2 3 6" xfId="42321"/>
    <cellStyle name="Normal 5 4 5 2 4" xfId="16488"/>
    <cellStyle name="Normal 5 4 5 2 4 2" xfId="16489"/>
    <cellStyle name="Normal 5 4 5 2 4 3" xfId="16490"/>
    <cellStyle name="Normal 5 4 5 2 4 4" xfId="48467"/>
    <cellStyle name="Normal 5 4 5 2 5" xfId="16491"/>
    <cellStyle name="Normal 5 4 5 2 5 2" xfId="16492"/>
    <cellStyle name="Normal 5 4 5 2 5 3" xfId="16493"/>
    <cellStyle name="Normal 5 4 5 2 5 4" xfId="45955"/>
    <cellStyle name="Normal 5 4 5 2 6" xfId="16494"/>
    <cellStyle name="Normal 5 4 5 2 6 2" xfId="16495"/>
    <cellStyle name="Normal 5 4 5 2 6 3" xfId="16496"/>
    <cellStyle name="Normal 5 4 5 2 6 4" xfId="51166"/>
    <cellStyle name="Normal 5 4 5 2 7" xfId="16497"/>
    <cellStyle name="Normal 5 4 5 2 7 2" xfId="16498"/>
    <cellStyle name="Normal 5 4 5 2 7 3" xfId="44132"/>
    <cellStyle name="Normal 5 4 5 2 8" xfId="16499"/>
    <cellStyle name="Normal 5 4 5 2 9" xfId="16500"/>
    <cellStyle name="Normal 5 4 5 3" xfId="16501"/>
    <cellStyle name="Normal 5 4 5 3 2" xfId="16502"/>
    <cellStyle name="Normal 5 4 5 3 2 2" xfId="16503"/>
    <cellStyle name="Normal 5 4 5 3 2 2 2" xfId="16504"/>
    <cellStyle name="Normal 5 4 5 3 2 2 3" xfId="16505"/>
    <cellStyle name="Normal 5 4 5 3 2 2 4" xfId="53417"/>
    <cellStyle name="Normal 5 4 5 3 2 3" xfId="16506"/>
    <cellStyle name="Normal 5 4 5 3 2 3 2" xfId="16507"/>
    <cellStyle name="Normal 5 4 5 3 2 3 3" xfId="48468"/>
    <cellStyle name="Normal 5 4 5 3 2 4" xfId="16508"/>
    <cellStyle name="Normal 5 4 5 3 2 5" xfId="16509"/>
    <cellStyle name="Normal 5 4 5 3 2 6" xfId="42761"/>
    <cellStyle name="Normal 5 4 5 3 3" xfId="16510"/>
    <cellStyle name="Normal 5 4 5 3 3 2" xfId="16511"/>
    <cellStyle name="Normal 5 4 5 3 3 3" xfId="16512"/>
    <cellStyle name="Normal 5 4 5 3 3 4" xfId="48469"/>
    <cellStyle name="Normal 5 4 5 3 4" xfId="16513"/>
    <cellStyle name="Normal 5 4 5 3 4 2" xfId="16514"/>
    <cellStyle name="Normal 5 4 5 3 4 3" xfId="16515"/>
    <cellStyle name="Normal 5 4 5 3 4 4" xfId="46395"/>
    <cellStyle name="Normal 5 4 5 3 5" xfId="16516"/>
    <cellStyle name="Normal 5 4 5 3 5 2" xfId="16517"/>
    <cellStyle name="Normal 5 4 5 3 5 3" xfId="16518"/>
    <cellStyle name="Normal 5 4 5 3 5 4" xfId="51606"/>
    <cellStyle name="Normal 5 4 5 3 6" xfId="16519"/>
    <cellStyle name="Normal 5 4 5 3 6 2" xfId="16520"/>
    <cellStyle name="Normal 5 4 5 3 6 3" xfId="44572"/>
    <cellStyle name="Normal 5 4 5 3 7" xfId="16521"/>
    <cellStyle name="Normal 5 4 5 3 8" xfId="16522"/>
    <cellStyle name="Normal 5 4 5 3 9" xfId="40950"/>
    <cellStyle name="Normal 5 4 5 4" xfId="16523"/>
    <cellStyle name="Normal 5 4 5 4 2" xfId="16524"/>
    <cellStyle name="Normal 5 4 5 4 2 2" xfId="16525"/>
    <cellStyle name="Normal 5 4 5 4 2 3" xfId="16526"/>
    <cellStyle name="Normal 5 4 5 4 2 4" xfId="52610"/>
    <cellStyle name="Normal 5 4 5 4 3" xfId="16527"/>
    <cellStyle name="Normal 5 4 5 4 3 2" xfId="16528"/>
    <cellStyle name="Normal 5 4 5 4 3 3" xfId="48470"/>
    <cellStyle name="Normal 5 4 5 4 4" xfId="16529"/>
    <cellStyle name="Normal 5 4 5 4 5" xfId="16530"/>
    <cellStyle name="Normal 5 4 5 4 6" xfId="41954"/>
    <cellStyle name="Normal 5 4 5 5" xfId="16531"/>
    <cellStyle name="Normal 5 4 5 5 2" xfId="16532"/>
    <cellStyle name="Normal 5 4 5 5 3" xfId="16533"/>
    <cellStyle name="Normal 5 4 5 5 4" xfId="48471"/>
    <cellStyle name="Normal 5 4 5 6" xfId="16534"/>
    <cellStyle name="Normal 5 4 5 6 2" xfId="16535"/>
    <cellStyle name="Normal 5 4 5 6 3" xfId="16536"/>
    <cellStyle name="Normal 5 4 5 6 4" xfId="45588"/>
    <cellStyle name="Normal 5 4 5 7" xfId="16537"/>
    <cellStyle name="Normal 5 4 5 7 2" xfId="16538"/>
    <cellStyle name="Normal 5 4 5 7 3" xfId="16539"/>
    <cellStyle name="Normal 5 4 5 7 4" xfId="50799"/>
    <cellStyle name="Normal 5 4 5 8" xfId="16540"/>
    <cellStyle name="Normal 5 4 5 8 2" xfId="16541"/>
    <cellStyle name="Normal 5 4 5 8 3" xfId="43765"/>
    <cellStyle name="Normal 5 4 5 9" xfId="16542"/>
    <cellStyle name="Normal 5 4 6" xfId="16543"/>
    <cellStyle name="Normal 5 4 6 10" xfId="16544"/>
    <cellStyle name="Normal 5 4 6 11" xfId="39959"/>
    <cellStyle name="Normal 5 4 6 2" xfId="16545"/>
    <cellStyle name="Normal 5 4 6 2 10" xfId="40416"/>
    <cellStyle name="Normal 5 4 6 2 2" xfId="16546"/>
    <cellStyle name="Normal 5 4 6 2 2 2" xfId="16547"/>
    <cellStyle name="Normal 5 4 6 2 2 2 2" xfId="16548"/>
    <cellStyle name="Normal 5 4 6 2 2 2 2 2" xfId="16549"/>
    <cellStyle name="Normal 5 4 6 2 2 2 2 3" xfId="16550"/>
    <cellStyle name="Normal 5 4 6 2 2 2 2 4" xfId="53420"/>
    <cellStyle name="Normal 5 4 6 2 2 2 3" xfId="16551"/>
    <cellStyle name="Normal 5 4 6 2 2 2 3 2" xfId="16552"/>
    <cellStyle name="Normal 5 4 6 2 2 2 3 3" xfId="48472"/>
    <cellStyle name="Normal 5 4 6 2 2 2 4" xfId="16553"/>
    <cellStyle name="Normal 5 4 6 2 2 2 5" xfId="16554"/>
    <cellStyle name="Normal 5 4 6 2 2 2 6" xfId="42764"/>
    <cellStyle name="Normal 5 4 6 2 2 3" xfId="16555"/>
    <cellStyle name="Normal 5 4 6 2 2 3 2" xfId="16556"/>
    <cellStyle name="Normal 5 4 6 2 2 3 3" xfId="16557"/>
    <cellStyle name="Normal 5 4 6 2 2 3 4" xfId="48473"/>
    <cellStyle name="Normal 5 4 6 2 2 4" xfId="16558"/>
    <cellStyle name="Normal 5 4 6 2 2 4 2" xfId="16559"/>
    <cellStyle name="Normal 5 4 6 2 2 4 3" xfId="16560"/>
    <cellStyle name="Normal 5 4 6 2 2 4 4" xfId="46398"/>
    <cellStyle name="Normal 5 4 6 2 2 5" xfId="16561"/>
    <cellStyle name="Normal 5 4 6 2 2 5 2" xfId="16562"/>
    <cellStyle name="Normal 5 4 6 2 2 5 3" xfId="16563"/>
    <cellStyle name="Normal 5 4 6 2 2 5 4" xfId="51609"/>
    <cellStyle name="Normal 5 4 6 2 2 6" xfId="16564"/>
    <cellStyle name="Normal 5 4 6 2 2 6 2" xfId="16565"/>
    <cellStyle name="Normal 5 4 6 2 2 6 3" xfId="44575"/>
    <cellStyle name="Normal 5 4 6 2 2 7" xfId="16566"/>
    <cellStyle name="Normal 5 4 6 2 2 8" xfId="16567"/>
    <cellStyle name="Normal 5 4 6 2 2 9" xfId="40953"/>
    <cellStyle name="Normal 5 4 6 2 3" xfId="16568"/>
    <cellStyle name="Normal 5 4 6 2 3 2" xfId="16569"/>
    <cellStyle name="Normal 5 4 6 2 3 2 2" xfId="16570"/>
    <cellStyle name="Normal 5 4 6 2 3 2 3" xfId="16571"/>
    <cellStyle name="Normal 5 4 6 2 3 2 4" xfId="52883"/>
    <cellStyle name="Normal 5 4 6 2 3 3" xfId="16572"/>
    <cellStyle name="Normal 5 4 6 2 3 3 2" xfId="16573"/>
    <cellStyle name="Normal 5 4 6 2 3 3 3" xfId="48474"/>
    <cellStyle name="Normal 5 4 6 2 3 4" xfId="16574"/>
    <cellStyle name="Normal 5 4 6 2 3 5" xfId="16575"/>
    <cellStyle name="Normal 5 4 6 2 3 6" xfId="42227"/>
    <cellStyle name="Normal 5 4 6 2 4" xfId="16576"/>
    <cellStyle name="Normal 5 4 6 2 4 2" xfId="16577"/>
    <cellStyle name="Normal 5 4 6 2 4 3" xfId="16578"/>
    <cellStyle name="Normal 5 4 6 2 4 4" xfId="48475"/>
    <cellStyle name="Normal 5 4 6 2 5" xfId="16579"/>
    <cellStyle name="Normal 5 4 6 2 5 2" xfId="16580"/>
    <cellStyle name="Normal 5 4 6 2 5 3" xfId="16581"/>
    <cellStyle name="Normal 5 4 6 2 5 4" xfId="45861"/>
    <cellStyle name="Normal 5 4 6 2 6" xfId="16582"/>
    <cellStyle name="Normal 5 4 6 2 6 2" xfId="16583"/>
    <cellStyle name="Normal 5 4 6 2 6 3" xfId="16584"/>
    <cellStyle name="Normal 5 4 6 2 6 4" xfId="51072"/>
    <cellStyle name="Normal 5 4 6 2 7" xfId="16585"/>
    <cellStyle name="Normal 5 4 6 2 7 2" xfId="16586"/>
    <cellStyle name="Normal 5 4 6 2 7 3" xfId="44038"/>
    <cellStyle name="Normal 5 4 6 2 8" xfId="16587"/>
    <cellStyle name="Normal 5 4 6 2 9" xfId="16588"/>
    <cellStyle name="Normal 5 4 6 3" xfId="16589"/>
    <cellStyle name="Normal 5 4 6 3 2" xfId="16590"/>
    <cellStyle name="Normal 5 4 6 3 2 2" xfId="16591"/>
    <cellStyle name="Normal 5 4 6 3 2 2 2" xfId="16592"/>
    <cellStyle name="Normal 5 4 6 3 2 2 3" xfId="16593"/>
    <cellStyle name="Normal 5 4 6 3 2 2 4" xfId="53419"/>
    <cellStyle name="Normal 5 4 6 3 2 3" xfId="16594"/>
    <cellStyle name="Normal 5 4 6 3 2 3 2" xfId="16595"/>
    <cellStyle name="Normal 5 4 6 3 2 3 3" xfId="48476"/>
    <cellStyle name="Normal 5 4 6 3 2 4" xfId="16596"/>
    <cellStyle name="Normal 5 4 6 3 2 5" xfId="16597"/>
    <cellStyle name="Normal 5 4 6 3 2 6" xfId="42763"/>
    <cellStyle name="Normal 5 4 6 3 3" xfId="16598"/>
    <cellStyle name="Normal 5 4 6 3 3 2" xfId="16599"/>
    <cellStyle name="Normal 5 4 6 3 3 3" xfId="16600"/>
    <cellStyle name="Normal 5 4 6 3 3 4" xfId="48477"/>
    <cellStyle name="Normal 5 4 6 3 4" xfId="16601"/>
    <cellStyle name="Normal 5 4 6 3 4 2" xfId="16602"/>
    <cellStyle name="Normal 5 4 6 3 4 3" xfId="16603"/>
    <cellStyle name="Normal 5 4 6 3 4 4" xfId="46397"/>
    <cellStyle name="Normal 5 4 6 3 5" xfId="16604"/>
    <cellStyle name="Normal 5 4 6 3 5 2" xfId="16605"/>
    <cellStyle name="Normal 5 4 6 3 5 3" xfId="16606"/>
    <cellStyle name="Normal 5 4 6 3 5 4" xfId="51608"/>
    <cellStyle name="Normal 5 4 6 3 6" xfId="16607"/>
    <cellStyle name="Normal 5 4 6 3 6 2" xfId="16608"/>
    <cellStyle name="Normal 5 4 6 3 6 3" xfId="44574"/>
    <cellStyle name="Normal 5 4 6 3 7" xfId="16609"/>
    <cellStyle name="Normal 5 4 6 3 8" xfId="16610"/>
    <cellStyle name="Normal 5 4 6 3 9" xfId="40952"/>
    <cellStyle name="Normal 5 4 6 4" xfId="16611"/>
    <cellStyle name="Normal 5 4 6 4 2" xfId="16612"/>
    <cellStyle name="Normal 5 4 6 4 2 2" xfId="16613"/>
    <cellStyle name="Normal 5 4 6 4 2 3" xfId="16614"/>
    <cellStyle name="Normal 5 4 6 4 2 4" xfId="52426"/>
    <cellStyle name="Normal 5 4 6 4 3" xfId="16615"/>
    <cellStyle name="Normal 5 4 6 4 3 2" xfId="16616"/>
    <cellStyle name="Normal 5 4 6 4 3 3" xfId="48478"/>
    <cellStyle name="Normal 5 4 6 4 4" xfId="16617"/>
    <cellStyle name="Normal 5 4 6 4 5" xfId="16618"/>
    <cellStyle name="Normal 5 4 6 4 6" xfId="41770"/>
    <cellStyle name="Normal 5 4 6 5" xfId="16619"/>
    <cellStyle name="Normal 5 4 6 5 2" xfId="16620"/>
    <cellStyle name="Normal 5 4 6 5 3" xfId="16621"/>
    <cellStyle name="Normal 5 4 6 5 4" xfId="48479"/>
    <cellStyle name="Normal 5 4 6 6" xfId="16622"/>
    <cellStyle name="Normal 5 4 6 6 2" xfId="16623"/>
    <cellStyle name="Normal 5 4 6 6 3" xfId="16624"/>
    <cellStyle name="Normal 5 4 6 6 4" xfId="45404"/>
    <cellStyle name="Normal 5 4 6 7" xfId="16625"/>
    <cellStyle name="Normal 5 4 6 7 2" xfId="16626"/>
    <cellStyle name="Normal 5 4 6 7 3" xfId="16627"/>
    <cellStyle name="Normal 5 4 6 7 4" xfId="50615"/>
    <cellStyle name="Normal 5 4 6 8" xfId="16628"/>
    <cellStyle name="Normal 5 4 6 8 2" xfId="16629"/>
    <cellStyle name="Normal 5 4 6 8 3" xfId="43581"/>
    <cellStyle name="Normal 5 4 6 9" xfId="16630"/>
    <cellStyle name="Normal 5 4 7" xfId="16631"/>
    <cellStyle name="Normal 5 4 7 10" xfId="40281"/>
    <cellStyle name="Normal 5 4 7 2" xfId="16632"/>
    <cellStyle name="Normal 5 4 7 2 2" xfId="16633"/>
    <cellStyle name="Normal 5 4 7 2 2 2" xfId="16634"/>
    <cellStyle name="Normal 5 4 7 2 2 2 2" xfId="16635"/>
    <cellStyle name="Normal 5 4 7 2 2 2 3" xfId="16636"/>
    <cellStyle name="Normal 5 4 7 2 2 2 4" xfId="53421"/>
    <cellStyle name="Normal 5 4 7 2 2 3" xfId="16637"/>
    <cellStyle name="Normal 5 4 7 2 2 3 2" xfId="16638"/>
    <cellStyle name="Normal 5 4 7 2 2 3 3" xfId="48480"/>
    <cellStyle name="Normal 5 4 7 2 2 4" xfId="16639"/>
    <cellStyle name="Normal 5 4 7 2 2 5" xfId="16640"/>
    <cellStyle name="Normal 5 4 7 2 2 6" xfId="42765"/>
    <cellStyle name="Normal 5 4 7 2 3" xfId="16641"/>
    <cellStyle name="Normal 5 4 7 2 3 2" xfId="16642"/>
    <cellStyle name="Normal 5 4 7 2 3 3" xfId="16643"/>
    <cellStyle name="Normal 5 4 7 2 3 4" xfId="48481"/>
    <cellStyle name="Normal 5 4 7 2 4" xfId="16644"/>
    <cellStyle name="Normal 5 4 7 2 4 2" xfId="16645"/>
    <cellStyle name="Normal 5 4 7 2 4 3" xfId="16646"/>
    <cellStyle name="Normal 5 4 7 2 4 4" xfId="46399"/>
    <cellStyle name="Normal 5 4 7 2 5" xfId="16647"/>
    <cellStyle name="Normal 5 4 7 2 5 2" xfId="16648"/>
    <cellStyle name="Normal 5 4 7 2 5 3" xfId="16649"/>
    <cellStyle name="Normal 5 4 7 2 5 4" xfId="51610"/>
    <cellStyle name="Normal 5 4 7 2 6" xfId="16650"/>
    <cellStyle name="Normal 5 4 7 2 6 2" xfId="16651"/>
    <cellStyle name="Normal 5 4 7 2 6 3" xfId="44576"/>
    <cellStyle name="Normal 5 4 7 2 7" xfId="16652"/>
    <cellStyle name="Normal 5 4 7 2 8" xfId="16653"/>
    <cellStyle name="Normal 5 4 7 2 9" xfId="40954"/>
    <cellStyle name="Normal 5 4 7 3" xfId="16654"/>
    <cellStyle name="Normal 5 4 7 3 2" xfId="16655"/>
    <cellStyle name="Normal 5 4 7 3 2 2" xfId="16656"/>
    <cellStyle name="Normal 5 4 7 3 2 3" xfId="16657"/>
    <cellStyle name="Normal 5 4 7 3 2 4" xfId="52748"/>
    <cellStyle name="Normal 5 4 7 3 3" xfId="16658"/>
    <cellStyle name="Normal 5 4 7 3 3 2" xfId="16659"/>
    <cellStyle name="Normal 5 4 7 3 3 3" xfId="48482"/>
    <cellStyle name="Normal 5 4 7 3 4" xfId="16660"/>
    <cellStyle name="Normal 5 4 7 3 5" xfId="16661"/>
    <cellStyle name="Normal 5 4 7 3 6" xfId="42092"/>
    <cellStyle name="Normal 5 4 7 4" xfId="16662"/>
    <cellStyle name="Normal 5 4 7 4 2" xfId="16663"/>
    <cellStyle name="Normal 5 4 7 4 3" xfId="16664"/>
    <cellStyle name="Normal 5 4 7 4 4" xfId="48483"/>
    <cellStyle name="Normal 5 4 7 5" xfId="16665"/>
    <cellStyle name="Normal 5 4 7 5 2" xfId="16666"/>
    <cellStyle name="Normal 5 4 7 5 3" xfId="16667"/>
    <cellStyle name="Normal 5 4 7 5 4" xfId="45726"/>
    <cellStyle name="Normal 5 4 7 6" xfId="16668"/>
    <cellStyle name="Normal 5 4 7 6 2" xfId="16669"/>
    <cellStyle name="Normal 5 4 7 6 3" xfId="16670"/>
    <cellStyle name="Normal 5 4 7 6 4" xfId="50937"/>
    <cellStyle name="Normal 5 4 7 7" xfId="16671"/>
    <cellStyle name="Normal 5 4 7 7 2" xfId="16672"/>
    <cellStyle name="Normal 5 4 7 7 3" xfId="43903"/>
    <cellStyle name="Normal 5 4 7 8" xfId="16673"/>
    <cellStyle name="Normal 5 4 7 9" xfId="16674"/>
    <cellStyle name="Normal 5 4 8" xfId="16675"/>
    <cellStyle name="Normal 5 4 8 2" xfId="16676"/>
    <cellStyle name="Normal 5 4 8 2 2" xfId="16677"/>
    <cellStyle name="Normal 5 4 8 2 2 2" xfId="16678"/>
    <cellStyle name="Normal 5 4 8 2 2 3" xfId="16679"/>
    <cellStyle name="Normal 5 4 8 2 2 4" xfId="53115"/>
    <cellStyle name="Normal 5 4 8 2 3" xfId="16680"/>
    <cellStyle name="Normal 5 4 8 2 3 2" xfId="16681"/>
    <cellStyle name="Normal 5 4 8 2 3 3" xfId="48484"/>
    <cellStyle name="Normal 5 4 8 2 4" xfId="16682"/>
    <cellStyle name="Normal 5 4 8 2 5" xfId="16683"/>
    <cellStyle name="Normal 5 4 8 2 6" xfId="42459"/>
    <cellStyle name="Normal 5 4 8 3" xfId="16684"/>
    <cellStyle name="Normal 5 4 8 3 2" xfId="16685"/>
    <cellStyle name="Normal 5 4 8 3 3" xfId="16686"/>
    <cellStyle name="Normal 5 4 8 3 4" xfId="48485"/>
    <cellStyle name="Normal 5 4 8 4" xfId="16687"/>
    <cellStyle name="Normal 5 4 8 4 2" xfId="16688"/>
    <cellStyle name="Normal 5 4 8 4 3" xfId="16689"/>
    <cellStyle name="Normal 5 4 8 4 4" xfId="46093"/>
    <cellStyle name="Normal 5 4 8 5" xfId="16690"/>
    <cellStyle name="Normal 5 4 8 5 2" xfId="16691"/>
    <cellStyle name="Normal 5 4 8 5 3" xfId="16692"/>
    <cellStyle name="Normal 5 4 8 5 4" xfId="51304"/>
    <cellStyle name="Normal 5 4 8 6" xfId="16693"/>
    <cellStyle name="Normal 5 4 8 6 2" xfId="16694"/>
    <cellStyle name="Normal 5 4 8 6 3" xfId="44270"/>
    <cellStyle name="Normal 5 4 8 7" xfId="16695"/>
    <cellStyle name="Normal 5 4 8 8" xfId="16696"/>
    <cellStyle name="Normal 5 4 8 9" xfId="40648"/>
    <cellStyle name="Normal 5 4 9" xfId="16697"/>
    <cellStyle name="Normal 5 4 9 2" xfId="16698"/>
    <cellStyle name="Normal 5 4 9 2 2" xfId="16699"/>
    <cellStyle name="Normal 5 4 9 2 2 2" xfId="16700"/>
    <cellStyle name="Normal 5 4 9 2 2 3" xfId="16701"/>
    <cellStyle name="Normal 5 4 9 2 2 4" xfId="52382"/>
    <cellStyle name="Normal 5 4 9 2 3" xfId="16702"/>
    <cellStyle name="Normal 5 4 9 2 3 2" xfId="16703"/>
    <cellStyle name="Normal 5 4 9 2 3 3" xfId="48486"/>
    <cellStyle name="Normal 5 4 9 2 4" xfId="16704"/>
    <cellStyle name="Normal 5 4 9 2 5" xfId="16705"/>
    <cellStyle name="Normal 5 4 9 2 6" xfId="41726"/>
    <cellStyle name="Normal 5 4 9 3" xfId="16706"/>
    <cellStyle name="Normal 5 4 9 3 2" xfId="16707"/>
    <cellStyle name="Normal 5 4 9 3 3" xfId="16708"/>
    <cellStyle name="Normal 5 4 9 3 4" xfId="48487"/>
    <cellStyle name="Normal 5 4 9 4" xfId="16709"/>
    <cellStyle name="Normal 5 4 9 4 2" xfId="16710"/>
    <cellStyle name="Normal 5 4 9 4 3" xfId="16711"/>
    <cellStyle name="Normal 5 4 9 4 4" xfId="45360"/>
    <cellStyle name="Normal 5 4 9 5" xfId="16712"/>
    <cellStyle name="Normal 5 4 9 5 2" xfId="16713"/>
    <cellStyle name="Normal 5 4 9 5 3" xfId="16714"/>
    <cellStyle name="Normal 5 4 9 5 4" xfId="50571"/>
    <cellStyle name="Normal 5 4 9 6" xfId="16715"/>
    <cellStyle name="Normal 5 4 9 6 2" xfId="16716"/>
    <cellStyle name="Normal 5 4 9 6 3" xfId="43537"/>
    <cellStyle name="Normal 5 4 9 7" xfId="16717"/>
    <cellStyle name="Normal 5 4 9 8" xfId="16718"/>
    <cellStyle name="Normal 5 4 9 9" xfId="39915"/>
    <cellStyle name="Normal 5 5" xfId="257"/>
    <cellStyle name="Normal 5 5 10" xfId="16719"/>
    <cellStyle name="Normal 5 5 10 2" xfId="16720"/>
    <cellStyle name="Normal 5 5 10 3" xfId="16721"/>
    <cellStyle name="Normal 5 5 10 4" xfId="50705"/>
    <cellStyle name="Normal 5 5 11" xfId="16722"/>
    <cellStyle name="Normal 5 5 11 2" xfId="16723"/>
    <cellStyle name="Normal 5 5 11 3" xfId="43671"/>
    <cellStyle name="Normal 5 5 12" xfId="16724"/>
    <cellStyle name="Normal 5 5 13" xfId="16725"/>
    <cellStyle name="Normal 5 5 14" xfId="40049"/>
    <cellStyle name="Normal 5 5 2" xfId="16726"/>
    <cellStyle name="Normal 5 5 2 10" xfId="16727"/>
    <cellStyle name="Normal 5 5 2 11" xfId="40184"/>
    <cellStyle name="Normal 5 5 2 2" xfId="16728"/>
    <cellStyle name="Normal 5 5 2 2 10" xfId="40551"/>
    <cellStyle name="Normal 5 5 2 2 2" xfId="16729"/>
    <cellStyle name="Normal 5 5 2 2 2 2" xfId="16730"/>
    <cellStyle name="Normal 5 5 2 2 2 2 2" xfId="16731"/>
    <cellStyle name="Normal 5 5 2 2 2 2 2 2" xfId="16732"/>
    <cellStyle name="Normal 5 5 2 2 2 2 2 3" xfId="16733"/>
    <cellStyle name="Normal 5 5 2 2 2 2 2 4" xfId="53424"/>
    <cellStyle name="Normal 5 5 2 2 2 2 3" xfId="16734"/>
    <cellStyle name="Normal 5 5 2 2 2 2 3 2" xfId="16735"/>
    <cellStyle name="Normal 5 5 2 2 2 2 3 3" xfId="48488"/>
    <cellStyle name="Normal 5 5 2 2 2 2 4" xfId="16736"/>
    <cellStyle name="Normal 5 5 2 2 2 2 5" xfId="16737"/>
    <cellStyle name="Normal 5 5 2 2 2 2 6" xfId="42768"/>
    <cellStyle name="Normal 5 5 2 2 2 3" xfId="16738"/>
    <cellStyle name="Normal 5 5 2 2 2 3 2" xfId="16739"/>
    <cellStyle name="Normal 5 5 2 2 2 3 3" xfId="16740"/>
    <cellStyle name="Normal 5 5 2 2 2 3 4" xfId="48489"/>
    <cellStyle name="Normal 5 5 2 2 2 4" xfId="16741"/>
    <cellStyle name="Normal 5 5 2 2 2 4 2" xfId="16742"/>
    <cellStyle name="Normal 5 5 2 2 2 4 3" xfId="16743"/>
    <cellStyle name="Normal 5 5 2 2 2 4 4" xfId="46402"/>
    <cellStyle name="Normal 5 5 2 2 2 5" xfId="16744"/>
    <cellStyle name="Normal 5 5 2 2 2 5 2" xfId="16745"/>
    <cellStyle name="Normal 5 5 2 2 2 5 3" xfId="16746"/>
    <cellStyle name="Normal 5 5 2 2 2 5 4" xfId="51613"/>
    <cellStyle name="Normal 5 5 2 2 2 6" xfId="16747"/>
    <cellStyle name="Normal 5 5 2 2 2 6 2" xfId="16748"/>
    <cellStyle name="Normal 5 5 2 2 2 6 3" xfId="44579"/>
    <cellStyle name="Normal 5 5 2 2 2 7" xfId="16749"/>
    <cellStyle name="Normal 5 5 2 2 2 8" xfId="16750"/>
    <cellStyle name="Normal 5 5 2 2 2 9" xfId="40957"/>
    <cellStyle name="Normal 5 5 2 2 3" xfId="16751"/>
    <cellStyle name="Normal 5 5 2 2 3 2" xfId="16752"/>
    <cellStyle name="Normal 5 5 2 2 3 2 2" xfId="16753"/>
    <cellStyle name="Normal 5 5 2 2 3 2 3" xfId="16754"/>
    <cellStyle name="Normal 5 5 2 2 3 2 4" xfId="53018"/>
    <cellStyle name="Normal 5 5 2 2 3 3" xfId="16755"/>
    <cellStyle name="Normal 5 5 2 2 3 3 2" xfId="16756"/>
    <cellStyle name="Normal 5 5 2 2 3 3 3" xfId="48490"/>
    <cellStyle name="Normal 5 5 2 2 3 4" xfId="16757"/>
    <cellStyle name="Normal 5 5 2 2 3 5" xfId="16758"/>
    <cellStyle name="Normal 5 5 2 2 3 6" xfId="42362"/>
    <cellStyle name="Normal 5 5 2 2 4" xfId="16759"/>
    <cellStyle name="Normal 5 5 2 2 4 2" xfId="16760"/>
    <cellStyle name="Normal 5 5 2 2 4 3" xfId="16761"/>
    <cellStyle name="Normal 5 5 2 2 4 4" xfId="48491"/>
    <cellStyle name="Normal 5 5 2 2 5" xfId="16762"/>
    <cellStyle name="Normal 5 5 2 2 5 2" xfId="16763"/>
    <cellStyle name="Normal 5 5 2 2 5 3" xfId="16764"/>
    <cellStyle name="Normal 5 5 2 2 5 4" xfId="45996"/>
    <cellStyle name="Normal 5 5 2 2 6" xfId="16765"/>
    <cellStyle name="Normal 5 5 2 2 6 2" xfId="16766"/>
    <cellStyle name="Normal 5 5 2 2 6 3" xfId="16767"/>
    <cellStyle name="Normal 5 5 2 2 6 4" xfId="51207"/>
    <cellStyle name="Normal 5 5 2 2 7" xfId="16768"/>
    <cellStyle name="Normal 5 5 2 2 7 2" xfId="16769"/>
    <cellStyle name="Normal 5 5 2 2 7 3" xfId="44173"/>
    <cellStyle name="Normal 5 5 2 2 8" xfId="16770"/>
    <cellStyle name="Normal 5 5 2 2 9" xfId="16771"/>
    <cellStyle name="Normal 5 5 2 3" xfId="16772"/>
    <cellStyle name="Normal 5 5 2 3 2" xfId="16773"/>
    <cellStyle name="Normal 5 5 2 3 2 2" xfId="16774"/>
    <cellStyle name="Normal 5 5 2 3 2 2 2" xfId="16775"/>
    <cellStyle name="Normal 5 5 2 3 2 2 3" xfId="16776"/>
    <cellStyle name="Normal 5 5 2 3 2 2 4" xfId="53423"/>
    <cellStyle name="Normal 5 5 2 3 2 3" xfId="16777"/>
    <cellStyle name="Normal 5 5 2 3 2 3 2" xfId="16778"/>
    <cellStyle name="Normal 5 5 2 3 2 3 3" xfId="48492"/>
    <cellStyle name="Normal 5 5 2 3 2 4" xfId="16779"/>
    <cellStyle name="Normal 5 5 2 3 2 5" xfId="16780"/>
    <cellStyle name="Normal 5 5 2 3 2 6" xfId="42767"/>
    <cellStyle name="Normal 5 5 2 3 3" xfId="16781"/>
    <cellStyle name="Normal 5 5 2 3 3 2" xfId="16782"/>
    <cellStyle name="Normal 5 5 2 3 3 3" xfId="16783"/>
    <cellStyle name="Normal 5 5 2 3 3 4" xfId="48493"/>
    <cellStyle name="Normal 5 5 2 3 4" xfId="16784"/>
    <cellStyle name="Normal 5 5 2 3 4 2" xfId="16785"/>
    <cellStyle name="Normal 5 5 2 3 4 3" xfId="16786"/>
    <cellStyle name="Normal 5 5 2 3 4 4" xfId="46401"/>
    <cellStyle name="Normal 5 5 2 3 5" xfId="16787"/>
    <cellStyle name="Normal 5 5 2 3 5 2" xfId="16788"/>
    <cellStyle name="Normal 5 5 2 3 5 3" xfId="16789"/>
    <cellStyle name="Normal 5 5 2 3 5 4" xfId="51612"/>
    <cellStyle name="Normal 5 5 2 3 6" xfId="16790"/>
    <cellStyle name="Normal 5 5 2 3 6 2" xfId="16791"/>
    <cellStyle name="Normal 5 5 2 3 6 3" xfId="44578"/>
    <cellStyle name="Normal 5 5 2 3 7" xfId="16792"/>
    <cellStyle name="Normal 5 5 2 3 8" xfId="16793"/>
    <cellStyle name="Normal 5 5 2 3 9" xfId="40956"/>
    <cellStyle name="Normal 5 5 2 4" xfId="16794"/>
    <cellStyle name="Normal 5 5 2 4 2" xfId="16795"/>
    <cellStyle name="Normal 5 5 2 4 2 2" xfId="16796"/>
    <cellStyle name="Normal 5 5 2 4 2 3" xfId="16797"/>
    <cellStyle name="Normal 5 5 2 4 2 4" xfId="52651"/>
    <cellStyle name="Normal 5 5 2 4 3" xfId="16798"/>
    <cellStyle name="Normal 5 5 2 4 3 2" xfId="16799"/>
    <cellStyle name="Normal 5 5 2 4 3 3" xfId="48494"/>
    <cellStyle name="Normal 5 5 2 4 4" xfId="16800"/>
    <cellStyle name="Normal 5 5 2 4 5" xfId="16801"/>
    <cellStyle name="Normal 5 5 2 4 6" xfId="41995"/>
    <cellStyle name="Normal 5 5 2 5" xfId="16802"/>
    <cellStyle name="Normal 5 5 2 5 2" xfId="16803"/>
    <cellStyle name="Normal 5 5 2 5 3" xfId="16804"/>
    <cellStyle name="Normal 5 5 2 5 4" xfId="48495"/>
    <cellStyle name="Normal 5 5 2 6" xfId="16805"/>
    <cellStyle name="Normal 5 5 2 6 2" xfId="16806"/>
    <cellStyle name="Normal 5 5 2 6 3" xfId="16807"/>
    <cellStyle name="Normal 5 5 2 6 4" xfId="45629"/>
    <cellStyle name="Normal 5 5 2 7" xfId="16808"/>
    <cellStyle name="Normal 5 5 2 7 2" xfId="16809"/>
    <cellStyle name="Normal 5 5 2 7 3" xfId="16810"/>
    <cellStyle name="Normal 5 5 2 7 4" xfId="50840"/>
    <cellStyle name="Normal 5 5 2 8" xfId="16811"/>
    <cellStyle name="Normal 5 5 2 8 2" xfId="16812"/>
    <cellStyle name="Normal 5 5 2 8 3" xfId="43806"/>
    <cellStyle name="Normal 5 5 2 9" xfId="16813"/>
    <cellStyle name="Normal 5 5 3" xfId="16814"/>
    <cellStyle name="Normal 5 5 3 10" xfId="40322"/>
    <cellStyle name="Normal 5 5 3 2" xfId="16815"/>
    <cellStyle name="Normal 5 5 3 2 2" xfId="16816"/>
    <cellStyle name="Normal 5 5 3 2 2 2" xfId="16817"/>
    <cellStyle name="Normal 5 5 3 2 2 2 2" xfId="16818"/>
    <cellStyle name="Normal 5 5 3 2 2 2 3" xfId="16819"/>
    <cellStyle name="Normal 5 5 3 2 2 2 4" xfId="53425"/>
    <cellStyle name="Normal 5 5 3 2 2 3" xfId="16820"/>
    <cellStyle name="Normal 5 5 3 2 2 3 2" xfId="16821"/>
    <cellStyle name="Normal 5 5 3 2 2 3 3" xfId="48496"/>
    <cellStyle name="Normal 5 5 3 2 2 4" xfId="16822"/>
    <cellStyle name="Normal 5 5 3 2 2 5" xfId="16823"/>
    <cellStyle name="Normal 5 5 3 2 2 6" xfId="42769"/>
    <cellStyle name="Normal 5 5 3 2 3" xfId="16824"/>
    <cellStyle name="Normal 5 5 3 2 3 2" xfId="16825"/>
    <cellStyle name="Normal 5 5 3 2 3 3" xfId="16826"/>
    <cellStyle name="Normal 5 5 3 2 3 4" xfId="48497"/>
    <cellStyle name="Normal 5 5 3 2 4" xfId="16827"/>
    <cellStyle name="Normal 5 5 3 2 4 2" xfId="16828"/>
    <cellStyle name="Normal 5 5 3 2 4 3" xfId="16829"/>
    <cellStyle name="Normal 5 5 3 2 4 4" xfId="46403"/>
    <cellStyle name="Normal 5 5 3 2 5" xfId="16830"/>
    <cellStyle name="Normal 5 5 3 2 5 2" xfId="16831"/>
    <cellStyle name="Normal 5 5 3 2 5 3" xfId="16832"/>
    <cellStyle name="Normal 5 5 3 2 5 4" xfId="51614"/>
    <cellStyle name="Normal 5 5 3 2 6" xfId="16833"/>
    <cellStyle name="Normal 5 5 3 2 6 2" xfId="16834"/>
    <cellStyle name="Normal 5 5 3 2 6 3" xfId="44580"/>
    <cellStyle name="Normal 5 5 3 2 7" xfId="16835"/>
    <cellStyle name="Normal 5 5 3 2 8" xfId="16836"/>
    <cellStyle name="Normal 5 5 3 2 9" xfId="40958"/>
    <cellStyle name="Normal 5 5 3 3" xfId="16837"/>
    <cellStyle name="Normal 5 5 3 3 2" xfId="16838"/>
    <cellStyle name="Normal 5 5 3 3 2 2" xfId="16839"/>
    <cellStyle name="Normal 5 5 3 3 2 3" xfId="16840"/>
    <cellStyle name="Normal 5 5 3 3 2 4" xfId="52789"/>
    <cellStyle name="Normal 5 5 3 3 3" xfId="16841"/>
    <cellStyle name="Normal 5 5 3 3 3 2" xfId="16842"/>
    <cellStyle name="Normal 5 5 3 3 3 3" xfId="48498"/>
    <cellStyle name="Normal 5 5 3 3 4" xfId="16843"/>
    <cellStyle name="Normal 5 5 3 3 5" xfId="16844"/>
    <cellStyle name="Normal 5 5 3 3 6" xfId="42133"/>
    <cellStyle name="Normal 5 5 3 4" xfId="16845"/>
    <cellStyle name="Normal 5 5 3 4 2" xfId="16846"/>
    <cellStyle name="Normal 5 5 3 4 3" xfId="16847"/>
    <cellStyle name="Normal 5 5 3 4 4" xfId="48499"/>
    <cellStyle name="Normal 5 5 3 5" xfId="16848"/>
    <cellStyle name="Normal 5 5 3 5 2" xfId="16849"/>
    <cellStyle name="Normal 5 5 3 5 3" xfId="16850"/>
    <cellStyle name="Normal 5 5 3 5 4" xfId="45767"/>
    <cellStyle name="Normal 5 5 3 6" xfId="16851"/>
    <cellStyle name="Normal 5 5 3 6 2" xfId="16852"/>
    <cellStyle name="Normal 5 5 3 6 3" xfId="16853"/>
    <cellStyle name="Normal 5 5 3 6 4" xfId="50978"/>
    <cellStyle name="Normal 5 5 3 7" xfId="16854"/>
    <cellStyle name="Normal 5 5 3 7 2" xfId="16855"/>
    <cellStyle name="Normal 5 5 3 7 3" xfId="43944"/>
    <cellStyle name="Normal 5 5 3 8" xfId="16856"/>
    <cellStyle name="Normal 5 5 3 9" xfId="16857"/>
    <cellStyle name="Normal 5 5 4" xfId="16858"/>
    <cellStyle name="Normal 5 5 4 2" xfId="16859"/>
    <cellStyle name="Normal 5 5 4 2 2" xfId="16860"/>
    <cellStyle name="Normal 5 5 4 2 2 2" xfId="16861"/>
    <cellStyle name="Normal 5 5 4 2 2 3" xfId="16862"/>
    <cellStyle name="Normal 5 5 4 2 2 4" xfId="53422"/>
    <cellStyle name="Normal 5 5 4 2 3" xfId="16863"/>
    <cellStyle name="Normal 5 5 4 2 3 2" xfId="16864"/>
    <cellStyle name="Normal 5 5 4 2 3 3" xfId="48500"/>
    <cellStyle name="Normal 5 5 4 2 4" xfId="16865"/>
    <cellStyle name="Normal 5 5 4 2 5" xfId="16866"/>
    <cellStyle name="Normal 5 5 4 2 6" xfId="42766"/>
    <cellStyle name="Normal 5 5 4 3" xfId="16867"/>
    <cellStyle name="Normal 5 5 4 3 2" xfId="16868"/>
    <cellStyle name="Normal 5 5 4 3 3" xfId="16869"/>
    <cellStyle name="Normal 5 5 4 3 4" xfId="48501"/>
    <cellStyle name="Normal 5 5 4 4" xfId="16870"/>
    <cellStyle name="Normal 5 5 4 4 2" xfId="16871"/>
    <cellStyle name="Normal 5 5 4 4 3" xfId="16872"/>
    <cellStyle name="Normal 5 5 4 4 4" xfId="46400"/>
    <cellStyle name="Normal 5 5 4 5" xfId="16873"/>
    <cellStyle name="Normal 5 5 4 5 2" xfId="16874"/>
    <cellStyle name="Normal 5 5 4 5 3" xfId="16875"/>
    <cellStyle name="Normal 5 5 4 5 4" xfId="51611"/>
    <cellStyle name="Normal 5 5 4 6" xfId="16876"/>
    <cellStyle name="Normal 5 5 4 6 2" xfId="16877"/>
    <cellStyle name="Normal 5 5 4 6 3" xfId="44577"/>
    <cellStyle name="Normal 5 5 4 7" xfId="16878"/>
    <cellStyle name="Normal 5 5 4 8" xfId="16879"/>
    <cellStyle name="Normal 5 5 4 9" xfId="40955"/>
    <cellStyle name="Normal 5 5 5" xfId="16880"/>
    <cellStyle name="Normal 5 5 5 2" xfId="16881"/>
    <cellStyle name="Normal 5 5 5 2 2" xfId="16882"/>
    <cellStyle name="Normal 5 5 5 2 2 2" xfId="16883"/>
    <cellStyle name="Normal 5 5 5 2 2 3" xfId="16884"/>
    <cellStyle name="Normal 5 5 5 2 2 4" xfId="53894"/>
    <cellStyle name="Normal 5 5 5 2 3" xfId="16885"/>
    <cellStyle name="Normal 5 5 5 2 3 2" xfId="16886"/>
    <cellStyle name="Normal 5 5 5 2 3 3" xfId="48502"/>
    <cellStyle name="Normal 5 5 5 2 4" xfId="16887"/>
    <cellStyle name="Normal 5 5 5 2 5" xfId="16888"/>
    <cellStyle name="Normal 5 5 5 2 6" xfId="43238"/>
    <cellStyle name="Normal 5 5 5 3" xfId="16889"/>
    <cellStyle name="Normal 5 5 5 3 2" xfId="16890"/>
    <cellStyle name="Normal 5 5 5 3 3" xfId="16891"/>
    <cellStyle name="Normal 5 5 5 3 4" xfId="48503"/>
    <cellStyle name="Normal 5 5 5 4" xfId="16892"/>
    <cellStyle name="Normal 5 5 5 4 2" xfId="16893"/>
    <cellStyle name="Normal 5 5 5 4 3" xfId="16894"/>
    <cellStyle name="Normal 5 5 5 4 4" xfId="46872"/>
    <cellStyle name="Normal 5 5 5 5" xfId="16895"/>
    <cellStyle name="Normal 5 5 5 5 2" xfId="16896"/>
    <cellStyle name="Normal 5 5 5 5 3" xfId="16897"/>
    <cellStyle name="Normal 5 5 5 5 4" xfId="52083"/>
    <cellStyle name="Normal 5 5 5 6" xfId="16898"/>
    <cellStyle name="Normal 5 5 5 6 2" xfId="16899"/>
    <cellStyle name="Normal 5 5 5 6 3" xfId="45049"/>
    <cellStyle name="Normal 5 5 5 7" xfId="16900"/>
    <cellStyle name="Normal 5 5 5 8" xfId="16901"/>
    <cellStyle name="Normal 5 5 5 9" xfId="41427"/>
    <cellStyle name="Normal 5 5 6" xfId="16902"/>
    <cellStyle name="Normal 5 5 6 2" xfId="16903"/>
    <cellStyle name="Normal 5 5 6 2 2" xfId="16904"/>
    <cellStyle name="Normal 5 5 6 2 2 2" xfId="16905"/>
    <cellStyle name="Normal 5 5 6 2 2 3" xfId="16906"/>
    <cellStyle name="Normal 5 5 6 2 2 4" xfId="54029"/>
    <cellStyle name="Normal 5 5 6 2 3" xfId="16907"/>
    <cellStyle name="Normal 5 5 6 2 3 2" xfId="16908"/>
    <cellStyle name="Normal 5 5 6 2 3 3" xfId="48504"/>
    <cellStyle name="Normal 5 5 6 2 4" xfId="16909"/>
    <cellStyle name="Normal 5 5 6 2 5" xfId="16910"/>
    <cellStyle name="Normal 5 5 6 2 6" xfId="43373"/>
    <cellStyle name="Normal 5 5 6 3" xfId="16911"/>
    <cellStyle name="Normal 5 5 6 3 2" xfId="16912"/>
    <cellStyle name="Normal 5 5 6 3 3" xfId="16913"/>
    <cellStyle name="Normal 5 5 6 3 4" xfId="47007"/>
    <cellStyle name="Normal 5 5 6 4" xfId="16914"/>
    <cellStyle name="Normal 5 5 6 4 2" xfId="16915"/>
    <cellStyle name="Normal 5 5 6 4 3" xfId="16916"/>
    <cellStyle name="Normal 5 5 6 4 4" xfId="52218"/>
    <cellStyle name="Normal 5 5 6 5" xfId="16917"/>
    <cellStyle name="Normal 5 5 6 5 2" xfId="16918"/>
    <cellStyle name="Normal 5 5 6 5 3" xfId="45184"/>
    <cellStyle name="Normal 5 5 6 6" xfId="16919"/>
    <cellStyle name="Normal 5 5 6 7" xfId="16920"/>
    <cellStyle name="Normal 5 5 6 8" xfId="41562"/>
    <cellStyle name="Normal 5 5 7" xfId="16921"/>
    <cellStyle name="Normal 5 5 7 2" xfId="16922"/>
    <cellStyle name="Normal 5 5 7 2 2" xfId="16923"/>
    <cellStyle name="Normal 5 5 7 2 3" xfId="16924"/>
    <cellStyle name="Normal 5 5 7 2 4" xfId="52516"/>
    <cellStyle name="Normal 5 5 7 3" xfId="16925"/>
    <cellStyle name="Normal 5 5 7 3 2" xfId="16926"/>
    <cellStyle name="Normal 5 5 7 3 3" xfId="48505"/>
    <cellStyle name="Normal 5 5 7 4" xfId="16927"/>
    <cellStyle name="Normal 5 5 7 5" xfId="16928"/>
    <cellStyle name="Normal 5 5 7 6" xfId="41860"/>
    <cellStyle name="Normal 5 5 8" xfId="16929"/>
    <cellStyle name="Normal 5 5 8 2" xfId="16930"/>
    <cellStyle name="Normal 5 5 8 3" xfId="16931"/>
    <cellStyle name="Normal 5 5 8 4" xfId="48506"/>
    <cellStyle name="Normal 5 5 9" xfId="16932"/>
    <cellStyle name="Normal 5 5 9 2" xfId="16933"/>
    <cellStyle name="Normal 5 5 9 3" xfId="16934"/>
    <cellStyle name="Normal 5 5 9 4" xfId="45494"/>
    <cellStyle name="Normal 5 6" xfId="196"/>
    <cellStyle name="Normal 5 6 10" xfId="16935"/>
    <cellStyle name="Normal 5 6 10 2" xfId="16936"/>
    <cellStyle name="Normal 5 6 10 3" xfId="16937"/>
    <cellStyle name="Normal 5 6 10 4" xfId="50748"/>
    <cellStyle name="Normal 5 6 11" xfId="16938"/>
    <cellStyle name="Normal 5 6 11 2" xfId="16939"/>
    <cellStyle name="Normal 5 6 11 3" xfId="43714"/>
    <cellStyle name="Normal 5 6 12" xfId="16940"/>
    <cellStyle name="Normal 5 6 13" xfId="16941"/>
    <cellStyle name="Normal 5 6 14" xfId="40092"/>
    <cellStyle name="Normal 5 6 2" xfId="16942"/>
    <cellStyle name="Normal 5 6 2 10" xfId="16943"/>
    <cellStyle name="Normal 5 6 2 11" xfId="40227"/>
    <cellStyle name="Normal 5 6 2 2" xfId="16944"/>
    <cellStyle name="Normal 5 6 2 2 10" xfId="40594"/>
    <cellStyle name="Normal 5 6 2 2 2" xfId="16945"/>
    <cellStyle name="Normal 5 6 2 2 2 2" xfId="16946"/>
    <cellStyle name="Normal 5 6 2 2 2 2 2" xfId="16947"/>
    <cellStyle name="Normal 5 6 2 2 2 2 2 2" xfId="16948"/>
    <cellStyle name="Normal 5 6 2 2 2 2 2 3" xfId="16949"/>
    <cellStyle name="Normal 5 6 2 2 2 2 2 4" xfId="53428"/>
    <cellStyle name="Normal 5 6 2 2 2 2 3" xfId="16950"/>
    <cellStyle name="Normal 5 6 2 2 2 2 3 2" xfId="16951"/>
    <cellStyle name="Normal 5 6 2 2 2 2 3 3" xfId="48507"/>
    <cellStyle name="Normal 5 6 2 2 2 2 4" xfId="16952"/>
    <cellStyle name="Normal 5 6 2 2 2 2 5" xfId="16953"/>
    <cellStyle name="Normal 5 6 2 2 2 2 6" xfId="42772"/>
    <cellStyle name="Normal 5 6 2 2 2 3" xfId="16954"/>
    <cellStyle name="Normal 5 6 2 2 2 3 2" xfId="16955"/>
    <cellStyle name="Normal 5 6 2 2 2 3 3" xfId="16956"/>
    <cellStyle name="Normal 5 6 2 2 2 3 4" xfId="48508"/>
    <cellStyle name="Normal 5 6 2 2 2 4" xfId="16957"/>
    <cellStyle name="Normal 5 6 2 2 2 4 2" xfId="16958"/>
    <cellStyle name="Normal 5 6 2 2 2 4 3" xfId="16959"/>
    <cellStyle name="Normal 5 6 2 2 2 4 4" xfId="46406"/>
    <cellStyle name="Normal 5 6 2 2 2 5" xfId="16960"/>
    <cellStyle name="Normal 5 6 2 2 2 5 2" xfId="16961"/>
    <cellStyle name="Normal 5 6 2 2 2 5 3" xfId="16962"/>
    <cellStyle name="Normal 5 6 2 2 2 5 4" xfId="51617"/>
    <cellStyle name="Normal 5 6 2 2 2 6" xfId="16963"/>
    <cellStyle name="Normal 5 6 2 2 2 6 2" xfId="16964"/>
    <cellStyle name="Normal 5 6 2 2 2 6 3" xfId="44583"/>
    <cellStyle name="Normal 5 6 2 2 2 7" xfId="16965"/>
    <cellStyle name="Normal 5 6 2 2 2 8" xfId="16966"/>
    <cellStyle name="Normal 5 6 2 2 2 9" xfId="40961"/>
    <cellStyle name="Normal 5 6 2 2 3" xfId="16967"/>
    <cellStyle name="Normal 5 6 2 2 3 2" xfId="16968"/>
    <cellStyle name="Normal 5 6 2 2 3 2 2" xfId="16969"/>
    <cellStyle name="Normal 5 6 2 2 3 2 3" xfId="16970"/>
    <cellStyle name="Normal 5 6 2 2 3 2 4" xfId="53061"/>
    <cellStyle name="Normal 5 6 2 2 3 3" xfId="16971"/>
    <cellStyle name="Normal 5 6 2 2 3 3 2" xfId="16972"/>
    <cellStyle name="Normal 5 6 2 2 3 3 3" xfId="48509"/>
    <cellStyle name="Normal 5 6 2 2 3 4" xfId="16973"/>
    <cellStyle name="Normal 5 6 2 2 3 5" xfId="16974"/>
    <cellStyle name="Normal 5 6 2 2 3 6" xfId="42405"/>
    <cellStyle name="Normal 5 6 2 2 4" xfId="16975"/>
    <cellStyle name="Normal 5 6 2 2 4 2" xfId="16976"/>
    <cellStyle name="Normal 5 6 2 2 4 3" xfId="16977"/>
    <cellStyle name="Normal 5 6 2 2 4 4" xfId="48510"/>
    <cellStyle name="Normal 5 6 2 2 5" xfId="16978"/>
    <cellStyle name="Normal 5 6 2 2 5 2" xfId="16979"/>
    <cellStyle name="Normal 5 6 2 2 5 3" xfId="16980"/>
    <cellStyle name="Normal 5 6 2 2 5 4" xfId="46039"/>
    <cellStyle name="Normal 5 6 2 2 6" xfId="16981"/>
    <cellStyle name="Normal 5 6 2 2 6 2" xfId="16982"/>
    <cellStyle name="Normal 5 6 2 2 6 3" xfId="16983"/>
    <cellStyle name="Normal 5 6 2 2 6 4" xfId="51250"/>
    <cellStyle name="Normal 5 6 2 2 7" xfId="16984"/>
    <cellStyle name="Normal 5 6 2 2 7 2" xfId="16985"/>
    <cellStyle name="Normal 5 6 2 2 7 3" xfId="44216"/>
    <cellStyle name="Normal 5 6 2 2 8" xfId="16986"/>
    <cellStyle name="Normal 5 6 2 2 9" xfId="16987"/>
    <cellStyle name="Normal 5 6 2 3" xfId="16988"/>
    <cellStyle name="Normal 5 6 2 3 2" xfId="16989"/>
    <cellStyle name="Normal 5 6 2 3 2 2" xfId="16990"/>
    <cellStyle name="Normal 5 6 2 3 2 2 2" xfId="16991"/>
    <cellStyle name="Normal 5 6 2 3 2 2 3" xfId="16992"/>
    <cellStyle name="Normal 5 6 2 3 2 2 4" xfId="53427"/>
    <cellStyle name="Normal 5 6 2 3 2 3" xfId="16993"/>
    <cellStyle name="Normal 5 6 2 3 2 3 2" xfId="16994"/>
    <cellStyle name="Normal 5 6 2 3 2 3 3" xfId="48511"/>
    <cellStyle name="Normal 5 6 2 3 2 4" xfId="16995"/>
    <cellStyle name="Normal 5 6 2 3 2 5" xfId="16996"/>
    <cellStyle name="Normal 5 6 2 3 2 6" xfId="42771"/>
    <cellStyle name="Normal 5 6 2 3 3" xfId="16997"/>
    <cellStyle name="Normal 5 6 2 3 3 2" xfId="16998"/>
    <cellStyle name="Normal 5 6 2 3 3 3" xfId="16999"/>
    <cellStyle name="Normal 5 6 2 3 3 4" xfId="48512"/>
    <cellStyle name="Normal 5 6 2 3 4" xfId="17000"/>
    <cellStyle name="Normal 5 6 2 3 4 2" xfId="17001"/>
    <cellStyle name="Normal 5 6 2 3 4 3" xfId="17002"/>
    <cellStyle name="Normal 5 6 2 3 4 4" xfId="46405"/>
    <cellStyle name="Normal 5 6 2 3 5" xfId="17003"/>
    <cellStyle name="Normal 5 6 2 3 5 2" xfId="17004"/>
    <cellStyle name="Normal 5 6 2 3 5 3" xfId="17005"/>
    <cellStyle name="Normal 5 6 2 3 5 4" xfId="51616"/>
    <cellStyle name="Normal 5 6 2 3 6" xfId="17006"/>
    <cellStyle name="Normal 5 6 2 3 6 2" xfId="17007"/>
    <cellStyle name="Normal 5 6 2 3 6 3" xfId="44582"/>
    <cellStyle name="Normal 5 6 2 3 7" xfId="17008"/>
    <cellStyle name="Normal 5 6 2 3 8" xfId="17009"/>
    <cellStyle name="Normal 5 6 2 3 9" xfId="40960"/>
    <cellStyle name="Normal 5 6 2 4" xfId="17010"/>
    <cellStyle name="Normal 5 6 2 4 2" xfId="17011"/>
    <cellStyle name="Normal 5 6 2 4 2 2" xfId="17012"/>
    <cellStyle name="Normal 5 6 2 4 2 3" xfId="17013"/>
    <cellStyle name="Normal 5 6 2 4 2 4" xfId="52694"/>
    <cellStyle name="Normal 5 6 2 4 3" xfId="17014"/>
    <cellStyle name="Normal 5 6 2 4 3 2" xfId="17015"/>
    <cellStyle name="Normal 5 6 2 4 3 3" xfId="48513"/>
    <cellStyle name="Normal 5 6 2 4 4" xfId="17016"/>
    <cellStyle name="Normal 5 6 2 4 5" xfId="17017"/>
    <cellStyle name="Normal 5 6 2 4 6" xfId="42038"/>
    <cellStyle name="Normal 5 6 2 5" xfId="17018"/>
    <cellStyle name="Normal 5 6 2 5 2" xfId="17019"/>
    <cellStyle name="Normal 5 6 2 5 3" xfId="17020"/>
    <cellStyle name="Normal 5 6 2 5 4" xfId="48514"/>
    <cellStyle name="Normal 5 6 2 6" xfId="17021"/>
    <cellStyle name="Normal 5 6 2 6 2" xfId="17022"/>
    <cellStyle name="Normal 5 6 2 6 3" xfId="17023"/>
    <cellStyle name="Normal 5 6 2 6 4" xfId="45672"/>
    <cellStyle name="Normal 5 6 2 7" xfId="17024"/>
    <cellStyle name="Normal 5 6 2 7 2" xfId="17025"/>
    <cellStyle name="Normal 5 6 2 7 3" xfId="17026"/>
    <cellStyle name="Normal 5 6 2 7 4" xfId="50883"/>
    <cellStyle name="Normal 5 6 2 8" xfId="17027"/>
    <cellStyle name="Normal 5 6 2 8 2" xfId="17028"/>
    <cellStyle name="Normal 5 6 2 8 3" xfId="43849"/>
    <cellStyle name="Normal 5 6 2 9" xfId="17029"/>
    <cellStyle name="Normal 5 6 3" xfId="17030"/>
    <cellStyle name="Normal 5 6 3 10" xfId="40365"/>
    <cellStyle name="Normal 5 6 3 2" xfId="17031"/>
    <cellStyle name="Normal 5 6 3 2 2" xfId="17032"/>
    <cellStyle name="Normal 5 6 3 2 2 2" xfId="17033"/>
    <cellStyle name="Normal 5 6 3 2 2 2 2" xfId="17034"/>
    <cellStyle name="Normal 5 6 3 2 2 2 3" xfId="17035"/>
    <cellStyle name="Normal 5 6 3 2 2 2 4" xfId="53429"/>
    <cellStyle name="Normal 5 6 3 2 2 3" xfId="17036"/>
    <cellStyle name="Normal 5 6 3 2 2 3 2" xfId="17037"/>
    <cellStyle name="Normal 5 6 3 2 2 3 3" xfId="48515"/>
    <cellStyle name="Normal 5 6 3 2 2 4" xfId="17038"/>
    <cellStyle name="Normal 5 6 3 2 2 5" xfId="17039"/>
    <cellStyle name="Normal 5 6 3 2 2 6" xfId="42773"/>
    <cellStyle name="Normal 5 6 3 2 3" xfId="17040"/>
    <cellStyle name="Normal 5 6 3 2 3 2" xfId="17041"/>
    <cellStyle name="Normal 5 6 3 2 3 3" xfId="17042"/>
    <cellStyle name="Normal 5 6 3 2 3 4" xfId="48516"/>
    <cellStyle name="Normal 5 6 3 2 4" xfId="17043"/>
    <cellStyle name="Normal 5 6 3 2 4 2" xfId="17044"/>
    <cellStyle name="Normal 5 6 3 2 4 3" xfId="17045"/>
    <cellStyle name="Normal 5 6 3 2 4 4" xfId="46407"/>
    <cellStyle name="Normal 5 6 3 2 5" xfId="17046"/>
    <cellStyle name="Normal 5 6 3 2 5 2" xfId="17047"/>
    <cellStyle name="Normal 5 6 3 2 5 3" xfId="17048"/>
    <cellStyle name="Normal 5 6 3 2 5 4" xfId="51618"/>
    <cellStyle name="Normal 5 6 3 2 6" xfId="17049"/>
    <cellStyle name="Normal 5 6 3 2 6 2" xfId="17050"/>
    <cellStyle name="Normal 5 6 3 2 6 3" xfId="44584"/>
    <cellStyle name="Normal 5 6 3 2 7" xfId="17051"/>
    <cellStyle name="Normal 5 6 3 2 8" xfId="17052"/>
    <cellStyle name="Normal 5 6 3 2 9" xfId="40962"/>
    <cellStyle name="Normal 5 6 3 3" xfId="17053"/>
    <cellStyle name="Normal 5 6 3 3 2" xfId="17054"/>
    <cellStyle name="Normal 5 6 3 3 2 2" xfId="17055"/>
    <cellStyle name="Normal 5 6 3 3 2 3" xfId="17056"/>
    <cellStyle name="Normal 5 6 3 3 2 4" xfId="52832"/>
    <cellStyle name="Normal 5 6 3 3 3" xfId="17057"/>
    <cellStyle name="Normal 5 6 3 3 3 2" xfId="17058"/>
    <cellStyle name="Normal 5 6 3 3 3 3" xfId="48517"/>
    <cellStyle name="Normal 5 6 3 3 4" xfId="17059"/>
    <cellStyle name="Normal 5 6 3 3 5" xfId="17060"/>
    <cellStyle name="Normal 5 6 3 3 6" xfId="42176"/>
    <cellStyle name="Normal 5 6 3 4" xfId="17061"/>
    <cellStyle name="Normal 5 6 3 4 2" xfId="17062"/>
    <cellStyle name="Normal 5 6 3 4 3" xfId="17063"/>
    <cellStyle name="Normal 5 6 3 4 4" xfId="48518"/>
    <cellStyle name="Normal 5 6 3 5" xfId="17064"/>
    <cellStyle name="Normal 5 6 3 5 2" xfId="17065"/>
    <cellStyle name="Normal 5 6 3 5 3" xfId="17066"/>
    <cellStyle name="Normal 5 6 3 5 4" xfId="45810"/>
    <cellStyle name="Normal 5 6 3 6" xfId="17067"/>
    <cellStyle name="Normal 5 6 3 6 2" xfId="17068"/>
    <cellStyle name="Normal 5 6 3 6 3" xfId="17069"/>
    <cellStyle name="Normal 5 6 3 6 4" xfId="51021"/>
    <cellStyle name="Normal 5 6 3 7" xfId="17070"/>
    <cellStyle name="Normal 5 6 3 7 2" xfId="17071"/>
    <cellStyle name="Normal 5 6 3 7 3" xfId="43987"/>
    <cellStyle name="Normal 5 6 3 8" xfId="17072"/>
    <cellStyle name="Normal 5 6 3 9" xfId="17073"/>
    <cellStyle name="Normal 5 6 4" xfId="17074"/>
    <cellStyle name="Normal 5 6 4 2" xfId="17075"/>
    <cellStyle name="Normal 5 6 4 2 2" xfId="17076"/>
    <cellStyle name="Normal 5 6 4 2 2 2" xfId="17077"/>
    <cellStyle name="Normal 5 6 4 2 2 3" xfId="17078"/>
    <cellStyle name="Normal 5 6 4 2 2 4" xfId="53426"/>
    <cellStyle name="Normal 5 6 4 2 3" xfId="17079"/>
    <cellStyle name="Normal 5 6 4 2 3 2" xfId="17080"/>
    <cellStyle name="Normal 5 6 4 2 3 3" xfId="48519"/>
    <cellStyle name="Normal 5 6 4 2 4" xfId="17081"/>
    <cellStyle name="Normal 5 6 4 2 5" xfId="17082"/>
    <cellStyle name="Normal 5 6 4 2 6" xfId="42770"/>
    <cellStyle name="Normal 5 6 4 3" xfId="17083"/>
    <cellStyle name="Normal 5 6 4 3 2" xfId="17084"/>
    <cellStyle name="Normal 5 6 4 3 3" xfId="17085"/>
    <cellStyle name="Normal 5 6 4 3 4" xfId="48520"/>
    <cellStyle name="Normal 5 6 4 4" xfId="17086"/>
    <cellStyle name="Normal 5 6 4 4 2" xfId="17087"/>
    <cellStyle name="Normal 5 6 4 4 3" xfId="17088"/>
    <cellStyle name="Normal 5 6 4 4 4" xfId="46404"/>
    <cellStyle name="Normal 5 6 4 5" xfId="17089"/>
    <cellStyle name="Normal 5 6 4 5 2" xfId="17090"/>
    <cellStyle name="Normal 5 6 4 5 3" xfId="17091"/>
    <cellStyle name="Normal 5 6 4 5 4" xfId="51615"/>
    <cellStyle name="Normal 5 6 4 6" xfId="17092"/>
    <cellStyle name="Normal 5 6 4 6 2" xfId="17093"/>
    <cellStyle name="Normal 5 6 4 6 3" xfId="44581"/>
    <cellStyle name="Normal 5 6 4 7" xfId="17094"/>
    <cellStyle name="Normal 5 6 4 8" xfId="17095"/>
    <cellStyle name="Normal 5 6 4 9" xfId="40959"/>
    <cellStyle name="Normal 5 6 5" xfId="17096"/>
    <cellStyle name="Normal 5 6 5 2" xfId="17097"/>
    <cellStyle name="Normal 5 6 5 2 2" xfId="17098"/>
    <cellStyle name="Normal 5 6 5 2 2 2" xfId="17099"/>
    <cellStyle name="Normal 5 6 5 2 2 3" xfId="17100"/>
    <cellStyle name="Normal 5 6 5 2 2 4" xfId="53937"/>
    <cellStyle name="Normal 5 6 5 2 3" xfId="17101"/>
    <cellStyle name="Normal 5 6 5 2 3 2" xfId="17102"/>
    <cellStyle name="Normal 5 6 5 2 3 3" xfId="48521"/>
    <cellStyle name="Normal 5 6 5 2 4" xfId="17103"/>
    <cellStyle name="Normal 5 6 5 2 5" xfId="17104"/>
    <cellStyle name="Normal 5 6 5 2 6" xfId="43281"/>
    <cellStyle name="Normal 5 6 5 3" xfId="17105"/>
    <cellStyle name="Normal 5 6 5 3 2" xfId="17106"/>
    <cellStyle name="Normal 5 6 5 3 3" xfId="17107"/>
    <cellStyle name="Normal 5 6 5 3 4" xfId="48522"/>
    <cellStyle name="Normal 5 6 5 4" xfId="17108"/>
    <cellStyle name="Normal 5 6 5 4 2" xfId="17109"/>
    <cellStyle name="Normal 5 6 5 4 3" xfId="17110"/>
    <cellStyle name="Normal 5 6 5 4 4" xfId="46915"/>
    <cellStyle name="Normal 5 6 5 5" xfId="17111"/>
    <cellStyle name="Normal 5 6 5 5 2" xfId="17112"/>
    <cellStyle name="Normal 5 6 5 5 3" xfId="17113"/>
    <cellStyle name="Normal 5 6 5 5 4" xfId="52126"/>
    <cellStyle name="Normal 5 6 5 6" xfId="17114"/>
    <cellStyle name="Normal 5 6 5 6 2" xfId="17115"/>
    <cellStyle name="Normal 5 6 5 6 3" xfId="45092"/>
    <cellStyle name="Normal 5 6 5 7" xfId="17116"/>
    <cellStyle name="Normal 5 6 5 8" xfId="17117"/>
    <cellStyle name="Normal 5 6 5 9" xfId="41470"/>
    <cellStyle name="Normal 5 6 6" xfId="17118"/>
    <cellStyle name="Normal 5 6 6 2" xfId="17119"/>
    <cellStyle name="Normal 5 6 6 2 2" xfId="17120"/>
    <cellStyle name="Normal 5 6 6 2 2 2" xfId="17121"/>
    <cellStyle name="Normal 5 6 6 2 2 3" xfId="17122"/>
    <cellStyle name="Normal 5 6 6 2 2 4" xfId="54072"/>
    <cellStyle name="Normal 5 6 6 2 3" xfId="17123"/>
    <cellStyle name="Normal 5 6 6 2 3 2" xfId="17124"/>
    <cellStyle name="Normal 5 6 6 2 3 3" xfId="48523"/>
    <cellStyle name="Normal 5 6 6 2 4" xfId="17125"/>
    <cellStyle name="Normal 5 6 6 2 5" xfId="17126"/>
    <cellStyle name="Normal 5 6 6 2 6" xfId="43416"/>
    <cellStyle name="Normal 5 6 6 3" xfId="17127"/>
    <cellStyle name="Normal 5 6 6 3 2" xfId="17128"/>
    <cellStyle name="Normal 5 6 6 3 3" xfId="17129"/>
    <cellStyle name="Normal 5 6 6 3 4" xfId="47050"/>
    <cellStyle name="Normal 5 6 6 4" xfId="17130"/>
    <cellStyle name="Normal 5 6 6 4 2" xfId="17131"/>
    <cellStyle name="Normal 5 6 6 4 3" xfId="17132"/>
    <cellStyle name="Normal 5 6 6 4 4" xfId="52261"/>
    <cellStyle name="Normal 5 6 6 5" xfId="17133"/>
    <cellStyle name="Normal 5 6 6 5 2" xfId="17134"/>
    <cellStyle name="Normal 5 6 6 5 3" xfId="45227"/>
    <cellStyle name="Normal 5 6 6 6" xfId="17135"/>
    <cellStyle name="Normal 5 6 6 7" xfId="17136"/>
    <cellStyle name="Normal 5 6 6 8" xfId="41605"/>
    <cellStyle name="Normal 5 6 7" xfId="17137"/>
    <cellStyle name="Normal 5 6 7 2" xfId="17138"/>
    <cellStyle name="Normal 5 6 7 2 2" xfId="17139"/>
    <cellStyle name="Normal 5 6 7 2 3" xfId="17140"/>
    <cellStyle name="Normal 5 6 7 2 4" xfId="52559"/>
    <cellStyle name="Normal 5 6 7 3" xfId="17141"/>
    <cellStyle name="Normal 5 6 7 3 2" xfId="17142"/>
    <cellStyle name="Normal 5 6 7 3 3" xfId="48524"/>
    <cellStyle name="Normal 5 6 7 4" xfId="17143"/>
    <cellStyle name="Normal 5 6 7 5" xfId="17144"/>
    <cellStyle name="Normal 5 6 7 6" xfId="41903"/>
    <cellStyle name="Normal 5 6 8" xfId="17145"/>
    <cellStyle name="Normal 5 6 8 2" xfId="17146"/>
    <cellStyle name="Normal 5 6 8 3" xfId="17147"/>
    <cellStyle name="Normal 5 6 8 4" xfId="48525"/>
    <cellStyle name="Normal 5 6 9" xfId="17148"/>
    <cellStyle name="Normal 5 6 9 2" xfId="17149"/>
    <cellStyle name="Normal 5 6 9 3" xfId="17150"/>
    <cellStyle name="Normal 5 6 9 4" xfId="45537"/>
    <cellStyle name="Normal 5 7" xfId="17151"/>
    <cellStyle name="Normal 5 7 10" xfId="17152"/>
    <cellStyle name="Normal 5 7 11" xfId="40003"/>
    <cellStyle name="Normal 5 7 2" xfId="17153"/>
    <cellStyle name="Normal 5 7 2 10" xfId="40455"/>
    <cellStyle name="Normal 5 7 2 2" xfId="17154"/>
    <cellStyle name="Normal 5 7 2 2 2" xfId="17155"/>
    <cellStyle name="Normal 5 7 2 2 2 2" xfId="17156"/>
    <cellStyle name="Normal 5 7 2 2 2 2 2" xfId="17157"/>
    <cellStyle name="Normal 5 7 2 2 2 2 3" xfId="17158"/>
    <cellStyle name="Normal 5 7 2 2 2 2 4" xfId="53431"/>
    <cellStyle name="Normal 5 7 2 2 2 3" xfId="17159"/>
    <cellStyle name="Normal 5 7 2 2 2 3 2" xfId="17160"/>
    <cellStyle name="Normal 5 7 2 2 2 3 3" xfId="48526"/>
    <cellStyle name="Normal 5 7 2 2 2 4" xfId="17161"/>
    <cellStyle name="Normal 5 7 2 2 2 5" xfId="17162"/>
    <cellStyle name="Normal 5 7 2 2 2 6" xfId="42775"/>
    <cellStyle name="Normal 5 7 2 2 3" xfId="17163"/>
    <cellStyle name="Normal 5 7 2 2 3 2" xfId="17164"/>
    <cellStyle name="Normal 5 7 2 2 3 3" xfId="17165"/>
    <cellStyle name="Normal 5 7 2 2 3 4" xfId="48527"/>
    <cellStyle name="Normal 5 7 2 2 4" xfId="17166"/>
    <cellStyle name="Normal 5 7 2 2 4 2" xfId="17167"/>
    <cellStyle name="Normal 5 7 2 2 4 3" xfId="17168"/>
    <cellStyle name="Normal 5 7 2 2 4 4" xfId="46409"/>
    <cellStyle name="Normal 5 7 2 2 5" xfId="17169"/>
    <cellStyle name="Normal 5 7 2 2 5 2" xfId="17170"/>
    <cellStyle name="Normal 5 7 2 2 5 3" xfId="17171"/>
    <cellStyle name="Normal 5 7 2 2 5 4" xfId="51620"/>
    <cellStyle name="Normal 5 7 2 2 6" xfId="17172"/>
    <cellStyle name="Normal 5 7 2 2 6 2" xfId="17173"/>
    <cellStyle name="Normal 5 7 2 2 6 3" xfId="44586"/>
    <cellStyle name="Normal 5 7 2 2 7" xfId="17174"/>
    <cellStyle name="Normal 5 7 2 2 8" xfId="17175"/>
    <cellStyle name="Normal 5 7 2 2 9" xfId="40964"/>
    <cellStyle name="Normal 5 7 2 3" xfId="17176"/>
    <cellStyle name="Normal 5 7 2 3 2" xfId="17177"/>
    <cellStyle name="Normal 5 7 2 3 2 2" xfId="17178"/>
    <cellStyle name="Normal 5 7 2 3 2 3" xfId="17179"/>
    <cellStyle name="Normal 5 7 2 3 2 4" xfId="52922"/>
    <cellStyle name="Normal 5 7 2 3 3" xfId="17180"/>
    <cellStyle name="Normal 5 7 2 3 3 2" xfId="17181"/>
    <cellStyle name="Normal 5 7 2 3 3 3" xfId="48528"/>
    <cellStyle name="Normal 5 7 2 3 4" xfId="17182"/>
    <cellStyle name="Normal 5 7 2 3 5" xfId="17183"/>
    <cellStyle name="Normal 5 7 2 3 6" xfId="42266"/>
    <cellStyle name="Normal 5 7 2 4" xfId="17184"/>
    <cellStyle name="Normal 5 7 2 4 2" xfId="17185"/>
    <cellStyle name="Normal 5 7 2 4 3" xfId="17186"/>
    <cellStyle name="Normal 5 7 2 4 4" xfId="48529"/>
    <cellStyle name="Normal 5 7 2 5" xfId="17187"/>
    <cellStyle name="Normal 5 7 2 5 2" xfId="17188"/>
    <cellStyle name="Normal 5 7 2 5 3" xfId="17189"/>
    <cellStyle name="Normal 5 7 2 5 4" xfId="45900"/>
    <cellStyle name="Normal 5 7 2 6" xfId="17190"/>
    <cellStyle name="Normal 5 7 2 6 2" xfId="17191"/>
    <cellStyle name="Normal 5 7 2 6 3" xfId="17192"/>
    <cellStyle name="Normal 5 7 2 6 4" xfId="51111"/>
    <cellStyle name="Normal 5 7 2 7" xfId="17193"/>
    <cellStyle name="Normal 5 7 2 7 2" xfId="17194"/>
    <cellStyle name="Normal 5 7 2 7 3" xfId="44077"/>
    <cellStyle name="Normal 5 7 2 8" xfId="17195"/>
    <cellStyle name="Normal 5 7 2 9" xfId="17196"/>
    <cellStyle name="Normal 5 7 3" xfId="17197"/>
    <cellStyle name="Normal 5 7 3 2" xfId="17198"/>
    <cellStyle name="Normal 5 7 3 2 2" xfId="17199"/>
    <cellStyle name="Normal 5 7 3 2 2 2" xfId="17200"/>
    <cellStyle name="Normal 5 7 3 2 2 3" xfId="17201"/>
    <cellStyle name="Normal 5 7 3 2 2 4" xfId="53430"/>
    <cellStyle name="Normal 5 7 3 2 3" xfId="17202"/>
    <cellStyle name="Normal 5 7 3 2 3 2" xfId="17203"/>
    <cellStyle name="Normal 5 7 3 2 3 3" xfId="48530"/>
    <cellStyle name="Normal 5 7 3 2 4" xfId="17204"/>
    <cellStyle name="Normal 5 7 3 2 5" xfId="17205"/>
    <cellStyle name="Normal 5 7 3 2 6" xfId="42774"/>
    <cellStyle name="Normal 5 7 3 3" xfId="17206"/>
    <cellStyle name="Normal 5 7 3 3 2" xfId="17207"/>
    <cellStyle name="Normal 5 7 3 3 3" xfId="17208"/>
    <cellStyle name="Normal 5 7 3 3 4" xfId="48531"/>
    <cellStyle name="Normal 5 7 3 4" xfId="17209"/>
    <cellStyle name="Normal 5 7 3 4 2" xfId="17210"/>
    <cellStyle name="Normal 5 7 3 4 3" xfId="17211"/>
    <cellStyle name="Normal 5 7 3 4 4" xfId="46408"/>
    <cellStyle name="Normal 5 7 3 5" xfId="17212"/>
    <cellStyle name="Normal 5 7 3 5 2" xfId="17213"/>
    <cellStyle name="Normal 5 7 3 5 3" xfId="17214"/>
    <cellStyle name="Normal 5 7 3 5 4" xfId="51619"/>
    <cellStyle name="Normal 5 7 3 6" xfId="17215"/>
    <cellStyle name="Normal 5 7 3 6 2" xfId="17216"/>
    <cellStyle name="Normal 5 7 3 6 3" xfId="44585"/>
    <cellStyle name="Normal 5 7 3 7" xfId="17217"/>
    <cellStyle name="Normal 5 7 3 8" xfId="17218"/>
    <cellStyle name="Normal 5 7 3 9" xfId="40963"/>
    <cellStyle name="Normal 5 7 4" xfId="17219"/>
    <cellStyle name="Normal 5 7 4 2" xfId="17220"/>
    <cellStyle name="Normal 5 7 4 2 2" xfId="17221"/>
    <cellStyle name="Normal 5 7 4 2 3" xfId="17222"/>
    <cellStyle name="Normal 5 7 4 2 4" xfId="52470"/>
    <cellStyle name="Normal 5 7 4 3" xfId="17223"/>
    <cellStyle name="Normal 5 7 4 3 2" xfId="17224"/>
    <cellStyle name="Normal 5 7 4 3 3" xfId="48532"/>
    <cellStyle name="Normal 5 7 4 4" xfId="17225"/>
    <cellStyle name="Normal 5 7 4 5" xfId="17226"/>
    <cellStyle name="Normal 5 7 4 6" xfId="41814"/>
    <cellStyle name="Normal 5 7 5" xfId="17227"/>
    <cellStyle name="Normal 5 7 5 2" xfId="17228"/>
    <cellStyle name="Normal 5 7 5 3" xfId="17229"/>
    <cellStyle name="Normal 5 7 5 4" xfId="48533"/>
    <cellStyle name="Normal 5 7 6" xfId="17230"/>
    <cellStyle name="Normal 5 7 6 2" xfId="17231"/>
    <cellStyle name="Normal 5 7 6 3" xfId="17232"/>
    <cellStyle name="Normal 5 7 6 4" xfId="45448"/>
    <cellStyle name="Normal 5 7 7" xfId="17233"/>
    <cellStyle name="Normal 5 7 7 2" xfId="17234"/>
    <cellStyle name="Normal 5 7 7 3" xfId="17235"/>
    <cellStyle name="Normal 5 7 7 4" xfId="50659"/>
    <cellStyle name="Normal 5 7 8" xfId="17236"/>
    <cellStyle name="Normal 5 7 8 2" xfId="17237"/>
    <cellStyle name="Normal 5 7 8 3" xfId="43625"/>
    <cellStyle name="Normal 5 7 9" xfId="17238"/>
    <cellStyle name="Normal 5 8" xfId="17239"/>
    <cellStyle name="Normal 5 8 10" xfId="17240"/>
    <cellStyle name="Normal 5 8 11" xfId="40138"/>
    <cellStyle name="Normal 5 8 2" xfId="17241"/>
    <cellStyle name="Normal 5 8 2 10" xfId="40505"/>
    <cellStyle name="Normal 5 8 2 2" xfId="17242"/>
    <cellStyle name="Normal 5 8 2 2 2" xfId="17243"/>
    <cellStyle name="Normal 5 8 2 2 2 2" xfId="17244"/>
    <cellStyle name="Normal 5 8 2 2 2 2 2" xfId="17245"/>
    <cellStyle name="Normal 5 8 2 2 2 2 3" xfId="17246"/>
    <cellStyle name="Normal 5 8 2 2 2 2 4" xfId="53433"/>
    <cellStyle name="Normal 5 8 2 2 2 3" xfId="17247"/>
    <cellStyle name="Normal 5 8 2 2 2 3 2" xfId="17248"/>
    <cellStyle name="Normal 5 8 2 2 2 3 3" xfId="48534"/>
    <cellStyle name="Normal 5 8 2 2 2 4" xfId="17249"/>
    <cellStyle name="Normal 5 8 2 2 2 5" xfId="17250"/>
    <cellStyle name="Normal 5 8 2 2 2 6" xfId="42777"/>
    <cellStyle name="Normal 5 8 2 2 3" xfId="17251"/>
    <cellStyle name="Normal 5 8 2 2 3 2" xfId="17252"/>
    <cellStyle name="Normal 5 8 2 2 3 3" xfId="17253"/>
    <cellStyle name="Normal 5 8 2 2 3 4" xfId="48535"/>
    <cellStyle name="Normal 5 8 2 2 4" xfId="17254"/>
    <cellStyle name="Normal 5 8 2 2 4 2" xfId="17255"/>
    <cellStyle name="Normal 5 8 2 2 4 3" xfId="17256"/>
    <cellStyle name="Normal 5 8 2 2 4 4" xfId="46411"/>
    <cellStyle name="Normal 5 8 2 2 5" xfId="17257"/>
    <cellStyle name="Normal 5 8 2 2 5 2" xfId="17258"/>
    <cellStyle name="Normal 5 8 2 2 5 3" xfId="17259"/>
    <cellStyle name="Normal 5 8 2 2 5 4" xfId="51622"/>
    <cellStyle name="Normal 5 8 2 2 6" xfId="17260"/>
    <cellStyle name="Normal 5 8 2 2 6 2" xfId="17261"/>
    <cellStyle name="Normal 5 8 2 2 6 3" xfId="44588"/>
    <cellStyle name="Normal 5 8 2 2 7" xfId="17262"/>
    <cellStyle name="Normal 5 8 2 2 8" xfId="17263"/>
    <cellStyle name="Normal 5 8 2 2 9" xfId="40966"/>
    <cellStyle name="Normal 5 8 2 3" xfId="17264"/>
    <cellStyle name="Normal 5 8 2 3 2" xfId="17265"/>
    <cellStyle name="Normal 5 8 2 3 2 2" xfId="17266"/>
    <cellStyle name="Normal 5 8 2 3 2 3" xfId="17267"/>
    <cellStyle name="Normal 5 8 2 3 2 4" xfId="52972"/>
    <cellStyle name="Normal 5 8 2 3 3" xfId="17268"/>
    <cellStyle name="Normal 5 8 2 3 3 2" xfId="17269"/>
    <cellStyle name="Normal 5 8 2 3 3 3" xfId="48536"/>
    <cellStyle name="Normal 5 8 2 3 4" xfId="17270"/>
    <cellStyle name="Normal 5 8 2 3 5" xfId="17271"/>
    <cellStyle name="Normal 5 8 2 3 6" xfId="42316"/>
    <cellStyle name="Normal 5 8 2 4" xfId="17272"/>
    <cellStyle name="Normal 5 8 2 4 2" xfId="17273"/>
    <cellStyle name="Normal 5 8 2 4 3" xfId="17274"/>
    <cellStyle name="Normal 5 8 2 4 4" xfId="48537"/>
    <cellStyle name="Normal 5 8 2 5" xfId="17275"/>
    <cellStyle name="Normal 5 8 2 5 2" xfId="17276"/>
    <cellStyle name="Normal 5 8 2 5 3" xfId="17277"/>
    <cellStyle name="Normal 5 8 2 5 4" xfId="45950"/>
    <cellStyle name="Normal 5 8 2 6" xfId="17278"/>
    <cellStyle name="Normal 5 8 2 6 2" xfId="17279"/>
    <cellStyle name="Normal 5 8 2 6 3" xfId="17280"/>
    <cellStyle name="Normal 5 8 2 6 4" xfId="51161"/>
    <cellStyle name="Normal 5 8 2 7" xfId="17281"/>
    <cellStyle name="Normal 5 8 2 7 2" xfId="17282"/>
    <cellStyle name="Normal 5 8 2 7 3" xfId="44127"/>
    <cellStyle name="Normal 5 8 2 8" xfId="17283"/>
    <cellStyle name="Normal 5 8 2 9" xfId="17284"/>
    <cellStyle name="Normal 5 8 3" xfId="17285"/>
    <cellStyle name="Normal 5 8 3 2" xfId="17286"/>
    <cellStyle name="Normal 5 8 3 2 2" xfId="17287"/>
    <cellStyle name="Normal 5 8 3 2 2 2" xfId="17288"/>
    <cellStyle name="Normal 5 8 3 2 2 3" xfId="17289"/>
    <cellStyle name="Normal 5 8 3 2 2 4" xfId="53432"/>
    <cellStyle name="Normal 5 8 3 2 3" xfId="17290"/>
    <cellStyle name="Normal 5 8 3 2 3 2" xfId="17291"/>
    <cellStyle name="Normal 5 8 3 2 3 3" xfId="48538"/>
    <cellStyle name="Normal 5 8 3 2 4" xfId="17292"/>
    <cellStyle name="Normal 5 8 3 2 5" xfId="17293"/>
    <cellStyle name="Normal 5 8 3 2 6" xfId="42776"/>
    <cellStyle name="Normal 5 8 3 3" xfId="17294"/>
    <cellStyle name="Normal 5 8 3 3 2" xfId="17295"/>
    <cellStyle name="Normal 5 8 3 3 3" xfId="17296"/>
    <cellStyle name="Normal 5 8 3 3 4" xfId="48539"/>
    <cellStyle name="Normal 5 8 3 4" xfId="17297"/>
    <cellStyle name="Normal 5 8 3 4 2" xfId="17298"/>
    <cellStyle name="Normal 5 8 3 4 3" xfId="17299"/>
    <cellStyle name="Normal 5 8 3 4 4" xfId="46410"/>
    <cellStyle name="Normal 5 8 3 5" xfId="17300"/>
    <cellStyle name="Normal 5 8 3 5 2" xfId="17301"/>
    <cellStyle name="Normal 5 8 3 5 3" xfId="17302"/>
    <cellStyle name="Normal 5 8 3 5 4" xfId="51621"/>
    <cellStyle name="Normal 5 8 3 6" xfId="17303"/>
    <cellStyle name="Normal 5 8 3 6 2" xfId="17304"/>
    <cellStyle name="Normal 5 8 3 6 3" xfId="44587"/>
    <cellStyle name="Normal 5 8 3 7" xfId="17305"/>
    <cellStyle name="Normal 5 8 3 8" xfId="17306"/>
    <cellStyle name="Normal 5 8 3 9" xfId="40965"/>
    <cellStyle name="Normal 5 8 4" xfId="17307"/>
    <cellStyle name="Normal 5 8 4 2" xfId="17308"/>
    <cellStyle name="Normal 5 8 4 2 2" xfId="17309"/>
    <cellStyle name="Normal 5 8 4 2 3" xfId="17310"/>
    <cellStyle name="Normal 5 8 4 2 4" xfId="52605"/>
    <cellStyle name="Normal 5 8 4 3" xfId="17311"/>
    <cellStyle name="Normal 5 8 4 3 2" xfId="17312"/>
    <cellStyle name="Normal 5 8 4 3 3" xfId="48540"/>
    <cellStyle name="Normal 5 8 4 4" xfId="17313"/>
    <cellStyle name="Normal 5 8 4 5" xfId="17314"/>
    <cellStyle name="Normal 5 8 4 6" xfId="41949"/>
    <cellStyle name="Normal 5 8 5" xfId="17315"/>
    <cellStyle name="Normal 5 8 5 2" xfId="17316"/>
    <cellStyle name="Normal 5 8 5 3" xfId="17317"/>
    <cellStyle name="Normal 5 8 5 4" xfId="48541"/>
    <cellStyle name="Normal 5 8 6" xfId="17318"/>
    <cellStyle name="Normal 5 8 6 2" xfId="17319"/>
    <cellStyle name="Normal 5 8 6 3" xfId="17320"/>
    <cellStyle name="Normal 5 8 6 4" xfId="45583"/>
    <cellStyle name="Normal 5 8 7" xfId="17321"/>
    <cellStyle name="Normal 5 8 7 2" xfId="17322"/>
    <cellStyle name="Normal 5 8 7 3" xfId="17323"/>
    <cellStyle name="Normal 5 8 7 4" xfId="50794"/>
    <cellStyle name="Normal 5 8 8" xfId="17324"/>
    <cellStyle name="Normal 5 8 8 2" xfId="17325"/>
    <cellStyle name="Normal 5 8 8 3" xfId="43760"/>
    <cellStyle name="Normal 5 8 9" xfId="17326"/>
    <cellStyle name="Normal 5 9" xfId="17327"/>
    <cellStyle name="Normal 5 9 10" xfId="17328"/>
    <cellStyle name="Normal 5 9 11" xfId="39954"/>
    <cellStyle name="Normal 5 9 2" xfId="17329"/>
    <cellStyle name="Normal 5 9 2 10" xfId="40411"/>
    <cellStyle name="Normal 5 9 2 2" xfId="17330"/>
    <cellStyle name="Normal 5 9 2 2 2" xfId="17331"/>
    <cellStyle name="Normal 5 9 2 2 2 2" xfId="17332"/>
    <cellStyle name="Normal 5 9 2 2 2 2 2" xfId="17333"/>
    <cellStyle name="Normal 5 9 2 2 2 2 3" xfId="17334"/>
    <cellStyle name="Normal 5 9 2 2 2 2 4" xfId="53435"/>
    <cellStyle name="Normal 5 9 2 2 2 3" xfId="17335"/>
    <cellStyle name="Normal 5 9 2 2 2 3 2" xfId="17336"/>
    <cellStyle name="Normal 5 9 2 2 2 3 3" xfId="48542"/>
    <cellStyle name="Normal 5 9 2 2 2 4" xfId="17337"/>
    <cellStyle name="Normal 5 9 2 2 2 5" xfId="17338"/>
    <cellStyle name="Normal 5 9 2 2 2 6" xfId="42779"/>
    <cellStyle name="Normal 5 9 2 2 3" xfId="17339"/>
    <cellStyle name="Normal 5 9 2 2 3 2" xfId="17340"/>
    <cellStyle name="Normal 5 9 2 2 3 3" xfId="17341"/>
    <cellStyle name="Normal 5 9 2 2 3 4" xfId="48543"/>
    <cellStyle name="Normal 5 9 2 2 4" xfId="17342"/>
    <cellStyle name="Normal 5 9 2 2 4 2" xfId="17343"/>
    <cellStyle name="Normal 5 9 2 2 4 3" xfId="17344"/>
    <cellStyle name="Normal 5 9 2 2 4 4" xfId="46413"/>
    <cellStyle name="Normal 5 9 2 2 5" xfId="17345"/>
    <cellStyle name="Normal 5 9 2 2 5 2" xfId="17346"/>
    <cellStyle name="Normal 5 9 2 2 5 3" xfId="17347"/>
    <cellStyle name="Normal 5 9 2 2 5 4" xfId="51624"/>
    <cellStyle name="Normal 5 9 2 2 6" xfId="17348"/>
    <cellStyle name="Normal 5 9 2 2 6 2" xfId="17349"/>
    <cellStyle name="Normal 5 9 2 2 6 3" xfId="44590"/>
    <cellStyle name="Normal 5 9 2 2 7" xfId="17350"/>
    <cellStyle name="Normal 5 9 2 2 8" xfId="17351"/>
    <cellStyle name="Normal 5 9 2 2 9" xfId="40968"/>
    <cellStyle name="Normal 5 9 2 3" xfId="17352"/>
    <cellStyle name="Normal 5 9 2 3 2" xfId="17353"/>
    <cellStyle name="Normal 5 9 2 3 2 2" xfId="17354"/>
    <cellStyle name="Normal 5 9 2 3 2 3" xfId="17355"/>
    <cellStyle name="Normal 5 9 2 3 2 4" xfId="52878"/>
    <cellStyle name="Normal 5 9 2 3 3" xfId="17356"/>
    <cellStyle name="Normal 5 9 2 3 3 2" xfId="17357"/>
    <cellStyle name="Normal 5 9 2 3 3 3" xfId="48544"/>
    <cellStyle name="Normal 5 9 2 3 4" xfId="17358"/>
    <cellStyle name="Normal 5 9 2 3 5" xfId="17359"/>
    <cellStyle name="Normal 5 9 2 3 6" xfId="42222"/>
    <cellStyle name="Normal 5 9 2 4" xfId="17360"/>
    <cellStyle name="Normal 5 9 2 4 2" xfId="17361"/>
    <cellStyle name="Normal 5 9 2 4 3" xfId="17362"/>
    <cellStyle name="Normal 5 9 2 4 4" xfId="48545"/>
    <cellStyle name="Normal 5 9 2 5" xfId="17363"/>
    <cellStyle name="Normal 5 9 2 5 2" xfId="17364"/>
    <cellStyle name="Normal 5 9 2 5 3" xfId="17365"/>
    <cellStyle name="Normal 5 9 2 5 4" xfId="45856"/>
    <cellStyle name="Normal 5 9 2 6" xfId="17366"/>
    <cellStyle name="Normal 5 9 2 6 2" xfId="17367"/>
    <cellStyle name="Normal 5 9 2 6 3" xfId="17368"/>
    <cellStyle name="Normal 5 9 2 6 4" xfId="51067"/>
    <cellStyle name="Normal 5 9 2 7" xfId="17369"/>
    <cellStyle name="Normal 5 9 2 7 2" xfId="17370"/>
    <cellStyle name="Normal 5 9 2 7 3" xfId="44033"/>
    <cellStyle name="Normal 5 9 2 8" xfId="17371"/>
    <cellStyle name="Normal 5 9 2 9" xfId="17372"/>
    <cellStyle name="Normal 5 9 3" xfId="17373"/>
    <cellStyle name="Normal 5 9 3 2" xfId="17374"/>
    <cellStyle name="Normal 5 9 3 2 2" xfId="17375"/>
    <cellStyle name="Normal 5 9 3 2 2 2" xfId="17376"/>
    <cellStyle name="Normal 5 9 3 2 2 3" xfId="17377"/>
    <cellStyle name="Normal 5 9 3 2 2 4" xfId="53434"/>
    <cellStyle name="Normal 5 9 3 2 3" xfId="17378"/>
    <cellStyle name="Normal 5 9 3 2 3 2" xfId="17379"/>
    <cellStyle name="Normal 5 9 3 2 3 3" xfId="48546"/>
    <cellStyle name="Normal 5 9 3 2 4" xfId="17380"/>
    <cellStyle name="Normal 5 9 3 2 5" xfId="17381"/>
    <cellStyle name="Normal 5 9 3 2 6" xfId="42778"/>
    <cellStyle name="Normal 5 9 3 3" xfId="17382"/>
    <cellStyle name="Normal 5 9 3 3 2" xfId="17383"/>
    <cellStyle name="Normal 5 9 3 3 3" xfId="17384"/>
    <cellStyle name="Normal 5 9 3 3 4" xfId="48547"/>
    <cellStyle name="Normal 5 9 3 4" xfId="17385"/>
    <cellStyle name="Normal 5 9 3 4 2" xfId="17386"/>
    <cellStyle name="Normal 5 9 3 4 3" xfId="17387"/>
    <cellStyle name="Normal 5 9 3 4 4" xfId="46412"/>
    <cellStyle name="Normal 5 9 3 5" xfId="17388"/>
    <cellStyle name="Normal 5 9 3 5 2" xfId="17389"/>
    <cellStyle name="Normal 5 9 3 5 3" xfId="17390"/>
    <cellStyle name="Normal 5 9 3 5 4" xfId="51623"/>
    <cellStyle name="Normal 5 9 3 6" xfId="17391"/>
    <cellStyle name="Normal 5 9 3 6 2" xfId="17392"/>
    <cellStyle name="Normal 5 9 3 6 3" xfId="44589"/>
    <cellStyle name="Normal 5 9 3 7" xfId="17393"/>
    <cellStyle name="Normal 5 9 3 8" xfId="17394"/>
    <cellStyle name="Normal 5 9 3 9" xfId="40967"/>
    <cellStyle name="Normal 5 9 4" xfId="17395"/>
    <cellStyle name="Normal 5 9 4 2" xfId="17396"/>
    <cellStyle name="Normal 5 9 4 2 2" xfId="17397"/>
    <cellStyle name="Normal 5 9 4 2 3" xfId="17398"/>
    <cellStyle name="Normal 5 9 4 2 4" xfId="52421"/>
    <cellStyle name="Normal 5 9 4 3" xfId="17399"/>
    <cellStyle name="Normal 5 9 4 3 2" xfId="17400"/>
    <cellStyle name="Normal 5 9 4 3 3" xfId="48548"/>
    <cellStyle name="Normal 5 9 4 4" xfId="17401"/>
    <cellStyle name="Normal 5 9 4 5" xfId="17402"/>
    <cellStyle name="Normal 5 9 4 6" xfId="41765"/>
    <cellStyle name="Normal 5 9 5" xfId="17403"/>
    <cellStyle name="Normal 5 9 5 2" xfId="17404"/>
    <cellStyle name="Normal 5 9 5 3" xfId="17405"/>
    <cellStyle name="Normal 5 9 5 4" xfId="48549"/>
    <cellStyle name="Normal 5 9 6" xfId="17406"/>
    <cellStyle name="Normal 5 9 6 2" xfId="17407"/>
    <cellStyle name="Normal 5 9 6 3" xfId="17408"/>
    <cellStyle name="Normal 5 9 6 4" xfId="45399"/>
    <cellStyle name="Normal 5 9 7" xfId="17409"/>
    <cellStyle name="Normal 5 9 7 2" xfId="17410"/>
    <cellStyle name="Normal 5 9 7 3" xfId="17411"/>
    <cellStyle name="Normal 5 9 7 4" xfId="50610"/>
    <cellStyle name="Normal 5 9 8" xfId="17412"/>
    <cellStyle name="Normal 5 9 8 2" xfId="17413"/>
    <cellStyle name="Normal 5 9 8 3" xfId="43576"/>
    <cellStyle name="Normal 5 9 9" xfId="17414"/>
    <cellStyle name="Normal 50" xfId="144"/>
    <cellStyle name="Normal 50 2" xfId="17415"/>
    <cellStyle name="Normal 50 2 2" xfId="17416"/>
    <cellStyle name="Normal 50 3" xfId="17417"/>
    <cellStyle name="Normal 50 4" xfId="17418"/>
    <cellStyle name="Normal 50 5" xfId="17419"/>
    <cellStyle name="Normal 51" xfId="145"/>
    <cellStyle name="Normal 51 2" xfId="17420"/>
    <cellStyle name="Normal 51 2 2" xfId="17421"/>
    <cellStyle name="Normal 51 3" xfId="17422"/>
    <cellStyle name="Normal 51 4" xfId="17423"/>
    <cellStyle name="Normal 51 5" xfId="17424"/>
    <cellStyle name="Normal 52" xfId="146"/>
    <cellStyle name="Normal 52 2" xfId="17425"/>
    <cellStyle name="Normal 52 2 2" xfId="17426"/>
    <cellStyle name="Normal 52 3" xfId="17427"/>
    <cellStyle name="Normal 52 4" xfId="17428"/>
    <cellStyle name="Normal 52 5" xfId="17429"/>
    <cellStyle name="Normal 53" xfId="147"/>
    <cellStyle name="Normal 53 2" xfId="17430"/>
    <cellStyle name="Normal 53 2 2" xfId="17431"/>
    <cellStyle name="Normal 53 3" xfId="17432"/>
    <cellStyle name="Normal 53 4" xfId="17433"/>
    <cellStyle name="Normal 53 5" xfId="17434"/>
    <cellStyle name="Normal 54" xfId="148"/>
    <cellStyle name="Normal 54 2" xfId="17435"/>
    <cellStyle name="Normal 54 2 2" xfId="17436"/>
    <cellStyle name="Normal 54 3" xfId="17437"/>
    <cellStyle name="Normal 54 4" xfId="17438"/>
    <cellStyle name="Normal 54 5" xfId="17439"/>
    <cellStyle name="Normal 55" xfId="149"/>
    <cellStyle name="Normal 55 2" xfId="17440"/>
    <cellStyle name="Normal 55 2 2" xfId="17441"/>
    <cellStyle name="Normal 55 3" xfId="17442"/>
    <cellStyle name="Normal 55 4" xfId="17443"/>
    <cellStyle name="Normal 55 5" xfId="17444"/>
    <cellStyle name="Normal 56" xfId="150"/>
    <cellStyle name="Normal 56 2" xfId="17445"/>
    <cellStyle name="Normal 56 2 2" xfId="17446"/>
    <cellStyle name="Normal 56 3" xfId="17447"/>
    <cellStyle name="Normal 56 4" xfId="17448"/>
    <cellStyle name="Normal 56 5" xfId="17449"/>
    <cellStyle name="Normal 57" xfId="151"/>
    <cellStyle name="Normal 57 2" xfId="17450"/>
    <cellStyle name="Normal 57 2 2" xfId="17451"/>
    <cellStyle name="Normal 57 3" xfId="17452"/>
    <cellStyle name="Normal 57 4" xfId="17453"/>
    <cellStyle name="Normal 57 5" xfId="17454"/>
    <cellStyle name="Normal 58" xfId="152"/>
    <cellStyle name="Normal 58 2" xfId="17455"/>
    <cellStyle name="Normal 58 2 2" xfId="17456"/>
    <cellStyle name="Normal 58 3" xfId="17457"/>
    <cellStyle name="Normal 58 4" xfId="17458"/>
    <cellStyle name="Normal 58 5" xfId="17459"/>
    <cellStyle name="Normal 59" xfId="153"/>
    <cellStyle name="Normal 59 2" xfId="17460"/>
    <cellStyle name="Normal 59 2 2" xfId="17461"/>
    <cellStyle name="Normal 59 3" xfId="17462"/>
    <cellStyle name="Normal 59 4" xfId="17463"/>
    <cellStyle name="Normal 59 5" xfId="17464"/>
    <cellStyle name="Normal 6" xfId="24"/>
    <cellStyle name="Normal 6 10" xfId="17465"/>
    <cellStyle name="Normal 6 10 10" xfId="17466"/>
    <cellStyle name="Normal 6 10 11" xfId="39941"/>
    <cellStyle name="Normal 6 10 2" xfId="17467"/>
    <cellStyle name="Normal 6 10 2 10" xfId="40398"/>
    <cellStyle name="Normal 6 10 2 2" xfId="17468"/>
    <cellStyle name="Normal 6 10 2 2 2" xfId="17469"/>
    <cellStyle name="Normal 6 10 2 2 2 2" xfId="17470"/>
    <cellStyle name="Normal 6 10 2 2 2 2 2" xfId="17471"/>
    <cellStyle name="Normal 6 10 2 2 2 2 3" xfId="17472"/>
    <cellStyle name="Normal 6 10 2 2 2 2 4" xfId="53437"/>
    <cellStyle name="Normal 6 10 2 2 2 3" xfId="17473"/>
    <cellStyle name="Normal 6 10 2 2 2 3 2" xfId="17474"/>
    <cellStyle name="Normal 6 10 2 2 2 3 3" xfId="48550"/>
    <cellStyle name="Normal 6 10 2 2 2 4" xfId="17475"/>
    <cellStyle name="Normal 6 10 2 2 2 5" xfId="17476"/>
    <cellStyle name="Normal 6 10 2 2 2 6" xfId="42781"/>
    <cellStyle name="Normal 6 10 2 2 3" xfId="17477"/>
    <cellStyle name="Normal 6 10 2 2 3 2" xfId="17478"/>
    <cellStyle name="Normal 6 10 2 2 3 3" xfId="17479"/>
    <cellStyle name="Normal 6 10 2 2 3 4" xfId="48551"/>
    <cellStyle name="Normal 6 10 2 2 4" xfId="17480"/>
    <cellStyle name="Normal 6 10 2 2 4 2" xfId="17481"/>
    <cellStyle name="Normal 6 10 2 2 4 3" xfId="17482"/>
    <cellStyle name="Normal 6 10 2 2 4 4" xfId="46415"/>
    <cellStyle name="Normal 6 10 2 2 5" xfId="17483"/>
    <cellStyle name="Normal 6 10 2 2 5 2" xfId="17484"/>
    <cellStyle name="Normal 6 10 2 2 5 3" xfId="17485"/>
    <cellStyle name="Normal 6 10 2 2 5 4" xfId="51626"/>
    <cellStyle name="Normal 6 10 2 2 6" xfId="17486"/>
    <cellStyle name="Normal 6 10 2 2 6 2" xfId="17487"/>
    <cellStyle name="Normal 6 10 2 2 6 3" xfId="44592"/>
    <cellStyle name="Normal 6 10 2 2 7" xfId="17488"/>
    <cellStyle name="Normal 6 10 2 2 8" xfId="17489"/>
    <cellStyle name="Normal 6 10 2 2 9" xfId="40970"/>
    <cellStyle name="Normal 6 10 2 3" xfId="17490"/>
    <cellStyle name="Normal 6 10 2 3 2" xfId="17491"/>
    <cellStyle name="Normal 6 10 2 3 2 2" xfId="17492"/>
    <cellStyle name="Normal 6 10 2 3 2 3" xfId="17493"/>
    <cellStyle name="Normal 6 10 2 3 2 4" xfId="52865"/>
    <cellStyle name="Normal 6 10 2 3 3" xfId="17494"/>
    <cellStyle name="Normal 6 10 2 3 3 2" xfId="17495"/>
    <cellStyle name="Normal 6 10 2 3 3 3" xfId="48552"/>
    <cellStyle name="Normal 6 10 2 3 4" xfId="17496"/>
    <cellStyle name="Normal 6 10 2 3 5" xfId="17497"/>
    <cellStyle name="Normal 6 10 2 3 6" xfId="42209"/>
    <cellStyle name="Normal 6 10 2 4" xfId="17498"/>
    <cellStyle name="Normal 6 10 2 4 2" xfId="17499"/>
    <cellStyle name="Normal 6 10 2 4 3" xfId="17500"/>
    <cellStyle name="Normal 6 10 2 4 4" xfId="48553"/>
    <cellStyle name="Normal 6 10 2 5" xfId="17501"/>
    <cellStyle name="Normal 6 10 2 5 2" xfId="17502"/>
    <cellStyle name="Normal 6 10 2 5 3" xfId="17503"/>
    <cellStyle name="Normal 6 10 2 5 4" xfId="45843"/>
    <cellStyle name="Normal 6 10 2 6" xfId="17504"/>
    <cellStyle name="Normal 6 10 2 6 2" xfId="17505"/>
    <cellStyle name="Normal 6 10 2 6 3" xfId="17506"/>
    <cellStyle name="Normal 6 10 2 6 4" xfId="51054"/>
    <cellStyle name="Normal 6 10 2 7" xfId="17507"/>
    <cellStyle name="Normal 6 10 2 7 2" xfId="17508"/>
    <cellStyle name="Normal 6 10 2 7 3" xfId="44020"/>
    <cellStyle name="Normal 6 10 2 8" xfId="17509"/>
    <cellStyle name="Normal 6 10 2 9" xfId="17510"/>
    <cellStyle name="Normal 6 10 3" xfId="17511"/>
    <cellStyle name="Normal 6 10 3 2" xfId="17512"/>
    <cellStyle name="Normal 6 10 3 2 2" xfId="17513"/>
    <cellStyle name="Normal 6 10 3 2 2 2" xfId="17514"/>
    <cellStyle name="Normal 6 10 3 2 2 3" xfId="17515"/>
    <cellStyle name="Normal 6 10 3 2 2 4" xfId="53436"/>
    <cellStyle name="Normal 6 10 3 2 3" xfId="17516"/>
    <cellStyle name="Normal 6 10 3 2 3 2" xfId="17517"/>
    <cellStyle name="Normal 6 10 3 2 3 3" xfId="48554"/>
    <cellStyle name="Normal 6 10 3 2 4" xfId="17518"/>
    <cellStyle name="Normal 6 10 3 2 5" xfId="17519"/>
    <cellStyle name="Normal 6 10 3 2 6" xfId="42780"/>
    <cellStyle name="Normal 6 10 3 3" xfId="17520"/>
    <cellStyle name="Normal 6 10 3 3 2" xfId="17521"/>
    <cellStyle name="Normal 6 10 3 3 3" xfId="17522"/>
    <cellStyle name="Normal 6 10 3 3 4" xfId="48555"/>
    <cellStyle name="Normal 6 10 3 4" xfId="17523"/>
    <cellStyle name="Normal 6 10 3 4 2" xfId="17524"/>
    <cellStyle name="Normal 6 10 3 4 3" xfId="17525"/>
    <cellStyle name="Normal 6 10 3 4 4" xfId="46414"/>
    <cellStyle name="Normal 6 10 3 5" xfId="17526"/>
    <cellStyle name="Normal 6 10 3 5 2" xfId="17527"/>
    <cellStyle name="Normal 6 10 3 5 3" xfId="17528"/>
    <cellStyle name="Normal 6 10 3 5 4" xfId="51625"/>
    <cellStyle name="Normal 6 10 3 6" xfId="17529"/>
    <cellStyle name="Normal 6 10 3 6 2" xfId="17530"/>
    <cellStyle name="Normal 6 10 3 6 3" xfId="44591"/>
    <cellStyle name="Normal 6 10 3 7" xfId="17531"/>
    <cellStyle name="Normal 6 10 3 8" xfId="17532"/>
    <cellStyle name="Normal 6 10 3 9" xfId="40969"/>
    <cellStyle name="Normal 6 10 4" xfId="17533"/>
    <cellStyle name="Normal 6 10 4 2" xfId="17534"/>
    <cellStyle name="Normal 6 10 4 2 2" xfId="17535"/>
    <cellStyle name="Normal 6 10 4 2 3" xfId="17536"/>
    <cellStyle name="Normal 6 10 4 2 4" xfId="52408"/>
    <cellStyle name="Normal 6 10 4 3" xfId="17537"/>
    <cellStyle name="Normal 6 10 4 3 2" xfId="17538"/>
    <cellStyle name="Normal 6 10 4 3 3" xfId="48556"/>
    <cellStyle name="Normal 6 10 4 4" xfId="17539"/>
    <cellStyle name="Normal 6 10 4 5" xfId="17540"/>
    <cellStyle name="Normal 6 10 4 6" xfId="41752"/>
    <cellStyle name="Normal 6 10 5" xfId="17541"/>
    <cellStyle name="Normal 6 10 5 2" xfId="17542"/>
    <cellStyle name="Normal 6 10 5 3" xfId="17543"/>
    <cellStyle name="Normal 6 10 5 4" xfId="48557"/>
    <cellStyle name="Normal 6 10 6" xfId="17544"/>
    <cellStyle name="Normal 6 10 6 2" xfId="17545"/>
    <cellStyle name="Normal 6 10 6 3" xfId="17546"/>
    <cellStyle name="Normal 6 10 6 4" xfId="45386"/>
    <cellStyle name="Normal 6 10 7" xfId="17547"/>
    <cellStyle name="Normal 6 10 7 2" xfId="17548"/>
    <cellStyle name="Normal 6 10 7 3" xfId="17549"/>
    <cellStyle name="Normal 6 10 7 4" xfId="50597"/>
    <cellStyle name="Normal 6 10 8" xfId="17550"/>
    <cellStyle name="Normal 6 10 8 2" xfId="17551"/>
    <cellStyle name="Normal 6 10 8 3" xfId="43563"/>
    <cellStyle name="Normal 6 10 9" xfId="17552"/>
    <cellStyle name="Normal 6 11" xfId="17553"/>
    <cellStyle name="Normal 6 11 10" xfId="40263"/>
    <cellStyle name="Normal 6 11 2" xfId="17554"/>
    <cellStyle name="Normal 6 11 2 2" xfId="17555"/>
    <cellStyle name="Normal 6 11 2 2 2" xfId="17556"/>
    <cellStyle name="Normal 6 11 2 2 2 2" xfId="17557"/>
    <cellStyle name="Normal 6 11 2 2 2 3" xfId="17558"/>
    <cellStyle name="Normal 6 11 2 2 2 4" xfId="53438"/>
    <cellStyle name="Normal 6 11 2 2 3" xfId="17559"/>
    <cellStyle name="Normal 6 11 2 2 3 2" xfId="17560"/>
    <cellStyle name="Normal 6 11 2 2 3 3" xfId="48558"/>
    <cellStyle name="Normal 6 11 2 2 4" xfId="17561"/>
    <cellStyle name="Normal 6 11 2 2 5" xfId="17562"/>
    <cellStyle name="Normal 6 11 2 2 6" xfId="42782"/>
    <cellStyle name="Normal 6 11 2 3" xfId="17563"/>
    <cellStyle name="Normal 6 11 2 3 2" xfId="17564"/>
    <cellStyle name="Normal 6 11 2 3 3" xfId="17565"/>
    <cellStyle name="Normal 6 11 2 3 4" xfId="48559"/>
    <cellStyle name="Normal 6 11 2 4" xfId="17566"/>
    <cellStyle name="Normal 6 11 2 4 2" xfId="17567"/>
    <cellStyle name="Normal 6 11 2 4 3" xfId="17568"/>
    <cellStyle name="Normal 6 11 2 4 4" xfId="46416"/>
    <cellStyle name="Normal 6 11 2 5" xfId="17569"/>
    <cellStyle name="Normal 6 11 2 5 2" xfId="17570"/>
    <cellStyle name="Normal 6 11 2 5 3" xfId="17571"/>
    <cellStyle name="Normal 6 11 2 5 4" xfId="51627"/>
    <cellStyle name="Normal 6 11 2 6" xfId="17572"/>
    <cellStyle name="Normal 6 11 2 6 2" xfId="17573"/>
    <cellStyle name="Normal 6 11 2 6 3" xfId="44593"/>
    <cellStyle name="Normal 6 11 2 7" xfId="17574"/>
    <cellStyle name="Normal 6 11 2 8" xfId="17575"/>
    <cellStyle name="Normal 6 11 2 9" xfId="40971"/>
    <cellStyle name="Normal 6 11 3" xfId="17576"/>
    <cellStyle name="Normal 6 11 3 2" xfId="17577"/>
    <cellStyle name="Normal 6 11 3 2 2" xfId="17578"/>
    <cellStyle name="Normal 6 11 3 2 3" xfId="17579"/>
    <cellStyle name="Normal 6 11 3 2 4" xfId="52730"/>
    <cellStyle name="Normal 6 11 3 3" xfId="17580"/>
    <cellStyle name="Normal 6 11 3 3 2" xfId="17581"/>
    <cellStyle name="Normal 6 11 3 3 3" xfId="48560"/>
    <cellStyle name="Normal 6 11 3 4" xfId="17582"/>
    <cellStyle name="Normal 6 11 3 5" xfId="17583"/>
    <cellStyle name="Normal 6 11 3 6" xfId="42074"/>
    <cellStyle name="Normal 6 11 4" xfId="17584"/>
    <cellStyle name="Normal 6 11 4 2" xfId="17585"/>
    <cellStyle name="Normal 6 11 4 3" xfId="17586"/>
    <cellStyle name="Normal 6 11 4 4" xfId="48561"/>
    <cellStyle name="Normal 6 11 5" xfId="17587"/>
    <cellStyle name="Normal 6 11 5 2" xfId="17588"/>
    <cellStyle name="Normal 6 11 5 3" xfId="17589"/>
    <cellStyle name="Normal 6 11 5 4" xfId="45708"/>
    <cellStyle name="Normal 6 11 6" xfId="17590"/>
    <cellStyle name="Normal 6 11 6 2" xfId="17591"/>
    <cellStyle name="Normal 6 11 6 3" xfId="17592"/>
    <cellStyle name="Normal 6 11 6 4" xfId="50919"/>
    <cellStyle name="Normal 6 11 7" xfId="17593"/>
    <cellStyle name="Normal 6 11 7 2" xfId="17594"/>
    <cellStyle name="Normal 6 11 7 3" xfId="43885"/>
    <cellStyle name="Normal 6 11 8" xfId="17595"/>
    <cellStyle name="Normal 6 11 9" xfId="17596"/>
    <cellStyle name="Normal 6 12" xfId="17597"/>
    <cellStyle name="Normal 6 12 2" xfId="17598"/>
    <cellStyle name="Normal 6 12 2 2" xfId="17599"/>
    <cellStyle name="Normal 6 12 2 2 2" xfId="17600"/>
    <cellStyle name="Normal 6 12 2 2 3" xfId="17601"/>
    <cellStyle name="Normal 6 12 2 2 4" xfId="53097"/>
    <cellStyle name="Normal 6 12 2 3" xfId="17602"/>
    <cellStyle name="Normal 6 12 2 3 2" xfId="17603"/>
    <cellStyle name="Normal 6 12 2 3 3" xfId="48562"/>
    <cellStyle name="Normal 6 12 2 4" xfId="17604"/>
    <cellStyle name="Normal 6 12 2 5" xfId="17605"/>
    <cellStyle name="Normal 6 12 2 6" xfId="42441"/>
    <cellStyle name="Normal 6 12 3" xfId="17606"/>
    <cellStyle name="Normal 6 12 3 2" xfId="17607"/>
    <cellStyle name="Normal 6 12 3 3" xfId="17608"/>
    <cellStyle name="Normal 6 12 3 4" xfId="48563"/>
    <cellStyle name="Normal 6 12 4" xfId="17609"/>
    <cellStyle name="Normal 6 12 4 2" xfId="17610"/>
    <cellStyle name="Normal 6 12 4 3" xfId="17611"/>
    <cellStyle name="Normal 6 12 4 4" xfId="46075"/>
    <cellStyle name="Normal 6 12 5" xfId="17612"/>
    <cellStyle name="Normal 6 12 5 2" xfId="17613"/>
    <cellStyle name="Normal 6 12 5 3" xfId="17614"/>
    <cellStyle name="Normal 6 12 5 4" xfId="51286"/>
    <cellStyle name="Normal 6 12 6" xfId="17615"/>
    <cellStyle name="Normal 6 12 6 2" xfId="17616"/>
    <cellStyle name="Normal 6 12 6 3" xfId="44252"/>
    <cellStyle name="Normal 6 12 7" xfId="17617"/>
    <cellStyle name="Normal 6 12 8" xfId="17618"/>
    <cellStyle name="Normal 6 12 9" xfId="40630"/>
    <cellStyle name="Normal 6 13" xfId="17619"/>
    <cellStyle name="Normal 6 13 2" xfId="17620"/>
    <cellStyle name="Normal 6 13 2 2" xfId="17621"/>
    <cellStyle name="Normal 6 13 2 2 2" xfId="17622"/>
    <cellStyle name="Normal 6 13 2 2 3" xfId="17623"/>
    <cellStyle name="Normal 6 13 2 2 4" xfId="52364"/>
    <cellStyle name="Normal 6 13 2 3" xfId="17624"/>
    <cellStyle name="Normal 6 13 2 3 2" xfId="17625"/>
    <cellStyle name="Normal 6 13 2 3 3" xfId="48564"/>
    <cellStyle name="Normal 6 13 2 4" xfId="17626"/>
    <cellStyle name="Normal 6 13 2 5" xfId="17627"/>
    <cellStyle name="Normal 6 13 2 6" xfId="41708"/>
    <cellStyle name="Normal 6 13 3" xfId="17628"/>
    <cellStyle name="Normal 6 13 3 2" xfId="17629"/>
    <cellStyle name="Normal 6 13 3 3" xfId="17630"/>
    <cellStyle name="Normal 6 13 3 4" xfId="48565"/>
    <cellStyle name="Normal 6 13 4" xfId="17631"/>
    <cellStyle name="Normal 6 13 4 2" xfId="17632"/>
    <cellStyle name="Normal 6 13 4 3" xfId="17633"/>
    <cellStyle name="Normal 6 13 4 4" xfId="45342"/>
    <cellStyle name="Normal 6 13 5" xfId="17634"/>
    <cellStyle name="Normal 6 13 5 2" xfId="17635"/>
    <cellStyle name="Normal 6 13 5 3" xfId="17636"/>
    <cellStyle name="Normal 6 13 5 4" xfId="50553"/>
    <cellStyle name="Normal 6 13 6" xfId="17637"/>
    <cellStyle name="Normal 6 13 6 2" xfId="17638"/>
    <cellStyle name="Normal 6 13 6 3" xfId="43519"/>
    <cellStyle name="Normal 6 13 7" xfId="17639"/>
    <cellStyle name="Normal 6 13 8" xfId="17640"/>
    <cellStyle name="Normal 6 13 9" xfId="39897"/>
    <cellStyle name="Normal 6 14" xfId="17641"/>
    <cellStyle name="Normal 6 14 2" xfId="17642"/>
    <cellStyle name="Normal 6 14 2 2" xfId="17643"/>
    <cellStyle name="Normal 6 14 2 2 2" xfId="17644"/>
    <cellStyle name="Normal 6 14 2 2 3" xfId="17645"/>
    <cellStyle name="Normal 6 14 2 2 4" xfId="53834"/>
    <cellStyle name="Normal 6 14 2 3" xfId="17646"/>
    <cellStyle name="Normal 6 14 2 3 2" xfId="17647"/>
    <cellStyle name="Normal 6 14 2 3 3" xfId="48566"/>
    <cellStyle name="Normal 6 14 2 4" xfId="17648"/>
    <cellStyle name="Normal 6 14 2 5" xfId="17649"/>
    <cellStyle name="Normal 6 14 2 6" xfId="43178"/>
    <cellStyle name="Normal 6 14 3" xfId="17650"/>
    <cellStyle name="Normal 6 14 3 2" xfId="17651"/>
    <cellStyle name="Normal 6 14 3 3" xfId="17652"/>
    <cellStyle name="Normal 6 14 3 4" xfId="48567"/>
    <cellStyle name="Normal 6 14 4" xfId="17653"/>
    <cellStyle name="Normal 6 14 4 2" xfId="17654"/>
    <cellStyle name="Normal 6 14 4 3" xfId="17655"/>
    <cellStyle name="Normal 6 14 4 4" xfId="46812"/>
    <cellStyle name="Normal 6 14 5" xfId="17656"/>
    <cellStyle name="Normal 6 14 5 2" xfId="17657"/>
    <cellStyle name="Normal 6 14 5 3" xfId="17658"/>
    <cellStyle name="Normal 6 14 5 4" xfId="52023"/>
    <cellStyle name="Normal 6 14 6" xfId="17659"/>
    <cellStyle name="Normal 6 14 6 2" xfId="17660"/>
    <cellStyle name="Normal 6 14 6 3" xfId="44989"/>
    <cellStyle name="Normal 6 14 7" xfId="17661"/>
    <cellStyle name="Normal 6 14 8" xfId="17662"/>
    <cellStyle name="Normal 6 14 9" xfId="41367"/>
    <cellStyle name="Normal 6 15" xfId="17663"/>
    <cellStyle name="Normal 6 15 2" xfId="17664"/>
    <cellStyle name="Normal 6 15 2 2" xfId="17665"/>
    <cellStyle name="Normal 6 15 2 2 2" xfId="17666"/>
    <cellStyle name="Normal 6 15 2 2 3" xfId="17667"/>
    <cellStyle name="Normal 6 15 2 2 4" xfId="53970"/>
    <cellStyle name="Normal 6 15 2 3" xfId="17668"/>
    <cellStyle name="Normal 6 15 2 3 2" xfId="17669"/>
    <cellStyle name="Normal 6 15 2 3 3" xfId="48568"/>
    <cellStyle name="Normal 6 15 2 4" xfId="17670"/>
    <cellStyle name="Normal 6 15 2 5" xfId="17671"/>
    <cellStyle name="Normal 6 15 2 6" xfId="43314"/>
    <cellStyle name="Normal 6 15 3" xfId="17672"/>
    <cellStyle name="Normal 6 15 3 2" xfId="17673"/>
    <cellStyle name="Normal 6 15 3 3" xfId="17674"/>
    <cellStyle name="Normal 6 15 3 4" xfId="46948"/>
    <cellStyle name="Normal 6 15 4" xfId="17675"/>
    <cellStyle name="Normal 6 15 4 2" xfId="17676"/>
    <cellStyle name="Normal 6 15 4 3" xfId="17677"/>
    <cellStyle name="Normal 6 15 4 4" xfId="52159"/>
    <cellStyle name="Normal 6 15 5" xfId="17678"/>
    <cellStyle name="Normal 6 15 5 2" xfId="17679"/>
    <cellStyle name="Normal 6 15 5 3" xfId="45125"/>
    <cellStyle name="Normal 6 15 6" xfId="17680"/>
    <cellStyle name="Normal 6 15 7" xfId="17681"/>
    <cellStyle name="Normal 6 15 8" xfId="41503"/>
    <cellStyle name="Normal 6 16" xfId="17682"/>
    <cellStyle name="Normal 6 16 2" xfId="17683"/>
    <cellStyle name="Normal 6 16 2 2" xfId="17684"/>
    <cellStyle name="Normal 6 16 2 2 2" xfId="17685"/>
    <cellStyle name="Normal 6 16 2 2 3" xfId="17686"/>
    <cellStyle name="Normal 6 16 2 2 4" xfId="54123"/>
    <cellStyle name="Normal 6 16 2 3" xfId="17687"/>
    <cellStyle name="Normal 6 16 2 3 2" xfId="17688"/>
    <cellStyle name="Normal 6 16 2 3 3" xfId="48569"/>
    <cellStyle name="Normal 6 16 2 4" xfId="17689"/>
    <cellStyle name="Normal 6 16 2 5" xfId="17690"/>
    <cellStyle name="Normal 6 16 2 6" xfId="43467"/>
    <cellStyle name="Normal 6 16 3" xfId="17691"/>
    <cellStyle name="Normal 6 16 3 2" xfId="17692"/>
    <cellStyle name="Normal 6 16 3 3" xfId="17693"/>
    <cellStyle name="Normal 6 16 3 4" xfId="52312"/>
    <cellStyle name="Normal 6 16 4" xfId="17694"/>
    <cellStyle name="Normal 6 16 4 2" xfId="17695"/>
    <cellStyle name="Normal 6 16 4 3" xfId="45261"/>
    <cellStyle name="Normal 6 16 5" xfId="17696"/>
    <cellStyle name="Normal 6 16 6" xfId="17697"/>
    <cellStyle name="Normal 6 16 7" xfId="41656"/>
    <cellStyle name="Normal 6 17" xfId="17698"/>
    <cellStyle name="Normal 6 17 2" xfId="17699"/>
    <cellStyle name="Normal 6 17 2 2" xfId="17700"/>
    <cellStyle name="Normal 6 17 2 3" xfId="17701"/>
    <cellStyle name="Normal 6 17 2 4" xfId="52324"/>
    <cellStyle name="Normal 6 17 3" xfId="17702"/>
    <cellStyle name="Normal 6 17 3 2" xfId="17703"/>
    <cellStyle name="Normal 6 17 3 3" xfId="48570"/>
    <cellStyle name="Normal 6 17 4" xfId="17704"/>
    <cellStyle name="Normal 6 17 5" xfId="17705"/>
    <cellStyle name="Normal 6 17 6" xfId="41668"/>
    <cellStyle name="Normal 6 18" xfId="17706"/>
    <cellStyle name="Normal 6 18 2" xfId="17707"/>
    <cellStyle name="Normal 6 18 3" xfId="17708"/>
    <cellStyle name="Normal 6 18 4" xfId="45302"/>
    <cellStyle name="Normal 6 19" xfId="17709"/>
    <cellStyle name="Normal 6 19 2" xfId="17710"/>
    <cellStyle name="Normal 6 19 3" xfId="17711"/>
    <cellStyle name="Normal 6 19 4" xfId="50513"/>
    <cellStyle name="Normal 6 2" xfId="42"/>
    <cellStyle name="Normal 6 2 10" xfId="17712"/>
    <cellStyle name="Normal 6 2 10 10" xfId="40282"/>
    <cellStyle name="Normal 6 2 10 2" xfId="17713"/>
    <cellStyle name="Normal 6 2 10 2 2" xfId="17714"/>
    <cellStyle name="Normal 6 2 10 2 2 2" xfId="17715"/>
    <cellStyle name="Normal 6 2 10 2 2 2 2" xfId="17716"/>
    <cellStyle name="Normal 6 2 10 2 2 2 3" xfId="17717"/>
    <cellStyle name="Normal 6 2 10 2 2 2 4" xfId="53439"/>
    <cellStyle name="Normal 6 2 10 2 2 3" xfId="17718"/>
    <cellStyle name="Normal 6 2 10 2 2 3 2" xfId="17719"/>
    <cellStyle name="Normal 6 2 10 2 2 3 3" xfId="48571"/>
    <cellStyle name="Normal 6 2 10 2 2 4" xfId="17720"/>
    <cellStyle name="Normal 6 2 10 2 2 5" xfId="17721"/>
    <cellStyle name="Normal 6 2 10 2 2 6" xfId="42783"/>
    <cellStyle name="Normal 6 2 10 2 3" xfId="17722"/>
    <cellStyle name="Normal 6 2 10 2 3 2" xfId="17723"/>
    <cellStyle name="Normal 6 2 10 2 3 3" xfId="17724"/>
    <cellStyle name="Normal 6 2 10 2 3 4" xfId="48572"/>
    <cellStyle name="Normal 6 2 10 2 4" xfId="17725"/>
    <cellStyle name="Normal 6 2 10 2 4 2" xfId="17726"/>
    <cellStyle name="Normal 6 2 10 2 4 3" xfId="17727"/>
    <cellStyle name="Normal 6 2 10 2 4 4" xfId="46417"/>
    <cellStyle name="Normal 6 2 10 2 5" xfId="17728"/>
    <cellStyle name="Normal 6 2 10 2 5 2" xfId="17729"/>
    <cellStyle name="Normal 6 2 10 2 5 3" xfId="17730"/>
    <cellStyle name="Normal 6 2 10 2 5 4" xfId="51628"/>
    <cellStyle name="Normal 6 2 10 2 6" xfId="17731"/>
    <cellStyle name="Normal 6 2 10 2 6 2" xfId="17732"/>
    <cellStyle name="Normal 6 2 10 2 6 3" xfId="44594"/>
    <cellStyle name="Normal 6 2 10 2 7" xfId="17733"/>
    <cellStyle name="Normal 6 2 10 2 8" xfId="17734"/>
    <cellStyle name="Normal 6 2 10 2 9" xfId="40972"/>
    <cellStyle name="Normal 6 2 10 3" xfId="17735"/>
    <cellStyle name="Normal 6 2 10 3 2" xfId="17736"/>
    <cellStyle name="Normal 6 2 10 3 2 2" xfId="17737"/>
    <cellStyle name="Normal 6 2 10 3 2 3" xfId="17738"/>
    <cellStyle name="Normal 6 2 10 3 2 4" xfId="52749"/>
    <cellStyle name="Normal 6 2 10 3 3" xfId="17739"/>
    <cellStyle name="Normal 6 2 10 3 3 2" xfId="17740"/>
    <cellStyle name="Normal 6 2 10 3 3 3" xfId="48573"/>
    <cellStyle name="Normal 6 2 10 3 4" xfId="17741"/>
    <cellStyle name="Normal 6 2 10 3 5" xfId="17742"/>
    <cellStyle name="Normal 6 2 10 3 6" xfId="42093"/>
    <cellStyle name="Normal 6 2 10 4" xfId="17743"/>
    <cellStyle name="Normal 6 2 10 4 2" xfId="17744"/>
    <cellStyle name="Normal 6 2 10 4 3" xfId="17745"/>
    <cellStyle name="Normal 6 2 10 4 4" xfId="48574"/>
    <cellStyle name="Normal 6 2 10 5" xfId="17746"/>
    <cellStyle name="Normal 6 2 10 5 2" xfId="17747"/>
    <cellStyle name="Normal 6 2 10 5 3" xfId="17748"/>
    <cellStyle name="Normal 6 2 10 5 4" xfId="45727"/>
    <cellStyle name="Normal 6 2 10 6" xfId="17749"/>
    <cellStyle name="Normal 6 2 10 6 2" xfId="17750"/>
    <cellStyle name="Normal 6 2 10 6 3" xfId="17751"/>
    <cellStyle name="Normal 6 2 10 6 4" xfId="50938"/>
    <cellStyle name="Normal 6 2 10 7" xfId="17752"/>
    <cellStyle name="Normal 6 2 10 7 2" xfId="17753"/>
    <cellStyle name="Normal 6 2 10 7 3" xfId="43904"/>
    <cellStyle name="Normal 6 2 10 8" xfId="17754"/>
    <cellStyle name="Normal 6 2 10 9" xfId="17755"/>
    <cellStyle name="Normal 6 2 11" xfId="17756"/>
    <cellStyle name="Normal 6 2 11 2" xfId="17757"/>
    <cellStyle name="Normal 6 2 11 2 2" xfId="17758"/>
    <cellStyle name="Normal 6 2 11 2 2 2" xfId="17759"/>
    <cellStyle name="Normal 6 2 11 2 2 3" xfId="17760"/>
    <cellStyle name="Normal 6 2 11 2 2 4" xfId="53116"/>
    <cellStyle name="Normal 6 2 11 2 3" xfId="17761"/>
    <cellStyle name="Normal 6 2 11 2 3 2" xfId="17762"/>
    <cellStyle name="Normal 6 2 11 2 3 3" xfId="48575"/>
    <cellStyle name="Normal 6 2 11 2 4" xfId="17763"/>
    <cellStyle name="Normal 6 2 11 2 5" xfId="17764"/>
    <cellStyle name="Normal 6 2 11 2 6" xfId="42460"/>
    <cellStyle name="Normal 6 2 11 3" xfId="17765"/>
    <cellStyle name="Normal 6 2 11 3 2" xfId="17766"/>
    <cellStyle name="Normal 6 2 11 3 3" xfId="17767"/>
    <cellStyle name="Normal 6 2 11 3 4" xfId="48576"/>
    <cellStyle name="Normal 6 2 11 4" xfId="17768"/>
    <cellStyle name="Normal 6 2 11 4 2" xfId="17769"/>
    <cellStyle name="Normal 6 2 11 4 3" xfId="17770"/>
    <cellStyle name="Normal 6 2 11 4 4" xfId="46094"/>
    <cellStyle name="Normal 6 2 11 5" xfId="17771"/>
    <cellStyle name="Normal 6 2 11 5 2" xfId="17772"/>
    <cellStyle name="Normal 6 2 11 5 3" xfId="17773"/>
    <cellStyle name="Normal 6 2 11 5 4" xfId="51305"/>
    <cellStyle name="Normal 6 2 11 6" xfId="17774"/>
    <cellStyle name="Normal 6 2 11 6 2" xfId="17775"/>
    <cellStyle name="Normal 6 2 11 6 3" xfId="44271"/>
    <cellStyle name="Normal 6 2 11 7" xfId="17776"/>
    <cellStyle name="Normal 6 2 11 8" xfId="17777"/>
    <cellStyle name="Normal 6 2 11 9" xfId="40649"/>
    <cellStyle name="Normal 6 2 12" xfId="17778"/>
    <cellStyle name="Normal 6 2 12 2" xfId="17779"/>
    <cellStyle name="Normal 6 2 12 2 2" xfId="17780"/>
    <cellStyle name="Normal 6 2 12 2 2 2" xfId="17781"/>
    <cellStyle name="Normal 6 2 12 2 2 3" xfId="17782"/>
    <cellStyle name="Normal 6 2 12 2 2 4" xfId="52383"/>
    <cellStyle name="Normal 6 2 12 2 3" xfId="17783"/>
    <cellStyle name="Normal 6 2 12 2 3 2" xfId="17784"/>
    <cellStyle name="Normal 6 2 12 2 3 3" xfId="48577"/>
    <cellStyle name="Normal 6 2 12 2 4" xfId="17785"/>
    <cellStyle name="Normal 6 2 12 2 5" xfId="17786"/>
    <cellStyle name="Normal 6 2 12 2 6" xfId="41727"/>
    <cellStyle name="Normal 6 2 12 3" xfId="17787"/>
    <cellStyle name="Normal 6 2 12 3 2" xfId="17788"/>
    <cellStyle name="Normal 6 2 12 3 3" xfId="17789"/>
    <cellStyle name="Normal 6 2 12 3 4" xfId="48578"/>
    <cellStyle name="Normal 6 2 12 4" xfId="17790"/>
    <cellStyle name="Normal 6 2 12 4 2" xfId="17791"/>
    <cellStyle name="Normal 6 2 12 4 3" xfId="17792"/>
    <cellStyle name="Normal 6 2 12 4 4" xfId="45361"/>
    <cellStyle name="Normal 6 2 12 5" xfId="17793"/>
    <cellStyle name="Normal 6 2 12 5 2" xfId="17794"/>
    <cellStyle name="Normal 6 2 12 5 3" xfId="17795"/>
    <cellStyle name="Normal 6 2 12 5 4" xfId="50572"/>
    <cellStyle name="Normal 6 2 12 6" xfId="17796"/>
    <cellStyle name="Normal 6 2 12 6 2" xfId="17797"/>
    <cellStyle name="Normal 6 2 12 6 3" xfId="43538"/>
    <cellStyle name="Normal 6 2 12 7" xfId="17798"/>
    <cellStyle name="Normal 6 2 12 8" xfId="17799"/>
    <cellStyle name="Normal 6 2 12 9" xfId="39916"/>
    <cellStyle name="Normal 6 2 13" xfId="17800"/>
    <cellStyle name="Normal 6 2 13 2" xfId="17801"/>
    <cellStyle name="Normal 6 2 13 2 2" xfId="17802"/>
    <cellStyle name="Normal 6 2 13 2 2 2" xfId="17803"/>
    <cellStyle name="Normal 6 2 13 2 2 3" xfId="17804"/>
    <cellStyle name="Normal 6 2 13 2 2 4" xfId="53853"/>
    <cellStyle name="Normal 6 2 13 2 3" xfId="17805"/>
    <cellStyle name="Normal 6 2 13 2 3 2" xfId="17806"/>
    <cellStyle name="Normal 6 2 13 2 3 3" xfId="48579"/>
    <cellStyle name="Normal 6 2 13 2 4" xfId="17807"/>
    <cellStyle name="Normal 6 2 13 2 5" xfId="17808"/>
    <cellStyle name="Normal 6 2 13 2 6" xfId="43197"/>
    <cellStyle name="Normal 6 2 13 3" xfId="17809"/>
    <cellStyle name="Normal 6 2 13 3 2" xfId="17810"/>
    <cellStyle name="Normal 6 2 13 3 3" xfId="17811"/>
    <cellStyle name="Normal 6 2 13 3 4" xfId="48580"/>
    <cellStyle name="Normal 6 2 13 4" xfId="17812"/>
    <cellStyle name="Normal 6 2 13 4 2" xfId="17813"/>
    <cellStyle name="Normal 6 2 13 4 3" xfId="17814"/>
    <cellStyle name="Normal 6 2 13 4 4" xfId="46831"/>
    <cellStyle name="Normal 6 2 13 5" xfId="17815"/>
    <cellStyle name="Normal 6 2 13 5 2" xfId="17816"/>
    <cellStyle name="Normal 6 2 13 5 3" xfId="17817"/>
    <cellStyle name="Normal 6 2 13 5 4" xfId="52042"/>
    <cellStyle name="Normal 6 2 13 6" xfId="17818"/>
    <cellStyle name="Normal 6 2 13 6 2" xfId="17819"/>
    <cellStyle name="Normal 6 2 13 6 3" xfId="45008"/>
    <cellStyle name="Normal 6 2 13 7" xfId="17820"/>
    <cellStyle name="Normal 6 2 13 8" xfId="17821"/>
    <cellStyle name="Normal 6 2 13 9" xfId="41386"/>
    <cellStyle name="Normal 6 2 14" xfId="17822"/>
    <cellStyle name="Normal 6 2 14 2" xfId="17823"/>
    <cellStyle name="Normal 6 2 14 2 2" xfId="17824"/>
    <cellStyle name="Normal 6 2 14 2 2 2" xfId="17825"/>
    <cellStyle name="Normal 6 2 14 2 2 3" xfId="17826"/>
    <cellStyle name="Normal 6 2 14 2 2 4" xfId="53989"/>
    <cellStyle name="Normal 6 2 14 2 3" xfId="17827"/>
    <cellStyle name="Normal 6 2 14 2 3 2" xfId="17828"/>
    <cellStyle name="Normal 6 2 14 2 3 3" xfId="48581"/>
    <cellStyle name="Normal 6 2 14 2 4" xfId="17829"/>
    <cellStyle name="Normal 6 2 14 2 5" xfId="17830"/>
    <cellStyle name="Normal 6 2 14 2 6" xfId="43333"/>
    <cellStyle name="Normal 6 2 14 3" xfId="17831"/>
    <cellStyle name="Normal 6 2 14 3 2" xfId="17832"/>
    <cellStyle name="Normal 6 2 14 3 3" xfId="17833"/>
    <cellStyle name="Normal 6 2 14 3 4" xfId="46967"/>
    <cellStyle name="Normal 6 2 14 4" xfId="17834"/>
    <cellStyle name="Normal 6 2 14 4 2" xfId="17835"/>
    <cellStyle name="Normal 6 2 14 4 3" xfId="17836"/>
    <cellStyle name="Normal 6 2 14 4 4" xfId="52178"/>
    <cellStyle name="Normal 6 2 14 5" xfId="17837"/>
    <cellStyle name="Normal 6 2 14 5 2" xfId="17838"/>
    <cellStyle name="Normal 6 2 14 5 3" xfId="45144"/>
    <cellStyle name="Normal 6 2 14 6" xfId="17839"/>
    <cellStyle name="Normal 6 2 14 7" xfId="17840"/>
    <cellStyle name="Normal 6 2 14 8" xfId="41522"/>
    <cellStyle name="Normal 6 2 15" xfId="17841"/>
    <cellStyle name="Normal 6 2 15 2" xfId="17842"/>
    <cellStyle name="Normal 6 2 15 2 2" xfId="17843"/>
    <cellStyle name="Normal 6 2 15 2 3" xfId="17844"/>
    <cellStyle name="Normal 6 2 15 2 4" xfId="48582"/>
    <cellStyle name="Normal 6 2 15 3" xfId="17845"/>
    <cellStyle name="Normal 6 2 15 3 2" xfId="17846"/>
    <cellStyle name="Normal 6 2 15 3 3" xfId="17847"/>
    <cellStyle name="Normal 6 2 15 3 4" xfId="52325"/>
    <cellStyle name="Normal 6 2 15 4" xfId="17848"/>
    <cellStyle name="Normal 6 2 15 4 2" xfId="17849"/>
    <cellStyle name="Normal 6 2 15 4 3" xfId="45262"/>
    <cellStyle name="Normal 6 2 15 5" xfId="17850"/>
    <cellStyle name="Normal 6 2 15 6" xfId="17851"/>
    <cellStyle name="Normal 6 2 15 7" xfId="41669"/>
    <cellStyle name="Normal 6 2 16" xfId="17852"/>
    <cellStyle name="Normal 6 2 16 2" xfId="17853"/>
    <cellStyle name="Normal 6 2 16 3" xfId="17854"/>
    <cellStyle name="Normal 6 2 16 4" xfId="48583"/>
    <cellStyle name="Normal 6 2 17" xfId="17855"/>
    <cellStyle name="Normal 6 2 17 2" xfId="17856"/>
    <cellStyle name="Normal 6 2 17 3" xfId="17857"/>
    <cellStyle name="Normal 6 2 17 4" xfId="45303"/>
    <cellStyle name="Normal 6 2 18" xfId="17858"/>
    <cellStyle name="Normal 6 2 18 2" xfId="17859"/>
    <cellStyle name="Normal 6 2 18 3" xfId="17860"/>
    <cellStyle name="Normal 6 2 18 4" xfId="50514"/>
    <cellStyle name="Normal 6 2 19" xfId="17861"/>
    <cellStyle name="Normal 6 2 19 2" xfId="17862"/>
    <cellStyle name="Normal 6 2 19 3" xfId="43480"/>
    <cellStyle name="Normal 6 2 2" xfId="54"/>
    <cellStyle name="Normal 6 2 2 10" xfId="17863"/>
    <cellStyle name="Normal 6 2 2 10 2" xfId="17864"/>
    <cellStyle name="Normal 6 2 2 10 2 2" xfId="17865"/>
    <cellStyle name="Normal 6 2 2 10 2 2 2" xfId="17866"/>
    <cellStyle name="Normal 6 2 2 10 2 2 3" xfId="17867"/>
    <cellStyle name="Normal 6 2 2 10 2 2 4" xfId="53117"/>
    <cellStyle name="Normal 6 2 2 10 2 3" xfId="17868"/>
    <cellStyle name="Normal 6 2 2 10 2 3 2" xfId="17869"/>
    <cellStyle name="Normal 6 2 2 10 2 3 3" xfId="48584"/>
    <cellStyle name="Normal 6 2 2 10 2 4" xfId="17870"/>
    <cellStyle name="Normal 6 2 2 10 2 5" xfId="17871"/>
    <cellStyle name="Normal 6 2 2 10 2 6" xfId="42461"/>
    <cellStyle name="Normal 6 2 2 10 3" xfId="17872"/>
    <cellStyle name="Normal 6 2 2 10 3 2" xfId="17873"/>
    <cellStyle name="Normal 6 2 2 10 3 3" xfId="17874"/>
    <cellStyle name="Normal 6 2 2 10 3 4" xfId="48585"/>
    <cellStyle name="Normal 6 2 2 10 4" xfId="17875"/>
    <cellStyle name="Normal 6 2 2 10 4 2" xfId="17876"/>
    <cellStyle name="Normal 6 2 2 10 4 3" xfId="17877"/>
    <cellStyle name="Normal 6 2 2 10 4 4" xfId="46095"/>
    <cellStyle name="Normal 6 2 2 10 5" xfId="17878"/>
    <cellStyle name="Normal 6 2 2 10 5 2" xfId="17879"/>
    <cellStyle name="Normal 6 2 2 10 5 3" xfId="17880"/>
    <cellStyle name="Normal 6 2 2 10 5 4" xfId="51306"/>
    <cellStyle name="Normal 6 2 2 10 6" xfId="17881"/>
    <cellStyle name="Normal 6 2 2 10 6 2" xfId="17882"/>
    <cellStyle name="Normal 6 2 2 10 6 3" xfId="44272"/>
    <cellStyle name="Normal 6 2 2 10 7" xfId="17883"/>
    <cellStyle name="Normal 6 2 2 10 8" xfId="17884"/>
    <cellStyle name="Normal 6 2 2 10 9" xfId="40650"/>
    <cellStyle name="Normal 6 2 2 11" xfId="17885"/>
    <cellStyle name="Normal 6 2 2 11 2" xfId="17886"/>
    <cellStyle name="Normal 6 2 2 11 2 2" xfId="17887"/>
    <cellStyle name="Normal 6 2 2 11 2 2 2" xfId="17888"/>
    <cellStyle name="Normal 6 2 2 11 2 2 3" xfId="17889"/>
    <cellStyle name="Normal 6 2 2 11 2 2 4" xfId="52384"/>
    <cellStyle name="Normal 6 2 2 11 2 3" xfId="17890"/>
    <cellStyle name="Normal 6 2 2 11 2 3 2" xfId="17891"/>
    <cellStyle name="Normal 6 2 2 11 2 3 3" xfId="48586"/>
    <cellStyle name="Normal 6 2 2 11 2 4" xfId="17892"/>
    <cellStyle name="Normal 6 2 2 11 2 5" xfId="17893"/>
    <cellStyle name="Normal 6 2 2 11 2 6" xfId="41728"/>
    <cellStyle name="Normal 6 2 2 11 3" xfId="17894"/>
    <cellStyle name="Normal 6 2 2 11 3 2" xfId="17895"/>
    <cellStyle name="Normal 6 2 2 11 3 3" xfId="17896"/>
    <cellStyle name="Normal 6 2 2 11 3 4" xfId="48587"/>
    <cellStyle name="Normal 6 2 2 11 4" xfId="17897"/>
    <cellStyle name="Normal 6 2 2 11 4 2" xfId="17898"/>
    <cellStyle name="Normal 6 2 2 11 4 3" xfId="17899"/>
    <cellStyle name="Normal 6 2 2 11 4 4" xfId="45362"/>
    <cellStyle name="Normal 6 2 2 11 5" xfId="17900"/>
    <cellStyle name="Normal 6 2 2 11 5 2" xfId="17901"/>
    <cellStyle name="Normal 6 2 2 11 5 3" xfId="17902"/>
    <cellStyle name="Normal 6 2 2 11 5 4" xfId="50573"/>
    <cellStyle name="Normal 6 2 2 11 6" xfId="17903"/>
    <cellStyle name="Normal 6 2 2 11 6 2" xfId="17904"/>
    <cellStyle name="Normal 6 2 2 11 6 3" xfId="43539"/>
    <cellStyle name="Normal 6 2 2 11 7" xfId="17905"/>
    <cellStyle name="Normal 6 2 2 11 8" xfId="17906"/>
    <cellStyle name="Normal 6 2 2 11 9" xfId="39917"/>
    <cellStyle name="Normal 6 2 2 12" xfId="17907"/>
    <cellStyle name="Normal 6 2 2 12 2" xfId="17908"/>
    <cellStyle name="Normal 6 2 2 12 2 2" xfId="17909"/>
    <cellStyle name="Normal 6 2 2 12 2 2 2" xfId="17910"/>
    <cellStyle name="Normal 6 2 2 12 2 2 3" xfId="17911"/>
    <cellStyle name="Normal 6 2 2 12 2 2 4" xfId="53854"/>
    <cellStyle name="Normal 6 2 2 12 2 3" xfId="17912"/>
    <cellStyle name="Normal 6 2 2 12 2 3 2" xfId="17913"/>
    <cellStyle name="Normal 6 2 2 12 2 3 3" xfId="48588"/>
    <cellStyle name="Normal 6 2 2 12 2 4" xfId="17914"/>
    <cellStyle name="Normal 6 2 2 12 2 5" xfId="17915"/>
    <cellStyle name="Normal 6 2 2 12 2 6" xfId="43198"/>
    <cellStyle name="Normal 6 2 2 12 3" xfId="17916"/>
    <cellStyle name="Normal 6 2 2 12 3 2" xfId="17917"/>
    <cellStyle name="Normal 6 2 2 12 3 3" xfId="17918"/>
    <cellStyle name="Normal 6 2 2 12 3 4" xfId="48589"/>
    <cellStyle name="Normal 6 2 2 12 4" xfId="17919"/>
    <cellStyle name="Normal 6 2 2 12 4 2" xfId="17920"/>
    <cellStyle name="Normal 6 2 2 12 4 3" xfId="17921"/>
    <cellStyle name="Normal 6 2 2 12 4 4" xfId="46832"/>
    <cellStyle name="Normal 6 2 2 12 5" xfId="17922"/>
    <cellStyle name="Normal 6 2 2 12 5 2" xfId="17923"/>
    <cellStyle name="Normal 6 2 2 12 5 3" xfId="17924"/>
    <cellStyle name="Normal 6 2 2 12 5 4" xfId="52043"/>
    <cellStyle name="Normal 6 2 2 12 6" xfId="17925"/>
    <cellStyle name="Normal 6 2 2 12 6 2" xfId="17926"/>
    <cellStyle name="Normal 6 2 2 12 6 3" xfId="45009"/>
    <cellStyle name="Normal 6 2 2 12 7" xfId="17927"/>
    <cellStyle name="Normal 6 2 2 12 8" xfId="17928"/>
    <cellStyle name="Normal 6 2 2 12 9" xfId="41387"/>
    <cellStyle name="Normal 6 2 2 13" xfId="17929"/>
    <cellStyle name="Normal 6 2 2 13 2" xfId="17930"/>
    <cellStyle name="Normal 6 2 2 13 2 2" xfId="17931"/>
    <cellStyle name="Normal 6 2 2 13 2 2 2" xfId="17932"/>
    <cellStyle name="Normal 6 2 2 13 2 2 3" xfId="17933"/>
    <cellStyle name="Normal 6 2 2 13 2 2 4" xfId="53990"/>
    <cellStyle name="Normal 6 2 2 13 2 3" xfId="17934"/>
    <cellStyle name="Normal 6 2 2 13 2 3 2" xfId="17935"/>
    <cellStyle name="Normal 6 2 2 13 2 3 3" xfId="48590"/>
    <cellStyle name="Normal 6 2 2 13 2 4" xfId="17936"/>
    <cellStyle name="Normal 6 2 2 13 2 5" xfId="17937"/>
    <cellStyle name="Normal 6 2 2 13 2 6" xfId="43334"/>
    <cellStyle name="Normal 6 2 2 13 3" xfId="17938"/>
    <cellStyle name="Normal 6 2 2 13 3 2" xfId="17939"/>
    <cellStyle name="Normal 6 2 2 13 3 3" xfId="17940"/>
    <cellStyle name="Normal 6 2 2 13 3 4" xfId="46968"/>
    <cellStyle name="Normal 6 2 2 13 4" xfId="17941"/>
    <cellStyle name="Normal 6 2 2 13 4 2" xfId="17942"/>
    <cellStyle name="Normal 6 2 2 13 4 3" xfId="17943"/>
    <cellStyle name="Normal 6 2 2 13 4 4" xfId="52179"/>
    <cellStyle name="Normal 6 2 2 13 5" xfId="17944"/>
    <cellStyle name="Normal 6 2 2 13 5 2" xfId="17945"/>
    <cellStyle name="Normal 6 2 2 13 5 3" xfId="45145"/>
    <cellStyle name="Normal 6 2 2 13 6" xfId="17946"/>
    <cellStyle name="Normal 6 2 2 13 7" xfId="17947"/>
    <cellStyle name="Normal 6 2 2 13 8" xfId="41523"/>
    <cellStyle name="Normal 6 2 2 14" xfId="17948"/>
    <cellStyle name="Normal 6 2 2 14 2" xfId="17949"/>
    <cellStyle name="Normal 6 2 2 14 2 2" xfId="17950"/>
    <cellStyle name="Normal 6 2 2 14 2 3" xfId="17951"/>
    <cellStyle name="Normal 6 2 2 14 2 4" xfId="48591"/>
    <cellStyle name="Normal 6 2 2 14 3" xfId="17952"/>
    <cellStyle name="Normal 6 2 2 14 3 2" xfId="17953"/>
    <cellStyle name="Normal 6 2 2 14 3 3" xfId="17954"/>
    <cellStyle name="Normal 6 2 2 14 3 4" xfId="52330"/>
    <cellStyle name="Normal 6 2 2 14 4" xfId="17955"/>
    <cellStyle name="Normal 6 2 2 14 4 2" xfId="17956"/>
    <cellStyle name="Normal 6 2 2 14 4 3" xfId="45267"/>
    <cellStyle name="Normal 6 2 2 14 5" xfId="17957"/>
    <cellStyle name="Normal 6 2 2 14 6" xfId="17958"/>
    <cellStyle name="Normal 6 2 2 14 7" xfId="41674"/>
    <cellStyle name="Normal 6 2 2 15" xfId="17959"/>
    <cellStyle name="Normal 6 2 2 15 2" xfId="17960"/>
    <cellStyle name="Normal 6 2 2 15 3" xfId="17961"/>
    <cellStyle name="Normal 6 2 2 15 4" xfId="48592"/>
    <cellStyle name="Normal 6 2 2 16" xfId="17962"/>
    <cellStyle name="Normal 6 2 2 16 2" xfId="17963"/>
    <cellStyle name="Normal 6 2 2 16 3" xfId="17964"/>
    <cellStyle name="Normal 6 2 2 16 4" xfId="45308"/>
    <cellStyle name="Normal 6 2 2 17" xfId="17965"/>
    <cellStyle name="Normal 6 2 2 17 2" xfId="17966"/>
    <cellStyle name="Normal 6 2 2 17 3" xfId="17967"/>
    <cellStyle name="Normal 6 2 2 17 4" xfId="50519"/>
    <cellStyle name="Normal 6 2 2 18" xfId="17968"/>
    <cellStyle name="Normal 6 2 2 18 2" xfId="17969"/>
    <cellStyle name="Normal 6 2 2 18 3" xfId="43485"/>
    <cellStyle name="Normal 6 2 2 19" xfId="17970"/>
    <cellStyle name="Normal 6 2 2 2" xfId="154"/>
    <cellStyle name="Normal 6 2 2 2 10" xfId="17971"/>
    <cellStyle name="Normal 6 2 2 2 10 2" xfId="17972"/>
    <cellStyle name="Normal 6 2 2 2 10 2 2" xfId="17973"/>
    <cellStyle name="Normal 6 2 2 2 10 2 2 2" xfId="17974"/>
    <cellStyle name="Normal 6 2 2 2 10 2 2 3" xfId="17975"/>
    <cellStyle name="Normal 6 2 2 2 10 2 2 4" xfId="53855"/>
    <cellStyle name="Normal 6 2 2 2 10 2 3" xfId="17976"/>
    <cellStyle name="Normal 6 2 2 2 10 2 3 2" xfId="17977"/>
    <cellStyle name="Normal 6 2 2 2 10 2 3 3" xfId="48593"/>
    <cellStyle name="Normal 6 2 2 2 10 2 4" xfId="17978"/>
    <cellStyle name="Normal 6 2 2 2 10 2 5" xfId="17979"/>
    <cellStyle name="Normal 6 2 2 2 10 2 6" xfId="43199"/>
    <cellStyle name="Normal 6 2 2 2 10 3" xfId="17980"/>
    <cellStyle name="Normal 6 2 2 2 10 3 2" xfId="17981"/>
    <cellStyle name="Normal 6 2 2 2 10 3 3" xfId="17982"/>
    <cellStyle name="Normal 6 2 2 2 10 3 4" xfId="48594"/>
    <cellStyle name="Normal 6 2 2 2 10 4" xfId="17983"/>
    <cellStyle name="Normal 6 2 2 2 10 4 2" xfId="17984"/>
    <cellStyle name="Normal 6 2 2 2 10 4 3" xfId="17985"/>
    <cellStyle name="Normal 6 2 2 2 10 4 4" xfId="46833"/>
    <cellStyle name="Normal 6 2 2 2 10 5" xfId="17986"/>
    <cellStyle name="Normal 6 2 2 2 10 5 2" xfId="17987"/>
    <cellStyle name="Normal 6 2 2 2 10 5 3" xfId="17988"/>
    <cellStyle name="Normal 6 2 2 2 10 5 4" xfId="52044"/>
    <cellStyle name="Normal 6 2 2 2 10 6" xfId="17989"/>
    <cellStyle name="Normal 6 2 2 2 10 6 2" xfId="17990"/>
    <cellStyle name="Normal 6 2 2 2 10 6 3" xfId="45010"/>
    <cellStyle name="Normal 6 2 2 2 10 7" xfId="17991"/>
    <cellStyle name="Normal 6 2 2 2 10 8" xfId="17992"/>
    <cellStyle name="Normal 6 2 2 2 10 9" xfId="41388"/>
    <cellStyle name="Normal 6 2 2 2 11" xfId="17993"/>
    <cellStyle name="Normal 6 2 2 2 11 2" xfId="17994"/>
    <cellStyle name="Normal 6 2 2 2 11 2 2" xfId="17995"/>
    <cellStyle name="Normal 6 2 2 2 11 2 2 2" xfId="17996"/>
    <cellStyle name="Normal 6 2 2 2 11 2 2 3" xfId="17997"/>
    <cellStyle name="Normal 6 2 2 2 11 2 2 4" xfId="53991"/>
    <cellStyle name="Normal 6 2 2 2 11 2 3" xfId="17998"/>
    <cellStyle name="Normal 6 2 2 2 11 2 3 2" xfId="17999"/>
    <cellStyle name="Normal 6 2 2 2 11 2 3 3" xfId="48595"/>
    <cellStyle name="Normal 6 2 2 2 11 2 4" xfId="18000"/>
    <cellStyle name="Normal 6 2 2 2 11 2 5" xfId="18001"/>
    <cellStyle name="Normal 6 2 2 2 11 2 6" xfId="43335"/>
    <cellStyle name="Normal 6 2 2 2 11 3" xfId="18002"/>
    <cellStyle name="Normal 6 2 2 2 11 3 2" xfId="18003"/>
    <cellStyle name="Normal 6 2 2 2 11 3 3" xfId="18004"/>
    <cellStyle name="Normal 6 2 2 2 11 3 4" xfId="46969"/>
    <cellStyle name="Normal 6 2 2 2 11 4" xfId="18005"/>
    <cellStyle name="Normal 6 2 2 2 11 4 2" xfId="18006"/>
    <cellStyle name="Normal 6 2 2 2 11 4 3" xfId="18007"/>
    <cellStyle name="Normal 6 2 2 2 11 4 4" xfId="52180"/>
    <cellStyle name="Normal 6 2 2 2 11 5" xfId="18008"/>
    <cellStyle name="Normal 6 2 2 2 11 5 2" xfId="18009"/>
    <cellStyle name="Normal 6 2 2 2 11 5 3" xfId="45146"/>
    <cellStyle name="Normal 6 2 2 2 11 6" xfId="18010"/>
    <cellStyle name="Normal 6 2 2 2 11 7" xfId="18011"/>
    <cellStyle name="Normal 6 2 2 2 11 8" xfId="41524"/>
    <cellStyle name="Normal 6 2 2 2 12" xfId="18012"/>
    <cellStyle name="Normal 6 2 2 2 12 2" xfId="18013"/>
    <cellStyle name="Normal 6 2 2 2 12 2 2" xfId="18014"/>
    <cellStyle name="Normal 6 2 2 2 12 2 3" xfId="18015"/>
    <cellStyle name="Normal 6 2 2 2 12 2 4" xfId="48596"/>
    <cellStyle name="Normal 6 2 2 2 12 3" xfId="18016"/>
    <cellStyle name="Normal 6 2 2 2 12 3 2" xfId="18017"/>
    <cellStyle name="Normal 6 2 2 2 12 3 3" xfId="18018"/>
    <cellStyle name="Normal 6 2 2 2 12 3 4" xfId="52340"/>
    <cellStyle name="Normal 6 2 2 2 12 4" xfId="18019"/>
    <cellStyle name="Normal 6 2 2 2 12 4 2" xfId="18020"/>
    <cellStyle name="Normal 6 2 2 2 12 4 3" xfId="45286"/>
    <cellStyle name="Normal 6 2 2 2 12 5" xfId="18021"/>
    <cellStyle name="Normal 6 2 2 2 12 6" xfId="18022"/>
    <cellStyle name="Normal 6 2 2 2 12 7" xfId="41684"/>
    <cellStyle name="Normal 6 2 2 2 13" xfId="18023"/>
    <cellStyle name="Normal 6 2 2 2 13 2" xfId="18024"/>
    <cellStyle name="Normal 6 2 2 2 13 3" xfId="18025"/>
    <cellStyle name="Normal 6 2 2 2 13 4" xfId="48597"/>
    <cellStyle name="Normal 6 2 2 2 14" xfId="18026"/>
    <cellStyle name="Normal 6 2 2 2 14 2" xfId="18027"/>
    <cellStyle name="Normal 6 2 2 2 14 3" xfId="18028"/>
    <cellStyle name="Normal 6 2 2 2 14 4" xfId="45318"/>
    <cellStyle name="Normal 6 2 2 2 15" xfId="18029"/>
    <cellStyle name="Normal 6 2 2 2 15 2" xfId="18030"/>
    <cellStyle name="Normal 6 2 2 2 15 3" xfId="18031"/>
    <cellStyle name="Normal 6 2 2 2 15 4" xfId="50529"/>
    <cellStyle name="Normal 6 2 2 2 16" xfId="18032"/>
    <cellStyle name="Normal 6 2 2 2 16 2" xfId="18033"/>
    <cellStyle name="Normal 6 2 2 2 16 3" xfId="43495"/>
    <cellStyle name="Normal 6 2 2 2 17" xfId="18034"/>
    <cellStyle name="Normal 6 2 2 2 18" xfId="18035"/>
    <cellStyle name="Normal 6 2 2 2 19" xfId="39873"/>
    <cellStyle name="Normal 6 2 2 2 2" xfId="266"/>
    <cellStyle name="Normal 6 2 2 2 2 10" xfId="18036"/>
    <cellStyle name="Normal 6 2 2 2 2 10 2" xfId="18037"/>
    <cellStyle name="Normal 6 2 2 2 2 10 3" xfId="18038"/>
    <cellStyle name="Normal 6 2 2 2 2 10 4" xfId="50714"/>
    <cellStyle name="Normal 6 2 2 2 2 11" xfId="18039"/>
    <cellStyle name="Normal 6 2 2 2 2 11 2" xfId="18040"/>
    <cellStyle name="Normal 6 2 2 2 2 11 3" xfId="43680"/>
    <cellStyle name="Normal 6 2 2 2 2 12" xfId="18041"/>
    <cellStyle name="Normal 6 2 2 2 2 13" xfId="18042"/>
    <cellStyle name="Normal 6 2 2 2 2 14" xfId="40058"/>
    <cellStyle name="Normal 6 2 2 2 2 2" xfId="18043"/>
    <cellStyle name="Normal 6 2 2 2 2 2 10" xfId="18044"/>
    <cellStyle name="Normal 6 2 2 2 2 2 11" xfId="40193"/>
    <cellStyle name="Normal 6 2 2 2 2 2 2" xfId="18045"/>
    <cellStyle name="Normal 6 2 2 2 2 2 2 10" xfId="40560"/>
    <cellStyle name="Normal 6 2 2 2 2 2 2 2" xfId="18046"/>
    <cellStyle name="Normal 6 2 2 2 2 2 2 2 2" xfId="18047"/>
    <cellStyle name="Normal 6 2 2 2 2 2 2 2 2 2" xfId="18048"/>
    <cellStyle name="Normal 6 2 2 2 2 2 2 2 2 2 2" xfId="18049"/>
    <cellStyle name="Normal 6 2 2 2 2 2 2 2 2 2 3" xfId="18050"/>
    <cellStyle name="Normal 6 2 2 2 2 2 2 2 2 2 4" xfId="53442"/>
    <cellStyle name="Normal 6 2 2 2 2 2 2 2 2 3" xfId="18051"/>
    <cellStyle name="Normal 6 2 2 2 2 2 2 2 2 3 2" xfId="18052"/>
    <cellStyle name="Normal 6 2 2 2 2 2 2 2 2 3 3" xfId="48598"/>
    <cellStyle name="Normal 6 2 2 2 2 2 2 2 2 4" xfId="18053"/>
    <cellStyle name="Normal 6 2 2 2 2 2 2 2 2 5" xfId="18054"/>
    <cellStyle name="Normal 6 2 2 2 2 2 2 2 2 6" xfId="42786"/>
    <cellStyle name="Normal 6 2 2 2 2 2 2 2 3" xfId="18055"/>
    <cellStyle name="Normal 6 2 2 2 2 2 2 2 3 2" xfId="18056"/>
    <cellStyle name="Normal 6 2 2 2 2 2 2 2 3 3" xfId="18057"/>
    <cellStyle name="Normal 6 2 2 2 2 2 2 2 3 4" xfId="48599"/>
    <cellStyle name="Normal 6 2 2 2 2 2 2 2 4" xfId="18058"/>
    <cellStyle name="Normal 6 2 2 2 2 2 2 2 4 2" xfId="18059"/>
    <cellStyle name="Normal 6 2 2 2 2 2 2 2 4 3" xfId="18060"/>
    <cellStyle name="Normal 6 2 2 2 2 2 2 2 4 4" xfId="46420"/>
    <cellStyle name="Normal 6 2 2 2 2 2 2 2 5" xfId="18061"/>
    <cellStyle name="Normal 6 2 2 2 2 2 2 2 5 2" xfId="18062"/>
    <cellStyle name="Normal 6 2 2 2 2 2 2 2 5 3" xfId="18063"/>
    <cellStyle name="Normal 6 2 2 2 2 2 2 2 5 4" xfId="51631"/>
    <cellStyle name="Normal 6 2 2 2 2 2 2 2 6" xfId="18064"/>
    <cellStyle name="Normal 6 2 2 2 2 2 2 2 6 2" xfId="18065"/>
    <cellStyle name="Normal 6 2 2 2 2 2 2 2 6 3" xfId="44597"/>
    <cellStyle name="Normal 6 2 2 2 2 2 2 2 7" xfId="18066"/>
    <cellStyle name="Normal 6 2 2 2 2 2 2 2 8" xfId="18067"/>
    <cellStyle name="Normal 6 2 2 2 2 2 2 2 9" xfId="40975"/>
    <cellStyle name="Normal 6 2 2 2 2 2 2 3" xfId="18068"/>
    <cellStyle name="Normal 6 2 2 2 2 2 2 3 2" xfId="18069"/>
    <cellStyle name="Normal 6 2 2 2 2 2 2 3 2 2" xfId="18070"/>
    <cellStyle name="Normal 6 2 2 2 2 2 2 3 2 3" xfId="18071"/>
    <cellStyle name="Normal 6 2 2 2 2 2 2 3 2 4" xfId="53027"/>
    <cellStyle name="Normal 6 2 2 2 2 2 2 3 3" xfId="18072"/>
    <cellStyle name="Normal 6 2 2 2 2 2 2 3 3 2" xfId="18073"/>
    <cellStyle name="Normal 6 2 2 2 2 2 2 3 3 3" xfId="48600"/>
    <cellStyle name="Normal 6 2 2 2 2 2 2 3 4" xfId="18074"/>
    <cellStyle name="Normal 6 2 2 2 2 2 2 3 5" xfId="18075"/>
    <cellStyle name="Normal 6 2 2 2 2 2 2 3 6" xfId="42371"/>
    <cellStyle name="Normal 6 2 2 2 2 2 2 4" xfId="18076"/>
    <cellStyle name="Normal 6 2 2 2 2 2 2 4 2" xfId="18077"/>
    <cellStyle name="Normal 6 2 2 2 2 2 2 4 3" xfId="18078"/>
    <cellStyle name="Normal 6 2 2 2 2 2 2 4 4" xfId="48601"/>
    <cellStyle name="Normal 6 2 2 2 2 2 2 5" xfId="18079"/>
    <cellStyle name="Normal 6 2 2 2 2 2 2 5 2" xfId="18080"/>
    <cellStyle name="Normal 6 2 2 2 2 2 2 5 3" xfId="18081"/>
    <cellStyle name="Normal 6 2 2 2 2 2 2 5 4" xfId="46005"/>
    <cellStyle name="Normal 6 2 2 2 2 2 2 6" xfId="18082"/>
    <cellStyle name="Normal 6 2 2 2 2 2 2 6 2" xfId="18083"/>
    <cellStyle name="Normal 6 2 2 2 2 2 2 6 3" xfId="18084"/>
    <cellStyle name="Normal 6 2 2 2 2 2 2 6 4" xfId="51216"/>
    <cellStyle name="Normal 6 2 2 2 2 2 2 7" xfId="18085"/>
    <cellStyle name="Normal 6 2 2 2 2 2 2 7 2" xfId="18086"/>
    <cellStyle name="Normal 6 2 2 2 2 2 2 7 3" xfId="44182"/>
    <cellStyle name="Normal 6 2 2 2 2 2 2 8" xfId="18087"/>
    <cellStyle name="Normal 6 2 2 2 2 2 2 9" xfId="18088"/>
    <cellStyle name="Normal 6 2 2 2 2 2 3" xfId="18089"/>
    <cellStyle name="Normal 6 2 2 2 2 2 3 2" xfId="18090"/>
    <cellStyle name="Normal 6 2 2 2 2 2 3 2 2" xfId="18091"/>
    <cellStyle name="Normal 6 2 2 2 2 2 3 2 2 2" xfId="18092"/>
    <cellStyle name="Normal 6 2 2 2 2 2 3 2 2 3" xfId="18093"/>
    <cellStyle name="Normal 6 2 2 2 2 2 3 2 2 4" xfId="53441"/>
    <cellStyle name="Normal 6 2 2 2 2 2 3 2 3" xfId="18094"/>
    <cellStyle name="Normal 6 2 2 2 2 2 3 2 3 2" xfId="18095"/>
    <cellStyle name="Normal 6 2 2 2 2 2 3 2 3 3" xfId="48602"/>
    <cellStyle name="Normal 6 2 2 2 2 2 3 2 4" xfId="18096"/>
    <cellStyle name="Normal 6 2 2 2 2 2 3 2 5" xfId="18097"/>
    <cellStyle name="Normal 6 2 2 2 2 2 3 2 6" xfId="42785"/>
    <cellStyle name="Normal 6 2 2 2 2 2 3 3" xfId="18098"/>
    <cellStyle name="Normal 6 2 2 2 2 2 3 3 2" xfId="18099"/>
    <cellStyle name="Normal 6 2 2 2 2 2 3 3 3" xfId="18100"/>
    <cellStyle name="Normal 6 2 2 2 2 2 3 3 4" xfId="48603"/>
    <cellStyle name="Normal 6 2 2 2 2 2 3 4" xfId="18101"/>
    <cellStyle name="Normal 6 2 2 2 2 2 3 4 2" xfId="18102"/>
    <cellStyle name="Normal 6 2 2 2 2 2 3 4 3" xfId="18103"/>
    <cellStyle name="Normal 6 2 2 2 2 2 3 4 4" xfId="46419"/>
    <cellStyle name="Normal 6 2 2 2 2 2 3 5" xfId="18104"/>
    <cellStyle name="Normal 6 2 2 2 2 2 3 5 2" xfId="18105"/>
    <cellStyle name="Normal 6 2 2 2 2 2 3 5 3" xfId="18106"/>
    <cellStyle name="Normal 6 2 2 2 2 2 3 5 4" xfId="51630"/>
    <cellStyle name="Normal 6 2 2 2 2 2 3 6" xfId="18107"/>
    <cellStyle name="Normal 6 2 2 2 2 2 3 6 2" xfId="18108"/>
    <cellStyle name="Normal 6 2 2 2 2 2 3 6 3" xfId="44596"/>
    <cellStyle name="Normal 6 2 2 2 2 2 3 7" xfId="18109"/>
    <cellStyle name="Normal 6 2 2 2 2 2 3 8" xfId="18110"/>
    <cellStyle name="Normal 6 2 2 2 2 2 3 9" xfId="40974"/>
    <cellStyle name="Normal 6 2 2 2 2 2 4" xfId="18111"/>
    <cellStyle name="Normal 6 2 2 2 2 2 4 2" xfId="18112"/>
    <cellStyle name="Normal 6 2 2 2 2 2 4 2 2" xfId="18113"/>
    <cellStyle name="Normal 6 2 2 2 2 2 4 2 3" xfId="18114"/>
    <cellStyle name="Normal 6 2 2 2 2 2 4 2 4" xfId="52660"/>
    <cellStyle name="Normal 6 2 2 2 2 2 4 3" xfId="18115"/>
    <cellStyle name="Normal 6 2 2 2 2 2 4 3 2" xfId="18116"/>
    <cellStyle name="Normal 6 2 2 2 2 2 4 3 3" xfId="48604"/>
    <cellStyle name="Normal 6 2 2 2 2 2 4 4" xfId="18117"/>
    <cellStyle name="Normal 6 2 2 2 2 2 4 5" xfId="18118"/>
    <cellStyle name="Normal 6 2 2 2 2 2 4 6" xfId="42004"/>
    <cellStyle name="Normal 6 2 2 2 2 2 5" xfId="18119"/>
    <cellStyle name="Normal 6 2 2 2 2 2 5 2" xfId="18120"/>
    <cellStyle name="Normal 6 2 2 2 2 2 5 3" xfId="18121"/>
    <cellStyle name="Normal 6 2 2 2 2 2 5 4" xfId="48605"/>
    <cellStyle name="Normal 6 2 2 2 2 2 6" xfId="18122"/>
    <cellStyle name="Normal 6 2 2 2 2 2 6 2" xfId="18123"/>
    <cellStyle name="Normal 6 2 2 2 2 2 6 3" xfId="18124"/>
    <cellStyle name="Normal 6 2 2 2 2 2 6 4" xfId="45638"/>
    <cellStyle name="Normal 6 2 2 2 2 2 7" xfId="18125"/>
    <cellStyle name="Normal 6 2 2 2 2 2 7 2" xfId="18126"/>
    <cellStyle name="Normal 6 2 2 2 2 2 7 3" xfId="18127"/>
    <cellStyle name="Normal 6 2 2 2 2 2 7 4" xfId="50849"/>
    <cellStyle name="Normal 6 2 2 2 2 2 8" xfId="18128"/>
    <cellStyle name="Normal 6 2 2 2 2 2 8 2" xfId="18129"/>
    <cellStyle name="Normal 6 2 2 2 2 2 8 3" xfId="43815"/>
    <cellStyle name="Normal 6 2 2 2 2 2 9" xfId="18130"/>
    <cellStyle name="Normal 6 2 2 2 2 3" xfId="18131"/>
    <cellStyle name="Normal 6 2 2 2 2 3 10" xfId="40331"/>
    <cellStyle name="Normal 6 2 2 2 2 3 2" xfId="18132"/>
    <cellStyle name="Normal 6 2 2 2 2 3 2 2" xfId="18133"/>
    <cellStyle name="Normal 6 2 2 2 2 3 2 2 2" xfId="18134"/>
    <cellStyle name="Normal 6 2 2 2 2 3 2 2 2 2" xfId="18135"/>
    <cellStyle name="Normal 6 2 2 2 2 3 2 2 2 3" xfId="18136"/>
    <cellStyle name="Normal 6 2 2 2 2 3 2 2 2 4" xfId="53443"/>
    <cellStyle name="Normal 6 2 2 2 2 3 2 2 3" xfId="18137"/>
    <cellStyle name="Normal 6 2 2 2 2 3 2 2 3 2" xfId="18138"/>
    <cellStyle name="Normal 6 2 2 2 2 3 2 2 3 3" xfId="48606"/>
    <cellStyle name="Normal 6 2 2 2 2 3 2 2 4" xfId="18139"/>
    <cellStyle name="Normal 6 2 2 2 2 3 2 2 5" xfId="18140"/>
    <cellStyle name="Normal 6 2 2 2 2 3 2 2 6" xfId="42787"/>
    <cellStyle name="Normal 6 2 2 2 2 3 2 3" xfId="18141"/>
    <cellStyle name="Normal 6 2 2 2 2 3 2 3 2" xfId="18142"/>
    <cellStyle name="Normal 6 2 2 2 2 3 2 3 3" xfId="18143"/>
    <cellStyle name="Normal 6 2 2 2 2 3 2 3 4" xfId="48607"/>
    <cellStyle name="Normal 6 2 2 2 2 3 2 4" xfId="18144"/>
    <cellStyle name="Normal 6 2 2 2 2 3 2 4 2" xfId="18145"/>
    <cellStyle name="Normal 6 2 2 2 2 3 2 4 3" xfId="18146"/>
    <cellStyle name="Normal 6 2 2 2 2 3 2 4 4" xfId="46421"/>
    <cellStyle name="Normal 6 2 2 2 2 3 2 5" xfId="18147"/>
    <cellStyle name="Normal 6 2 2 2 2 3 2 5 2" xfId="18148"/>
    <cellStyle name="Normal 6 2 2 2 2 3 2 5 3" xfId="18149"/>
    <cellStyle name="Normal 6 2 2 2 2 3 2 5 4" xfId="51632"/>
    <cellStyle name="Normal 6 2 2 2 2 3 2 6" xfId="18150"/>
    <cellStyle name="Normal 6 2 2 2 2 3 2 6 2" xfId="18151"/>
    <cellStyle name="Normal 6 2 2 2 2 3 2 6 3" xfId="44598"/>
    <cellStyle name="Normal 6 2 2 2 2 3 2 7" xfId="18152"/>
    <cellStyle name="Normal 6 2 2 2 2 3 2 8" xfId="18153"/>
    <cellStyle name="Normal 6 2 2 2 2 3 2 9" xfId="40976"/>
    <cellStyle name="Normal 6 2 2 2 2 3 3" xfId="18154"/>
    <cellStyle name="Normal 6 2 2 2 2 3 3 2" xfId="18155"/>
    <cellStyle name="Normal 6 2 2 2 2 3 3 2 2" xfId="18156"/>
    <cellStyle name="Normal 6 2 2 2 2 3 3 2 3" xfId="18157"/>
    <cellStyle name="Normal 6 2 2 2 2 3 3 2 4" xfId="52798"/>
    <cellStyle name="Normal 6 2 2 2 2 3 3 3" xfId="18158"/>
    <cellStyle name="Normal 6 2 2 2 2 3 3 3 2" xfId="18159"/>
    <cellStyle name="Normal 6 2 2 2 2 3 3 3 3" xfId="48608"/>
    <cellStyle name="Normal 6 2 2 2 2 3 3 4" xfId="18160"/>
    <cellStyle name="Normal 6 2 2 2 2 3 3 5" xfId="18161"/>
    <cellStyle name="Normal 6 2 2 2 2 3 3 6" xfId="42142"/>
    <cellStyle name="Normal 6 2 2 2 2 3 4" xfId="18162"/>
    <cellStyle name="Normal 6 2 2 2 2 3 4 2" xfId="18163"/>
    <cellStyle name="Normal 6 2 2 2 2 3 4 3" xfId="18164"/>
    <cellStyle name="Normal 6 2 2 2 2 3 4 4" xfId="48609"/>
    <cellStyle name="Normal 6 2 2 2 2 3 5" xfId="18165"/>
    <cellStyle name="Normal 6 2 2 2 2 3 5 2" xfId="18166"/>
    <cellStyle name="Normal 6 2 2 2 2 3 5 3" xfId="18167"/>
    <cellStyle name="Normal 6 2 2 2 2 3 5 4" xfId="45776"/>
    <cellStyle name="Normal 6 2 2 2 2 3 6" xfId="18168"/>
    <cellStyle name="Normal 6 2 2 2 2 3 6 2" xfId="18169"/>
    <cellStyle name="Normal 6 2 2 2 2 3 6 3" xfId="18170"/>
    <cellStyle name="Normal 6 2 2 2 2 3 6 4" xfId="50987"/>
    <cellStyle name="Normal 6 2 2 2 2 3 7" xfId="18171"/>
    <cellStyle name="Normal 6 2 2 2 2 3 7 2" xfId="18172"/>
    <cellStyle name="Normal 6 2 2 2 2 3 7 3" xfId="43953"/>
    <cellStyle name="Normal 6 2 2 2 2 3 8" xfId="18173"/>
    <cellStyle name="Normal 6 2 2 2 2 3 9" xfId="18174"/>
    <cellStyle name="Normal 6 2 2 2 2 4" xfId="18175"/>
    <cellStyle name="Normal 6 2 2 2 2 4 2" xfId="18176"/>
    <cellStyle name="Normal 6 2 2 2 2 4 2 2" xfId="18177"/>
    <cellStyle name="Normal 6 2 2 2 2 4 2 2 2" xfId="18178"/>
    <cellStyle name="Normal 6 2 2 2 2 4 2 2 3" xfId="18179"/>
    <cellStyle name="Normal 6 2 2 2 2 4 2 2 4" xfId="53440"/>
    <cellStyle name="Normal 6 2 2 2 2 4 2 3" xfId="18180"/>
    <cellStyle name="Normal 6 2 2 2 2 4 2 3 2" xfId="18181"/>
    <cellStyle name="Normal 6 2 2 2 2 4 2 3 3" xfId="48610"/>
    <cellStyle name="Normal 6 2 2 2 2 4 2 4" xfId="18182"/>
    <cellStyle name="Normal 6 2 2 2 2 4 2 5" xfId="18183"/>
    <cellStyle name="Normal 6 2 2 2 2 4 2 6" xfId="42784"/>
    <cellStyle name="Normal 6 2 2 2 2 4 3" xfId="18184"/>
    <cellStyle name="Normal 6 2 2 2 2 4 3 2" xfId="18185"/>
    <cellStyle name="Normal 6 2 2 2 2 4 3 3" xfId="18186"/>
    <cellStyle name="Normal 6 2 2 2 2 4 3 4" xfId="48611"/>
    <cellStyle name="Normal 6 2 2 2 2 4 4" xfId="18187"/>
    <cellStyle name="Normal 6 2 2 2 2 4 4 2" xfId="18188"/>
    <cellStyle name="Normal 6 2 2 2 2 4 4 3" xfId="18189"/>
    <cellStyle name="Normal 6 2 2 2 2 4 4 4" xfId="46418"/>
    <cellStyle name="Normal 6 2 2 2 2 4 5" xfId="18190"/>
    <cellStyle name="Normal 6 2 2 2 2 4 5 2" xfId="18191"/>
    <cellStyle name="Normal 6 2 2 2 2 4 5 3" xfId="18192"/>
    <cellStyle name="Normal 6 2 2 2 2 4 5 4" xfId="51629"/>
    <cellStyle name="Normal 6 2 2 2 2 4 6" xfId="18193"/>
    <cellStyle name="Normal 6 2 2 2 2 4 6 2" xfId="18194"/>
    <cellStyle name="Normal 6 2 2 2 2 4 6 3" xfId="44595"/>
    <cellStyle name="Normal 6 2 2 2 2 4 7" xfId="18195"/>
    <cellStyle name="Normal 6 2 2 2 2 4 8" xfId="18196"/>
    <cellStyle name="Normal 6 2 2 2 2 4 9" xfId="40973"/>
    <cellStyle name="Normal 6 2 2 2 2 5" xfId="18197"/>
    <cellStyle name="Normal 6 2 2 2 2 5 2" xfId="18198"/>
    <cellStyle name="Normal 6 2 2 2 2 5 2 2" xfId="18199"/>
    <cellStyle name="Normal 6 2 2 2 2 5 2 2 2" xfId="18200"/>
    <cellStyle name="Normal 6 2 2 2 2 5 2 2 3" xfId="18201"/>
    <cellStyle name="Normal 6 2 2 2 2 5 2 2 4" xfId="53903"/>
    <cellStyle name="Normal 6 2 2 2 2 5 2 3" xfId="18202"/>
    <cellStyle name="Normal 6 2 2 2 2 5 2 3 2" xfId="18203"/>
    <cellStyle name="Normal 6 2 2 2 2 5 2 3 3" xfId="48612"/>
    <cellStyle name="Normal 6 2 2 2 2 5 2 4" xfId="18204"/>
    <cellStyle name="Normal 6 2 2 2 2 5 2 5" xfId="18205"/>
    <cellStyle name="Normal 6 2 2 2 2 5 2 6" xfId="43247"/>
    <cellStyle name="Normal 6 2 2 2 2 5 3" xfId="18206"/>
    <cellStyle name="Normal 6 2 2 2 2 5 3 2" xfId="18207"/>
    <cellStyle name="Normal 6 2 2 2 2 5 3 3" xfId="18208"/>
    <cellStyle name="Normal 6 2 2 2 2 5 3 4" xfId="48613"/>
    <cellStyle name="Normal 6 2 2 2 2 5 4" xfId="18209"/>
    <cellStyle name="Normal 6 2 2 2 2 5 4 2" xfId="18210"/>
    <cellStyle name="Normal 6 2 2 2 2 5 4 3" xfId="18211"/>
    <cellStyle name="Normal 6 2 2 2 2 5 4 4" xfId="46881"/>
    <cellStyle name="Normal 6 2 2 2 2 5 5" xfId="18212"/>
    <cellStyle name="Normal 6 2 2 2 2 5 5 2" xfId="18213"/>
    <cellStyle name="Normal 6 2 2 2 2 5 5 3" xfId="18214"/>
    <cellStyle name="Normal 6 2 2 2 2 5 5 4" xfId="52092"/>
    <cellStyle name="Normal 6 2 2 2 2 5 6" xfId="18215"/>
    <cellStyle name="Normal 6 2 2 2 2 5 6 2" xfId="18216"/>
    <cellStyle name="Normal 6 2 2 2 2 5 6 3" xfId="45058"/>
    <cellStyle name="Normal 6 2 2 2 2 5 7" xfId="18217"/>
    <cellStyle name="Normal 6 2 2 2 2 5 8" xfId="18218"/>
    <cellStyle name="Normal 6 2 2 2 2 5 9" xfId="41436"/>
    <cellStyle name="Normal 6 2 2 2 2 6" xfId="18219"/>
    <cellStyle name="Normal 6 2 2 2 2 6 2" xfId="18220"/>
    <cellStyle name="Normal 6 2 2 2 2 6 2 2" xfId="18221"/>
    <cellStyle name="Normal 6 2 2 2 2 6 2 2 2" xfId="18222"/>
    <cellStyle name="Normal 6 2 2 2 2 6 2 2 3" xfId="18223"/>
    <cellStyle name="Normal 6 2 2 2 2 6 2 2 4" xfId="54038"/>
    <cellStyle name="Normal 6 2 2 2 2 6 2 3" xfId="18224"/>
    <cellStyle name="Normal 6 2 2 2 2 6 2 3 2" xfId="18225"/>
    <cellStyle name="Normal 6 2 2 2 2 6 2 3 3" xfId="48614"/>
    <cellStyle name="Normal 6 2 2 2 2 6 2 4" xfId="18226"/>
    <cellStyle name="Normal 6 2 2 2 2 6 2 5" xfId="18227"/>
    <cellStyle name="Normal 6 2 2 2 2 6 2 6" xfId="43382"/>
    <cellStyle name="Normal 6 2 2 2 2 6 3" xfId="18228"/>
    <cellStyle name="Normal 6 2 2 2 2 6 3 2" xfId="18229"/>
    <cellStyle name="Normal 6 2 2 2 2 6 3 3" xfId="18230"/>
    <cellStyle name="Normal 6 2 2 2 2 6 3 4" xfId="47016"/>
    <cellStyle name="Normal 6 2 2 2 2 6 4" xfId="18231"/>
    <cellStyle name="Normal 6 2 2 2 2 6 4 2" xfId="18232"/>
    <cellStyle name="Normal 6 2 2 2 2 6 4 3" xfId="18233"/>
    <cellStyle name="Normal 6 2 2 2 2 6 4 4" xfId="52227"/>
    <cellStyle name="Normal 6 2 2 2 2 6 5" xfId="18234"/>
    <cellStyle name="Normal 6 2 2 2 2 6 5 2" xfId="18235"/>
    <cellStyle name="Normal 6 2 2 2 2 6 5 3" xfId="45193"/>
    <cellStyle name="Normal 6 2 2 2 2 6 6" xfId="18236"/>
    <cellStyle name="Normal 6 2 2 2 2 6 7" xfId="18237"/>
    <cellStyle name="Normal 6 2 2 2 2 6 8" xfId="41571"/>
    <cellStyle name="Normal 6 2 2 2 2 7" xfId="18238"/>
    <cellStyle name="Normal 6 2 2 2 2 7 2" xfId="18239"/>
    <cellStyle name="Normal 6 2 2 2 2 7 2 2" xfId="18240"/>
    <cellStyle name="Normal 6 2 2 2 2 7 2 3" xfId="18241"/>
    <cellStyle name="Normal 6 2 2 2 2 7 2 4" xfId="52525"/>
    <cellStyle name="Normal 6 2 2 2 2 7 3" xfId="18242"/>
    <cellStyle name="Normal 6 2 2 2 2 7 3 2" xfId="18243"/>
    <cellStyle name="Normal 6 2 2 2 2 7 3 3" xfId="48615"/>
    <cellStyle name="Normal 6 2 2 2 2 7 4" xfId="18244"/>
    <cellStyle name="Normal 6 2 2 2 2 7 5" xfId="18245"/>
    <cellStyle name="Normal 6 2 2 2 2 7 6" xfId="41869"/>
    <cellStyle name="Normal 6 2 2 2 2 8" xfId="18246"/>
    <cellStyle name="Normal 6 2 2 2 2 8 2" xfId="18247"/>
    <cellStyle name="Normal 6 2 2 2 2 8 3" xfId="18248"/>
    <cellStyle name="Normal 6 2 2 2 2 8 4" xfId="48616"/>
    <cellStyle name="Normal 6 2 2 2 2 9" xfId="18249"/>
    <cellStyle name="Normal 6 2 2 2 2 9 2" xfId="18250"/>
    <cellStyle name="Normal 6 2 2 2 2 9 3" xfId="18251"/>
    <cellStyle name="Normal 6 2 2 2 2 9 4" xfId="45503"/>
    <cellStyle name="Normal 6 2 2 2 3" xfId="220"/>
    <cellStyle name="Normal 6 2 2 2 3 10" xfId="18252"/>
    <cellStyle name="Normal 6 2 2 2 3 10 2" xfId="18253"/>
    <cellStyle name="Normal 6 2 2 2 3 10 3" xfId="18254"/>
    <cellStyle name="Normal 6 2 2 2 3 10 4" xfId="50756"/>
    <cellStyle name="Normal 6 2 2 2 3 11" xfId="18255"/>
    <cellStyle name="Normal 6 2 2 2 3 11 2" xfId="18256"/>
    <cellStyle name="Normal 6 2 2 2 3 11 3" xfId="43722"/>
    <cellStyle name="Normal 6 2 2 2 3 12" xfId="18257"/>
    <cellStyle name="Normal 6 2 2 2 3 13" xfId="18258"/>
    <cellStyle name="Normal 6 2 2 2 3 14" xfId="40100"/>
    <cellStyle name="Normal 6 2 2 2 3 2" xfId="18259"/>
    <cellStyle name="Normal 6 2 2 2 3 2 10" xfId="18260"/>
    <cellStyle name="Normal 6 2 2 2 3 2 11" xfId="40235"/>
    <cellStyle name="Normal 6 2 2 2 3 2 2" xfId="18261"/>
    <cellStyle name="Normal 6 2 2 2 3 2 2 10" xfId="40602"/>
    <cellStyle name="Normal 6 2 2 2 3 2 2 2" xfId="18262"/>
    <cellStyle name="Normal 6 2 2 2 3 2 2 2 2" xfId="18263"/>
    <cellStyle name="Normal 6 2 2 2 3 2 2 2 2 2" xfId="18264"/>
    <cellStyle name="Normal 6 2 2 2 3 2 2 2 2 2 2" xfId="18265"/>
    <cellStyle name="Normal 6 2 2 2 3 2 2 2 2 2 3" xfId="18266"/>
    <cellStyle name="Normal 6 2 2 2 3 2 2 2 2 2 4" xfId="53446"/>
    <cellStyle name="Normal 6 2 2 2 3 2 2 2 2 3" xfId="18267"/>
    <cellStyle name="Normal 6 2 2 2 3 2 2 2 2 3 2" xfId="18268"/>
    <cellStyle name="Normal 6 2 2 2 3 2 2 2 2 3 3" xfId="48617"/>
    <cellStyle name="Normal 6 2 2 2 3 2 2 2 2 4" xfId="18269"/>
    <cellStyle name="Normal 6 2 2 2 3 2 2 2 2 5" xfId="18270"/>
    <cellStyle name="Normal 6 2 2 2 3 2 2 2 2 6" xfId="42790"/>
    <cellStyle name="Normal 6 2 2 2 3 2 2 2 3" xfId="18271"/>
    <cellStyle name="Normal 6 2 2 2 3 2 2 2 3 2" xfId="18272"/>
    <cellStyle name="Normal 6 2 2 2 3 2 2 2 3 3" xfId="18273"/>
    <cellStyle name="Normal 6 2 2 2 3 2 2 2 3 4" xfId="48618"/>
    <cellStyle name="Normal 6 2 2 2 3 2 2 2 4" xfId="18274"/>
    <cellStyle name="Normal 6 2 2 2 3 2 2 2 4 2" xfId="18275"/>
    <cellStyle name="Normal 6 2 2 2 3 2 2 2 4 3" xfId="18276"/>
    <cellStyle name="Normal 6 2 2 2 3 2 2 2 4 4" xfId="46424"/>
    <cellStyle name="Normal 6 2 2 2 3 2 2 2 5" xfId="18277"/>
    <cellStyle name="Normal 6 2 2 2 3 2 2 2 5 2" xfId="18278"/>
    <cellStyle name="Normal 6 2 2 2 3 2 2 2 5 3" xfId="18279"/>
    <cellStyle name="Normal 6 2 2 2 3 2 2 2 5 4" xfId="51635"/>
    <cellStyle name="Normal 6 2 2 2 3 2 2 2 6" xfId="18280"/>
    <cellStyle name="Normal 6 2 2 2 3 2 2 2 6 2" xfId="18281"/>
    <cellStyle name="Normal 6 2 2 2 3 2 2 2 6 3" xfId="44601"/>
    <cellStyle name="Normal 6 2 2 2 3 2 2 2 7" xfId="18282"/>
    <cellStyle name="Normal 6 2 2 2 3 2 2 2 8" xfId="18283"/>
    <cellStyle name="Normal 6 2 2 2 3 2 2 2 9" xfId="40979"/>
    <cellStyle name="Normal 6 2 2 2 3 2 2 3" xfId="18284"/>
    <cellStyle name="Normal 6 2 2 2 3 2 2 3 2" xfId="18285"/>
    <cellStyle name="Normal 6 2 2 2 3 2 2 3 2 2" xfId="18286"/>
    <cellStyle name="Normal 6 2 2 2 3 2 2 3 2 3" xfId="18287"/>
    <cellStyle name="Normal 6 2 2 2 3 2 2 3 2 4" xfId="53069"/>
    <cellStyle name="Normal 6 2 2 2 3 2 2 3 3" xfId="18288"/>
    <cellStyle name="Normal 6 2 2 2 3 2 2 3 3 2" xfId="18289"/>
    <cellStyle name="Normal 6 2 2 2 3 2 2 3 3 3" xfId="48619"/>
    <cellStyle name="Normal 6 2 2 2 3 2 2 3 4" xfId="18290"/>
    <cellStyle name="Normal 6 2 2 2 3 2 2 3 5" xfId="18291"/>
    <cellStyle name="Normal 6 2 2 2 3 2 2 3 6" xfId="42413"/>
    <cellStyle name="Normal 6 2 2 2 3 2 2 4" xfId="18292"/>
    <cellStyle name="Normal 6 2 2 2 3 2 2 4 2" xfId="18293"/>
    <cellStyle name="Normal 6 2 2 2 3 2 2 4 3" xfId="18294"/>
    <cellStyle name="Normal 6 2 2 2 3 2 2 4 4" xfId="48620"/>
    <cellStyle name="Normal 6 2 2 2 3 2 2 5" xfId="18295"/>
    <cellStyle name="Normal 6 2 2 2 3 2 2 5 2" xfId="18296"/>
    <cellStyle name="Normal 6 2 2 2 3 2 2 5 3" xfId="18297"/>
    <cellStyle name="Normal 6 2 2 2 3 2 2 5 4" xfId="46047"/>
    <cellStyle name="Normal 6 2 2 2 3 2 2 6" xfId="18298"/>
    <cellStyle name="Normal 6 2 2 2 3 2 2 6 2" xfId="18299"/>
    <cellStyle name="Normal 6 2 2 2 3 2 2 6 3" xfId="18300"/>
    <cellStyle name="Normal 6 2 2 2 3 2 2 6 4" xfId="51258"/>
    <cellStyle name="Normal 6 2 2 2 3 2 2 7" xfId="18301"/>
    <cellStyle name="Normal 6 2 2 2 3 2 2 7 2" xfId="18302"/>
    <cellStyle name="Normal 6 2 2 2 3 2 2 7 3" xfId="44224"/>
    <cellStyle name="Normal 6 2 2 2 3 2 2 8" xfId="18303"/>
    <cellStyle name="Normal 6 2 2 2 3 2 2 9" xfId="18304"/>
    <cellStyle name="Normal 6 2 2 2 3 2 3" xfId="18305"/>
    <cellStyle name="Normal 6 2 2 2 3 2 3 2" xfId="18306"/>
    <cellStyle name="Normal 6 2 2 2 3 2 3 2 2" xfId="18307"/>
    <cellStyle name="Normal 6 2 2 2 3 2 3 2 2 2" xfId="18308"/>
    <cellStyle name="Normal 6 2 2 2 3 2 3 2 2 3" xfId="18309"/>
    <cellStyle name="Normal 6 2 2 2 3 2 3 2 2 4" xfId="53445"/>
    <cellStyle name="Normal 6 2 2 2 3 2 3 2 3" xfId="18310"/>
    <cellStyle name="Normal 6 2 2 2 3 2 3 2 3 2" xfId="18311"/>
    <cellStyle name="Normal 6 2 2 2 3 2 3 2 3 3" xfId="48621"/>
    <cellStyle name="Normal 6 2 2 2 3 2 3 2 4" xfId="18312"/>
    <cellStyle name="Normal 6 2 2 2 3 2 3 2 5" xfId="18313"/>
    <cellStyle name="Normal 6 2 2 2 3 2 3 2 6" xfId="42789"/>
    <cellStyle name="Normal 6 2 2 2 3 2 3 3" xfId="18314"/>
    <cellStyle name="Normal 6 2 2 2 3 2 3 3 2" xfId="18315"/>
    <cellStyle name="Normal 6 2 2 2 3 2 3 3 3" xfId="18316"/>
    <cellStyle name="Normal 6 2 2 2 3 2 3 3 4" xfId="48622"/>
    <cellStyle name="Normal 6 2 2 2 3 2 3 4" xfId="18317"/>
    <cellStyle name="Normal 6 2 2 2 3 2 3 4 2" xfId="18318"/>
    <cellStyle name="Normal 6 2 2 2 3 2 3 4 3" xfId="18319"/>
    <cellStyle name="Normal 6 2 2 2 3 2 3 4 4" xfId="46423"/>
    <cellStyle name="Normal 6 2 2 2 3 2 3 5" xfId="18320"/>
    <cellStyle name="Normal 6 2 2 2 3 2 3 5 2" xfId="18321"/>
    <cellStyle name="Normal 6 2 2 2 3 2 3 5 3" xfId="18322"/>
    <cellStyle name="Normal 6 2 2 2 3 2 3 5 4" xfId="51634"/>
    <cellStyle name="Normal 6 2 2 2 3 2 3 6" xfId="18323"/>
    <cellStyle name="Normal 6 2 2 2 3 2 3 6 2" xfId="18324"/>
    <cellStyle name="Normal 6 2 2 2 3 2 3 6 3" xfId="44600"/>
    <cellStyle name="Normal 6 2 2 2 3 2 3 7" xfId="18325"/>
    <cellStyle name="Normal 6 2 2 2 3 2 3 8" xfId="18326"/>
    <cellStyle name="Normal 6 2 2 2 3 2 3 9" xfId="40978"/>
    <cellStyle name="Normal 6 2 2 2 3 2 4" xfId="18327"/>
    <cellStyle name="Normal 6 2 2 2 3 2 4 2" xfId="18328"/>
    <cellStyle name="Normal 6 2 2 2 3 2 4 2 2" xfId="18329"/>
    <cellStyle name="Normal 6 2 2 2 3 2 4 2 3" xfId="18330"/>
    <cellStyle name="Normal 6 2 2 2 3 2 4 2 4" xfId="52702"/>
    <cellStyle name="Normal 6 2 2 2 3 2 4 3" xfId="18331"/>
    <cellStyle name="Normal 6 2 2 2 3 2 4 3 2" xfId="18332"/>
    <cellStyle name="Normal 6 2 2 2 3 2 4 3 3" xfId="48623"/>
    <cellStyle name="Normal 6 2 2 2 3 2 4 4" xfId="18333"/>
    <cellStyle name="Normal 6 2 2 2 3 2 4 5" xfId="18334"/>
    <cellStyle name="Normal 6 2 2 2 3 2 4 6" xfId="42046"/>
    <cellStyle name="Normal 6 2 2 2 3 2 5" xfId="18335"/>
    <cellStyle name="Normal 6 2 2 2 3 2 5 2" xfId="18336"/>
    <cellStyle name="Normal 6 2 2 2 3 2 5 3" xfId="18337"/>
    <cellStyle name="Normal 6 2 2 2 3 2 5 4" xfId="48624"/>
    <cellStyle name="Normal 6 2 2 2 3 2 6" xfId="18338"/>
    <cellStyle name="Normal 6 2 2 2 3 2 6 2" xfId="18339"/>
    <cellStyle name="Normal 6 2 2 2 3 2 6 3" xfId="18340"/>
    <cellStyle name="Normal 6 2 2 2 3 2 6 4" xfId="45680"/>
    <cellStyle name="Normal 6 2 2 2 3 2 7" xfId="18341"/>
    <cellStyle name="Normal 6 2 2 2 3 2 7 2" xfId="18342"/>
    <cellStyle name="Normal 6 2 2 2 3 2 7 3" xfId="18343"/>
    <cellStyle name="Normal 6 2 2 2 3 2 7 4" xfId="50891"/>
    <cellStyle name="Normal 6 2 2 2 3 2 8" xfId="18344"/>
    <cellStyle name="Normal 6 2 2 2 3 2 8 2" xfId="18345"/>
    <cellStyle name="Normal 6 2 2 2 3 2 8 3" xfId="43857"/>
    <cellStyle name="Normal 6 2 2 2 3 2 9" xfId="18346"/>
    <cellStyle name="Normal 6 2 2 2 3 3" xfId="18347"/>
    <cellStyle name="Normal 6 2 2 2 3 3 10" xfId="40373"/>
    <cellStyle name="Normal 6 2 2 2 3 3 2" xfId="18348"/>
    <cellStyle name="Normal 6 2 2 2 3 3 2 2" xfId="18349"/>
    <cellStyle name="Normal 6 2 2 2 3 3 2 2 2" xfId="18350"/>
    <cellStyle name="Normal 6 2 2 2 3 3 2 2 2 2" xfId="18351"/>
    <cellStyle name="Normal 6 2 2 2 3 3 2 2 2 3" xfId="18352"/>
    <cellStyle name="Normal 6 2 2 2 3 3 2 2 2 4" xfId="53447"/>
    <cellStyle name="Normal 6 2 2 2 3 3 2 2 3" xfId="18353"/>
    <cellStyle name="Normal 6 2 2 2 3 3 2 2 3 2" xfId="18354"/>
    <cellStyle name="Normal 6 2 2 2 3 3 2 2 3 3" xfId="48625"/>
    <cellStyle name="Normal 6 2 2 2 3 3 2 2 4" xfId="18355"/>
    <cellStyle name="Normal 6 2 2 2 3 3 2 2 5" xfId="18356"/>
    <cellStyle name="Normal 6 2 2 2 3 3 2 2 6" xfId="42791"/>
    <cellStyle name="Normal 6 2 2 2 3 3 2 3" xfId="18357"/>
    <cellStyle name="Normal 6 2 2 2 3 3 2 3 2" xfId="18358"/>
    <cellStyle name="Normal 6 2 2 2 3 3 2 3 3" xfId="18359"/>
    <cellStyle name="Normal 6 2 2 2 3 3 2 3 4" xfId="48626"/>
    <cellStyle name="Normal 6 2 2 2 3 3 2 4" xfId="18360"/>
    <cellStyle name="Normal 6 2 2 2 3 3 2 4 2" xfId="18361"/>
    <cellStyle name="Normal 6 2 2 2 3 3 2 4 3" xfId="18362"/>
    <cellStyle name="Normal 6 2 2 2 3 3 2 4 4" xfId="46425"/>
    <cellStyle name="Normal 6 2 2 2 3 3 2 5" xfId="18363"/>
    <cellStyle name="Normal 6 2 2 2 3 3 2 5 2" xfId="18364"/>
    <cellStyle name="Normal 6 2 2 2 3 3 2 5 3" xfId="18365"/>
    <cellStyle name="Normal 6 2 2 2 3 3 2 5 4" xfId="51636"/>
    <cellStyle name="Normal 6 2 2 2 3 3 2 6" xfId="18366"/>
    <cellStyle name="Normal 6 2 2 2 3 3 2 6 2" xfId="18367"/>
    <cellStyle name="Normal 6 2 2 2 3 3 2 6 3" xfId="44602"/>
    <cellStyle name="Normal 6 2 2 2 3 3 2 7" xfId="18368"/>
    <cellStyle name="Normal 6 2 2 2 3 3 2 8" xfId="18369"/>
    <cellStyle name="Normal 6 2 2 2 3 3 2 9" xfId="40980"/>
    <cellStyle name="Normal 6 2 2 2 3 3 3" xfId="18370"/>
    <cellStyle name="Normal 6 2 2 2 3 3 3 2" xfId="18371"/>
    <cellStyle name="Normal 6 2 2 2 3 3 3 2 2" xfId="18372"/>
    <cellStyle name="Normal 6 2 2 2 3 3 3 2 3" xfId="18373"/>
    <cellStyle name="Normal 6 2 2 2 3 3 3 2 4" xfId="52840"/>
    <cellStyle name="Normal 6 2 2 2 3 3 3 3" xfId="18374"/>
    <cellStyle name="Normal 6 2 2 2 3 3 3 3 2" xfId="18375"/>
    <cellStyle name="Normal 6 2 2 2 3 3 3 3 3" xfId="48627"/>
    <cellStyle name="Normal 6 2 2 2 3 3 3 4" xfId="18376"/>
    <cellStyle name="Normal 6 2 2 2 3 3 3 5" xfId="18377"/>
    <cellStyle name="Normal 6 2 2 2 3 3 3 6" xfId="42184"/>
    <cellStyle name="Normal 6 2 2 2 3 3 4" xfId="18378"/>
    <cellStyle name="Normal 6 2 2 2 3 3 4 2" xfId="18379"/>
    <cellStyle name="Normal 6 2 2 2 3 3 4 3" xfId="18380"/>
    <cellStyle name="Normal 6 2 2 2 3 3 4 4" xfId="48628"/>
    <cellStyle name="Normal 6 2 2 2 3 3 5" xfId="18381"/>
    <cellStyle name="Normal 6 2 2 2 3 3 5 2" xfId="18382"/>
    <cellStyle name="Normal 6 2 2 2 3 3 5 3" xfId="18383"/>
    <cellStyle name="Normal 6 2 2 2 3 3 5 4" xfId="45818"/>
    <cellStyle name="Normal 6 2 2 2 3 3 6" xfId="18384"/>
    <cellStyle name="Normal 6 2 2 2 3 3 6 2" xfId="18385"/>
    <cellStyle name="Normal 6 2 2 2 3 3 6 3" xfId="18386"/>
    <cellStyle name="Normal 6 2 2 2 3 3 6 4" xfId="51029"/>
    <cellStyle name="Normal 6 2 2 2 3 3 7" xfId="18387"/>
    <cellStyle name="Normal 6 2 2 2 3 3 7 2" xfId="18388"/>
    <cellStyle name="Normal 6 2 2 2 3 3 7 3" xfId="43995"/>
    <cellStyle name="Normal 6 2 2 2 3 3 8" xfId="18389"/>
    <cellStyle name="Normal 6 2 2 2 3 3 9" xfId="18390"/>
    <cellStyle name="Normal 6 2 2 2 3 4" xfId="18391"/>
    <cellStyle name="Normal 6 2 2 2 3 4 2" xfId="18392"/>
    <cellStyle name="Normal 6 2 2 2 3 4 2 2" xfId="18393"/>
    <cellStyle name="Normal 6 2 2 2 3 4 2 2 2" xfId="18394"/>
    <cellStyle name="Normal 6 2 2 2 3 4 2 2 3" xfId="18395"/>
    <cellStyle name="Normal 6 2 2 2 3 4 2 2 4" xfId="53444"/>
    <cellStyle name="Normal 6 2 2 2 3 4 2 3" xfId="18396"/>
    <cellStyle name="Normal 6 2 2 2 3 4 2 3 2" xfId="18397"/>
    <cellStyle name="Normal 6 2 2 2 3 4 2 3 3" xfId="48629"/>
    <cellStyle name="Normal 6 2 2 2 3 4 2 4" xfId="18398"/>
    <cellStyle name="Normal 6 2 2 2 3 4 2 5" xfId="18399"/>
    <cellStyle name="Normal 6 2 2 2 3 4 2 6" xfId="42788"/>
    <cellStyle name="Normal 6 2 2 2 3 4 3" xfId="18400"/>
    <cellStyle name="Normal 6 2 2 2 3 4 3 2" xfId="18401"/>
    <cellStyle name="Normal 6 2 2 2 3 4 3 3" xfId="18402"/>
    <cellStyle name="Normal 6 2 2 2 3 4 3 4" xfId="48630"/>
    <cellStyle name="Normal 6 2 2 2 3 4 4" xfId="18403"/>
    <cellStyle name="Normal 6 2 2 2 3 4 4 2" xfId="18404"/>
    <cellStyle name="Normal 6 2 2 2 3 4 4 3" xfId="18405"/>
    <cellStyle name="Normal 6 2 2 2 3 4 4 4" xfId="46422"/>
    <cellStyle name="Normal 6 2 2 2 3 4 5" xfId="18406"/>
    <cellStyle name="Normal 6 2 2 2 3 4 5 2" xfId="18407"/>
    <cellStyle name="Normal 6 2 2 2 3 4 5 3" xfId="18408"/>
    <cellStyle name="Normal 6 2 2 2 3 4 5 4" xfId="51633"/>
    <cellStyle name="Normal 6 2 2 2 3 4 6" xfId="18409"/>
    <cellStyle name="Normal 6 2 2 2 3 4 6 2" xfId="18410"/>
    <cellStyle name="Normal 6 2 2 2 3 4 6 3" xfId="44599"/>
    <cellStyle name="Normal 6 2 2 2 3 4 7" xfId="18411"/>
    <cellStyle name="Normal 6 2 2 2 3 4 8" xfId="18412"/>
    <cellStyle name="Normal 6 2 2 2 3 4 9" xfId="40977"/>
    <cellStyle name="Normal 6 2 2 2 3 5" xfId="18413"/>
    <cellStyle name="Normal 6 2 2 2 3 5 2" xfId="18414"/>
    <cellStyle name="Normal 6 2 2 2 3 5 2 2" xfId="18415"/>
    <cellStyle name="Normal 6 2 2 2 3 5 2 2 2" xfId="18416"/>
    <cellStyle name="Normal 6 2 2 2 3 5 2 2 3" xfId="18417"/>
    <cellStyle name="Normal 6 2 2 2 3 5 2 2 4" xfId="53945"/>
    <cellStyle name="Normal 6 2 2 2 3 5 2 3" xfId="18418"/>
    <cellStyle name="Normal 6 2 2 2 3 5 2 3 2" xfId="18419"/>
    <cellStyle name="Normal 6 2 2 2 3 5 2 3 3" xfId="48631"/>
    <cellStyle name="Normal 6 2 2 2 3 5 2 4" xfId="18420"/>
    <cellStyle name="Normal 6 2 2 2 3 5 2 5" xfId="18421"/>
    <cellStyle name="Normal 6 2 2 2 3 5 2 6" xfId="43289"/>
    <cellStyle name="Normal 6 2 2 2 3 5 3" xfId="18422"/>
    <cellStyle name="Normal 6 2 2 2 3 5 3 2" xfId="18423"/>
    <cellStyle name="Normal 6 2 2 2 3 5 3 3" xfId="18424"/>
    <cellStyle name="Normal 6 2 2 2 3 5 3 4" xfId="48632"/>
    <cellStyle name="Normal 6 2 2 2 3 5 4" xfId="18425"/>
    <cellStyle name="Normal 6 2 2 2 3 5 4 2" xfId="18426"/>
    <cellStyle name="Normal 6 2 2 2 3 5 4 3" xfId="18427"/>
    <cellStyle name="Normal 6 2 2 2 3 5 4 4" xfId="46923"/>
    <cellStyle name="Normal 6 2 2 2 3 5 5" xfId="18428"/>
    <cellStyle name="Normal 6 2 2 2 3 5 5 2" xfId="18429"/>
    <cellStyle name="Normal 6 2 2 2 3 5 5 3" xfId="18430"/>
    <cellStyle name="Normal 6 2 2 2 3 5 5 4" xfId="52134"/>
    <cellStyle name="Normal 6 2 2 2 3 5 6" xfId="18431"/>
    <cellStyle name="Normal 6 2 2 2 3 5 6 2" xfId="18432"/>
    <cellStyle name="Normal 6 2 2 2 3 5 6 3" xfId="45100"/>
    <cellStyle name="Normal 6 2 2 2 3 5 7" xfId="18433"/>
    <cellStyle name="Normal 6 2 2 2 3 5 8" xfId="18434"/>
    <cellStyle name="Normal 6 2 2 2 3 5 9" xfId="41478"/>
    <cellStyle name="Normal 6 2 2 2 3 6" xfId="18435"/>
    <cellStyle name="Normal 6 2 2 2 3 6 2" xfId="18436"/>
    <cellStyle name="Normal 6 2 2 2 3 6 2 2" xfId="18437"/>
    <cellStyle name="Normal 6 2 2 2 3 6 2 2 2" xfId="18438"/>
    <cellStyle name="Normal 6 2 2 2 3 6 2 2 3" xfId="18439"/>
    <cellStyle name="Normal 6 2 2 2 3 6 2 2 4" xfId="54080"/>
    <cellStyle name="Normal 6 2 2 2 3 6 2 3" xfId="18440"/>
    <cellStyle name="Normal 6 2 2 2 3 6 2 3 2" xfId="18441"/>
    <cellStyle name="Normal 6 2 2 2 3 6 2 3 3" xfId="48633"/>
    <cellStyle name="Normal 6 2 2 2 3 6 2 4" xfId="18442"/>
    <cellStyle name="Normal 6 2 2 2 3 6 2 5" xfId="18443"/>
    <cellStyle name="Normal 6 2 2 2 3 6 2 6" xfId="43424"/>
    <cellStyle name="Normal 6 2 2 2 3 6 3" xfId="18444"/>
    <cellStyle name="Normal 6 2 2 2 3 6 3 2" xfId="18445"/>
    <cellStyle name="Normal 6 2 2 2 3 6 3 3" xfId="18446"/>
    <cellStyle name="Normal 6 2 2 2 3 6 3 4" xfId="47058"/>
    <cellStyle name="Normal 6 2 2 2 3 6 4" xfId="18447"/>
    <cellStyle name="Normal 6 2 2 2 3 6 4 2" xfId="18448"/>
    <cellStyle name="Normal 6 2 2 2 3 6 4 3" xfId="18449"/>
    <cellStyle name="Normal 6 2 2 2 3 6 4 4" xfId="52269"/>
    <cellStyle name="Normal 6 2 2 2 3 6 5" xfId="18450"/>
    <cellStyle name="Normal 6 2 2 2 3 6 5 2" xfId="18451"/>
    <cellStyle name="Normal 6 2 2 2 3 6 5 3" xfId="45235"/>
    <cellStyle name="Normal 6 2 2 2 3 6 6" xfId="18452"/>
    <cellStyle name="Normal 6 2 2 2 3 6 7" xfId="18453"/>
    <cellStyle name="Normal 6 2 2 2 3 6 8" xfId="41613"/>
    <cellStyle name="Normal 6 2 2 2 3 7" xfId="18454"/>
    <cellStyle name="Normal 6 2 2 2 3 7 2" xfId="18455"/>
    <cellStyle name="Normal 6 2 2 2 3 7 2 2" xfId="18456"/>
    <cellStyle name="Normal 6 2 2 2 3 7 2 3" xfId="18457"/>
    <cellStyle name="Normal 6 2 2 2 3 7 2 4" xfId="52567"/>
    <cellStyle name="Normal 6 2 2 2 3 7 3" xfId="18458"/>
    <cellStyle name="Normal 6 2 2 2 3 7 3 2" xfId="18459"/>
    <cellStyle name="Normal 6 2 2 2 3 7 3 3" xfId="48634"/>
    <cellStyle name="Normal 6 2 2 2 3 7 4" xfId="18460"/>
    <cellStyle name="Normal 6 2 2 2 3 7 5" xfId="18461"/>
    <cellStyle name="Normal 6 2 2 2 3 7 6" xfId="41911"/>
    <cellStyle name="Normal 6 2 2 2 3 8" xfId="18462"/>
    <cellStyle name="Normal 6 2 2 2 3 8 2" xfId="18463"/>
    <cellStyle name="Normal 6 2 2 2 3 8 3" xfId="18464"/>
    <cellStyle name="Normal 6 2 2 2 3 8 4" xfId="48635"/>
    <cellStyle name="Normal 6 2 2 2 3 9" xfId="18465"/>
    <cellStyle name="Normal 6 2 2 2 3 9 2" xfId="18466"/>
    <cellStyle name="Normal 6 2 2 2 3 9 3" xfId="18467"/>
    <cellStyle name="Normal 6 2 2 2 3 9 4" xfId="45545"/>
    <cellStyle name="Normal 6 2 2 2 4" xfId="18468"/>
    <cellStyle name="Normal 6 2 2 2 4 10" xfId="18469"/>
    <cellStyle name="Normal 6 2 2 2 4 11" xfId="40011"/>
    <cellStyle name="Normal 6 2 2 2 4 2" xfId="18470"/>
    <cellStyle name="Normal 6 2 2 2 4 2 10" xfId="40463"/>
    <cellStyle name="Normal 6 2 2 2 4 2 2" xfId="18471"/>
    <cellStyle name="Normal 6 2 2 2 4 2 2 2" xfId="18472"/>
    <cellStyle name="Normal 6 2 2 2 4 2 2 2 2" xfId="18473"/>
    <cellStyle name="Normal 6 2 2 2 4 2 2 2 2 2" xfId="18474"/>
    <cellStyle name="Normal 6 2 2 2 4 2 2 2 2 3" xfId="18475"/>
    <cellStyle name="Normal 6 2 2 2 4 2 2 2 2 4" xfId="53449"/>
    <cellStyle name="Normal 6 2 2 2 4 2 2 2 3" xfId="18476"/>
    <cellStyle name="Normal 6 2 2 2 4 2 2 2 3 2" xfId="18477"/>
    <cellStyle name="Normal 6 2 2 2 4 2 2 2 3 3" xfId="48636"/>
    <cellStyle name="Normal 6 2 2 2 4 2 2 2 4" xfId="18478"/>
    <cellStyle name="Normal 6 2 2 2 4 2 2 2 5" xfId="18479"/>
    <cellStyle name="Normal 6 2 2 2 4 2 2 2 6" xfId="42793"/>
    <cellStyle name="Normal 6 2 2 2 4 2 2 3" xfId="18480"/>
    <cellStyle name="Normal 6 2 2 2 4 2 2 3 2" xfId="18481"/>
    <cellStyle name="Normal 6 2 2 2 4 2 2 3 3" xfId="18482"/>
    <cellStyle name="Normal 6 2 2 2 4 2 2 3 4" xfId="48637"/>
    <cellStyle name="Normal 6 2 2 2 4 2 2 4" xfId="18483"/>
    <cellStyle name="Normal 6 2 2 2 4 2 2 4 2" xfId="18484"/>
    <cellStyle name="Normal 6 2 2 2 4 2 2 4 3" xfId="18485"/>
    <cellStyle name="Normal 6 2 2 2 4 2 2 4 4" xfId="46427"/>
    <cellStyle name="Normal 6 2 2 2 4 2 2 5" xfId="18486"/>
    <cellStyle name="Normal 6 2 2 2 4 2 2 5 2" xfId="18487"/>
    <cellStyle name="Normal 6 2 2 2 4 2 2 5 3" xfId="18488"/>
    <cellStyle name="Normal 6 2 2 2 4 2 2 5 4" xfId="51638"/>
    <cellStyle name="Normal 6 2 2 2 4 2 2 6" xfId="18489"/>
    <cellStyle name="Normal 6 2 2 2 4 2 2 6 2" xfId="18490"/>
    <cellStyle name="Normal 6 2 2 2 4 2 2 6 3" xfId="44604"/>
    <cellStyle name="Normal 6 2 2 2 4 2 2 7" xfId="18491"/>
    <cellStyle name="Normal 6 2 2 2 4 2 2 8" xfId="18492"/>
    <cellStyle name="Normal 6 2 2 2 4 2 2 9" xfId="40982"/>
    <cellStyle name="Normal 6 2 2 2 4 2 3" xfId="18493"/>
    <cellStyle name="Normal 6 2 2 2 4 2 3 2" xfId="18494"/>
    <cellStyle name="Normal 6 2 2 2 4 2 3 2 2" xfId="18495"/>
    <cellStyle name="Normal 6 2 2 2 4 2 3 2 3" xfId="18496"/>
    <cellStyle name="Normal 6 2 2 2 4 2 3 2 4" xfId="52930"/>
    <cellStyle name="Normal 6 2 2 2 4 2 3 3" xfId="18497"/>
    <cellStyle name="Normal 6 2 2 2 4 2 3 3 2" xfId="18498"/>
    <cellStyle name="Normal 6 2 2 2 4 2 3 3 3" xfId="48638"/>
    <cellStyle name="Normal 6 2 2 2 4 2 3 4" xfId="18499"/>
    <cellStyle name="Normal 6 2 2 2 4 2 3 5" xfId="18500"/>
    <cellStyle name="Normal 6 2 2 2 4 2 3 6" xfId="42274"/>
    <cellStyle name="Normal 6 2 2 2 4 2 4" xfId="18501"/>
    <cellStyle name="Normal 6 2 2 2 4 2 4 2" xfId="18502"/>
    <cellStyle name="Normal 6 2 2 2 4 2 4 3" xfId="18503"/>
    <cellStyle name="Normal 6 2 2 2 4 2 4 4" xfId="48639"/>
    <cellStyle name="Normal 6 2 2 2 4 2 5" xfId="18504"/>
    <cellStyle name="Normal 6 2 2 2 4 2 5 2" xfId="18505"/>
    <cellStyle name="Normal 6 2 2 2 4 2 5 3" xfId="18506"/>
    <cellStyle name="Normal 6 2 2 2 4 2 5 4" xfId="45908"/>
    <cellStyle name="Normal 6 2 2 2 4 2 6" xfId="18507"/>
    <cellStyle name="Normal 6 2 2 2 4 2 6 2" xfId="18508"/>
    <cellStyle name="Normal 6 2 2 2 4 2 6 3" xfId="18509"/>
    <cellStyle name="Normal 6 2 2 2 4 2 6 4" xfId="51119"/>
    <cellStyle name="Normal 6 2 2 2 4 2 7" xfId="18510"/>
    <cellStyle name="Normal 6 2 2 2 4 2 7 2" xfId="18511"/>
    <cellStyle name="Normal 6 2 2 2 4 2 7 3" xfId="44085"/>
    <cellStyle name="Normal 6 2 2 2 4 2 8" xfId="18512"/>
    <cellStyle name="Normal 6 2 2 2 4 2 9" xfId="18513"/>
    <cellStyle name="Normal 6 2 2 2 4 3" xfId="18514"/>
    <cellStyle name="Normal 6 2 2 2 4 3 2" xfId="18515"/>
    <cellStyle name="Normal 6 2 2 2 4 3 2 2" xfId="18516"/>
    <cellStyle name="Normal 6 2 2 2 4 3 2 2 2" xfId="18517"/>
    <cellStyle name="Normal 6 2 2 2 4 3 2 2 3" xfId="18518"/>
    <cellStyle name="Normal 6 2 2 2 4 3 2 2 4" xfId="53448"/>
    <cellStyle name="Normal 6 2 2 2 4 3 2 3" xfId="18519"/>
    <cellStyle name="Normal 6 2 2 2 4 3 2 3 2" xfId="18520"/>
    <cellStyle name="Normal 6 2 2 2 4 3 2 3 3" xfId="48640"/>
    <cellStyle name="Normal 6 2 2 2 4 3 2 4" xfId="18521"/>
    <cellStyle name="Normal 6 2 2 2 4 3 2 5" xfId="18522"/>
    <cellStyle name="Normal 6 2 2 2 4 3 2 6" xfId="42792"/>
    <cellStyle name="Normal 6 2 2 2 4 3 3" xfId="18523"/>
    <cellStyle name="Normal 6 2 2 2 4 3 3 2" xfId="18524"/>
    <cellStyle name="Normal 6 2 2 2 4 3 3 3" xfId="18525"/>
    <cellStyle name="Normal 6 2 2 2 4 3 3 4" xfId="48641"/>
    <cellStyle name="Normal 6 2 2 2 4 3 4" xfId="18526"/>
    <cellStyle name="Normal 6 2 2 2 4 3 4 2" xfId="18527"/>
    <cellStyle name="Normal 6 2 2 2 4 3 4 3" xfId="18528"/>
    <cellStyle name="Normal 6 2 2 2 4 3 4 4" xfId="46426"/>
    <cellStyle name="Normal 6 2 2 2 4 3 5" xfId="18529"/>
    <cellStyle name="Normal 6 2 2 2 4 3 5 2" xfId="18530"/>
    <cellStyle name="Normal 6 2 2 2 4 3 5 3" xfId="18531"/>
    <cellStyle name="Normal 6 2 2 2 4 3 5 4" xfId="51637"/>
    <cellStyle name="Normal 6 2 2 2 4 3 6" xfId="18532"/>
    <cellStyle name="Normal 6 2 2 2 4 3 6 2" xfId="18533"/>
    <cellStyle name="Normal 6 2 2 2 4 3 6 3" xfId="44603"/>
    <cellStyle name="Normal 6 2 2 2 4 3 7" xfId="18534"/>
    <cellStyle name="Normal 6 2 2 2 4 3 8" xfId="18535"/>
    <cellStyle name="Normal 6 2 2 2 4 3 9" xfId="40981"/>
    <cellStyle name="Normal 6 2 2 2 4 4" xfId="18536"/>
    <cellStyle name="Normal 6 2 2 2 4 4 2" xfId="18537"/>
    <cellStyle name="Normal 6 2 2 2 4 4 2 2" xfId="18538"/>
    <cellStyle name="Normal 6 2 2 2 4 4 2 3" xfId="18539"/>
    <cellStyle name="Normal 6 2 2 2 4 4 2 4" xfId="52478"/>
    <cellStyle name="Normal 6 2 2 2 4 4 3" xfId="18540"/>
    <cellStyle name="Normal 6 2 2 2 4 4 3 2" xfId="18541"/>
    <cellStyle name="Normal 6 2 2 2 4 4 3 3" xfId="48642"/>
    <cellStyle name="Normal 6 2 2 2 4 4 4" xfId="18542"/>
    <cellStyle name="Normal 6 2 2 2 4 4 5" xfId="18543"/>
    <cellStyle name="Normal 6 2 2 2 4 4 6" xfId="41822"/>
    <cellStyle name="Normal 6 2 2 2 4 5" xfId="18544"/>
    <cellStyle name="Normal 6 2 2 2 4 5 2" xfId="18545"/>
    <cellStyle name="Normal 6 2 2 2 4 5 3" xfId="18546"/>
    <cellStyle name="Normal 6 2 2 2 4 5 4" xfId="48643"/>
    <cellStyle name="Normal 6 2 2 2 4 6" xfId="18547"/>
    <cellStyle name="Normal 6 2 2 2 4 6 2" xfId="18548"/>
    <cellStyle name="Normal 6 2 2 2 4 6 3" xfId="18549"/>
    <cellStyle name="Normal 6 2 2 2 4 6 4" xfId="45456"/>
    <cellStyle name="Normal 6 2 2 2 4 7" xfId="18550"/>
    <cellStyle name="Normal 6 2 2 2 4 7 2" xfId="18551"/>
    <cellStyle name="Normal 6 2 2 2 4 7 3" xfId="18552"/>
    <cellStyle name="Normal 6 2 2 2 4 7 4" xfId="50667"/>
    <cellStyle name="Normal 6 2 2 2 4 8" xfId="18553"/>
    <cellStyle name="Normal 6 2 2 2 4 8 2" xfId="18554"/>
    <cellStyle name="Normal 6 2 2 2 4 8 3" xfId="43633"/>
    <cellStyle name="Normal 6 2 2 2 4 9" xfId="18555"/>
    <cellStyle name="Normal 6 2 2 2 5" xfId="18556"/>
    <cellStyle name="Normal 6 2 2 2 5 10" xfId="18557"/>
    <cellStyle name="Normal 6 2 2 2 5 11" xfId="40146"/>
    <cellStyle name="Normal 6 2 2 2 5 2" xfId="18558"/>
    <cellStyle name="Normal 6 2 2 2 5 2 10" xfId="40513"/>
    <cellStyle name="Normal 6 2 2 2 5 2 2" xfId="18559"/>
    <cellStyle name="Normal 6 2 2 2 5 2 2 2" xfId="18560"/>
    <cellStyle name="Normal 6 2 2 2 5 2 2 2 2" xfId="18561"/>
    <cellStyle name="Normal 6 2 2 2 5 2 2 2 2 2" xfId="18562"/>
    <cellStyle name="Normal 6 2 2 2 5 2 2 2 2 3" xfId="18563"/>
    <cellStyle name="Normal 6 2 2 2 5 2 2 2 2 4" xfId="53451"/>
    <cellStyle name="Normal 6 2 2 2 5 2 2 2 3" xfId="18564"/>
    <cellStyle name="Normal 6 2 2 2 5 2 2 2 3 2" xfId="18565"/>
    <cellStyle name="Normal 6 2 2 2 5 2 2 2 3 3" xfId="48644"/>
    <cellStyle name="Normal 6 2 2 2 5 2 2 2 4" xfId="18566"/>
    <cellStyle name="Normal 6 2 2 2 5 2 2 2 5" xfId="18567"/>
    <cellStyle name="Normal 6 2 2 2 5 2 2 2 6" xfId="42795"/>
    <cellStyle name="Normal 6 2 2 2 5 2 2 3" xfId="18568"/>
    <cellStyle name="Normal 6 2 2 2 5 2 2 3 2" xfId="18569"/>
    <cellStyle name="Normal 6 2 2 2 5 2 2 3 3" xfId="18570"/>
    <cellStyle name="Normal 6 2 2 2 5 2 2 3 4" xfId="48645"/>
    <cellStyle name="Normal 6 2 2 2 5 2 2 4" xfId="18571"/>
    <cellStyle name="Normal 6 2 2 2 5 2 2 4 2" xfId="18572"/>
    <cellStyle name="Normal 6 2 2 2 5 2 2 4 3" xfId="18573"/>
    <cellStyle name="Normal 6 2 2 2 5 2 2 4 4" xfId="46429"/>
    <cellStyle name="Normal 6 2 2 2 5 2 2 5" xfId="18574"/>
    <cellStyle name="Normal 6 2 2 2 5 2 2 5 2" xfId="18575"/>
    <cellStyle name="Normal 6 2 2 2 5 2 2 5 3" xfId="18576"/>
    <cellStyle name="Normal 6 2 2 2 5 2 2 5 4" xfId="51640"/>
    <cellStyle name="Normal 6 2 2 2 5 2 2 6" xfId="18577"/>
    <cellStyle name="Normal 6 2 2 2 5 2 2 6 2" xfId="18578"/>
    <cellStyle name="Normal 6 2 2 2 5 2 2 6 3" xfId="44606"/>
    <cellStyle name="Normal 6 2 2 2 5 2 2 7" xfId="18579"/>
    <cellStyle name="Normal 6 2 2 2 5 2 2 8" xfId="18580"/>
    <cellStyle name="Normal 6 2 2 2 5 2 2 9" xfId="40984"/>
    <cellStyle name="Normal 6 2 2 2 5 2 3" xfId="18581"/>
    <cellStyle name="Normal 6 2 2 2 5 2 3 2" xfId="18582"/>
    <cellStyle name="Normal 6 2 2 2 5 2 3 2 2" xfId="18583"/>
    <cellStyle name="Normal 6 2 2 2 5 2 3 2 3" xfId="18584"/>
    <cellStyle name="Normal 6 2 2 2 5 2 3 2 4" xfId="52980"/>
    <cellStyle name="Normal 6 2 2 2 5 2 3 3" xfId="18585"/>
    <cellStyle name="Normal 6 2 2 2 5 2 3 3 2" xfId="18586"/>
    <cellStyle name="Normal 6 2 2 2 5 2 3 3 3" xfId="48646"/>
    <cellStyle name="Normal 6 2 2 2 5 2 3 4" xfId="18587"/>
    <cellStyle name="Normal 6 2 2 2 5 2 3 5" xfId="18588"/>
    <cellStyle name="Normal 6 2 2 2 5 2 3 6" xfId="42324"/>
    <cellStyle name="Normal 6 2 2 2 5 2 4" xfId="18589"/>
    <cellStyle name="Normal 6 2 2 2 5 2 4 2" xfId="18590"/>
    <cellStyle name="Normal 6 2 2 2 5 2 4 3" xfId="18591"/>
    <cellStyle name="Normal 6 2 2 2 5 2 4 4" xfId="48647"/>
    <cellStyle name="Normal 6 2 2 2 5 2 5" xfId="18592"/>
    <cellStyle name="Normal 6 2 2 2 5 2 5 2" xfId="18593"/>
    <cellStyle name="Normal 6 2 2 2 5 2 5 3" xfId="18594"/>
    <cellStyle name="Normal 6 2 2 2 5 2 5 4" xfId="45958"/>
    <cellStyle name="Normal 6 2 2 2 5 2 6" xfId="18595"/>
    <cellStyle name="Normal 6 2 2 2 5 2 6 2" xfId="18596"/>
    <cellStyle name="Normal 6 2 2 2 5 2 6 3" xfId="18597"/>
    <cellStyle name="Normal 6 2 2 2 5 2 6 4" xfId="51169"/>
    <cellStyle name="Normal 6 2 2 2 5 2 7" xfId="18598"/>
    <cellStyle name="Normal 6 2 2 2 5 2 7 2" xfId="18599"/>
    <cellStyle name="Normal 6 2 2 2 5 2 7 3" xfId="44135"/>
    <cellStyle name="Normal 6 2 2 2 5 2 8" xfId="18600"/>
    <cellStyle name="Normal 6 2 2 2 5 2 9" xfId="18601"/>
    <cellStyle name="Normal 6 2 2 2 5 3" xfId="18602"/>
    <cellStyle name="Normal 6 2 2 2 5 3 2" xfId="18603"/>
    <cellStyle name="Normal 6 2 2 2 5 3 2 2" xfId="18604"/>
    <cellStyle name="Normal 6 2 2 2 5 3 2 2 2" xfId="18605"/>
    <cellStyle name="Normal 6 2 2 2 5 3 2 2 3" xfId="18606"/>
    <cellStyle name="Normal 6 2 2 2 5 3 2 2 4" xfId="53450"/>
    <cellStyle name="Normal 6 2 2 2 5 3 2 3" xfId="18607"/>
    <cellStyle name="Normal 6 2 2 2 5 3 2 3 2" xfId="18608"/>
    <cellStyle name="Normal 6 2 2 2 5 3 2 3 3" xfId="48648"/>
    <cellStyle name="Normal 6 2 2 2 5 3 2 4" xfId="18609"/>
    <cellStyle name="Normal 6 2 2 2 5 3 2 5" xfId="18610"/>
    <cellStyle name="Normal 6 2 2 2 5 3 2 6" xfId="42794"/>
    <cellStyle name="Normal 6 2 2 2 5 3 3" xfId="18611"/>
    <cellStyle name="Normal 6 2 2 2 5 3 3 2" xfId="18612"/>
    <cellStyle name="Normal 6 2 2 2 5 3 3 3" xfId="18613"/>
    <cellStyle name="Normal 6 2 2 2 5 3 3 4" xfId="48649"/>
    <cellStyle name="Normal 6 2 2 2 5 3 4" xfId="18614"/>
    <cellStyle name="Normal 6 2 2 2 5 3 4 2" xfId="18615"/>
    <cellStyle name="Normal 6 2 2 2 5 3 4 3" xfId="18616"/>
    <cellStyle name="Normal 6 2 2 2 5 3 4 4" xfId="46428"/>
    <cellStyle name="Normal 6 2 2 2 5 3 5" xfId="18617"/>
    <cellStyle name="Normal 6 2 2 2 5 3 5 2" xfId="18618"/>
    <cellStyle name="Normal 6 2 2 2 5 3 5 3" xfId="18619"/>
    <cellStyle name="Normal 6 2 2 2 5 3 5 4" xfId="51639"/>
    <cellStyle name="Normal 6 2 2 2 5 3 6" xfId="18620"/>
    <cellStyle name="Normal 6 2 2 2 5 3 6 2" xfId="18621"/>
    <cellStyle name="Normal 6 2 2 2 5 3 6 3" xfId="44605"/>
    <cellStyle name="Normal 6 2 2 2 5 3 7" xfId="18622"/>
    <cellStyle name="Normal 6 2 2 2 5 3 8" xfId="18623"/>
    <cellStyle name="Normal 6 2 2 2 5 3 9" xfId="40983"/>
    <cellStyle name="Normal 6 2 2 2 5 4" xfId="18624"/>
    <cellStyle name="Normal 6 2 2 2 5 4 2" xfId="18625"/>
    <cellStyle name="Normal 6 2 2 2 5 4 2 2" xfId="18626"/>
    <cellStyle name="Normal 6 2 2 2 5 4 2 3" xfId="18627"/>
    <cellStyle name="Normal 6 2 2 2 5 4 2 4" xfId="52613"/>
    <cellStyle name="Normal 6 2 2 2 5 4 3" xfId="18628"/>
    <cellStyle name="Normal 6 2 2 2 5 4 3 2" xfId="18629"/>
    <cellStyle name="Normal 6 2 2 2 5 4 3 3" xfId="48650"/>
    <cellStyle name="Normal 6 2 2 2 5 4 4" xfId="18630"/>
    <cellStyle name="Normal 6 2 2 2 5 4 5" xfId="18631"/>
    <cellStyle name="Normal 6 2 2 2 5 4 6" xfId="41957"/>
    <cellStyle name="Normal 6 2 2 2 5 5" xfId="18632"/>
    <cellStyle name="Normal 6 2 2 2 5 5 2" xfId="18633"/>
    <cellStyle name="Normal 6 2 2 2 5 5 3" xfId="18634"/>
    <cellStyle name="Normal 6 2 2 2 5 5 4" xfId="48651"/>
    <cellStyle name="Normal 6 2 2 2 5 6" xfId="18635"/>
    <cellStyle name="Normal 6 2 2 2 5 6 2" xfId="18636"/>
    <cellStyle name="Normal 6 2 2 2 5 6 3" xfId="18637"/>
    <cellStyle name="Normal 6 2 2 2 5 6 4" xfId="45591"/>
    <cellStyle name="Normal 6 2 2 2 5 7" xfId="18638"/>
    <cellStyle name="Normal 6 2 2 2 5 7 2" xfId="18639"/>
    <cellStyle name="Normal 6 2 2 2 5 7 3" xfId="18640"/>
    <cellStyle name="Normal 6 2 2 2 5 7 4" xfId="50802"/>
    <cellStyle name="Normal 6 2 2 2 5 8" xfId="18641"/>
    <cellStyle name="Normal 6 2 2 2 5 8 2" xfId="18642"/>
    <cellStyle name="Normal 6 2 2 2 5 8 3" xfId="43768"/>
    <cellStyle name="Normal 6 2 2 2 5 9" xfId="18643"/>
    <cellStyle name="Normal 6 2 2 2 6" xfId="18644"/>
    <cellStyle name="Normal 6 2 2 2 6 10" xfId="18645"/>
    <cellStyle name="Normal 6 2 2 2 6 11" xfId="39962"/>
    <cellStyle name="Normal 6 2 2 2 6 2" xfId="18646"/>
    <cellStyle name="Normal 6 2 2 2 6 2 10" xfId="40419"/>
    <cellStyle name="Normal 6 2 2 2 6 2 2" xfId="18647"/>
    <cellStyle name="Normal 6 2 2 2 6 2 2 2" xfId="18648"/>
    <cellStyle name="Normal 6 2 2 2 6 2 2 2 2" xfId="18649"/>
    <cellStyle name="Normal 6 2 2 2 6 2 2 2 2 2" xfId="18650"/>
    <cellStyle name="Normal 6 2 2 2 6 2 2 2 2 3" xfId="18651"/>
    <cellStyle name="Normal 6 2 2 2 6 2 2 2 2 4" xfId="53453"/>
    <cellStyle name="Normal 6 2 2 2 6 2 2 2 3" xfId="18652"/>
    <cellStyle name="Normal 6 2 2 2 6 2 2 2 3 2" xfId="18653"/>
    <cellStyle name="Normal 6 2 2 2 6 2 2 2 3 3" xfId="48652"/>
    <cellStyle name="Normal 6 2 2 2 6 2 2 2 4" xfId="18654"/>
    <cellStyle name="Normal 6 2 2 2 6 2 2 2 5" xfId="18655"/>
    <cellStyle name="Normal 6 2 2 2 6 2 2 2 6" xfId="42797"/>
    <cellStyle name="Normal 6 2 2 2 6 2 2 3" xfId="18656"/>
    <cellStyle name="Normal 6 2 2 2 6 2 2 3 2" xfId="18657"/>
    <cellStyle name="Normal 6 2 2 2 6 2 2 3 3" xfId="18658"/>
    <cellStyle name="Normal 6 2 2 2 6 2 2 3 4" xfId="48653"/>
    <cellStyle name="Normal 6 2 2 2 6 2 2 4" xfId="18659"/>
    <cellStyle name="Normal 6 2 2 2 6 2 2 4 2" xfId="18660"/>
    <cellStyle name="Normal 6 2 2 2 6 2 2 4 3" xfId="18661"/>
    <cellStyle name="Normal 6 2 2 2 6 2 2 4 4" xfId="46431"/>
    <cellStyle name="Normal 6 2 2 2 6 2 2 5" xfId="18662"/>
    <cellStyle name="Normal 6 2 2 2 6 2 2 5 2" xfId="18663"/>
    <cellStyle name="Normal 6 2 2 2 6 2 2 5 3" xfId="18664"/>
    <cellStyle name="Normal 6 2 2 2 6 2 2 5 4" xfId="51642"/>
    <cellStyle name="Normal 6 2 2 2 6 2 2 6" xfId="18665"/>
    <cellStyle name="Normal 6 2 2 2 6 2 2 6 2" xfId="18666"/>
    <cellStyle name="Normal 6 2 2 2 6 2 2 6 3" xfId="44608"/>
    <cellStyle name="Normal 6 2 2 2 6 2 2 7" xfId="18667"/>
    <cellStyle name="Normal 6 2 2 2 6 2 2 8" xfId="18668"/>
    <cellStyle name="Normal 6 2 2 2 6 2 2 9" xfId="40986"/>
    <cellStyle name="Normal 6 2 2 2 6 2 3" xfId="18669"/>
    <cellStyle name="Normal 6 2 2 2 6 2 3 2" xfId="18670"/>
    <cellStyle name="Normal 6 2 2 2 6 2 3 2 2" xfId="18671"/>
    <cellStyle name="Normal 6 2 2 2 6 2 3 2 3" xfId="18672"/>
    <cellStyle name="Normal 6 2 2 2 6 2 3 2 4" xfId="52886"/>
    <cellStyle name="Normal 6 2 2 2 6 2 3 3" xfId="18673"/>
    <cellStyle name="Normal 6 2 2 2 6 2 3 3 2" xfId="18674"/>
    <cellStyle name="Normal 6 2 2 2 6 2 3 3 3" xfId="48654"/>
    <cellStyle name="Normal 6 2 2 2 6 2 3 4" xfId="18675"/>
    <cellStyle name="Normal 6 2 2 2 6 2 3 5" xfId="18676"/>
    <cellStyle name="Normal 6 2 2 2 6 2 3 6" xfId="42230"/>
    <cellStyle name="Normal 6 2 2 2 6 2 4" xfId="18677"/>
    <cellStyle name="Normal 6 2 2 2 6 2 4 2" xfId="18678"/>
    <cellStyle name="Normal 6 2 2 2 6 2 4 3" xfId="18679"/>
    <cellStyle name="Normal 6 2 2 2 6 2 4 4" xfId="48655"/>
    <cellStyle name="Normal 6 2 2 2 6 2 5" xfId="18680"/>
    <cellStyle name="Normal 6 2 2 2 6 2 5 2" xfId="18681"/>
    <cellStyle name="Normal 6 2 2 2 6 2 5 3" xfId="18682"/>
    <cellStyle name="Normal 6 2 2 2 6 2 5 4" xfId="45864"/>
    <cellStyle name="Normal 6 2 2 2 6 2 6" xfId="18683"/>
    <cellStyle name="Normal 6 2 2 2 6 2 6 2" xfId="18684"/>
    <cellStyle name="Normal 6 2 2 2 6 2 6 3" xfId="18685"/>
    <cellStyle name="Normal 6 2 2 2 6 2 6 4" xfId="51075"/>
    <cellStyle name="Normal 6 2 2 2 6 2 7" xfId="18686"/>
    <cellStyle name="Normal 6 2 2 2 6 2 7 2" xfId="18687"/>
    <cellStyle name="Normal 6 2 2 2 6 2 7 3" xfId="44041"/>
    <cellStyle name="Normal 6 2 2 2 6 2 8" xfId="18688"/>
    <cellStyle name="Normal 6 2 2 2 6 2 9" xfId="18689"/>
    <cellStyle name="Normal 6 2 2 2 6 3" xfId="18690"/>
    <cellStyle name="Normal 6 2 2 2 6 3 2" xfId="18691"/>
    <cellStyle name="Normal 6 2 2 2 6 3 2 2" xfId="18692"/>
    <cellStyle name="Normal 6 2 2 2 6 3 2 2 2" xfId="18693"/>
    <cellStyle name="Normal 6 2 2 2 6 3 2 2 3" xfId="18694"/>
    <cellStyle name="Normal 6 2 2 2 6 3 2 2 4" xfId="53452"/>
    <cellStyle name="Normal 6 2 2 2 6 3 2 3" xfId="18695"/>
    <cellStyle name="Normal 6 2 2 2 6 3 2 3 2" xfId="18696"/>
    <cellStyle name="Normal 6 2 2 2 6 3 2 3 3" xfId="48656"/>
    <cellStyle name="Normal 6 2 2 2 6 3 2 4" xfId="18697"/>
    <cellStyle name="Normal 6 2 2 2 6 3 2 5" xfId="18698"/>
    <cellStyle name="Normal 6 2 2 2 6 3 2 6" xfId="42796"/>
    <cellStyle name="Normal 6 2 2 2 6 3 3" xfId="18699"/>
    <cellStyle name="Normal 6 2 2 2 6 3 3 2" xfId="18700"/>
    <cellStyle name="Normal 6 2 2 2 6 3 3 3" xfId="18701"/>
    <cellStyle name="Normal 6 2 2 2 6 3 3 4" xfId="48657"/>
    <cellStyle name="Normal 6 2 2 2 6 3 4" xfId="18702"/>
    <cellStyle name="Normal 6 2 2 2 6 3 4 2" xfId="18703"/>
    <cellStyle name="Normal 6 2 2 2 6 3 4 3" xfId="18704"/>
    <cellStyle name="Normal 6 2 2 2 6 3 4 4" xfId="46430"/>
    <cellStyle name="Normal 6 2 2 2 6 3 5" xfId="18705"/>
    <cellStyle name="Normal 6 2 2 2 6 3 5 2" xfId="18706"/>
    <cellStyle name="Normal 6 2 2 2 6 3 5 3" xfId="18707"/>
    <cellStyle name="Normal 6 2 2 2 6 3 5 4" xfId="51641"/>
    <cellStyle name="Normal 6 2 2 2 6 3 6" xfId="18708"/>
    <cellStyle name="Normal 6 2 2 2 6 3 6 2" xfId="18709"/>
    <cellStyle name="Normal 6 2 2 2 6 3 6 3" xfId="44607"/>
    <cellStyle name="Normal 6 2 2 2 6 3 7" xfId="18710"/>
    <cellStyle name="Normal 6 2 2 2 6 3 8" xfId="18711"/>
    <cellStyle name="Normal 6 2 2 2 6 3 9" xfId="40985"/>
    <cellStyle name="Normal 6 2 2 2 6 4" xfId="18712"/>
    <cellStyle name="Normal 6 2 2 2 6 4 2" xfId="18713"/>
    <cellStyle name="Normal 6 2 2 2 6 4 2 2" xfId="18714"/>
    <cellStyle name="Normal 6 2 2 2 6 4 2 3" xfId="18715"/>
    <cellStyle name="Normal 6 2 2 2 6 4 2 4" xfId="52429"/>
    <cellStyle name="Normal 6 2 2 2 6 4 3" xfId="18716"/>
    <cellStyle name="Normal 6 2 2 2 6 4 3 2" xfId="18717"/>
    <cellStyle name="Normal 6 2 2 2 6 4 3 3" xfId="48658"/>
    <cellStyle name="Normal 6 2 2 2 6 4 4" xfId="18718"/>
    <cellStyle name="Normal 6 2 2 2 6 4 5" xfId="18719"/>
    <cellStyle name="Normal 6 2 2 2 6 4 6" xfId="41773"/>
    <cellStyle name="Normal 6 2 2 2 6 5" xfId="18720"/>
    <cellStyle name="Normal 6 2 2 2 6 5 2" xfId="18721"/>
    <cellStyle name="Normal 6 2 2 2 6 5 3" xfId="18722"/>
    <cellStyle name="Normal 6 2 2 2 6 5 4" xfId="48659"/>
    <cellStyle name="Normal 6 2 2 2 6 6" xfId="18723"/>
    <cellStyle name="Normal 6 2 2 2 6 6 2" xfId="18724"/>
    <cellStyle name="Normal 6 2 2 2 6 6 3" xfId="18725"/>
    <cellStyle name="Normal 6 2 2 2 6 6 4" xfId="45407"/>
    <cellStyle name="Normal 6 2 2 2 6 7" xfId="18726"/>
    <cellStyle name="Normal 6 2 2 2 6 7 2" xfId="18727"/>
    <cellStyle name="Normal 6 2 2 2 6 7 3" xfId="18728"/>
    <cellStyle name="Normal 6 2 2 2 6 7 4" xfId="50618"/>
    <cellStyle name="Normal 6 2 2 2 6 8" xfId="18729"/>
    <cellStyle name="Normal 6 2 2 2 6 8 2" xfId="18730"/>
    <cellStyle name="Normal 6 2 2 2 6 8 3" xfId="43584"/>
    <cellStyle name="Normal 6 2 2 2 6 9" xfId="18731"/>
    <cellStyle name="Normal 6 2 2 2 7" xfId="18732"/>
    <cellStyle name="Normal 6 2 2 2 7 10" xfId="40284"/>
    <cellStyle name="Normal 6 2 2 2 7 2" xfId="18733"/>
    <cellStyle name="Normal 6 2 2 2 7 2 2" xfId="18734"/>
    <cellStyle name="Normal 6 2 2 2 7 2 2 2" xfId="18735"/>
    <cellStyle name="Normal 6 2 2 2 7 2 2 2 2" xfId="18736"/>
    <cellStyle name="Normal 6 2 2 2 7 2 2 2 3" xfId="18737"/>
    <cellStyle name="Normal 6 2 2 2 7 2 2 2 4" xfId="53454"/>
    <cellStyle name="Normal 6 2 2 2 7 2 2 3" xfId="18738"/>
    <cellStyle name="Normal 6 2 2 2 7 2 2 3 2" xfId="18739"/>
    <cellStyle name="Normal 6 2 2 2 7 2 2 3 3" xfId="48660"/>
    <cellStyle name="Normal 6 2 2 2 7 2 2 4" xfId="18740"/>
    <cellStyle name="Normal 6 2 2 2 7 2 2 5" xfId="18741"/>
    <cellStyle name="Normal 6 2 2 2 7 2 2 6" xfId="42798"/>
    <cellStyle name="Normal 6 2 2 2 7 2 3" xfId="18742"/>
    <cellStyle name="Normal 6 2 2 2 7 2 3 2" xfId="18743"/>
    <cellStyle name="Normal 6 2 2 2 7 2 3 3" xfId="18744"/>
    <cellStyle name="Normal 6 2 2 2 7 2 3 4" xfId="48661"/>
    <cellStyle name="Normal 6 2 2 2 7 2 4" xfId="18745"/>
    <cellStyle name="Normal 6 2 2 2 7 2 4 2" xfId="18746"/>
    <cellStyle name="Normal 6 2 2 2 7 2 4 3" xfId="18747"/>
    <cellStyle name="Normal 6 2 2 2 7 2 4 4" xfId="46432"/>
    <cellStyle name="Normal 6 2 2 2 7 2 5" xfId="18748"/>
    <cellStyle name="Normal 6 2 2 2 7 2 5 2" xfId="18749"/>
    <cellStyle name="Normal 6 2 2 2 7 2 5 3" xfId="18750"/>
    <cellStyle name="Normal 6 2 2 2 7 2 5 4" xfId="51643"/>
    <cellStyle name="Normal 6 2 2 2 7 2 6" xfId="18751"/>
    <cellStyle name="Normal 6 2 2 2 7 2 6 2" xfId="18752"/>
    <cellStyle name="Normal 6 2 2 2 7 2 6 3" xfId="44609"/>
    <cellStyle name="Normal 6 2 2 2 7 2 7" xfId="18753"/>
    <cellStyle name="Normal 6 2 2 2 7 2 8" xfId="18754"/>
    <cellStyle name="Normal 6 2 2 2 7 2 9" xfId="40987"/>
    <cellStyle name="Normal 6 2 2 2 7 3" xfId="18755"/>
    <cellStyle name="Normal 6 2 2 2 7 3 2" xfId="18756"/>
    <cellStyle name="Normal 6 2 2 2 7 3 2 2" xfId="18757"/>
    <cellStyle name="Normal 6 2 2 2 7 3 2 3" xfId="18758"/>
    <cellStyle name="Normal 6 2 2 2 7 3 2 4" xfId="52751"/>
    <cellStyle name="Normal 6 2 2 2 7 3 3" xfId="18759"/>
    <cellStyle name="Normal 6 2 2 2 7 3 3 2" xfId="18760"/>
    <cellStyle name="Normal 6 2 2 2 7 3 3 3" xfId="48662"/>
    <cellStyle name="Normal 6 2 2 2 7 3 4" xfId="18761"/>
    <cellStyle name="Normal 6 2 2 2 7 3 5" xfId="18762"/>
    <cellStyle name="Normal 6 2 2 2 7 3 6" xfId="42095"/>
    <cellStyle name="Normal 6 2 2 2 7 4" xfId="18763"/>
    <cellStyle name="Normal 6 2 2 2 7 4 2" xfId="18764"/>
    <cellStyle name="Normal 6 2 2 2 7 4 3" xfId="18765"/>
    <cellStyle name="Normal 6 2 2 2 7 4 4" xfId="48663"/>
    <cellStyle name="Normal 6 2 2 2 7 5" xfId="18766"/>
    <cellStyle name="Normal 6 2 2 2 7 5 2" xfId="18767"/>
    <cellStyle name="Normal 6 2 2 2 7 5 3" xfId="18768"/>
    <cellStyle name="Normal 6 2 2 2 7 5 4" xfId="45729"/>
    <cellStyle name="Normal 6 2 2 2 7 6" xfId="18769"/>
    <cellStyle name="Normal 6 2 2 2 7 6 2" xfId="18770"/>
    <cellStyle name="Normal 6 2 2 2 7 6 3" xfId="18771"/>
    <cellStyle name="Normal 6 2 2 2 7 6 4" xfId="50940"/>
    <cellStyle name="Normal 6 2 2 2 7 7" xfId="18772"/>
    <cellStyle name="Normal 6 2 2 2 7 7 2" xfId="18773"/>
    <cellStyle name="Normal 6 2 2 2 7 7 3" xfId="43906"/>
    <cellStyle name="Normal 6 2 2 2 7 8" xfId="18774"/>
    <cellStyle name="Normal 6 2 2 2 7 9" xfId="18775"/>
    <cellStyle name="Normal 6 2 2 2 8" xfId="18776"/>
    <cellStyle name="Normal 6 2 2 2 8 2" xfId="18777"/>
    <cellStyle name="Normal 6 2 2 2 8 2 2" xfId="18778"/>
    <cellStyle name="Normal 6 2 2 2 8 2 2 2" xfId="18779"/>
    <cellStyle name="Normal 6 2 2 2 8 2 2 3" xfId="18780"/>
    <cellStyle name="Normal 6 2 2 2 8 2 2 4" xfId="53118"/>
    <cellStyle name="Normal 6 2 2 2 8 2 3" xfId="18781"/>
    <cellStyle name="Normal 6 2 2 2 8 2 3 2" xfId="18782"/>
    <cellStyle name="Normal 6 2 2 2 8 2 3 3" xfId="48664"/>
    <cellStyle name="Normal 6 2 2 2 8 2 4" xfId="18783"/>
    <cellStyle name="Normal 6 2 2 2 8 2 5" xfId="18784"/>
    <cellStyle name="Normal 6 2 2 2 8 2 6" xfId="42462"/>
    <cellStyle name="Normal 6 2 2 2 8 3" xfId="18785"/>
    <cellStyle name="Normal 6 2 2 2 8 3 2" xfId="18786"/>
    <cellStyle name="Normal 6 2 2 2 8 3 3" xfId="18787"/>
    <cellStyle name="Normal 6 2 2 2 8 3 4" xfId="48665"/>
    <cellStyle name="Normal 6 2 2 2 8 4" xfId="18788"/>
    <cellStyle name="Normal 6 2 2 2 8 4 2" xfId="18789"/>
    <cellStyle name="Normal 6 2 2 2 8 4 3" xfId="18790"/>
    <cellStyle name="Normal 6 2 2 2 8 4 4" xfId="46096"/>
    <cellStyle name="Normal 6 2 2 2 8 5" xfId="18791"/>
    <cellStyle name="Normal 6 2 2 2 8 5 2" xfId="18792"/>
    <cellStyle name="Normal 6 2 2 2 8 5 3" xfId="18793"/>
    <cellStyle name="Normal 6 2 2 2 8 5 4" xfId="51307"/>
    <cellStyle name="Normal 6 2 2 2 8 6" xfId="18794"/>
    <cellStyle name="Normal 6 2 2 2 8 6 2" xfId="18795"/>
    <cellStyle name="Normal 6 2 2 2 8 6 3" xfId="44273"/>
    <cellStyle name="Normal 6 2 2 2 8 7" xfId="18796"/>
    <cellStyle name="Normal 6 2 2 2 8 8" xfId="18797"/>
    <cellStyle name="Normal 6 2 2 2 8 9" xfId="40651"/>
    <cellStyle name="Normal 6 2 2 2 9" xfId="18798"/>
    <cellStyle name="Normal 6 2 2 2 9 2" xfId="18799"/>
    <cellStyle name="Normal 6 2 2 2 9 2 2" xfId="18800"/>
    <cellStyle name="Normal 6 2 2 2 9 2 2 2" xfId="18801"/>
    <cellStyle name="Normal 6 2 2 2 9 2 2 3" xfId="18802"/>
    <cellStyle name="Normal 6 2 2 2 9 2 2 4" xfId="52385"/>
    <cellStyle name="Normal 6 2 2 2 9 2 3" xfId="18803"/>
    <cellStyle name="Normal 6 2 2 2 9 2 3 2" xfId="18804"/>
    <cellStyle name="Normal 6 2 2 2 9 2 3 3" xfId="48666"/>
    <cellStyle name="Normal 6 2 2 2 9 2 4" xfId="18805"/>
    <cellStyle name="Normal 6 2 2 2 9 2 5" xfId="18806"/>
    <cellStyle name="Normal 6 2 2 2 9 2 6" xfId="41729"/>
    <cellStyle name="Normal 6 2 2 2 9 3" xfId="18807"/>
    <cellStyle name="Normal 6 2 2 2 9 3 2" xfId="18808"/>
    <cellStyle name="Normal 6 2 2 2 9 3 3" xfId="18809"/>
    <cellStyle name="Normal 6 2 2 2 9 3 4" xfId="48667"/>
    <cellStyle name="Normal 6 2 2 2 9 4" xfId="18810"/>
    <cellStyle name="Normal 6 2 2 2 9 4 2" xfId="18811"/>
    <cellStyle name="Normal 6 2 2 2 9 4 3" xfId="18812"/>
    <cellStyle name="Normal 6 2 2 2 9 4 4" xfId="45363"/>
    <cellStyle name="Normal 6 2 2 2 9 5" xfId="18813"/>
    <cellStyle name="Normal 6 2 2 2 9 5 2" xfId="18814"/>
    <cellStyle name="Normal 6 2 2 2 9 5 3" xfId="18815"/>
    <cellStyle name="Normal 6 2 2 2 9 5 4" xfId="50574"/>
    <cellStyle name="Normal 6 2 2 2 9 6" xfId="18816"/>
    <cellStyle name="Normal 6 2 2 2 9 6 2" xfId="18817"/>
    <cellStyle name="Normal 6 2 2 2 9 6 3" xfId="43540"/>
    <cellStyle name="Normal 6 2 2 2 9 7" xfId="18818"/>
    <cellStyle name="Normal 6 2 2 2 9 8" xfId="18819"/>
    <cellStyle name="Normal 6 2 2 2 9 9" xfId="39918"/>
    <cellStyle name="Normal 6 2 2 20" xfId="18820"/>
    <cellStyle name="Normal 6 2 2 21" xfId="39863"/>
    <cellStyle name="Normal 6 2 2 3" xfId="155"/>
    <cellStyle name="Normal 6 2 2 3 10" xfId="18821"/>
    <cellStyle name="Normal 6 2 2 3 10 2" xfId="18822"/>
    <cellStyle name="Normal 6 2 2 3 10 2 2" xfId="18823"/>
    <cellStyle name="Normal 6 2 2 3 10 2 2 2" xfId="18824"/>
    <cellStyle name="Normal 6 2 2 3 10 2 2 3" xfId="18825"/>
    <cellStyle name="Normal 6 2 2 3 10 2 2 4" xfId="53856"/>
    <cellStyle name="Normal 6 2 2 3 10 2 3" xfId="18826"/>
    <cellStyle name="Normal 6 2 2 3 10 2 3 2" xfId="18827"/>
    <cellStyle name="Normal 6 2 2 3 10 2 3 3" xfId="48668"/>
    <cellStyle name="Normal 6 2 2 3 10 2 4" xfId="18828"/>
    <cellStyle name="Normal 6 2 2 3 10 2 5" xfId="18829"/>
    <cellStyle name="Normal 6 2 2 3 10 2 6" xfId="43200"/>
    <cellStyle name="Normal 6 2 2 3 10 3" xfId="18830"/>
    <cellStyle name="Normal 6 2 2 3 10 3 2" xfId="18831"/>
    <cellStyle name="Normal 6 2 2 3 10 3 3" xfId="18832"/>
    <cellStyle name="Normal 6 2 2 3 10 3 4" xfId="48669"/>
    <cellStyle name="Normal 6 2 2 3 10 4" xfId="18833"/>
    <cellStyle name="Normal 6 2 2 3 10 4 2" xfId="18834"/>
    <cellStyle name="Normal 6 2 2 3 10 4 3" xfId="18835"/>
    <cellStyle name="Normal 6 2 2 3 10 4 4" xfId="46834"/>
    <cellStyle name="Normal 6 2 2 3 10 5" xfId="18836"/>
    <cellStyle name="Normal 6 2 2 3 10 5 2" xfId="18837"/>
    <cellStyle name="Normal 6 2 2 3 10 5 3" xfId="18838"/>
    <cellStyle name="Normal 6 2 2 3 10 5 4" xfId="52045"/>
    <cellStyle name="Normal 6 2 2 3 10 6" xfId="18839"/>
    <cellStyle name="Normal 6 2 2 3 10 6 2" xfId="18840"/>
    <cellStyle name="Normal 6 2 2 3 10 6 3" xfId="45011"/>
    <cellStyle name="Normal 6 2 2 3 10 7" xfId="18841"/>
    <cellStyle name="Normal 6 2 2 3 10 8" xfId="18842"/>
    <cellStyle name="Normal 6 2 2 3 10 9" xfId="41389"/>
    <cellStyle name="Normal 6 2 2 3 11" xfId="18843"/>
    <cellStyle name="Normal 6 2 2 3 11 2" xfId="18844"/>
    <cellStyle name="Normal 6 2 2 3 11 2 2" xfId="18845"/>
    <cellStyle name="Normal 6 2 2 3 11 2 2 2" xfId="18846"/>
    <cellStyle name="Normal 6 2 2 3 11 2 2 3" xfId="18847"/>
    <cellStyle name="Normal 6 2 2 3 11 2 2 4" xfId="53992"/>
    <cellStyle name="Normal 6 2 2 3 11 2 3" xfId="18848"/>
    <cellStyle name="Normal 6 2 2 3 11 2 3 2" xfId="18849"/>
    <cellStyle name="Normal 6 2 2 3 11 2 3 3" xfId="48670"/>
    <cellStyle name="Normal 6 2 2 3 11 2 4" xfId="18850"/>
    <cellStyle name="Normal 6 2 2 3 11 2 5" xfId="18851"/>
    <cellStyle name="Normal 6 2 2 3 11 2 6" xfId="43336"/>
    <cellStyle name="Normal 6 2 2 3 11 3" xfId="18852"/>
    <cellStyle name="Normal 6 2 2 3 11 3 2" xfId="18853"/>
    <cellStyle name="Normal 6 2 2 3 11 3 3" xfId="18854"/>
    <cellStyle name="Normal 6 2 2 3 11 3 4" xfId="46970"/>
    <cellStyle name="Normal 6 2 2 3 11 4" xfId="18855"/>
    <cellStyle name="Normal 6 2 2 3 11 4 2" xfId="18856"/>
    <cellStyle name="Normal 6 2 2 3 11 4 3" xfId="18857"/>
    <cellStyle name="Normal 6 2 2 3 11 4 4" xfId="52181"/>
    <cellStyle name="Normal 6 2 2 3 11 5" xfId="18858"/>
    <cellStyle name="Normal 6 2 2 3 11 5 2" xfId="18859"/>
    <cellStyle name="Normal 6 2 2 3 11 5 3" xfId="45147"/>
    <cellStyle name="Normal 6 2 2 3 11 6" xfId="18860"/>
    <cellStyle name="Normal 6 2 2 3 11 7" xfId="18861"/>
    <cellStyle name="Normal 6 2 2 3 11 8" xfId="41525"/>
    <cellStyle name="Normal 6 2 2 3 12" xfId="18862"/>
    <cellStyle name="Normal 6 2 2 3 12 2" xfId="18863"/>
    <cellStyle name="Normal 6 2 2 3 12 2 2" xfId="18864"/>
    <cellStyle name="Normal 6 2 2 3 12 2 3" xfId="18865"/>
    <cellStyle name="Normal 6 2 2 3 12 2 4" xfId="48671"/>
    <cellStyle name="Normal 6 2 2 3 12 3" xfId="18866"/>
    <cellStyle name="Normal 6 2 2 3 12 3 2" xfId="18867"/>
    <cellStyle name="Normal 6 2 2 3 12 3 3" xfId="18868"/>
    <cellStyle name="Normal 6 2 2 3 12 3 4" xfId="52355"/>
    <cellStyle name="Normal 6 2 2 3 12 4" xfId="18869"/>
    <cellStyle name="Normal 6 2 2 3 12 4 2" xfId="18870"/>
    <cellStyle name="Normal 6 2 2 3 12 4 3" xfId="45287"/>
    <cellStyle name="Normal 6 2 2 3 12 5" xfId="18871"/>
    <cellStyle name="Normal 6 2 2 3 12 6" xfId="18872"/>
    <cellStyle name="Normal 6 2 2 3 12 7" xfId="41699"/>
    <cellStyle name="Normal 6 2 2 3 13" xfId="18873"/>
    <cellStyle name="Normal 6 2 2 3 13 2" xfId="18874"/>
    <cellStyle name="Normal 6 2 2 3 13 3" xfId="18875"/>
    <cellStyle name="Normal 6 2 2 3 13 4" xfId="48672"/>
    <cellStyle name="Normal 6 2 2 3 14" xfId="18876"/>
    <cellStyle name="Normal 6 2 2 3 14 2" xfId="18877"/>
    <cellStyle name="Normal 6 2 2 3 14 3" xfId="18878"/>
    <cellStyle name="Normal 6 2 2 3 14 4" xfId="45333"/>
    <cellStyle name="Normal 6 2 2 3 15" xfId="18879"/>
    <cellStyle name="Normal 6 2 2 3 15 2" xfId="18880"/>
    <cellStyle name="Normal 6 2 2 3 15 3" xfId="18881"/>
    <cellStyle name="Normal 6 2 2 3 15 4" xfId="50544"/>
    <cellStyle name="Normal 6 2 2 3 16" xfId="18882"/>
    <cellStyle name="Normal 6 2 2 3 16 2" xfId="18883"/>
    <cellStyle name="Normal 6 2 2 3 16 3" xfId="43510"/>
    <cellStyle name="Normal 6 2 2 3 17" xfId="18884"/>
    <cellStyle name="Normal 6 2 2 3 18" xfId="18885"/>
    <cellStyle name="Normal 6 2 2 3 19" xfId="39888"/>
    <cellStyle name="Normal 6 2 2 3 2" xfId="267"/>
    <cellStyle name="Normal 6 2 2 3 2 10" xfId="18886"/>
    <cellStyle name="Normal 6 2 2 3 2 10 2" xfId="18887"/>
    <cellStyle name="Normal 6 2 2 3 2 10 3" xfId="18888"/>
    <cellStyle name="Normal 6 2 2 3 2 10 4" xfId="50715"/>
    <cellStyle name="Normal 6 2 2 3 2 11" xfId="18889"/>
    <cellStyle name="Normal 6 2 2 3 2 11 2" xfId="18890"/>
    <cellStyle name="Normal 6 2 2 3 2 11 3" xfId="43681"/>
    <cellStyle name="Normal 6 2 2 3 2 12" xfId="18891"/>
    <cellStyle name="Normal 6 2 2 3 2 13" xfId="18892"/>
    <cellStyle name="Normal 6 2 2 3 2 14" xfId="40059"/>
    <cellStyle name="Normal 6 2 2 3 2 2" xfId="18893"/>
    <cellStyle name="Normal 6 2 2 3 2 2 10" xfId="18894"/>
    <cellStyle name="Normal 6 2 2 3 2 2 11" xfId="40194"/>
    <cellStyle name="Normal 6 2 2 3 2 2 2" xfId="18895"/>
    <cellStyle name="Normal 6 2 2 3 2 2 2 10" xfId="40561"/>
    <cellStyle name="Normal 6 2 2 3 2 2 2 2" xfId="18896"/>
    <cellStyle name="Normal 6 2 2 3 2 2 2 2 2" xfId="18897"/>
    <cellStyle name="Normal 6 2 2 3 2 2 2 2 2 2" xfId="18898"/>
    <cellStyle name="Normal 6 2 2 3 2 2 2 2 2 2 2" xfId="18899"/>
    <cellStyle name="Normal 6 2 2 3 2 2 2 2 2 2 3" xfId="18900"/>
    <cellStyle name="Normal 6 2 2 3 2 2 2 2 2 2 4" xfId="53457"/>
    <cellStyle name="Normal 6 2 2 3 2 2 2 2 2 3" xfId="18901"/>
    <cellStyle name="Normal 6 2 2 3 2 2 2 2 2 3 2" xfId="18902"/>
    <cellStyle name="Normal 6 2 2 3 2 2 2 2 2 3 3" xfId="48673"/>
    <cellStyle name="Normal 6 2 2 3 2 2 2 2 2 4" xfId="18903"/>
    <cellStyle name="Normal 6 2 2 3 2 2 2 2 2 5" xfId="18904"/>
    <cellStyle name="Normal 6 2 2 3 2 2 2 2 2 6" xfId="42801"/>
    <cellStyle name="Normal 6 2 2 3 2 2 2 2 3" xfId="18905"/>
    <cellStyle name="Normal 6 2 2 3 2 2 2 2 3 2" xfId="18906"/>
    <cellStyle name="Normal 6 2 2 3 2 2 2 2 3 3" xfId="18907"/>
    <cellStyle name="Normal 6 2 2 3 2 2 2 2 3 4" xfId="48674"/>
    <cellStyle name="Normal 6 2 2 3 2 2 2 2 4" xfId="18908"/>
    <cellStyle name="Normal 6 2 2 3 2 2 2 2 4 2" xfId="18909"/>
    <cellStyle name="Normal 6 2 2 3 2 2 2 2 4 3" xfId="18910"/>
    <cellStyle name="Normal 6 2 2 3 2 2 2 2 4 4" xfId="46435"/>
    <cellStyle name="Normal 6 2 2 3 2 2 2 2 5" xfId="18911"/>
    <cellStyle name="Normal 6 2 2 3 2 2 2 2 5 2" xfId="18912"/>
    <cellStyle name="Normal 6 2 2 3 2 2 2 2 5 3" xfId="18913"/>
    <cellStyle name="Normal 6 2 2 3 2 2 2 2 5 4" xfId="51646"/>
    <cellStyle name="Normal 6 2 2 3 2 2 2 2 6" xfId="18914"/>
    <cellStyle name="Normal 6 2 2 3 2 2 2 2 6 2" xfId="18915"/>
    <cellStyle name="Normal 6 2 2 3 2 2 2 2 6 3" xfId="44612"/>
    <cellStyle name="Normal 6 2 2 3 2 2 2 2 7" xfId="18916"/>
    <cellStyle name="Normal 6 2 2 3 2 2 2 2 8" xfId="18917"/>
    <cellStyle name="Normal 6 2 2 3 2 2 2 2 9" xfId="40990"/>
    <cellStyle name="Normal 6 2 2 3 2 2 2 3" xfId="18918"/>
    <cellStyle name="Normal 6 2 2 3 2 2 2 3 2" xfId="18919"/>
    <cellStyle name="Normal 6 2 2 3 2 2 2 3 2 2" xfId="18920"/>
    <cellStyle name="Normal 6 2 2 3 2 2 2 3 2 3" xfId="18921"/>
    <cellStyle name="Normal 6 2 2 3 2 2 2 3 2 4" xfId="53028"/>
    <cellStyle name="Normal 6 2 2 3 2 2 2 3 3" xfId="18922"/>
    <cellStyle name="Normal 6 2 2 3 2 2 2 3 3 2" xfId="18923"/>
    <cellStyle name="Normal 6 2 2 3 2 2 2 3 3 3" xfId="48675"/>
    <cellStyle name="Normal 6 2 2 3 2 2 2 3 4" xfId="18924"/>
    <cellStyle name="Normal 6 2 2 3 2 2 2 3 5" xfId="18925"/>
    <cellStyle name="Normal 6 2 2 3 2 2 2 3 6" xfId="42372"/>
    <cellStyle name="Normal 6 2 2 3 2 2 2 4" xfId="18926"/>
    <cellStyle name="Normal 6 2 2 3 2 2 2 4 2" xfId="18927"/>
    <cellStyle name="Normal 6 2 2 3 2 2 2 4 3" xfId="18928"/>
    <cellStyle name="Normal 6 2 2 3 2 2 2 4 4" xfId="48676"/>
    <cellStyle name="Normal 6 2 2 3 2 2 2 5" xfId="18929"/>
    <cellStyle name="Normal 6 2 2 3 2 2 2 5 2" xfId="18930"/>
    <cellStyle name="Normal 6 2 2 3 2 2 2 5 3" xfId="18931"/>
    <cellStyle name="Normal 6 2 2 3 2 2 2 5 4" xfId="46006"/>
    <cellStyle name="Normal 6 2 2 3 2 2 2 6" xfId="18932"/>
    <cellStyle name="Normal 6 2 2 3 2 2 2 6 2" xfId="18933"/>
    <cellStyle name="Normal 6 2 2 3 2 2 2 6 3" xfId="18934"/>
    <cellStyle name="Normal 6 2 2 3 2 2 2 6 4" xfId="51217"/>
    <cellStyle name="Normal 6 2 2 3 2 2 2 7" xfId="18935"/>
    <cellStyle name="Normal 6 2 2 3 2 2 2 7 2" xfId="18936"/>
    <cellStyle name="Normal 6 2 2 3 2 2 2 7 3" xfId="44183"/>
    <cellStyle name="Normal 6 2 2 3 2 2 2 8" xfId="18937"/>
    <cellStyle name="Normal 6 2 2 3 2 2 2 9" xfId="18938"/>
    <cellStyle name="Normal 6 2 2 3 2 2 3" xfId="18939"/>
    <cellStyle name="Normal 6 2 2 3 2 2 3 2" xfId="18940"/>
    <cellStyle name="Normal 6 2 2 3 2 2 3 2 2" xfId="18941"/>
    <cellStyle name="Normal 6 2 2 3 2 2 3 2 2 2" xfId="18942"/>
    <cellStyle name="Normal 6 2 2 3 2 2 3 2 2 3" xfId="18943"/>
    <cellStyle name="Normal 6 2 2 3 2 2 3 2 2 4" xfId="53456"/>
    <cellStyle name="Normal 6 2 2 3 2 2 3 2 3" xfId="18944"/>
    <cellStyle name="Normal 6 2 2 3 2 2 3 2 3 2" xfId="18945"/>
    <cellStyle name="Normal 6 2 2 3 2 2 3 2 3 3" xfId="48677"/>
    <cellStyle name="Normal 6 2 2 3 2 2 3 2 4" xfId="18946"/>
    <cellStyle name="Normal 6 2 2 3 2 2 3 2 5" xfId="18947"/>
    <cellStyle name="Normal 6 2 2 3 2 2 3 2 6" xfId="42800"/>
    <cellStyle name="Normal 6 2 2 3 2 2 3 3" xfId="18948"/>
    <cellStyle name="Normal 6 2 2 3 2 2 3 3 2" xfId="18949"/>
    <cellStyle name="Normal 6 2 2 3 2 2 3 3 3" xfId="18950"/>
    <cellStyle name="Normal 6 2 2 3 2 2 3 3 4" xfId="48678"/>
    <cellStyle name="Normal 6 2 2 3 2 2 3 4" xfId="18951"/>
    <cellStyle name="Normal 6 2 2 3 2 2 3 4 2" xfId="18952"/>
    <cellStyle name="Normal 6 2 2 3 2 2 3 4 3" xfId="18953"/>
    <cellStyle name="Normal 6 2 2 3 2 2 3 4 4" xfId="46434"/>
    <cellStyle name="Normal 6 2 2 3 2 2 3 5" xfId="18954"/>
    <cellStyle name="Normal 6 2 2 3 2 2 3 5 2" xfId="18955"/>
    <cellStyle name="Normal 6 2 2 3 2 2 3 5 3" xfId="18956"/>
    <cellStyle name="Normal 6 2 2 3 2 2 3 5 4" xfId="51645"/>
    <cellStyle name="Normal 6 2 2 3 2 2 3 6" xfId="18957"/>
    <cellStyle name="Normal 6 2 2 3 2 2 3 6 2" xfId="18958"/>
    <cellStyle name="Normal 6 2 2 3 2 2 3 6 3" xfId="44611"/>
    <cellStyle name="Normal 6 2 2 3 2 2 3 7" xfId="18959"/>
    <cellStyle name="Normal 6 2 2 3 2 2 3 8" xfId="18960"/>
    <cellStyle name="Normal 6 2 2 3 2 2 3 9" xfId="40989"/>
    <cellStyle name="Normal 6 2 2 3 2 2 4" xfId="18961"/>
    <cellStyle name="Normal 6 2 2 3 2 2 4 2" xfId="18962"/>
    <cellStyle name="Normal 6 2 2 3 2 2 4 2 2" xfId="18963"/>
    <cellStyle name="Normal 6 2 2 3 2 2 4 2 3" xfId="18964"/>
    <cellStyle name="Normal 6 2 2 3 2 2 4 2 4" xfId="52661"/>
    <cellStyle name="Normal 6 2 2 3 2 2 4 3" xfId="18965"/>
    <cellStyle name="Normal 6 2 2 3 2 2 4 3 2" xfId="18966"/>
    <cellStyle name="Normal 6 2 2 3 2 2 4 3 3" xfId="48679"/>
    <cellStyle name="Normal 6 2 2 3 2 2 4 4" xfId="18967"/>
    <cellStyle name="Normal 6 2 2 3 2 2 4 5" xfId="18968"/>
    <cellStyle name="Normal 6 2 2 3 2 2 4 6" xfId="42005"/>
    <cellStyle name="Normal 6 2 2 3 2 2 5" xfId="18969"/>
    <cellStyle name="Normal 6 2 2 3 2 2 5 2" xfId="18970"/>
    <cellStyle name="Normal 6 2 2 3 2 2 5 3" xfId="18971"/>
    <cellStyle name="Normal 6 2 2 3 2 2 5 4" xfId="48680"/>
    <cellStyle name="Normal 6 2 2 3 2 2 6" xfId="18972"/>
    <cellStyle name="Normal 6 2 2 3 2 2 6 2" xfId="18973"/>
    <cellStyle name="Normal 6 2 2 3 2 2 6 3" xfId="18974"/>
    <cellStyle name="Normal 6 2 2 3 2 2 6 4" xfId="45639"/>
    <cellStyle name="Normal 6 2 2 3 2 2 7" xfId="18975"/>
    <cellStyle name="Normal 6 2 2 3 2 2 7 2" xfId="18976"/>
    <cellStyle name="Normal 6 2 2 3 2 2 7 3" xfId="18977"/>
    <cellStyle name="Normal 6 2 2 3 2 2 7 4" xfId="50850"/>
    <cellStyle name="Normal 6 2 2 3 2 2 8" xfId="18978"/>
    <cellStyle name="Normal 6 2 2 3 2 2 8 2" xfId="18979"/>
    <cellStyle name="Normal 6 2 2 3 2 2 8 3" xfId="43816"/>
    <cellStyle name="Normal 6 2 2 3 2 2 9" xfId="18980"/>
    <cellStyle name="Normal 6 2 2 3 2 3" xfId="18981"/>
    <cellStyle name="Normal 6 2 2 3 2 3 10" xfId="40332"/>
    <cellStyle name="Normal 6 2 2 3 2 3 2" xfId="18982"/>
    <cellStyle name="Normal 6 2 2 3 2 3 2 2" xfId="18983"/>
    <cellStyle name="Normal 6 2 2 3 2 3 2 2 2" xfId="18984"/>
    <cellStyle name="Normal 6 2 2 3 2 3 2 2 2 2" xfId="18985"/>
    <cellStyle name="Normal 6 2 2 3 2 3 2 2 2 3" xfId="18986"/>
    <cellStyle name="Normal 6 2 2 3 2 3 2 2 2 4" xfId="53458"/>
    <cellStyle name="Normal 6 2 2 3 2 3 2 2 3" xfId="18987"/>
    <cellStyle name="Normal 6 2 2 3 2 3 2 2 3 2" xfId="18988"/>
    <cellStyle name="Normal 6 2 2 3 2 3 2 2 3 3" xfId="48681"/>
    <cellStyle name="Normal 6 2 2 3 2 3 2 2 4" xfId="18989"/>
    <cellStyle name="Normal 6 2 2 3 2 3 2 2 5" xfId="18990"/>
    <cellStyle name="Normal 6 2 2 3 2 3 2 2 6" xfId="42802"/>
    <cellStyle name="Normal 6 2 2 3 2 3 2 3" xfId="18991"/>
    <cellStyle name="Normal 6 2 2 3 2 3 2 3 2" xfId="18992"/>
    <cellStyle name="Normal 6 2 2 3 2 3 2 3 3" xfId="18993"/>
    <cellStyle name="Normal 6 2 2 3 2 3 2 3 4" xfId="48682"/>
    <cellStyle name="Normal 6 2 2 3 2 3 2 4" xfId="18994"/>
    <cellStyle name="Normal 6 2 2 3 2 3 2 4 2" xfId="18995"/>
    <cellStyle name="Normal 6 2 2 3 2 3 2 4 3" xfId="18996"/>
    <cellStyle name="Normal 6 2 2 3 2 3 2 4 4" xfId="46436"/>
    <cellStyle name="Normal 6 2 2 3 2 3 2 5" xfId="18997"/>
    <cellStyle name="Normal 6 2 2 3 2 3 2 5 2" xfId="18998"/>
    <cellStyle name="Normal 6 2 2 3 2 3 2 5 3" xfId="18999"/>
    <cellStyle name="Normal 6 2 2 3 2 3 2 5 4" xfId="51647"/>
    <cellStyle name="Normal 6 2 2 3 2 3 2 6" xfId="19000"/>
    <cellStyle name="Normal 6 2 2 3 2 3 2 6 2" xfId="19001"/>
    <cellStyle name="Normal 6 2 2 3 2 3 2 6 3" xfId="44613"/>
    <cellStyle name="Normal 6 2 2 3 2 3 2 7" xfId="19002"/>
    <cellStyle name="Normal 6 2 2 3 2 3 2 8" xfId="19003"/>
    <cellStyle name="Normal 6 2 2 3 2 3 2 9" xfId="40991"/>
    <cellStyle name="Normal 6 2 2 3 2 3 3" xfId="19004"/>
    <cellStyle name="Normal 6 2 2 3 2 3 3 2" xfId="19005"/>
    <cellStyle name="Normal 6 2 2 3 2 3 3 2 2" xfId="19006"/>
    <cellStyle name="Normal 6 2 2 3 2 3 3 2 3" xfId="19007"/>
    <cellStyle name="Normal 6 2 2 3 2 3 3 2 4" xfId="52799"/>
    <cellStyle name="Normal 6 2 2 3 2 3 3 3" xfId="19008"/>
    <cellStyle name="Normal 6 2 2 3 2 3 3 3 2" xfId="19009"/>
    <cellStyle name="Normal 6 2 2 3 2 3 3 3 3" xfId="48683"/>
    <cellStyle name="Normal 6 2 2 3 2 3 3 4" xfId="19010"/>
    <cellStyle name="Normal 6 2 2 3 2 3 3 5" xfId="19011"/>
    <cellStyle name="Normal 6 2 2 3 2 3 3 6" xfId="42143"/>
    <cellStyle name="Normal 6 2 2 3 2 3 4" xfId="19012"/>
    <cellStyle name="Normal 6 2 2 3 2 3 4 2" xfId="19013"/>
    <cellStyle name="Normal 6 2 2 3 2 3 4 3" xfId="19014"/>
    <cellStyle name="Normal 6 2 2 3 2 3 4 4" xfId="48684"/>
    <cellStyle name="Normal 6 2 2 3 2 3 5" xfId="19015"/>
    <cellStyle name="Normal 6 2 2 3 2 3 5 2" xfId="19016"/>
    <cellStyle name="Normal 6 2 2 3 2 3 5 3" xfId="19017"/>
    <cellStyle name="Normal 6 2 2 3 2 3 5 4" xfId="45777"/>
    <cellStyle name="Normal 6 2 2 3 2 3 6" xfId="19018"/>
    <cellStyle name="Normal 6 2 2 3 2 3 6 2" xfId="19019"/>
    <cellStyle name="Normal 6 2 2 3 2 3 6 3" xfId="19020"/>
    <cellStyle name="Normal 6 2 2 3 2 3 6 4" xfId="50988"/>
    <cellStyle name="Normal 6 2 2 3 2 3 7" xfId="19021"/>
    <cellStyle name="Normal 6 2 2 3 2 3 7 2" xfId="19022"/>
    <cellStyle name="Normal 6 2 2 3 2 3 7 3" xfId="43954"/>
    <cellStyle name="Normal 6 2 2 3 2 3 8" xfId="19023"/>
    <cellStyle name="Normal 6 2 2 3 2 3 9" xfId="19024"/>
    <cellStyle name="Normal 6 2 2 3 2 4" xfId="19025"/>
    <cellStyle name="Normal 6 2 2 3 2 4 2" xfId="19026"/>
    <cellStyle name="Normal 6 2 2 3 2 4 2 2" xfId="19027"/>
    <cellStyle name="Normal 6 2 2 3 2 4 2 2 2" xfId="19028"/>
    <cellStyle name="Normal 6 2 2 3 2 4 2 2 3" xfId="19029"/>
    <cellStyle name="Normal 6 2 2 3 2 4 2 2 4" xfId="53455"/>
    <cellStyle name="Normal 6 2 2 3 2 4 2 3" xfId="19030"/>
    <cellStyle name="Normal 6 2 2 3 2 4 2 3 2" xfId="19031"/>
    <cellStyle name="Normal 6 2 2 3 2 4 2 3 3" xfId="48685"/>
    <cellStyle name="Normal 6 2 2 3 2 4 2 4" xfId="19032"/>
    <cellStyle name="Normal 6 2 2 3 2 4 2 5" xfId="19033"/>
    <cellStyle name="Normal 6 2 2 3 2 4 2 6" xfId="42799"/>
    <cellStyle name="Normal 6 2 2 3 2 4 3" xfId="19034"/>
    <cellStyle name="Normal 6 2 2 3 2 4 3 2" xfId="19035"/>
    <cellStyle name="Normal 6 2 2 3 2 4 3 3" xfId="19036"/>
    <cellStyle name="Normal 6 2 2 3 2 4 3 4" xfId="48686"/>
    <cellStyle name="Normal 6 2 2 3 2 4 4" xfId="19037"/>
    <cellStyle name="Normal 6 2 2 3 2 4 4 2" xfId="19038"/>
    <cellStyle name="Normal 6 2 2 3 2 4 4 3" xfId="19039"/>
    <cellStyle name="Normal 6 2 2 3 2 4 4 4" xfId="46433"/>
    <cellStyle name="Normal 6 2 2 3 2 4 5" xfId="19040"/>
    <cellStyle name="Normal 6 2 2 3 2 4 5 2" xfId="19041"/>
    <cellStyle name="Normal 6 2 2 3 2 4 5 3" xfId="19042"/>
    <cellStyle name="Normal 6 2 2 3 2 4 5 4" xfId="51644"/>
    <cellStyle name="Normal 6 2 2 3 2 4 6" xfId="19043"/>
    <cellStyle name="Normal 6 2 2 3 2 4 6 2" xfId="19044"/>
    <cellStyle name="Normal 6 2 2 3 2 4 6 3" xfId="44610"/>
    <cellStyle name="Normal 6 2 2 3 2 4 7" xfId="19045"/>
    <cellStyle name="Normal 6 2 2 3 2 4 8" xfId="19046"/>
    <cellStyle name="Normal 6 2 2 3 2 4 9" xfId="40988"/>
    <cellStyle name="Normal 6 2 2 3 2 5" xfId="19047"/>
    <cellStyle name="Normal 6 2 2 3 2 5 2" xfId="19048"/>
    <cellStyle name="Normal 6 2 2 3 2 5 2 2" xfId="19049"/>
    <cellStyle name="Normal 6 2 2 3 2 5 2 2 2" xfId="19050"/>
    <cellStyle name="Normal 6 2 2 3 2 5 2 2 3" xfId="19051"/>
    <cellStyle name="Normal 6 2 2 3 2 5 2 2 4" xfId="53904"/>
    <cellStyle name="Normal 6 2 2 3 2 5 2 3" xfId="19052"/>
    <cellStyle name="Normal 6 2 2 3 2 5 2 3 2" xfId="19053"/>
    <cellStyle name="Normal 6 2 2 3 2 5 2 3 3" xfId="48687"/>
    <cellStyle name="Normal 6 2 2 3 2 5 2 4" xfId="19054"/>
    <cellStyle name="Normal 6 2 2 3 2 5 2 5" xfId="19055"/>
    <cellStyle name="Normal 6 2 2 3 2 5 2 6" xfId="43248"/>
    <cellStyle name="Normal 6 2 2 3 2 5 3" xfId="19056"/>
    <cellStyle name="Normal 6 2 2 3 2 5 3 2" xfId="19057"/>
    <cellStyle name="Normal 6 2 2 3 2 5 3 3" xfId="19058"/>
    <cellStyle name="Normal 6 2 2 3 2 5 3 4" xfId="48688"/>
    <cellStyle name="Normal 6 2 2 3 2 5 4" xfId="19059"/>
    <cellStyle name="Normal 6 2 2 3 2 5 4 2" xfId="19060"/>
    <cellStyle name="Normal 6 2 2 3 2 5 4 3" xfId="19061"/>
    <cellStyle name="Normal 6 2 2 3 2 5 4 4" xfId="46882"/>
    <cellStyle name="Normal 6 2 2 3 2 5 5" xfId="19062"/>
    <cellStyle name="Normal 6 2 2 3 2 5 5 2" xfId="19063"/>
    <cellStyle name="Normal 6 2 2 3 2 5 5 3" xfId="19064"/>
    <cellStyle name="Normal 6 2 2 3 2 5 5 4" xfId="52093"/>
    <cellStyle name="Normal 6 2 2 3 2 5 6" xfId="19065"/>
    <cellStyle name="Normal 6 2 2 3 2 5 6 2" xfId="19066"/>
    <cellStyle name="Normal 6 2 2 3 2 5 6 3" xfId="45059"/>
    <cellStyle name="Normal 6 2 2 3 2 5 7" xfId="19067"/>
    <cellStyle name="Normal 6 2 2 3 2 5 8" xfId="19068"/>
    <cellStyle name="Normal 6 2 2 3 2 5 9" xfId="41437"/>
    <cellStyle name="Normal 6 2 2 3 2 6" xfId="19069"/>
    <cellStyle name="Normal 6 2 2 3 2 6 2" xfId="19070"/>
    <cellStyle name="Normal 6 2 2 3 2 6 2 2" xfId="19071"/>
    <cellStyle name="Normal 6 2 2 3 2 6 2 2 2" xfId="19072"/>
    <cellStyle name="Normal 6 2 2 3 2 6 2 2 3" xfId="19073"/>
    <cellStyle name="Normal 6 2 2 3 2 6 2 2 4" xfId="54039"/>
    <cellStyle name="Normal 6 2 2 3 2 6 2 3" xfId="19074"/>
    <cellStyle name="Normal 6 2 2 3 2 6 2 3 2" xfId="19075"/>
    <cellStyle name="Normal 6 2 2 3 2 6 2 3 3" xfId="48689"/>
    <cellStyle name="Normal 6 2 2 3 2 6 2 4" xfId="19076"/>
    <cellStyle name="Normal 6 2 2 3 2 6 2 5" xfId="19077"/>
    <cellStyle name="Normal 6 2 2 3 2 6 2 6" xfId="43383"/>
    <cellStyle name="Normal 6 2 2 3 2 6 3" xfId="19078"/>
    <cellStyle name="Normal 6 2 2 3 2 6 3 2" xfId="19079"/>
    <cellStyle name="Normal 6 2 2 3 2 6 3 3" xfId="19080"/>
    <cellStyle name="Normal 6 2 2 3 2 6 3 4" xfId="47017"/>
    <cellStyle name="Normal 6 2 2 3 2 6 4" xfId="19081"/>
    <cellStyle name="Normal 6 2 2 3 2 6 4 2" xfId="19082"/>
    <cellStyle name="Normal 6 2 2 3 2 6 4 3" xfId="19083"/>
    <cellStyle name="Normal 6 2 2 3 2 6 4 4" xfId="52228"/>
    <cellStyle name="Normal 6 2 2 3 2 6 5" xfId="19084"/>
    <cellStyle name="Normal 6 2 2 3 2 6 5 2" xfId="19085"/>
    <cellStyle name="Normal 6 2 2 3 2 6 5 3" xfId="45194"/>
    <cellStyle name="Normal 6 2 2 3 2 6 6" xfId="19086"/>
    <cellStyle name="Normal 6 2 2 3 2 6 7" xfId="19087"/>
    <cellStyle name="Normal 6 2 2 3 2 6 8" xfId="41572"/>
    <cellStyle name="Normal 6 2 2 3 2 7" xfId="19088"/>
    <cellStyle name="Normal 6 2 2 3 2 7 2" xfId="19089"/>
    <cellStyle name="Normal 6 2 2 3 2 7 2 2" xfId="19090"/>
    <cellStyle name="Normal 6 2 2 3 2 7 2 3" xfId="19091"/>
    <cellStyle name="Normal 6 2 2 3 2 7 2 4" xfId="52526"/>
    <cellStyle name="Normal 6 2 2 3 2 7 3" xfId="19092"/>
    <cellStyle name="Normal 6 2 2 3 2 7 3 2" xfId="19093"/>
    <cellStyle name="Normal 6 2 2 3 2 7 3 3" xfId="48690"/>
    <cellStyle name="Normal 6 2 2 3 2 7 4" xfId="19094"/>
    <cellStyle name="Normal 6 2 2 3 2 7 5" xfId="19095"/>
    <cellStyle name="Normal 6 2 2 3 2 7 6" xfId="41870"/>
    <cellStyle name="Normal 6 2 2 3 2 8" xfId="19096"/>
    <cellStyle name="Normal 6 2 2 3 2 8 2" xfId="19097"/>
    <cellStyle name="Normal 6 2 2 3 2 8 3" xfId="19098"/>
    <cellStyle name="Normal 6 2 2 3 2 8 4" xfId="48691"/>
    <cellStyle name="Normal 6 2 2 3 2 9" xfId="19099"/>
    <cellStyle name="Normal 6 2 2 3 2 9 2" xfId="19100"/>
    <cellStyle name="Normal 6 2 2 3 2 9 3" xfId="19101"/>
    <cellStyle name="Normal 6 2 2 3 2 9 4" xfId="45504"/>
    <cellStyle name="Normal 6 2 2 3 3" xfId="221"/>
    <cellStyle name="Normal 6 2 2 3 3 10" xfId="19102"/>
    <cellStyle name="Normal 6 2 2 3 3 10 2" xfId="19103"/>
    <cellStyle name="Normal 6 2 2 3 3 10 3" xfId="19104"/>
    <cellStyle name="Normal 6 2 2 3 3 10 4" xfId="50757"/>
    <cellStyle name="Normal 6 2 2 3 3 11" xfId="19105"/>
    <cellStyle name="Normal 6 2 2 3 3 11 2" xfId="19106"/>
    <cellStyle name="Normal 6 2 2 3 3 11 3" xfId="43723"/>
    <cellStyle name="Normal 6 2 2 3 3 12" xfId="19107"/>
    <cellStyle name="Normal 6 2 2 3 3 13" xfId="19108"/>
    <cellStyle name="Normal 6 2 2 3 3 14" xfId="40101"/>
    <cellStyle name="Normal 6 2 2 3 3 2" xfId="19109"/>
    <cellStyle name="Normal 6 2 2 3 3 2 10" xfId="19110"/>
    <cellStyle name="Normal 6 2 2 3 3 2 11" xfId="40236"/>
    <cellStyle name="Normal 6 2 2 3 3 2 2" xfId="19111"/>
    <cellStyle name="Normal 6 2 2 3 3 2 2 10" xfId="40603"/>
    <cellStyle name="Normal 6 2 2 3 3 2 2 2" xfId="19112"/>
    <cellStyle name="Normal 6 2 2 3 3 2 2 2 2" xfId="19113"/>
    <cellStyle name="Normal 6 2 2 3 3 2 2 2 2 2" xfId="19114"/>
    <cellStyle name="Normal 6 2 2 3 3 2 2 2 2 2 2" xfId="19115"/>
    <cellStyle name="Normal 6 2 2 3 3 2 2 2 2 2 3" xfId="19116"/>
    <cellStyle name="Normal 6 2 2 3 3 2 2 2 2 2 4" xfId="53461"/>
    <cellStyle name="Normal 6 2 2 3 3 2 2 2 2 3" xfId="19117"/>
    <cellStyle name="Normal 6 2 2 3 3 2 2 2 2 3 2" xfId="19118"/>
    <cellStyle name="Normal 6 2 2 3 3 2 2 2 2 3 3" xfId="48692"/>
    <cellStyle name="Normal 6 2 2 3 3 2 2 2 2 4" xfId="19119"/>
    <cellStyle name="Normal 6 2 2 3 3 2 2 2 2 5" xfId="19120"/>
    <cellStyle name="Normal 6 2 2 3 3 2 2 2 2 6" xfId="42805"/>
    <cellStyle name="Normal 6 2 2 3 3 2 2 2 3" xfId="19121"/>
    <cellStyle name="Normal 6 2 2 3 3 2 2 2 3 2" xfId="19122"/>
    <cellStyle name="Normal 6 2 2 3 3 2 2 2 3 3" xfId="19123"/>
    <cellStyle name="Normal 6 2 2 3 3 2 2 2 3 4" xfId="48693"/>
    <cellStyle name="Normal 6 2 2 3 3 2 2 2 4" xfId="19124"/>
    <cellStyle name="Normal 6 2 2 3 3 2 2 2 4 2" xfId="19125"/>
    <cellStyle name="Normal 6 2 2 3 3 2 2 2 4 3" xfId="19126"/>
    <cellStyle name="Normal 6 2 2 3 3 2 2 2 4 4" xfId="46439"/>
    <cellStyle name="Normal 6 2 2 3 3 2 2 2 5" xfId="19127"/>
    <cellStyle name="Normal 6 2 2 3 3 2 2 2 5 2" xfId="19128"/>
    <cellStyle name="Normal 6 2 2 3 3 2 2 2 5 3" xfId="19129"/>
    <cellStyle name="Normal 6 2 2 3 3 2 2 2 5 4" xfId="51650"/>
    <cellStyle name="Normal 6 2 2 3 3 2 2 2 6" xfId="19130"/>
    <cellStyle name="Normal 6 2 2 3 3 2 2 2 6 2" xfId="19131"/>
    <cellStyle name="Normal 6 2 2 3 3 2 2 2 6 3" xfId="44616"/>
    <cellStyle name="Normal 6 2 2 3 3 2 2 2 7" xfId="19132"/>
    <cellStyle name="Normal 6 2 2 3 3 2 2 2 8" xfId="19133"/>
    <cellStyle name="Normal 6 2 2 3 3 2 2 2 9" xfId="40994"/>
    <cellStyle name="Normal 6 2 2 3 3 2 2 3" xfId="19134"/>
    <cellStyle name="Normal 6 2 2 3 3 2 2 3 2" xfId="19135"/>
    <cellStyle name="Normal 6 2 2 3 3 2 2 3 2 2" xfId="19136"/>
    <cellStyle name="Normal 6 2 2 3 3 2 2 3 2 3" xfId="19137"/>
    <cellStyle name="Normal 6 2 2 3 3 2 2 3 2 4" xfId="53070"/>
    <cellStyle name="Normal 6 2 2 3 3 2 2 3 3" xfId="19138"/>
    <cellStyle name="Normal 6 2 2 3 3 2 2 3 3 2" xfId="19139"/>
    <cellStyle name="Normal 6 2 2 3 3 2 2 3 3 3" xfId="48694"/>
    <cellStyle name="Normal 6 2 2 3 3 2 2 3 4" xfId="19140"/>
    <cellStyle name="Normal 6 2 2 3 3 2 2 3 5" xfId="19141"/>
    <cellStyle name="Normal 6 2 2 3 3 2 2 3 6" xfId="42414"/>
    <cellStyle name="Normal 6 2 2 3 3 2 2 4" xfId="19142"/>
    <cellStyle name="Normal 6 2 2 3 3 2 2 4 2" xfId="19143"/>
    <cellStyle name="Normal 6 2 2 3 3 2 2 4 3" xfId="19144"/>
    <cellStyle name="Normal 6 2 2 3 3 2 2 4 4" xfId="48695"/>
    <cellStyle name="Normal 6 2 2 3 3 2 2 5" xfId="19145"/>
    <cellStyle name="Normal 6 2 2 3 3 2 2 5 2" xfId="19146"/>
    <cellStyle name="Normal 6 2 2 3 3 2 2 5 3" xfId="19147"/>
    <cellStyle name="Normal 6 2 2 3 3 2 2 5 4" xfId="46048"/>
    <cellStyle name="Normal 6 2 2 3 3 2 2 6" xfId="19148"/>
    <cellStyle name="Normal 6 2 2 3 3 2 2 6 2" xfId="19149"/>
    <cellStyle name="Normal 6 2 2 3 3 2 2 6 3" xfId="19150"/>
    <cellStyle name="Normal 6 2 2 3 3 2 2 6 4" xfId="51259"/>
    <cellStyle name="Normal 6 2 2 3 3 2 2 7" xfId="19151"/>
    <cellStyle name="Normal 6 2 2 3 3 2 2 7 2" xfId="19152"/>
    <cellStyle name="Normal 6 2 2 3 3 2 2 7 3" xfId="44225"/>
    <cellStyle name="Normal 6 2 2 3 3 2 2 8" xfId="19153"/>
    <cellStyle name="Normal 6 2 2 3 3 2 2 9" xfId="19154"/>
    <cellStyle name="Normal 6 2 2 3 3 2 3" xfId="19155"/>
    <cellStyle name="Normal 6 2 2 3 3 2 3 2" xfId="19156"/>
    <cellStyle name="Normal 6 2 2 3 3 2 3 2 2" xfId="19157"/>
    <cellStyle name="Normal 6 2 2 3 3 2 3 2 2 2" xfId="19158"/>
    <cellStyle name="Normal 6 2 2 3 3 2 3 2 2 3" xfId="19159"/>
    <cellStyle name="Normal 6 2 2 3 3 2 3 2 2 4" xfId="53460"/>
    <cellStyle name="Normal 6 2 2 3 3 2 3 2 3" xfId="19160"/>
    <cellStyle name="Normal 6 2 2 3 3 2 3 2 3 2" xfId="19161"/>
    <cellStyle name="Normal 6 2 2 3 3 2 3 2 3 3" xfId="48696"/>
    <cellStyle name="Normal 6 2 2 3 3 2 3 2 4" xfId="19162"/>
    <cellStyle name="Normal 6 2 2 3 3 2 3 2 5" xfId="19163"/>
    <cellStyle name="Normal 6 2 2 3 3 2 3 2 6" xfId="42804"/>
    <cellStyle name="Normal 6 2 2 3 3 2 3 3" xfId="19164"/>
    <cellStyle name="Normal 6 2 2 3 3 2 3 3 2" xfId="19165"/>
    <cellStyle name="Normal 6 2 2 3 3 2 3 3 3" xfId="19166"/>
    <cellStyle name="Normal 6 2 2 3 3 2 3 3 4" xfId="48697"/>
    <cellStyle name="Normal 6 2 2 3 3 2 3 4" xfId="19167"/>
    <cellStyle name="Normal 6 2 2 3 3 2 3 4 2" xfId="19168"/>
    <cellStyle name="Normal 6 2 2 3 3 2 3 4 3" xfId="19169"/>
    <cellStyle name="Normal 6 2 2 3 3 2 3 4 4" xfId="46438"/>
    <cellStyle name="Normal 6 2 2 3 3 2 3 5" xfId="19170"/>
    <cellStyle name="Normal 6 2 2 3 3 2 3 5 2" xfId="19171"/>
    <cellStyle name="Normal 6 2 2 3 3 2 3 5 3" xfId="19172"/>
    <cellStyle name="Normal 6 2 2 3 3 2 3 5 4" xfId="51649"/>
    <cellStyle name="Normal 6 2 2 3 3 2 3 6" xfId="19173"/>
    <cellStyle name="Normal 6 2 2 3 3 2 3 6 2" xfId="19174"/>
    <cellStyle name="Normal 6 2 2 3 3 2 3 6 3" xfId="44615"/>
    <cellStyle name="Normal 6 2 2 3 3 2 3 7" xfId="19175"/>
    <cellStyle name="Normal 6 2 2 3 3 2 3 8" xfId="19176"/>
    <cellStyle name="Normal 6 2 2 3 3 2 3 9" xfId="40993"/>
    <cellStyle name="Normal 6 2 2 3 3 2 4" xfId="19177"/>
    <cellStyle name="Normal 6 2 2 3 3 2 4 2" xfId="19178"/>
    <cellStyle name="Normal 6 2 2 3 3 2 4 2 2" xfId="19179"/>
    <cellStyle name="Normal 6 2 2 3 3 2 4 2 3" xfId="19180"/>
    <cellStyle name="Normal 6 2 2 3 3 2 4 2 4" xfId="52703"/>
    <cellStyle name="Normal 6 2 2 3 3 2 4 3" xfId="19181"/>
    <cellStyle name="Normal 6 2 2 3 3 2 4 3 2" xfId="19182"/>
    <cellStyle name="Normal 6 2 2 3 3 2 4 3 3" xfId="48698"/>
    <cellStyle name="Normal 6 2 2 3 3 2 4 4" xfId="19183"/>
    <cellStyle name="Normal 6 2 2 3 3 2 4 5" xfId="19184"/>
    <cellStyle name="Normal 6 2 2 3 3 2 4 6" xfId="42047"/>
    <cellStyle name="Normal 6 2 2 3 3 2 5" xfId="19185"/>
    <cellStyle name="Normal 6 2 2 3 3 2 5 2" xfId="19186"/>
    <cellStyle name="Normal 6 2 2 3 3 2 5 3" xfId="19187"/>
    <cellStyle name="Normal 6 2 2 3 3 2 5 4" xfId="48699"/>
    <cellStyle name="Normal 6 2 2 3 3 2 6" xfId="19188"/>
    <cellStyle name="Normal 6 2 2 3 3 2 6 2" xfId="19189"/>
    <cellStyle name="Normal 6 2 2 3 3 2 6 3" xfId="19190"/>
    <cellStyle name="Normal 6 2 2 3 3 2 6 4" xfId="45681"/>
    <cellStyle name="Normal 6 2 2 3 3 2 7" xfId="19191"/>
    <cellStyle name="Normal 6 2 2 3 3 2 7 2" xfId="19192"/>
    <cellStyle name="Normal 6 2 2 3 3 2 7 3" xfId="19193"/>
    <cellStyle name="Normal 6 2 2 3 3 2 7 4" xfId="50892"/>
    <cellStyle name="Normal 6 2 2 3 3 2 8" xfId="19194"/>
    <cellStyle name="Normal 6 2 2 3 3 2 8 2" xfId="19195"/>
    <cellStyle name="Normal 6 2 2 3 3 2 8 3" xfId="43858"/>
    <cellStyle name="Normal 6 2 2 3 3 2 9" xfId="19196"/>
    <cellStyle name="Normal 6 2 2 3 3 3" xfId="19197"/>
    <cellStyle name="Normal 6 2 2 3 3 3 10" xfId="40374"/>
    <cellStyle name="Normal 6 2 2 3 3 3 2" xfId="19198"/>
    <cellStyle name="Normal 6 2 2 3 3 3 2 2" xfId="19199"/>
    <cellStyle name="Normal 6 2 2 3 3 3 2 2 2" xfId="19200"/>
    <cellStyle name="Normal 6 2 2 3 3 3 2 2 2 2" xfId="19201"/>
    <cellStyle name="Normal 6 2 2 3 3 3 2 2 2 3" xfId="19202"/>
    <cellStyle name="Normal 6 2 2 3 3 3 2 2 2 4" xfId="53462"/>
    <cellStyle name="Normal 6 2 2 3 3 3 2 2 3" xfId="19203"/>
    <cellStyle name="Normal 6 2 2 3 3 3 2 2 3 2" xfId="19204"/>
    <cellStyle name="Normal 6 2 2 3 3 3 2 2 3 3" xfId="48700"/>
    <cellStyle name="Normal 6 2 2 3 3 3 2 2 4" xfId="19205"/>
    <cellStyle name="Normal 6 2 2 3 3 3 2 2 5" xfId="19206"/>
    <cellStyle name="Normal 6 2 2 3 3 3 2 2 6" xfId="42806"/>
    <cellStyle name="Normal 6 2 2 3 3 3 2 3" xfId="19207"/>
    <cellStyle name="Normal 6 2 2 3 3 3 2 3 2" xfId="19208"/>
    <cellStyle name="Normal 6 2 2 3 3 3 2 3 3" xfId="19209"/>
    <cellStyle name="Normal 6 2 2 3 3 3 2 3 4" xfId="48701"/>
    <cellStyle name="Normal 6 2 2 3 3 3 2 4" xfId="19210"/>
    <cellStyle name="Normal 6 2 2 3 3 3 2 4 2" xfId="19211"/>
    <cellStyle name="Normal 6 2 2 3 3 3 2 4 3" xfId="19212"/>
    <cellStyle name="Normal 6 2 2 3 3 3 2 4 4" xfId="46440"/>
    <cellStyle name="Normal 6 2 2 3 3 3 2 5" xfId="19213"/>
    <cellStyle name="Normal 6 2 2 3 3 3 2 5 2" xfId="19214"/>
    <cellStyle name="Normal 6 2 2 3 3 3 2 5 3" xfId="19215"/>
    <cellStyle name="Normal 6 2 2 3 3 3 2 5 4" xfId="51651"/>
    <cellStyle name="Normal 6 2 2 3 3 3 2 6" xfId="19216"/>
    <cellStyle name="Normal 6 2 2 3 3 3 2 6 2" xfId="19217"/>
    <cellStyle name="Normal 6 2 2 3 3 3 2 6 3" xfId="44617"/>
    <cellStyle name="Normal 6 2 2 3 3 3 2 7" xfId="19218"/>
    <cellStyle name="Normal 6 2 2 3 3 3 2 8" xfId="19219"/>
    <cellStyle name="Normal 6 2 2 3 3 3 2 9" xfId="40995"/>
    <cellStyle name="Normal 6 2 2 3 3 3 3" xfId="19220"/>
    <cellStyle name="Normal 6 2 2 3 3 3 3 2" xfId="19221"/>
    <cellStyle name="Normal 6 2 2 3 3 3 3 2 2" xfId="19222"/>
    <cellStyle name="Normal 6 2 2 3 3 3 3 2 3" xfId="19223"/>
    <cellStyle name="Normal 6 2 2 3 3 3 3 2 4" xfId="52841"/>
    <cellStyle name="Normal 6 2 2 3 3 3 3 3" xfId="19224"/>
    <cellStyle name="Normal 6 2 2 3 3 3 3 3 2" xfId="19225"/>
    <cellStyle name="Normal 6 2 2 3 3 3 3 3 3" xfId="48702"/>
    <cellStyle name="Normal 6 2 2 3 3 3 3 4" xfId="19226"/>
    <cellStyle name="Normal 6 2 2 3 3 3 3 5" xfId="19227"/>
    <cellStyle name="Normal 6 2 2 3 3 3 3 6" xfId="42185"/>
    <cellStyle name="Normal 6 2 2 3 3 3 4" xfId="19228"/>
    <cellStyle name="Normal 6 2 2 3 3 3 4 2" xfId="19229"/>
    <cellStyle name="Normal 6 2 2 3 3 3 4 3" xfId="19230"/>
    <cellStyle name="Normal 6 2 2 3 3 3 4 4" xfId="48703"/>
    <cellStyle name="Normal 6 2 2 3 3 3 5" xfId="19231"/>
    <cellStyle name="Normal 6 2 2 3 3 3 5 2" xfId="19232"/>
    <cellStyle name="Normal 6 2 2 3 3 3 5 3" xfId="19233"/>
    <cellStyle name="Normal 6 2 2 3 3 3 5 4" xfId="45819"/>
    <cellStyle name="Normal 6 2 2 3 3 3 6" xfId="19234"/>
    <cellStyle name="Normal 6 2 2 3 3 3 6 2" xfId="19235"/>
    <cellStyle name="Normal 6 2 2 3 3 3 6 3" xfId="19236"/>
    <cellStyle name="Normal 6 2 2 3 3 3 6 4" xfId="51030"/>
    <cellStyle name="Normal 6 2 2 3 3 3 7" xfId="19237"/>
    <cellStyle name="Normal 6 2 2 3 3 3 7 2" xfId="19238"/>
    <cellStyle name="Normal 6 2 2 3 3 3 7 3" xfId="43996"/>
    <cellStyle name="Normal 6 2 2 3 3 3 8" xfId="19239"/>
    <cellStyle name="Normal 6 2 2 3 3 3 9" xfId="19240"/>
    <cellStyle name="Normal 6 2 2 3 3 4" xfId="19241"/>
    <cellStyle name="Normal 6 2 2 3 3 4 2" xfId="19242"/>
    <cellStyle name="Normal 6 2 2 3 3 4 2 2" xfId="19243"/>
    <cellStyle name="Normal 6 2 2 3 3 4 2 2 2" xfId="19244"/>
    <cellStyle name="Normal 6 2 2 3 3 4 2 2 3" xfId="19245"/>
    <cellStyle name="Normal 6 2 2 3 3 4 2 2 4" xfId="53459"/>
    <cellStyle name="Normal 6 2 2 3 3 4 2 3" xfId="19246"/>
    <cellStyle name="Normal 6 2 2 3 3 4 2 3 2" xfId="19247"/>
    <cellStyle name="Normal 6 2 2 3 3 4 2 3 3" xfId="48704"/>
    <cellStyle name="Normal 6 2 2 3 3 4 2 4" xfId="19248"/>
    <cellStyle name="Normal 6 2 2 3 3 4 2 5" xfId="19249"/>
    <cellStyle name="Normal 6 2 2 3 3 4 2 6" xfId="42803"/>
    <cellStyle name="Normal 6 2 2 3 3 4 3" xfId="19250"/>
    <cellStyle name="Normal 6 2 2 3 3 4 3 2" xfId="19251"/>
    <cellStyle name="Normal 6 2 2 3 3 4 3 3" xfId="19252"/>
    <cellStyle name="Normal 6 2 2 3 3 4 3 4" xfId="48705"/>
    <cellStyle name="Normal 6 2 2 3 3 4 4" xfId="19253"/>
    <cellStyle name="Normal 6 2 2 3 3 4 4 2" xfId="19254"/>
    <cellStyle name="Normal 6 2 2 3 3 4 4 3" xfId="19255"/>
    <cellStyle name="Normal 6 2 2 3 3 4 4 4" xfId="46437"/>
    <cellStyle name="Normal 6 2 2 3 3 4 5" xfId="19256"/>
    <cellStyle name="Normal 6 2 2 3 3 4 5 2" xfId="19257"/>
    <cellStyle name="Normal 6 2 2 3 3 4 5 3" xfId="19258"/>
    <cellStyle name="Normal 6 2 2 3 3 4 5 4" xfId="51648"/>
    <cellStyle name="Normal 6 2 2 3 3 4 6" xfId="19259"/>
    <cellStyle name="Normal 6 2 2 3 3 4 6 2" xfId="19260"/>
    <cellStyle name="Normal 6 2 2 3 3 4 6 3" xfId="44614"/>
    <cellStyle name="Normal 6 2 2 3 3 4 7" xfId="19261"/>
    <cellStyle name="Normal 6 2 2 3 3 4 8" xfId="19262"/>
    <cellStyle name="Normal 6 2 2 3 3 4 9" xfId="40992"/>
    <cellStyle name="Normal 6 2 2 3 3 5" xfId="19263"/>
    <cellStyle name="Normal 6 2 2 3 3 5 2" xfId="19264"/>
    <cellStyle name="Normal 6 2 2 3 3 5 2 2" xfId="19265"/>
    <cellStyle name="Normal 6 2 2 3 3 5 2 2 2" xfId="19266"/>
    <cellStyle name="Normal 6 2 2 3 3 5 2 2 3" xfId="19267"/>
    <cellStyle name="Normal 6 2 2 3 3 5 2 2 4" xfId="53946"/>
    <cellStyle name="Normal 6 2 2 3 3 5 2 3" xfId="19268"/>
    <cellStyle name="Normal 6 2 2 3 3 5 2 3 2" xfId="19269"/>
    <cellStyle name="Normal 6 2 2 3 3 5 2 3 3" xfId="48706"/>
    <cellStyle name="Normal 6 2 2 3 3 5 2 4" xfId="19270"/>
    <cellStyle name="Normal 6 2 2 3 3 5 2 5" xfId="19271"/>
    <cellStyle name="Normal 6 2 2 3 3 5 2 6" xfId="43290"/>
    <cellStyle name="Normal 6 2 2 3 3 5 3" xfId="19272"/>
    <cellStyle name="Normal 6 2 2 3 3 5 3 2" xfId="19273"/>
    <cellStyle name="Normal 6 2 2 3 3 5 3 3" xfId="19274"/>
    <cellStyle name="Normal 6 2 2 3 3 5 3 4" xfId="48707"/>
    <cellStyle name="Normal 6 2 2 3 3 5 4" xfId="19275"/>
    <cellStyle name="Normal 6 2 2 3 3 5 4 2" xfId="19276"/>
    <cellStyle name="Normal 6 2 2 3 3 5 4 3" xfId="19277"/>
    <cellStyle name="Normal 6 2 2 3 3 5 4 4" xfId="46924"/>
    <cellStyle name="Normal 6 2 2 3 3 5 5" xfId="19278"/>
    <cellStyle name="Normal 6 2 2 3 3 5 5 2" xfId="19279"/>
    <cellStyle name="Normal 6 2 2 3 3 5 5 3" xfId="19280"/>
    <cellStyle name="Normal 6 2 2 3 3 5 5 4" xfId="52135"/>
    <cellStyle name="Normal 6 2 2 3 3 5 6" xfId="19281"/>
    <cellStyle name="Normal 6 2 2 3 3 5 6 2" xfId="19282"/>
    <cellStyle name="Normal 6 2 2 3 3 5 6 3" xfId="45101"/>
    <cellStyle name="Normal 6 2 2 3 3 5 7" xfId="19283"/>
    <cellStyle name="Normal 6 2 2 3 3 5 8" xfId="19284"/>
    <cellStyle name="Normal 6 2 2 3 3 5 9" xfId="41479"/>
    <cellStyle name="Normal 6 2 2 3 3 6" xfId="19285"/>
    <cellStyle name="Normal 6 2 2 3 3 6 2" xfId="19286"/>
    <cellStyle name="Normal 6 2 2 3 3 6 2 2" xfId="19287"/>
    <cellStyle name="Normal 6 2 2 3 3 6 2 2 2" xfId="19288"/>
    <cellStyle name="Normal 6 2 2 3 3 6 2 2 3" xfId="19289"/>
    <cellStyle name="Normal 6 2 2 3 3 6 2 2 4" xfId="54081"/>
    <cellStyle name="Normal 6 2 2 3 3 6 2 3" xfId="19290"/>
    <cellStyle name="Normal 6 2 2 3 3 6 2 3 2" xfId="19291"/>
    <cellStyle name="Normal 6 2 2 3 3 6 2 3 3" xfId="48708"/>
    <cellStyle name="Normal 6 2 2 3 3 6 2 4" xfId="19292"/>
    <cellStyle name="Normal 6 2 2 3 3 6 2 5" xfId="19293"/>
    <cellStyle name="Normal 6 2 2 3 3 6 2 6" xfId="43425"/>
    <cellStyle name="Normal 6 2 2 3 3 6 3" xfId="19294"/>
    <cellStyle name="Normal 6 2 2 3 3 6 3 2" xfId="19295"/>
    <cellStyle name="Normal 6 2 2 3 3 6 3 3" xfId="19296"/>
    <cellStyle name="Normal 6 2 2 3 3 6 3 4" xfId="47059"/>
    <cellStyle name="Normal 6 2 2 3 3 6 4" xfId="19297"/>
    <cellStyle name="Normal 6 2 2 3 3 6 4 2" xfId="19298"/>
    <cellStyle name="Normal 6 2 2 3 3 6 4 3" xfId="19299"/>
    <cellStyle name="Normal 6 2 2 3 3 6 4 4" xfId="52270"/>
    <cellStyle name="Normal 6 2 2 3 3 6 5" xfId="19300"/>
    <cellStyle name="Normal 6 2 2 3 3 6 5 2" xfId="19301"/>
    <cellStyle name="Normal 6 2 2 3 3 6 5 3" xfId="45236"/>
    <cellStyle name="Normal 6 2 2 3 3 6 6" xfId="19302"/>
    <cellStyle name="Normal 6 2 2 3 3 6 7" xfId="19303"/>
    <cellStyle name="Normal 6 2 2 3 3 6 8" xfId="41614"/>
    <cellStyle name="Normal 6 2 2 3 3 7" xfId="19304"/>
    <cellStyle name="Normal 6 2 2 3 3 7 2" xfId="19305"/>
    <cellStyle name="Normal 6 2 2 3 3 7 2 2" xfId="19306"/>
    <cellStyle name="Normal 6 2 2 3 3 7 2 3" xfId="19307"/>
    <cellStyle name="Normal 6 2 2 3 3 7 2 4" xfId="52568"/>
    <cellStyle name="Normal 6 2 2 3 3 7 3" xfId="19308"/>
    <cellStyle name="Normal 6 2 2 3 3 7 3 2" xfId="19309"/>
    <cellStyle name="Normal 6 2 2 3 3 7 3 3" xfId="48709"/>
    <cellStyle name="Normal 6 2 2 3 3 7 4" xfId="19310"/>
    <cellStyle name="Normal 6 2 2 3 3 7 5" xfId="19311"/>
    <cellStyle name="Normal 6 2 2 3 3 7 6" xfId="41912"/>
    <cellStyle name="Normal 6 2 2 3 3 8" xfId="19312"/>
    <cellStyle name="Normal 6 2 2 3 3 8 2" xfId="19313"/>
    <cellStyle name="Normal 6 2 2 3 3 8 3" xfId="19314"/>
    <cellStyle name="Normal 6 2 2 3 3 8 4" xfId="48710"/>
    <cellStyle name="Normal 6 2 2 3 3 9" xfId="19315"/>
    <cellStyle name="Normal 6 2 2 3 3 9 2" xfId="19316"/>
    <cellStyle name="Normal 6 2 2 3 3 9 3" xfId="19317"/>
    <cellStyle name="Normal 6 2 2 3 3 9 4" xfId="45546"/>
    <cellStyle name="Normal 6 2 2 3 4" xfId="19318"/>
    <cellStyle name="Normal 6 2 2 3 4 10" xfId="19319"/>
    <cellStyle name="Normal 6 2 2 3 4 11" xfId="40012"/>
    <cellStyle name="Normal 6 2 2 3 4 2" xfId="19320"/>
    <cellStyle name="Normal 6 2 2 3 4 2 10" xfId="40464"/>
    <cellStyle name="Normal 6 2 2 3 4 2 2" xfId="19321"/>
    <cellStyle name="Normal 6 2 2 3 4 2 2 2" xfId="19322"/>
    <cellStyle name="Normal 6 2 2 3 4 2 2 2 2" xfId="19323"/>
    <cellStyle name="Normal 6 2 2 3 4 2 2 2 2 2" xfId="19324"/>
    <cellStyle name="Normal 6 2 2 3 4 2 2 2 2 3" xfId="19325"/>
    <cellStyle name="Normal 6 2 2 3 4 2 2 2 2 4" xfId="53464"/>
    <cellStyle name="Normal 6 2 2 3 4 2 2 2 3" xfId="19326"/>
    <cellStyle name="Normal 6 2 2 3 4 2 2 2 3 2" xfId="19327"/>
    <cellStyle name="Normal 6 2 2 3 4 2 2 2 3 3" xfId="48711"/>
    <cellStyle name="Normal 6 2 2 3 4 2 2 2 4" xfId="19328"/>
    <cellStyle name="Normal 6 2 2 3 4 2 2 2 5" xfId="19329"/>
    <cellStyle name="Normal 6 2 2 3 4 2 2 2 6" xfId="42808"/>
    <cellStyle name="Normal 6 2 2 3 4 2 2 3" xfId="19330"/>
    <cellStyle name="Normal 6 2 2 3 4 2 2 3 2" xfId="19331"/>
    <cellStyle name="Normal 6 2 2 3 4 2 2 3 3" xfId="19332"/>
    <cellStyle name="Normal 6 2 2 3 4 2 2 3 4" xfId="48712"/>
    <cellStyle name="Normal 6 2 2 3 4 2 2 4" xfId="19333"/>
    <cellStyle name="Normal 6 2 2 3 4 2 2 4 2" xfId="19334"/>
    <cellStyle name="Normal 6 2 2 3 4 2 2 4 3" xfId="19335"/>
    <cellStyle name="Normal 6 2 2 3 4 2 2 4 4" xfId="46442"/>
    <cellStyle name="Normal 6 2 2 3 4 2 2 5" xfId="19336"/>
    <cellStyle name="Normal 6 2 2 3 4 2 2 5 2" xfId="19337"/>
    <cellStyle name="Normal 6 2 2 3 4 2 2 5 3" xfId="19338"/>
    <cellStyle name="Normal 6 2 2 3 4 2 2 5 4" xfId="51653"/>
    <cellStyle name="Normal 6 2 2 3 4 2 2 6" xfId="19339"/>
    <cellStyle name="Normal 6 2 2 3 4 2 2 6 2" xfId="19340"/>
    <cellStyle name="Normal 6 2 2 3 4 2 2 6 3" xfId="44619"/>
    <cellStyle name="Normal 6 2 2 3 4 2 2 7" xfId="19341"/>
    <cellStyle name="Normal 6 2 2 3 4 2 2 8" xfId="19342"/>
    <cellStyle name="Normal 6 2 2 3 4 2 2 9" xfId="40997"/>
    <cellStyle name="Normal 6 2 2 3 4 2 3" xfId="19343"/>
    <cellStyle name="Normal 6 2 2 3 4 2 3 2" xfId="19344"/>
    <cellStyle name="Normal 6 2 2 3 4 2 3 2 2" xfId="19345"/>
    <cellStyle name="Normal 6 2 2 3 4 2 3 2 3" xfId="19346"/>
    <cellStyle name="Normal 6 2 2 3 4 2 3 2 4" xfId="52931"/>
    <cellStyle name="Normal 6 2 2 3 4 2 3 3" xfId="19347"/>
    <cellStyle name="Normal 6 2 2 3 4 2 3 3 2" xfId="19348"/>
    <cellStyle name="Normal 6 2 2 3 4 2 3 3 3" xfId="48713"/>
    <cellStyle name="Normal 6 2 2 3 4 2 3 4" xfId="19349"/>
    <cellStyle name="Normal 6 2 2 3 4 2 3 5" xfId="19350"/>
    <cellStyle name="Normal 6 2 2 3 4 2 3 6" xfId="42275"/>
    <cellStyle name="Normal 6 2 2 3 4 2 4" xfId="19351"/>
    <cellStyle name="Normal 6 2 2 3 4 2 4 2" xfId="19352"/>
    <cellStyle name="Normal 6 2 2 3 4 2 4 3" xfId="19353"/>
    <cellStyle name="Normal 6 2 2 3 4 2 4 4" xfId="48714"/>
    <cellStyle name="Normal 6 2 2 3 4 2 5" xfId="19354"/>
    <cellStyle name="Normal 6 2 2 3 4 2 5 2" xfId="19355"/>
    <cellStyle name="Normal 6 2 2 3 4 2 5 3" xfId="19356"/>
    <cellStyle name="Normal 6 2 2 3 4 2 5 4" xfId="45909"/>
    <cellStyle name="Normal 6 2 2 3 4 2 6" xfId="19357"/>
    <cellStyle name="Normal 6 2 2 3 4 2 6 2" xfId="19358"/>
    <cellStyle name="Normal 6 2 2 3 4 2 6 3" xfId="19359"/>
    <cellStyle name="Normal 6 2 2 3 4 2 6 4" xfId="51120"/>
    <cellStyle name="Normal 6 2 2 3 4 2 7" xfId="19360"/>
    <cellStyle name="Normal 6 2 2 3 4 2 7 2" xfId="19361"/>
    <cellStyle name="Normal 6 2 2 3 4 2 7 3" xfId="44086"/>
    <cellStyle name="Normal 6 2 2 3 4 2 8" xfId="19362"/>
    <cellStyle name="Normal 6 2 2 3 4 2 9" xfId="19363"/>
    <cellStyle name="Normal 6 2 2 3 4 3" xfId="19364"/>
    <cellStyle name="Normal 6 2 2 3 4 3 2" xfId="19365"/>
    <cellStyle name="Normal 6 2 2 3 4 3 2 2" xfId="19366"/>
    <cellStyle name="Normal 6 2 2 3 4 3 2 2 2" xfId="19367"/>
    <cellStyle name="Normal 6 2 2 3 4 3 2 2 3" xfId="19368"/>
    <cellStyle name="Normal 6 2 2 3 4 3 2 2 4" xfId="53463"/>
    <cellStyle name="Normal 6 2 2 3 4 3 2 3" xfId="19369"/>
    <cellStyle name="Normal 6 2 2 3 4 3 2 3 2" xfId="19370"/>
    <cellStyle name="Normal 6 2 2 3 4 3 2 3 3" xfId="48715"/>
    <cellStyle name="Normal 6 2 2 3 4 3 2 4" xfId="19371"/>
    <cellStyle name="Normal 6 2 2 3 4 3 2 5" xfId="19372"/>
    <cellStyle name="Normal 6 2 2 3 4 3 2 6" xfId="42807"/>
    <cellStyle name="Normal 6 2 2 3 4 3 3" xfId="19373"/>
    <cellStyle name="Normal 6 2 2 3 4 3 3 2" xfId="19374"/>
    <cellStyle name="Normal 6 2 2 3 4 3 3 3" xfId="19375"/>
    <cellStyle name="Normal 6 2 2 3 4 3 3 4" xfId="48716"/>
    <cellStyle name="Normal 6 2 2 3 4 3 4" xfId="19376"/>
    <cellStyle name="Normal 6 2 2 3 4 3 4 2" xfId="19377"/>
    <cellStyle name="Normal 6 2 2 3 4 3 4 3" xfId="19378"/>
    <cellStyle name="Normal 6 2 2 3 4 3 4 4" xfId="46441"/>
    <cellStyle name="Normal 6 2 2 3 4 3 5" xfId="19379"/>
    <cellStyle name="Normal 6 2 2 3 4 3 5 2" xfId="19380"/>
    <cellStyle name="Normal 6 2 2 3 4 3 5 3" xfId="19381"/>
    <cellStyle name="Normal 6 2 2 3 4 3 5 4" xfId="51652"/>
    <cellStyle name="Normal 6 2 2 3 4 3 6" xfId="19382"/>
    <cellStyle name="Normal 6 2 2 3 4 3 6 2" xfId="19383"/>
    <cellStyle name="Normal 6 2 2 3 4 3 6 3" xfId="44618"/>
    <cellStyle name="Normal 6 2 2 3 4 3 7" xfId="19384"/>
    <cellStyle name="Normal 6 2 2 3 4 3 8" xfId="19385"/>
    <cellStyle name="Normal 6 2 2 3 4 3 9" xfId="40996"/>
    <cellStyle name="Normal 6 2 2 3 4 4" xfId="19386"/>
    <cellStyle name="Normal 6 2 2 3 4 4 2" xfId="19387"/>
    <cellStyle name="Normal 6 2 2 3 4 4 2 2" xfId="19388"/>
    <cellStyle name="Normal 6 2 2 3 4 4 2 3" xfId="19389"/>
    <cellStyle name="Normal 6 2 2 3 4 4 2 4" xfId="52479"/>
    <cellStyle name="Normal 6 2 2 3 4 4 3" xfId="19390"/>
    <cellStyle name="Normal 6 2 2 3 4 4 3 2" xfId="19391"/>
    <cellStyle name="Normal 6 2 2 3 4 4 3 3" xfId="48717"/>
    <cellStyle name="Normal 6 2 2 3 4 4 4" xfId="19392"/>
    <cellStyle name="Normal 6 2 2 3 4 4 5" xfId="19393"/>
    <cellStyle name="Normal 6 2 2 3 4 4 6" xfId="41823"/>
    <cellStyle name="Normal 6 2 2 3 4 5" xfId="19394"/>
    <cellStyle name="Normal 6 2 2 3 4 5 2" xfId="19395"/>
    <cellStyle name="Normal 6 2 2 3 4 5 3" xfId="19396"/>
    <cellStyle name="Normal 6 2 2 3 4 5 4" xfId="48718"/>
    <cellStyle name="Normal 6 2 2 3 4 6" xfId="19397"/>
    <cellStyle name="Normal 6 2 2 3 4 6 2" xfId="19398"/>
    <cellStyle name="Normal 6 2 2 3 4 6 3" xfId="19399"/>
    <cellStyle name="Normal 6 2 2 3 4 6 4" xfId="45457"/>
    <cellStyle name="Normal 6 2 2 3 4 7" xfId="19400"/>
    <cellStyle name="Normal 6 2 2 3 4 7 2" xfId="19401"/>
    <cellStyle name="Normal 6 2 2 3 4 7 3" xfId="19402"/>
    <cellStyle name="Normal 6 2 2 3 4 7 4" xfId="50668"/>
    <cellStyle name="Normal 6 2 2 3 4 8" xfId="19403"/>
    <cellStyle name="Normal 6 2 2 3 4 8 2" xfId="19404"/>
    <cellStyle name="Normal 6 2 2 3 4 8 3" xfId="43634"/>
    <cellStyle name="Normal 6 2 2 3 4 9" xfId="19405"/>
    <cellStyle name="Normal 6 2 2 3 5" xfId="19406"/>
    <cellStyle name="Normal 6 2 2 3 5 10" xfId="19407"/>
    <cellStyle name="Normal 6 2 2 3 5 11" xfId="40147"/>
    <cellStyle name="Normal 6 2 2 3 5 2" xfId="19408"/>
    <cellStyle name="Normal 6 2 2 3 5 2 10" xfId="40514"/>
    <cellStyle name="Normal 6 2 2 3 5 2 2" xfId="19409"/>
    <cellStyle name="Normal 6 2 2 3 5 2 2 2" xfId="19410"/>
    <cellStyle name="Normal 6 2 2 3 5 2 2 2 2" xfId="19411"/>
    <cellStyle name="Normal 6 2 2 3 5 2 2 2 2 2" xfId="19412"/>
    <cellStyle name="Normal 6 2 2 3 5 2 2 2 2 3" xfId="19413"/>
    <cellStyle name="Normal 6 2 2 3 5 2 2 2 2 4" xfId="53466"/>
    <cellStyle name="Normal 6 2 2 3 5 2 2 2 3" xfId="19414"/>
    <cellStyle name="Normal 6 2 2 3 5 2 2 2 3 2" xfId="19415"/>
    <cellStyle name="Normal 6 2 2 3 5 2 2 2 3 3" xfId="48719"/>
    <cellStyle name="Normal 6 2 2 3 5 2 2 2 4" xfId="19416"/>
    <cellStyle name="Normal 6 2 2 3 5 2 2 2 5" xfId="19417"/>
    <cellStyle name="Normal 6 2 2 3 5 2 2 2 6" xfId="42810"/>
    <cellStyle name="Normal 6 2 2 3 5 2 2 3" xfId="19418"/>
    <cellStyle name="Normal 6 2 2 3 5 2 2 3 2" xfId="19419"/>
    <cellStyle name="Normal 6 2 2 3 5 2 2 3 3" xfId="19420"/>
    <cellStyle name="Normal 6 2 2 3 5 2 2 3 4" xfId="48720"/>
    <cellStyle name="Normal 6 2 2 3 5 2 2 4" xfId="19421"/>
    <cellStyle name="Normal 6 2 2 3 5 2 2 4 2" xfId="19422"/>
    <cellStyle name="Normal 6 2 2 3 5 2 2 4 3" xfId="19423"/>
    <cellStyle name="Normal 6 2 2 3 5 2 2 4 4" xfId="46444"/>
    <cellStyle name="Normal 6 2 2 3 5 2 2 5" xfId="19424"/>
    <cellStyle name="Normal 6 2 2 3 5 2 2 5 2" xfId="19425"/>
    <cellStyle name="Normal 6 2 2 3 5 2 2 5 3" xfId="19426"/>
    <cellStyle name="Normal 6 2 2 3 5 2 2 5 4" xfId="51655"/>
    <cellStyle name="Normal 6 2 2 3 5 2 2 6" xfId="19427"/>
    <cellStyle name="Normal 6 2 2 3 5 2 2 6 2" xfId="19428"/>
    <cellStyle name="Normal 6 2 2 3 5 2 2 6 3" xfId="44621"/>
    <cellStyle name="Normal 6 2 2 3 5 2 2 7" xfId="19429"/>
    <cellStyle name="Normal 6 2 2 3 5 2 2 8" xfId="19430"/>
    <cellStyle name="Normal 6 2 2 3 5 2 2 9" xfId="40999"/>
    <cellStyle name="Normal 6 2 2 3 5 2 3" xfId="19431"/>
    <cellStyle name="Normal 6 2 2 3 5 2 3 2" xfId="19432"/>
    <cellStyle name="Normal 6 2 2 3 5 2 3 2 2" xfId="19433"/>
    <cellStyle name="Normal 6 2 2 3 5 2 3 2 3" xfId="19434"/>
    <cellStyle name="Normal 6 2 2 3 5 2 3 2 4" xfId="52981"/>
    <cellStyle name="Normal 6 2 2 3 5 2 3 3" xfId="19435"/>
    <cellStyle name="Normal 6 2 2 3 5 2 3 3 2" xfId="19436"/>
    <cellStyle name="Normal 6 2 2 3 5 2 3 3 3" xfId="48721"/>
    <cellStyle name="Normal 6 2 2 3 5 2 3 4" xfId="19437"/>
    <cellStyle name="Normal 6 2 2 3 5 2 3 5" xfId="19438"/>
    <cellStyle name="Normal 6 2 2 3 5 2 3 6" xfId="42325"/>
    <cellStyle name="Normal 6 2 2 3 5 2 4" xfId="19439"/>
    <cellStyle name="Normal 6 2 2 3 5 2 4 2" xfId="19440"/>
    <cellStyle name="Normal 6 2 2 3 5 2 4 3" xfId="19441"/>
    <cellStyle name="Normal 6 2 2 3 5 2 4 4" xfId="48722"/>
    <cellStyle name="Normal 6 2 2 3 5 2 5" xfId="19442"/>
    <cellStyle name="Normal 6 2 2 3 5 2 5 2" xfId="19443"/>
    <cellStyle name="Normal 6 2 2 3 5 2 5 3" xfId="19444"/>
    <cellStyle name="Normal 6 2 2 3 5 2 5 4" xfId="45959"/>
    <cellStyle name="Normal 6 2 2 3 5 2 6" xfId="19445"/>
    <cellStyle name="Normal 6 2 2 3 5 2 6 2" xfId="19446"/>
    <cellStyle name="Normal 6 2 2 3 5 2 6 3" xfId="19447"/>
    <cellStyle name="Normal 6 2 2 3 5 2 6 4" xfId="51170"/>
    <cellStyle name="Normal 6 2 2 3 5 2 7" xfId="19448"/>
    <cellStyle name="Normal 6 2 2 3 5 2 7 2" xfId="19449"/>
    <cellStyle name="Normal 6 2 2 3 5 2 7 3" xfId="44136"/>
    <cellStyle name="Normal 6 2 2 3 5 2 8" xfId="19450"/>
    <cellStyle name="Normal 6 2 2 3 5 2 9" xfId="19451"/>
    <cellStyle name="Normal 6 2 2 3 5 3" xfId="19452"/>
    <cellStyle name="Normal 6 2 2 3 5 3 2" xfId="19453"/>
    <cellStyle name="Normal 6 2 2 3 5 3 2 2" xfId="19454"/>
    <cellStyle name="Normal 6 2 2 3 5 3 2 2 2" xfId="19455"/>
    <cellStyle name="Normal 6 2 2 3 5 3 2 2 3" xfId="19456"/>
    <cellStyle name="Normal 6 2 2 3 5 3 2 2 4" xfId="53465"/>
    <cellStyle name="Normal 6 2 2 3 5 3 2 3" xfId="19457"/>
    <cellStyle name="Normal 6 2 2 3 5 3 2 3 2" xfId="19458"/>
    <cellStyle name="Normal 6 2 2 3 5 3 2 3 3" xfId="48723"/>
    <cellStyle name="Normal 6 2 2 3 5 3 2 4" xfId="19459"/>
    <cellStyle name="Normal 6 2 2 3 5 3 2 5" xfId="19460"/>
    <cellStyle name="Normal 6 2 2 3 5 3 2 6" xfId="42809"/>
    <cellStyle name="Normal 6 2 2 3 5 3 3" xfId="19461"/>
    <cellStyle name="Normal 6 2 2 3 5 3 3 2" xfId="19462"/>
    <cellStyle name="Normal 6 2 2 3 5 3 3 3" xfId="19463"/>
    <cellStyle name="Normal 6 2 2 3 5 3 3 4" xfId="48724"/>
    <cellStyle name="Normal 6 2 2 3 5 3 4" xfId="19464"/>
    <cellStyle name="Normal 6 2 2 3 5 3 4 2" xfId="19465"/>
    <cellStyle name="Normal 6 2 2 3 5 3 4 3" xfId="19466"/>
    <cellStyle name="Normal 6 2 2 3 5 3 4 4" xfId="46443"/>
    <cellStyle name="Normal 6 2 2 3 5 3 5" xfId="19467"/>
    <cellStyle name="Normal 6 2 2 3 5 3 5 2" xfId="19468"/>
    <cellStyle name="Normal 6 2 2 3 5 3 5 3" xfId="19469"/>
    <cellStyle name="Normal 6 2 2 3 5 3 5 4" xfId="51654"/>
    <cellStyle name="Normal 6 2 2 3 5 3 6" xfId="19470"/>
    <cellStyle name="Normal 6 2 2 3 5 3 6 2" xfId="19471"/>
    <cellStyle name="Normal 6 2 2 3 5 3 6 3" xfId="44620"/>
    <cellStyle name="Normal 6 2 2 3 5 3 7" xfId="19472"/>
    <cellStyle name="Normal 6 2 2 3 5 3 8" xfId="19473"/>
    <cellStyle name="Normal 6 2 2 3 5 3 9" xfId="40998"/>
    <cellStyle name="Normal 6 2 2 3 5 4" xfId="19474"/>
    <cellStyle name="Normal 6 2 2 3 5 4 2" xfId="19475"/>
    <cellStyle name="Normal 6 2 2 3 5 4 2 2" xfId="19476"/>
    <cellStyle name="Normal 6 2 2 3 5 4 2 3" xfId="19477"/>
    <cellStyle name="Normal 6 2 2 3 5 4 2 4" xfId="52614"/>
    <cellStyle name="Normal 6 2 2 3 5 4 3" xfId="19478"/>
    <cellStyle name="Normal 6 2 2 3 5 4 3 2" xfId="19479"/>
    <cellStyle name="Normal 6 2 2 3 5 4 3 3" xfId="48725"/>
    <cellStyle name="Normal 6 2 2 3 5 4 4" xfId="19480"/>
    <cellStyle name="Normal 6 2 2 3 5 4 5" xfId="19481"/>
    <cellStyle name="Normal 6 2 2 3 5 4 6" xfId="41958"/>
    <cellStyle name="Normal 6 2 2 3 5 5" xfId="19482"/>
    <cellStyle name="Normal 6 2 2 3 5 5 2" xfId="19483"/>
    <cellStyle name="Normal 6 2 2 3 5 5 3" xfId="19484"/>
    <cellStyle name="Normal 6 2 2 3 5 5 4" xfId="48726"/>
    <cellStyle name="Normal 6 2 2 3 5 6" xfId="19485"/>
    <cellStyle name="Normal 6 2 2 3 5 6 2" xfId="19486"/>
    <cellStyle name="Normal 6 2 2 3 5 6 3" xfId="19487"/>
    <cellStyle name="Normal 6 2 2 3 5 6 4" xfId="45592"/>
    <cellStyle name="Normal 6 2 2 3 5 7" xfId="19488"/>
    <cellStyle name="Normal 6 2 2 3 5 7 2" xfId="19489"/>
    <cellStyle name="Normal 6 2 2 3 5 7 3" xfId="19490"/>
    <cellStyle name="Normal 6 2 2 3 5 7 4" xfId="50803"/>
    <cellStyle name="Normal 6 2 2 3 5 8" xfId="19491"/>
    <cellStyle name="Normal 6 2 2 3 5 8 2" xfId="19492"/>
    <cellStyle name="Normal 6 2 2 3 5 8 3" xfId="43769"/>
    <cellStyle name="Normal 6 2 2 3 5 9" xfId="19493"/>
    <cellStyle name="Normal 6 2 2 3 6" xfId="19494"/>
    <cellStyle name="Normal 6 2 2 3 6 10" xfId="19495"/>
    <cellStyle name="Normal 6 2 2 3 6 11" xfId="39963"/>
    <cellStyle name="Normal 6 2 2 3 6 2" xfId="19496"/>
    <cellStyle name="Normal 6 2 2 3 6 2 10" xfId="40420"/>
    <cellStyle name="Normal 6 2 2 3 6 2 2" xfId="19497"/>
    <cellStyle name="Normal 6 2 2 3 6 2 2 2" xfId="19498"/>
    <cellStyle name="Normal 6 2 2 3 6 2 2 2 2" xfId="19499"/>
    <cellStyle name="Normal 6 2 2 3 6 2 2 2 2 2" xfId="19500"/>
    <cellStyle name="Normal 6 2 2 3 6 2 2 2 2 3" xfId="19501"/>
    <cellStyle name="Normal 6 2 2 3 6 2 2 2 2 4" xfId="53468"/>
    <cellStyle name="Normal 6 2 2 3 6 2 2 2 3" xfId="19502"/>
    <cellStyle name="Normal 6 2 2 3 6 2 2 2 3 2" xfId="19503"/>
    <cellStyle name="Normal 6 2 2 3 6 2 2 2 3 3" xfId="48727"/>
    <cellStyle name="Normal 6 2 2 3 6 2 2 2 4" xfId="19504"/>
    <cellStyle name="Normal 6 2 2 3 6 2 2 2 5" xfId="19505"/>
    <cellStyle name="Normal 6 2 2 3 6 2 2 2 6" xfId="42812"/>
    <cellStyle name="Normal 6 2 2 3 6 2 2 3" xfId="19506"/>
    <cellStyle name="Normal 6 2 2 3 6 2 2 3 2" xfId="19507"/>
    <cellStyle name="Normal 6 2 2 3 6 2 2 3 3" xfId="19508"/>
    <cellStyle name="Normal 6 2 2 3 6 2 2 3 4" xfId="48728"/>
    <cellStyle name="Normal 6 2 2 3 6 2 2 4" xfId="19509"/>
    <cellStyle name="Normal 6 2 2 3 6 2 2 4 2" xfId="19510"/>
    <cellStyle name="Normal 6 2 2 3 6 2 2 4 3" xfId="19511"/>
    <cellStyle name="Normal 6 2 2 3 6 2 2 4 4" xfId="46446"/>
    <cellStyle name="Normal 6 2 2 3 6 2 2 5" xfId="19512"/>
    <cellStyle name="Normal 6 2 2 3 6 2 2 5 2" xfId="19513"/>
    <cellStyle name="Normal 6 2 2 3 6 2 2 5 3" xfId="19514"/>
    <cellStyle name="Normal 6 2 2 3 6 2 2 5 4" xfId="51657"/>
    <cellStyle name="Normal 6 2 2 3 6 2 2 6" xfId="19515"/>
    <cellStyle name="Normal 6 2 2 3 6 2 2 6 2" xfId="19516"/>
    <cellStyle name="Normal 6 2 2 3 6 2 2 6 3" xfId="44623"/>
    <cellStyle name="Normal 6 2 2 3 6 2 2 7" xfId="19517"/>
    <cellStyle name="Normal 6 2 2 3 6 2 2 8" xfId="19518"/>
    <cellStyle name="Normal 6 2 2 3 6 2 2 9" xfId="41001"/>
    <cellStyle name="Normal 6 2 2 3 6 2 3" xfId="19519"/>
    <cellStyle name="Normal 6 2 2 3 6 2 3 2" xfId="19520"/>
    <cellStyle name="Normal 6 2 2 3 6 2 3 2 2" xfId="19521"/>
    <cellStyle name="Normal 6 2 2 3 6 2 3 2 3" xfId="19522"/>
    <cellStyle name="Normal 6 2 2 3 6 2 3 2 4" xfId="52887"/>
    <cellStyle name="Normal 6 2 2 3 6 2 3 3" xfId="19523"/>
    <cellStyle name="Normal 6 2 2 3 6 2 3 3 2" xfId="19524"/>
    <cellStyle name="Normal 6 2 2 3 6 2 3 3 3" xfId="48729"/>
    <cellStyle name="Normal 6 2 2 3 6 2 3 4" xfId="19525"/>
    <cellStyle name="Normal 6 2 2 3 6 2 3 5" xfId="19526"/>
    <cellStyle name="Normal 6 2 2 3 6 2 3 6" xfId="42231"/>
    <cellStyle name="Normal 6 2 2 3 6 2 4" xfId="19527"/>
    <cellStyle name="Normal 6 2 2 3 6 2 4 2" xfId="19528"/>
    <cellStyle name="Normal 6 2 2 3 6 2 4 3" xfId="19529"/>
    <cellStyle name="Normal 6 2 2 3 6 2 4 4" xfId="48730"/>
    <cellStyle name="Normal 6 2 2 3 6 2 5" xfId="19530"/>
    <cellStyle name="Normal 6 2 2 3 6 2 5 2" xfId="19531"/>
    <cellStyle name="Normal 6 2 2 3 6 2 5 3" xfId="19532"/>
    <cellStyle name="Normal 6 2 2 3 6 2 5 4" xfId="45865"/>
    <cellStyle name="Normal 6 2 2 3 6 2 6" xfId="19533"/>
    <cellStyle name="Normal 6 2 2 3 6 2 6 2" xfId="19534"/>
    <cellStyle name="Normal 6 2 2 3 6 2 6 3" xfId="19535"/>
    <cellStyle name="Normal 6 2 2 3 6 2 6 4" xfId="51076"/>
    <cellStyle name="Normal 6 2 2 3 6 2 7" xfId="19536"/>
    <cellStyle name="Normal 6 2 2 3 6 2 7 2" xfId="19537"/>
    <cellStyle name="Normal 6 2 2 3 6 2 7 3" xfId="44042"/>
    <cellStyle name="Normal 6 2 2 3 6 2 8" xfId="19538"/>
    <cellStyle name="Normal 6 2 2 3 6 2 9" xfId="19539"/>
    <cellStyle name="Normal 6 2 2 3 6 3" xfId="19540"/>
    <cellStyle name="Normal 6 2 2 3 6 3 2" xfId="19541"/>
    <cellStyle name="Normal 6 2 2 3 6 3 2 2" xfId="19542"/>
    <cellStyle name="Normal 6 2 2 3 6 3 2 2 2" xfId="19543"/>
    <cellStyle name="Normal 6 2 2 3 6 3 2 2 3" xfId="19544"/>
    <cellStyle name="Normal 6 2 2 3 6 3 2 2 4" xfId="53467"/>
    <cellStyle name="Normal 6 2 2 3 6 3 2 3" xfId="19545"/>
    <cellStyle name="Normal 6 2 2 3 6 3 2 3 2" xfId="19546"/>
    <cellStyle name="Normal 6 2 2 3 6 3 2 3 3" xfId="48731"/>
    <cellStyle name="Normal 6 2 2 3 6 3 2 4" xfId="19547"/>
    <cellStyle name="Normal 6 2 2 3 6 3 2 5" xfId="19548"/>
    <cellStyle name="Normal 6 2 2 3 6 3 2 6" xfId="42811"/>
    <cellStyle name="Normal 6 2 2 3 6 3 3" xfId="19549"/>
    <cellStyle name="Normal 6 2 2 3 6 3 3 2" xfId="19550"/>
    <cellStyle name="Normal 6 2 2 3 6 3 3 3" xfId="19551"/>
    <cellStyle name="Normal 6 2 2 3 6 3 3 4" xfId="48732"/>
    <cellStyle name="Normal 6 2 2 3 6 3 4" xfId="19552"/>
    <cellStyle name="Normal 6 2 2 3 6 3 4 2" xfId="19553"/>
    <cellStyle name="Normal 6 2 2 3 6 3 4 3" xfId="19554"/>
    <cellStyle name="Normal 6 2 2 3 6 3 4 4" xfId="46445"/>
    <cellStyle name="Normal 6 2 2 3 6 3 5" xfId="19555"/>
    <cellStyle name="Normal 6 2 2 3 6 3 5 2" xfId="19556"/>
    <cellStyle name="Normal 6 2 2 3 6 3 5 3" xfId="19557"/>
    <cellStyle name="Normal 6 2 2 3 6 3 5 4" xfId="51656"/>
    <cellStyle name="Normal 6 2 2 3 6 3 6" xfId="19558"/>
    <cellStyle name="Normal 6 2 2 3 6 3 6 2" xfId="19559"/>
    <cellStyle name="Normal 6 2 2 3 6 3 6 3" xfId="44622"/>
    <cellStyle name="Normal 6 2 2 3 6 3 7" xfId="19560"/>
    <cellStyle name="Normal 6 2 2 3 6 3 8" xfId="19561"/>
    <cellStyle name="Normal 6 2 2 3 6 3 9" xfId="41000"/>
    <cellStyle name="Normal 6 2 2 3 6 4" xfId="19562"/>
    <cellStyle name="Normal 6 2 2 3 6 4 2" xfId="19563"/>
    <cellStyle name="Normal 6 2 2 3 6 4 2 2" xfId="19564"/>
    <cellStyle name="Normal 6 2 2 3 6 4 2 3" xfId="19565"/>
    <cellStyle name="Normal 6 2 2 3 6 4 2 4" xfId="52430"/>
    <cellStyle name="Normal 6 2 2 3 6 4 3" xfId="19566"/>
    <cellStyle name="Normal 6 2 2 3 6 4 3 2" xfId="19567"/>
    <cellStyle name="Normal 6 2 2 3 6 4 3 3" xfId="48733"/>
    <cellStyle name="Normal 6 2 2 3 6 4 4" xfId="19568"/>
    <cellStyle name="Normal 6 2 2 3 6 4 5" xfId="19569"/>
    <cellStyle name="Normal 6 2 2 3 6 4 6" xfId="41774"/>
    <cellStyle name="Normal 6 2 2 3 6 5" xfId="19570"/>
    <cellStyle name="Normal 6 2 2 3 6 5 2" xfId="19571"/>
    <cellStyle name="Normal 6 2 2 3 6 5 3" xfId="19572"/>
    <cellStyle name="Normal 6 2 2 3 6 5 4" xfId="48734"/>
    <cellStyle name="Normal 6 2 2 3 6 6" xfId="19573"/>
    <cellStyle name="Normal 6 2 2 3 6 6 2" xfId="19574"/>
    <cellStyle name="Normal 6 2 2 3 6 6 3" xfId="19575"/>
    <cellStyle name="Normal 6 2 2 3 6 6 4" xfId="45408"/>
    <cellStyle name="Normal 6 2 2 3 6 7" xfId="19576"/>
    <cellStyle name="Normal 6 2 2 3 6 7 2" xfId="19577"/>
    <cellStyle name="Normal 6 2 2 3 6 7 3" xfId="19578"/>
    <cellStyle name="Normal 6 2 2 3 6 7 4" xfId="50619"/>
    <cellStyle name="Normal 6 2 2 3 6 8" xfId="19579"/>
    <cellStyle name="Normal 6 2 2 3 6 8 2" xfId="19580"/>
    <cellStyle name="Normal 6 2 2 3 6 8 3" xfId="43585"/>
    <cellStyle name="Normal 6 2 2 3 6 9" xfId="19581"/>
    <cellStyle name="Normal 6 2 2 3 7" xfId="19582"/>
    <cellStyle name="Normal 6 2 2 3 7 10" xfId="40285"/>
    <cellStyle name="Normal 6 2 2 3 7 2" xfId="19583"/>
    <cellStyle name="Normal 6 2 2 3 7 2 2" xfId="19584"/>
    <cellStyle name="Normal 6 2 2 3 7 2 2 2" xfId="19585"/>
    <cellStyle name="Normal 6 2 2 3 7 2 2 2 2" xfId="19586"/>
    <cellStyle name="Normal 6 2 2 3 7 2 2 2 3" xfId="19587"/>
    <cellStyle name="Normal 6 2 2 3 7 2 2 2 4" xfId="53469"/>
    <cellStyle name="Normal 6 2 2 3 7 2 2 3" xfId="19588"/>
    <cellStyle name="Normal 6 2 2 3 7 2 2 3 2" xfId="19589"/>
    <cellStyle name="Normal 6 2 2 3 7 2 2 3 3" xfId="48735"/>
    <cellStyle name="Normal 6 2 2 3 7 2 2 4" xfId="19590"/>
    <cellStyle name="Normal 6 2 2 3 7 2 2 5" xfId="19591"/>
    <cellStyle name="Normal 6 2 2 3 7 2 2 6" xfId="42813"/>
    <cellStyle name="Normal 6 2 2 3 7 2 3" xfId="19592"/>
    <cellStyle name="Normal 6 2 2 3 7 2 3 2" xfId="19593"/>
    <cellStyle name="Normal 6 2 2 3 7 2 3 3" xfId="19594"/>
    <cellStyle name="Normal 6 2 2 3 7 2 3 4" xfId="48736"/>
    <cellStyle name="Normal 6 2 2 3 7 2 4" xfId="19595"/>
    <cellStyle name="Normal 6 2 2 3 7 2 4 2" xfId="19596"/>
    <cellStyle name="Normal 6 2 2 3 7 2 4 3" xfId="19597"/>
    <cellStyle name="Normal 6 2 2 3 7 2 4 4" xfId="46447"/>
    <cellStyle name="Normal 6 2 2 3 7 2 5" xfId="19598"/>
    <cellStyle name="Normal 6 2 2 3 7 2 5 2" xfId="19599"/>
    <cellStyle name="Normal 6 2 2 3 7 2 5 3" xfId="19600"/>
    <cellStyle name="Normal 6 2 2 3 7 2 5 4" xfId="51658"/>
    <cellStyle name="Normal 6 2 2 3 7 2 6" xfId="19601"/>
    <cellStyle name="Normal 6 2 2 3 7 2 6 2" xfId="19602"/>
    <cellStyle name="Normal 6 2 2 3 7 2 6 3" xfId="44624"/>
    <cellStyle name="Normal 6 2 2 3 7 2 7" xfId="19603"/>
    <cellStyle name="Normal 6 2 2 3 7 2 8" xfId="19604"/>
    <cellStyle name="Normal 6 2 2 3 7 2 9" xfId="41002"/>
    <cellStyle name="Normal 6 2 2 3 7 3" xfId="19605"/>
    <cellStyle name="Normal 6 2 2 3 7 3 2" xfId="19606"/>
    <cellStyle name="Normal 6 2 2 3 7 3 2 2" xfId="19607"/>
    <cellStyle name="Normal 6 2 2 3 7 3 2 3" xfId="19608"/>
    <cellStyle name="Normal 6 2 2 3 7 3 2 4" xfId="52752"/>
    <cellStyle name="Normal 6 2 2 3 7 3 3" xfId="19609"/>
    <cellStyle name="Normal 6 2 2 3 7 3 3 2" xfId="19610"/>
    <cellStyle name="Normal 6 2 2 3 7 3 3 3" xfId="48737"/>
    <cellStyle name="Normal 6 2 2 3 7 3 4" xfId="19611"/>
    <cellStyle name="Normal 6 2 2 3 7 3 5" xfId="19612"/>
    <cellStyle name="Normal 6 2 2 3 7 3 6" xfId="42096"/>
    <cellStyle name="Normal 6 2 2 3 7 4" xfId="19613"/>
    <cellStyle name="Normal 6 2 2 3 7 4 2" xfId="19614"/>
    <cellStyle name="Normal 6 2 2 3 7 4 3" xfId="19615"/>
    <cellStyle name="Normal 6 2 2 3 7 4 4" xfId="48738"/>
    <cellStyle name="Normal 6 2 2 3 7 5" xfId="19616"/>
    <cellStyle name="Normal 6 2 2 3 7 5 2" xfId="19617"/>
    <cellStyle name="Normal 6 2 2 3 7 5 3" xfId="19618"/>
    <cellStyle name="Normal 6 2 2 3 7 5 4" xfId="45730"/>
    <cellStyle name="Normal 6 2 2 3 7 6" xfId="19619"/>
    <cellStyle name="Normal 6 2 2 3 7 6 2" xfId="19620"/>
    <cellStyle name="Normal 6 2 2 3 7 6 3" xfId="19621"/>
    <cellStyle name="Normal 6 2 2 3 7 6 4" xfId="50941"/>
    <cellStyle name="Normal 6 2 2 3 7 7" xfId="19622"/>
    <cellStyle name="Normal 6 2 2 3 7 7 2" xfId="19623"/>
    <cellStyle name="Normal 6 2 2 3 7 7 3" xfId="43907"/>
    <cellStyle name="Normal 6 2 2 3 7 8" xfId="19624"/>
    <cellStyle name="Normal 6 2 2 3 7 9" xfId="19625"/>
    <cellStyle name="Normal 6 2 2 3 8" xfId="19626"/>
    <cellStyle name="Normal 6 2 2 3 8 2" xfId="19627"/>
    <cellStyle name="Normal 6 2 2 3 8 2 2" xfId="19628"/>
    <cellStyle name="Normal 6 2 2 3 8 2 2 2" xfId="19629"/>
    <cellStyle name="Normal 6 2 2 3 8 2 2 3" xfId="19630"/>
    <cellStyle name="Normal 6 2 2 3 8 2 2 4" xfId="53119"/>
    <cellStyle name="Normal 6 2 2 3 8 2 3" xfId="19631"/>
    <cellStyle name="Normal 6 2 2 3 8 2 3 2" xfId="19632"/>
    <cellStyle name="Normal 6 2 2 3 8 2 3 3" xfId="48739"/>
    <cellStyle name="Normal 6 2 2 3 8 2 4" xfId="19633"/>
    <cellStyle name="Normal 6 2 2 3 8 2 5" xfId="19634"/>
    <cellStyle name="Normal 6 2 2 3 8 2 6" xfId="42463"/>
    <cellStyle name="Normal 6 2 2 3 8 3" xfId="19635"/>
    <cellStyle name="Normal 6 2 2 3 8 3 2" xfId="19636"/>
    <cellStyle name="Normal 6 2 2 3 8 3 3" xfId="19637"/>
    <cellStyle name="Normal 6 2 2 3 8 3 4" xfId="48740"/>
    <cellStyle name="Normal 6 2 2 3 8 4" xfId="19638"/>
    <cellStyle name="Normal 6 2 2 3 8 4 2" xfId="19639"/>
    <cellStyle name="Normal 6 2 2 3 8 4 3" xfId="19640"/>
    <cellStyle name="Normal 6 2 2 3 8 4 4" xfId="46097"/>
    <cellStyle name="Normal 6 2 2 3 8 5" xfId="19641"/>
    <cellStyle name="Normal 6 2 2 3 8 5 2" xfId="19642"/>
    <cellStyle name="Normal 6 2 2 3 8 5 3" xfId="19643"/>
    <cellStyle name="Normal 6 2 2 3 8 5 4" xfId="51308"/>
    <cellStyle name="Normal 6 2 2 3 8 6" xfId="19644"/>
    <cellStyle name="Normal 6 2 2 3 8 6 2" xfId="19645"/>
    <cellStyle name="Normal 6 2 2 3 8 6 3" xfId="44274"/>
    <cellStyle name="Normal 6 2 2 3 8 7" xfId="19646"/>
    <cellStyle name="Normal 6 2 2 3 8 8" xfId="19647"/>
    <cellStyle name="Normal 6 2 2 3 8 9" xfId="40652"/>
    <cellStyle name="Normal 6 2 2 3 9" xfId="19648"/>
    <cellStyle name="Normal 6 2 2 3 9 2" xfId="19649"/>
    <cellStyle name="Normal 6 2 2 3 9 2 2" xfId="19650"/>
    <cellStyle name="Normal 6 2 2 3 9 2 2 2" xfId="19651"/>
    <cellStyle name="Normal 6 2 2 3 9 2 2 3" xfId="19652"/>
    <cellStyle name="Normal 6 2 2 3 9 2 2 4" xfId="52386"/>
    <cellStyle name="Normal 6 2 2 3 9 2 3" xfId="19653"/>
    <cellStyle name="Normal 6 2 2 3 9 2 3 2" xfId="19654"/>
    <cellStyle name="Normal 6 2 2 3 9 2 3 3" xfId="48741"/>
    <cellStyle name="Normal 6 2 2 3 9 2 4" xfId="19655"/>
    <cellStyle name="Normal 6 2 2 3 9 2 5" xfId="19656"/>
    <cellStyle name="Normal 6 2 2 3 9 2 6" xfId="41730"/>
    <cellStyle name="Normal 6 2 2 3 9 3" xfId="19657"/>
    <cellStyle name="Normal 6 2 2 3 9 3 2" xfId="19658"/>
    <cellStyle name="Normal 6 2 2 3 9 3 3" xfId="19659"/>
    <cellStyle name="Normal 6 2 2 3 9 3 4" xfId="48742"/>
    <cellStyle name="Normal 6 2 2 3 9 4" xfId="19660"/>
    <cellStyle name="Normal 6 2 2 3 9 4 2" xfId="19661"/>
    <cellStyle name="Normal 6 2 2 3 9 4 3" xfId="19662"/>
    <cellStyle name="Normal 6 2 2 3 9 4 4" xfId="45364"/>
    <cellStyle name="Normal 6 2 2 3 9 5" xfId="19663"/>
    <cellStyle name="Normal 6 2 2 3 9 5 2" xfId="19664"/>
    <cellStyle name="Normal 6 2 2 3 9 5 3" xfId="19665"/>
    <cellStyle name="Normal 6 2 2 3 9 5 4" xfId="50575"/>
    <cellStyle name="Normal 6 2 2 3 9 6" xfId="19666"/>
    <cellStyle name="Normal 6 2 2 3 9 6 2" xfId="19667"/>
    <cellStyle name="Normal 6 2 2 3 9 6 3" xfId="43541"/>
    <cellStyle name="Normal 6 2 2 3 9 7" xfId="19668"/>
    <cellStyle name="Normal 6 2 2 3 9 8" xfId="19669"/>
    <cellStyle name="Normal 6 2 2 3 9 9" xfId="39919"/>
    <cellStyle name="Normal 6 2 2 4" xfId="265"/>
    <cellStyle name="Normal 6 2 2 4 10" xfId="19670"/>
    <cellStyle name="Normal 6 2 2 4 10 2" xfId="19671"/>
    <cellStyle name="Normal 6 2 2 4 10 3" xfId="19672"/>
    <cellStyle name="Normal 6 2 2 4 10 4" xfId="50713"/>
    <cellStyle name="Normal 6 2 2 4 11" xfId="19673"/>
    <cellStyle name="Normal 6 2 2 4 11 2" xfId="19674"/>
    <cellStyle name="Normal 6 2 2 4 11 3" xfId="43679"/>
    <cellStyle name="Normal 6 2 2 4 12" xfId="19675"/>
    <cellStyle name="Normal 6 2 2 4 13" xfId="19676"/>
    <cellStyle name="Normal 6 2 2 4 14" xfId="40057"/>
    <cellStyle name="Normal 6 2 2 4 2" xfId="19677"/>
    <cellStyle name="Normal 6 2 2 4 2 10" xfId="19678"/>
    <cellStyle name="Normal 6 2 2 4 2 11" xfId="40192"/>
    <cellStyle name="Normal 6 2 2 4 2 2" xfId="19679"/>
    <cellStyle name="Normal 6 2 2 4 2 2 10" xfId="40559"/>
    <cellStyle name="Normal 6 2 2 4 2 2 2" xfId="19680"/>
    <cellStyle name="Normal 6 2 2 4 2 2 2 2" xfId="19681"/>
    <cellStyle name="Normal 6 2 2 4 2 2 2 2 2" xfId="19682"/>
    <cellStyle name="Normal 6 2 2 4 2 2 2 2 2 2" xfId="19683"/>
    <cellStyle name="Normal 6 2 2 4 2 2 2 2 2 3" xfId="19684"/>
    <cellStyle name="Normal 6 2 2 4 2 2 2 2 2 4" xfId="53472"/>
    <cellStyle name="Normal 6 2 2 4 2 2 2 2 3" xfId="19685"/>
    <cellStyle name="Normal 6 2 2 4 2 2 2 2 3 2" xfId="19686"/>
    <cellStyle name="Normal 6 2 2 4 2 2 2 2 3 3" xfId="48743"/>
    <cellStyle name="Normal 6 2 2 4 2 2 2 2 4" xfId="19687"/>
    <cellStyle name="Normal 6 2 2 4 2 2 2 2 5" xfId="19688"/>
    <cellStyle name="Normal 6 2 2 4 2 2 2 2 6" xfId="42816"/>
    <cellStyle name="Normal 6 2 2 4 2 2 2 3" xfId="19689"/>
    <cellStyle name="Normal 6 2 2 4 2 2 2 3 2" xfId="19690"/>
    <cellStyle name="Normal 6 2 2 4 2 2 2 3 3" xfId="19691"/>
    <cellStyle name="Normal 6 2 2 4 2 2 2 3 4" xfId="48744"/>
    <cellStyle name="Normal 6 2 2 4 2 2 2 4" xfId="19692"/>
    <cellStyle name="Normal 6 2 2 4 2 2 2 4 2" xfId="19693"/>
    <cellStyle name="Normal 6 2 2 4 2 2 2 4 3" xfId="19694"/>
    <cellStyle name="Normal 6 2 2 4 2 2 2 4 4" xfId="46450"/>
    <cellStyle name="Normal 6 2 2 4 2 2 2 5" xfId="19695"/>
    <cellStyle name="Normal 6 2 2 4 2 2 2 5 2" xfId="19696"/>
    <cellStyle name="Normal 6 2 2 4 2 2 2 5 3" xfId="19697"/>
    <cellStyle name="Normal 6 2 2 4 2 2 2 5 4" xfId="51661"/>
    <cellStyle name="Normal 6 2 2 4 2 2 2 6" xfId="19698"/>
    <cellStyle name="Normal 6 2 2 4 2 2 2 6 2" xfId="19699"/>
    <cellStyle name="Normal 6 2 2 4 2 2 2 6 3" xfId="44627"/>
    <cellStyle name="Normal 6 2 2 4 2 2 2 7" xfId="19700"/>
    <cellStyle name="Normal 6 2 2 4 2 2 2 8" xfId="19701"/>
    <cellStyle name="Normal 6 2 2 4 2 2 2 9" xfId="41005"/>
    <cellStyle name="Normal 6 2 2 4 2 2 3" xfId="19702"/>
    <cellStyle name="Normal 6 2 2 4 2 2 3 2" xfId="19703"/>
    <cellStyle name="Normal 6 2 2 4 2 2 3 2 2" xfId="19704"/>
    <cellStyle name="Normal 6 2 2 4 2 2 3 2 3" xfId="19705"/>
    <cellStyle name="Normal 6 2 2 4 2 2 3 2 4" xfId="53026"/>
    <cellStyle name="Normal 6 2 2 4 2 2 3 3" xfId="19706"/>
    <cellStyle name="Normal 6 2 2 4 2 2 3 3 2" xfId="19707"/>
    <cellStyle name="Normal 6 2 2 4 2 2 3 3 3" xfId="48745"/>
    <cellStyle name="Normal 6 2 2 4 2 2 3 4" xfId="19708"/>
    <cellStyle name="Normal 6 2 2 4 2 2 3 5" xfId="19709"/>
    <cellStyle name="Normal 6 2 2 4 2 2 3 6" xfId="42370"/>
    <cellStyle name="Normal 6 2 2 4 2 2 4" xfId="19710"/>
    <cellStyle name="Normal 6 2 2 4 2 2 4 2" xfId="19711"/>
    <cellStyle name="Normal 6 2 2 4 2 2 4 3" xfId="19712"/>
    <cellStyle name="Normal 6 2 2 4 2 2 4 4" xfId="48746"/>
    <cellStyle name="Normal 6 2 2 4 2 2 5" xfId="19713"/>
    <cellStyle name="Normal 6 2 2 4 2 2 5 2" xfId="19714"/>
    <cellStyle name="Normal 6 2 2 4 2 2 5 3" xfId="19715"/>
    <cellStyle name="Normal 6 2 2 4 2 2 5 4" xfId="46004"/>
    <cellStyle name="Normal 6 2 2 4 2 2 6" xfId="19716"/>
    <cellStyle name="Normal 6 2 2 4 2 2 6 2" xfId="19717"/>
    <cellStyle name="Normal 6 2 2 4 2 2 6 3" xfId="19718"/>
    <cellStyle name="Normal 6 2 2 4 2 2 6 4" xfId="51215"/>
    <cellStyle name="Normal 6 2 2 4 2 2 7" xfId="19719"/>
    <cellStyle name="Normal 6 2 2 4 2 2 7 2" xfId="19720"/>
    <cellStyle name="Normal 6 2 2 4 2 2 7 3" xfId="44181"/>
    <cellStyle name="Normal 6 2 2 4 2 2 8" xfId="19721"/>
    <cellStyle name="Normal 6 2 2 4 2 2 9" xfId="19722"/>
    <cellStyle name="Normal 6 2 2 4 2 3" xfId="19723"/>
    <cellStyle name="Normal 6 2 2 4 2 3 2" xfId="19724"/>
    <cellStyle name="Normal 6 2 2 4 2 3 2 2" xfId="19725"/>
    <cellStyle name="Normal 6 2 2 4 2 3 2 2 2" xfId="19726"/>
    <cellStyle name="Normal 6 2 2 4 2 3 2 2 3" xfId="19727"/>
    <cellStyle name="Normal 6 2 2 4 2 3 2 2 4" xfId="53471"/>
    <cellStyle name="Normal 6 2 2 4 2 3 2 3" xfId="19728"/>
    <cellStyle name="Normal 6 2 2 4 2 3 2 3 2" xfId="19729"/>
    <cellStyle name="Normal 6 2 2 4 2 3 2 3 3" xfId="48747"/>
    <cellStyle name="Normal 6 2 2 4 2 3 2 4" xfId="19730"/>
    <cellStyle name="Normal 6 2 2 4 2 3 2 5" xfId="19731"/>
    <cellStyle name="Normal 6 2 2 4 2 3 2 6" xfId="42815"/>
    <cellStyle name="Normal 6 2 2 4 2 3 3" xfId="19732"/>
    <cellStyle name="Normal 6 2 2 4 2 3 3 2" xfId="19733"/>
    <cellStyle name="Normal 6 2 2 4 2 3 3 3" xfId="19734"/>
    <cellStyle name="Normal 6 2 2 4 2 3 3 4" xfId="48748"/>
    <cellStyle name="Normal 6 2 2 4 2 3 4" xfId="19735"/>
    <cellStyle name="Normal 6 2 2 4 2 3 4 2" xfId="19736"/>
    <cellStyle name="Normal 6 2 2 4 2 3 4 3" xfId="19737"/>
    <cellStyle name="Normal 6 2 2 4 2 3 4 4" xfId="46449"/>
    <cellStyle name="Normal 6 2 2 4 2 3 5" xfId="19738"/>
    <cellStyle name="Normal 6 2 2 4 2 3 5 2" xfId="19739"/>
    <cellStyle name="Normal 6 2 2 4 2 3 5 3" xfId="19740"/>
    <cellStyle name="Normal 6 2 2 4 2 3 5 4" xfId="51660"/>
    <cellStyle name="Normal 6 2 2 4 2 3 6" xfId="19741"/>
    <cellStyle name="Normal 6 2 2 4 2 3 6 2" xfId="19742"/>
    <cellStyle name="Normal 6 2 2 4 2 3 6 3" xfId="44626"/>
    <cellStyle name="Normal 6 2 2 4 2 3 7" xfId="19743"/>
    <cellStyle name="Normal 6 2 2 4 2 3 8" xfId="19744"/>
    <cellStyle name="Normal 6 2 2 4 2 3 9" xfId="41004"/>
    <cellStyle name="Normal 6 2 2 4 2 4" xfId="19745"/>
    <cellStyle name="Normal 6 2 2 4 2 4 2" xfId="19746"/>
    <cellStyle name="Normal 6 2 2 4 2 4 2 2" xfId="19747"/>
    <cellStyle name="Normal 6 2 2 4 2 4 2 3" xfId="19748"/>
    <cellStyle name="Normal 6 2 2 4 2 4 2 4" xfId="52659"/>
    <cellStyle name="Normal 6 2 2 4 2 4 3" xfId="19749"/>
    <cellStyle name="Normal 6 2 2 4 2 4 3 2" xfId="19750"/>
    <cellStyle name="Normal 6 2 2 4 2 4 3 3" xfId="48749"/>
    <cellStyle name="Normal 6 2 2 4 2 4 4" xfId="19751"/>
    <cellStyle name="Normal 6 2 2 4 2 4 5" xfId="19752"/>
    <cellStyle name="Normal 6 2 2 4 2 4 6" xfId="42003"/>
    <cellStyle name="Normal 6 2 2 4 2 5" xfId="19753"/>
    <cellStyle name="Normal 6 2 2 4 2 5 2" xfId="19754"/>
    <cellStyle name="Normal 6 2 2 4 2 5 3" xfId="19755"/>
    <cellStyle name="Normal 6 2 2 4 2 5 4" xfId="48750"/>
    <cellStyle name="Normal 6 2 2 4 2 6" xfId="19756"/>
    <cellStyle name="Normal 6 2 2 4 2 6 2" xfId="19757"/>
    <cellStyle name="Normal 6 2 2 4 2 6 3" xfId="19758"/>
    <cellStyle name="Normal 6 2 2 4 2 6 4" xfId="45637"/>
    <cellStyle name="Normal 6 2 2 4 2 7" xfId="19759"/>
    <cellStyle name="Normal 6 2 2 4 2 7 2" xfId="19760"/>
    <cellStyle name="Normal 6 2 2 4 2 7 3" xfId="19761"/>
    <cellStyle name="Normal 6 2 2 4 2 7 4" xfId="50848"/>
    <cellStyle name="Normal 6 2 2 4 2 8" xfId="19762"/>
    <cellStyle name="Normal 6 2 2 4 2 8 2" xfId="19763"/>
    <cellStyle name="Normal 6 2 2 4 2 8 3" xfId="43814"/>
    <cellStyle name="Normal 6 2 2 4 2 9" xfId="19764"/>
    <cellStyle name="Normal 6 2 2 4 3" xfId="19765"/>
    <cellStyle name="Normal 6 2 2 4 3 10" xfId="40330"/>
    <cellStyle name="Normal 6 2 2 4 3 2" xfId="19766"/>
    <cellStyle name="Normal 6 2 2 4 3 2 2" xfId="19767"/>
    <cellStyle name="Normal 6 2 2 4 3 2 2 2" xfId="19768"/>
    <cellStyle name="Normal 6 2 2 4 3 2 2 2 2" xfId="19769"/>
    <cellStyle name="Normal 6 2 2 4 3 2 2 2 3" xfId="19770"/>
    <cellStyle name="Normal 6 2 2 4 3 2 2 2 4" xfId="53473"/>
    <cellStyle name="Normal 6 2 2 4 3 2 2 3" xfId="19771"/>
    <cellStyle name="Normal 6 2 2 4 3 2 2 3 2" xfId="19772"/>
    <cellStyle name="Normal 6 2 2 4 3 2 2 3 3" xfId="48751"/>
    <cellStyle name="Normal 6 2 2 4 3 2 2 4" xfId="19773"/>
    <cellStyle name="Normal 6 2 2 4 3 2 2 5" xfId="19774"/>
    <cellStyle name="Normal 6 2 2 4 3 2 2 6" xfId="42817"/>
    <cellStyle name="Normal 6 2 2 4 3 2 3" xfId="19775"/>
    <cellStyle name="Normal 6 2 2 4 3 2 3 2" xfId="19776"/>
    <cellStyle name="Normal 6 2 2 4 3 2 3 3" xfId="19777"/>
    <cellStyle name="Normal 6 2 2 4 3 2 3 4" xfId="48752"/>
    <cellStyle name="Normal 6 2 2 4 3 2 4" xfId="19778"/>
    <cellStyle name="Normal 6 2 2 4 3 2 4 2" xfId="19779"/>
    <cellStyle name="Normal 6 2 2 4 3 2 4 3" xfId="19780"/>
    <cellStyle name="Normal 6 2 2 4 3 2 4 4" xfId="46451"/>
    <cellStyle name="Normal 6 2 2 4 3 2 5" xfId="19781"/>
    <cellStyle name="Normal 6 2 2 4 3 2 5 2" xfId="19782"/>
    <cellStyle name="Normal 6 2 2 4 3 2 5 3" xfId="19783"/>
    <cellStyle name="Normal 6 2 2 4 3 2 5 4" xfId="51662"/>
    <cellStyle name="Normal 6 2 2 4 3 2 6" xfId="19784"/>
    <cellStyle name="Normal 6 2 2 4 3 2 6 2" xfId="19785"/>
    <cellStyle name="Normal 6 2 2 4 3 2 6 3" xfId="44628"/>
    <cellStyle name="Normal 6 2 2 4 3 2 7" xfId="19786"/>
    <cellStyle name="Normal 6 2 2 4 3 2 8" xfId="19787"/>
    <cellStyle name="Normal 6 2 2 4 3 2 9" xfId="41006"/>
    <cellStyle name="Normal 6 2 2 4 3 3" xfId="19788"/>
    <cellStyle name="Normal 6 2 2 4 3 3 2" xfId="19789"/>
    <cellStyle name="Normal 6 2 2 4 3 3 2 2" xfId="19790"/>
    <cellStyle name="Normal 6 2 2 4 3 3 2 3" xfId="19791"/>
    <cellStyle name="Normal 6 2 2 4 3 3 2 4" xfId="52797"/>
    <cellStyle name="Normal 6 2 2 4 3 3 3" xfId="19792"/>
    <cellStyle name="Normal 6 2 2 4 3 3 3 2" xfId="19793"/>
    <cellStyle name="Normal 6 2 2 4 3 3 3 3" xfId="48753"/>
    <cellStyle name="Normal 6 2 2 4 3 3 4" xfId="19794"/>
    <cellStyle name="Normal 6 2 2 4 3 3 5" xfId="19795"/>
    <cellStyle name="Normal 6 2 2 4 3 3 6" xfId="42141"/>
    <cellStyle name="Normal 6 2 2 4 3 4" xfId="19796"/>
    <cellStyle name="Normal 6 2 2 4 3 4 2" xfId="19797"/>
    <cellStyle name="Normal 6 2 2 4 3 4 3" xfId="19798"/>
    <cellStyle name="Normal 6 2 2 4 3 4 4" xfId="48754"/>
    <cellStyle name="Normal 6 2 2 4 3 5" xfId="19799"/>
    <cellStyle name="Normal 6 2 2 4 3 5 2" xfId="19800"/>
    <cellStyle name="Normal 6 2 2 4 3 5 3" xfId="19801"/>
    <cellStyle name="Normal 6 2 2 4 3 5 4" xfId="45775"/>
    <cellStyle name="Normal 6 2 2 4 3 6" xfId="19802"/>
    <cellStyle name="Normal 6 2 2 4 3 6 2" xfId="19803"/>
    <cellStyle name="Normal 6 2 2 4 3 6 3" xfId="19804"/>
    <cellStyle name="Normal 6 2 2 4 3 6 4" xfId="50986"/>
    <cellStyle name="Normal 6 2 2 4 3 7" xfId="19805"/>
    <cellStyle name="Normal 6 2 2 4 3 7 2" xfId="19806"/>
    <cellStyle name="Normal 6 2 2 4 3 7 3" xfId="43952"/>
    <cellStyle name="Normal 6 2 2 4 3 8" xfId="19807"/>
    <cellStyle name="Normal 6 2 2 4 3 9" xfId="19808"/>
    <cellStyle name="Normal 6 2 2 4 4" xfId="19809"/>
    <cellStyle name="Normal 6 2 2 4 4 2" xfId="19810"/>
    <cellStyle name="Normal 6 2 2 4 4 2 2" xfId="19811"/>
    <cellStyle name="Normal 6 2 2 4 4 2 2 2" xfId="19812"/>
    <cellStyle name="Normal 6 2 2 4 4 2 2 3" xfId="19813"/>
    <cellStyle name="Normal 6 2 2 4 4 2 2 4" xfId="53470"/>
    <cellStyle name="Normal 6 2 2 4 4 2 3" xfId="19814"/>
    <cellStyle name="Normal 6 2 2 4 4 2 3 2" xfId="19815"/>
    <cellStyle name="Normal 6 2 2 4 4 2 3 3" xfId="48755"/>
    <cellStyle name="Normal 6 2 2 4 4 2 4" xfId="19816"/>
    <cellStyle name="Normal 6 2 2 4 4 2 5" xfId="19817"/>
    <cellStyle name="Normal 6 2 2 4 4 2 6" xfId="42814"/>
    <cellStyle name="Normal 6 2 2 4 4 3" xfId="19818"/>
    <cellStyle name="Normal 6 2 2 4 4 3 2" xfId="19819"/>
    <cellStyle name="Normal 6 2 2 4 4 3 3" xfId="19820"/>
    <cellStyle name="Normal 6 2 2 4 4 3 4" xfId="48756"/>
    <cellStyle name="Normal 6 2 2 4 4 4" xfId="19821"/>
    <cellStyle name="Normal 6 2 2 4 4 4 2" xfId="19822"/>
    <cellStyle name="Normal 6 2 2 4 4 4 3" xfId="19823"/>
    <cellStyle name="Normal 6 2 2 4 4 4 4" xfId="46448"/>
    <cellStyle name="Normal 6 2 2 4 4 5" xfId="19824"/>
    <cellStyle name="Normal 6 2 2 4 4 5 2" xfId="19825"/>
    <cellStyle name="Normal 6 2 2 4 4 5 3" xfId="19826"/>
    <cellStyle name="Normal 6 2 2 4 4 5 4" xfId="51659"/>
    <cellStyle name="Normal 6 2 2 4 4 6" xfId="19827"/>
    <cellStyle name="Normal 6 2 2 4 4 6 2" xfId="19828"/>
    <cellStyle name="Normal 6 2 2 4 4 6 3" xfId="44625"/>
    <cellStyle name="Normal 6 2 2 4 4 7" xfId="19829"/>
    <cellStyle name="Normal 6 2 2 4 4 8" xfId="19830"/>
    <cellStyle name="Normal 6 2 2 4 4 9" xfId="41003"/>
    <cellStyle name="Normal 6 2 2 4 5" xfId="19831"/>
    <cellStyle name="Normal 6 2 2 4 5 2" xfId="19832"/>
    <cellStyle name="Normal 6 2 2 4 5 2 2" xfId="19833"/>
    <cellStyle name="Normal 6 2 2 4 5 2 2 2" xfId="19834"/>
    <cellStyle name="Normal 6 2 2 4 5 2 2 3" xfId="19835"/>
    <cellStyle name="Normal 6 2 2 4 5 2 2 4" xfId="53902"/>
    <cellStyle name="Normal 6 2 2 4 5 2 3" xfId="19836"/>
    <cellStyle name="Normal 6 2 2 4 5 2 3 2" xfId="19837"/>
    <cellStyle name="Normal 6 2 2 4 5 2 3 3" xfId="48757"/>
    <cellStyle name="Normal 6 2 2 4 5 2 4" xfId="19838"/>
    <cellStyle name="Normal 6 2 2 4 5 2 5" xfId="19839"/>
    <cellStyle name="Normal 6 2 2 4 5 2 6" xfId="43246"/>
    <cellStyle name="Normal 6 2 2 4 5 3" xfId="19840"/>
    <cellStyle name="Normal 6 2 2 4 5 3 2" xfId="19841"/>
    <cellStyle name="Normal 6 2 2 4 5 3 3" xfId="19842"/>
    <cellStyle name="Normal 6 2 2 4 5 3 4" xfId="48758"/>
    <cellStyle name="Normal 6 2 2 4 5 4" xfId="19843"/>
    <cellStyle name="Normal 6 2 2 4 5 4 2" xfId="19844"/>
    <cellStyle name="Normal 6 2 2 4 5 4 3" xfId="19845"/>
    <cellStyle name="Normal 6 2 2 4 5 4 4" xfId="46880"/>
    <cellStyle name="Normal 6 2 2 4 5 5" xfId="19846"/>
    <cellStyle name="Normal 6 2 2 4 5 5 2" xfId="19847"/>
    <cellStyle name="Normal 6 2 2 4 5 5 3" xfId="19848"/>
    <cellStyle name="Normal 6 2 2 4 5 5 4" xfId="52091"/>
    <cellStyle name="Normal 6 2 2 4 5 6" xfId="19849"/>
    <cellStyle name="Normal 6 2 2 4 5 6 2" xfId="19850"/>
    <cellStyle name="Normal 6 2 2 4 5 6 3" xfId="45057"/>
    <cellStyle name="Normal 6 2 2 4 5 7" xfId="19851"/>
    <cellStyle name="Normal 6 2 2 4 5 8" xfId="19852"/>
    <cellStyle name="Normal 6 2 2 4 5 9" xfId="41435"/>
    <cellStyle name="Normal 6 2 2 4 6" xfId="19853"/>
    <cellStyle name="Normal 6 2 2 4 6 2" xfId="19854"/>
    <cellStyle name="Normal 6 2 2 4 6 2 2" xfId="19855"/>
    <cellStyle name="Normal 6 2 2 4 6 2 2 2" xfId="19856"/>
    <cellStyle name="Normal 6 2 2 4 6 2 2 3" xfId="19857"/>
    <cellStyle name="Normal 6 2 2 4 6 2 2 4" xfId="54037"/>
    <cellStyle name="Normal 6 2 2 4 6 2 3" xfId="19858"/>
    <cellStyle name="Normal 6 2 2 4 6 2 3 2" xfId="19859"/>
    <cellStyle name="Normal 6 2 2 4 6 2 3 3" xfId="48759"/>
    <cellStyle name="Normal 6 2 2 4 6 2 4" xfId="19860"/>
    <cellStyle name="Normal 6 2 2 4 6 2 5" xfId="19861"/>
    <cellStyle name="Normal 6 2 2 4 6 2 6" xfId="43381"/>
    <cellStyle name="Normal 6 2 2 4 6 3" xfId="19862"/>
    <cellStyle name="Normal 6 2 2 4 6 3 2" xfId="19863"/>
    <cellStyle name="Normal 6 2 2 4 6 3 3" xfId="19864"/>
    <cellStyle name="Normal 6 2 2 4 6 3 4" xfId="47015"/>
    <cellStyle name="Normal 6 2 2 4 6 4" xfId="19865"/>
    <cellStyle name="Normal 6 2 2 4 6 4 2" xfId="19866"/>
    <cellStyle name="Normal 6 2 2 4 6 4 3" xfId="19867"/>
    <cellStyle name="Normal 6 2 2 4 6 4 4" xfId="52226"/>
    <cellStyle name="Normal 6 2 2 4 6 5" xfId="19868"/>
    <cellStyle name="Normal 6 2 2 4 6 5 2" xfId="19869"/>
    <cellStyle name="Normal 6 2 2 4 6 5 3" xfId="45192"/>
    <cellStyle name="Normal 6 2 2 4 6 6" xfId="19870"/>
    <cellStyle name="Normal 6 2 2 4 6 7" xfId="19871"/>
    <cellStyle name="Normal 6 2 2 4 6 8" xfId="41570"/>
    <cellStyle name="Normal 6 2 2 4 7" xfId="19872"/>
    <cellStyle name="Normal 6 2 2 4 7 2" xfId="19873"/>
    <cellStyle name="Normal 6 2 2 4 7 2 2" xfId="19874"/>
    <cellStyle name="Normal 6 2 2 4 7 2 3" xfId="19875"/>
    <cellStyle name="Normal 6 2 2 4 7 2 4" xfId="52524"/>
    <cellStyle name="Normal 6 2 2 4 7 3" xfId="19876"/>
    <cellStyle name="Normal 6 2 2 4 7 3 2" xfId="19877"/>
    <cellStyle name="Normal 6 2 2 4 7 3 3" xfId="48760"/>
    <cellStyle name="Normal 6 2 2 4 7 4" xfId="19878"/>
    <cellStyle name="Normal 6 2 2 4 7 5" xfId="19879"/>
    <cellStyle name="Normal 6 2 2 4 7 6" xfId="41868"/>
    <cellStyle name="Normal 6 2 2 4 8" xfId="19880"/>
    <cellStyle name="Normal 6 2 2 4 8 2" xfId="19881"/>
    <cellStyle name="Normal 6 2 2 4 8 3" xfId="19882"/>
    <cellStyle name="Normal 6 2 2 4 8 4" xfId="48761"/>
    <cellStyle name="Normal 6 2 2 4 9" xfId="19883"/>
    <cellStyle name="Normal 6 2 2 4 9 2" xfId="19884"/>
    <cellStyle name="Normal 6 2 2 4 9 3" xfId="19885"/>
    <cellStyle name="Normal 6 2 2 4 9 4" xfId="45502"/>
    <cellStyle name="Normal 6 2 2 5" xfId="201"/>
    <cellStyle name="Normal 6 2 2 5 10" xfId="19886"/>
    <cellStyle name="Normal 6 2 2 5 10 2" xfId="19887"/>
    <cellStyle name="Normal 6 2 2 5 10 3" xfId="19888"/>
    <cellStyle name="Normal 6 2 2 5 10 4" xfId="50755"/>
    <cellStyle name="Normal 6 2 2 5 11" xfId="19889"/>
    <cellStyle name="Normal 6 2 2 5 11 2" xfId="19890"/>
    <cellStyle name="Normal 6 2 2 5 11 3" xfId="43721"/>
    <cellStyle name="Normal 6 2 2 5 12" xfId="19891"/>
    <cellStyle name="Normal 6 2 2 5 13" xfId="19892"/>
    <cellStyle name="Normal 6 2 2 5 14" xfId="40099"/>
    <cellStyle name="Normal 6 2 2 5 2" xfId="19893"/>
    <cellStyle name="Normal 6 2 2 5 2 10" xfId="19894"/>
    <cellStyle name="Normal 6 2 2 5 2 11" xfId="40234"/>
    <cellStyle name="Normal 6 2 2 5 2 2" xfId="19895"/>
    <cellStyle name="Normal 6 2 2 5 2 2 10" xfId="40601"/>
    <cellStyle name="Normal 6 2 2 5 2 2 2" xfId="19896"/>
    <cellStyle name="Normal 6 2 2 5 2 2 2 2" xfId="19897"/>
    <cellStyle name="Normal 6 2 2 5 2 2 2 2 2" xfId="19898"/>
    <cellStyle name="Normal 6 2 2 5 2 2 2 2 2 2" xfId="19899"/>
    <cellStyle name="Normal 6 2 2 5 2 2 2 2 2 3" xfId="19900"/>
    <cellStyle name="Normal 6 2 2 5 2 2 2 2 2 4" xfId="53476"/>
    <cellStyle name="Normal 6 2 2 5 2 2 2 2 3" xfId="19901"/>
    <cellStyle name="Normal 6 2 2 5 2 2 2 2 3 2" xfId="19902"/>
    <cellStyle name="Normal 6 2 2 5 2 2 2 2 3 3" xfId="48762"/>
    <cellStyle name="Normal 6 2 2 5 2 2 2 2 4" xfId="19903"/>
    <cellStyle name="Normal 6 2 2 5 2 2 2 2 5" xfId="19904"/>
    <cellStyle name="Normal 6 2 2 5 2 2 2 2 6" xfId="42820"/>
    <cellStyle name="Normal 6 2 2 5 2 2 2 3" xfId="19905"/>
    <cellStyle name="Normal 6 2 2 5 2 2 2 3 2" xfId="19906"/>
    <cellStyle name="Normal 6 2 2 5 2 2 2 3 3" xfId="19907"/>
    <cellStyle name="Normal 6 2 2 5 2 2 2 3 4" xfId="48763"/>
    <cellStyle name="Normal 6 2 2 5 2 2 2 4" xfId="19908"/>
    <cellStyle name="Normal 6 2 2 5 2 2 2 4 2" xfId="19909"/>
    <cellStyle name="Normal 6 2 2 5 2 2 2 4 3" xfId="19910"/>
    <cellStyle name="Normal 6 2 2 5 2 2 2 4 4" xfId="46454"/>
    <cellStyle name="Normal 6 2 2 5 2 2 2 5" xfId="19911"/>
    <cellStyle name="Normal 6 2 2 5 2 2 2 5 2" xfId="19912"/>
    <cellStyle name="Normal 6 2 2 5 2 2 2 5 3" xfId="19913"/>
    <cellStyle name="Normal 6 2 2 5 2 2 2 5 4" xfId="51665"/>
    <cellStyle name="Normal 6 2 2 5 2 2 2 6" xfId="19914"/>
    <cellStyle name="Normal 6 2 2 5 2 2 2 6 2" xfId="19915"/>
    <cellStyle name="Normal 6 2 2 5 2 2 2 6 3" xfId="44631"/>
    <cellStyle name="Normal 6 2 2 5 2 2 2 7" xfId="19916"/>
    <cellStyle name="Normal 6 2 2 5 2 2 2 8" xfId="19917"/>
    <cellStyle name="Normal 6 2 2 5 2 2 2 9" xfId="41009"/>
    <cellStyle name="Normal 6 2 2 5 2 2 3" xfId="19918"/>
    <cellStyle name="Normal 6 2 2 5 2 2 3 2" xfId="19919"/>
    <cellStyle name="Normal 6 2 2 5 2 2 3 2 2" xfId="19920"/>
    <cellStyle name="Normal 6 2 2 5 2 2 3 2 3" xfId="19921"/>
    <cellStyle name="Normal 6 2 2 5 2 2 3 2 4" xfId="53068"/>
    <cellStyle name="Normal 6 2 2 5 2 2 3 3" xfId="19922"/>
    <cellStyle name="Normal 6 2 2 5 2 2 3 3 2" xfId="19923"/>
    <cellStyle name="Normal 6 2 2 5 2 2 3 3 3" xfId="48764"/>
    <cellStyle name="Normal 6 2 2 5 2 2 3 4" xfId="19924"/>
    <cellStyle name="Normal 6 2 2 5 2 2 3 5" xfId="19925"/>
    <cellStyle name="Normal 6 2 2 5 2 2 3 6" xfId="42412"/>
    <cellStyle name="Normal 6 2 2 5 2 2 4" xfId="19926"/>
    <cellStyle name="Normal 6 2 2 5 2 2 4 2" xfId="19927"/>
    <cellStyle name="Normal 6 2 2 5 2 2 4 3" xfId="19928"/>
    <cellStyle name="Normal 6 2 2 5 2 2 4 4" xfId="48765"/>
    <cellStyle name="Normal 6 2 2 5 2 2 5" xfId="19929"/>
    <cellStyle name="Normal 6 2 2 5 2 2 5 2" xfId="19930"/>
    <cellStyle name="Normal 6 2 2 5 2 2 5 3" xfId="19931"/>
    <cellStyle name="Normal 6 2 2 5 2 2 5 4" xfId="46046"/>
    <cellStyle name="Normal 6 2 2 5 2 2 6" xfId="19932"/>
    <cellStyle name="Normal 6 2 2 5 2 2 6 2" xfId="19933"/>
    <cellStyle name="Normal 6 2 2 5 2 2 6 3" xfId="19934"/>
    <cellStyle name="Normal 6 2 2 5 2 2 6 4" xfId="51257"/>
    <cellStyle name="Normal 6 2 2 5 2 2 7" xfId="19935"/>
    <cellStyle name="Normal 6 2 2 5 2 2 7 2" xfId="19936"/>
    <cellStyle name="Normal 6 2 2 5 2 2 7 3" xfId="44223"/>
    <cellStyle name="Normal 6 2 2 5 2 2 8" xfId="19937"/>
    <cellStyle name="Normal 6 2 2 5 2 2 9" xfId="19938"/>
    <cellStyle name="Normal 6 2 2 5 2 3" xfId="19939"/>
    <cellStyle name="Normal 6 2 2 5 2 3 2" xfId="19940"/>
    <cellStyle name="Normal 6 2 2 5 2 3 2 2" xfId="19941"/>
    <cellStyle name="Normal 6 2 2 5 2 3 2 2 2" xfId="19942"/>
    <cellStyle name="Normal 6 2 2 5 2 3 2 2 3" xfId="19943"/>
    <cellStyle name="Normal 6 2 2 5 2 3 2 2 4" xfId="53475"/>
    <cellStyle name="Normal 6 2 2 5 2 3 2 3" xfId="19944"/>
    <cellStyle name="Normal 6 2 2 5 2 3 2 3 2" xfId="19945"/>
    <cellStyle name="Normal 6 2 2 5 2 3 2 3 3" xfId="48766"/>
    <cellStyle name="Normal 6 2 2 5 2 3 2 4" xfId="19946"/>
    <cellStyle name="Normal 6 2 2 5 2 3 2 5" xfId="19947"/>
    <cellStyle name="Normal 6 2 2 5 2 3 2 6" xfId="42819"/>
    <cellStyle name="Normal 6 2 2 5 2 3 3" xfId="19948"/>
    <cellStyle name="Normal 6 2 2 5 2 3 3 2" xfId="19949"/>
    <cellStyle name="Normal 6 2 2 5 2 3 3 3" xfId="19950"/>
    <cellStyle name="Normal 6 2 2 5 2 3 3 4" xfId="48767"/>
    <cellStyle name="Normal 6 2 2 5 2 3 4" xfId="19951"/>
    <cellStyle name="Normal 6 2 2 5 2 3 4 2" xfId="19952"/>
    <cellStyle name="Normal 6 2 2 5 2 3 4 3" xfId="19953"/>
    <cellStyle name="Normal 6 2 2 5 2 3 4 4" xfId="46453"/>
    <cellStyle name="Normal 6 2 2 5 2 3 5" xfId="19954"/>
    <cellStyle name="Normal 6 2 2 5 2 3 5 2" xfId="19955"/>
    <cellStyle name="Normal 6 2 2 5 2 3 5 3" xfId="19956"/>
    <cellStyle name="Normal 6 2 2 5 2 3 5 4" xfId="51664"/>
    <cellStyle name="Normal 6 2 2 5 2 3 6" xfId="19957"/>
    <cellStyle name="Normal 6 2 2 5 2 3 6 2" xfId="19958"/>
    <cellStyle name="Normal 6 2 2 5 2 3 6 3" xfId="44630"/>
    <cellStyle name="Normal 6 2 2 5 2 3 7" xfId="19959"/>
    <cellStyle name="Normal 6 2 2 5 2 3 8" xfId="19960"/>
    <cellStyle name="Normal 6 2 2 5 2 3 9" xfId="41008"/>
    <cellStyle name="Normal 6 2 2 5 2 4" xfId="19961"/>
    <cellStyle name="Normal 6 2 2 5 2 4 2" xfId="19962"/>
    <cellStyle name="Normal 6 2 2 5 2 4 2 2" xfId="19963"/>
    <cellStyle name="Normal 6 2 2 5 2 4 2 3" xfId="19964"/>
    <cellStyle name="Normal 6 2 2 5 2 4 2 4" xfId="52701"/>
    <cellStyle name="Normal 6 2 2 5 2 4 3" xfId="19965"/>
    <cellStyle name="Normal 6 2 2 5 2 4 3 2" xfId="19966"/>
    <cellStyle name="Normal 6 2 2 5 2 4 3 3" xfId="48768"/>
    <cellStyle name="Normal 6 2 2 5 2 4 4" xfId="19967"/>
    <cellStyle name="Normal 6 2 2 5 2 4 5" xfId="19968"/>
    <cellStyle name="Normal 6 2 2 5 2 4 6" xfId="42045"/>
    <cellStyle name="Normal 6 2 2 5 2 5" xfId="19969"/>
    <cellStyle name="Normal 6 2 2 5 2 5 2" xfId="19970"/>
    <cellStyle name="Normal 6 2 2 5 2 5 3" xfId="19971"/>
    <cellStyle name="Normal 6 2 2 5 2 5 4" xfId="48769"/>
    <cellStyle name="Normal 6 2 2 5 2 6" xfId="19972"/>
    <cellStyle name="Normal 6 2 2 5 2 6 2" xfId="19973"/>
    <cellStyle name="Normal 6 2 2 5 2 6 3" xfId="19974"/>
    <cellStyle name="Normal 6 2 2 5 2 6 4" xfId="45679"/>
    <cellStyle name="Normal 6 2 2 5 2 7" xfId="19975"/>
    <cellStyle name="Normal 6 2 2 5 2 7 2" xfId="19976"/>
    <cellStyle name="Normal 6 2 2 5 2 7 3" xfId="19977"/>
    <cellStyle name="Normal 6 2 2 5 2 7 4" xfId="50890"/>
    <cellStyle name="Normal 6 2 2 5 2 8" xfId="19978"/>
    <cellStyle name="Normal 6 2 2 5 2 8 2" xfId="19979"/>
    <cellStyle name="Normal 6 2 2 5 2 8 3" xfId="43856"/>
    <cellStyle name="Normal 6 2 2 5 2 9" xfId="19980"/>
    <cellStyle name="Normal 6 2 2 5 3" xfId="19981"/>
    <cellStyle name="Normal 6 2 2 5 3 10" xfId="40372"/>
    <cellStyle name="Normal 6 2 2 5 3 2" xfId="19982"/>
    <cellStyle name="Normal 6 2 2 5 3 2 2" xfId="19983"/>
    <cellStyle name="Normal 6 2 2 5 3 2 2 2" xfId="19984"/>
    <cellStyle name="Normal 6 2 2 5 3 2 2 2 2" xfId="19985"/>
    <cellStyle name="Normal 6 2 2 5 3 2 2 2 3" xfId="19986"/>
    <cellStyle name="Normal 6 2 2 5 3 2 2 2 4" xfId="53477"/>
    <cellStyle name="Normal 6 2 2 5 3 2 2 3" xfId="19987"/>
    <cellStyle name="Normal 6 2 2 5 3 2 2 3 2" xfId="19988"/>
    <cellStyle name="Normal 6 2 2 5 3 2 2 3 3" xfId="48770"/>
    <cellStyle name="Normal 6 2 2 5 3 2 2 4" xfId="19989"/>
    <cellStyle name="Normal 6 2 2 5 3 2 2 5" xfId="19990"/>
    <cellStyle name="Normal 6 2 2 5 3 2 2 6" xfId="42821"/>
    <cellStyle name="Normal 6 2 2 5 3 2 3" xfId="19991"/>
    <cellStyle name="Normal 6 2 2 5 3 2 3 2" xfId="19992"/>
    <cellStyle name="Normal 6 2 2 5 3 2 3 3" xfId="19993"/>
    <cellStyle name="Normal 6 2 2 5 3 2 3 4" xfId="48771"/>
    <cellStyle name="Normal 6 2 2 5 3 2 4" xfId="19994"/>
    <cellStyle name="Normal 6 2 2 5 3 2 4 2" xfId="19995"/>
    <cellStyle name="Normal 6 2 2 5 3 2 4 3" xfId="19996"/>
    <cellStyle name="Normal 6 2 2 5 3 2 4 4" xfId="46455"/>
    <cellStyle name="Normal 6 2 2 5 3 2 5" xfId="19997"/>
    <cellStyle name="Normal 6 2 2 5 3 2 5 2" xfId="19998"/>
    <cellStyle name="Normal 6 2 2 5 3 2 5 3" xfId="19999"/>
    <cellStyle name="Normal 6 2 2 5 3 2 5 4" xfId="51666"/>
    <cellStyle name="Normal 6 2 2 5 3 2 6" xfId="20000"/>
    <cellStyle name="Normal 6 2 2 5 3 2 6 2" xfId="20001"/>
    <cellStyle name="Normal 6 2 2 5 3 2 6 3" xfId="44632"/>
    <cellStyle name="Normal 6 2 2 5 3 2 7" xfId="20002"/>
    <cellStyle name="Normal 6 2 2 5 3 2 8" xfId="20003"/>
    <cellStyle name="Normal 6 2 2 5 3 2 9" xfId="41010"/>
    <cellStyle name="Normal 6 2 2 5 3 3" xfId="20004"/>
    <cellStyle name="Normal 6 2 2 5 3 3 2" xfId="20005"/>
    <cellStyle name="Normal 6 2 2 5 3 3 2 2" xfId="20006"/>
    <cellStyle name="Normal 6 2 2 5 3 3 2 3" xfId="20007"/>
    <cellStyle name="Normal 6 2 2 5 3 3 2 4" xfId="52839"/>
    <cellStyle name="Normal 6 2 2 5 3 3 3" xfId="20008"/>
    <cellStyle name="Normal 6 2 2 5 3 3 3 2" xfId="20009"/>
    <cellStyle name="Normal 6 2 2 5 3 3 3 3" xfId="48772"/>
    <cellStyle name="Normal 6 2 2 5 3 3 4" xfId="20010"/>
    <cellStyle name="Normal 6 2 2 5 3 3 5" xfId="20011"/>
    <cellStyle name="Normal 6 2 2 5 3 3 6" xfId="42183"/>
    <cellStyle name="Normal 6 2 2 5 3 4" xfId="20012"/>
    <cellStyle name="Normal 6 2 2 5 3 4 2" xfId="20013"/>
    <cellStyle name="Normal 6 2 2 5 3 4 3" xfId="20014"/>
    <cellStyle name="Normal 6 2 2 5 3 4 4" xfId="48773"/>
    <cellStyle name="Normal 6 2 2 5 3 5" xfId="20015"/>
    <cellStyle name="Normal 6 2 2 5 3 5 2" xfId="20016"/>
    <cellStyle name="Normal 6 2 2 5 3 5 3" xfId="20017"/>
    <cellStyle name="Normal 6 2 2 5 3 5 4" xfId="45817"/>
    <cellStyle name="Normal 6 2 2 5 3 6" xfId="20018"/>
    <cellStyle name="Normal 6 2 2 5 3 6 2" xfId="20019"/>
    <cellStyle name="Normal 6 2 2 5 3 6 3" xfId="20020"/>
    <cellStyle name="Normal 6 2 2 5 3 6 4" xfId="51028"/>
    <cellStyle name="Normal 6 2 2 5 3 7" xfId="20021"/>
    <cellStyle name="Normal 6 2 2 5 3 7 2" xfId="20022"/>
    <cellStyle name="Normal 6 2 2 5 3 7 3" xfId="43994"/>
    <cellStyle name="Normal 6 2 2 5 3 8" xfId="20023"/>
    <cellStyle name="Normal 6 2 2 5 3 9" xfId="20024"/>
    <cellStyle name="Normal 6 2 2 5 4" xfId="20025"/>
    <cellStyle name="Normal 6 2 2 5 4 2" xfId="20026"/>
    <cellStyle name="Normal 6 2 2 5 4 2 2" xfId="20027"/>
    <cellStyle name="Normal 6 2 2 5 4 2 2 2" xfId="20028"/>
    <cellStyle name="Normal 6 2 2 5 4 2 2 3" xfId="20029"/>
    <cellStyle name="Normal 6 2 2 5 4 2 2 4" xfId="53474"/>
    <cellStyle name="Normal 6 2 2 5 4 2 3" xfId="20030"/>
    <cellStyle name="Normal 6 2 2 5 4 2 3 2" xfId="20031"/>
    <cellStyle name="Normal 6 2 2 5 4 2 3 3" xfId="48774"/>
    <cellStyle name="Normal 6 2 2 5 4 2 4" xfId="20032"/>
    <cellStyle name="Normal 6 2 2 5 4 2 5" xfId="20033"/>
    <cellStyle name="Normal 6 2 2 5 4 2 6" xfId="42818"/>
    <cellStyle name="Normal 6 2 2 5 4 3" xfId="20034"/>
    <cellStyle name="Normal 6 2 2 5 4 3 2" xfId="20035"/>
    <cellStyle name="Normal 6 2 2 5 4 3 3" xfId="20036"/>
    <cellStyle name="Normal 6 2 2 5 4 3 4" xfId="48775"/>
    <cellStyle name="Normal 6 2 2 5 4 4" xfId="20037"/>
    <cellStyle name="Normal 6 2 2 5 4 4 2" xfId="20038"/>
    <cellStyle name="Normal 6 2 2 5 4 4 3" xfId="20039"/>
    <cellStyle name="Normal 6 2 2 5 4 4 4" xfId="46452"/>
    <cellStyle name="Normal 6 2 2 5 4 5" xfId="20040"/>
    <cellStyle name="Normal 6 2 2 5 4 5 2" xfId="20041"/>
    <cellStyle name="Normal 6 2 2 5 4 5 3" xfId="20042"/>
    <cellStyle name="Normal 6 2 2 5 4 5 4" xfId="51663"/>
    <cellStyle name="Normal 6 2 2 5 4 6" xfId="20043"/>
    <cellStyle name="Normal 6 2 2 5 4 6 2" xfId="20044"/>
    <cellStyle name="Normal 6 2 2 5 4 6 3" xfId="44629"/>
    <cellStyle name="Normal 6 2 2 5 4 7" xfId="20045"/>
    <cellStyle name="Normal 6 2 2 5 4 8" xfId="20046"/>
    <cellStyle name="Normal 6 2 2 5 4 9" xfId="41007"/>
    <cellStyle name="Normal 6 2 2 5 5" xfId="20047"/>
    <cellStyle name="Normal 6 2 2 5 5 2" xfId="20048"/>
    <cellStyle name="Normal 6 2 2 5 5 2 2" xfId="20049"/>
    <cellStyle name="Normal 6 2 2 5 5 2 2 2" xfId="20050"/>
    <cellStyle name="Normal 6 2 2 5 5 2 2 3" xfId="20051"/>
    <cellStyle name="Normal 6 2 2 5 5 2 2 4" xfId="53944"/>
    <cellStyle name="Normal 6 2 2 5 5 2 3" xfId="20052"/>
    <cellStyle name="Normal 6 2 2 5 5 2 3 2" xfId="20053"/>
    <cellStyle name="Normal 6 2 2 5 5 2 3 3" xfId="48776"/>
    <cellStyle name="Normal 6 2 2 5 5 2 4" xfId="20054"/>
    <cellStyle name="Normal 6 2 2 5 5 2 5" xfId="20055"/>
    <cellStyle name="Normal 6 2 2 5 5 2 6" xfId="43288"/>
    <cellStyle name="Normal 6 2 2 5 5 3" xfId="20056"/>
    <cellStyle name="Normal 6 2 2 5 5 3 2" xfId="20057"/>
    <cellStyle name="Normal 6 2 2 5 5 3 3" xfId="20058"/>
    <cellStyle name="Normal 6 2 2 5 5 3 4" xfId="48777"/>
    <cellStyle name="Normal 6 2 2 5 5 4" xfId="20059"/>
    <cellStyle name="Normal 6 2 2 5 5 4 2" xfId="20060"/>
    <cellStyle name="Normal 6 2 2 5 5 4 3" xfId="20061"/>
    <cellStyle name="Normal 6 2 2 5 5 4 4" xfId="46922"/>
    <cellStyle name="Normal 6 2 2 5 5 5" xfId="20062"/>
    <cellStyle name="Normal 6 2 2 5 5 5 2" xfId="20063"/>
    <cellStyle name="Normal 6 2 2 5 5 5 3" xfId="20064"/>
    <cellStyle name="Normal 6 2 2 5 5 5 4" xfId="52133"/>
    <cellStyle name="Normal 6 2 2 5 5 6" xfId="20065"/>
    <cellStyle name="Normal 6 2 2 5 5 6 2" xfId="20066"/>
    <cellStyle name="Normal 6 2 2 5 5 6 3" xfId="45099"/>
    <cellStyle name="Normal 6 2 2 5 5 7" xfId="20067"/>
    <cellStyle name="Normal 6 2 2 5 5 8" xfId="20068"/>
    <cellStyle name="Normal 6 2 2 5 5 9" xfId="41477"/>
    <cellStyle name="Normal 6 2 2 5 6" xfId="20069"/>
    <cellStyle name="Normal 6 2 2 5 6 2" xfId="20070"/>
    <cellStyle name="Normal 6 2 2 5 6 2 2" xfId="20071"/>
    <cellStyle name="Normal 6 2 2 5 6 2 2 2" xfId="20072"/>
    <cellStyle name="Normal 6 2 2 5 6 2 2 3" xfId="20073"/>
    <cellStyle name="Normal 6 2 2 5 6 2 2 4" xfId="54079"/>
    <cellStyle name="Normal 6 2 2 5 6 2 3" xfId="20074"/>
    <cellStyle name="Normal 6 2 2 5 6 2 3 2" xfId="20075"/>
    <cellStyle name="Normal 6 2 2 5 6 2 3 3" xfId="48778"/>
    <cellStyle name="Normal 6 2 2 5 6 2 4" xfId="20076"/>
    <cellStyle name="Normal 6 2 2 5 6 2 5" xfId="20077"/>
    <cellStyle name="Normal 6 2 2 5 6 2 6" xfId="43423"/>
    <cellStyle name="Normal 6 2 2 5 6 3" xfId="20078"/>
    <cellStyle name="Normal 6 2 2 5 6 3 2" xfId="20079"/>
    <cellStyle name="Normal 6 2 2 5 6 3 3" xfId="20080"/>
    <cellStyle name="Normal 6 2 2 5 6 3 4" xfId="47057"/>
    <cellStyle name="Normal 6 2 2 5 6 4" xfId="20081"/>
    <cellStyle name="Normal 6 2 2 5 6 4 2" xfId="20082"/>
    <cellStyle name="Normal 6 2 2 5 6 4 3" xfId="20083"/>
    <cellStyle name="Normal 6 2 2 5 6 4 4" xfId="52268"/>
    <cellStyle name="Normal 6 2 2 5 6 5" xfId="20084"/>
    <cellStyle name="Normal 6 2 2 5 6 5 2" xfId="20085"/>
    <cellStyle name="Normal 6 2 2 5 6 5 3" xfId="45234"/>
    <cellStyle name="Normal 6 2 2 5 6 6" xfId="20086"/>
    <cellStyle name="Normal 6 2 2 5 6 7" xfId="20087"/>
    <cellStyle name="Normal 6 2 2 5 6 8" xfId="41612"/>
    <cellStyle name="Normal 6 2 2 5 7" xfId="20088"/>
    <cellStyle name="Normal 6 2 2 5 7 2" xfId="20089"/>
    <cellStyle name="Normal 6 2 2 5 7 2 2" xfId="20090"/>
    <cellStyle name="Normal 6 2 2 5 7 2 3" xfId="20091"/>
    <cellStyle name="Normal 6 2 2 5 7 2 4" xfId="52566"/>
    <cellStyle name="Normal 6 2 2 5 7 3" xfId="20092"/>
    <cellStyle name="Normal 6 2 2 5 7 3 2" xfId="20093"/>
    <cellStyle name="Normal 6 2 2 5 7 3 3" xfId="48779"/>
    <cellStyle name="Normal 6 2 2 5 7 4" xfId="20094"/>
    <cellStyle name="Normal 6 2 2 5 7 5" xfId="20095"/>
    <cellStyle name="Normal 6 2 2 5 7 6" xfId="41910"/>
    <cellStyle name="Normal 6 2 2 5 8" xfId="20096"/>
    <cellStyle name="Normal 6 2 2 5 8 2" xfId="20097"/>
    <cellStyle name="Normal 6 2 2 5 8 3" xfId="20098"/>
    <cellStyle name="Normal 6 2 2 5 8 4" xfId="48780"/>
    <cellStyle name="Normal 6 2 2 5 9" xfId="20099"/>
    <cellStyle name="Normal 6 2 2 5 9 2" xfId="20100"/>
    <cellStyle name="Normal 6 2 2 5 9 3" xfId="20101"/>
    <cellStyle name="Normal 6 2 2 5 9 4" xfId="45544"/>
    <cellStyle name="Normal 6 2 2 6" xfId="20102"/>
    <cellStyle name="Normal 6 2 2 6 10" xfId="20103"/>
    <cellStyle name="Normal 6 2 2 6 11" xfId="40010"/>
    <cellStyle name="Normal 6 2 2 6 2" xfId="20104"/>
    <cellStyle name="Normal 6 2 2 6 2 10" xfId="40462"/>
    <cellStyle name="Normal 6 2 2 6 2 2" xfId="20105"/>
    <cellStyle name="Normal 6 2 2 6 2 2 2" xfId="20106"/>
    <cellStyle name="Normal 6 2 2 6 2 2 2 2" xfId="20107"/>
    <cellStyle name="Normal 6 2 2 6 2 2 2 2 2" xfId="20108"/>
    <cellStyle name="Normal 6 2 2 6 2 2 2 2 3" xfId="20109"/>
    <cellStyle name="Normal 6 2 2 6 2 2 2 2 4" xfId="53479"/>
    <cellStyle name="Normal 6 2 2 6 2 2 2 3" xfId="20110"/>
    <cellStyle name="Normal 6 2 2 6 2 2 2 3 2" xfId="20111"/>
    <cellStyle name="Normal 6 2 2 6 2 2 2 3 3" xfId="48781"/>
    <cellStyle name="Normal 6 2 2 6 2 2 2 4" xfId="20112"/>
    <cellStyle name="Normal 6 2 2 6 2 2 2 5" xfId="20113"/>
    <cellStyle name="Normal 6 2 2 6 2 2 2 6" xfId="42823"/>
    <cellStyle name="Normal 6 2 2 6 2 2 3" xfId="20114"/>
    <cellStyle name="Normal 6 2 2 6 2 2 3 2" xfId="20115"/>
    <cellStyle name="Normal 6 2 2 6 2 2 3 3" xfId="20116"/>
    <cellStyle name="Normal 6 2 2 6 2 2 3 4" xfId="48782"/>
    <cellStyle name="Normal 6 2 2 6 2 2 4" xfId="20117"/>
    <cellStyle name="Normal 6 2 2 6 2 2 4 2" xfId="20118"/>
    <cellStyle name="Normal 6 2 2 6 2 2 4 3" xfId="20119"/>
    <cellStyle name="Normal 6 2 2 6 2 2 4 4" xfId="46457"/>
    <cellStyle name="Normal 6 2 2 6 2 2 5" xfId="20120"/>
    <cellStyle name="Normal 6 2 2 6 2 2 5 2" xfId="20121"/>
    <cellStyle name="Normal 6 2 2 6 2 2 5 3" xfId="20122"/>
    <cellStyle name="Normal 6 2 2 6 2 2 5 4" xfId="51668"/>
    <cellStyle name="Normal 6 2 2 6 2 2 6" xfId="20123"/>
    <cellStyle name="Normal 6 2 2 6 2 2 6 2" xfId="20124"/>
    <cellStyle name="Normal 6 2 2 6 2 2 6 3" xfId="44634"/>
    <cellStyle name="Normal 6 2 2 6 2 2 7" xfId="20125"/>
    <cellStyle name="Normal 6 2 2 6 2 2 8" xfId="20126"/>
    <cellStyle name="Normal 6 2 2 6 2 2 9" xfId="41012"/>
    <cellStyle name="Normal 6 2 2 6 2 3" xfId="20127"/>
    <cellStyle name="Normal 6 2 2 6 2 3 2" xfId="20128"/>
    <cellStyle name="Normal 6 2 2 6 2 3 2 2" xfId="20129"/>
    <cellStyle name="Normal 6 2 2 6 2 3 2 3" xfId="20130"/>
    <cellStyle name="Normal 6 2 2 6 2 3 2 4" xfId="52929"/>
    <cellStyle name="Normal 6 2 2 6 2 3 3" xfId="20131"/>
    <cellStyle name="Normal 6 2 2 6 2 3 3 2" xfId="20132"/>
    <cellStyle name="Normal 6 2 2 6 2 3 3 3" xfId="48783"/>
    <cellStyle name="Normal 6 2 2 6 2 3 4" xfId="20133"/>
    <cellStyle name="Normal 6 2 2 6 2 3 5" xfId="20134"/>
    <cellStyle name="Normal 6 2 2 6 2 3 6" xfId="42273"/>
    <cellStyle name="Normal 6 2 2 6 2 4" xfId="20135"/>
    <cellStyle name="Normal 6 2 2 6 2 4 2" xfId="20136"/>
    <cellStyle name="Normal 6 2 2 6 2 4 3" xfId="20137"/>
    <cellStyle name="Normal 6 2 2 6 2 4 4" xfId="48784"/>
    <cellStyle name="Normal 6 2 2 6 2 5" xfId="20138"/>
    <cellStyle name="Normal 6 2 2 6 2 5 2" xfId="20139"/>
    <cellStyle name="Normal 6 2 2 6 2 5 3" xfId="20140"/>
    <cellStyle name="Normal 6 2 2 6 2 5 4" xfId="45907"/>
    <cellStyle name="Normal 6 2 2 6 2 6" xfId="20141"/>
    <cellStyle name="Normal 6 2 2 6 2 6 2" xfId="20142"/>
    <cellStyle name="Normal 6 2 2 6 2 6 3" xfId="20143"/>
    <cellStyle name="Normal 6 2 2 6 2 6 4" xfId="51118"/>
    <cellStyle name="Normal 6 2 2 6 2 7" xfId="20144"/>
    <cellStyle name="Normal 6 2 2 6 2 7 2" xfId="20145"/>
    <cellStyle name="Normal 6 2 2 6 2 7 3" xfId="44084"/>
    <cellStyle name="Normal 6 2 2 6 2 8" xfId="20146"/>
    <cellStyle name="Normal 6 2 2 6 2 9" xfId="20147"/>
    <cellStyle name="Normal 6 2 2 6 3" xfId="20148"/>
    <cellStyle name="Normal 6 2 2 6 3 2" xfId="20149"/>
    <cellStyle name="Normal 6 2 2 6 3 2 2" xfId="20150"/>
    <cellStyle name="Normal 6 2 2 6 3 2 2 2" xfId="20151"/>
    <cellStyle name="Normal 6 2 2 6 3 2 2 3" xfId="20152"/>
    <cellStyle name="Normal 6 2 2 6 3 2 2 4" xfId="53478"/>
    <cellStyle name="Normal 6 2 2 6 3 2 3" xfId="20153"/>
    <cellStyle name="Normal 6 2 2 6 3 2 3 2" xfId="20154"/>
    <cellStyle name="Normal 6 2 2 6 3 2 3 3" xfId="48785"/>
    <cellStyle name="Normal 6 2 2 6 3 2 4" xfId="20155"/>
    <cellStyle name="Normal 6 2 2 6 3 2 5" xfId="20156"/>
    <cellStyle name="Normal 6 2 2 6 3 2 6" xfId="42822"/>
    <cellStyle name="Normal 6 2 2 6 3 3" xfId="20157"/>
    <cellStyle name="Normal 6 2 2 6 3 3 2" xfId="20158"/>
    <cellStyle name="Normal 6 2 2 6 3 3 3" xfId="20159"/>
    <cellStyle name="Normal 6 2 2 6 3 3 4" xfId="48786"/>
    <cellStyle name="Normal 6 2 2 6 3 4" xfId="20160"/>
    <cellStyle name="Normal 6 2 2 6 3 4 2" xfId="20161"/>
    <cellStyle name="Normal 6 2 2 6 3 4 3" xfId="20162"/>
    <cellStyle name="Normal 6 2 2 6 3 4 4" xfId="46456"/>
    <cellStyle name="Normal 6 2 2 6 3 5" xfId="20163"/>
    <cellStyle name="Normal 6 2 2 6 3 5 2" xfId="20164"/>
    <cellStyle name="Normal 6 2 2 6 3 5 3" xfId="20165"/>
    <cellStyle name="Normal 6 2 2 6 3 5 4" xfId="51667"/>
    <cellStyle name="Normal 6 2 2 6 3 6" xfId="20166"/>
    <cellStyle name="Normal 6 2 2 6 3 6 2" xfId="20167"/>
    <cellStyle name="Normal 6 2 2 6 3 6 3" xfId="44633"/>
    <cellStyle name="Normal 6 2 2 6 3 7" xfId="20168"/>
    <cellStyle name="Normal 6 2 2 6 3 8" xfId="20169"/>
    <cellStyle name="Normal 6 2 2 6 3 9" xfId="41011"/>
    <cellStyle name="Normal 6 2 2 6 4" xfId="20170"/>
    <cellStyle name="Normal 6 2 2 6 4 2" xfId="20171"/>
    <cellStyle name="Normal 6 2 2 6 4 2 2" xfId="20172"/>
    <cellStyle name="Normal 6 2 2 6 4 2 3" xfId="20173"/>
    <cellStyle name="Normal 6 2 2 6 4 2 4" xfId="52477"/>
    <cellStyle name="Normal 6 2 2 6 4 3" xfId="20174"/>
    <cellStyle name="Normal 6 2 2 6 4 3 2" xfId="20175"/>
    <cellStyle name="Normal 6 2 2 6 4 3 3" xfId="48787"/>
    <cellStyle name="Normal 6 2 2 6 4 4" xfId="20176"/>
    <cellStyle name="Normal 6 2 2 6 4 5" xfId="20177"/>
    <cellStyle name="Normal 6 2 2 6 4 6" xfId="41821"/>
    <cellStyle name="Normal 6 2 2 6 5" xfId="20178"/>
    <cellStyle name="Normal 6 2 2 6 5 2" xfId="20179"/>
    <cellStyle name="Normal 6 2 2 6 5 3" xfId="20180"/>
    <cellStyle name="Normal 6 2 2 6 5 4" xfId="48788"/>
    <cellStyle name="Normal 6 2 2 6 6" xfId="20181"/>
    <cellStyle name="Normal 6 2 2 6 6 2" xfId="20182"/>
    <cellStyle name="Normal 6 2 2 6 6 3" xfId="20183"/>
    <cellStyle name="Normal 6 2 2 6 6 4" xfId="45455"/>
    <cellStyle name="Normal 6 2 2 6 7" xfId="20184"/>
    <cellStyle name="Normal 6 2 2 6 7 2" xfId="20185"/>
    <cellStyle name="Normal 6 2 2 6 7 3" xfId="20186"/>
    <cellStyle name="Normal 6 2 2 6 7 4" xfId="50666"/>
    <cellStyle name="Normal 6 2 2 6 8" xfId="20187"/>
    <cellStyle name="Normal 6 2 2 6 8 2" xfId="20188"/>
    <cellStyle name="Normal 6 2 2 6 8 3" xfId="43632"/>
    <cellStyle name="Normal 6 2 2 6 9" xfId="20189"/>
    <cellStyle name="Normal 6 2 2 7" xfId="20190"/>
    <cellStyle name="Normal 6 2 2 7 10" xfId="20191"/>
    <cellStyle name="Normal 6 2 2 7 11" xfId="40145"/>
    <cellStyle name="Normal 6 2 2 7 2" xfId="20192"/>
    <cellStyle name="Normal 6 2 2 7 2 10" xfId="40512"/>
    <cellStyle name="Normal 6 2 2 7 2 2" xfId="20193"/>
    <cellStyle name="Normal 6 2 2 7 2 2 2" xfId="20194"/>
    <cellStyle name="Normal 6 2 2 7 2 2 2 2" xfId="20195"/>
    <cellStyle name="Normal 6 2 2 7 2 2 2 2 2" xfId="20196"/>
    <cellStyle name="Normal 6 2 2 7 2 2 2 2 3" xfId="20197"/>
    <cellStyle name="Normal 6 2 2 7 2 2 2 2 4" xfId="53481"/>
    <cellStyle name="Normal 6 2 2 7 2 2 2 3" xfId="20198"/>
    <cellStyle name="Normal 6 2 2 7 2 2 2 3 2" xfId="20199"/>
    <cellStyle name="Normal 6 2 2 7 2 2 2 3 3" xfId="48789"/>
    <cellStyle name="Normal 6 2 2 7 2 2 2 4" xfId="20200"/>
    <cellStyle name="Normal 6 2 2 7 2 2 2 5" xfId="20201"/>
    <cellStyle name="Normal 6 2 2 7 2 2 2 6" xfId="42825"/>
    <cellStyle name="Normal 6 2 2 7 2 2 3" xfId="20202"/>
    <cellStyle name="Normal 6 2 2 7 2 2 3 2" xfId="20203"/>
    <cellStyle name="Normal 6 2 2 7 2 2 3 3" xfId="20204"/>
    <cellStyle name="Normal 6 2 2 7 2 2 3 4" xfId="48790"/>
    <cellStyle name="Normal 6 2 2 7 2 2 4" xfId="20205"/>
    <cellStyle name="Normal 6 2 2 7 2 2 4 2" xfId="20206"/>
    <cellStyle name="Normal 6 2 2 7 2 2 4 3" xfId="20207"/>
    <cellStyle name="Normal 6 2 2 7 2 2 4 4" xfId="46459"/>
    <cellStyle name="Normal 6 2 2 7 2 2 5" xfId="20208"/>
    <cellStyle name="Normal 6 2 2 7 2 2 5 2" xfId="20209"/>
    <cellStyle name="Normal 6 2 2 7 2 2 5 3" xfId="20210"/>
    <cellStyle name="Normal 6 2 2 7 2 2 5 4" xfId="51670"/>
    <cellStyle name="Normal 6 2 2 7 2 2 6" xfId="20211"/>
    <cellStyle name="Normal 6 2 2 7 2 2 6 2" xfId="20212"/>
    <cellStyle name="Normal 6 2 2 7 2 2 6 3" xfId="44636"/>
    <cellStyle name="Normal 6 2 2 7 2 2 7" xfId="20213"/>
    <cellStyle name="Normal 6 2 2 7 2 2 8" xfId="20214"/>
    <cellStyle name="Normal 6 2 2 7 2 2 9" xfId="41014"/>
    <cellStyle name="Normal 6 2 2 7 2 3" xfId="20215"/>
    <cellStyle name="Normal 6 2 2 7 2 3 2" xfId="20216"/>
    <cellStyle name="Normal 6 2 2 7 2 3 2 2" xfId="20217"/>
    <cellStyle name="Normal 6 2 2 7 2 3 2 3" xfId="20218"/>
    <cellStyle name="Normal 6 2 2 7 2 3 2 4" xfId="52979"/>
    <cellStyle name="Normal 6 2 2 7 2 3 3" xfId="20219"/>
    <cellStyle name="Normal 6 2 2 7 2 3 3 2" xfId="20220"/>
    <cellStyle name="Normal 6 2 2 7 2 3 3 3" xfId="48791"/>
    <cellStyle name="Normal 6 2 2 7 2 3 4" xfId="20221"/>
    <cellStyle name="Normal 6 2 2 7 2 3 5" xfId="20222"/>
    <cellStyle name="Normal 6 2 2 7 2 3 6" xfId="42323"/>
    <cellStyle name="Normal 6 2 2 7 2 4" xfId="20223"/>
    <cellStyle name="Normal 6 2 2 7 2 4 2" xfId="20224"/>
    <cellStyle name="Normal 6 2 2 7 2 4 3" xfId="20225"/>
    <cellStyle name="Normal 6 2 2 7 2 4 4" xfId="48792"/>
    <cellStyle name="Normal 6 2 2 7 2 5" xfId="20226"/>
    <cellStyle name="Normal 6 2 2 7 2 5 2" xfId="20227"/>
    <cellStyle name="Normal 6 2 2 7 2 5 3" xfId="20228"/>
    <cellStyle name="Normal 6 2 2 7 2 5 4" xfId="45957"/>
    <cellStyle name="Normal 6 2 2 7 2 6" xfId="20229"/>
    <cellStyle name="Normal 6 2 2 7 2 6 2" xfId="20230"/>
    <cellStyle name="Normal 6 2 2 7 2 6 3" xfId="20231"/>
    <cellStyle name="Normal 6 2 2 7 2 6 4" xfId="51168"/>
    <cellStyle name="Normal 6 2 2 7 2 7" xfId="20232"/>
    <cellStyle name="Normal 6 2 2 7 2 7 2" xfId="20233"/>
    <cellStyle name="Normal 6 2 2 7 2 7 3" xfId="44134"/>
    <cellStyle name="Normal 6 2 2 7 2 8" xfId="20234"/>
    <cellStyle name="Normal 6 2 2 7 2 9" xfId="20235"/>
    <cellStyle name="Normal 6 2 2 7 3" xfId="20236"/>
    <cellStyle name="Normal 6 2 2 7 3 2" xfId="20237"/>
    <cellStyle name="Normal 6 2 2 7 3 2 2" xfId="20238"/>
    <cellStyle name="Normal 6 2 2 7 3 2 2 2" xfId="20239"/>
    <cellStyle name="Normal 6 2 2 7 3 2 2 3" xfId="20240"/>
    <cellStyle name="Normal 6 2 2 7 3 2 2 4" xfId="53480"/>
    <cellStyle name="Normal 6 2 2 7 3 2 3" xfId="20241"/>
    <cellStyle name="Normal 6 2 2 7 3 2 3 2" xfId="20242"/>
    <cellStyle name="Normal 6 2 2 7 3 2 3 3" xfId="48793"/>
    <cellStyle name="Normal 6 2 2 7 3 2 4" xfId="20243"/>
    <cellStyle name="Normal 6 2 2 7 3 2 5" xfId="20244"/>
    <cellStyle name="Normal 6 2 2 7 3 2 6" xfId="42824"/>
    <cellStyle name="Normal 6 2 2 7 3 3" xfId="20245"/>
    <cellStyle name="Normal 6 2 2 7 3 3 2" xfId="20246"/>
    <cellStyle name="Normal 6 2 2 7 3 3 3" xfId="20247"/>
    <cellStyle name="Normal 6 2 2 7 3 3 4" xfId="48794"/>
    <cellStyle name="Normal 6 2 2 7 3 4" xfId="20248"/>
    <cellStyle name="Normal 6 2 2 7 3 4 2" xfId="20249"/>
    <cellStyle name="Normal 6 2 2 7 3 4 3" xfId="20250"/>
    <cellStyle name="Normal 6 2 2 7 3 4 4" xfId="46458"/>
    <cellStyle name="Normal 6 2 2 7 3 5" xfId="20251"/>
    <cellStyle name="Normal 6 2 2 7 3 5 2" xfId="20252"/>
    <cellStyle name="Normal 6 2 2 7 3 5 3" xfId="20253"/>
    <cellStyle name="Normal 6 2 2 7 3 5 4" xfId="51669"/>
    <cellStyle name="Normal 6 2 2 7 3 6" xfId="20254"/>
    <cellStyle name="Normal 6 2 2 7 3 6 2" xfId="20255"/>
    <cellStyle name="Normal 6 2 2 7 3 6 3" xfId="44635"/>
    <cellStyle name="Normal 6 2 2 7 3 7" xfId="20256"/>
    <cellStyle name="Normal 6 2 2 7 3 8" xfId="20257"/>
    <cellStyle name="Normal 6 2 2 7 3 9" xfId="41013"/>
    <cellStyle name="Normal 6 2 2 7 4" xfId="20258"/>
    <cellStyle name="Normal 6 2 2 7 4 2" xfId="20259"/>
    <cellStyle name="Normal 6 2 2 7 4 2 2" xfId="20260"/>
    <cellStyle name="Normal 6 2 2 7 4 2 3" xfId="20261"/>
    <cellStyle name="Normal 6 2 2 7 4 2 4" xfId="52612"/>
    <cellStyle name="Normal 6 2 2 7 4 3" xfId="20262"/>
    <cellStyle name="Normal 6 2 2 7 4 3 2" xfId="20263"/>
    <cellStyle name="Normal 6 2 2 7 4 3 3" xfId="48795"/>
    <cellStyle name="Normal 6 2 2 7 4 4" xfId="20264"/>
    <cellStyle name="Normal 6 2 2 7 4 5" xfId="20265"/>
    <cellStyle name="Normal 6 2 2 7 4 6" xfId="41956"/>
    <cellStyle name="Normal 6 2 2 7 5" xfId="20266"/>
    <cellStyle name="Normal 6 2 2 7 5 2" xfId="20267"/>
    <cellStyle name="Normal 6 2 2 7 5 3" xfId="20268"/>
    <cellStyle name="Normal 6 2 2 7 5 4" xfId="48796"/>
    <cellStyle name="Normal 6 2 2 7 6" xfId="20269"/>
    <cellStyle name="Normal 6 2 2 7 6 2" xfId="20270"/>
    <cellStyle name="Normal 6 2 2 7 6 3" xfId="20271"/>
    <cellStyle name="Normal 6 2 2 7 6 4" xfId="45590"/>
    <cellStyle name="Normal 6 2 2 7 7" xfId="20272"/>
    <cellStyle name="Normal 6 2 2 7 7 2" xfId="20273"/>
    <cellStyle name="Normal 6 2 2 7 7 3" xfId="20274"/>
    <cellStyle name="Normal 6 2 2 7 7 4" xfId="50801"/>
    <cellStyle name="Normal 6 2 2 7 8" xfId="20275"/>
    <cellStyle name="Normal 6 2 2 7 8 2" xfId="20276"/>
    <cellStyle name="Normal 6 2 2 7 8 3" xfId="43767"/>
    <cellStyle name="Normal 6 2 2 7 9" xfId="20277"/>
    <cellStyle name="Normal 6 2 2 8" xfId="20278"/>
    <cellStyle name="Normal 6 2 2 8 10" xfId="20279"/>
    <cellStyle name="Normal 6 2 2 8 11" xfId="39961"/>
    <cellStyle name="Normal 6 2 2 8 2" xfId="20280"/>
    <cellStyle name="Normal 6 2 2 8 2 10" xfId="40418"/>
    <cellStyle name="Normal 6 2 2 8 2 2" xfId="20281"/>
    <cellStyle name="Normal 6 2 2 8 2 2 2" xfId="20282"/>
    <cellStyle name="Normal 6 2 2 8 2 2 2 2" xfId="20283"/>
    <cellStyle name="Normal 6 2 2 8 2 2 2 2 2" xfId="20284"/>
    <cellStyle name="Normal 6 2 2 8 2 2 2 2 3" xfId="20285"/>
    <cellStyle name="Normal 6 2 2 8 2 2 2 2 4" xfId="53483"/>
    <cellStyle name="Normal 6 2 2 8 2 2 2 3" xfId="20286"/>
    <cellStyle name="Normal 6 2 2 8 2 2 2 3 2" xfId="20287"/>
    <cellStyle name="Normal 6 2 2 8 2 2 2 3 3" xfId="48797"/>
    <cellStyle name="Normal 6 2 2 8 2 2 2 4" xfId="20288"/>
    <cellStyle name="Normal 6 2 2 8 2 2 2 5" xfId="20289"/>
    <cellStyle name="Normal 6 2 2 8 2 2 2 6" xfId="42827"/>
    <cellStyle name="Normal 6 2 2 8 2 2 3" xfId="20290"/>
    <cellStyle name="Normal 6 2 2 8 2 2 3 2" xfId="20291"/>
    <cellStyle name="Normal 6 2 2 8 2 2 3 3" xfId="20292"/>
    <cellStyle name="Normal 6 2 2 8 2 2 3 4" xfId="48798"/>
    <cellStyle name="Normal 6 2 2 8 2 2 4" xfId="20293"/>
    <cellStyle name="Normal 6 2 2 8 2 2 4 2" xfId="20294"/>
    <cellStyle name="Normal 6 2 2 8 2 2 4 3" xfId="20295"/>
    <cellStyle name="Normal 6 2 2 8 2 2 4 4" xfId="46461"/>
    <cellStyle name="Normal 6 2 2 8 2 2 5" xfId="20296"/>
    <cellStyle name="Normal 6 2 2 8 2 2 5 2" xfId="20297"/>
    <cellStyle name="Normal 6 2 2 8 2 2 5 3" xfId="20298"/>
    <cellStyle name="Normal 6 2 2 8 2 2 5 4" xfId="51672"/>
    <cellStyle name="Normal 6 2 2 8 2 2 6" xfId="20299"/>
    <cellStyle name="Normal 6 2 2 8 2 2 6 2" xfId="20300"/>
    <cellStyle name="Normal 6 2 2 8 2 2 6 3" xfId="44638"/>
    <cellStyle name="Normal 6 2 2 8 2 2 7" xfId="20301"/>
    <cellStyle name="Normal 6 2 2 8 2 2 8" xfId="20302"/>
    <cellStyle name="Normal 6 2 2 8 2 2 9" xfId="41016"/>
    <cellStyle name="Normal 6 2 2 8 2 3" xfId="20303"/>
    <cellStyle name="Normal 6 2 2 8 2 3 2" xfId="20304"/>
    <cellStyle name="Normal 6 2 2 8 2 3 2 2" xfId="20305"/>
    <cellStyle name="Normal 6 2 2 8 2 3 2 3" xfId="20306"/>
    <cellStyle name="Normal 6 2 2 8 2 3 2 4" xfId="52885"/>
    <cellStyle name="Normal 6 2 2 8 2 3 3" xfId="20307"/>
    <cellStyle name="Normal 6 2 2 8 2 3 3 2" xfId="20308"/>
    <cellStyle name="Normal 6 2 2 8 2 3 3 3" xfId="48799"/>
    <cellStyle name="Normal 6 2 2 8 2 3 4" xfId="20309"/>
    <cellStyle name="Normal 6 2 2 8 2 3 5" xfId="20310"/>
    <cellStyle name="Normal 6 2 2 8 2 3 6" xfId="42229"/>
    <cellStyle name="Normal 6 2 2 8 2 4" xfId="20311"/>
    <cellStyle name="Normal 6 2 2 8 2 4 2" xfId="20312"/>
    <cellStyle name="Normal 6 2 2 8 2 4 3" xfId="20313"/>
    <cellStyle name="Normal 6 2 2 8 2 4 4" xfId="48800"/>
    <cellStyle name="Normal 6 2 2 8 2 5" xfId="20314"/>
    <cellStyle name="Normal 6 2 2 8 2 5 2" xfId="20315"/>
    <cellStyle name="Normal 6 2 2 8 2 5 3" xfId="20316"/>
    <cellStyle name="Normal 6 2 2 8 2 5 4" xfId="45863"/>
    <cellStyle name="Normal 6 2 2 8 2 6" xfId="20317"/>
    <cellStyle name="Normal 6 2 2 8 2 6 2" xfId="20318"/>
    <cellStyle name="Normal 6 2 2 8 2 6 3" xfId="20319"/>
    <cellStyle name="Normal 6 2 2 8 2 6 4" xfId="51074"/>
    <cellStyle name="Normal 6 2 2 8 2 7" xfId="20320"/>
    <cellStyle name="Normal 6 2 2 8 2 7 2" xfId="20321"/>
    <cellStyle name="Normal 6 2 2 8 2 7 3" xfId="44040"/>
    <cellStyle name="Normal 6 2 2 8 2 8" xfId="20322"/>
    <cellStyle name="Normal 6 2 2 8 2 9" xfId="20323"/>
    <cellStyle name="Normal 6 2 2 8 3" xfId="20324"/>
    <cellStyle name="Normal 6 2 2 8 3 2" xfId="20325"/>
    <cellStyle name="Normal 6 2 2 8 3 2 2" xfId="20326"/>
    <cellStyle name="Normal 6 2 2 8 3 2 2 2" xfId="20327"/>
    <cellStyle name="Normal 6 2 2 8 3 2 2 3" xfId="20328"/>
    <cellStyle name="Normal 6 2 2 8 3 2 2 4" xfId="53482"/>
    <cellStyle name="Normal 6 2 2 8 3 2 3" xfId="20329"/>
    <cellStyle name="Normal 6 2 2 8 3 2 3 2" xfId="20330"/>
    <cellStyle name="Normal 6 2 2 8 3 2 3 3" xfId="48801"/>
    <cellStyle name="Normal 6 2 2 8 3 2 4" xfId="20331"/>
    <cellStyle name="Normal 6 2 2 8 3 2 5" xfId="20332"/>
    <cellStyle name="Normal 6 2 2 8 3 2 6" xfId="42826"/>
    <cellStyle name="Normal 6 2 2 8 3 3" xfId="20333"/>
    <cellStyle name="Normal 6 2 2 8 3 3 2" xfId="20334"/>
    <cellStyle name="Normal 6 2 2 8 3 3 3" xfId="20335"/>
    <cellStyle name="Normal 6 2 2 8 3 3 4" xfId="48802"/>
    <cellStyle name="Normal 6 2 2 8 3 4" xfId="20336"/>
    <cellStyle name="Normal 6 2 2 8 3 4 2" xfId="20337"/>
    <cellStyle name="Normal 6 2 2 8 3 4 3" xfId="20338"/>
    <cellStyle name="Normal 6 2 2 8 3 4 4" xfId="46460"/>
    <cellStyle name="Normal 6 2 2 8 3 5" xfId="20339"/>
    <cellStyle name="Normal 6 2 2 8 3 5 2" xfId="20340"/>
    <cellStyle name="Normal 6 2 2 8 3 5 3" xfId="20341"/>
    <cellStyle name="Normal 6 2 2 8 3 5 4" xfId="51671"/>
    <cellStyle name="Normal 6 2 2 8 3 6" xfId="20342"/>
    <cellStyle name="Normal 6 2 2 8 3 6 2" xfId="20343"/>
    <cellStyle name="Normal 6 2 2 8 3 6 3" xfId="44637"/>
    <cellStyle name="Normal 6 2 2 8 3 7" xfId="20344"/>
    <cellStyle name="Normal 6 2 2 8 3 8" xfId="20345"/>
    <cellStyle name="Normal 6 2 2 8 3 9" xfId="41015"/>
    <cellStyle name="Normal 6 2 2 8 4" xfId="20346"/>
    <cellStyle name="Normal 6 2 2 8 4 2" xfId="20347"/>
    <cellStyle name="Normal 6 2 2 8 4 2 2" xfId="20348"/>
    <cellStyle name="Normal 6 2 2 8 4 2 3" xfId="20349"/>
    <cellStyle name="Normal 6 2 2 8 4 2 4" xfId="52428"/>
    <cellStyle name="Normal 6 2 2 8 4 3" xfId="20350"/>
    <cellStyle name="Normal 6 2 2 8 4 3 2" xfId="20351"/>
    <cellStyle name="Normal 6 2 2 8 4 3 3" xfId="48803"/>
    <cellStyle name="Normal 6 2 2 8 4 4" xfId="20352"/>
    <cellStyle name="Normal 6 2 2 8 4 5" xfId="20353"/>
    <cellStyle name="Normal 6 2 2 8 4 6" xfId="41772"/>
    <cellStyle name="Normal 6 2 2 8 5" xfId="20354"/>
    <cellStyle name="Normal 6 2 2 8 5 2" xfId="20355"/>
    <cellStyle name="Normal 6 2 2 8 5 3" xfId="20356"/>
    <cellStyle name="Normal 6 2 2 8 5 4" xfId="48804"/>
    <cellStyle name="Normal 6 2 2 8 6" xfId="20357"/>
    <cellStyle name="Normal 6 2 2 8 6 2" xfId="20358"/>
    <cellStyle name="Normal 6 2 2 8 6 3" xfId="20359"/>
    <cellStyle name="Normal 6 2 2 8 6 4" xfId="45406"/>
    <cellStyle name="Normal 6 2 2 8 7" xfId="20360"/>
    <cellStyle name="Normal 6 2 2 8 7 2" xfId="20361"/>
    <cellStyle name="Normal 6 2 2 8 7 3" xfId="20362"/>
    <cellStyle name="Normal 6 2 2 8 7 4" xfId="50617"/>
    <cellStyle name="Normal 6 2 2 8 8" xfId="20363"/>
    <cellStyle name="Normal 6 2 2 8 8 2" xfId="20364"/>
    <cellStyle name="Normal 6 2 2 8 8 3" xfId="43583"/>
    <cellStyle name="Normal 6 2 2 8 9" xfId="20365"/>
    <cellStyle name="Normal 6 2 2 9" xfId="20366"/>
    <cellStyle name="Normal 6 2 2 9 10" xfId="40283"/>
    <cellStyle name="Normal 6 2 2 9 2" xfId="20367"/>
    <cellStyle name="Normal 6 2 2 9 2 2" xfId="20368"/>
    <cellStyle name="Normal 6 2 2 9 2 2 2" xfId="20369"/>
    <cellStyle name="Normal 6 2 2 9 2 2 2 2" xfId="20370"/>
    <cellStyle name="Normal 6 2 2 9 2 2 2 3" xfId="20371"/>
    <cellStyle name="Normal 6 2 2 9 2 2 2 4" xfId="53484"/>
    <cellStyle name="Normal 6 2 2 9 2 2 3" xfId="20372"/>
    <cellStyle name="Normal 6 2 2 9 2 2 3 2" xfId="20373"/>
    <cellStyle name="Normal 6 2 2 9 2 2 3 3" xfId="48805"/>
    <cellStyle name="Normal 6 2 2 9 2 2 4" xfId="20374"/>
    <cellStyle name="Normal 6 2 2 9 2 2 5" xfId="20375"/>
    <cellStyle name="Normal 6 2 2 9 2 2 6" xfId="42828"/>
    <cellStyle name="Normal 6 2 2 9 2 3" xfId="20376"/>
    <cellStyle name="Normal 6 2 2 9 2 3 2" xfId="20377"/>
    <cellStyle name="Normal 6 2 2 9 2 3 3" xfId="20378"/>
    <cellStyle name="Normal 6 2 2 9 2 3 4" xfId="48806"/>
    <cellStyle name="Normal 6 2 2 9 2 4" xfId="20379"/>
    <cellStyle name="Normal 6 2 2 9 2 4 2" xfId="20380"/>
    <cellStyle name="Normal 6 2 2 9 2 4 3" xfId="20381"/>
    <cellStyle name="Normal 6 2 2 9 2 4 4" xfId="46462"/>
    <cellStyle name="Normal 6 2 2 9 2 5" xfId="20382"/>
    <cellStyle name="Normal 6 2 2 9 2 5 2" xfId="20383"/>
    <cellStyle name="Normal 6 2 2 9 2 5 3" xfId="20384"/>
    <cellStyle name="Normal 6 2 2 9 2 5 4" xfId="51673"/>
    <cellStyle name="Normal 6 2 2 9 2 6" xfId="20385"/>
    <cellStyle name="Normal 6 2 2 9 2 6 2" xfId="20386"/>
    <cellStyle name="Normal 6 2 2 9 2 6 3" xfId="44639"/>
    <cellStyle name="Normal 6 2 2 9 2 7" xfId="20387"/>
    <cellStyle name="Normal 6 2 2 9 2 8" xfId="20388"/>
    <cellStyle name="Normal 6 2 2 9 2 9" xfId="41017"/>
    <cellStyle name="Normal 6 2 2 9 3" xfId="20389"/>
    <cellStyle name="Normal 6 2 2 9 3 2" xfId="20390"/>
    <cellStyle name="Normal 6 2 2 9 3 2 2" xfId="20391"/>
    <cellStyle name="Normal 6 2 2 9 3 2 3" xfId="20392"/>
    <cellStyle name="Normal 6 2 2 9 3 2 4" xfId="52750"/>
    <cellStyle name="Normal 6 2 2 9 3 3" xfId="20393"/>
    <cellStyle name="Normal 6 2 2 9 3 3 2" xfId="20394"/>
    <cellStyle name="Normal 6 2 2 9 3 3 3" xfId="48807"/>
    <cellStyle name="Normal 6 2 2 9 3 4" xfId="20395"/>
    <cellStyle name="Normal 6 2 2 9 3 5" xfId="20396"/>
    <cellStyle name="Normal 6 2 2 9 3 6" xfId="42094"/>
    <cellStyle name="Normal 6 2 2 9 4" xfId="20397"/>
    <cellStyle name="Normal 6 2 2 9 4 2" xfId="20398"/>
    <cellStyle name="Normal 6 2 2 9 4 3" xfId="20399"/>
    <cellStyle name="Normal 6 2 2 9 4 4" xfId="48808"/>
    <cellStyle name="Normal 6 2 2 9 5" xfId="20400"/>
    <cellStyle name="Normal 6 2 2 9 5 2" xfId="20401"/>
    <cellStyle name="Normal 6 2 2 9 5 3" xfId="20402"/>
    <cellStyle name="Normal 6 2 2 9 5 4" xfId="45728"/>
    <cellStyle name="Normal 6 2 2 9 6" xfId="20403"/>
    <cellStyle name="Normal 6 2 2 9 6 2" xfId="20404"/>
    <cellStyle name="Normal 6 2 2 9 6 3" xfId="20405"/>
    <cellStyle name="Normal 6 2 2 9 6 4" xfId="50939"/>
    <cellStyle name="Normal 6 2 2 9 7" xfId="20406"/>
    <cellStyle name="Normal 6 2 2 9 7 2" xfId="20407"/>
    <cellStyle name="Normal 6 2 2 9 7 3" xfId="43905"/>
    <cellStyle name="Normal 6 2 2 9 8" xfId="20408"/>
    <cellStyle name="Normal 6 2 2 9 9" xfId="20409"/>
    <cellStyle name="Normal 6 2 20" xfId="20410"/>
    <cellStyle name="Normal 6 2 21" xfId="20411"/>
    <cellStyle name="Normal 6 2 22" xfId="39858"/>
    <cellStyle name="Normal 6 2 3" xfId="156"/>
    <cellStyle name="Normal 6 2 3 10" xfId="20412"/>
    <cellStyle name="Normal 6 2 3 10 2" xfId="20413"/>
    <cellStyle name="Normal 6 2 3 10 2 2" xfId="20414"/>
    <cellStyle name="Normal 6 2 3 10 2 2 2" xfId="20415"/>
    <cellStyle name="Normal 6 2 3 10 2 2 3" xfId="20416"/>
    <cellStyle name="Normal 6 2 3 10 2 2 4" xfId="53857"/>
    <cellStyle name="Normal 6 2 3 10 2 3" xfId="20417"/>
    <cellStyle name="Normal 6 2 3 10 2 3 2" xfId="20418"/>
    <cellStyle name="Normal 6 2 3 10 2 3 3" xfId="48809"/>
    <cellStyle name="Normal 6 2 3 10 2 4" xfId="20419"/>
    <cellStyle name="Normal 6 2 3 10 2 5" xfId="20420"/>
    <cellStyle name="Normal 6 2 3 10 2 6" xfId="43201"/>
    <cellStyle name="Normal 6 2 3 10 3" xfId="20421"/>
    <cellStyle name="Normal 6 2 3 10 3 2" xfId="20422"/>
    <cellStyle name="Normal 6 2 3 10 3 3" xfId="20423"/>
    <cellStyle name="Normal 6 2 3 10 3 4" xfId="48810"/>
    <cellStyle name="Normal 6 2 3 10 4" xfId="20424"/>
    <cellStyle name="Normal 6 2 3 10 4 2" xfId="20425"/>
    <cellStyle name="Normal 6 2 3 10 4 3" xfId="20426"/>
    <cellStyle name="Normal 6 2 3 10 4 4" xfId="46835"/>
    <cellStyle name="Normal 6 2 3 10 5" xfId="20427"/>
    <cellStyle name="Normal 6 2 3 10 5 2" xfId="20428"/>
    <cellStyle name="Normal 6 2 3 10 5 3" xfId="20429"/>
    <cellStyle name="Normal 6 2 3 10 5 4" xfId="52046"/>
    <cellStyle name="Normal 6 2 3 10 6" xfId="20430"/>
    <cellStyle name="Normal 6 2 3 10 6 2" xfId="20431"/>
    <cellStyle name="Normal 6 2 3 10 6 3" xfId="45012"/>
    <cellStyle name="Normal 6 2 3 10 7" xfId="20432"/>
    <cellStyle name="Normal 6 2 3 10 8" xfId="20433"/>
    <cellStyle name="Normal 6 2 3 10 9" xfId="41390"/>
    <cellStyle name="Normal 6 2 3 11" xfId="20434"/>
    <cellStyle name="Normal 6 2 3 11 2" xfId="20435"/>
    <cellStyle name="Normal 6 2 3 11 2 2" xfId="20436"/>
    <cellStyle name="Normal 6 2 3 11 2 2 2" xfId="20437"/>
    <cellStyle name="Normal 6 2 3 11 2 2 3" xfId="20438"/>
    <cellStyle name="Normal 6 2 3 11 2 2 4" xfId="53993"/>
    <cellStyle name="Normal 6 2 3 11 2 3" xfId="20439"/>
    <cellStyle name="Normal 6 2 3 11 2 3 2" xfId="20440"/>
    <cellStyle name="Normal 6 2 3 11 2 3 3" xfId="48811"/>
    <cellStyle name="Normal 6 2 3 11 2 4" xfId="20441"/>
    <cellStyle name="Normal 6 2 3 11 2 5" xfId="20442"/>
    <cellStyle name="Normal 6 2 3 11 2 6" xfId="43337"/>
    <cellStyle name="Normal 6 2 3 11 3" xfId="20443"/>
    <cellStyle name="Normal 6 2 3 11 3 2" xfId="20444"/>
    <cellStyle name="Normal 6 2 3 11 3 3" xfId="20445"/>
    <cellStyle name="Normal 6 2 3 11 3 4" xfId="46971"/>
    <cellStyle name="Normal 6 2 3 11 4" xfId="20446"/>
    <cellStyle name="Normal 6 2 3 11 4 2" xfId="20447"/>
    <cellStyle name="Normal 6 2 3 11 4 3" xfId="20448"/>
    <cellStyle name="Normal 6 2 3 11 4 4" xfId="52182"/>
    <cellStyle name="Normal 6 2 3 11 5" xfId="20449"/>
    <cellStyle name="Normal 6 2 3 11 5 2" xfId="20450"/>
    <cellStyle name="Normal 6 2 3 11 5 3" xfId="45148"/>
    <cellStyle name="Normal 6 2 3 11 6" xfId="20451"/>
    <cellStyle name="Normal 6 2 3 11 7" xfId="20452"/>
    <cellStyle name="Normal 6 2 3 11 8" xfId="41526"/>
    <cellStyle name="Normal 6 2 3 12" xfId="20453"/>
    <cellStyle name="Normal 6 2 3 12 2" xfId="20454"/>
    <cellStyle name="Normal 6 2 3 12 2 2" xfId="20455"/>
    <cellStyle name="Normal 6 2 3 12 2 3" xfId="20456"/>
    <cellStyle name="Normal 6 2 3 12 2 4" xfId="48812"/>
    <cellStyle name="Normal 6 2 3 12 3" xfId="20457"/>
    <cellStyle name="Normal 6 2 3 12 3 2" xfId="20458"/>
    <cellStyle name="Normal 6 2 3 12 3 3" xfId="20459"/>
    <cellStyle name="Normal 6 2 3 12 3 4" xfId="52337"/>
    <cellStyle name="Normal 6 2 3 12 4" xfId="20460"/>
    <cellStyle name="Normal 6 2 3 12 4 2" xfId="20461"/>
    <cellStyle name="Normal 6 2 3 12 4 3" xfId="45288"/>
    <cellStyle name="Normal 6 2 3 12 5" xfId="20462"/>
    <cellStyle name="Normal 6 2 3 12 6" xfId="20463"/>
    <cellStyle name="Normal 6 2 3 12 7" xfId="41681"/>
    <cellStyle name="Normal 6 2 3 13" xfId="20464"/>
    <cellStyle name="Normal 6 2 3 13 2" xfId="20465"/>
    <cellStyle name="Normal 6 2 3 13 3" xfId="20466"/>
    <cellStyle name="Normal 6 2 3 13 4" xfId="48813"/>
    <cellStyle name="Normal 6 2 3 14" xfId="20467"/>
    <cellStyle name="Normal 6 2 3 14 2" xfId="20468"/>
    <cellStyle name="Normal 6 2 3 14 3" xfId="20469"/>
    <cellStyle name="Normal 6 2 3 14 4" xfId="45315"/>
    <cellStyle name="Normal 6 2 3 15" xfId="20470"/>
    <cellStyle name="Normal 6 2 3 15 2" xfId="20471"/>
    <cellStyle name="Normal 6 2 3 15 3" xfId="20472"/>
    <cellStyle name="Normal 6 2 3 15 4" xfId="50526"/>
    <cellStyle name="Normal 6 2 3 16" xfId="20473"/>
    <cellStyle name="Normal 6 2 3 16 2" xfId="20474"/>
    <cellStyle name="Normal 6 2 3 16 3" xfId="43492"/>
    <cellStyle name="Normal 6 2 3 17" xfId="20475"/>
    <cellStyle name="Normal 6 2 3 18" xfId="20476"/>
    <cellStyle name="Normal 6 2 3 19" xfId="39870"/>
    <cellStyle name="Normal 6 2 3 2" xfId="268"/>
    <cellStyle name="Normal 6 2 3 2 10" xfId="20477"/>
    <cellStyle name="Normal 6 2 3 2 10 2" xfId="20478"/>
    <cellStyle name="Normal 6 2 3 2 10 3" xfId="20479"/>
    <cellStyle name="Normal 6 2 3 2 10 4" xfId="50716"/>
    <cellStyle name="Normal 6 2 3 2 11" xfId="20480"/>
    <cellStyle name="Normal 6 2 3 2 11 2" xfId="20481"/>
    <cellStyle name="Normal 6 2 3 2 11 3" xfId="43682"/>
    <cellStyle name="Normal 6 2 3 2 12" xfId="20482"/>
    <cellStyle name="Normal 6 2 3 2 13" xfId="20483"/>
    <cellStyle name="Normal 6 2 3 2 14" xfId="40060"/>
    <cellStyle name="Normal 6 2 3 2 2" xfId="20484"/>
    <cellStyle name="Normal 6 2 3 2 2 10" xfId="20485"/>
    <cellStyle name="Normal 6 2 3 2 2 11" xfId="40195"/>
    <cellStyle name="Normal 6 2 3 2 2 2" xfId="20486"/>
    <cellStyle name="Normal 6 2 3 2 2 2 10" xfId="40562"/>
    <cellStyle name="Normal 6 2 3 2 2 2 2" xfId="20487"/>
    <cellStyle name="Normal 6 2 3 2 2 2 2 2" xfId="20488"/>
    <cellStyle name="Normal 6 2 3 2 2 2 2 2 2" xfId="20489"/>
    <cellStyle name="Normal 6 2 3 2 2 2 2 2 2 2" xfId="20490"/>
    <cellStyle name="Normal 6 2 3 2 2 2 2 2 2 3" xfId="20491"/>
    <cellStyle name="Normal 6 2 3 2 2 2 2 2 2 4" xfId="53487"/>
    <cellStyle name="Normal 6 2 3 2 2 2 2 2 3" xfId="20492"/>
    <cellStyle name="Normal 6 2 3 2 2 2 2 2 3 2" xfId="20493"/>
    <cellStyle name="Normal 6 2 3 2 2 2 2 2 3 3" xfId="48814"/>
    <cellStyle name="Normal 6 2 3 2 2 2 2 2 4" xfId="20494"/>
    <cellStyle name="Normal 6 2 3 2 2 2 2 2 5" xfId="20495"/>
    <cellStyle name="Normal 6 2 3 2 2 2 2 2 6" xfId="42831"/>
    <cellStyle name="Normal 6 2 3 2 2 2 2 3" xfId="20496"/>
    <cellStyle name="Normal 6 2 3 2 2 2 2 3 2" xfId="20497"/>
    <cellStyle name="Normal 6 2 3 2 2 2 2 3 3" xfId="20498"/>
    <cellStyle name="Normal 6 2 3 2 2 2 2 3 4" xfId="48815"/>
    <cellStyle name="Normal 6 2 3 2 2 2 2 4" xfId="20499"/>
    <cellStyle name="Normal 6 2 3 2 2 2 2 4 2" xfId="20500"/>
    <cellStyle name="Normal 6 2 3 2 2 2 2 4 3" xfId="20501"/>
    <cellStyle name="Normal 6 2 3 2 2 2 2 4 4" xfId="46465"/>
    <cellStyle name="Normal 6 2 3 2 2 2 2 5" xfId="20502"/>
    <cellStyle name="Normal 6 2 3 2 2 2 2 5 2" xfId="20503"/>
    <cellStyle name="Normal 6 2 3 2 2 2 2 5 3" xfId="20504"/>
    <cellStyle name="Normal 6 2 3 2 2 2 2 5 4" xfId="51676"/>
    <cellStyle name="Normal 6 2 3 2 2 2 2 6" xfId="20505"/>
    <cellStyle name="Normal 6 2 3 2 2 2 2 6 2" xfId="20506"/>
    <cellStyle name="Normal 6 2 3 2 2 2 2 6 3" xfId="44642"/>
    <cellStyle name="Normal 6 2 3 2 2 2 2 7" xfId="20507"/>
    <cellStyle name="Normal 6 2 3 2 2 2 2 8" xfId="20508"/>
    <cellStyle name="Normal 6 2 3 2 2 2 2 9" xfId="41020"/>
    <cellStyle name="Normal 6 2 3 2 2 2 3" xfId="20509"/>
    <cellStyle name="Normal 6 2 3 2 2 2 3 2" xfId="20510"/>
    <cellStyle name="Normal 6 2 3 2 2 2 3 2 2" xfId="20511"/>
    <cellStyle name="Normal 6 2 3 2 2 2 3 2 3" xfId="20512"/>
    <cellStyle name="Normal 6 2 3 2 2 2 3 2 4" xfId="53029"/>
    <cellStyle name="Normal 6 2 3 2 2 2 3 3" xfId="20513"/>
    <cellStyle name="Normal 6 2 3 2 2 2 3 3 2" xfId="20514"/>
    <cellStyle name="Normal 6 2 3 2 2 2 3 3 3" xfId="48816"/>
    <cellStyle name="Normal 6 2 3 2 2 2 3 4" xfId="20515"/>
    <cellStyle name="Normal 6 2 3 2 2 2 3 5" xfId="20516"/>
    <cellStyle name="Normal 6 2 3 2 2 2 3 6" xfId="42373"/>
    <cellStyle name="Normal 6 2 3 2 2 2 4" xfId="20517"/>
    <cellStyle name="Normal 6 2 3 2 2 2 4 2" xfId="20518"/>
    <cellStyle name="Normal 6 2 3 2 2 2 4 3" xfId="20519"/>
    <cellStyle name="Normal 6 2 3 2 2 2 4 4" xfId="48817"/>
    <cellStyle name="Normal 6 2 3 2 2 2 5" xfId="20520"/>
    <cellStyle name="Normal 6 2 3 2 2 2 5 2" xfId="20521"/>
    <cellStyle name="Normal 6 2 3 2 2 2 5 3" xfId="20522"/>
    <cellStyle name="Normal 6 2 3 2 2 2 5 4" xfId="46007"/>
    <cellStyle name="Normal 6 2 3 2 2 2 6" xfId="20523"/>
    <cellStyle name="Normal 6 2 3 2 2 2 6 2" xfId="20524"/>
    <cellStyle name="Normal 6 2 3 2 2 2 6 3" xfId="20525"/>
    <cellStyle name="Normal 6 2 3 2 2 2 6 4" xfId="51218"/>
    <cellStyle name="Normal 6 2 3 2 2 2 7" xfId="20526"/>
    <cellStyle name="Normal 6 2 3 2 2 2 7 2" xfId="20527"/>
    <cellStyle name="Normal 6 2 3 2 2 2 7 3" xfId="44184"/>
    <cellStyle name="Normal 6 2 3 2 2 2 8" xfId="20528"/>
    <cellStyle name="Normal 6 2 3 2 2 2 9" xfId="20529"/>
    <cellStyle name="Normal 6 2 3 2 2 3" xfId="20530"/>
    <cellStyle name="Normal 6 2 3 2 2 3 2" xfId="20531"/>
    <cellStyle name="Normal 6 2 3 2 2 3 2 2" xfId="20532"/>
    <cellStyle name="Normal 6 2 3 2 2 3 2 2 2" xfId="20533"/>
    <cellStyle name="Normal 6 2 3 2 2 3 2 2 3" xfId="20534"/>
    <cellStyle name="Normal 6 2 3 2 2 3 2 2 4" xfId="53486"/>
    <cellStyle name="Normal 6 2 3 2 2 3 2 3" xfId="20535"/>
    <cellStyle name="Normal 6 2 3 2 2 3 2 3 2" xfId="20536"/>
    <cellStyle name="Normal 6 2 3 2 2 3 2 3 3" xfId="48818"/>
    <cellStyle name="Normal 6 2 3 2 2 3 2 4" xfId="20537"/>
    <cellStyle name="Normal 6 2 3 2 2 3 2 5" xfId="20538"/>
    <cellStyle name="Normal 6 2 3 2 2 3 2 6" xfId="42830"/>
    <cellStyle name="Normal 6 2 3 2 2 3 3" xfId="20539"/>
    <cellStyle name="Normal 6 2 3 2 2 3 3 2" xfId="20540"/>
    <cellStyle name="Normal 6 2 3 2 2 3 3 3" xfId="20541"/>
    <cellStyle name="Normal 6 2 3 2 2 3 3 4" xfId="48819"/>
    <cellStyle name="Normal 6 2 3 2 2 3 4" xfId="20542"/>
    <cellStyle name="Normal 6 2 3 2 2 3 4 2" xfId="20543"/>
    <cellStyle name="Normal 6 2 3 2 2 3 4 3" xfId="20544"/>
    <cellStyle name="Normal 6 2 3 2 2 3 4 4" xfId="46464"/>
    <cellStyle name="Normal 6 2 3 2 2 3 5" xfId="20545"/>
    <cellStyle name="Normal 6 2 3 2 2 3 5 2" xfId="20546"/>
    <cellStyle name="Normal 6 2 3 2 2 3 5 3" xfId="20547"/>
    <cellStyle name="Normal 6 2 3 2 2 3 5 4" xfId="51675"/>
    <cellStyle name="Normal 6 2 3 2 2 3 6" xfId="20548"/>
    <cellStyle name="Normal 6 2 3 2 2 3 6 2" xfId="20549"/>
    <cellStyle name="Normal 6 2 3 2 2 3 6 3" xfId="44641"/>
    <cellStyle name="Normal 6 2 3 2 2 3 7" xfId="20550"/>
    <cellStyle name="Normal 6 2 3 2 2 3 8" xfId="20551"/>
    <cellStyle name="Normal 6 2 3 2 2 3 9" xfId="41019"/>
    <cellStyle name="Normal 6 2 3 2 2 4" xfId="20552"/>
    <cellStyle name="Normal 6 2 3 2 2 4 2" xfId="20553"/>
    <cellStyle name="Normal 6 2 3 2 2 4 2 2" xfId="20554"/>
    <cellStyle name="Normal 6 2 3 2 2 4 2 3" xfId="20555"/>
    <cellStyle name="Normal 6 2 3 2 2 4 2 4" xfId="52662"/>
    <cellStyle name="Normal 6 2 3 2 2 4 3" xfId="20556"/>
    <cellStyle name="Normal 6 2 3 2 2 4 3 2" xfId="20557"/>
    <cellStyle name="Normal 6 2 3 2 2 4 3 3" xfId="48820"/>
    <cellStyle name="Normal 6 2 3 2 2 4 4" xfId="20558"/>
    <cellStyle name="Normal 6 2 3 2 2 4 5" xfId="20559"/>
    <cellStyle name="Normal 6 2 3 2 2 4 6" xfId="42006"/>
    <cellStyle name="Normal 6 2 3 2 2 5" xfId="20560"/>
    <cellStyle name="Normal 6 2 3 2 2 5 2" xfId="20561"/>
    <cellStyle name="Normal 6 2 3 2 2 5 3" xfId="20562"/>
    <cellStyle name="Normal 6 2 3 2 2 5 4" xfId="48821"/>
    <cellStyle name="Normal 6 2 3 2 2 6" xfId="20563"/>
    <cellStyle name="Normal 6 2 3 2 2 6 2" xfId="20564"/>
    <cellStyle name="Normal 6 2 3 2 2 6 3" xfId="20565"/>
    <cellStyle name="Normal 6 2 3 2 2 6 4" xfId="45640"/>
    <cellStyle name="Normal 6 2 3 2 2 7" xfId="20566"/>
    <cellStyle name="Normal 6 2 3 2 2 7 2" xfId="20567"/>
    <cellStyle name="Normal 6 2 3 2 2 7 3" xfId="20568"/>
    <cellStyle name="Normal 6 2 3 2 2 7 4" xfId="50851"/>
    <cellStyle name="Normal 6 2 3 2 2 8" xfId="20569"/>
    <cellStyle name="Normal 6 2 3 2 2 8 2" xfId="20570"/>
    <cellStyle name="Normal 6 2 3 2 2 8 3" xfId="43817"/>
    <cellStyle name="Normal 6 2 3 2 2 9" xfId="20571"/>
    <cellStyle name="Normal 6 2 3 2 3" xfId="20572"/>
    <cellStyle name="Normal 6 2 3 2 3 10" xfId="40333"/>
    <cellStyle name="Normal 6 2 3 2 3 2" xfId="20573"/>
    <cellStyle name="Normal 6 2 3 2 3 2 2" xfId="20574"/>
    <cellStyle name="Normal 6 2 3 2 3 2 2 2" xfId="20575"/>
    <cellStyle name="Normal 6 2 3 2 3 2 2 2 2" xfId="20576"/>
    <cellStyle name="Normal 6 2 3 2 3 2 2 2 3" xfId="20577"/>
    <cellStyle name="Normal 6 2 3 2 3 2 2 2 4" xfId="53488"/>
    <cellStyle name="Normal 6 2 3 2 3 2 2 3" xfId="20578"/>
    <cellStyle name="Normal 6 2 3 2 3 2 2 3 2" xfId="20579"/>
    <cellStyle name="Normal 6 2 3 2 3 2 2 3 3" xfId="48822"/>
    <cellStyle name="Normal 6 2 3 2 3 2 2 4" xfId="20580"/>
    <cellStyle name="Normal 6 2 3 2 3 2 2 5" xfId="20581"/>
    <cellStyle name="Normal 6 2 3 2 3 2 2 6" xfId="42832"/>
    <cellStyle name="Normal 6 2 3 2 3 2 3" xfId="20582"/>
    <cellStyle name="Normal 6 2 3 2 3 2 3 2" xfId="20583"/>
    <cellStyle name="Normal 6 2 3 2 3 2 3 3" xfId="20584"/>
    <cellStyle name="Normal 6 2 3 2 3 2 3 4" xfId="48823"/>
    <cellStyle name="Normal 6 2 3 2 3 2 4" xfId="20585"/>
    <cellStyle name="Normal 6 2 3 2 3 2 4 2" xfId="20586"/>
    <cellStyle name="Normal 6 2 3 2 3 2 4 3" xfId="20587"/>
    <cellStyle name="Normal 6 2 3 2 3 2 4 4" xfId="46466"/>
    <cellStyle name="Normal 6 2 3 2 3 2 5" xfId="20588"/>
    <cellStyle name="Normal 6 2 3 2 3 2 5 2" xfId="20589"/>
    <cellStyle name="Normal 6 2 3 2 3 2 5 3" xfId="20590"/>
    <cellStyle name="Normal 6 2 3 2 3 2 5 4" xfId="51677"/>
    <cellStyle name="Normal 6 2 3 2 3 2 6" xfId="20591"/>
    <cellStyle name="Normal 6 2 3 2 3 2 6 2" xfId="20592"/>
    <cellStyle name="Normal 6 2 3 2 3 2 6 3" xfId="44643"/>
    <cellStyle name="Normal 6 2 3 2 3 2 7" xfId="20593"/>
    <cellStyle name="Normal 6 2 3 2 3 2 8" xfId="20594"/>
    <cellStyle name="Normal 6 2 3 2 3 2 9" xfId="41021"/>
    <cellStyle name="Normal 6 2 3 2 3 3" xfId="20595"/>
    <cellStyle name="Normal 6 2 3 2 3 3 2" xfId="20596"/>
    <cellStyle name="Normal 6 2 3 2 3 3 2 2" xfId="20597"/>
    <cellStyle name="Normal 6 2 3 2 3 3 2 3" xfId="20598"/>
    <cellStyle name="Normal 6 2 3 2 3 3 2 4" xfId="52800"/>
    <cellStyle name="Normal 6 2 3 2 3 3 3" xfId="20599"/>
    <cellStyle name="Normal 6 2 3 2 3 3 3 2" xfId="20600"/>
    <cellStyle name="Normal 6 2 3 2 3 3 3 3" xfId="48824"/>
    <cellStyle name="Normal 6 2 3 2 3 3 4" xfId="20601"/>
    <cellStyle name="Normal 6 2 3 2 3 3 5" xfId="20602"/>
    <cellStyle name="Normal 6 2 3 2 3 3 6" xfId="42144"/>
    <cellStyle name="Normal 6 2 3 2 3 4" xfId="20603"/>
    <cellStyle name="Normal 6 2 3 2 3 4 2" xfId="20604"/>
    <cellStyle name="Normal 6 2 3 2 3 4 3" xfId="20605"/>
    <cellStyle name="Normal 6 2 3 2 3 4 4" xfId="48825"/>
    <cellStyle name="Normal 6 2 3 2 3 5" xfId="20606"/>
    <cellStyle name="Normal 6 2 3 2 3 5 2" xfId="20607"/>
    <cellStyle name="Normal 6 2 3 2 3 5 3" xfId="20608"/>
    <cellStyle name="Normal 6 2 3 2 3 5 4" xfId="45778"/>
    <cellStyle name="Normal 6 2 3 2 3 6" xfId="20609"/>
    <cellStyle name="Normal 6 2 3 2 3 6 2" xfId="20610"/>
    <cellStyle name="Normal 6 2 3 2 3 6 3" xfId="20611"/>
    <cellStyle name="Normal 6 2 3 2 3 6 4" xfId="50989"/>
    <cellStyle name="Normal 6 2 3 2 3 7" xfId="20612"/>
    <cellStyle name="Normal 6 2 3 2 3 7 2" xfId="20613"/>
    <cellStyle name="Normal 6 2 3 2 3 7 3" xfId="43955"/>
    <cellStyle name="Normal 6 2 3 2 3 8" xfId="20614"/>
    <cellStyle name="Normal 6 2 3 2 3 9" xfId="20615"/>
    <cellStyle name="Normal 6 2 3 2 4" xfId="20616"/>
    <cellStyle name="Normal 6 2 3 2 4 2" xfId="20617"/>
    <cellStyle name="Normal 6 2 3 2 4 2 2" xfId="20618"/>
    <cellStyle name="Normal 6 2 3 2 4 2 2 2" xfId="20619"/>
    <cellStyle name="Normal 6 2 3 2 4 2 2 3" xfId="20620"/>
    <cellStyle name="Normal 6 2 3 2 4 2 2 4" xfId="53485"/>
    <cellStyle name="Normal 6 2 3 2 4 2 3" xfId="20621"/>
    <cellStyle name="Normal 6 2 3 2 4 2 3 2" xfId="20622"/>
    <cellStyle name="Normal 6 2 3 2 4 2 3 3" xfId="48826"/>
    <cellStyle name="Normal 6 2 3 2 4 2 4" xfId="20623"/>
    <cellStyle name="Normal 6 2 3 2 4 2 5" xfId="20624"/>
    <cellStyle name="Normal 6 2 3 2 4 2 6" xfId="42829"/>
    <cellStyle name="Normal 6 2 3 2 4 3" xfId="20625"/>
    <cellStyle name="Normal 6 2 3 2 4 3 2" xfId="20626"/>
    <cellStyle name="Normal 6 2 3 2 4 3 3" xfId="20627"/>
    <cellStyle name="Normal 6 2 3 2 4 3 4" xfId="48827"/>
    <cellStyle name="Normal 6 2 3 2 4 4" xfId="20628"/>
    <cellStyle name="Normal 6 2 3 2 4 4 2" xfId="20629"/>
    <cellStyle name="Normal 6 2 3 2 4 4 3" xfId="20630"/>
    <cellStyle name="Normal 6 2 3 2 4 4 4" xfId="46463"/>
    <cellStyle name="Normal 6 2 3 2 4 5" xfId="20631"/>
    <cellStyle name="Normal 6 2 3 2 4 5 2" xfId="20632"/>
    <cellStyle name="Normal 6 2 3 2 4 5 3" xfId="20633"/>
    <cellStyle name="Normal 6 2 3 2 4 5 4" xfId="51674"/>
    <cellStyle name="Normal 6 2 3 2 4 6" xfId="20634"/>
    <cellStyle name="Normal 6 2 3 2 4 6 2" xfId="20635"/>
    <cellStyle name="Normal 6 2 3 2 4 6 3" xfId="44640"/>
    <cellStyle name="Normal 6 2 3 2 4 7" xfId="20636"/>
    <cellStyle name="Normal 6 2 3 2 4 8" xfId="20637"/>
    <cellStyle name="Normal 6 2 3 2 4 9" xfId="41018"/>
    <cellStyle name="Normal 6 2 3 2 5" xfId="20638"/>
    <cellStyle name="Normal 6 2 3 2 5 2" xfId="20639"/>
    <cellStyle name="Normal 6 2 3 2 5 2 2" xfId="20640"/>
    <cellStyle name="Normal 6 2 3 2 5 2 2 2" xfId="20641"/>
    <cellStyle name="Normal 6 2 3 2 5 2 2 3" xfId="20642"/>
    <cellStyle name="Normal 6 2 3 2 5 2 2 4" xfId="53905"/>
    <cellStyle name="Normal 6 2 3 2 5 2 3" xfId="20643"/>
    <cellStyle name="Normal 6 2 3 2 5 2 3 2" xfId="20644"/>
    <cellStyle name="Normal 6 2 3 2 5 2 3 3" xfId="48828"/>
    <cellStyle name="Normal 6 2 3 2 5 2 4" xfId="20645"/>
    <cellStyle name="Normal 6 2 3 2 5 2 5" xfId="20646"/>
    <cellStyle name="Normal 6 2 3 2 5 2 6" xfId="43249"/>
    <cellStyle name="Normal 6 2 3 2 5 3" xfId="20647"/>
    <cellStyle name="Normal 6 2 3 2 5 3 2" xfId="20648"/>
    <cellStyle name="Normal 6 2 3 2 5 3 3" xfId="20649"/>
    <cellStyle name="Normal 6 2 3 2 5 3 4" xfId="48829"/>
    <cellStyle name="Normal 6 2 3 2 5 4" xfId="20650"/>
    <cellStyle name="Normal 6 2 3 2 5 4 2" xfId="20651"/>
    <cellStyle name="Normal 6 2 3 2 5 4 3" xfId="20652"/>
    <cellStyle name="Normal 6 2 3 2 5 4 4" xfId="46883"/>
    <cellStyle name="Normal 6 2 3 2 5 5" xfId="20653"/>
    <cellStyle name="Normal 6 2 3 2 5 5 2" xfId="20654"/>
    <cellStyle name="Normal 6 2 3 2 5 5 3" xfId="20655"/>
    <cellStyle name="Normal 6 2 3 2 5 5 4" xfId="52094"/>
    <cellStyle name="Normal 6 2 3 2 5 6" xfId="20656"/>
    <cellStyle name="Normal 6 2 3 2 5 6 2" xfId="20657"/>
    <cellStyle name="Normal 6 2 3 2 5 6 3" xfId="45060"/>
    <cellStyle name="Normal 6 2 3 2 5 7" xfId="20658"/>
    <cellStyle name="Normal 6 2 3 2 5 8" xfId="20659"/>
    <cellStyle name="Normal 6 2 3 2 5 9" xfId="41438"/>
    <cellStyle name="Normal 6 2 3 2 6" xfId="20660"/>
    <cellStyle name="Normal 6 2 3 2 6 2" xfId="20661"/>
    <cellStyle name="Normal 6 2 3 2 6 2 2" xfId="20662"/>
    <cellStyle name="Normal 6 2 3 2 6 2 2 2" xfId="20663"/>
    <cellStyle name="Normal 6 2 3 2 6 2 2 3" xfId="20664"/>
    <cellStyle name="Normal 6 2 3 2 6 2 2 4" xfId="54040"/>
    <cellStyle name="Normal 6 2 3 2 6 2 3" xfId="20665"/>
    <cellStyle name="Normal 6 2 3 2 6 2 3 2" xfId="20666"/>
    <cellStyle name="Normal 6 2 3 2 6 2 3 3" xfId="48830"/>
    <cellStyle name="Normal 6 2 3 2 6 2 4" xfId="20667"/>
    <cellStyle name="Normal 6 2 3 2 6 2 5" xfId="20668"/>
    <cellStyle name="Normal 6 2 3 2 6 2 6" xfId="43384"/>
    <cellStyle name="Normal 6 2 3 2 6 3" xfId="20669"/>
    <cellStyle name="Normal 6 2 3 2 6 3 2" xfId="20670"/>
    <cellStyle name="Normal 6 2 3 2 6 3 3" xfId="20671"/>
    <cellStyle name="Normal 6 2 3 2 6 3 4" xfId="47018"/>
    <cellStyle name="Normal 6 2 3 2 6 4" xfId="20672"/>
    <cellStyle name="Normal 6 2 3 2 6 4 2" xfId="20673"/>
    <cellStyle name="Normal 6 2 3 2 6 4 3" xfId="20674"/>
    <cellStyle name="Normal 6 2 3 2 6 4 4" xfId="52229"/>
    <cellStyle name="Normal 6 2 3 2 6 5" xfId="20675"/>
    <cellStyle name="Normal 6 2 3 2 6 5 2" xfId="20676"/>
    <cellStyle name="Normal 6 2 3 2 6 5 3" xfId="45195"/>
    <cellStyle name="Normal 6 2 3 2 6 6" xfId="20677"/>
    <cellStyle name="Normal 6 2 3 2 6 7" xfId="20678"/>
    <cellStyle name="Normal 6 2 3 2 6 8" xfId="41573"/>
    <cellStyle name="Normal 6 2 3 2 7" xfId="20679"/>
    <cellStyle name="Normal 6 2 3 2 7 2" xfId="20680"/>
    <cellStyle name="Normal 6 2 3 2 7 2 2" xfId="20681"/>
    <cellStyle name="Normal 6 2 3 2 7 2 3" xfId="20682"/>
    <cellStyle name="Normal 6 2 3 2 7 2 4" xfId="52527"/>
    <cellStyle name="Normal 6 2 3 2 7 3" xfId="20683"/>
    <cellStyle name="Normal 6 2 3 2 7 3 2" xfId="20684"/>
    <cellStyle name="Normal 6 2 3 2 7 3 3" xfId="48831"/>
    <cellStyle name="Normal 6 2 3 2 7 4" xfId="20685"/>
    <cellStyle name="Normal 6 2 3 2 7 5" xfId="20686"/>
    <cellStyle name="Normal 6 2 3 2 7 6" xfId="41871"/>
    <cellStyle name="Normal 6 2 3 2 8" xfId="20687"/>
    <cellStyle name="Normal 6 2 3 2 8 2" xfId="20688"/>
    <cellStyle name="Normal 6 2 3 2 8 3" xfId="20689"/>
    <cellStyle name="Normal 6 2 3 2 8 4" xfId="48832"/>
    <cellStyle name="Normal 6 2 3 2 9" xfId="20690"/>
    <cellStyle name="Normal 6 2 3 2 9 2" xfId="20691"/>
    <cellStyle name="Normal 6 2 3 2 9 3" xfId="20692"/>
    <cellStyle name="Normal 6 2 3 2 9 4" xfId="45505"/>
    <cellStyle name="Normal 6 2 3 3" xfId="222"/>
    <cellStyle name="Normal 6 2 3 3 10" xfId="20693"/>
    <cellStyle name="Normal 6 2 3 3 10 2" xfId="20694"/>
    <cellStyle name="Normal 6 2 3 3 10 3" xfId="20695"/>
    <cellStyle name="Normal 6 2 3 3 10 4" xfId="50758"/>
    <cellStyle name="Normal 6 2 3 3 11" xfId="20696"/>
    <cellStyle name="Normal 6 2 3 3 11 2" xfId="20697"/>
    <cellStyle name="Normal 6 2 3 3 11 3" xfId="43724"/>
    <cellStyle name="Normal 6 2 3 3 12" xfId="20698"/>
    <cellStyle name="Normal 6 2 3 3 13" xfId="20699"/>
    <cellStyle name="Normal 6 2 3 3 14" xfId="40102"/>
    <cellStyle name="Normal 6 2 3 3 2" xfId="20700"/>
    <cellStyle name="Normal 6 2 3 3 2 10" xfId="20701"/>
    <cellStyle name="Normal 6 2 3 3 2 11" xfId="40237"/>
    <cellStyle name="Normal 6 2 3 3 2 2" xfId="20702"/>
    <cellStyle name="Normal 6 2 3 3 2 2 10" xfId="40604"/>
    <cellStyle name="Normal 6 2 3 3 2 2 2" xfId="20703"/>
    <cellStyle name="Normal 6 2 3 3 2 2 2 2" xfId="20704"/>
    <cellStyle name="Normal 6 2 3 3 2 2 2 2 2" xfId="20705"/>
    <cellStyle name="Normal 6 2 3 3 2 2 2 2 2 2" xfId="20706"/>
    <cellStyle name="Normal 6 2 3 3 2 2 2 2 2 3" xfId="20707"/>
    <cellStyle name="Normal 6 2 3 3 2 2 2 2 2 4" xfId="53491"/>
    <cellStyle name="Normal 6 2 3 3 2 2 2 2 3" xfId="20708"/>
    <cellStyle name="Normal 6 2 3 3 2 2 2 2 3 2" xfId="20709"/>
    <cellStyle name="Normal 6 2 3 3 2 2 2 2 3 3" xfId="48833"/>
    <cellStyle name="Normal 6 2 3 3 2 2 2 2 4" xfId="20710"/>
    <cellStyle name="Normal 6 2 3 3 2 2 2 2 5" xfId="20711"/>
    <cellStyle name="Normal 6 2 3 3 2 2 2 2 6" xfId="42835"/>
    <cellStyle name="Normal 6 2 3 3 2 2 2 3" xfId="20712"/>
    <cellStyle name="Normal 6 2 3 3 2 2 2 3 2" xfId="20713"/>
    <cellStyle name="Normal 6 2 3 3 2 2 2 3 3" xfId="20714"/>
    <cellStyle name="Normal 6 2 3 3 2 2 2 3 4" xfId="48834"/>
    <cellStyle name="Normal 6 2 3 3 2 2 2 4" xfId="20715"/>
    <cellStyle name="Normal 6 2 3 3 2 2 2 4 2" xfId="20716"/>
    <cellStyle name="Normal 6 2 3 3 2 2 2 4 3" xfId="20717"/>
    <cellStyle name="Normal 6 2 3 3 2 2 2 4 4" xfId="46469"/>
    <cellStyle name="Normal 6 2 3 3 2 2 2 5" xfId="20718"/>
    <cellStyle name="Normal 6 2 3 3 2 2 2 5 2" xfId="20719"/>
    <cellStyle name="Normal 6 2 3 3 2 2 2 5 3" xfId="20720"/>
    <cellStyle name="Normal 6 2 3 3 2 2 2 5 4" xfId="51680"/>
    <cellStyle name="Normal 6 2 3 3 2 2 2 6" xfId="20721"/>
    <cellStyle name="Normal 6 2 3 3 2 2 2 6 2" xfId="20722"/>
    <cellStyle name="Normal 6 2 3 3 2 2 2 6 3" xfId="44646"/>
    <cellStyle name="Normal 6 2 3 3 2 2 2 7" xfId="20723"/>
    <cellStyle name="Normal 6 2 3 3 2 2 2 8" xfId="20724"/>
    <cellStyle name="Normal 6 2 3 3 2 2 2 9" xfId="41024"/>
    <cellStyle name="Normal 6 2 3 3 2 2 3" xfId="20725"/>
    <cellStyle name="Normal 6 2 3 3 2 2 3 2" xfId="20726"/>
    <cellStyle name="Normal 6 2 3 3 2 2 3 2 2" xfId="20727"/>
    <cellStyle name="Normal 6 2 3 3 2 2 3 2 3" xfId="20728"/>
    <cellStyle name="Normal 6 2 3 3 2 2 3 2 4" xfId="53071"/>
    <cellStyle name="Normal 6 2 3 3 2 2 3 3" xfId="20729"/>
    <cellStyle name="Normal 6 2 3 3 2 2 3 3 2" xfId="20730"/>
    <cellStyle name="Normal 6 2 3 3 2 2 3 3 3" xfId="48835"/>
    <cellStyle name="Normal 6 2 3 3 2 2 3 4" xfId="20731"/>
    <cellStyle name="Normal 6 2 3 3 2 2 3 5" xfId="20732"/>
    <cellStyle name="Normal 6 2 3 3 2 2 3 6" xfId="42415"/>
    <cellStyle name="Normal 6 2 3 3 2 2 4" xfId="20733"/>
    <cellStyle name="Normal 6 2 3 3 2 2 4 2" xfId="20734"/>
    <cellStyle name="Normal 6 2 3 3 2 2 4 3" xfId="20735"/>
    <cellStyle name="Normal 6 2 3 3 2 2 4 4" xfId="48836"/>
    <cellStyle name="Normal 6 2 3 3 2 2 5" xfId="20736"/>
    <cellStyle name="Normal 6 2 3 3 2 2 5 2" xfId="20737"/>
    <cellStyle name="Normal 6 2 3 3 2 2 5 3" xfId="20738"/>
    <cellStyle name="Normal 6 2 3 3 2 2 5 4" xfId="46049"/>
    <cellStyle name="Normal 6 2 3 3 2 2 6" xfId="20739"/>
    <cellStyle name="Normal 6 2 3 3 2 2 6 2" xfId="20740"/>
    <cellStyle name="Normal 6 2 3 3 2 2 6 3" xfId="20741"/>
    <cellStyle name="Normal 6 2 3 3 2 2 6 4" xfId="51260"/>
    <cellStyle name="Normal 6 2 3 3 2 2 7" xfId="20742"/>
    <cellStyle name="Normal 6 2 3 3 2 2 7 2" xfId="20743"/>
    <cellStyle name="Normal 6 2 3 3 2 2 7 3" xfId="44226"/>
    <cellStyle name="Normal 6 2 3 3 2 2 8" xfId="20744"/>
    <cellStyle name="Normal 6 2 3 3 2 2 9" xfId="20745"/>
    <cellStyle name="Normal 6 2 3 3 2 3" xfId="20746"/>
    <cellStyle name="Normal 6 2 3 3 2 3 2" xfId="20747"/>
    <cellStyle name="Normal 6 2 3 3 2 3 2 2" xfId="20748"/>
    <cellStyle name="Normal 6 2 3 3 2 3 2 2 2" xfId="20749"/>
    <cellStyle name="Normal 6 2 3 3 2 3 2 2 3" xfId="20750"/>
    <cellStyle name="Normal 6 2 3 3 2 3 2 2 4" xfId="53490"/>
    <cellStyle name="Normal 6 2 3 3 2 3 2 3" xfId="20751"/>
    <cellStyle name="Normal 6 2 3 3 2 3 2 3 2" xfId="20752"/>
    <cellStyle name="Normal 6 2 3 3 2 3 2 3 3" xfId="48837"/>
    <cellStyle name="Normal 6 2 3 3 2 3 2 4" xfId="20753"/>
    <cellStyle name="Normal 6 2 3 3 2 3 2 5" xfId="20754"/>
    <cellStyle name="Normal 6 2 3 3 2 3 2 6" xfId="42834"/>
    <cellStyle name="Normal 6 2 3 3 2 3 3" xfId="20755"/>
    <cellStyle name="Normal 6 2 3 3 2 3 3 2" xfId="20756"/>
    <cellStyle name="Normal 6 2 3 3 2 3 3 3" xfId="20757"/>
    <cellStyle name="Normal 6 2 3 3 2 3 3 4" xfId="48838"/>
    <cellStyle name="Normal 6 2 3 3 2 3 4" xfId="20758"/>
    <cellStyle name="Normal 6 2 3 3 2 3 4 2" xfId="20759"/>
    <cellStyle name="Normal 6 2 3 3 2 3 4 3" xfId="20760"/>
    <cellStyle name="Normal 6 2 3 3 2 3 4 4" xfId="46468"/>
    <cellStyle name="Normal 6 2 3 3 2 3 5" xfId="20761"/>
    <cellStyle name="Normal 6 2 3 3 2 3 5 2" xfId="20762"/>
    <cellStyle name="Normal 6 2 3 3 2 3 5 3" xfId="20763"/>
    <cellStyle name="Normal 6 2 3 3 2 3 5 4" xfId="51679"/>
    <cellStyle name="Normal 6 2 3 3 2 3 6" xfId="20764"/>
    <cellStyle name="Normal 6 2 3 3 2 3 6 2" xfId="20765"/>
    <cellStyle name="Normal 6 2 3 3 2 3 6 3" xfId="44645"/>
    <cellStyle name="Normal 6 2 3 3 2 3 7" xfId="20766"/>
    <cellStyle name="Normal 6 2 3 3 2 3 8" xfId="20767"/>
    <cellStyle name="Normal 6 2 3 3 2 3 9" xfId="41023"/>
    <cellStyle name="Normal 6 2 3 3 2 4" xfId="20768"/>
    <cellStyle name="Normal 6 2 3 3 2 4 2" xfId="20769"/>
    <cellStyle name="Normal 6 2 3 3 2 4 2 2" xfId="20770"/>
    <cellStyle name="Normal 6 2 3 3 2 4 2 3" xfId="20771"/>
    <cellStyle name="Normal 6 2 3 3 2 4 2 4" xfId="52704"/>
    <cellStyle name="Normal 6 2 3 3 2 4 3" xfId="20772"/>
    <cellStyle name="Normal 6 2 3 3 2 4 3 2" xfId="20773"/>
    <cellStyle name="Normal 6 2 3 3 2 4 3 3" xfId="48839"/>
    <cellStyle name="Normal 6 2 3 3 2 4 4" xfId="20774"/>
    <cellStyle name="Normal 6 2 3 3 2 4 5" xfId="20775"/>
    <cellStyle name="Normal 6 2 3 3 2 4 6" xfId="42048"/>
    <cellStyle name="Normal 6 2 3 3 2 5" xfId="20776"/>
    <cellStyle name="Normal 6 2 3 3 2 5 2" xfId="20777"/>
    <cellStyle name="Normal 6 2 3 3 2 5 3" xfId="20778"/>
    <cellStyle name="Normal 6 2 3 3 2 5 4" xfId="48840"/>
    <cellStyle name="Normal 6 2 3 3 2 6" xfId="20779"/>
    <cellStyle name="Normal 6 2 3 3 2 6 2" xfId="20780"/>
    <cellStyle name="Normal 6 2 3 3 2 6 3" xfId="20781"/>
    <cellStyle name="Normal 6 2 3 3 2 6 4" xfId="45682"/>
    <cellStyle name="Normal 6 2 3 3 2 7" xfId="20782"/>
    <cellStyle name="Normal 6 2 3 3 2 7 2" xfId="20783"/>
    <cellStyle name="Normal 6 2 3 3 2 7 3" xfId="20784"/>
    <cellStyle name="Normal 6 2 3 3 2 7 4" xfId="50893"/>
    <cellStyle name="Normal 6 2 3 3 2 8" xfId="20785"/>
    <cellStyle name="Normal 6 2 3 3 2 8 2" xfId="20786"/>
    <cellStyle name="Normal 6 2 3 3 2 8 3" xfId="43859"/>
    <cellStyle name="Normal 6 2 3 3 2 9" xfId="20787"/>
    <cellStyle name="Normal 6 2 3 3 3" xfId="20788"/>
    <cellStyle name="Normal 6 2 3 3 3 10" xfId="40375"/>
    <cellStyle name="Normal 6 2 3 3 3 2" xfId="20789"/>
    <cellStyle name="Normal 6 2 3 3 3 2 2" xfId="20790"/>
    <cellStyle name="Normal 6 2 3 3 3 2 2 2" xfId="20791"/>
    <cellStyle name="Normal 6 2 3 3 3 2 2 2 2" xfId="20792"/>
    <cellStyle name="Normal 6 2 3 3 3 2 2 2 3" xfId="20793"/>
    <cellStyle name="Normal 6 2 3 3 3 2 2 2 4" xfId="53492"/>
    <cellStyle name="Normal 6 2 3 3 3 2 2 3" xfId="20794"/>
    <cellStyle name="Normal 6 2 3 3 3 2 2 3 2" xfId="20795"/>
    <cellStyle name="Normal 6 2 3 3 3 2 2 3 3" xfId="48841"/>
    <cellStyle name="Normal 6 2 3 3 3 2 2 4" xfId="20796"/>
    <cellStyle name="Normal 6 2 3 3 3 2 2 5" xfId="20797"/>
    <cellStyle name="Normal 6 2 3 3 3 2 2 6" xfId="42836"/>
    <cellStyle name="Normal 6 2 3 3 3 2 3" xfId="20798"/>
    <cellStyle name="Normal 6 2 3 3 3 2 3 2" xfId="20799"/>
    <cellStyle name="Normal 6 2 3 3 3 2 3 3" xfId="20800"/>
    <cellStyle name="Normal 6 2 3 3 3 2 3 4" xfId="48842"/>
    <cellStyle name="Normal 6 2 3 3 3 2 4" xfId="20801"/>
    <cellStyle name="Normal 6 2 3 3 3 2 4 2" xfId="20802"/>
    <cellStyle name="Normal 6 2 3 3 3 2 4 3" xfId="20803"/>
    <cellStyle name="Normal 6 2 3 3 3 2 4 4" xfId="46470"/>
    <cellStyle name="Normal 6 2 3 3 3 2 5" xfId="20804"/>
    <cellStyle name="Normal 6 2 3 3 3 2 5 2" xfId="20805"/>
    <cellStyle name="Normal 6 2 3 3 3 2 5 3" xfId="20806"/>
    <cellStyle name="Normal 6 2 3 3 3 2 5 4" xfId="51681"/>
    <cellStyle name="Normal 6 2 3 3 3 2 6" xfId="20807"/>
    <cellStyle name="Normal 6 2 3 3 3 2 6 2" xfId="20808"/>
    <cellStyle name="Normal 6 2 3 3 3 2 6 3" xfId="44647"/>
    <cellStyle name="Normal 6 2 3 3 3 2 7" xfId="20809"/>
    <cellStyle name="Normal 6 2 3 3 3 2 8" xfId="20810"/>
    <cellStyle name="Normal 6 2 3 3 3 2 9" xfId="41025"/>
    <cellStyle name="Normal 6 2 3 3 3 3" xfId="20811"/>
    <cellStyle name="Normal 6 2 3 3 3 3 2" xfId="20812"/>
    <cellStyle name="Normal 6 2 3 3 3 3 2 2" xfId="20813"/>
    <cellStyle name="Normal 6 2 3 3 3 3 2 3" xfId="20814"/>
    <cellStyle name="Normal 6 2 3 3 3 3 2 4" xfId="52842"/>
    <cellStyle name="Normal 6 2 3 3 3 3 3" xfId="20815"/>
    <cellStyle name="Normal 6 2 3 3 3 3 3 2" xfId="20816"/>
    <cellStyle name="Normal 6 2 3 3 3 3 3 3" xfId="48843"/>
    <cellStyle name="Normal 6 2 3 3 3 3 4" xfId="20817"/>
    <cellStyle name="Normal 6 2 3 3 3 3 5" xfId="20818"/>
    <cellStyle name="Normal 6 2 3 3 3 3 6" xfId="42186"/>
    <cellStyle name="Normal 6 2 3 3 3 4" xfId="20819"/>
    <cellStyle name="Normal 6 2 3 3 3 4 2" xfId="20820"/>
    <cellStyle name="Normal 6 2 3 3 3 4 3" xfId="20821"/>
    <cellStyle name="Normal 6 2 3 3 3 4 4" xfId="48844"/>
    <cellStyle name="Normal 6 2 3 3 3 5" xfId="20822"/>
    <cellStyle name="Normal 6 2 3 3 3 5 2" xfId="20823"/>
    <cellStyle name="Normal 6 2 3 3 3 5 3" xfId="20824"/>
    <cellStyle name="Normal 6 2 3 3 3 5 4" xfId="45820"/>
    <cellStyle name="Normal 6 2 3 3 3 6" xfId="20825"/>
    <cellStyle name="Normal 6 2 3 3 3 6 2" xfId="20826"/>
    <cellStyle name="Normal 6 2 3 3 3 6 3" xfId="20827"/>
    <cellStyle name="Normal 6 2 3 3 3 6 4" xfId="51031"/>
    <cellStyle name="Normal 6 2 3 3 3 7" xfId="20828"/>
    <cellStyle name="Normal 6 2 3 3 3 7 2" xfId="20829"/>
    <cellStyle name="Normal 6 2 3 3 3 7 3" xfId="43997"/>
    <cellStyle name="Normal 6 2 3 3 3 8" xfId="20830"/>
    <cellStyle name="Normal 6 2 3 3 3 9" xfId="20831"/>
    <cellStyle name="Normal 6 2 3 3 4" xfId="20832"/>
    <cellStyle name="Normal 6 2 3 3 4 2" xfId="20833"/>
    <cellStyle name="Normal 6 2 3 3 4 2 2" xfId="20834"/>
    <cellStyle name="Normal 6 2 3 3 4 2 2 2" xfId="20835"/>
    <cellStyle name="Normal 6 2 3 3 4 2 2 3" xfId="20836"/>
    <cellStyle name="Normal 6 2 3 3 4 2 2 4" xfId="53489"/>
    <cellStyle name="Normal 6 2 3 3 4 2 3" xfId="20837"/>
    <cellStyle name="Normal 6 2 3 3 4 2 3 2" xfId="20838"/>
    <cellStyle name="Normal 6 2 3 3 4 2 3 3" xfId="48845"/>
    <cellStyle name="Normal 6 2 3 3 4 2 4" xfId="20839"/>
    <cellStyle name="Normal 6 2 3 3 4 2 5" xfId="20840"/>
    <cellStyle name="Normal 6 2 3 3 4 2 6" xfId="42833"/>
    <cellStyle name="Normal 6 2 3 3 4 3" xfId="20841"/>
    <cellStyle name="Normal 6 2 3 3 4 3 2" xfId="20842"/>
    <cellStyle name="Normal 6 2 3 3 4 3 3" xfId="20843"/>
    <cellStyle name="Normal 6 2 3 3 4 3 4" xfId="48846"/>
    <cellStyle name="Normal 6 2 3 3 4 4" xfId="20844"/>
    <cellStyle name="Normal 6 2 3 3 4 4 2" xfId="20845"/>
    <cellStyle name="Normal 6 2 3 3 4 4 3" xfId="20846"/>
    <cellStyle name="Normal 6 2 3 3 4 4 4" xfId="46467"/>
    <cellStyle name="Normal 6 2 3 3 4 5" xfId="20847"/>
    <cellStyle name="Normal 6 2 3 3 4 5 2" xfId="20848"/>
    <cellStyle name="Normal 6 2 3 3 4 5 3" xfId="20849"/>
    <cellStyle name="Normal 6 2 3 3 4 5 4" xfId="51678"/>
    <cellStyle name="Normal 6 2 3 3 4 6" xfId="20850"/>
    <cellStyle name="Normal 6 2 3 3 4 6 2" xfId="20851"/>
    <cellStyle name="Normal 6 2 3 3 4 6 3" xfId="44644"/>
    <cellStyle name="Normal 6 2 3 3 4 7" xfId="20852"/>
    <cellStyle name="Normal 6 2 3 3 4 8" xfId="20853"/>
    <cellStyle name="Normal 6 2 3 3 4 9" xfId="41022"/>
    <cellStyle name="Normal 6 2 3 3 5" xfId="20854"/>
    <cellStyle name="Normal 6 2 3 3 5 2" xfId="20855"/>
    <cellStyle name="Normal 6 2 3 3 5 2 2" xfId="20856"/>
    <cellStyle name="Normal 6 2 3 3 5 2 2 2" xfId="20857"/>
    <cellStyle name="Normal 6 2 3 3 5 2 2 3" xfId="20858"/>
    <cellStyle name="Normal 6 2 3 3 5 2 2 4" xfId="53947"/>
    <cellStyle name="Normal 6 2 3 3 5 2 3" xfId="20859"/>
    <cellStyle name="Normal 6 2 3 3 5 2 3 2" xfId="20860"/>
    <cellStyle name="Normal 6 2 3 3 5 2 3 3" xfId="48847"/>
    <cellStyle name="Normal 6 2 3 3 5 2 4" xfId="20861"/>
    <cellStyle name="Normal 6 2 3 3 5 2 5" xfId="20862"/>
    <cellStyle name="Normal 6 2 3 3 5 2 6" xfId="43291"/>
    <cellStyle name="Normal 6 2 3 3 5 3" xfId="20863"/>
    <cellStyle name="Normal 6 2 3 3 5 3 2" xfId="20864"/>
    <cellStyle name="Normal 6 2 3 3 5 3 3" xfId="20865"/>
    <cellStyle name="Normal 6 2 3 3 5 3 4" xfId="48848"/>
    <cellStyle name="Normal 6 2 3 3 5 4" xfId="20866"/>
    <cellStyle name="Normal 6 2 3 3 5 4 2" xfId="20867"/>
    <cellStyle name="Normal 6 2 3 3 5 4 3" xfId="20868"/>
    <cellStyle name="Normal 6 2 3 3 5 4 4" xfId="46925"/>
    <cellStyle name="Normal 6 2 3 3 5 5" xfId="20869"/>
    <cellStyle name="Normal 6 2 3 3 5 5 2" xfId="20870"/>
    <cellStyle name="Normal 6 2 3 3 5 5 3" xfId="20871"/>
    <cellStyle name="Normal 6 2 3 3 5 5 4" xfId="52136"/>
    <cellStyle name="Normal 6 2 3 3 5 6" xfId="20872"/>
    <cellStyle name="Normal 6 2 3 3 5 6 2" xfId="20873"/>
    <cellStyle name="Normal 6 2 3 3 5 6 3" xfId="45102"/>
    <cellStyle name="Normal 6 2 3 3 5 7" xfId="20874"/>
    <cellStyle name="Normal 6 2 3 3 5 8" xfId="20875"/>
    <cellStyle name="Normal 6 2 3 3 5 9" xfId="41480"/>
    <cellStyle name="Normal 6 2 3 3 6" xfId="20876"/>
    <cellStyle name="Normal 6 2 3 3 6 2" xfId="20877"/>
    <cellStyle name="Normal 6 2 3 3 6 2 2" xfId="20878"/>
    <cellStyle name="Normal 6 2 3 3 6 2 2 2" xfId="20879"/>
    <cellStyle name="Normal 6 2 3 3 6 2 2 3" xfId="20880"/>
    <cellStyle name="Normal 6 2 3 3 6 2 2 4" xfId="54082"/>
    <cellStyle name="Normal 6 2 3 3 6 2 3" xfId="20881"/>
    <cellStyle name="Normal 6 2 3 3 6 2 3 2" xfId="20882"/>
    <cellStyle name="Normal 6 2 3 3 6 2 3 3" xfId="48849"/>
    <cellStyle name="Normal 6 2 3 3 6 2 4" xfId="20883"/>
    <cellStyle name="Normal 6 2 3 3 6 2 5" xfId="20884"/>
    <cellStyle name="Normal 6 2 3 3 6 2 6" xfId="43426"/>
    <cellStyle name="Normal 6 2 3 3 6 3" xfId="20885"/>
    <cellStyle name="Normal 6 2 3 3 6 3 2" xfId="20886"/>
    <cellStyle name="Normal 6 2 3 3 6 3 3" xfId="20887"/>
    <cellStyle name="Normal 6 2 3 3 6 3 4" xfId="47060"/>
    <cellStyle name="Normal 6 2 3 3 6 4" xfId="20888"/>
    <cellStyle name="Normal 6 2 3 3 6 4 2" xfId="20889"/>
    <cellStyle name="Normal 6 2 3 3 6 4 3" xfId="20890"/>
    <cellStyle name="Normal 6 2 3 3 6 4 4" xfId="52271"/>
    <cellStyle name="Normal 6 2 3 3 6 5" xfId="20891"/>
    <cellStyle name="Normal 6 2 3 3 6 5 2" xfId="20892"/>
    <cellStyle name="Normal 6 2 3 3 6 5 3" xfId="45237"/>
    <cellStyle name="Normal 6 2 3 3 6 6" xfId="20893"/>
    <cellStyle name="Normal 6 2 3 3 6 7" xfId="20894"/>
    <cellStyle name="Normal 6 2 3 3 6 8" xfId="41615"/>
    <cellStyle name="Normal 6 2 3 3 7" xfId="20895"/>
    <cellStyle name="Normal 6 2 3 3 7 2" xfId="20896"/>
    <cellStyle name="Normal 6 2 3 3 7 2 2" xfId="20897"/>
    <cellStyle name="Normal 6 2 3 3 7 2 3" xfId="20898"/>
    <cellStyle name="Normal 6 2 3 3 7 2 4" xfId="52569"/>
    <cellStyle name="Normal 6 2 3 3 7 3" xfId="20899"/>
    <cellStyle name="Normal 6 2 3 3 7 3 2" xfId="20900"/>
    <cellStyle name="Normal 6 2 3 3 7 3 3" xfId="48850"/>
    <cellStyle name="Normal 6 2 3 3 7 4" xfId="20901"/>
    <cellStyle name="Normal 6 2 3 3 7 5" xfId="20902"/>
    <cellStyle name="Normal 6 2 3 3 7 6" xfId="41913"/>
    <cellStyle name="Normal 6 2 3 3 8" xfId="20903"/>
    <cellStyle name="Normal 6 2 3 3 8 2" xfId="20904"/>
    <cellStyle name="Normal 6 2 3 3 8 3" xfId="20905"/>
    <cellStyle name="Normal 6 2 3 3 8 4" xfId="48851"/>
    <cellStyle name="Normal 6 2 3 3 9" xfId="20906"/>
    <cellStyle name="Normal 6 2 3 3 9 2" xfId="20907"/>
    <cellStyle name="Normal 6 2 3 3 9 3" xfId="20908"/>
    <cellStyle name="Normal 6 2 3 3 9 4" xfId="45547"/>
    <cellStyle name="Normal 6 2 3 4" xfId="20909"/>
    <cellStyle name="Normal 6 2 3 4 10" xfId="20910"/>
    <cellStyle name="Normal 6 2 3 4 11" xfId="40013"/>
    <cellStyle name="Normal 6 2 3 4 2" xfId="20911"/>
    <cellStyle name="Normal 6 2 3 4 2 10" xfId="40465"/>
    <cellStyle name="Normal 6 2 3 4 2 2" xfId="20912"/>
    <cellStyle name="Normal 6 2 3 4 2 2 2" xfId="20913"/>
    <cellStyle name="Normal 6 2 3 4 2 2 2 2" xfId="20914"/>
    <cellStyle name="Normal 6 2 3 4 2 2 2 2 2" xfId="20915"/>
    <cellStyle name="Normal 6 2 3 4 2 2 2 2 3" xfId="20916"/>
    <cellStyle name="Normal 6 2 3 4 2 2 2 2 4" xfId="53494"/>
    <cellStyle name="Normal 6 2 3 4 2 2 2 3" xfId="20917"/>
    <cellStyle name="Normal 6 2 3 4 2 2 2 3 2" xfId="20918"/>
    <cellStyle name="Normal 6 2 3 4 2 2 2 3 3" xfId="48852"/>
    <cellStyle name="Normal 6 2 3 4 2 2 2 4" xfId="20919"/>
    <cellStyle name="Normal 6 2 3 4 2 2 2 5" xfId="20920"/>
    <cellStyle name="Normal 6 2 3 4 2 2 2 6" xfId="42838"/>
    <cellStyle name="Normal 6 2 3 4 2 2 3" xfId="20921"/>
    <cellStyle name="Normal 6 2 3 4 2 2 3 2" xfId="20922"/>
    <cellStyle name="Normal 6 2 3 4 2 2 3 3" xfId="20923"/>
    <cellStyle name="Normal 6 2 3 4 2 2 3 4" xfId="48853"/>
    <cellStyle name="Normal 6 2 3 4 2 2 4" xfId="20924"/>
    <cellStyle name="Normal 6 2 3 4 2 2 4 2" xfId="20925"/>
    <cellStyle name="Normal 6 2 3 4 2 2 4 3" xfId="20926"/>
    <cellStyle name="Normal 6 2 3 4 2 2 4 4" xfId="46472"/>
    <cellStyle name="Normal 6 2 3 4 2 2 5" xfId="20927"/>
    <cellStyle name="Normal 6 2 3 4 2 2 5 2" xfId="20928"/>
    <cellStyle name="Normal 6 2 3 4 2 2 5 3" xfId="20929"/>
    <cellStyle name="Normal 6 2 3 4 2 2 5 4" xfId="51683"/>
    <cellStyle name="Normal 6 2 3 4 2 2 6" xfId="20930"/>
    <cellStyle name="Normal 6 2 3 4 2 2 6 2" xfId="20931"/>
    <cellStyle name="Normal 6 2 3 4 2 2 6 3" xfId="44649"/>
    <cellStyle name="Normal 6 2 3 4 2 2 7" xfId="20932"/>
    <cellStyle name="Normal 6 2 3 4 2 2 8" xfId="20933"/>
    <cellStyle name="Normal 6 2 3 4 2 2 9" xfId="41027"/>
    <cellStyle name="Normal 6 2 3 4 2 3" xfId="20934"/>
    <cellStyle name="Normal 6 2 3 4 2 3 2" xfId="20935"/>
    <cellStyle name="Normal 6 2 3 4 2 3 2 2" xfId="20936"/>
    <cellStyle name="Normal 6 2 3 4 2 3 2 3" xfId="20937"/>
    <cellStyle name="Normal 6 2 3 4 2 3 2 4" xfId="52932"/>
    <cellStyle name="Normal 6 2 3 4 2 3 3" xfId="20938"/>
    <cellStyle name="Normal 6 2 3 4 2 3 3 2" xfId="20939"/>
    <cellStyle name="Normal 6 2 3 4 2 3 3 3" xfId="48854"/>
    <cellStyle name="Normal 6 2 3 4 2 3 4" xfId="20940"/>
    <cellStyle name="Normal 6 2 3 4 2 3 5" xfId="20941"/>
    <cellStyle name="Normal 6 2 3 4 2 3 6" xfId="42276"/>
    <cellStyle name="Normal 6 2 3 4 2 4" xfId="20942"/>
    <cellStyle name="Normal 6 2 3 4 2 4 2" xfId="20943"/>
    <cellStyle name="Normal 6 2 3 4 2 4 3" xfId="20944"/>
    <cellStyle name="Normal 6 2 3 4 2 4 4" xfId="48855"/>
    <cellStyle name="Normal 6 2 3 4 2 5" xfId="20945"/>
    <cellStyle name="Normal 6 2 3 4 2 5 2" xfId="20946"/>
    <cellStyle name="Normal 6 2 3 4 2 5 3" xfId="20947"/>
    <cellStyle name="Normal 6 2 3 4 2 5 4" xfId="45910"/>
    <cellStyle name="Normal 6 2 3 4 2 6" xfId="20948"/>
    <cellStyle name="Normal 6 2 3 4 2 6 2" xfId="20949"/>
    <cellStyle name="Normal 6 2 3 4 2 6 3" xfId="20950"/>
    <cellStyle name="Normal 6 2 3 4 2 6 4" xfId="51121"/>
    <cellStyle name="Normal 6 2 3 4 2 7" xfId="20951"/>
    <cellStyle name="Normal 6 2 3 4 2 7 2" xfId="20952"/>
    <cellStyle name="Normal 6 2 3 4 2 7 3" xfId="44087"/>
    <cellStyle name="Normal 6 2 3 4 2 8" xfId="20953"/>
    <cellStyle name="Normal 6 2 3 4 2 9" xfId="20954"/>
    <cellStyle name="Normal 6 2 3 4 3" xfId="20955"/>
    <cellStyle name="Normal 6 2 3 4 3 2" xfId="20956"/>
    <cellStyle name="Normal 6 2 3 4 3 2 2" xfId="20957"/>
    <cellStyle name="Normal 6 2 3 4 3 2 2 2" xfId="20958"/>
    <cellStyle name="Normal 6 2 3 4 3 2 2 3" xfId="20959"/>
    <cellStyle name="Normal 6 2 3 4 3 2 2 4" xfId="53493"/>
    <cellStyle name="Normal 6 2 3 4 3 2 3" xfId="20960"/>
    <cellStyle name="Normal 6 2 3 4 3 2 3 2" xfId="20961"/>
    <cellStyle name="Normal 6 2 3 4 3 2 3 3" xfId="48856"/>
    <cellStyle name="Normal 6 2 3 4 3 2 4" xfId="20962"/>
    <cellStyle name="Normal 6 2 3 4 3 2 5" xfId="20963"/>
    <cellStyle name="Normal 6 2 3 4 3 2 6" xfId="42837"/>
    <cellStyle name="Normal 6 2 3 4 3 3" xfId="20964"/>
    <cellStyle name="Normal 6 2 3 4 3 3 2" xfId="20965"/>
    <cellStyle name="Normal 6 2 3 4 3 3 3" xfId="20966"/>
    <cellStyle name="Normal 6 2 3 4 3 3 4" xfId="48857"/>
    <cellStyle name="Normal 6 2 3 4 3 4" xfId="20967"/>
    <cellStyle name="Normal 6 2 3 4 3 4 2" xfId="20968"/>
    <cellStyle name="Normal 6 2 3 4 3 4 3" xfId="20969"/>
    <cellStyle name="Normal 6 2 3 4 3 4 4" xfId="46471"/>
    <cellStyle name="Normal 6 2 3 4 3 5" xfId="20970"/>
    <cellStyle name="Normal 6 2 3 4 3 5 2" xfId="20971"/>
    <cellStyle name="Normal 6 2 3 4 3 5 3" xfId="20972"/>
    <cellStyle name="Normal 6 2 3 4 3 5 4" xfId="51682"/>
    <cellStyle name="Normal 6 2 3 4 3 6" xfId="20973"/>
    <cellStyle name="Normal 6 2 3 4 3 6 2" xfId="20974"/>
    <cellStyle name="Normal 6 2 3 4 3 6 3" xfId="44648"/>
    <cellStyle name="Normal 6 2 3 4 3 7" xfId="20975"/>
    <cellStyle name="Normal 6 2 3 4 3 8" xfId="20976"/>
    <cellStyle name="Normal 6 2 3 4 3 9" xfId="41026"/>
    <cellStyle name="Normal 6 2 3 4 4" xfId="20977"/>
    <cellStyle name="Normal 6 2 3 4 4 2" xfId="20978"/>
    <cellStyle name="Normal 6 2 3 4 4 2 2" xfId="20979"/>
    <cellStyle name="Normal 6 2 3 4 4 2 3" xfId="20980"/>
    <cellStyle name="Normal 6 2 3 4 4 2 4" xfId="52480"/>
    <cellStyle name="Normal 6 2 3 4 4 3" xfId="20981"/>
    <cellStyle name="Normal 6 2 3 4 4 3 2" xfId="20982"/>
    <cellStyle name="Normal 6 2 3 4 4 3 3" xfId="48858"/>
    <cellStyle name="Normal 6 2 3 4 4 4" xfId="20983"/>
    <cellStyle name="Normal 6 2 3 4 4 5" xfId="20984"/>
    <cellStyle name="Normal 6 2 3 4 4 6" xfId="41824"/>
    <cellStyle name="Normal 6 2 3 4 5" xfId="20985"/>
    <cellStyle name="Normal 6 2 3 4 5 2" xfId="20986"/>
    <cellStyle name="Normal 6 2 3 4 5 3" xfId="20987"/>
    <cellStyle name="Normal 6 2 3 4 5 4" xfId="48859"/>
    <cellStyle name="Normal 6 2 3 4 6" xfId="20988"/>
    <cellStyle name="Normal 6 2 3 4 6 2" xfId="20989"/>
    <cellStyle name="Normal 6 2 3 4 6 3" xfId="20990"/>
    <cellStyle name="Normal 6 2 3 4 6 4" xfId="45458"/>
    <cellStyle name="Normal 6 2 3 4 7" xfId="20991"/>
    <cellStyle name="Normal 6 2 3 4 7 2" xfId="20992"/>
    <cellStyle name="Normal 6 2 3 4 7 3" xfId="20993"/>
    <cellStyle name="Normal 6 2 3 4 7 4" xfId="50669"/>
    <cellStyle name="Normal 6 2 3 4 8" xfId="20994"/>
    <cellStyle name="Normal 6 2 3 4 8 2" xfId="20995"/>
    <cellStyle name="Normal 6 2 3 4 8 3" xfId="43635"/>
    <cellStyle name="Normal 6 2 3 4 9" xfId="20996"/>
    <cellStyle name="Normal 6 2 3 5" xfId="20997"/>
    <cellStyle name="Normal 6 2 3 5 10" xfId="20998"/>
    <cellStyle name="Normal 6 2 3 5 11" xfId="40148"/>
    <cellStyle name="Normal 6 2 3 5 2" xfId="20999"/>
    <cellStyle name="Normal 6 2 3 5 2 10" xfId="40515"/>
    <cellStyle name="Normal 6 2 3 5 2 2" xfId="21000"/>
    <cellStyle name="Normal 6 2 3 5 2 2 2" xfId="21001"/>
    <cellStyle name="Normal 6 2 3 5 2 2 2 2" xfId="21002"/>
    <cellStyle name="Normal 6 2 3 5 2 2 2 2 2" xfId="21003"/>
    <cellStyle name="Normal 6 2 3 5 2 2 2 2 3" xfId="21004"/>
    <cellStyle name="Normal 6 2 3 5 2 2 2 2 4" xfId="53496"/>
    <cellStyle name="Normal 6 2 3 5 2 2 2 3" xfId="21005"/>
    <cellStyle name="Normal 6 2 3 5 2 2 2 3 2" xfId="21006"/>
    <cellStyle name="Normal 6 2 3 5 2 2 2 3 3" xfId="48860"/>
    <cellStyle name="Normal 6 2 3 5 2 2 2 4" xfId="21007"/>
    <cellStyle name="Normal 6 2 3 5 2 2 2 5" xfId="21008"/>
    <cellStyle name="Normal 6 2 3 5 2 2 2 6" xfId="42840"/>
    <cellStyle name="Normal 6 2 3 5 2 2 3" xfId="21009"/>
    <cellStyle name="Normal 6 2 3 5 2 2 3 2" xfId="21010"/>
    <cellStyle name="Normal 6 2 3 5 2 2 3 3" xfId="21011"/>
    <cellStyle name="Normal 6 2 3 5 2 2 3 4" xfId="48861"/>
    <cellStyle name="Normal 6 2 3 5 2 2 4" xfId="21012"/>
    <cellStyle name="Normal 6 2 3 5 2 2 4 2" xfId="21013"/>
    <cellStyle name="Normal 6 2 3 5 2 2 4 3" xfId="21014"/>
    <cellStyle name="Normal 6 2 3 5 2 2 4 4" xfId="46474"/>
    <cellStyle name="Normal 6 2 3 5 2 2 5" xfId="21015"/>
    <cellStyle name="Normal 6 2 3 5 2 2 5 2" xfId="21016"/>
    <cellStyle name="Normal 6 2 3 5 2 2 5 3" xfId="21017"/>
    <cellStyle name="Normal 6 2 3 5 2 2 5 4" xfId="51685"/>
    <cellStyle name="Normal 6 2 3 5 2 2 6" xfId="21018"/>
    <cellStyle name="Normal 6 2 3 5 2 2 6 2" xfId="21019"/>
    <cellStyle name="Normal 6 2 3 5 2 2 6 3" xfId="44651"/>
    <cellStyle name="Normal 6 2 3 5 2 2 7" xfId="21020"/>
    <cellStyle name="Normal 6 2 3 5 2 2 8" xfId="21021"/>
    <cellStyle name="Normal 6 2 3 5 2 2 9" xfId="41029"/>
    <cellStyle name="Normal 6 2 3 5 2 3" xfId="21022"/>
    <cellStyle name="Normal 6 2 3 5 2 3 2" xfId="21023"/>
    <cellStyle name="Normal 6 2 3 5 2 3 2 2" xfId="21024"/>
    <cellStyle name="Normal 6 2 3 5 2 3 2 3" xfId="21025"/>
    <cellStyle name="Normal 6 2 3 5 2 3 2 4" xfId="52982"/>
    <cellStyle name="Normal 6 2 3 5 2 3 3" xfId="21026"/>
    <cellStyle name="Normal 6 2 3 5 2 3 3 2" xfId="21027"/>
    <cellStyle name="Normal 6 2 3 5 2 3 3 3" xfId="48862"/>
    <cellStyle name="Normal 6 2 3 5 2 3 4" xfId="21028"/>
    <cellStyle name="Normal 6 2 3 5 2 3 5" xfId="21029"/>
    <cellStyle name="Normal 6 2 3 5 2 3 6" xfId="42326"/>
    <cellStyle name="Normal 6 2 3 5 2 4" xfId="21030"/>
    <cellStyle name="Normal 6 2 3 5 2 4 2" xfId="21031"/>
    <cellStyle name="Normal 6 2 3 5 2 4 3" xfId="21032"/>
    <cellStyle name="Normal 6 2 3 5 2 4 4" xfId="48863"/>
    <cellStyle name="Normal 6 2 3 5 2 5" xfId="21033"/>
    <cellStyle name="Normal 6 2 3 5 2 5 2" xfId="21034"/>
    <cellStyle name="Normal 6 2 3 5 2 5 3" xfId="21035"/>
    <cellStyle name="Normal 6 2 3 5 2 5 4" xfId="45960"/>
    <cellStyle name="Normal 6 2 3 5 2 6" xfId="21036"/>
    <cellStyle name="Normal 6 2 3 5 2 6 2" xfId="21037"/>
    <cellStyle name="Normal 6 2 3 5 2 6 3" xfId="21038"/>
    <cellStyle name="Normal 6 2 3 5 2 6 4" xfId="51171"/>
    <cellStyle name="Normal 6 2 3 5 2 7" xfId="21039"/>
    <cellStyle name="Normal 6 2 3 5 2 7 2" xfId="21040"/>
    <cellStyle name="Normal 6 2 3 5 2 7 3" xfId="44137"/>
    <cellStyle name="Normal 6 2 3 5 2 8" xfId="21041"/>
    <cellStyle name="Normal 6 2 3 5 2 9" xfId="21042"/>
    <cellStyle name="Normal 6 2 3 5 3" xfId="21043"/>
    <cellStyle name="Normal 6 2 3 5 3 2" xfId="21044"/>
    <cellStyle name="Normal 6 2 3 5 3 2 2" xfId="21045"/>
    <cellStyle name="Normal 6 2 3 5 3 2 2 2" xfId="21046"/>
    <cellStyle name="Normal 6 2 3 5 3 2 2 3" xfId="21047"/>
    <cellStyle name="Normal 6 2 3 5 3 2 2 4" xfId="53495"/>
    <cellStyle name="Normal 6 2 3 5 3 2 3" xfId="21048"/>
    <cellStyle name="Normal 6 2 3 5 3 2 3 2" xfId="21049"/>
    <cellStyle name="Normal 6 2 3 5 3 2 3 3" xfId="48864"/>
    <cellStyle name="Normal 6 2 3 5 3 2 4" xfId="21050"/>
    <cellStyle name="Normal 6 2 3 5 3 2 5" xfId="21051"/>
    <cellStyle name="Normal 6 2 3 5 3 2 6" xfId="42839"/>
    <cellStyle name="Normal 6 2 3 5 3 3" xfId="21052"/>
    <cellStyle name="Normal 6 2 3 5 3 3 2" xfId="21053"/>
    <cellStyle name="Normal 6 2 3 5 3 3 3" xfId="21054"/>
    <cellStyle name="Normal 6 2 3 5 3 3 4" xfId="48865"/>
    <cellStyle name="Normal 6 2 3 5 3 4" xfId="21055"/>
    <cellStyle name="Normal 6 2 3 5 3 4 2" xfId="21056"/>
    <cellStyle name="Normal 6 2 3 5 3 4 3" xfId="21057"/>
    <cellStyle name="Normal 6 2 3 5 3 4 4" xfId="46473"/>
    <cellStyle name="Normal 6 2 3 5 3 5" xfId="21058"/>
    <cellStyle name="Normal 6 2 3 5 3 5 2" xfId="21059"/>
    <cellStyle name="Normal 6 2 3 5 3 5 3" xfId="21060"/>
    <cellStyle name="Normal 6 2 3 5 3 5 4" xfId="51684"/>
    <cellStyle name="Normal 6 2 3 5 3 6" xfId="21061"/>
    <cellStyle name="Normal 6 2 3 5 3 6 2" xfId="21062"/>
    <cellStyle name="Normal 6 2 3 5 3 6 3" xfId="44650"/>
    <cellStyle name="Normal 6 2 3 5 3 7" xfId="21063"/>
    <cellStyle name="Normal 6 2 3 5 3 8" xfId="21064"/>
    <cellStyle name="Normal 6 2 3 5 3 9" xfId="41028"/>
    <cellStyle name="Normal 6 2 3 5 4" xfId="21065"/>
    <cellStyle name="Normal 6 2 3 5 4 2" xfId="21066"/>
    <cellStyle name="Normal 6 2 3 5 4 2 2" xfId="21067"/>
    <cellStyle name="Normal 6 2 3 5 4 2 3" xfId="21068"/>
    <cellStyle name="Normal 6 2 3 5 4 2 4" xfId="52615"/>
    <cellStyle name="Normal 6 2 3 5 4 3" xfId="21069"/>
    <cellStyle name="Normal 6 2 3 5 4 3 2" xfId="21070"/>
    <cellStyle name="Normal 6 2 3 5 4 3 3" xfId="48866"/>
    <cellStyle name="Normal 6 2 3 5 4 4" xfId="21071"/>
    <cellStyle name="Normal 6 2 3 5 4 5" xfId="21072"/>
    <cellStyle name="Normal 6 2 3 5 4 6" xfId="41959"/>
    <cellStyle name="Normal 6 2 3 5 5" xfId="21073"/>
    <cellStyle name="Normal 6 2 3 5 5 2" xfId="21074"/>
    <cellStyle name="Normal 6 2 3 5 5 3" xfId="21075"/>
    <cellStyle name="Normal 6 2 3 5 5 4" xfId="48867"/>
    <cellStyle name="Normal 6 2 3 5 6" xfId="21076"/>
    <cellStyle name="Normal 6 2 3 5 6 2" xfId="21077"/>
    <cellStyle name="Normal 6 2 3 5 6 3" xfId="21078"/>
    <cellStyle name="Normal 6 2 3 5 6 4" xfId="45593"/>
    <cellStyle name="Normal 6 2 3 5 7" xfId="21079"/>
    <cellStyle name="Normal 6 2 3 5 7 2" xfId="21080"/>
    <cellStyle name="Normal 6 2 3 5 7 3" xfId="21081"/>
    <cellStyle name="Normal 6 2 3 5 7 4" xfId="50804"/>
    <cellStyle name="Normal 6 2 3 5 8" xfId="21082"/>
    <cellStyle name="Normal 6 2 3 5 8 2" xfId="21083"/>
    <cellStyle name="Normal 6 2 3 5 8 3" xfId="43770"/>
    <cellStyle name="Normal 6 2 3 5 9" xfId="21084"/>
    <cellStyle name="Normal 6 2 3 6" xfId="21085"/>
    <cellStyle name="Normal 6 2 3 6 10" xfId="21086"/>
    <cellStyle name="Normal 6 2 3 6 11" xfId="39964"/>
    <cellStyle name="Normal 6 2 3 6 2" xfId="21087"/>
    <cellStyle name="Normal 6 2 3 6 2 10" xfId="40421"/>
    <cellStyle name="Normal 6 2 3 6 2 2" xfId="21088"/>
    <cellStyle name="Normal 6 2 3 6 2 2 2" xfId="21089"/>
    <cellStyle name="Normal 6 2 3 6 2 2 2 2" xfId="21090"/>
    <cellStyle name="Normal 6 2 3 6 2 2 2 2 2" xfId="21091"/>
    <cellStyle name="Normal 6 2 3 6 2 2 2 2 3" xfId="21092"/>
    <cellStyle name="Normal 6 2 3 6 2 2 2 2 4" xfId="53498"/>
    <cellStyle name="Normal 6 2 3 6 2 2 2 3" xfId="21093"/>
    <cellStyle name="Normal 6 2 3 6 2 2 2 3 2" xfId="21094"/>
    <cellStyle name="Normal 6 2 3 6 2 2 2 3 3" xfId="48868"/>
    <cellStyle name="Normal 6 2 3 6 2 2 2 4" xfId="21095"/>
    <cellStyle name="Normal 6 2 3 6 2 2 2 5" xfId="21096"/>
    <cellStyle name="Normal 6 2 3 6 2 2 2 6" xfId="42842"/>
    <cellStyle name="Normal 6 2 3 6 2 2 3" xfId="21097"/>
    <cellStyle name="Normal 6 2 3 6 2 2 3 2" xfId="21098"/>
    <cellStyle name="Normal 6 2 3 6 2 2 3 3" xfId="21099"/>
    <cellStyle name="Normal 6 2 3 6 2 2 3 4" xfId="48869"/>
    <cellStyle name="Normal 6 2 3 6 2 2 4" xfId="21100"/>
    <cellStyle name="Normal 6 2 3 6 2 2 4 2" xfId="21101"/>
    <cellStyle name="Normal 6 2 3 6 2 2 4 3" xfId="21102"/>
    <cellStyle name="Normal 6 2 3 6 2 2 4 4" xfId="46476"/>
    <cellStyle name="Normal 6 2 3 6 2 2 5" xfId="21103"/>
    <cellStyle name="Normal 6 2 3 6 2 2 5 2" xfId="21104"/>
    <cellStyle name="Normal 6 2 3 6 2 2 5 3" xfId="21105"/>
    <cellStyle name="Normal 6 2 3 6 2 2 5 4" xfId="51687"/>
    <cellStyle name="Normal 6 2 3 6 2 2 6" xfId="21106"/>
    <cellStyle name="Normal 6 2 3 6 2 2 6 2" xfId="21107"/>
    <cellStyle name="Normal 6 2 3 6 2 2 6 3" xfId="44653"/>
    <cellStyle name="Normal 6 2 3 6 2 2 7" xfId="21108"/>
    <cellStyle name="Normal 6 2 3 6 2 2 8" xfId="21109"/>
    <cellStyle name="Normal 6 2 3 6 2 2 9" xfId="41031"/>
    <cellStyle name="Normal 6 2 3 6 2 3" xfId="21110"/>
    <cellStyle name="Normal 6 2 3 6 2 3 2" xfId="21111"/>
    <cellStyle name="Normal 6 2 3 6 2 3 2 2" xfId="21112"/>
    <cellStyle name="Normal 6 2 3 6 2 3 2 3" xfId="21113"/>
    <cellStyle name="Normal 6 2 3 6 2 3 2 4" xfId="52888"/>
    <cellStyle name="Normal 6 2 3 6 2 3 3" xfId="21114"/>
    <cellStyle name="Normal 6 2 3 6 2 3 3 2" xfId="21115"/>
    <cellStyle name="Normal 6 2 3 6 2 3 3 3" xfId="48870"/>
    <cellStyle name="Normal 6 2 3 6 2 3 4" xfId="21116"/>
    <cellStyle name="Normal 6 2 3 6 2 3 5" xfId="21117"/>
    <cellStyle name="Normal 6 2 3 6 2 3 6" xfId="42232"/>
    <cellStyle name="Normal 6 2 3 6 2 4" xfId="21118"/>
    <cellStyle name="Normal 6 2 3 6 2 4 2" xfId="21119"/>
    <cellStyle name="Normal 6 2 3 6 2 4 3" xfId="21120"/>
    <cellStyle name="Normal 6 2 3 6 2 4 4" xfId="48871"/>
    <cellStyle name="Normal 6 2 3 6 2 5" xfId="21121"/>
    <cellStyle name="Normal 6 2 3 6 2 5 2" xfId="21122"/>
    <cellStyle name="Normal 6 2 3 6 2 5 3" xfId="21123"/>
    <cellStyle name="Normal 6 2 3 6 2 5 4" xfId="45866"/>
    <cellStyle name="Normal 6 2 3 6 2 6" xfId="21124"/>
    <cellStyle name="Normal 6 2 3 6 2 6 2" xfId="21125"/>
    <cellStyle name="Normal 6 2 3 6 2 6 3" xfId="21126"/>
    <cellStyle name="Normal 6 2 3 6 2 6 4" xfId="51077"/>
    <cellStyle name="Normal 6 2 3 6 2 7" xfId="21127"/>
    <cellStyle name="Normal 6 2 3 6 2 7 2" xfId="21128"/>
    <cellStyle name="Normal 6 2 3 6 2 7 3" xfId="44043"/>
    <cellStyle name="Normal 6 2 3 6 2 8" xfId="21129"/>
    <cellStyle name="Normal 6 2 3 6 2 9" xfId="21130"/>
    <cellStyle name="Normal 6 2 3 6 3" xfId="21131"/>
    <cellStyle name="Normal 6 2 3 6 3 2" xfId="21132"/>
    <cellStyle name="Normal 6 2 3 6 3 2 2" xfId="21133"/>
    <cellStyle name="Normal 6 2 3 6 3 2 2 2" xfId="21134"/>
    <cellStyle name="Normal 6 2 3 6 3 2 2 3" xfId="21135"/>
    <cellStyle name="Normal 6 2 3 6 3 2 2 4" xfId="53497"/>
    <cellStyle name="Normal 6 2 3 6 3 2 3" xfId="21136"/>
    <cellStyle name="Normal 6 2 3 6 3 2 3 2" xfId="21137"/>
    <cellStyle name="Normal 6 2 3 6 3 2 3 3" xfId="48872"/>
    <cellStyle name="Normal 6 2 3 6 3 2 4" xfId="21138"/>
    <cellStyle name="Normal 6 2 3 6 3 2 5" xfId="21139"/>
    <cellStyle name="Normal 6 2 3 6 3 2 6" xfId="42841"/>
    <cellStyle name="Normal 6 2 3 6 3 3" xfId="21140"/>
    <cellStyle name="Normal 6 2 3 6 3 3 2" xfId="21141"/>
    <cellStyle name="Normal 6 2 3 6 3 3 3" xfId="21142"/>
    <cellStyle name="Normal 6 2 3 6 3 3 4" xfId="48873"/>
    <cellStyle name="Normal 6 2 3 6 3 4" xfId="21143"/>
    <cellStyle name="Normal 6 2 3 6 3 4 2" xfId="21144"/>
    <cellStyle name="Normal 6 2 3 6 3 4 3" xfId="21145"/>
    <cellStyle name="Normal 6 2 3 6 3 4 4" xfId="46475"/>
    <cellStyle name="Normal 6 2 3 6 3 5" xfId="21146"/>
    <cellStyle name="Normal 6 2 3 6 3 5 2" xfId="21147"/>
    <cellStyle name="Normal 6 2 3 6 3 5 3" xfId="21148"/>
    <cellStyle name="Normal 6 2 3 6 3 5 4" xfId="51686"/>
    <cellStyle name="Normal 6 2 3 6 3 6" xfId="21149"/>
    <cellStyle name="Normal 6 2 3 6 3 6 2" xfId="21150"/>
    <cellStyle name="Normal 6 2 3 6 3 6 3" xfId="44652"/>
    <cellStyle name="Normal 6 2 3 6 3 7" xfId="21151"/>
    <cellStyle name="Normal 6 2 3 6 3 8" xfId="21152"/>
    <cellStyle name="Normal 6 2 3 6 3 9" xfId="41030"/>
    <cellStyle name="Normal 6 2 3 6 4" xfId="21153"/>
    <cellStyle name="Normal 6 2 3 6 4 2" xfId="21154"/>
    <cellStyle name="Normal 6 2 3 6 4 2 2" xfId="21155"/>
    <cellStyle name="Normal 6 2 3 6 4 2 3" xfId="21156"/>
    <cellStyle name="Normal 6 2 3 6 4 2 4" xfId="52431"/>
    <cellStyle name="Normal 6 2 3 6 4 3" xfId="21157"/>
    <cellStyle name="Normal 6 2 3 6 4 3 2" xfId="21158"/>
    <cellStyle name="Normal 6 2 3 6 4 3 3" xfId="48874"/>
    <cellStyle name="Normal 6 2 3 6 4 4" xfId="21159"/>
    <cellStyle name="Normal 6 2 3 6 4 5" xfId="21160"/>
    <cellStyle name="Normal 6 2 3 6 4 6" xfId="41775"/>
    <cellStyle name="Normal 6 2 3 6 5" xfId="21161"/>
    <cellStyle name="Normal 6 2 3 6 5 2" xfId="21162"/>
    <cellStyle name="Normal 6 2 3 6 5 3" xfId="21163"/>
    <cellStyle name="Normal 6 2 3 6 5 4" xfId="48875"/>
    <cellStyle name="Normal 6 2 3 6 6" xfId="21164"/>
    <cellStyle name="Normal 6 2 3 6 6 2" xfId="21165"/>
    <cellStyle name="Normal 6 2 3 6 6 3" xfId="21166"/>
    <cellStyle name="Normal 6 2 3 6 6 4" xfId="45409"/>
    <cellStyle name="Normal 6 2 3 6 7" xfId="21167"/>
    <cellStyle name="Normal 6 2 3 6 7 2" xfId="21168"/>
    <cellStyle name="Normal 6 2 3 6 7 3" xfId="21169"/>
    <cellStyle name="Normal 6 2 3 6 7 4" xfId="50620"/>
    <cellStyle name="Normal 6 2 3 6 8" xfId="21170"/>
    <cellStyle name="Normal 6 2 3 6 8 2" xfId="21171"/>
    <cellStyle name="Normal 6 2 3 6 8 3" xfId="43586"/>
    <cellStyle name="Normal 6 2 3 6 9" xfId="21172"/>
    <cellStyle name="Normal 6 2 3 7" xfId="21173"/>
    <cellStyle name="Normal 6 2 3 7 10" xfId="40286"/>
    <cellStyle name="Normal 6 2 3 7 2" xfId="21174"/>
    <cellStyle name="Normal 6 2 3 7 2 2" xfId="21175"/>
    <cellStyle name="Normal 6 2 3 7 2 2 2" xfId="21176"/>
    <cellStyle name="Normal 6 2 3 7 2 2 2 2" xfId="21177"/>
    <cellStyle name="Normal 6 2 3 7 2 2 2 3" xfId="21178"/>
    <cellStyle name="Normal 6 2 3 7 2 2 2 4" xfId="53499"/>
    <cellStyle name="Normal 6 2 3 7 2 2 3" xfId="21179"/>
    <cellStyle name="Normal 6 2 3 7 2 2 3 2" xfId="21180"/>
    <cellStyle name="Normal 6 2 3 7 2 2 3 3" xfId="48876"/>
    <cellStyle name="Normal 6 2 3 7 2 2 4" xfId="21181"/>
    <cellStyle name="Normal 6 2 3 7 2 2 5" xfId="21182"/>
    <cellStyle name="Normal 6 2 3 7 2 2 6" xfId="42843"/>
    <cellStyle name="Normal 6 2 3 7 2 3" xfId="21183"/>
    <cellStyle name="Normal 6 2 3 7 2 3 2" xfId="21184"/>
    <cellStyle name="Normal 6 2 3 7 2 3 3" xfId="21185"/>
    <cellStyle name="Normal 6 2 3 7 2 3 4" xfId="48877"/>
    <cellStyle name="Normal 6 2 3 7 2 4" xfId="21186"/>
    <cellStyle name="Normal 6 2 3 7 2 4 2" xfId="21187"/>
    <cellStyle name="Normal 6 2 3 7 2 4 3" xfId="21188"/>
    <cellStyle name="Normal 6 2 3 7 2 4 4" xfId="46477"/>
    <cellStyle name="Normal 6 2 3 7 2 5" xfId="21189"/>
    <cellStyle name="Normal 6 2 3 7 2 5 2" xfId="21190"/>
    <cellStyle name="Normal 6 2 3 7 2 5 3" xfId="21191"/>
    <cellStyle name="Normal 6 2 3 7 2 5 4" xfId="51688"/>
    <cellStyle name="Normal 6 2 3 7 2 6" xfId="21192"/>
    <cellStyle name="Normal 6 2 3 7 2 6 2" xfId="21193"/>
    <cellStyle name="Normal 6 2 3 7 2 6 3" xfId="44654"/>
    <cellStyle name="Normal 6 2 3 7 2 7" xfId="21194"/>
    <cellStyle name="Normal 6 2 3 7 2 8" xfId="21195"/>
    <cellStyle name="Normal 6 2 3 7 2 9" xfId="41032"/>
    <cellStyle name="Normal 6 2 3 7 3" xfId="21196"/>
    <cellStyle name="Normal 6 2 3 7 3 2" xfId="21197"/>
    <cellStyle name="Normal 6 2 3 7 3 2 2" xfId="21198"/>
    <cellStyle name="Normal 6 2 3 7 3 2 3" xfId="21199"/>
    <cellStyle name="Normal 6 2 3 7 3 2 4" xfId="52753"/>
    <cellStyle name="Normal 6 2 3 7 3 3" xfId="21200"/>
    <cellStyle name="Normal 6 2 3 7 3 3 2" xfId="21201"/>
    <cellStyle name="Normal 6 2 3 7 3 3 3" xfId="48878"/>
    <cellStyle name="Normal 6 2 3 7 3 4" xfId="21202"/>
    <cellStyle name="Normal 6 2 3 7 3 5" xfId="21203"/>
    <cellStyle name="Normal 6 2 3 7 3 6" xfId="42097"/>
    <cellStyle name="Normal 6 2 3 7 4" xfId="21204"/>
    <cellStyle name="Normal 6 2 3 7 4 2" xfId="21205"/>
    <cellStyle name="Normal 6 2 3 7 4 3" xfId="21206"/>
    <cellStyle name="Normal 6 2 3 7 4 4" xfId="48879"/>
    <cellStyle name="Normal 6 2 3 7 5" xfId="21207"/>
    <cellStyle name="Normal 6 2 3 7 5 2" xfId="21208"/>
    <cellStyle name="Normal 6 2 3 7 5 3" xfId="21209"/>
    <cellStyle name="Normal 6 2 3 7 5 4" xfId="45731"/>
    <cellStyle name="Normal 6 2 3 7 6" xfId="21210"/>
    <cellStyle name="Normal 6 2 3 7 6 2" xfId="21211"/>
    <cellStyle name="Normal 6 2 3 7 6 3" xfId="21212"/>
    <cellStyle name="Normal 6 2 3 7 6 4" xfId="50942"/>
    <cellStyle name="Normal 6 2 3 7 7" xfId="21213"/>
    <cellStyle name="Normal 6 2 3 7 7 2" xfId="21214"/>
    <cellStyle name="Normal 6 2 3 7 7 3" xfId="43908"/>
    <cellStyle name="Normal 6 2 3 7 8" xfId="21215"/>
    <cellStyle name="Normal 6 2 3 7 9" xfId="21216"/>
    <cellStyle name="Normal 6 2 3 8" xfId="21217"/>
    <cellStyle name="Normal 6 2 3 8 2" xfId="21218"/>
    <cellStyle name="Normal 6 2 3 8 2 2" xfId="21219"/>
    <cellStyle name="Normal 6 2 3 8 2 2 2" xfId="21220"/>
    <cellStyle name="Normal 6 2 3 8 2 2 3" xfId="21221"/>
    <cellStyle name="Normal 6 2 3 8 2 2 4" xfId="53120"/>
    <cellStyle name="Normal 6 2 3 8 2 3" xfId="21222"/>
    <cellStyle name="Normal 6 2 3 8 2 3 2" xfId="21223"/>
    <cellStyle name="Normal 6 2 3 8 2 3 3" xfId="48880"/>
    <cellStyle name="Normal 6 2 3 8 2 4" xfId="21224"/>
    <cellStyle name="Normal 6 2 3 8 2 5" xfId="21225"/>
    <cellStyle name="Normal 6 2 3 8 2 6" xfId="42464"/>
    <cellStyle name="Normal 6 2 3 8 3" xfId="21226"/>
    <cellStyle name="Normal 6 2 3 8 3 2" xfId="21227"/>
    <cellStyle name="Normal 6 2 3 8 3 3" xfId="21228"/>
    <cellStyle name="Normal 6 2 3 8 3 4" xfId="48881"/>
    <cellStyle name="Normal 6 2 3 8 4" xfId="21229"/>
    <cellStyle name="Normal 6 2 3 8 4 2" xfId="21230"/>
    <cellStyle name="Normal 6 2 3 8 4 3" xfId="21231"/>
    <cellStyle name="Normal 6 2 3 8 4 4" xfId="46098"/>
    <cellStyle name="Normal 6 2 3 8 5" xfId="21232"/>
    <cellStyle name="Normal 6 2 3 8 5 2" xfId="21233"/>
    <cellStyle name="Normal 6 2 3 8 5 3" xfId="21234"/>
    <cellStyle name="Normal 6 2 3 8 5 4" xfId="51309"/>
    <cellStyle name="Normal 6 2 3 8 6" xfId="21235"/>
    <cellStyle name="Normal 6 2 3 8 6 2" xfId="21236"/>
    <cellStyle name="Normal 6 2 3 8 6 3" xfId="44275"/>
    <cellStyle name="Normal 6 2 3 8 7" xfId="21237"/>
    <cellStyle name="Normal 6 2 3 8 8" xfId="21238"/>
    <cellStyle name="Normal 6 2 3 8 9" xfId="40653"/>
    <cellStyle name="Normal 6 2 3 9" xfId="21239"/>
    <cellStyle name="Normal 6 2 3 9 2" xfId="21240"/>
    <cellStyle name="Normal 6 2 3 9 2 2" xfId="21241"/>
    <cellStyle name="Normal 6 2 3 9 2 2 2" xfId="21242"/>
    <cellStyle name="Normal 6 2 3 9 2 2 3" xfId="21243"/>
    <cellStyle name="Normal 6 2 3 9 2 2 4" xfId="52387"/>
    <cellStyle name="Normal 6 2 3 9 2 3" xfId="21244"/>
    <cellStyle name="Normal 6 2 3 9 2 3 2" xfId="21245"/>
    <cellStyle name="Normal 6 2 3 9 2 3 3" xfId="48882"/>
    <cellStyle name="Normal 6 2 3 9 2 4" xfId="21246"/>
    <cellStyle name="Normal 6 2 3 9 2 5" xfId="21247"/>
    <cellStyle name="Normal 6 2 3 9 2 6" xfId="41731"/>
    <cellStyle name="Normal 6 2 3 9 3" xfId="21248"/>
    <cellStyle name="Normal 6 2 3 9 3 2" xfId="21249"/>
    <cellStyle name="Normal 6 2 3 9 3 3" xfId="21250"/>
    <cellStyle name="Normal 6 2 3 9 3 4" xfId="48883"/>
    <cellStyle name="Normal 6 2 3 9 4" xfId="21251"/>
    <cellStyle name="Normal 6 2 3 9 4 2" xfId="21252"/>
    <cellStyle name="Normal 6 2 3 9 4 3" xfId="21253"/>
    <cellStyle name="Normal 6 2 3 9 4 4" xfId="45365"/>
    <cellStyle name="Normal 6 2 3 9 5" xfId="21254"/>
    <cellStyle name="Normal 6 2 3 9 5 2" xfId="21255"/>
    <cellStyle name="Normal 6 2 3 9 5 3" xfId="21256"/>
    <cellStyle name="Normal 6 2 3 9 5 4" xfId="50576"/>
    <cellStyle name="Normal 6 2 3 9 6" xfId="21257"/>
    <cellStyle name="Normal 6 2 3 9 6 2" xfId="21258"/>
    <cellStyle name="Normal 6 2 3 9 6 3" xfId="43542"/>
    <cellStyle name="Normal 6 2 3 9 7" xfId="21259"/>
    <cellStyle name="Normal 6 2 3 9 8" xfId="21260"/>
    <cellStyle name="Normal 6 2 3 9 9" xfId="39920"/>
    <cellStyle name="Normal 6 2 4" xfId="157"/>
    <cellStyle name="Normal 6 2 4 10" xfId="21261"/>
    <cellStyle name="Normal 6 2 4 10 2" xfId="21262"/>
    <cellStyle name="Normal 6 2 4 10 2 2" xfId="21263"/>
    <cellStyle name="Normal 6 2 4 10 2 2 2" xfId="21264"/>
    <cellStyle name="Normal 6 2 4 10 2 2 3" xfId="21265"/>
    <cellStyle name="Normal 6 2 4 10 2 2 4" xfId="53858"/>
    <cellStyle name="Normal 6 2 4 10 2 3" xfId="21266"/>
    <cellStyle name="Normal 6 2 4 10 2 3 2" xfId="21267"/>
    <cellStyle name="Normal 6 2 4 10 2 3 3" xfId="48884"/>
    <cellStyle name="Normal 6 2 4 10 2 4" xfId="21268"/>
    <cellStyle name="Normal 6 2 4 10 2 5" xfId="21269"/>
    <cellStyle name="Normal 6 2 4 10 2 6" xfId="43202"/>
    <cellStyle name="Normal 6 2 4 10 3" xfId="21270"/>
    <cellStyle name="Normal 6 2 4 10 3 2" xfId="21271"/>
    <cellStyle name="Normal 6 2 4 10 3 3" xfId="21272"/>
    <cellStyle name="Normal 6 2 4 10 3 4" xfId="48885"/>
    <cellStyle name="Normal 6 2 4 10 4" xfId="21273"/>
    <cellStyle name="Normal 6 2 4 10 4 2" xfId="21274"/>
    <cellStyle name="Normal 6 2 4 10 4 3" xfId="21275"/>
    <cellStyle name="Normal 6 2 4 10 4 4" xfId="46836"/>
    <cellStyle name="Normal 6 2 4 10 5" xfId="21276"/>
    <cellStyle name="Normal 6 2 4 10 5 2" xfId="21277"/>
    <cellStyle name="Normal 6 2 4 10 5 3" xfId="21278"/>
    <cellStyle name="Normal 6 2 4 10 5 4" xfId="52047"/>
    <cellStyle name="Normal 6 2 4 10 6" xfId="21279"/>
    <cellStyle name="Normal 6 2 4 10 6 2" xfId="21280"/>
    <cellStyle name="Normal 6 2 4 10 6 3" xfId="45013"/>
    <cellStyle name="Normal 6 2 4 10 7" xfId="21281"/>
    <cellStyle name="Normal 6 2 4 10 8" xfId="21282"/>
    <cellStyle name="Normal 6 2 4 10 9" xfId="41391"/>
    <cellStyle name="Normal 6 2 4 11" xfId="21283"/>
    <cellStyle name="Normal 6 2 4 11 2" xfId="21284"/>
    <cellStyle name="Normal 6 2 4 11 2 2" xfId="21285"/>
    <cellStyle name="Normal 6 2 4 11 2 2 2" xfId="21286"/>
    <cellStyle name="Normal 6 2 4 11 2 2 3" xfId="21287"/>
    <cellStyle name="Normal 6 2 4 11 2 2 4" xfId="53994"/>
    <cellStyle name="Normal 6 2 4 11 2 3" xfId="21288"/>
    <cellStyle name="Normal 6 2 4 11 2 3 2" xfId="21289"/>
    <cellStyle name="Normal 6 2 4 11 2 3 3" xfId="48886"/>
    <cellStyle name="Normal 6 2 4 11 2 4" xfId="21290"/>
    <cellStyle name="Normal 6 2 4 11 2 5" xfId="21291"/>
    <cellStyle name="Normal 6 2 4 11 2 6" xfId="43338"/>
    <cellStyle name="Normal 6 2 4 11 3" xfId="21292"/>
    <cellStyle name="Normal 6 2 4 11 3 2" xfId="21293"/>
    <cellStyle name="Normal 6 2 4 11 3 3" xfId="21294"/>
    <cellStyle name="Normal 6 2 4 11 3 4" xfId="46972"/>
    <cellStyle name="Normal 6 2 4 11 4" xfId="21295"/>
    <cellStyle name="Normal 6 2 4 11 4 2" xfId="21296"/>
    <cellStyle name="Normal 6 2 4 11 4 3" xfId="21297"/>
    <cellStyle name="Normal 6 2 4 11 4 4" xfId="52183"/>
    <cellStyle name="Normal 6 2 4 11 5" xfId="21298"/>
    <cellStyle name="Normal 6 2 4 11 5 2" xfId="21299"/>
    <cellStyle name="Normal 6 2 4 11 5 3" xfId="45149"/>
    <cellStyle name="Normal 6 2 4 11 6" xfId="21300"/>
    <cellStyle name="Normal 6 2 4 11 7" xfId="21301"/>
    <cellStyle name="Normal 6 2 4 11 8" xfId="41527"/>
    <cellStyle name="Normal 6 2 4 12" xfId="21302"/>
    <cellStyle name="Normal 6 2 4 12 2" xfId="21303"/>
    <cellStyle name="Normal 6 2 4 12 2 2" xfId="21304"/>
    <cellStyle name="Normal 6 2 4 12 2 3" xfId="21305"/>
    <cellStyle name="Normal 6 2 4 12 2 4" xfId="48887"/>
    <cellStyle name="Normal 6 2 4 12 3" xfId="21306"/>
    <cellStyle name="Normal 6 2 4 12 3 2" xfId="21307"/>
    <cellStyle name="Normal 6 2 4 12 3 3" xfId="21308"/>
    <cellStyle name="Normal 6 2 4 12 3 4" xfId="52352"/>
    <cellStyle name="Normal 6 2 4 12 4" xfId="21309"/>
    <cellStyle name="Normal 6 2 4 12 4 2" xfId="21310"/>
    <cellStyle name="Normal 6 2 4 12 4 3" xfId="45289"/>
    <cellStyle name="Normal 6 2 4 12 5" xfId="21311"/>
    <cellStyle name="Normal 6 2 4 12 6" xfId="21312"/>
    <cellStyle name="Normal 6 2 4 12 7" xfId="41696"/>
    <cellStyle name="Normal 6 2 4 13" xfId="21313"/>
    <cellStyle name="Normal 6 2 4 13 2" xfId="21314"/>
    <cellStyle name="Normal 6 2 4 13 3" xfId="21315"/>
    <cellStyle name="Normal 6 2 4 13 4" xfId="48888"/>
    <cellStyle name="Normal 6 2 4 14" xfId="21316"/>
    <cellStyle name="Normal 6 2 4 14 2" xfId="21317"/>
    <cellStyle name="Normal 6 2 4 14 3" xfId="21318"/>
    <cellStyle name="Normal 6 2 4 14 4" xfId="45330"/>
    <cellStyle name="Normal 6 2 4 15" xfId="21319"/>
    <cellStyle name="Normal 6 2 4 15 2" xfId="21320"/>
    <cellStyle name="Normal 6 2 4 15 3" xfId="21321"/>
    <cellStyle name="Normal 6 2 4 15 4" xfId="50541"/>
    <cellStyle name="Normal 6 2 4 16" xfId="21322"/>
    <cellStyle name="Normal 6 2 4 16 2" xfId="21323"/>
    <cellStyle name="Normal 6 2 4 16 3" xfId="43507"/>
    <cellStyle name="Normal 6 2 4 17" xfId="21324"/>
    <cellStyle name="Normal 6 2 4 18" xfId="21325"/>
    <cellStyle name="Normal 6 2 4 19" xfId="39885"/>
    <cellStyle name="Normal 6 2 4 2" xfId="269"/>
    <cellStyle name="Normal 6 2 4 2 10" xfId="21326"/>
    <cellStyle name="Normal 6 2 4 2 10 2" xfId="21327"/>
    <cellStyle name="Normal 6 2 4 2 10 3" xfId="21328"/>
    <cellStyle name="Normal 6 2 4 2 10 4" xfId="50717"/>
    <cellStyle name="Normal 6 2 4 2 11" xfId="21329"/>
    <cellStyle name="Normal 6 2 4 2 11 2" xfId="21330"/>
    <cellStyle name="Normal 6 2 4 2 11 3" xfId="43683"/>
    <cellStyle name="Normal 6 2 4 2 12" xfId="21331"/>
    <cellStyle name="Normal 6 2 4 2 13" xfId="21332"/>
    <cellStyle name="Normal 6 2 4 2 14" xfId="40061"/>
    <cellStyle name="Normal 6 2 4 2 2" xfId="21333"/>
    <cellStyle name="Normal 6 2 4 2 2 10" xfId="21334"/>
    <cellStyle name="Normal 6 2 4 2 2 11" xfId="40196"/>
    <cellStyle name="Normal 6 2 4 2 2 2" xfId="21335"/>
    <cellStyle name="Normal 6 2 4 2 2 2 10" xfId="40563"/>
    <cellStyle name="Normal 6 2 4 2 2 2 2" xfId="21336"/>
    <cellStyle name="Normal 6 2 4 2 2 2 2 2" xfId="21337"/>
    <cellStyle name="Normal 6 2 4 2 2 2 2 2 2" xfId="21338"/>
    <cellStyle name="Normal 6 2 4 2 2 2 2 2 2 2" xfId="21339"/>
    <cellStyle name="Normal 6 2 4 2 2 2 2 2 2 3" xfId="21340"/>
    <cellStyle name="Normal 6 2 4 2 2 2 2 2 2 4" xfId="53502"/>
    <cellStyle name="Normal 6 2 4 2 2 2 2 2 3" xfId="21341"/>
    <cellStyle name="Normal 6 2 4 2 2 2 2 2 3 2" xfId="21342"/>
    <cellStyle name="Normal 6 2 4 2 2 2 2 2 3 3" xfId="48889"/>
    <cellStyle name="Normal 6 2 4 2 2 2 2 2 4" xfId="21343"/>
    <cellStyle name="Normal 6 2 4 2 2 2 2 2 5" xfId="21344"/>
    <cellStyle name="Normal 6 2 4 2 2 2 2 2 6" xfId="42846"/>
    <cellStyle name="Normal 6 2 4 2 2 2 2 3" xfId="21345"/>
    <cellStyle name="Normal 6 2 4 2 2 2 2 3 2" xfId="21346"/>
    <cellStyle name="Normal 6 2 4 2 2 2 2 3 3" xfId="21347"/>
    <cellStyle name="Normal 6 2 4 2 2 2 2 3 4" xfId="48890"/>
    <cellStyle name="Normal 6 2 4 2 2 2 2 4" xfId="21348"/>
    <cellStyle name="Normal 6 2 4 2 2 2 2 4 2" xfId="21349"/>
    <cellStyle name="Normal 6 2 4 2 2 2 2 4 3" xfId="21350"/>
    <cellStyle name="Normal 6 2 4 2 2 2 2 4 4" xfId="46480"/>
    <cellStyle name="Normal 6 2 4 2 2 2 2 5" xfId="21351"/>
    <cellStyle name="Normal 6 2 4 2 2 2 2 5 2" xfId="21352"/>
    <cellStyle name="Normal 6 2 4 2 2 2 2 5 3" xfId="21353"/>
    <cellStyle name="Normal 6 2 4 2 2 2 2 5 4" xfId="51691"/>
    <cellStyle name="Normal 6 2 4 2 2 2 2 6" xfId="21354"/>
    <cellStyle name="Normal 6 2 4 2 2 2 2 6 2" xfId="21355"/>
    <cellStyle name="Normal 6 2 4 2 2 2 2 6 3" xfId="44657"/>
    <cellStyle name="Normal 6 2 4 2 2 2 2 7" xfId="21356"/>
    <cellStyle name="Normal 6 2 4 2 2 2 2 8" xfId="21357"/>
    <cellStyle name="Normal 6 2 4 2 2 2 2 9" xfId="41035"/>
    <cellStyle name="Normal 6 2 4 2 2 2 3" xfId="21358"/>
    <cellStyle name="Normal 6 2 4 2 2 2 3 2" xfId="21359"/>
    <cellStyle name="Normal 6 2 4 2 2 2 3 2 2" xfId="21360"/>
    <cellStyle name="Normal 6 2 4 2 2 2 3 2 3" xfId="21361"/>
    <cellStyle name="Normal 6 2 4 2 2 2 3 2 4" xfId="53030"/>
    <cellStyle name="Normal 6 2 4 2 2 2 3 3" xfId="21362"/>
    <cellStyle name="Normal 6 2 4 2 2 2 3 3 2" xfId="21363"/>
    <cellStyle name="Normal 6 2 4 2 2 2 3 3 3" xfId="48891"/>
    <cellStyle name="Normal 6 2 4 2 2 2 3 4" xfId="21364"/>
    <cellStyle name="Normal 6 2 4 2 2 2 3 5" xfId="21365"/>
    <cellStyle name="Normal 6 2 4 2 2 2 3 6" xfId="42374"/>
    <cellStyle name="Normal 6 2 4 2 2 2 4" xfId="21366"/>
    <cellStyle name="Normal 6 2 4 2 2 2 4 2" xfId="21367"/>
    <cellStyle name="Normal 6 2 4 2 2 2 4 3" xfId="21368"/>
    <cellStyle name="Normal 6 2 4 2 2 2 4 4" xfId="48892"/>
    <cellStyle name="Normal 6 2 4 2 2 2 5" xfId="21369"/>
    <cellStyle name="Normal 6 2 4 2 2 2 5 2" xfId="21370"/>
    <cellStyle name="Normal 6 2 4 2 2 2 5 3" xfId="21371"/>
    <cellStyle name="Normal 6 2 4 2 2 2 5 4" xfId="46008"/>
    <cellStyle name="Normal 6 2 4 2 2 2 6" xfId="21372"/>
    <cellStyle name="Normal 6 2 4 2 2 2 6 2" xfId="21373"/>
    <cellStyle name="Normal 6 2 4 2 2 2 6 3" xfId="21374"/>
    <cellStyle name="Normal 6 2 4 2 2 2 6 4" xfId="51219"/>
    <cellStyle name="Normal 6 2 4 2 2 2 7" xfId="21375"/>
    <cellStyle name="Normal 6 2 4 2 2 2 7 2" xfId="21376"/>
    <cellStyle name="Normal 6 2 4 2 2 2 7 3" xfId="44185"/>
    <cellStyle name="Normal 6 2 4 2 2 2 8" xfId="21377"/>
    <cellStyle name="Normal 6 2 4 2 2 2 9" xfId="21378"/>
    <cellStyle name="Normal 6 2 4 2 2 3" xfId="21379"/>
    <cellStyle name="Normal 6 2 4 2 2 3 2" xfId="21380"/>
    <cellStyle name="Normal 6 2 4 2 2 3 2 2" xfId="21381"/>
    <cellStyle name="Normal 6 2 4 2 2 3 2 2 2" xfId="21382"/>
    <cellStyle name="Normal 6 2 4 2 2 3 2 2 3" xfId="21383"/>
    <cellStyle name="Normal 6 2 4 2 2 3 2 2 4" xfId="53501"/>
    <cellStyle name="Normal 6 2 4 2 2 3 2 3" xfId="21384"/>
    <cellStyle name="Normal 6 2 4 2 2 3 2 3 2" xfId="21385"/>
    <cellStyle name="Normal 6 2 4 2 2 3 2 3 3" xfId="48893"/>
    <cellStyle name="Normal 6 2 4 2 2 3 2 4" xfId="21386"/>
    <cellStyle name="Normal 6 2 4 2 2 3 2 5" xfId="21387"/>
    <cellStyle name="Normal 6 2 4 2 2 3 2 6" xfId="42845"/>
    <cellStyle name="Normal 6 2 4 2 2 3 3" xfId="21388"/>
    <cellStyle name="Normal 6 2 4 2 2 3 3 2" xfId="21389"/>
    <cellStyle name="Normal 6 2 4 2 2 3 3 3" xfId="21390"/>
    <cellStyle name="Normal 6 2 4 2 2 3 3 4" xfId="48894"/>
    <cellStyle name="Normal 6 2 4 2 2 3 4" xfId="21391"/>
    <cellStyle name="Normal 6 2 4 2 2 3 4 2" xfId="21392"/>
    <cellStyle name="Normal 6 2 4 2 2 3 4 3" xfId="21393"/>
    <cellStyle name="Normal 6 2 4 2 2 3 4 4" xfId="46479"/>
    <cellStyle name="Normal 6 2 4 2 2 3 5" xfId="21394"/>
    <cellStyle name="Normal 6 2 4 2 2 3 5 2" xfId="21395"/>
    <cellStyle name="Normal 6 2 4 2 2 3 5 3" xfId="21396"/>
    <cellStyle name="Normal 6 2 4 2 2 3 5 4" xfId="51690"/>
    <cellStyle name="Normal 6 2 4 2 2 3 6" xfId="21397"/>
    <cellStyle name="Normal 6 2 4 2 2 3 6 2" xfId="21398"/>
    <cellStyle name="Normal 6 2 4 2 2 3 6 3" xfId="44656"/>
    <cellStyle name="Normal 6 2 4 2 2 3 7" xfId="21399"/>
    <cellStyle name="Normal 6 2 4 2 2 3 8" xfId="21400"/>
    <cellStyle name="Normal 6 2 4 2 2 3 9" xfId="41034"/>
    <cellStyle name="Normal 6 2 4 2 2 4" xfId="21401"/>
    <cellStyle name="Normal 6 2 4 2 2 4 2" xfId="21402"/>
    <cellStyle name="Normal 6 2 4 2 2 4 2 2" xfId="21403"/>
    <cellStyle name="Normal 6 2 4 2 2 4 2 3" xfId="21404"/>
    <cellStyle name="Normal 6 2 4 2 2 4 2 4" xfId="52663"/>
    <cellStyle name="Normal 6 2 4 2 2 4 3" xfId="21405"/>
    <cellStyle name="Normal 6 2 4 2 2 4 3 2" xfId="21406"/>
    <cellStyle name="Normal 6 2 4 2 2 4 3 3" xfId="48895"/>
    <cellStyle name="Normal 6 2 4 2 2 4 4" xfId="21407"/>
    <cellStyle name="Normal 6 2 4 2 2 4 5" xfId="21408"/>
    <cellStyle name="Normal 6 2 4 2 2 4 6" xfId="42007"/>
    <cellStyle name="Normal 6 2 4 2 2 5" xfId="21409"/>
    <cellStyle name="Normal 6 2 4 2 2 5 2" xfId="21410"/>
    <cellStyle name="Normal 6 2 4 2 2 5 3" xfId="21411"/>
    <cellStyle name="Normal 6 2 4 2 2 5 4" xfId="48896"/>
    <cellStyle name="Normal 6 2 4 2 2 6" xfId="21412"/>
    <cellStyle name="Normal 6 2 4 2 2 6 2" xfId="21413"/>
    <cellStyle name="Normal 6 2 4 2 2 6 3" xfId="21414"/>
    <cellStyle name="Normal 6 2 4 2 2 6 4" xfId="45641"/>
    <cellStyle name="Normal 6 2 4 2 2 7" xfId="21415"/>
    <cellStyle name="Normal 6 2 4 2 2 7 2" xfId="21416"/>
    <cellStyle name="Normal 6 2 4 2 2 7 3" xfId="21417"/>
    <cellStyle name="Normal 6 2 4 2 2 7 4" xfId="50852"/>
    <cellStyle name="Normal 6 2 4 2 2 8" xfId="21418"/>
    <cellStyle name="Normal 6 2 4 2 2 8 2" xfId="21419"/>
    <cellStyle name="Normal 6 2 4 2 2 8 3" xfId="43818"/>
    <cellStyle name="Normal 6 2 4 2 2 9" xfId="21420"/>
    <cellStyle name="Normal 6 2 4 2 3" xfId="21421"/>
    <cellStyle name="Normal 6 2 4 2 3 10" xfId="40334"/>
    <cellStyle name="Normal 6 2 4 2 3 2" xfId="21422"/>
    <cellStyle name="Normal 6 2 4 2 3 2 2" xfId="21423"/>
    <cellStyle name="Normal 6 2 4 2 3 2 2 2" xfId="21424"/>
    <cellStyle name="Normal 6 2 4 2 3 2 2 2 2" xfId="21425"/>
    <cellStyle name="Normal 6 2 4 2 3 2 2 2 3" xfId="21426"/>
    <cellStyle name="Normal 6 2 4 2 3 2 2 2 4" xfId="53503"/>
    <cellStyle name="Normal 6 2 4 2 3 2 2 3" xfId="21427"/>
    <cellStyle name="Normal 6 2 4 2 3 2 2 3 2" xfId="21428"/>
    <cellStyle name="Normal 6 2 4 2 3 2 2 3 3" xfId="48897"/>
    <cellStyle name="Normal 6 2 4 2 3 2 2 4" xfId="21429"/>
    <cellStyle name="Normal 6 2 4 2 3 2 2 5" xfId="21430"/>
    <cellStyle name="Normal 6 2 4 2 3 2 2 6" xfId="42847"/>
    <cellStyle name="Normal 6 2 4 2 3 2 3" xfId="21431"/>
    <cellStyle name="Normal 6 2 4 2 3 2 3 2" xfId="21432"/>
    <cellStyle name="Normal 6 2 4 2 3 2 3 3" xfId="21433"/>
    <cellStyle name="Normal 6 2 4 2 3 2 3 4" xfId="48898"/>
    <cellStyle name="Normal 6 2 4 2 3 2 4" xfId="21434"/>
    <cellStyle name="Normal 6 2 4 2 3 2 4 2" xfId="21435"/>
    <cellStyle name="Normal 6 2 4 2 3 2 4 3" xfId="21436"/>
    <cellStyle name="Normal 6 2 4 2 3 2 4 4" xfId="46481"/>
    <cellStyle name="Normal 6 2 4 2 3 2 5" xfId="21437"/>
    <cellStyle name="Normal 6 2 4 2 3 2 5 2" xfId="21438"/>
    <cellStyle name="Normal 6 2 4 2 3 2 5 3" xfId="21439"/>
    <cellStyle name="Normal 6 2 4 2 3 2 5 4" xfId="51692"/>
    <cellStyle name="Normal 6 2 4 2 3 2 6" xfId="21440"/>
    <cellStyle name="Normal 6 2 4 2 3 2 6 2" xfId="21441"/>
    <cellStyle name="Normal 6 2 4 2 3 2 6 3" xfId="44658"/>
    <cellStyle name="Normal 6 2 4 2 3 2 7" xfId="21442"/>
    <cellStyle name="Normal 6 2 4 2 3 2 8" xfId="21443"/>
    <cellStyle name="Normal 6 2 4 2 3 2 9" xfId="41036"/>
    <cellStyle name="Normal 6 2 4 2 3 3" xfId="21444"/>
    <cellStyle name="Normal 6 2 4 2 3 3 2" xfId="21445"/>
    <cellStyle name="Normal 6 2 4 2 3 3 2 2" xfId="21446"/>
    <cellStyle name="Normal 6 2 4 2 3 3 2 3" xfId="21447"/>
    <cellStyle name="Normal 6 2 4 2 3 3 2 4" xfId="52801"/>
    <cellStyle name="Normal 6 2 4 2 3 3 3" xfId="21448"/>
    <cellStyle name="Normal 6 2 4 2 3 3 3 2" xfId="21449"/>
    <cellStyle name="Normal 6 2 4 2 3 3 3 3" xfId="48899"/>
    <cellStyle name="Normal 6 2 4 2 3 3 4" xfId="21450"/>
    <cellStyle name="Normal 6 2 4 2 3 3 5" xfId="21451"/>
    <cellStyle name="Normal 6 2 4 2 3 3 6" xfId="42145"/>
    <cellStyle name="Normal 6 2 4 2 3 4" xfId="21452"/>
    <cellStyle name="Normal 6 2 4 2 3 4 2" xfId="21453"/>
    <cellStyle name="Normal 6 2 4 2 3 4 3" xfId="21454"/>
    <cellStyle name="Normal 6 2 4 2 3 4 4" xfId="48900"/>
    <cellStyle name="Normal 6 2 4 2 3 5" xfId="21455"/>
    <cellStyle name="Normal 6 2 4 2 3 5 2" xfId="21456"/>
    <cellStyle name="Normal 6 2 4 2 3 5 3" xfId="21457"/>
    <cellStyle name="Normal 6 2 4 2 3 5 4" xfId="45779"/>
    <cellStyle name="Normal 6 2 4 2 3 6" xfId="21458"/>
    <cellStyle name="Normal 6 2 4 2 3 6 2" xfId="21459"/>
    <cellStyle name="Normal 6 2 4 2 3 6 3" xfId="21460"/>
    <cellStyle name="Normal 6 2 4 2 3 6 4" xfId="50990"/>
    <cellStyle name="Normal 6 2 4 2 3 7" xfId="21461"/>
    <cellStyle name="Normal 6 2 4 2 3 7 2" xfId="21462"/>
    <cellStyle name="Normal 6 2 4 2 3 7 3" xfId="43956"/>
    <cellStyle name="Normal 6 2 4 2 3 8" xfId="21463"/>
    <cellStyle name="Normal 6 2 4 2 3 9" xfId="21464"/>
    <cellStyle name="Normal 6 2 4 2 4" xfId="21465"/>
    <cellStyle name="Normal 6 2 4 2 4 2" xfId="21466"/>
    <cellStyle name="Normal 6 2 4 2 4 2 2" xfId="21467"/>
    <cellStyle name="Normal 6 2 4 2 4 2 2 2" xfId="21468"/>
    <cellStyle name="Normal 6 2 4 2 4 2 2 3" xfId="21469"/>
    <cellStyle name="Normal 6 2 4 2 4 2 2 4" xfId="53500"/>
    <cellStyle name="Normal 6 2 4 2 4 2 3" xfId="21470"/>
    <cellStyle name="Normal 6 2 4 2 4 2 3 2" xfId="21471"/>
    <cellStyle name="Normal 6 2 4 2 4 2 3 3" xfId="48901"/>
    <cellStyle name="Normal 6 2 4 2 4 2 4" xfId="21472"/>
    <cellStyle name="Normal 6 2 4 2 4 2 5" xfId="21473"/>
    <cellStyle name="Normal 6 2 4 2 4 2 6" xfId="42844"/>
    <cellStyle name="Normal 6 2 4 2 4 3" xfId="21474"/>
    <cellStyle name="Normal 6 2 4 2 4 3 2" xfId="21475"/>
    <cellStyle name="Normal 6 2 4 2 4 3 3" xfId="21476"/>
    <cellStyle name="Normal 6 2 4 2 4 3 4" xfId="48902"/>
    <cellStyle name="Normal 6 2 4 2 4 4" xfId="21477"/>
    <cellStyle name="Normal 6 2 4 2 4 4 2" xfId="21478"/>
    <cellStyle name="Normal 6 2 4 2 4 4 3" xfId="21479"/>
    <cellStyle name="Normal 6 2 4 2 4 4 4" xfId="46478"/>
    <cellStyle name="Normal 6 2 4 2 4 5" xfId="21480"/>
    <cellStyle name="Normal 6 2 4 2 4 5 2" xfId="21481"/>
    <cellStyle name="Normal 6 2 4 2 4 5 3" xfId="21482"/>
    <cellStyle name="Normal 6 2 4 2 4 5 4" xfId="51689"/>
    <cellStyle name="Normal 6 2 4 2 4 6" xfId="21483"/>
    <cellStyle name="Normal 6 2 4 2 4 6 2" xfId="21484"/>
    <cellStyle name="Normal 6 2 4 2 4 6 3" xfId="44655"/>
    <cellStyle name="Normal 6 2 4 2 4 7" xfId="21485"/>
    <cellStyle name="Normal 6 2 4 2 4 8" xfId="21486"/>
    <cellStyle name="Normal 6 2 4 2 4 9" xfId="41033"/>
    <cellStyle name="Normal 6 2 4 2 5" xfId="21487"/>
    <cellStyle name="Normal 6 2 4 2 5 2" xfId="21488"/>
    <cellStyle name="Normal 6 2 4 2 5 2 2" xfId="21489"/>
    <cellStyle name="Normal 6 2 4 2 5 2 2 2" xfId="21490"/>
    <cellStyle name="Normal 6 2 4 2 5 2 2 3" xfId="21491"/>
    <cellStyle name="Normal 6 2 4 2 5 2 2 4" xfId="53906"/>
    <cellStyle name="Normal 6 2 4 2 5 2 3" xfId="21492"/>
    <cellStyle name="Normal 6 2 4 2 5 2 3 2" xfId="21493"/>
    <cellStyle name="Normal 6 2 4 2 5 2 3 3" xfId="48903"/>
    <cellStyle name="Normal 6 2 4 2 5 2 4" xfId="21494"/>
    <cellStyle name="Normal 6 2 4 2 5 2 5" xfId="21495"/>
    <cellStyle name="Normal 6 2 4 2 5 2 6" xfId="43250"/>
    <cellStyle name="Normal 6 2 4 2 5 3" xfId="21496"/>
    <cellStyle name="Normal 6 2 4 2 5 3 2" xfId="21497"/>
    <cellStyle name="Normal 6 2 4 2 5 3 3" xfId="21498"/>
    <cellStyle name="Normal 6 2 4 2 5 3 4" xfId="48904"/>
    <cellStyle name="Normal 6 2 4 2 5 4" xfId="21499"/>
    <cellStyle name="Normal 6 2 4 2 5 4 2" xfId="21500"/>
    <cellStyle name="Normal 6 2 4 2 5 4 3" xfId="21501"/>
    <cellStyle name="Normal 6 2 4 2 5 4 4" xfId="46884"/>
    <cellStyle name="Normal 6 2 4 2 5 5" xfId="21502"/>
    <cellStyle name="Normal 6 2 4 2 5 5 2" xfId="21503"/>
    <cellStyle name="Normal 6 2 4 2 5 5 3" xfId="21504"/>
    <cellStyle name="Normal 6 2 4 2 5 5 4" xfId="52095"/>
    <cellStyle name="Normal 6 2 4 2 5 6" xfId="21505"/>
    <cellStyle name="Normal 6 2 4 2 5 6 2" xfId="21506"/>
    <cellStyle name="Normal 6 2 4 2 5 6 3" xfId="45061"/>
    <cellStyle name="Normal 6 2 4 2 5 7" xfId="21507"/>
    <cellStyle name="Normal 6 2 4 2 5 8" xfId="21508"/>
    <cellStyle name="Normal 6 2 4 2 5 9" xfId="41439"/>
    <cellStyle name="Normal 6 2 4 2 6" xfId="21509"/>
    <cellStyle name="Normal 6 2 4 2 6 2" xfId="21510"/>
    <cellStyle name="Normal 6 2 4 2 6 2 2" xfId="21511"/>
    <cellStyle name="Normal 6 2 4 2 6 2 2 2" xfId="21512"/>
    <cellStyle name="Normal 6 2 4 2 6 2 2 3" xfId="21513"/>
    <cellStyle name="Normal 6 2 4 2 6 2 2 4" xfId="54041"/>
    <cellStyle name="Normal 6 2 4 2 6 2 3" xfId="21514"/>
    <cellStyle name="Normal 6 2 4 2 6 2 3 2" xfId="21515"/>
    <cellStyle name="Normal 6 2 4 2 6 2 3 3" xfId="48905"/>
    <cellStyle name="Normal 6 2 4 2 6 2 4" xfId="21516"/>
    <cellStyle name="Normal 6 2 4 2 6 2 5" xfId="21517"/>
    <cellStyle name="Normal 6 2 4 2 6 2 6" xfId="43385"/>
    <cellStyle name="Normal 6 2 4 2 6 3" xfId="21518"/>
    <cellStyle name="Normal 6 2 4 2 6 3 2" xfId="21519"/>
    <cellStyle name="Normal 6 2 4 2 6 3 3" xfId="21520"/>
    <cellStyle name="Normal 6 2 4 2 6 3 4" xfId="47019"/>
    <cellStyle name="Normal 6 2 4 2 6 4" xfId="21521"/>
    <cellStyle name="Normal 6 2 4 2 6 4 2" xfId="21522"/>
    <cellStyle name="Normal 6 2 4 2 6 4 3" xfId="21523"/>
    <cellStyle name="Normal 6 2 4 2 6 4 4" xfId="52230"/>
    <cellStyle name="Normal 6 2 4 2 6 5" xfId="21524"/>
    <cellStyle name="Normal 6 2 4 2 6 5 2" xfId="21525"/>
    <cellStyle name="Normal 6 2 4 2 6 5 3" xfId="45196"/>
    <cellStyle name="Normal 6 2 4 2 6 6" xfId="21526"/>
    <cellStyle name="Normal 6 2 4 2 6 7" xfId="21527"/>
    <cellStyle name="Normal 6 2 4 2 6 8" xfId="41574"/>
    <cellStyle name="Normal 6 2 4 2 7" xfId="21528"/>
    <cellStyle name="Normal 6 2 4 2 7 2" xfId="21529"/>
    <cellStyle name="Normal 6 2 4 2 7 2 2" xfId="21530"/>
    <cellStyle name="Normal 6 2 4 2 7 2 3" xfId="21531"/>
    <cellStyle name="Normal 6 2 4 2 7 2 4" xfId="52528"/>
    <cellStyle name="Normal 6 2 4 2 7 3" xfId="21532"/>
    <cellStyle name="Normal 6 2 4 2 7 3 2" xfId="21533"/>
    <cellStyle name="Normal 6 2 4 2 7 3 3" xfId="48906"/>
    <cellStyle name="Normal 6 2 4 2 7 4" xfId="21534"/>
    <cellStyle name="Normal 6 2 4 2 7 5" xfId="21535"/>
    <cellStyle name="Normal 6 2 4 2 7 6" xfId="41872"/>
    <cellStyle name="Normal 6 2 4 2 8" xfId="21536"/>
    <cellStyle name="Normal 6 2 4 2 8 2" xfId="21537"/>
    <cellStyle name="Normal 6 2 4 2 8 3" xfId="21538"/>
    <cellStyle name="Normal 6 2 4 2 8 4" xfId="48907"/>
    <cellStyle name="Normal 6 2 4 2 9" xfId="21539"/>
    <cellStyle name="Normal 6 2 4 2 9 2" xfId="21540"/>
    <cellStyle name="Normal 6 2 4 2 9 3" xfId="21541"/>
    <cellStyle name="Normal 6 2 4 2 9 4" xfId="45506"/>
    <cellStyle name="Normal 6 2 4 3" xfId="223"/>
    <cellStyle name="Normal 6 2 4 3 10" xfId="21542"/>
    <cellStyle name="Normal 6 2 4 3 10 2" xfId="21543"/>
    <cellStyle name="Normal 6 2 4 3 10 3" xfId="21544"/>
    <cellStyle name="Normal 6 2 4 3 10 4" xfId="50759"/>
    <cellStyle name="Normal 6 2 4 3 11" xfId="21545"/>
    <cellStyle name="Normal 6 2 4 3 11 2" xfId="21546"/>
    <cellStyle name="Normal 6 2 4 3 11 3" xfId="43725"/>
    <cellStyle name="Normal 6 2 4 3 12" xfId="21547"/>
    <cellStyle name="Normal 6 2 4 3 13" xfId="21548"/>
    <cellStyle name="Normal 6 2 4 3 14" xfId="40103"/>
    <cellStyle name="Normal 6 2 4 3 2" xfId="21549"/>
    <cellStyle name="Normal 6 2 4 3 2 10" xfId="21550"/>
    <cellStyle name="Normal 6 2 4 3 2 11" xfId="40238"/>
    <cellStyle name="Normal 6 2 4 3 2 2" xfId="21551"/>
    <cellStyle name="Normal 6 2 4 3 2 2 10" xfId="40605"/>
    <cellStyle name="Normal 6 2 4 3 2 2 2" xfId="21552"/>
    <cellStyle name="Normal 6 2 4 3 2 2 2 2" xfId="21553"/>
    <cellStyle name="Normal 6 2 4 3 2 2 2 2 2" xfId="21554"/>
    <cellStyle name="Normal 6 2 4 3 2 2 2 2 2 2" xfId="21555"/>
    <cellStyle name="Normal 6 2 4 3 2 2 2 2 2 3" xfId="21556"/>
    <cellStyle name="Normal 6 2 4 3 2 2 2 2 2 4" xfId="53506"/>
    <cellStyle name="Normal 6 2 4 3 2 2 2 2 3" xfId="21557"/>
    <cellStyle name="Normal 6 2 4 3 2 2 2 2 3 2" xfId="21558"/>
    <cellStyle name="Normal 6 2 4 3 2 2 2 2 3 3" xfId="48908"/>
    <cellStyle name="Normal 6 2 4 3 2 2 2 2 4" xfId="21559"/>
    <cellStyle name="Normal 6 2 4 3 2 2 2 2 5" xfId="21560"/>
    <cellStyle name="Normal 6 2 4 3 2 2 2 2 6" xfId="42850"/>
    <cellStyle name="Normal 6 2 4 3 2 2 2 3" xfId="21561"/>
    <cellStyle name="Normal 6 2 4 3 2 2 2 3 2" xfId="21562"/>
    <cellStyle name="Normal 6 2 4 3 2 2 2 3 3" xfId="21563"/>
    <cellStyle name="Normal 6 2 4 3 2 2 2 3 4" xfId="48909"/>
    <cellStyle name="Normal 6 2 4 3 2 2 2 4" xfId="21564"/>
    <cellStyle name="Normal 6 2 4 3 2 2 2 4 2" xfId="21565"/>
    <cellStyle name="Normal 6 2 4 3 2 2 2 4 3" xfId="21566"/>
    <cellStyle name="Normal 6 2 4 3 2 2 2 4 4" xfId="46484"/>
    <cellStyle name="Normal 6 2 4 3 2 2 2 5" xfId="21567"/>
    <cellStyle name="Normal 6 2 4 3 2 2 2 5 2" xfId="21568"/>
    <cellStyle name="Normal 6 2 4 3 2 2 2 5 3" xfId="21569"/>
    <cellStyle name="Normal 6 2 4 3 2 2 2 5 4" xfId="51695"/>
    <cellStyle name="Normal 6 2 4 3 2 2 2 6" xfId="21570"/>
    <cellStyle name="Normal 6 2 4 3 2 2 2 6 2" xfId="21571"/>
    <cellStyle name="Normal 6 2 4 3 2 2 2 6 3" xfId="44661"/>
    <cellStyle name="Normal 6 2 4 3 2 2 2 7" xfId="21572"/>
    <cellStyle name="Normal 6 2 4 3 2 2 2 8" xfId="21573"/>
    <cellStyle name="Normal 6 2 4 3 2 2 2 9" xfId="41039"/>
    <cellStyle name="Normal 6 2 4 3 2 2 3" xfId="21574"/>
    <cellStyle name="Normal 6 2 4 3 2 2 3 2" xfId="21575"/>
    <cellStyle name="Normal 6 2 4 3 2 2 3 2 2" xfId="21576"/>
    <cellStyle name="Normal 6 2 4 3 2 2 3 2 3" xfId="21577"/>
    <cellStyle name="Normal 6 2 4 3 2 2 3 2 4" xfId="53072"/>
    <cellStyle name="Normal 6 2 4 3 2 2 3 3" xfId="21578"/>
    <cellStyle name="Normal 6 2 4 3 2 2 3 3 2" xfId="21579"/>
    <cellStyle name="Normal 6 2 4 3 2 2 3 3 3" xfId="48910"/>
    <cellStyle name="Normal 6 2 4 3 2 2 3 4" xfId="21580"/>
    <cellStyle name="Normal 6 2 4 3 2 2 3 5" xfId="21581"/>
    <cellStyle name="Normal 6 2 4 3 2 2 3 6" xfId="42416"/>
    <cellStyle name="Normal 6 2 4 3 2 2 4" xfId="21582"/>
    <cellStyle name="Normal 6 2 4 3 2 2 4 2" xfId="21583"/>
    <cellStyle name="Normal 6 2 4 3 2 2 4 3" xfId="21584"/>
    <cellStyle name="Normal 6 2 4 3 2 2 4 4" xfId="48911"/>
    <cellStyle name="Normal 6 2 4 3 2 2 5" xfId="21585"/>
    <cellStyle name="Normal 6 2 4 3 2 2 5 2" xfId="21586"/>
    <cellStyle name="Normal 6 2 4 3 2 2 5 3" xfId="21587"/>
    <cellStyle name="Normal 6 2 4 3 2 2 5 4" xfId="46050"/>
    <cellStyle name="Normal 6 2 4 3 2 2 6" xfId="21588"/>
    <cellStyle name="Normal 6 2 4 3 2 2 6 2" xfId="21589"/>
    <cellStyle name="Normal 6 2 4 3 2 2 6 3" xfId="21590"/>
    <cellStyle name="Normal 6 2 4 3 2 2 6 4" xfId="51261"/>
    <cellStyle name="Normal 6 2 4 3 2 2 7" xfId="21591"/>
    <cellStyle name="Normal 6 2 4 3 2 2 7 2" xfId="21592"/>
    <cellStyle name="Normal 6 2 4 3 2 2 7 3" xfId="44227"/>
    <cellStyle name="Normal 6 2 4 3 2 2 8" xfId="21593"/>
    <cellStyle name="Normal 6 2 4 3 2 2 9" xfId="21594"/>
    <cellStyle name="Normal 6 2 4 3 2 3" xfId="21595"/>
    <cellStyle name="Normal 6 2 4 3 2 3 2" xfId="21596"/>
    <cellStyle name="Normal 6 2 4 3 2 3 2 2" xfId="21597"/>
    <cellStyle name="Normal 6 2 4 3 2 3 2 2 2" xfId="21598"/>
    <cellStyle name="Normal 6 2 4 3 2 3 2 2 3" xfId="21599"/>
    <cellStyle name="Normal 6 2 4 3 2 3 2 2 4" xfId="53505"/>
    <cellStyle name="Normal 6 2 4 3 2 3 2 3" xfId="21600"/>
    <cellStyle name="Normal 6 2 4 3 2 3 2 3 2" xfId="21601"/>
    <cellStyle name="Normal 6 2 4 3 2 3 2 3 3" xfId="48912"/>
    <cellStyle name="Normal 6 2 4 3 2 3 2 4" xfId="21602"/>
    <cellStyle name="Normal 6 2 4 3 2 3 2 5" xfId="21603"/>
    <cellStyle name="Normal 6 2 4 3 2 3 2 6" xfId="42849"/>
    <cellStyle name="Normal 6 2 4 3 2 3 3" xfId="21604"/>
    <cellStyle name="Normal 6 2 4 3 2 3 3 2" xfId="21605"/>
    <cellStyle name="Normal 6 2 4 3 2 3 3 3" xfId="21606"/>
    <cellStyle name="Normal 6 2 4 3 2 3 3 4" xfId="48913"/>
    <cellStyle name="Normal 6 2 4 3 2 3 4" xfId="21607"/>
    <cellStyle name="Normal 6 2 4 3 2 3 4 2" xfId="21608"/>
    <cellStyle name="Normal 6 2 4 3 2 3 4 3" xfId="21609"/>
    <cellStyle name="Normal 6 2 4 3 2 3 4 4" xfId="46483"/>
    <cellStyle name="Normal 6 2 4 3 2 3 5" xfId="21610"/>
    <cellStyle name="Normal 6 2 4 3 2 3 5 2" xfId="21611"/>
    <cellStyle name="Normal 6 2 4 3 2 3 5 3" xfId="21612"/>
    <cellStyle name="Normal 6 2 4 3 2 3 5 4" xfId="51694"/>
    <cellStyle name="Normal 6 2 4 3 2 3 6" xfId="21613"/>
    <cellStyle name="Normal 6 2 4 3 2 3 6 2" xfId="21614"/>
    <cellStyle name="Normal 6 2 4 3 2 3 6 3" xfId="44660"/>
    <cellStyle name="Normal 6 2 4 3 2 3 7" xfId="21615"/>
    <cellStyle name="Normal 6 2 4 3 2 3 8" xfId="21616"/>
    <cellStyle name="Normal 6 2 4 3 2 3 9" xfId="41038"/>
    <cellStyle name="Normal 6 2 4 3 2 4" xfId="21617"/>
    <cellStyle name="Normal 6 2 4 3 2 4 2" xfId="21618"/>
    <cellStyle name="Normal 6 2 4 3 2 4 2 2" xfId="21619"/>
    <cellStyle name="Normal 6 2 4 3 2 4 2 3" xfId="21620"/>
    <cellStyle name="Normal 6 2 4 3 2 4 2 4" xfId="52705"/>
    <cellStyle name="Normal 6 2 4 3 2 4 3" xfId="21621"/>
    <cellStyle name="Normal 6 2 4 3 2 4 3 2" xfId="21622"/>
    <cellStyle name="Normal 6 2 4 3 2 4 3 3" xfId="48914"/>
    <cellStyle name="Normal 6 2 4 3 2 4 4" xfId="21623"/>
    <cellStyle name="Normal 6 2 4 3 2 4 5" xfId="21624"/>
    <cellStyle name="Normal 6 2 4 3 2 4 6" xfId="42049"/>
    <cellStyle name="Normal 6 2 4 3 2 5" xfId="21625"/>
    <cellStyle name="Normal 6 2 4 3 2 5 2" xfId="21626"/>
    <cellStyle name="Normal 6 2 4 3 2 5 3" xfId="21627"/>
    <cellStyle name="Normal 6 2 4 3 2 5 4" xfId="48915"/>
    <cellStyle name="Normal 6 2 4 3 2 6" xfId="21628"/>
    <cellStyle name="Normal 6 2 4 3 2 6 2" xfId="21629"/>
    <cellStyle name="Normal 6 2 4 3 2 6 3" xfId="21630"/>
    <cellStyle name="Normal 6 2 4 3 2 6 4" xfId="45683"/>
    <cellStyle name="Normal 6 2 4 3 2 7" xfId="21631"/>
    <cellStyle name="Normal 6 2 4 3 2 7 2" xfId="21632"/>
    <cellStyle name="Normal 6 2 4 3 2 7 3" xfId="21633"/>
    <cellStyle name="Normal 6 2 4 3 2 7 4" xfId="50894"/>
    <cellStyle name="Normal 6 2 4 3 2 8" xfId="21634"/>
    <cellStyle name="Normal 6 2 4 3 2 8 2" xfId="21635"/>
    <cellStyle name="Normal 6 2 4 3 2 8 3" xfId="43860"/>
    <cellStyle name="Normal 6 2 4 3 2 9" xfId="21636"/>
    <cellStyle name="Normal 6 2 4 3 3" xfId="21637"/>
    <cellStyle name="Normal 6 2 4 3 3 10" xfId="40376"/>
    <cellStyle name="Normal 6 2 4 3 3 2" xfId="21638"/>
    <cellStyle name="Normal 6 2 4 3 3 2 2" xfId="21639"/>
    <cellStyle name="Normal 6 2 4 3 3 2 2 2" xfId="21640"/>
    <cellStyle name="Normal 6 2 4 3 3 2 2 2 2" xfId="21641"/>
    <cellStyle name="Normal 6 2 4 3 3 2 2 2 3" xfId="21642"/>
    <cellStyle name="Normal 6 2 4 3 3 2 2 2 4" xfId="53507"/>
    <cellStyle name="Normal 6 2 4 3 3 2 2 3" xfId="21643"/>
    <cellStyle name="Normal 6 2 4 3 3 2 2 3 2" xfId="21644"/>
    <cellStyle name="Normal 6 2 4 3 3 2 2 3 3" xfId="48916"/>
    <cellStyle name="Normal 6 2 4 3 3 2 2 4" xfId="21645"/>
    <cellStyle name="Normal 6 2 4 3 3 2 2 5" xfId="21646"/>
    <cellStyle name="Normal 6 2 4 3 3 2 2 6" xfId="42851"/>
    <cellStyle name="Normal 6 2 4 3 3 2 3" xfId="21647"/>
    <cellStyle name="Normal 6 2 4 3 3 2 3 2" xfId="21648"/>
    <cellStyle name="Normal 6 2 4 3 3 2 3 3" xfId="21649"/>
    <cellStyle name="Normal 6 2 4 3 3 2 3 4" xfId="48917"/>
    <cellStyle name="Normal 6 2 4 3 3 2 4" xfId="21650"/>
    <cellStyle name="Normal 6 2 4 3 3 2 4 2" xfId="21651"/>
    <cellStyle name="Normal 6 2 4 3 3 2 4 3" xfId="21652"/>
    <cellStyle name="Normal 6 2 4 3 3 2 4 4" xfId="46485"/>
    <cellStyle name="Normal 6 2 4 3 3 2 5" xfId="21653"/>
    <cellStyle name="Normal 6 2 4 3 3 2 5 2" xfId="21654"/>
    <cellStyle name="Normal 6 2 4 3 3 2 5 3" xfId="21655"/>
    <cellStyle name="Normal 6 2 4 3 3 2 5 4" xfId="51696"/>
    <cellStyle name="Normal 6 2 4 3 3 2 6" xfId="21656"/>
    <cellStyle name="Normal 6 2 4 3 3 2 6 2" xfId="21657"/>
    <cellStyle name="Normal 6 2 4 3 3 2 6 3" xfId="44662"/>
    <cellStyle name="Normal 6 2 4 3 3 2 7" xfId="21658"/>
    <cellStyle name="Normal 6 2 4 3 3 2 8" xfId="21659"/>
    <cellStyle name="Normal 6 2 4 3 3 2 9" xfId="41040"/>
    <cellStyle name="Normal 6 2 4 3 3 3" xfId="21660"/>
    <cellStyle name="Normal 6 2 4 3 3 3 2" xfId="21661"/>
    <cellStyle name="Normal 6 2 4 3 3 3 2 2" xfId="21662"/>
    <cellStyle name="Normal 6 2 4 3 3 3 2 3" xfId="21663"/>
    <cellStyle name="Normal 6 2 4 3 3 3 2 4" xfId="52843"/>
    <cellStyle name="Normal 6 2 4 3 3 3 3" xfId="21664"/>
    <cellStyle name="Normal 6 2 4 3 3 3 3 2" xfId="21665"/>
    <cellStyle name="Normal 6 2 4 3 3 3 3 3" xfId="48918"/>
    <cellStyle name="Normal 6 2 4 3 3 3 4" xfId="21666"/>
    <cellStyle name="Normal 6 2 4 3 3 3 5" xfId="21667"/>
    <cellStyle name="Normal 6 2 4 3 3 3 6" xfId="42187"/>
    <cellStyle name="Normal 6 2 4 3 3 4" xfId="21668"/>
    <cellStyle name="Normal 6 2 4 3 3 4 2" xfId="21669"/>
    <cellStyle name="Normal 6 2 4 3 3 4 3" xfId="21670"/>
    <cellStyle name="Normal 6 2 4 3 3 4 4" xfId="48919"/>
    <cellStyle name="Normal 6 2 4 3 3 5" xfId="21671"/>
    <cellStyle name="Normal 6 2 4 3 3 5 2" xfId="21672"/>
    <cellStyle name="Normal 6 2 4 3 3 5 3" xfId="21673"/>
    <cellStyle name="Normal 6 2 4 3 3 5 4" xfId="45821"/>
    <cellStyle name="Normal 6 2 4 3 3 6" xfId="21674"/>
    <cellStyle name="Normal 6 2 4 3 3 6 2" xfId="21675"/>
    <cellStyle name="Normal 6 2 4 3 3 6 3" xfId="21676"/>
    <cellStyle name="Normal 6 2 4 3 3 6 4" xfId="51032"/>
    <cellStyle name="Normal 6 2 4 3 3 7" xfId="21677"/>
    <cellStyle name="Normal 6 2 4 3 3 7 2" xfId="21678"/>
    <cellStyle name="Normal 6 2 4 3 3 7 3" xfId="43998"/>
    <cellStyle name="Normal 6 2 4 3 3 8" xfId="21679"/>
    <cellStyle name="Normal 6 2 4 3 3 9" xfId="21680"/>
    <cellStyle name="Normal 6 2 4 3 4" xfId="21681"/>
    <cellStyle name="Normal 6 2 4 3 4 2" xfId="21682"/>
    <cellStyle name="Normal 6 2 4 3 4 2 2" xfId="21683"/>
    <cellStyle name="Normal 6 2 4 3 4 2 2 2" xfId="21684"/>
    <cellStyle name="Normal 6 2 4 3 4 2 2 3" xfId="21685"/>
    <cellStyle name="Normal 6 2 4 3 4 2 2 4" xfId="53504"/>
    <cellStyle name="Normal 6 2 4 3 4 2 3" xfId="21686"/>
    <cellStyle name="Normal 6 2 4 3 4 2 3 2" xfId="21687"/>
    <cellStyle name="Normal 6 2 4 3 4 2 3 3" xfId="48920"/>
    <cellStyle name="Normal 6 2 4 3 4 2 4" xfId="21688"/>
    <cellStyle name="Normal 6 2 4 3 4 2 5" xfId="21689"/>
    <cellStyle name="Normal 6 2 4 3 4 2 6" xfId="42848"/>
    <cellStyle name="Normal 6 2 4 3 4 3" xfId="21690"/>
    <cellStyle name="Normal 6 2 4 3 4 3 2" xfId="21691"/>
    <cellStyle name="Normal 6 2 4 3 4 3 3" xfId="21692"/>
    <cellStyle name="Normal 6 2 4 3 4 3 4" xfId="48921"/>
    <cellStyle name="Normal 6 2 4 3 4 4" xfId="21693"/>
    <cellStyle name="Normal 6 2 4 3 4 4 2" xfId="21694"/>
    <cellStyle name="Normal 6 2 4 3 4 4 3" xfId="21695"/>
    <cellStyle name="Normal 6 2 4 3 4 4 4" xfId="46482"/>
    <cellStyle name="Normal 6 2 4 3 4 5" xfId="21696"/>
    <cellStyle name="Normal 6 2 4 3 4 5 2" xfId="21697"/>
    <cellStyle name="Normal 6 2 4 3 4 5 3" xfId="21698"/>
    <cellStyle name="Normal 6 2 4 3 4 5 4" xfId="51693"/>
    <cellStyle name="Normal 6 2 4 3 4 6" xfId="21699"/>
    <cellStyle name="Normal 6 2 4 3 4 6 2" xfId="21700"/>
    <cellStyle name="Normal 6 2 4 3 4 6 3" xfId="44659"/>
    <cellStyle name="Normal 6 2 4 3 4 7" xfId="21701"/>
    <cellStyle name="Normal 6 2 4 3 4 8" xfId="21702"/>
    <cellStyle name="Normal 6 2 4 3 4 9" xfId="41037"/>
    <cellStyle name="Normal 6 2 4 3 5" xfId="21703"/>
    <cellStyle name="Normal 6 2 4 3 5 2" xfId="21704"/>
    <cellStyle name="Normal 6 2 4 3 5 2 2" xfId="21705"/>
    <cellStyle name="Normal 6 2 4 3 5 2 2 2" xfId="21706"/>
    <cellStyle name="Normal 6 2 4 3 5 2 2 3" xfId="21707"/>
    <cellStyle name="Normal 6 2 4 3 5 2 2 4" xfId="53948"/>
    <cellStyle name="Normal 6 2 4 3 5 2 3" xfId="21708"/>
    <cellStyle name="Normal 6 2 4 3 5 2 3 2" xfId="21709"/>
    <cellStyle name="Normal 6 2 4 3 5 2 3 3" xfId="48922"/>
    <cellStyle name="Normal 6 2 4 3 5 2 4" xfId="21710"/>
    <cellStyle name="Normal 6 2 4 3 5 2 5" xfId="21711"/>
    <cellStyle name="Normal 6 2 4 3 5 2 6" xfId="43292"/>
    <cellStyle name="Normal 6 2 4 3 5 3" xfId="21712"/>
    <cellStyle name="Normal 6 2 4 3 5 3 2" xfId="21713"/>
    <cellStyle name="Normal 6 2 4 3 5 3 3" xfId="21714"/>
    <cellStyle name="Normal 6 2 4 3 5 3 4" xfId="48923"/>
    <cellStyle name="Normal 6 2 4 3 5 4" xfId="21715"/>
    <cellStyle name="Normal 6 2 4 3 5 4 2" xfId="21716"/>
    <cellStyle name="Normal 6 2 4 3 5 4 3" xfId="21717"/>
    <cellStyle name="Normal 6 2 4 3 5 4 4" xfId="46926"/>
    <cellStyle name="Normal 6 2 4 3 5 5" xfId="21718"/>
    <cellStyle name="Normal 6 2 4 3 5 5 2" xfId="21719"/>
    <cellStyle name="Normal 6 2 4 3 5 5 3" xfId="21720"/>
    <cellStyle name="Normal 6 2 4 3 5 5 4" xfId="52137"/>
    <cellStyle name="Normal 6 2 4 3 5 6" xfId="21721"/>
    <cellStyle name="Normal 6 2 4 3 5 6 2" xfId="21722"/>
    <cellStyle name="Normal 6 2 4 3 5 6 3" xfId="45103"/>
    <cellStyle name="Normal 6 2 4 3 5 7" xfId="21723"/>
    <cellStyle name="Normal 6 2 4 3 5 8" xfId="21724"/>
    <cellStyle name="Normal 6 2 4 3 5 9" xfId="41481"/>
    <cellStyle name="Normal 6 2 4 3 6" xfId="21725"/>
    <cellStyle name="Normal 6 2 4 3 6 2" xfId="21726"/>
    <cellStyle name="Normal 6 2 4 3 6 2 2" xfId="21727"/>
    <cellStyle name="Normal 6 2 4 3 6 2 2 2" xfId="21728"/>
    <cellStyle name="Normal 6 2 4 3 6 2 2 3" xfId="21729"/>
    <cellStyle name="Normal 6 2 4 3 6 2 2 4" xfId="54083"/>
    <cellStyle name="Normal 6 2 4 3 6 2 3" xfId="21730"/>
    <cellStyle name="Normal 6 2 4 3 6 2 3 2" xfId="21731"/>
    <cellStyle name="Normal 6 2 4 3 6 2 3 3" xfId="48924"/>
    <cellStyle name="Normal 6 2 4 3 6 2 4" xfId="21732"/>
    <cellStyle name="Normal 6 2 4 3 6 2 5" xfId="21733"/>
    <cellStyle name="Normal 6 2 4 3 6 2 6" xfId="43427"/>
    <cellStyle name="Normal 6 2 4 3 6 3" xfId="21734"/>
    <cellStyle name="Normal 6 2 4 3 6 3 2" xfId="21735"/>
    <cellStyle name="Normal 6 2 4 3 6 3 3" xfId="21736"/>
    <cellStyle name="Normal 6 2 4 3 6 3 4" xfId="47061"/>
    <cellStyle name="Normal 6 2 4 3 6 4" xfId="21737"/>
    <cellStyle name="Normal 6 2 4 3 6 4 2" xfId="21738"/>
    <cellStyle name="Normal 6 2 4 3 6 4 3" xfId="21739"/>
    <cellStyle name="Normal 6 2 4 3 6 4 4" xfId="52272"/>
    <cellStyle name="Normal 6 2 4 3 6 5" xfId="21740"/>
    <cellStyle name="Normal 6 2 4 3 6 5 2" xfId="21741"/>
    <cellStyle name="Normal 6 2 4 3 6 5 3" xfId="45238"/>
    <cellStyle name="Normal 6 2 4 3 6 6" xfId="21742"/>
    <cellStyle name="Normal 6 2 4 3 6 7" xfId="21743"/>
    <cellStyle name="Normal 6 2 4 3 6 8" xfId="41616"/>
    <cellStyle name="Normal 6 2 4 3 7" xfId="21744"/>
    <cellStyle name="Normal 6 2 4 3 7 2" xfId="21745"/>
    <cellStyle name="Normal 6 2 4 3 7 2 2" xfId="21746"/>
    <cellStyle name="Normal 6 2 4 3 7 2 3" xfId="21747"/>
    <cellStyle name="Normal 6 2 4 3 7 2 4" xfId="52570"/>
    <cellStyle name="Normal 6 2 4 3 7 3" xfId="21748"/>
    <cellStyle name="Normal 6 2 4 3 7 3 2" xfId="21749"/>
    <cellStyle name="Normal 6 2 4 3 7 3 3" xfId="48925"/>
    <cellStyle name="Normal 6 2 4 3 7 4" xfId="21750"/>
    <cellStyle name="Normal 6 2 4 3 7 5" xfId="21751"/>
    <cellStyle name="Normal 6 2 4 3 7 6" xfId="41914"/>
    <cellStyle name="Normal 6 2 4 3 8" xfId="21752"/>
    <cellStyle name="Normal 6 2 4 3 8 2" xfId="21753"/>
    <cellStyle name="Normal 6 2 4 3 8 3" xfId="21754"/>
    <cellStyle name="Normal 6 2 4 3 8 4" xfId="48926"/>
    <cellStyle name="Normal 6 2 4 3 9" xfId="21755"/>
    <cellStyle name="Normal 6 2 4 3 9 2" xfId="21756"/>
    <cellStyle name="Normal 6 2 4 3 9 3" xfId="21757"/>
    <cellStyle name="Normal 6 2 4 3 9 4" xfId="45548"/>
    <cellStyle name="Normal 6 2 4 4" xfId="21758"/>
    <cellStyle name="Normal 6 2 4 4 10" xfId="21759"/>
    <cellStyle name="Normal 6 2 4 4 11" xfId="40014"/>
    <cellStyle name="Normal 6 2 4 4 2" xfId="21760"/>
    <cellStyle name="Normal 6 2 4 4 2 10" xfId="40466"/>
    <cellStyle name="Normal 6 2 4 4 2 2" xfId="21761"/>
    <cellStyle name="Normal 6 2 4 4 2 2 2" xfId="21762"/>
    <cellStyle name="Normal 6 2 4 4 2 2 2 2" xfId="21763"/>
    <cellStyle name="Normal 6 2 4 4 2 2 2 2 2" xfId="21764"/>
    <cellStyle name="Normal 6 2 4 4 2 2 2 2 3" xfId="21765"/>
    <cellStyle name="Normal 6 2 4 4 2 2 2 2 4" xfId="53509"/>
    <cellStyle name="Normal 6 2 4 4 2 2 2 3" xfId="21766"/>
    <cellStyle name="Normal 6 2 4 4 2 2 2 3 2" xfId="21767"/>
    <cellStyle name="Normal 6 2 4 4 2 2 2 3 3" xfId="48927"/>
    <cellStyle name="Normal 6 2 4 4 2 2 2 4" xfId="21768"/>
    <cellStyle name="Normal 6 2 4 4 2 2 2 5" xfId="21769"/>
    <cellStyle name="Normal 6 2 4 4 2 2 2 6" xfId="42853"/>
    <cellStyle name="Normal 6 2 4 4 2 2 3" xfId="21770"/>
    <cellStyle name="Normal 6 2 4 4 2 2 3 2" xfId="21771"/>
    <cellStyle name="Normal 6 2 4 4 2 2 3 3" xfId="21772"/>
    <cellStyle name="Normal 6 2 4 4 2 2 3 4" xfId="48928"/>
    <cellStyle name="Normal 6 2 4 4 2 2 4" xfId="21773"/>
    <cellStyle name="Normal 6 2 4 4 2 2 4 2" xfId="21774"/>
    <cellStyle name="Normal 6 2 4 4 2 2 4 3" xfId="21775"/>
    <cellStyle name="Normal 6 2 4 4 2 2 4 4" xfId="46487"/>
    <cellStyle name="Normal 6 2 4 4 2 2 5" xfId="21776"/>
    <cellStyle name="Normal 6 2 4 4 2 2 5 2" xfId="21777"/>
    <cellStyle name="Normal 6 2 4 4 2 2 5 3" xfId="21778"/>
    <cellStyle name="Normal 6 2 4 4 2 2 5 4" xfId="51698"/>
    <cellStyle name="Normal 6 2 4 4 2 2 6" xfId="21779"/>
    <cellStyle name="Normal 6 2 4 4 2 2 6 2" xfId="21780"/>
    <cellStyle name="Normal 6 2 4 4 2 2 6 3" xfId="44664"/>
    <cellStyle name="Normal 6 2 4 4 2 2 7" xfId="21781"/>
    <cellStyle name="Normal 6 2 4 4 2 2 8" xfId="21782"/>
    <cellStyle name="Normal 6 2 4 4 2 2 9" xfId="41042"/>
    <cellStyle name="Normal 6 2 4 4 2 3" xfId="21783"/>
    <cellStyle name="Normal 6 2 4 4 2 3 2" xfId="21784"/>
    <cellStyle name="Normal 6 2 4 4 2 3 2 2" xfId="21785"/>
    <cellStyle name="Normal 6 2 4 4 2 3 2 3" xfId="21786"/>
    <cellStyle name="Normal 6 2 4 4 2 3 2 4" xfId="52933"/>
    <cellStyle name="Normal 6 2 4 4 2 3 3" xfId="21787"/>
    <cellStyle name="Normal 6 2 4 4 2 3 3 2" xfId="21788"/>
    <cellStyle name="Normal 6 2 4 4 2 3 3 3" xfId="48929"/>
    <cellStyle name="Normal 6 2 4 4 2 3 4" xfId="21789"/>
    <cellStyle name="Normal 6 2 4 4 2 3 5" xfId="21790"/>
    <cellStyle name="Normal 6 2 4 4 2 3 6" xfId="42277"/>
    <cellStyle name="Normal 6 2 4 4 2 4" xfId="21791"/>
    <cellStyle name="Normal 6 2 4 4 2 4 2" xfId="21792"/>
    <cellStyle name="Normal 6 2 4 4 2 4 3" xfId="21793"/>
    <cellStyle name="Normal 6 2 4 4 2 4 4" xfId="48930"/>
    <cellStyle name="Normal 6 2 4 4 2 5" xfId="21794"/>
    <cellStyle name="Normal 6 2 4 4 2 5 2" xfId="21795"/>
    <cellStyle name="Normal 6 2 4 4 2 5 3" xfId="21796"/>
    <cellStyle name="Normal 6 2 4 4 2 5 4" xfId="45911"/>
    <cellStyle name="Normal 6 2 4 4 2 6" xfId="21797"/>
    <cellStyle name="Normal 6 2 4 4 2 6 2" xfId="21798"/>
    <cellStyle name="Normal 6 2 4 4 2 6 3" xfId="21799"/>
    <cellStyle name="Normal 6 2 4 4 2 6 4" xfId="51122"/>
    <cellStyle name="Normal 6 2 4 4 2 7" xfId="21800"/>
    <cellStyle name="Normal 6 2 4 4 2 7 2" xfId="21801"/>
    <cellStyle name="Normal 6 2 4 4 2 7 3" xfId="44088"/>
    <cellStyle name="Normal 6 2 4 4 2 8" xfId="21802"/>
    <cellStyle name="Normal 6 2 4 4 2 9" xfId="21803"/>
    <cellStyle name="Normal 6 2 4 4 3" xfId="21804"/>
    <cellStyle name="Normal 6 2 4 4 3 2" xfId="21805"/>
    <cellStyle name="Normal 6 2 4 4 3 2 2" xfId="21806"/>
    <cellStyle name="Normal 6 2 4 4 3 2 2 2" xfId="21807"/>
    <cellStyle name="Normal 6 2 4 4 3 2 2 3" xfId="21808"/>
    <cellStyle name="Normal 6 2 4 4 3 2 2 4" xfId="53508"/>
    <cellStyle name="Normal 6 2 4 4 3 2 3" xfId="21809"/>
    <cellStyle name="Normal 6 2 4 4 3 2 3 2" xfId="21810"/>
    <cellStyle name="Normal 6 2 4 4 3 2 3 3" xfId="48931"/>
    <cellStyle name="Normal 6 2 4 4 3 2 4" xfId="21811"/>
    <cellStyle name="Normal 6 2 4 4 3 2 5" xfId="21812"/>
    <cellStyle name="Normal 6 2 4 4 3 2 6" xfId="42852"/>
    <cellStyle name="Normal 6 2 4 4 3 3" xfId="21813"/>
    <cellStyle name="Normal 6 2 4 4 3 3 2" xfId="21814"/>
    <cellStyle name="Normal 6 2 4 4 3 3 3" xfId="21815"/>
    <cellStyle name="Normal 6 2 4 4 3 3 4" xfId="48932"/>
    <cellStyle name="Normal 6 2 4 4 3 4" xfId="21816"/>
    <cellStyle name="Normal 6 2 4 4 3 4 2" xfId="21817"/>
    <cellStyle name="Normal 6 2 4 4 3 4 3" xfId="21818"/>
    <cellStyle name="Normal 6 2 4 4 3 4 4" xfId="46486"/>
    <cellStyle name="Normal 6 2 4 4 3 5" xfId="21819"/>
    <cellStyle name="Normal 6 2 4 4 3 5 2" xfId="21820"/>
    <cellStyle name="Normal 6 2 4 4 3 5 3" xfId="21821"/>
    <cellStyle name="Normal 6 2 4 4 3 5 4" xfId="51697"/>
    <cellStyle name="Normal 6 2 4 4 3 6" xfId="21822"/>
    <cellStyle name="Normal 6 2 4 4 3 6 2" xfId="21823"/>
    <cellStyle name="Normal 6 2 4 4 3 6 3" xfId="44663"/>
    <cellStyle name="Normal 6 2 4 4 3 7" xfId="21824"/>
    <cellStyle name="Normal 6 2 4 4 3 8" xfId="21825"/>
    <cellStyle name="Normal 6 2 4 4 3 9" xfId="41041"/>
    <cellStyle name="Normal 6 2 4 4 4" xfId="21826"/>
    <cellStyle name="Normal 6 2 4 4 4 2" xfId="21827"/>
    <cellStyle name="Normal 6 2 4 4 4 2 2" xfId="21828"/>
    <cellStyle name="Normal 6 2 4 4 4 2 3" xfId="21829"/>
    <cellStyle name="Normal 6 2 4 4 4 2 4" xfId="52481"/>
    <cellStyle name="Normal 6 2 4 4 4 3" xfId="21830"/>
    <cellStyle name="Normal 6 2 4 4 4 3 2" xfId="21831"/>
    <cellStyle name="Normal 6 2 4 4 4 3 3" xfId="48933"/>
    <cellStyle name="Normal 6 2 4 4 4 4" xfId="21832"/>
    <cellStyle name="Normal 6 2 4 4 4 5" xfId="21833"/>
    <cellStyle name="Normal 6 2 4 4 4 6" xfId="41825"/>
    <cellStyle name="Normal 6 2 4 4 5" xfId="21834"/>
    <cellStyle name="Normal 6 2 4 4 5 2" xfId="21835"/>
    <cellStyle name="Normal 6 2 4 4 5 3" xfId="21836"/>
    <cellStyle name="Normal 6 2 4 4 5 4" xfId="48934"/>
    <cellStyle name="Normal 6 2 4 4 6" xfId="21837"/>
    <cellStyle name="Normal 6 2 4 4 6 2" xfId="21838"/>
    <cellStyle name="Normal 6 2 4 4 6 3" xfId="21839"/>
    <cellStyle name="Normal 6 2 4 4 6 4" xfId="45459"/>
    <cellStyle name="Normal 6 2 4 4 7" xfId="21840"/>
    <cellStyle name="Normal 6 2 4 4 7 2" xfId="21841"/>
    <cellStyle name="Normal 6 2 4 4 7 3" xfId="21842"/>
    <cellStyle name="Normal 6 2 4 4 7 4" xfId="50670"/>
    <cellStyle name="Normal 6 2 4 4 8" xfId="21843"/>
    <cellStyle name="Normal 6 2 4 4 8 2" xfId="21844"/>
    <cellStyle name="Normal 6 2 4 4 8 3" xfId="43636"/>
    <cellStyle name="Normal 6 2 4 4 9" xfId="21845"/>
    <cellStyle name="Normal 6 2 4 5" xfId="21846"/>
    <cellStyle name="Normal 6 2 4 5 10" xfId="21847"/>
    <cellStyle name="Normal 6 2 4 5 11" xfId="40149"/>
    <cellStyle name="Normal 6 2 4 5 2" xfId="21848"/>
    <cellStyle name="Normal 6 2 4 5 2 10" xfId="40516"/>
    <cellStyle name="Normal 6 2 4 5 2 2" xfId="21849"/>
    <cellStyle name="Normal 6 2 4 5 2 2 2" xfId="21850"/>
    <cellStyle name="Normal 6 2 4 5 2 2 2 2" xfId="21851"/>
    <cellStyle name="Normal 6 2 4 5 2 2 2 2 2" xfId="21852"/>
    <cellStyle name="Normal 6 2 4 5 2 2 2 2 3" xfId="21853"/>
    <cellStyle name="Normal 6 2 4 5 2 2 2 2 4" xfId="53511"/>
    <cellStyle name="Normal 6 2 4 5 2 2 2 3" xfId="21854"/>
    <cellStyle name="Normal 6 2 4 5 2 2 2 3 2" xfId="21855"/>
    <cellStyle name="Normal 6 2 4 5 2 2 2 3 3" xfId="48935"/>
    <cellStyle name="Normal 6 2 4 5 2 2 2 4" xfId="21856"/>
    <cellStyle name="Normal 6 2 4 5 2 2 2 5" xfId="21857"/>
    <cellStyle name="Normal 6 2 4 5 2 2 2 6" xfId="42855"/>
    <cellStyle name="Normal 6 2 4 5 2 2 3" xfId="21858"/>
    <cellStyle name="Normal 6 2 4 5 2 2 3 2" xfId="21859"/>
    <cellStyle name="Normal 6 2 4 5 2 2 3 3" xfId="21860"/>
    <cellStyle name="Normal 6 2 4 5 2 2 3 4" xfId="48936"/>
    <cellStyle name="Normal 6 2 4 5 2 2 4" xfId="21861"/>
    <cellStyle name="Normal 6 2 4 5 2 2 4 2" xfId="21862"/>
    <cellStyle name="Normal 6 2 4 5 2 2 4 3" xfId="21863"/>
    <cellStyle name="Normal 6 2 4 5 2 2 4 4" xfId="46489"/>
    <cellStyle name="Normal 6 2 4 5 2 2 5" xfId="21864"/>
    <cellStyle name="Normal 6 2 4 5 2 2 5 2" xfId="21865"/>
    <cellStyle name="Normal 6 2 4 5 2 2 5 3" xfId="21866"/>
    <cellStyle name="Normal 6 2 4 5 2 2 5 4" xfId="51700"/>
    <cellStyle name="Normal 6 2 4 5 2 2 6" xfId="21867"/>
    <cellStyle name="Normal 6 2 4 5 2 2 6 2" xfId="21868"/>
    <cellStyle name="Normal 6 2 4 5 2 2 6 3" xfId="44666"/>
    <cellStyle name="Normal 6 2 4 5 2 2 7" xfId="21869"/>
    <cellStyle name="Normal 6 2 4 5 2 2 8" xfId="21870"/>
    <cellStyle name="Normal 6 2 4 5 2 2 9" xfId="41044"/>
    <cellStyle name="Normal 6 2 4 5 2 3" xfId="21871"/>
    <cellStyle name="Normal 6 2 4 5 2 3 2" xfId="21872"/>
    <cellStyle name="Normal 6 2 4 5 2 3 2 2" xfId="21873"/>
    <cellStyle name="Normal 6 2 4 5 2 3 2 3" xfId="21874"/>
    <cellStyle name="Normal 6 2 4 5 2 3 2 4" xfId="52983"/>
    <cellStyle name="Normal 6 2 4 5 2 3 3" xfId="21875"/>
    <cellStyle name="Normal 6 2 4 5 2 3 3 2" xfId="21876"/>
    <cellStyle name="Normal 6 2 4 5 2 3 3 3" xfId="48937"/>
    <cellStyle name="Normal 6 2 4 5 2 3 4" xfId="21877"/>
    <cellStyle name="Normal 6 2 4 5 2 3 5" xfId="21878"/>
    <cellStyle name="Normal 6 2 4 5 2 3 6" xfId="42327"/>
    <cellStyle name="Normal 6 2 4 5 2 4" xfId="21879"/>
    <cellStyle name="Normal 6 2 4 5 2 4 2" xfId="21880"/>
    <cellStyle name="Normal 6 2 4 5 2 4 3" xfId="21881"/>
    <cellStyle name="Normal 6 2 4 5 2 4 4" xfId="48938"/>
    <cellStyle name="Normal 6 2 4 5 2 5" xfId="21882"/>
    <cellStyle name="Normal 6 2 4 5 2 5 2" xfId="21883"/>
    <cellStyle name="Normal 6 2 4 5 2 5 3" xfId="21884"/>
    <cellStyle name="Normal 6 2 4 5 2 5 4" xfId="45961"/>
    <cellStyle name="Normal 6 2 4 5 2 6" xfId="21885"/>
    <cellStyle name="Normal 6 2 4 5 2 6 2" xfId="21886"/>
    <cellStyle name="Normal 6 2 4 5 2 6 3" xfId="21887"/>
    <cellStyle name="Normal 6 2 4 5 2 6 4" xfId="51172"/>
    <cellStyle name="Normal 6 2 4 5 2 7" xfId="21888"/>
    <cellStyle name="Normal 6 2 4 5 2 7 2" xfId="21889"/>
    <cellStyle name="Normal 6 2 4 5 2 7 3" xfId="44138"/>
    <cellStyle name="Normal 6 2 4 5 2 8" xfId="21890"/>
    <cellStyle name="Normal 6 2 4 5 2 9" xfId="21891"/>
    <cellStyle name="Normal 6 2 4 5 3" xfId="21892"/>
    <cellStyle name="Normal 6 2 4 5 3 2" xfId="21893"/>
    <cellStyle name="Normal 6 2 4 5 3 2 2" xfId="21894"/>
    <cellStyle name="Normal 6 2 4 5 3 2 2 2" xfId="21895"/>
    <cellStyle name="Normal 6 2 4 5 3 2 2 3" xfId="21896"/>
    <cellStyle name="Normal 6 2 4 5 3 2 2 4" xfId="53510"/>
    <cellStyle name="Normal 6 2 4 5 3 2 3" xfId="21897"/>
    <cellStyle name="Normal 6 2 4 5 3 2 3 2" xfId="21898"/>
    <cellStyle name="Normal 6 2 4 5 3 2 3 3" xfId="48939"/>
    <cellStyle name="Normal 6 2 4 5 3 2 4" xfId="21899"/>
    <cellStyle name="Normal 6 2 4 5 3 2 5" xfId="21900"/>
    <cellStyle name="Normal 6 2 4 5 3 2 6" xfId="42854"/>
    <cellStyle name="Normal 6 2 4 5 3 3" xfId="21901"/>
    <cellStyle name="Normal 6 2 4 5 3 3 2" xfId="21902"/>
    <cellStyle name="Normal 6 2 4 5 3 3 3" xfId="21903"/>
    <cellStyle name="Normal 6 2 4 5 3 3 4" xfId="48940"/>
    <cellStyle name="Normal 6 2 4 5 3 4" xfId="21904"/>
    <cellStyle name="Normal 6 2 4 5 3 4 2" xfId="21905"/>
    <cellStyle name="Normal 6 2 4 5 3 4 3" xfId="21906"/>
    <cellStyle name="Normal 6 2 4 5 3 4 4" xfId="46488"/>
    <cellStyle name="Normal 6 2 4 5 3 5" xfId="21907"/>
    <cellStyle name="Normal 6 2 4 5 3 5 2" xfId="21908"/>
    <cellStyle name="Normal 6 2 4 5 3 5 3" xfId="21909"/>
    <cellStyle name="Normal 6 2 4 5 3 5 4" xfId="51699"/>
    <cellStyle name="Normal 6 2 4 5 3 6" xfId="21910"/>
    <cellStyle name="Normal 6 2 4 5 3 6 2" xfId="21911"/>
    <cellStyle name="Normal 6 2 4 5 3 6 3" xfId="44665"/>
    <cellStyle name="Normal 6 2 4 5 3 7" xfId="21912"/>
    <cellStyle name="Normal 6 2 4 5 3 8" xfId="21913"/>
    <cellStyle name="Normal 6 2 4 5 3 9" xfId="41043"/>
    <cellStyle name="Normal 6 2 4 5 4" xfId="21914"/>
    <cellStyle name="Normal 6 2 4 5 4 2" xfId="21915"/>
    <cellStyle name="Normal 6 2 4 5 4 2 2" xfId="21916"/>
    <cellStyle name="Normal 6 2 4 5 4 2 3" xfId="21917"/>
    <cellStyle name="Normal 6 2 4 5 4 2 4" xfId="52616"/>
    <cellStyle name="Normal 6 2 4 5 4 3" xfId="21918"/>
    <cellStyle name="Normal 6 2 4 5 4 3 2" xfId="21919"/>
    <cellStyle name="Normal 6 2 4 5 4 3 3" xfId="48941"/>
    <cellStyle name="Normal 6 2 4 5 4 4" xfId="21920"/>
    <cellStyle name="Normal 6 2 4 5 4 5" xfId="21921"/>
    <cellStyle name="Normal 6 2 4 5 4 6" xfId="41960"/>
    <cellStyle name="Normal 6 2 4 5 5" xfId="21922"/>
    <cellStyle name="Normal 6 2 4 5 5 2" xfId="21923"/>
    <cellStyle name="Normal 6 2 4 5 5 3" xfId="21924"/>
    <cellStyle name="Normal 6 2 4 5 5 4" xfId="48942"/>
    <cellStyle name="Normal 6 2 4 5 6" xfId="21925"/>
    <cellStyle name="Normal 6 2 4 5 6 2" xfId="21926"/>
    <cellStyle name="Normal 6 2 4 5 6 3" xfId="21927"/>
    <cellStyle name="Normal 6 2 4 5 6 4" xfId="45594"/>
    <cellStyle name="Normal 6 2 4 5 7" xfId="21928"/>
    <cellStyle name="Normal 6 2 4 5 7 2" xfId="21929"/>
    <cellStyle name="Normal 6 2 4 5 7 3" xfId="21930"/>
    <cellStyle name="Normal 6 2 4 5 7 4" xfId="50805"/>
    <cellStyle name="Normal 6 2 4 5 8" xfId="21931"/>
    <cellStyle name="Normal 6 2 4 5 8 2" xfId="21932"/>
    <cellStyle name="Normal 6 2 4 5 8 3" xfId="43771"/>
    <cellStyle name="Normal 6 2 4 5 9" xfId="21933"/>
    <cellStyle name="Normal 6 2 4 6" xfId="21934"/>
    <cellStyle name="Normal 6 2 4 6 10" xfId="21935"/>
    <cellStyle name="Normal 6 2 4 6 11" xfId="39965"/>
    <cellStyle name="Normal 6 2 4 6 2" xfId="21936"/>
    <cellStyle name="Normal 6 2 4 6 2 10" xfId="40422"/>
    <cellStyle name="Normal 6 2 4 6 2 2" xfId="21937"/>
    <cellStyle name="Normal 6 2 4 6 2 2 2" xfId="21938"/>
    <cellStyle name="Normal 6 2 4 6 2 2 2 2" xfId="21939"/>
    <cellStyle name="Normal 6 2 4 6 2 2 2 2 2" xfId="21940"/>
    <cellStyle name="Normal 6 2 4 6 2 2 2 2 3" xfId="21941"/>
    <cellStyle name="Normal 6 2 4 6 2 2 2 2 4" xfId="53513"/>
    <cellStyle name="Normal 6 2 4 6 2 2 2 3" xfId="21942"/>
    <cellStyle name="Normal 6 2 4 6 2 2 2 3 2" xfId="21943"/>
    <cellStyle name="Normal 6 2 4 6 2 2 2 3 3" xfId="48943"/>
    <cellStyle name="Normal 6 2 4 6 2 2 2 4" xfId="21944"/>
    <cellStyle name="Normal 6 2 4 6 2 2 2 5" xfId="21945"/>
    <cellStyle name="Normal 6 2 4 6 2 2 2 6" xfId="42857"/>
    <cellStyle name="Normal 6 2 4 6 2 2 3" xfId="21946"/>
    <cellStyle name="Normal 6 2 4 6 2 2 3 2" xfId="21947"/>
    <cellStyle name="Normal 6 2 4 6 2 2 3 3" xfId="21948"/>
    <cellStyle name="Normal 6 2 4 6 2 2 3 4" xfId="48944"/>
    <cellStyle name="Normal 6 2 4 6 2 2 4" xfId="21949"/>
    <cellStyle name="Normal 6 2 4 6 2 2 4 2" xfId="21950"/>
    <cellStyle name="Normal 6 2 4 6 2 2 4 3" xfId="21951"/>
    <cellStyle name="Normal 6 2 4 6 2 2 4 4" xfId="46491"/>
    <cellStyle name="Normal 6 2 4 6 2 2 5" xfId="21952"/>
    <cellStyle name="Normal 6 2 4 6 2 2 5 2" xfId="21953"/>
    <cellStyle name="Normal 6 2 4 6 2 2 5 3" xfId="21954"/>
    <cellStyle name="Normal 6 2 4 6 2 2 5 4" xfId="51702"/>
    <cellStyle name="Normal 6 2 4 6 2 2 6" xfId="21955"/>
    <cellStyle name="Normal 6 2 4 6 2 2 6 2" xfId="21956"/>
    <cellStyle name="Normal 6 2 4 6 2 2 6 3" xfId="44668"/>
    <cellStyle name="Normal 6 2 4 6 2 2 7" xfId="21957"/>
    <cellStyle name="Normal 6 2 4 6 2 2 8" xfId="21958"/>
    <cellStyle name="Normal 6 2 4 6 2 2 9" xfId="41046"/>
    <cellStyle name="Normal 6 2 4 6 2 3" xfId="21959"/>
    <cellStyle name="Normal 6 2 4 6 2 3 2" xfId="21960"/>
    <cellStyle name="Normal 6 2 4 6 2 3 2 2" xfId="21961"/>
    <cellStyle name="Normal 6 2 4 6 2 3 2 3" xfId="21962"/>
    <cellStyle name="Normal 6 2 4 6 2 3 2 4" xfId="52889"/>
    <cellStyle name="Normal 6 2 4 6 2 3 3" xfId="21963"/>
    <cellStyle name="Normal 6 2 4 6 2 3 3 2" xfId="21964"/>
    <cellStyle name="Normal 6 2 4 6 2 3 3 3" xfId="48945"/>
    <cellStyle name="Normal 6 2 4 6 2 3 4" xfId="21965"/>
    <cellStyle name="Normal 6 2 4 6 2 3 5" xfId="21966"/>
    <cellStyle name="Normal 6 2 4 6 2 3 6" xfId="42233"/>
    <cellStyle name="Normal 6 2 4 6 2 4" xfId="21967"/>
    <cellStyle name="Normal 6 2 4 6 2 4 2" xfId="21968"/>
    <cellStyle name="Normal 6 2 4 6 2 4 3" xfId="21969"/>
    <cellStyle name="Normal 6 2 4 6 2 4 4" xfId="48946"/>
    <cellStyle name="Normal 6 2 4 6 2 5" xfId="21970"/>
    <cellStyle name="Normal 6 2 4 6 2 5 2" xfId="21971"/>
    <cellStyle name="Normal 6 2 4 6 2 5 3" xfId="21972"/>
    <cellStyle name="Normal 6 2 4 6 2 5 4" xfId="45867"/>
    <cellStyle name="Normal 6 2 4 6 2 6" xfId="21973"/>
    <cellStyle name="Normal 6 2 4 6 2 6 2" xfId="21974"/>
    <cellStyle name="Normal 6 2 4 6 2 6 3" xfId="21975"/>
    <cellStyle name="Normal 6 2 4 6 2 6 4" xfId="51078"/>
    <cellStyle name="Normal 6 2 4 6 2 7" xfId="21976"/>
    <cellStyle name="Normal 6 2 4 6 2 7 2" xfId="21977"/>
    <cellStyle name="Normal 6 2 4 6 2 7 3" xfId="44044"/>
    <cellStyle name="Normal 6 2 4 6 2 8" xfId="21978"/>
    <cellStyle name="Normal 6 2 4 6 2 9" xfId="21979"/>
    <cellStyle name="Normal 6 2 4 6 3" xfId="21980"/>
    <cellStyle name="Normal 6 2 4 6 3 2" xfId="21981"/>
    <cellStyle name="Normal 6 2 4 6 3 2 2" xfId="21982"/>
    <cellStyle name="Normal 6 2 4 6 3 2 2 2" xfId="21983"/>
    <cellStyle name="Normal 6 2 4 6 3 2 2 3" xfId="21984"/>
    <cellStyle name="Normal 6 2 4 6 3 2 2 4" xfId="53512"/>
    <cellStyle name="Normal 6 2 4 6 3 2 3" xfId="21985"/>
    <cellStyle name="Normal 6 2 4 6 3 2 3 2" xfId="21986"/>
    <cellStyle name="Normal 6 2 4 6 3 2 3 3" xfId="48947"/>
    <cellStyle name="Normal 6 2 4 6 3 2 4" xfId="21987"/>
    <cellStyle name="Normal 6 2 4 6 3 2 5" xfId="21988"/>
    <cellStyle name="Normal 6 2 4 6 3 2 6" xfId="42856"/>
    <cellStyle name="Normal 6 2 4 6 3 3" xfId="21989"/>
    <cellStyle name="Normal 6 2 4 6 3 3 2" xfId="21990"/>
    <cellStyle name="Normal 6 2 4 6 3 3 3" xfId="21991"/>
    <cellStyle name="Normal 6 2 4 6 3 3 4" xfId="48948"/>
    <cellStyle name="Normal 6 2 4 6 3 4" xfId="21992"/>
    <cellStyle name="Normal 6 2 4 6 3 4 2" xfId="21993"/>
    <cellStyle name="Normal 6 2 4 6 3 4 3" xfId="21994"/>
    <cellStyle name="Normal 6 2 4 6 3 4 4" xfId="46490"/>
    <cellStyle name="Normal 6 2 4 6 3 5" xfId="21995"/>
    <cellStyle name="Normal 6 2 4 6 3 5 2" xfId="21996"/>
    <cellStyle name="Normal 6 2 4 6 3 5 3" xfId="21997"/>
    <cellStyle name="Normal 6 2 4 6 3 5 4" xfId="51701"/>
    <cellStyle name="Normal 6 2 4 6 3 6" xfId="21998"/>
    <cellStyle name="Normal 6 2 4 6 3 6 2" xfId="21999"/>
    <cellStyle name="Normal 6 2 4 6 3 6 3" xfId="44667"/>
    <cellStyle name="Normal 6 2 4 6 3 7" xfId="22000"/>
    <cellStyle name="Normal 6 2 4 6 3 8" xfId="22001"/>
    <cellStyle name="Normal 6 2 4 6 3 9" xfId="41045"/>
    <cellStyle name="Normal 6 2 4 6 4" xfId="22002"/>
    <cellStyle name="Normal 6 2 4 6 4 2" xfId="22003"/>
    <cellStyle name="Normal 6 2 4 6 4 2 2" xfId="22004"/>
    <cellStyle name="Normal 6 2 4 6 4 2 3" xfId="22005"/>
    <cellStyle name="Normal 6 2 4 6 4 2 4" xfId="52432"/>
    <cellStyle name="Normal 6 2 4 6 4 3" xfId="22006"/>
    <cellStyle name="Normal 6 2 4 6 4 3 2" xfId="22007"/>
    <cellStyle name="Normal 6 2 4 6 4 3 3" xfId="48949"/>
    <cellStyle name="Normal 6 2 4 6 4 4" xfId="22008"/>
    <cellStyle name="Normal 6 2 4 6 4 5" xfId="22009"/>
    <cellStyle name="Normal 6 2 4 6 4 6" xfId="41776"/>
    <cellStyle name="Normal 6 2 4 6 5" xfId="22010"/>
    <cellStyle name="Normal 6 2 4 6 5 2" xfId="22011"/>
    <cellStyle name="Normal 6 2 4 6 5 3" xfId="22012"/>
    <cellStyle name="Normal 6 2 4 6 5 4" xfId="48950"/>
    <cellStyle name="Normal 6 2 4 6 6" xfId="22013"/>
    <cellStyle name="Normal 6 2 4 6 6 2" xfId="22014"/>
    <cellStyle name="Normal 6 2 4 6 6 3" xfId="22015"/>
    <cellStyle name="Normal 6 2 4 6 6 4" xfId="45410"/>
    <cellStyle name="Normal 6 2 4 6 7" xfId="22016"/>
    <cellStyle name="Normal 6 2 4 6 7 2" xfId="22017"/>
    <cellStyle name="Normal 6 2 4 6 7 3" xfId="22018"/>
    <cellStyle name="Normal 6 2 4 6 7 4" xfId="50621"/>
    <cellStyle name="Normal 6 2 4 6 8" xfId="22019"/>
    <cellStyle name="Normal 6 2 4 6 8 2" xfId="22020"/>
    <cellStyle name="Normal 6 2 4 6 8 3" xfId="43587"/>
    <cellStyle name="Normal 6 2 4 6 9" xfId="22021"/>
    <cellStyle name="Normal 6 2 4 7" xfId="22022"/>
    <cellStyle name="Normal 6 2 4 7 10" xfId="40287"/>
    <cellStyle name="Normal 6 2 4 7 2" xfId="22023"/>
    <cellStyle name="Normal 6 2 4 7 2 2" xfId="22024"/>
    <cellStyle name="Normal 6 2 4 7 2 2 2" xfId="22025"/>
    <cellStyle name="Normal 6 2 4 7 2 2 2 2" xfId="22026"/>
    <cellStyle name="Normal 6 2 4 7 2 2 2 3" xfId="22027"/>
    <cellStyle name="Normal 6 2 4 7 2 2 2 4" xfId="53514"/>
    <cellStyle name="Normal 6 2 4 7 2 2 3" xfId="22028"/>
    <cellStyle name="Normal 6 2 4 7 2 2 3 2" xfId="22029"/>
    <cellStyle name="Normal 6 2 4 7 2 2 3 3" xfId="48951"/>
    <cellStyle name="Normal 6 2 4 7 2 2 4" xfId="22030"/>
    <cellStyle name="Normal 6 2 4 7 2 2 5" xfId="22031"/>
    <cellStyle name="Normal 6 2 4 7 2 2 6" xfId="42858"/>
    <cellStyle name="Normal 6 2 4 7 2 3" xfId="22032"/>
    <cellStyle name="Normal 6 2 4 7 2 3 2" xfId="22033"/>
    <cellStyle name="Normal 6 2 4 7 2 3 3" xfId="22034"/>
    <cellStyle name="Normal 6 2 4 7 2 3 4" xfId="48952"/>
    <cellStyle name="Normal 6 2 4 7 2 4" xfId="22035"/>
    <cellStyle name="Normal 6 2 4 7 2 4 2" xfId="22036"/>
    <cellStyle name="Normal 6 2 4 7 2 4 3" xfId="22037"/>
    <cellStyle name="Normal 6 2 4 7 2 4 4" xfId="46492"/>
    <cellStyle name="Normal 6 2 4 7 2 5" xfId="22038"/>
    <cellStyle name="Normal 6 2 4 7 2 5 2" xfId="22039"/>
    <cellStyle name="Normal 6 2 4 7 2 5 3" xfId="22040"/>
    <cellStyle name="Normal 6 2 4 7 2 5 4" xfId="51703"/>
    <cellStyle name="Normal 6 2 4 7 2 6" xfId="22041"/>
    <cellStyle name="Normal 6 2 4 7 2 6 2" xfId="22042"/>
    <cellStyle name="Normal 6 2 4 7 2 6 3" xfId="44669"/>
    <cellStyle name="Normal 6 2 4 7 2 7" xfId="22043"/>
    <cellStyle name="Normal 6 2 4 7 2 8" xfId="22044"/>
    <cellStyle name="Normal 6 2 4 7 2 9" xfId="41047"/>
    <cellStyle name="Normal 6 2 4 7 3" xfId="22045"/>
    <cellStyle name="Normal 6 2 4 7 3 2" xfId="22046"/>
    <cellStyle name="Normal 6 2 4 7 3 2 2" xfId="22047"/>
    <cellStyle name="Normal 6 2 4 7 3 2 3" xfId="22048"/>
    <cellStyle name="Normal 6 2 4 7 3 2 4" xfId="52754"/>
    <cellStyle name="Normal 6 2 4 7 3 3" xfId="22049"/>
    <cellStyle name="Normal 6 2 4 7 3 3 2" xfId="22050"/>
    <cellStyle name="Normal 6 2 4 7 3 3 3" xfId="48953"/>
    <cellStyle name="Normal 6 2 4 7 3 4" xfId="22051"/>
    <cellStyle name="Normal 6 2 4 7 3 5" xfId="22052"/>
    <cellStyle name="Normal 6 2 4 7 3 6" xfId="42098"/>
    <cellStyle name="Normal 6 2 4 7 4" xfId="22053"/>
    <cellStyle name="Normal 6 2 4 7 4 2" xfId="22054"/>
    <cellStyle name="Normal 6 2 4 7 4 3" xfId="22055"/>
    <cellStyle name="Normal 6 2 4 7 4 4" xfId="48954"/>
    <cellStyle name="Normal 6 2 4 7 5" xfId="22056"/>
    <cellStyle name="Normal 6 2 4 7 5 2" xfId="22057"/>
    <cellStyle name="Normal 6 2 4 7 5 3" xfId="22058"/>
    <cellStyle name="Normal 6 2 4 7 5 4" xfId="45732"/>
    <cellStyle name="Normal 6 2 4 7 6" xfId="22059"/>
    <cellStyle name="Normal 6 2 4 7 6 2" xfId="22060"/>
    <cellStyle name="Normal 6 2 4 7 6 3" xfId="22061"/>
    <cellStyle name="Normal 6 2 4 7 6 4" xfId="50943"/>
    <cellStyle name="Normal 6 2 4 7 7" xfId="22062"/>
    <cellStyle name="Normal 6 2 4 7 7 2" xfId="22063"/>
    <cellStyle name="Normal 6 2 4 7 7 3" xfId="43909"/>
    <cellStyle name="Normal 6 2 4 7 8" xfId="22064"/>
    <cellStyle name="Normal 6 2 4 7 9" xfId="22065"/>
    <cellStyle name="Normal 6 2 4 8" xfId="22066"/>
    <cellStyle name="Normal 6 2 4 8 2" xfId="22067"/>
    <cellStyle name="Normal 6 2 4 8 2 2" xfId="22068"/>
    <cellStyle name="Normal 6 2 4 8 2 2 2" xfId="22069"/>
    <cellStyle name="Normal 6 2 4 8 2 2 3" xfId="22070"/>
    <cellStyle name="Normal 6 2 4 8 2 2 4" xfId="53121"/>
    <cellStyle name="Normal 6 2 4 8 2 3" xfId="22071"/>
    <cellStyle name="Normal 6 2 4 8 2 3 2" xfId="22072"/>
    <cellStyle name="Normal 6 2 4 8 2 3 3" xfId="48955"/>
    <cellStyle name="Normal 6 2 4 8 2 4" xfId="22073"/>
    <cellStyle name="Normal 6 2 4 8 2 5" xfId="22074"/>
    <cellStyle name="Normal 6 2 4 8 2 6" xfId="42465"/>
    <cellStyle name="Normal 6 2 4 8 3" xfId="22075"/>
    <cellStyle name="Normal 6 2 4 8 3 2" xfId="22076"/>
    <cellStyle name="Normal 6 2 4 8 3 3" xfId="22077"/>
    <cellStyle name="Normal 6 2 4 8 3 4" xfId="48956"/>
    <cellStyle name="Normal 6 2 4 8 4" xfId="22078"/>
    <cellStyle name="Normal 6 2 4 8 4 2" xfId="22079"/>
    <cellStyle name="Normal 6 2 4 8 4 3" xfId="22080"/>
    <cellStyle name="Normal 6 2 4 8 4 4" xfId="46099"/>
    <cellStyle name="Normal 6 2 4 8 5" xfId="22081"/>
    <cellStyle name="Normal 6 2 4 8 5 2" xfId="22082"/>
    <cellStyle name="Normal 6 2 4 8 5 3" xfId="22083"/>
    <cellStyle name="Normal 6 2 4 8 5 4" xfId="51310"/>
    <cellStyle name="Normal 6 2 4 8 6" xfId="22084"/>
    <cellStyle name="Normal 6 2 4 8 6 2" xfId="22085"/>
    <cellStyle name="Normal 6 2 4 8 6 3" xfId="44276"/>
    <cellStyle name="Normal 6 2 4 8 7" xfId="22086"/>
    <cellStyle name="Normal 6 2 4 8 8" xfId="22087"/>
    <cellStyle name="Normal 6 2 4 8 9" xfId="40654"/>
    <cellStyle name="Normal 6 2 4 9" xfId="22088"/>
    <cellStyle name="Normal 6 2 4 9 2" xfId="22089"/>
    <cellStyle name="Normal 6 2 4 9 2 2" xfId="22090"/>
    <cellStyle name="Normal 6 2 4 9 2 2 2" xfId="22091"/>
    <cellStyle name="Normal 6 2 4 9 2 2 3" xfId="22092"/>
    <cellStyle name="Normal 6 2 4 9 2 2 4" xfId="52388"/>
    <cellStyle name="Normal 6 2 4 9 2 3" xfId="22093"/>
    <cellStyle name="Normal 6 2 4 9 2 3 2" xfId="22094"/>
    <cellStyle name="Normal 6 2 4 9 2 3 3" xfId="48957"/>
    <cellStyle name="Normal 6 2 4 9 2 4" xfId="22095"/>
    <cellStyle name="Normal 6 2 4 9 2 5" xfId="22096"/>
    <cellStyle name="Normal 6 2 4 9 2 6" xfId="41732"/>
    <cellStyle name="Normal 6 2 4 9 3" xfId="22097"/>
    <cellStyle name="Normal 6 2 4 9 3 2" xfId="22098"/>
    <cellStyle name="Normal 6 2 4 9 3 3" xfId="22099"/>
    <cellStyle name="Normal 6 2 4 9 3 4" xfId="48958"/>
    <cellStyle name="Normal 6 2 4 9 4" xfId="22100"/>
    <cellStyle name="Normal 6 2 4 9 4 2" xfId="22101"/>
    <cellStyle name="Normal 6 2 4 9 4 3" xfId="22102"/>
    <cellStyle name="Normal 6 2 4 9 4 4" xfId="45366"/>
    <cellStyle name="Normal 6 2 4 9 5" xfId="22103"/>
    <cellStyle name="Normal 6 2 4 9 5 2" xfId="22104"/>
    <cellStyle name="Normal 6 2 4 9 5 3" xfId="22105"/>
    <cellStyle name="Normal 6 2 4 9 5 4" xfId="50577"/>
    <cellStyle name="Normal 6 2 4 9 6" xfId="22106"/>
    <cellStyle name="Normal 6 2 4 9 6 2" xfId="22107"/>
    <cellStyle name="Normal 6 2 4 9 6 3" xfId="43543"/>
    <cellStyle name="Normal 6 2 4 9 7" xfId="22108"/>
    <cellStyle name="Normal 6 2 4 9 8" xfId="22109"/>
    <cellStyle name="Normal 6 2 4 9 9" xfId="39921"/>
    <cellStyle name="Normal 6 2 5" xfId="264"/>
    <cellStyle name="Normal 6 2 5 10" xfId="22110"/>
    <cellStyle name="Normal 6 2 5 10 2" xfId="22111"/>
    <cellStyle name="Normal 6 2 5 10 3" xfId="22112"/>
    <cellStyle name="Normal 6 2 5 10 4" xfId="50712"/>
    <cellStyle name="Normal 6 2 5 11" xfId="22113"/>
    <cellStyle name="Normal 6 2 5 11 2" xfId="22114"/>
    <cellStyle name="Normal 6 2 5 11 3" xfId="43678"/>
    <cellStyle name="Normal 6 2 5 12" xfId="22115"/>
    <cellStyle name="Normal 6 2 5 13" xfId="22116"/>
    <cellStyle name="Normal 6 2 5 14" xfId="40056"/>
    <cellStyle name="Normal 6 2 5 2" xfId="22117"/>
    <cellStyle name="Normal 6 2 5 2 10" xfId="22118"/>
    <cellStyle name="Normal 6 2 5 2 11" xfId="40191"/>
    <cellStyle name="Normal 6 2 5 2 2" xfId="22119"/>
    <cellStyle name="Normal 6 2 5 2 2 10" xfId="40558"/>
    <cellStyle name="Normal 6 2 5 2 2 2" xfId="22120"/>
    <cellStyle name="Normal 6 2 5 2 2 2 2" xfId="22121"/>
    <cellStyle name="Normal 6 2 5 2 2 2 2 2" xfId="22122"/>
    <cellStyle name="Normal 6 2 5 2 2 2 2 2 2" xfId="22123"/>
    <cellStyle name="Normal 6 2 5 2 2 2 2 2 3" xfId="22124"/>
    <cellStyle name="Normal 6 2 5 2 2 2 2 2 4" xfId="53517"/>
    <cellStyle name="Normal 6 2 5 2 2 2 2 3" xfId="22125"/>
    <cellStyle name="Normal 6 2 5 2 2 2 2 3 2" xfId="22126"/>
    <cellStyle name="Normal 6 2 5 2 2 2 2 3 3" xfId="48959"/>
    <cellStyle name="Normal 6 2 5 2 2 2 2 4" xfId="22127"/>
    <cellStyle name="Normal 6 2 5 2 2 2 2 5" xfId="22128"/>
    <cellStyle name="Normal 6 2 5 2 2 2 2 6" xfId="42861"/>
    <cellStyle name="Normal 6 2 5 2 2 2 3" xfId="22129"/>
    <cellStyle name="Normal 6 2 5 2 2 2 3 2" xfId="22130"/>
    <cellStyle name="Normal 6 2 5 2 2 2 3 3" xfId="22131"/>
    <cellStyle name="Normal 6 2 5 2 2 2 3 4" xfId="48960"/>
    <cellStyle name="Normal 6 2 5 2 2 2 4" xfId="22132"/>
    <cellStyle name="Normal 6 2 5 2 2 2 4 2" xfId="22133"/>
    <cellStyle name="Normal 6 2 5 2 2 2 4 3" xfId="22134"/>
    <cellStyle name="Normal 6 2 5 2 2 2 4 4" xfId="46495"/>
    <cellStyle name="Normal 6 2 5 2 2 2 5" xfId="22135"/>
    <cellStyle name="Normal 6 2 5 2 2 2 5 2" xfId="22136"/>
    <cellStyle name="Normal 6 2 5 2 2 2 5 3" xfId="22137"/>
    <cellStyle name="Normal 6 2 5 2 2 2 5 4" xfId="51706"/>
    <cellStyle name="Normal 6 2 5 2 2 2 6" xfId="22138"/>
    <cellStyle name="Normal 6 2 5 2 2 2 6 2" xfId="22139"/>
    <cellStyle name="Normal 6 2 5 2 2 2 6 3" xfId="44672"/>
    <cellStyle name="Normal 6 2 5 2 2 2 7" xfId="22140"/>
    <cellStyle name="Normal 6 2 5 2 2 2 8" xfId="22141"/>
    <cellStyle name="Normal 6 2 5 2 2 2 9" xfId="41050"/>
    <cellStyle name="Normal 6 2 5 2 2 3" xfId="22142"/>
    <cellStyle name="Normal 6 2 5 2 2 3 2" xfId="22143"/>
    <cellStyle name="Normal 6 2 5 2 2 3 2 2" xfId="22144"/>
    <cellStyle name="Normal 6 2 5 2 2 3 2 3" xfId="22145"/>
    <cellStyle name="Normal 6 2 5 2 2 3 2 4" xfId="53025"/>
    <cellStyle name="Normal 6 2 5 2 2 3 3" xfId="22146"/>
    <cellStyle name="Normal 6 2 5 2 2 3 3 2" xfId="22147"/>
    <cellStyle name="Normal 6 2 5 2 2 3 3 3" xfId="48961"/>
    <cellStyle name="Normal 6 2 5 2 2 3 4" xfId="22148"/>
    <cellStyle name="Normal 6 2 5 2 2 3 5" xfId="22149"/>
    <cellStyle name="Normal 6 2 5 2 2 3 6" xfId="42369"/>
    <cellStyle name="Normal 6 2 5 2 2 4" xfId="22150"/>
    <cellStyle name="Normal 6 2 5 2 2 4 2" xfId="22151"/>
    <cellStyle name="Normal 6 2 5 2 2 4 3" xfId="22152"/>
    <cellStyle name="Normal 6 2 5 2 2 4 4" xfId="48962"/>
    <cellStyle name="Normal 6 2 5 2 2 5" xfId="22153"/>
    <cellStyle name="Normal 6 2 5 2 2 5 2" xfId="22154"/>
    <cellStyle name="Normal 6 2 5 2 2 5 3" xfId="22155"/>
    <cellStyle name="Normal 6 2 5 2 2 5 4" xfId="46003"/>
    <cellStyle name="Normal 6 2 5 2 2 6" xfId="22156"/>
    <cellStyle name="Normal 6 2 5 2 2 6 2" xfId="22157"/>
    <cellStyle name="Normal 6 2 5 2 2 6 3" xfId="22158"/>
    <cellStyle name="Normal 6 2 5 2 2 6 4" xfId="51214"/>
    <cellStyle name="Normal 6 2 5 2 2 7" xfId="22159"/>
    <cellStyle name="Normal 6 2 5 2 2 7 2" xfId="22160"/>
    <cellStyle name="Normal 6 2 5 2 2 7 3" xfId="44180"/>
    <cellStyle name="Normal 6 2 5 2 2 8" xfId="22161"/>
    <cellStyle name="Normal 6 2 5 2 2 9" xfId="22162"/>
    <cellStyle name="Normal 6 2 5 2 3" xfId="22163"/>
    <cellStyle name="Normal 6 2 5 2 3 2" xfId="22164"/>
    <cellStyle name="Normal 6 2 5 2 3 2 2" xfId="22165"/>
    <cellStyle name="Normal 6 2 5 2 3 2 2 2" xfId="22166"/>
    <cellStyle name="Normal 6 2 5 2 3 2 2 3" xfId="22167"/>
    <cellStyle name="Normal 6 2 5 2 3 2 2 4" xfId="53516"/>
    <cellStyle name="Normal 6 2 5 2 3 2 3" xfId="22168"/>
    <cellStyle name="Normal 6 2 5 2 3 2 3 2" xfId="22169"/>
    <cellStyle name="Normal 6 2 5 2 3 2 3 3" xfId="48963"/>
    <cellStyle name="Normal 6 2 5 2 3 2 4" xfId="22170"/>
    <cellStyle name="Normal 6 2 5 2 3 2 5" xfId="22171"/>
    <cellStyle name="Normal 6 2 5 2 3 2 6" xfId="42860"/>
    <cellStyle name="Normal 6 2 5 2 3 3" xfId="22172"/>
    <cellStyle name="Normal 6 2 5 2 3 3 2" xfId="22173"/>
    <cellStyle name="Normal 6 2 5 2 3 3 3" xfId="22174"/>
    <cellStyle name="Normal 6 2 5 2 3 3 4" xfId="48964"/>
    <cellStyle name="Normal 6 2 5 2 3 4" xfId="22175"/>
    <cellStyle name="Normal 6 2 5 2 3 4 2" xfId="22176"/>
    <cellStyle name="Normal 6 2 5 2 3 4 3" xfId="22177"/>
    <cellStyle name="Normal 6 2 5 2 3 4 4" xfId="46494"/>
    <cellStyle name="Normal 6 2 5 2 3 5" xfId="22178"/>
    <cellStyle name="Normal 6 2 5 2 3 5 2" xfId="22179"/>
    <cellStyle name="Normal 6 2 5 2 3 5 3" xfId="22180"/>
    <cellStyle name="Normal 6 2 5 2 3 5 4" xfId="51705"/>
    <cellStyle name="Normal 6 2 5 2 3 6" xfId="22181"/>
    <cellStyle name="Normal 6 2 5 2 3 6 2" xfId="22182"/>
    <cellStyle name="Normal 6 2 5 2 3 6 3" xfId="44671"/>
    <cellStyle name="Normal 6 2 5 2 3 7" xfId="22183"/>
    <cellStyle name="Normal 6 2 5 2 3 8" xfId="22184"/>
    <cellStyle name="Normal 6 2 5 2 3 9" xfId="41049"/>
    <cellStyle name="Normal 6 2 5 2 4" xfId="22185"/>
    <cellStyle name="Normal 6 2 5 2 4 2" xfId="22186"/>
    <cellStyle name="Normal 6 2 5 2 4 2 2" xfId="22187"/>
    <cellStyle name="Normal 6 2 5 2 4 2 3" xfId="22188"/>
    <cellStyle name="Normal 6 2 5 2 4 2 4" xfId="52658"/>
    <cellStyle name="Normal 6 2 5 2 4 3" xfId="22189"/>
    <cellStyle name="Normal 6 2 5 2 4 3 2" xfId="22190"/>
    <cellStyle name="Normal 6 2 5 2 4 3 3" xfId="48965"/>
    <cellStyle name="Normal 6 2 5 2 4 4" xfId="22191"/>
    <cellStyle name="Normal 6 2 5 2 4 5" xfId="22192"/>
    <cellStyle name="Normal 6 2 5 2 4 6" xfId="42002"/>
    <cellStyle name="Normal 6 2 5 2 5" xfId="22193"/>
    <cellStyle name="Normal 6 2 5 2 5 2" xfId="22194"/>
    <cellStyle name="Normal 6 2 5 2 5 3" xfId="22195"/>
    <cellStyle name="Normal 6 2 5 2 5 4" xfId="48966"/>
    <cellStyle name="Normal 6 2 5 2 6" xfId="22196"/>
    <cellStyle name="Normal 6 2 5 2 6 2" xfId="22197"/>
    <cellStyle name="Normal 6 2 5 2 6 3" xfId="22198"/>
    <cellStyle name="Normal 6 2 5 2 6 4" xfId="45636"/>
    <cellStyle name="Normal 6 2 5 2 7" xfId="22199"/>
    <cellStyle name="Normal 6 2 5 2 7 2" xfId="22200"/>
    <cellStyle name="Normal 6 2 5 2 7 3" xfId="22201"/>
    <cellStyle name="Normal 6 2 5 2 7 4" xfId="50847"/>
    <cellStyle name="Normal 6 2 5 2 8" xfId="22202"/>
    <cellStyle name="Normal 6 2 5 2 8 2" xfId="22203"/>
    <cellStyle name="Normal 6 2 5 2 8 3" xfId="43813"/>
    <cellStyle name="Normal 6 2 5 2 9" xfId="22204"/>
    <cellStyle name="Normal 6 2 5 3" xfId="22205"/>
    <cellStyle name="Normal 6 2 5 3 10" xfId="40329"/>
    <cellStyle name="Normal 6 2 5 3 2" xfId="22206"/>
    <cellStyle name="Normal 6 2 5 3 2 2" xfId="22207"/>
    <cellStyle name="Normal 6 2 5 3 2 2 2" xfId="22208"/>
    <cellStyle name="Normal 6 2 5 3 2 2 2 2" xfId="22209"/>
    <cellStyle name="Normal 6 2 5 3 2 2 2 3" xfId="22210"/>
    <cellStyle name="Normal 6 2 5 3 2 2 2 4" xfId="53518"/>
    <cellStyle name="Normal 6 2 5 3 2 2 3" xfId="22211"/>
    <cellStyle name="Normal 6 2 5 3 2 2 3 2" xfId="22212"/>
    <cellStyle name="Normal 6 2 5 3 2 2 3 3" xfId="48967"/>
    <cellStyle name="Normal 6 2 5 3 2 2 4" xfId="22213"/>
    <cellStyle name="Normal 6 2 5 3 2 2 5" xfId="22214"/>
    <cellStyle name="Normal 6 2 5 3 2 2 6" xfId="42862"/>
    <cellStyle name="Normal 6 2 5 3 2 3" xfId="22215"/>
    <cellStyle name="Normal 6 2 5 3 2 3 2" xfId="22216"/>
    <cellStyle name="Normal 6 2 5 3 2 3 3" xfId="22217"/>
    <cellStyle name="Normal 6 2 5 3 2 3 4" xfId="48968"/>
    <cellStyle name="Normal 6 2 5 3 2 4" xfId="22218"/>
    <cellStyle name="Normal 6 2 5 3 2 4 2" xfId="22219"/>
    <cellStyle name="Normal 6 2 5 3 2 4 3" xfId="22220"/>
    <cellStyle name="Normal 6 2 5 3 2 4 4" xfId="46496"/>
    <cellStyle name="Normal 6 2 5 3 2 5" xfId="22221"/>
    <cellStyle name="Normal 6 2 5 3 2 5 2" xfId="22222"/>
    <cellStyle name="Normal 6 2 5 3 2 5 3" xfId="22223"/>
    <cellStyle name="Normal 6 2 5 3 2 5 4" xfId="51707"/>
    <cellStyle name="Normal 6 2 5 3 2 6" xfId="22224"/>
    <cellStyle name="Normal 6 2 5 3 2 6 2" xfId="22225"/>
    <cellStyle name="Normal 6 2 5 3 2 6 3" xfId="44673"/>
    <cellStyle name="Normal 6 2 5 3 2 7" xfId="22226"/>
    <cellStyle name="Normal 6 2 5 3 2 8" xfId="22227"/>
    <cellStyle name="Normal 6 2 5 3 2 9" xfId="41051"/>
    <cellStyle name="Normal 6 2 5 3 3" xfId="22228"/>
    <cellStyle name="Normal 6 2 5 3 3 2" xfId="22229"/>
    <cellStyle name="Normal 6 2 5 3 3 2 2" xfId="22230"/>
    <cellStyle name="Normal 6 2 5 3 3 2 3" xfId="22231"/>
    <cellStyle name="Normal 6 2 5 3 3 2 4" xfId="52796"/>
    <cellStyle name="Normal 6 2 5 3 3 3" xfId="22232"/>
    <cellStyle name="Normal 6 2 5 3 3 3 2" xfId="22233"/>
    <cellStyle name="Normal 6 2 5 3 3 3 3" xfId="48969"/>
    <cellStyle name="Normal 6 2 5 3 3 4" xfId="22234"/>
    <cellStyle name="Normal 6 2 5 3 3 5" xfId="22235"/>
    <cellStyle name="Normal 6 2 5 3 3 6" xfId="42140"/>
    <cellStyle name="Normal 6 2 5 3 4" xfId="22236"/>
    <cellStyle name="Normal 6 2 5 3 4 2" xfId="22237"/>
    <cellStyle name="Normal 6 2 5 3 4 3" xfId="22238"/>
    <cellStyle name="Normal 6 2 5 3 4 4" xfId="48970"/>
    <cellStyle name="Normal 6 2 5 3 5" xfId="22239"/>
    <cellStyle name="Normal 6 2 5 3 5 2" xfId="22240"/>
    <cellStyle name="Normal 6 2 5 3 5 3" xfId="22241"/>
    <cellStyle name="Normal 6 2 5 3 5 4" xfId="45774"/>
    <cellStyle name="Normal 6 2 5 3 6" xfId="22242"/>
    <cellStyle name="Normal 6 2 5 3 6 2" xfId="22243"/>
    <cellStyle name="Normal 6 2 5 3 6 3" xfId="22244"/>
    <cellStyle name="Normal 6 2 5 3 6 4" xfId="50985"/>
    <cellStyle name="Normal 6 2 5 3 7" xfId="22245"/>
    <cellStyle name="Normal 6 2 5 3 7 2" xfId="22246"/>
    <cellStyle name="Normal 6 2 5 3 7 3" xfId="43951"/>
    <cellStyle name="Normal 6 2 5 3 8" xfId="22247"/>
    <cellStyle name="Normal 6 2 5 3 9" xfId="22248"/>
    <cellStyle name="Normal 6 2 5 4" xfId="22249"/>
    <cellStyle name="Normal 6 2 5 4 2" xfId="22250"/>
    <cellStyle name="Normal 6 2 5 4 2 2" xfId="22251"/>
    <cellStyle name="Normal 6 2 5 4 2 2 2" xfId="22252"/>
    <cellStyle name="Normal 6 2 5 4 2 2 3" xfId="22253"/>
    <cellStyle name="Normal 6 2 5 4 2 2 4" xfId="53515"/>
    <cellStyle name="Normal 6 2 5 4 2 3" xfId="22254"/>
    <cellStyle name="Normal 6 2 5 4 2 3 2" xfId="22255"/>
    <cellStyle name="Normal 6 2 5 4 2 3 3" xfId="48971"/>
    <cellStyle name="Normal 6 2 5 4 2 4" xfId="22256"/>
    <cellStyle name="Normal 6 2 5 4 2 5" xfId="22257"/>
    <cellStyle name="Normal 6 2 5 4 2 6" xfId="42859"/>
    <cellStyle name="Normal 6 2 5 4 3" xfId="22258"/>
    <cellStyle name="Normal 6 2 5 4 3 2" xfId="22259"/>
    <cellStyle name="Normal 6 2 5 4 3 3" xfId="22260"/>
    <cellStyle name="Normal 6 2 5 4 3 4" xfId="48972"/>
    <cellStyle name="Normal 6 2 5 4 4" xfId="22261"/>
    <cellStyle name="Normal 6 2 5 4 4 2" xfId="22262"/>
    <cellStyle name="Normal 6 2 5 4 4 3" xfId="22263"/>
    <cellStyle name="Normal 6 2 5 4 4 4" xfId="46493"/>
    <cellStyle name="Normal 6 2 5 4 5" xfId="22264"/>
    <cellStyle name="Normal 6 2 5 4 5 2" xfId="22265"/>
    <cellStyle name="Normal 6 2 5 4 5 3" xfId="22266"/>
    <cellStyle name="Normal 6 2 5 4 5 4" xfId="51704"/>
    <cellStyle name="Normal 6 2 5 4 6" xfId="22267"/>
    <cellStyle name="Normal 6 2 5 4 6 2" xfId="22268"/>
    <cellStyle name="Normal 6 2 5 4 6 3" xfId="44670"/>
    <cellStyle name="Normal 6 2 5 4 7" xfId="22269"/>
    <cellStyle name="Normal 6 2 5 4 8" xfId="22270"/>
    <cellStyle name="Normal 6 2 5 4 9" xfId="41048"/>
    <cellStyle name="Normal 6 2 5 5" xfId="22271"/>
    <cellStyle name="Normal 6 2 5 5 2" xfId="22272"/>
    <cellStyle name="Normal 6 2 5 5 2 2" xfId="22273"/>
    <cellStyle name="Normal 6 2 5 5 2 2 2" xfId="22274"/>
    <cellStyle name="Normal 6 2 5 5 2 2 3" xfId="22275"/>
    <cellStyle name="Normal 6 2 5 5 2 2 4" xfId="53901"/>
    <cellStyle name="Normal 6 2 5 5 2 3" xfId="22276"/>
    <cellStyle name="Normal 6 2 5 5 2 3 2" xfId="22277"/>
    <cellStyle name="Normal 6 2 5 5 2 3 3" xfId="48973"/>
    <cellStyle name="Normal 6 2 5 5 2 4" xfId="22278"/>
    <cellStyle name="Normal 6 2 5 5 2 5" xfId="22279"/>
    <cellStyle name="Normal 6 2 5 5 2 6" xfId="43245"/>
    <cellStyle name="Normal 6 2 5 5 3" xfId="22280"/>
    <cellStyle name="Normal 6 2 5 5 3 2" xfId="22281"/>
    <cellStyle name="Normal 6 2 5 5 3 3" xfId="22282"/>
    <cellStyle name="Normal 6 2 5 5 3 4" xfId="48974"/>
    <cellStyle name="Normal 6 2 5 5 4" xfId="22283"/>
    <cellStyle name="Normal 6 2 5 5 4 2" xfId="22284"/>
    <cellStyle name="Normal 6 2 5 5 4 3" xfId="22285"/>
    <cellStyle name="Normal 6 2 5 5 4 4" xfId="46879"/>
    <cellStyle name="Normal 6 2 5 5 5" xfId="22286"/>
    <cellStyle name="Normal 6 2 5 5 5 2" xfId="22287"/>
    <cellStyle name="Normal 6 2 5 5 5 3" xfId="22288"/>
    <cellStyle name="Normal 6 2 5 5 5 4" xfId="52090"/>
    <cellStyle name="Normal 6 2 5 5 6" xfId="22289"/>
    <cellStyle name="Normal 6 2 5 5 6 2" xfId="22290"/>
    <cellStyle name="Normal 6 2 5 5 6 3" xfId="45056"/>
    <cellStyle name="Normal 6 2 5 5 7" xfId="22291"/>
    <cellStyle name="Normal 6 2 5 5 8" xfId="22292"/>
    <cellStyle name="Normal 6 2 5 5 9" xfId="41434"/>
    <cellStyle name="Normal 6 2 5 6" xfId="22293"/>
    <cellStyle name="Normal 6 2 5 6 2" xfId="22294"/>
    <cellStyle name="Normal 6 2 5 6 2 2" xfId="22295"/>
    <cellStyle name="Normal 6 2 5 6 2 2 2" xfId="22296"/>
    <cellStyle name="Normal 6 2 5 6 2 2 3" xfId="22297"/>
    <cellStyle name="Normal 6 2 5 6 2 2 4" xfId="54036"/>
    <cellStyle name="Normal 6 2 5 6 2 3" xfId="22298"/>
    <cellStyle name="Normal 6 2 5 6 2 3 2" xfId="22299"/>
    <cellStyle name="Normal 6 2 5 6 2 3 3" xfId="48975"/>
    <cellStyle name="Normal 6 2 5 6 2 4" xfId="22300"/>
    <cellStyle name="Normal 6 2 5 6 2 5" xfId="22301"/>
    <cellStyle name="Normal 6 2 5 6 2 6" xfId="43380"/>
    <cellStyle name="Normal 6 2 5 6 3" xfId="22302"/>
    <cellStyle name="Normal 6 2 5 6 3 2" xfId="22303"/>
    <cellStyle name="Normal 6 2 5 6 3 3" xfId="22304"/>
    <cellStyle name="Normal 6 2 5 6 3 4" xfId="47014"/>
    <cellStyle name="Normal 6 2 5 6 4" xfId="22305"/>
    <cellStyle name="Normal 6 2 5 6 4 2" xfId="22306"/>
    <cellStyle name="Normal 6 2 5 6 4 3" xfId="22307"/>
    <cellStyle name="Normal 6 2 5 6 4 4" xfId="52225"/>
    <cellStyle name="Normal 6 2 5 6 5" xfId="22308"/>
    <cellStyle name="Normal 6 2 5 6 5 2" xfId="22309"/>
    <cellStyle name="Normal 6 2 5 6 5 3" xfId="45191"/>
    <cellStyle name="Normal 6 2 5 6 6" xfId="22310"/>
    <cellStyle name="Normal 6 2 5 6 7" xfId="22311"/>
    <cellStyle name="Normal 6 2 5 6 8" xfId="41569"/>
    <cellStyle name="Normal 6 2 5 7" xfId="22312"/>
    <cellStyle name="Normal 6 2 5 7 2" xfId="22313"/>
    <cellStyle name="Normal 6 2 5 7 2 2" xfId="22314"/>
    <cellStyle name="Normal 6 2 5 7 2 3" xfId="22315"/>
    <cellStyle name="Normal 6 2 5 7 2 4" xfId="52523"/>
    <cellStyle name="Normal 6 2 5 7 3" xfId="22316"/>
    <cellStyle name="Normal 6 2 5 7 3 2" xfId="22317"/>
    <cellStyle name="Normal 6 2 5 7 3 3" xfId="48976"/>
    <cellStyle name="Normal 6 2 5 7 4" xfId="22318"/>
    <cellStyle name="Normal 6 2 5 7 5" xfId="22319"/>
    <cellStyle name="Normal 6 2 5 7 6" xfId="41867"/>
    <cellStyle name="Normal 6 2 5 8" xfId="22320"/>
    <cellStyle name="Normal 6 2 5 8 2" xfId="22321"/>
    <cellStyle name="Normal 6 2 5 8 3" xfId="22322"/>
    <cellStyle name="Normal 6 2 5 8 4" xfId="48977"/>
    <cellStyle name="Normal 6 2 5 9" xfId="22323"/>
    <cellStyle name="Normal 6 2 5 9 2" xfId="22324"/>
    <cellStyle name="Normal 6 2 5 9 3" xfId="22325"/>
    <cellStyle name="Normal 6 2 5 9 4" xfId="45501"/>
    <cellStyle name="Normal 6 2 6" xfId="198"/>
    <cellStyle name="Normal 6 2 6 10" xfId="22326"/>
    <cellStyle name="Normal 6 2 6 10 2" xfId="22327"/>
    <cellStyle name="Normal 6 2 6 10 3" xfId="22328"/>
    <cellStyle name="Normal 6 2 6 10 4" xfId="50754"/>
    <cellStyle name="Normal 6 2 6 11" xfId="22329"/>
    <cellStyle name="Normal 6 2 6 11 2" xfId="22330"/>
    <cellStyle name="Normal 6 2 6 11 3" xfId="43720"/>
    <cellStyle name="Normal 6 2 6 12" xfId="22331"/>
    <cellStyle name="Normal 6 2 6 13" xfId="22332"/>
    <cellStyle name="Normal 6 2 6 14" xfId="40098"/>
    <cellStyle name="Normal 6 2 6 2" xfId="22333"/>
    <cellStyle name="Normal 6 2 6 2 10" xfId="22334"/>
    <cellStyle name="Normal 6 2 6 2 11" xfId="40233"/>
    <cellStyle name="Normal 6 2 6 2 2" xfId="22335"/>
    <cellStyle name="Normal 6 2 6 2 2 10" xfId="40600"/>
    <cellStyle name="Normal 6 2 6 2 2 2" xfId="22336"/>
    <cellStyle name="Normal 6 2 6 2 2 2 2" xfId="22337"/>
    <cellStyle name="Normal 6 2 6 2 2 2 2 2" xfId="22338"/>
    <cellStyle name="Normal 6 2 6 2 2 2 2 2 2" xfId="22339"/>
    <cellStyle name="Normal 6 2 6 2 2 2 2 2 3" xfId="22340"/>
    <cellStyle name="Normal 6 2 6 2 2 2 2 2 4" xfId="53521"/>
    <cellStyle name="Normal 6 2 6 2 2 2 2 3" xfId="22341"/>
    <cellStyle name="Normal 6 2 6 2 2 2 2 3 2" xfId="22342"/>
    <cellStyle name="Normal 6 2 6 2 2 2 2 3 3" xfId="48978"/>
    <cellStyle name="Normal 6 2 6 2 2 2 2 4" xfId="22343"/>
    <cellStyle name="Normal 6 2 6 2 2 2 2 5" xfId="22344"/>
    <cellStyle name="Normal 6 2 6 2 2 2 2 6" xfId="42865"/>
    <cellStyle name="Normal 6 2 6 2 2 2 3" xfId="22345"/>
    <cellStyle name="Normal 6 2 6 2 2 2 3 2" xfId="22346"/>
    <cellStyle name="Normal 6 2 6 2 2 2 3 3" xfId="22347"/>
    <cellStyle name="Normal 6 2 6 2 2 2 3 4" xfId="48979"/>
    <cellStyle name="Normal 6 2 6 2 2 2 4" xfId="22348"/>
    <cellStyle name="Normal 6 2 6 2 2 2 4 2" xfId="22349"/>
    <cellStyle name="Normal 6 2 6 2 2 2 4 3" xfId="22350"/>
    <cellStyle name="Normal 6 2 6 2 2 2 4 4" xfId="46499"/>
    <cellStyle name="Normal 6 2 6 2 2 2 5" xfId="22351"/>
    <cellStyle name="Normal 6 2 6 2 2 2 5 2" xfId="22352"/>
    <cellStyle name="Normal 6 2 6 2 2 2 5 3" xfId="22353"/>
    <cellStyle name="Normal 6 2 6 2 2 2 5 4" xfId="51710"/>
    <cellStyle name="Normal 6 2 6 2 2 2 6" xfId="22354"/>
    <cellStyle name="Normal 6 2 6 2 2 2 6 2" xfId="22355"/>
    <cellStyle name="Normal 6 2 6 2 2 2 6 3" xfId="44676"/>
    <cellStyle name="Normal 6 2 6 2 2 2 7" xfId="22356"/>
    <cellStyle name="Normal 6 2 6 2 2 2 8" xfId="22357"/>
    <cellStyle name="Normal 6 2 6 2 2 2 9" xfId="41054"/>
    <cellStyle name="Normal 6 2 6 2 2 3" xfId="22358"/>
    <cellStyle name="Normal 6 2 6 2 2 3 2" xfId="22359"/>
    <cellStyle name="Normal 6 2 6 2 2 3 2 2" xfId="22360"/>
    <cellStyle name="Normal 6 2 6 2 2 3 2 3" xfId="22361"/>
    <cellStyle name="Normal 6 2 6 2 2 3 2 4" xfId="53067"/>
    <cellStyle name="Normal 6 2 6 2 2 3 3" xfId="22362"/>
    <cellStyle name="Normal 6 2 6 2 2 3 3 2" xfId="22363"/>
    <cellStyle name="Normal 6 2 6 2 2 3 3 3" xfId="48980"/>
    <cellStyle name="Normal 6 2 6 2 2 3 4" xfId="22364"/>
    <cellStyle name="Normal 6 2 6 2 2 3 5" xfId="22365"/>
    <cellStyle name="Normal 6 2 6 2 2 3 6" xfId="42411"/>
    <cellStyle name="Normal 6 2 6 2 2 4" xfId="22366"/>
    <cellStyle name="Normal 6 2 6 2 2 4 2" xfId="22367"/>
    <cellStyle name="Normal 6 2 6 2 2 4 3" xfId="22368"/>
    <cellStyle name="Normal 6 2 6 2 2 4 4" xfId="48981"/>
    <cellStyle name="Normal 6 2 6 2 2 5" xfId="22369"/>
    <cellStyle name="Normal 6 2 6 2 2 5 2" xfId="22370"/>
    <cellStyle name="Normal 6 2 6 2 2 5 3" xfId="22371"/>
    <cellStyle name="Normal 6 2 6 2 2 5 4" xfId="46045"/>
    <cellStyle name="Normal 6 2 6 2 2 6" xfId="22372"/>
    <cellStyle name="Normal 6 2 6 2 2 6 2" xfId="22373"/>
    <cellStyle name="Normal 6 2 6 2 2 6 3" xfId="22374"/>
    <cellStyle name="Normal 6 2 6 2 2 6 4" xfId="51256"/>
    <cellStyle name="Normal 6 2 6 2 2 7" xfId="22375"/>
    <cellStyle name="Normal 6 2 6 2 2 7 2" xfId="22376"/>
    <cellStyle name="Normal 6 2 6 2 2 7 3" xfId="44222"/>
    <cellStyle name="Normal 6 2 6 2 2 8" xfId="22377"/>
    <cellStyle name="Normal 6 2 6 2 2 9" xfId="22378"/>
    <cellStyle name="Normal 6 2 6 2 3" xfId="22379"/>
    <cellStyle name="Normal 6 2 6 2 3 2" xfId="22380"/>
    <cellStyle name="Normal 6 2 6 2 3 2 2" xfId="22381"/>
    <cellStyle name="Normal 6 2 6 2 3 2 2 2" xfId="22382"/>
    <cellStyle name="Normal 6 2 6 2 3 2 2 3" xfId="22383"/>
    <cellStyle name="Normal 6 2 6 2 3 2 2 4" xfId="53520"/>
    <cellStyle name="Normal 6 2 6 2 3 2 3" xfId="22384"/>
    <cellStyle name="Normal 6 2 6 2 3 2 3 2" xfId="22385"/>
    <cellStyle name="Normal 6 2 6 2 3 2 3 3" xfId="48982"/>
    <cellStyle name="Normal 6 2 6 2 3 2 4" xfId="22386"/>
    <cellStyle name="Normal 6 2 6 2 3 2 5" xfId="22387"/>
    <cellStyle name="Normal 6 2 6 2 3 2 6" xfId="42864"/>
    <cellStyle name="Normal 6 2 6 2 3 3" xfId="22388"/>
    <cellStyle name="Normal 6 2 6 2 3 3 2" xfId="22389"/>
    <cellStyle name="Normal 6 2 6 2 3 3 3" xfId="22390"/>
    <cellStyle name="Normal 6 2 6 2 3 3 4" xfId="48983"/>
    <cellStyle name="Normal 6 2 6 2 3 4" xfId="22391"/>
    <cellStyle name="Normal 6 2 6 2 3 4 2" xfId="22392"/>
    <cellStyle name="Normal 6 2 6 2 3 4 3" xfId="22393"/>
    <cellStyle name="Normal 6 2 6 2 3 4 4" xfId="46498"/>
    <cellStyle name="Normal 6 2 6 2 3 5" xfId="22394"/>
    <cellStyle name="Normal 6 2 6 2 3 5 2" xfId="22395"/>
    <cellStyle name="Normal 6 2 6 2 3 5 3" xfId="22396"/>
    <cellStyle name="Normal 6 2 6 2 3 5 4" xfId="51709"/>
    <cellStyle name="Normal 6 2 6 2 3 6" xfId="22397"/>
    <cellStyle name="Normal 6 2 6 2 3 6 2" xfId="22398"/>
    <cellStyle name="Normal 6 2 6 2 3 6 3" xfId="44675"/>
    <cellStyle name="Normal 6 2 6 2 3 7" xfId="22399"/>
    <cellStyle name="Normal 6 2 6 2 3 8" xfId="22400"/>
    <cellStyle name="Normal 6 2 6 2 3 9" xfId="41053"/>
    <cellStyle name="Normal 6 2 6 2 4" xfId="22401"/>
    <cellStyle name="Normal 6 2 6 2 4 2" xfId="22402"/>
    <cellStyle name="Normal 6 2 6 2 4 2 2" xfId="22403"/>
    <cellStyle name="Normal 6 2 6 2 4 2 3" xfId="22404"/>
    <cellStyle name="Normal 6 2 6 2 4 2 4" xfId="52700"/>
    <cellStyle name="Normal 6 2 6 2 4 3" xfId="22405"/>
    <cellStyle name="Normal 6 2 6 2 4 3 2" xfId="22406"/>
    <cellStyle name="Normal 6 2 6 2 4 3 3" xfId="48984"/>
    <cellStyle name="Normal 6 2 6 2 4 4" xfId="22407"/>
    <cellStyle name="Normal 6 2 6 2 4 5" xfId="22408"/>
    <cellStyle name="Normal 6 2 6 2 4 6" xfId="42044"/>
    <cellStyle name="Normal 6 2 6 2 5" xfId="22409"/>
    <cellStyle name="Normal 6 2 6 2 5 2" xfId="22410"/>
    <cellStyle name="Normal 6 2 6 2 5 3" xfId="22411"/>
    <cellStyle name="Normal 6 2 6 2 5 4" xfId="48985"/>
    <cellStyle name="Normal 6 2 6 2 6" xfId="22412"/>
    <cellStyle name="Normal 6 2 6 2 6 2" xfId="22413"/>
    <cellStyle name="Normal 6 2 6 2 6 3" xfId="22414"/>
    <cellStyle name="Normal 6 2 6 2 6 4" xfId="45678"/>
    <cellStyle name="Normal 6 2 6 2 7" xfId="22415"/>
    <cellStyle name="Normal 6 2 6 2 7 2" xfId="22416"/>
    <cellStyle name="Normal 6 2 6 2 7 3" xfId="22417"/>
    <cellStyle name="Normal 6 2 6 2 7 4" xfId="50889"/>
    <cellStyle name="Normal 6 2 6 2 8" xfId="22418"/>
    <cellStyle name="Normal 6 2 6 2 8 2" xfId="22419"/>
    <cellStyle name="Normal 6 2 6 2 8 3" xfId="43855"/>
    <cellStyle name="Normal 6 2 6 2 9" xfId="22420"/>
    <cellStyle name="Normal 6 2 6 3" xfId="22421"/>
    <cellStyle name="Normal 6 2 6 3 10" xfId="40371"/>
    <cellStyle name="Normal 6 2 6 3 2" xfId="22422"/>
    <cellStyle name="Normal 6 2 6 3 2 2" xfId="22423"/>
    <cellStyle name="Normal 6 2 6 3 2 2 2" xfId="22424"/>
    <cellStyle name="Normal 6 2 6 3 2 2 2 2" xfId="22425"/>
    <cellStyle name="Normal 6 2 6 3 2 2 2 3" xfId="22426"/>
    <cellStyle name="Normal 6 2 6 3 2 2 2 4" xfId="53522"/>
    <cellStyle name="Normal 6 2 6 3 2 2 3" xfId="22427"/>
    <cellStyle name="Normal 6 2 6 3 2 2 3 2" xfId="22428"/>
    <cellStyle name="Normal 6 2 6 3 2 2 3 3" xfId="48986"/>
    <cellStyle name="Normal 6 2 6 3 2 2 4" xfId="22429"/>
    <cellStyle name="Normal 6 2 6 3 2 2 5" xfId="22430"/>
    <cellStyle name="Normal 6 2 6 3 2 2 6" xfId="42866"/>
    <cellStyle name="Normal 6 2 6 3 2 3" xfId="22431"/>
    <cellStyle name="Normal 6 2 6 3 2 3 2" xfId="22432"/>
    <cellStyle name="Normal 6 2 6 3 2 3 3" xfId="22433"/>
    <cellStyle name="Normal 6 2 6 3 2 3 4" xfId="48987"/>
    <cellStyle name="Normal 6 2 6 3 2 4" xfId="22434"/>
    <cellStyle name="Normal 6 2 6 3 2 4 2" xfId="22435"/>
    <cellStyle name="Normal 6 2 6 3 2 4 3" xfId="22436"/>
    <cellStyle name="Normal 6 2 6 3 2 4 4" xfId="46500"/>
    <cellStyle name="Normal 6 2 6 3 2 5" xfId="22437"/>
    <cellStyle name="Normal 6 2 6 3 2 5 2" xfId="22438"/>
    <cellStyle name="Normal 6 2 6 3 2 5 3" xfId="22439"/>
    <cellStyle name="Normal 6 2 6 3 2 5 4" xfId="51711"/>
    <cellStyle name="Normal 6 2 6 3 2 6" xfId="22440"/>
    <cellStyle name="Normal 6 2 6 3 2 6 2" xfId="22441"/>
    <cellStyle name="Normal 6 2 6 3 2 6 3" xfId="44677"/>
    <cellStyle name="Normal 6 2 6 3 2 7" xfId="22442"/>
    <cellStyle name="Normal 6 2 6 3 2 8" xfId="22443"/>
    <cellStyle name="Normal 6 2 6 3 2 9" xfId="41055"/>
    <cellStyle name="Normal 6 2 6 3 3" xfId="22444"/>
    <cellStyle name="Normal 6 2 6 3 3 2" xfId="22445"/>
    <cellStyle name="Normal 6 2 6 3 3 2 2" xfId="22446"/>
    <cellStyle name="Normal 6 2 6 3 3 2 3" xfId="22447"/>
    <cellStyle name="Normal 6 2 6 3 3 2 4" xfId="52838"/>
    <cellStyle name="Normal 6 2 6 3 3 3" xfId="22448"/>
    <cellStyle name="Normal 6 2 6 3 3 3 2" xfId="22449"/>
    <cellStyle name="Normal 6 2 6 3 3 3 3" xfId="48988"/>
    <cellStyle name="Normal 6 2 6 3 3 4" xfId="22450"/>
    <cellStyle name="Normal 6 2 6 3 3 5" xfId="22451"/>
    <cellStyle name="Normal 6 2 6 3 3 6" xfId="42182"/>
    <cellStyle name="Normal 6 2 6 3 4" xfId="22452"/>
    <cellStyle name="Normal 6 2 6 3 4 2" xfId="22453"/>
    <cellStyle name="Normal 6 2 6 3 4 3" xfId="22454"/>
    <cellStyle name="Normal 6 2 6 3 4 4" xfId="48989"/>
    <cellStyle name="Normal 6 2 6 3 5" xfId="22455"/>
    <cellStyle name="Normal 6 2 6 3 5 2" xfId="22456"/>
    <cellStyle name="Normal 6 2 6 3 5 3" xfId="22457"/>
    <cellStyle name="Normal 6 2 6 3 5 4" xfId="45816"/>
    <cellStyle name="Normal 6 2 6 3 6" xfId="22458"/>
    <cellStyle name="Normal 6 2 6 3 6 2" xfId="22459"/>
    <cellStyle name="Normal 6 2 6 3 6 3" xfId="22460"/>
    <cellStyle name="Normal 6 2 6 3 6 4" xfId="51027"/>
    <cellStyle name="Normal 6 2 6 3 7" xfId="22461"/>
    <cellStyle name="Normal 6 2 6 3 7 2" xfId="22462"/>
    <cellStyle name="Normal 6 2 6 3 7 3" xfId="43993"/>
    <cellStyle name="Normal 6 2 6 3 8" xfId="22463"/>
    <cellStyle name="Normal 6 2 6 3 9" xfId="22464"/>
    <cellStyle name="Normal 6 2 6 4" xfId="22465"/>
    <cellStyle name="Normal 6 2 6 4 2" xfId="22466"/>
    <cellStyle name="Normal 6 2 6 4 2 2" xfId="22467"/>
    <cellStyle name="Normal 6 2 6 4 2 2 2" xfId="22468"/>
    <cellStyle name="Normal 6 2 6 4 2 2 3" xfId="22469"/>
    <cellStyle name="Normal 6 2 6 4 2 2 4" xfId="53519"/>
    <cellStyle name="Normal 6 2 6 4 2 3" xfId="22470"/>
    <cellStyle name="Normal 6 2 6 4 2 3 2" xfId="22471"/>
    <cellStyle name="Normal 6 2 6 4 2 3 3" xfId="48990"/>
    <cellStyle name="Normal 6 2 6 4 2 4" xfId="22472"/>
    <cellStyle name="Normal 6 2 6 4 2 5" xfId="22473"/>
    <cellStyle name="Normal 6 2 6 4 2 6" xfId="42863"/>
    <cellStyle name="Normal 6 2 6 4 3" xfId="22474"/>
    <cellStyle name="Normal 6 2 6 4 3 2" xfId="22475"/>
    <cellStyle name="Normal 6 2 6 4 3 3" xfId="22476"/>
    <cellStyle name="Normal 6 2 6 4 3 4" xfId="48991"/>
    <cellStyle name="Normal 6 2 6 4 4" xfId="22477"/>
    <cellStyle name="Normal 6 2 6 4 4 2" xfId="22478"/>
    <cellStyle name="Normal 6 2 6 4 4 3" xfId="22479"/>
    <cellStyle name="Normal 6 2 6 4 4 4" xfId="46497"/>
    <cellStyle name="Normal 6 2 6 4 5" xfId="22480"/>
    <cellStyle name="Normal 6 2 6 4 5 2" xfId="22481"/>
    <cellStyle name="Normal 6 2 6 4 5 3" xfId="22482"/>
    <cellStyle name="Normal 6 2 6 4 5 4" xfId="51708"/>
    <cellStyle name="Normal 6 2 6 4 6" xfId="22483"/>
    <cellStyle name="Normal 6 2 6 4 6 2" xfId="22484"/>
    <cellStyle name="Normal 6 2 6 4 6 3" xfId="44674"/>
    <cellStyle name="Normal 6 2 6 4 7" xfId="22485"/>
    <cellStyle name="Normal 6 2 6 4 8" xfId="22486"/>
    <cellStyle name="Normal 6 2 6 4 9" xfId="41052"/>
    <cellStyle name="Normal 6 2 6 5" xfId="22487"/>
    <cellStyle name="Normal 6 2 6 5 2" xfId="22488"/>
    <cellStyle name="Normal 6 2 6 5 2 2" xfId="22489"/>
    <cellStyle name="Normal 6 2 6 5 2 2 2" xfId="22490"/>
    <cellStyle name="Normal 6 2 6 5 2 2 3" xfId="22491"/>
    <cellStyle name="Normal 6 2 6 5 2 2 4" xfId="53943"/>
    <cellStyle name="Normal 6 2 6 5 2 3" xfId="22492"/>
    <cellStyle name="Normal 6 2 6 5 2 3 2" xfId="22493"/>
    <cellStyle name="Normal 6 2 6 5 2 3 3" xfId="48992"/>
    <cellStyle name="Normal 6 2 6 5 2 4" xfId="22494"/>
    <cellStyle name="Normal 6 2 6 5 2 5" xfId="22495"/>
    <cellStyle name="Normal 6 2 6 5 2 6" xfId="43287"/>
    <cellStyle name="Normal 6 2 6 5 3" xfId="22496"/>
    <cellStyle name="Normal 6 2 6 5 3 2" xfId="22497"/>
    <cellStyle name="Normal 6 2 6 5 3 3" xfId="22498"/>
    <cellStyle name="Normal 6 2 6 5 3 4" xfId="48993"/>
    <cellStyle name="Normal 6 2 6 5 4" xfId="22499"/>
    <cellStyle name="Normal 6 2 6 5 4 2" xfId="22500"/>
    <cellStyle name="Normal 6 2 6 5 4 3" xfId="22501"/>
    <cellStyle name="Normal 6 2 6 5 4 4" xfId="46921"/>
    <cellStyle name="Normal 6 2 6 5 5" xfId="22502"/>
    <cellStyle name="Normal 6 2 6 5 5 2" xfId="22503"/>
    <cellStyle name="Normal 6 2 6 5 5 3" xfId="22504"/>
    <cellStyle name="Normal 6 2 6 5 5 4" xfId="52132"/>
    <cellStyle name="Normal 6 2 6 5 6" xfId="22505"/>
    <cellStyle name="Normal 6 2 6 5 6 2" xfId="22506"/>
    <cellStyle name="Normal 6 2 6 5 6 3" xfId="45098"/>
    <cellStyle name="Normal 6 2 6 5 7" xfId="22507"/>
    <cellStyle name="Normal 6 2 6 5 8" xfId="22508"/>
    <cellStyle name="Normal 6 2 6 5 9" xfId="41476"/>
    <cellStyle name="Normal 6 2 6 6" xfId="22509"/>
    <cellStyle name="Normal 6 2 6 6 2" xfId="22510"/>
    <cellStyle name="Normal 6 2 6 6 2 2" xfId="22511"/>
    <cellStyle name="Normal 6 2 6 6 2 2 2" xfId="22512"/>
    <cellStyle name="Normal 6 2 6 6 2 2 3" xfId="22513"/>
    <cellStyle name="Normal 6 2 6 6 2 2 4" xfId="54078"/>
    <cellStyle name="Normal 6 2 6 6 2 3" xfId="22514"/>
    <cellStyle name="Normal 6 2 6 6 2 3 2" xfId="22515"/>
    <cellStyle name="Normal 6 2 6 6 2 3 3" xfId="48994"/>
    <cellStyle name="Normal 6 2 6 6 2 4" xfId="22516"/>
    <cellStyle name="Normal 6 2 6 6 2 5" xfId="22517"/>
    <cellStyle name="Normal 6 2 6 6 2 6" xfId="43422"/>
    <cellStyle name="Normal 6 2 6 6 3" xfId="22518"/>
    <cellStyle name="Normal 6 2 6 6 3 2" xfId="22519"/>
    <cellStyle name="Normal 6 2 6 6 3 3" xfId="22520"/>
    <cellStyle name="Normal 6 2 6 6 3 4" xfId="47056"/>
    <cellStyle name="Normal 6 2 6 6 4" xfId="22521"/>
    <cellStyle name="Normal 6 2 6 6 4 2" xfId="22522"/>
    <cellStyle name="Normal 6 2 6 6 4 3" xfId="22523"/>
    <cellStyle name="Normal 6 2 6 6 4 4" xfId="52267"/>
    <cellStyle name="Normal 6 2 6 6 5" xfId="22524"/>
    <cellStyle name="Normal 6 2 6 6 5 2" xfId="22525"/>
    <cellStyle name="Normal 6 2 6 6 5 3" xfId="45233"/>
    <cellStyle name="Normal 6 2 6 6 6" xfId="22526"/>
    <cellStyle name="Normal 6 2 6 6 7" xfId="22527"/>
    <cellStyle name="Normal 6 2 6 6 8" xfId="41611"/>
    <cellStyle name="Normal 6 2 6 7" xfId="22528"/>
    <cellStyle name="Normal 6 2 6 7 2" xfId="22529"/>
    <cellStyle name="Normal 6 2 6 7 2 2" xfId="22530"/>
    <cellStyle name="Normal 6 2 6 7 2 3" xfId="22531"/>
    <cellStyle name="Normal 6 2 6 7 2 4" xfId="52565"/>
    <cellStyle name="Normal 6 2 6 7 3" xfId="22532"/>
    <cellStyle name="Normal 6 2 6 7 3 2" xfId="22533"/>
    <cellStyle name="Normal 6 2 6 7 3 3" xfId="48995"/>
    <cellStyle name="Normal 6 2 6 7 4" xfId="22534"/>
    <cellStyle name="Normal 6 2 6 7 5" xfId="22535"/>
    <cellStyle name="Normal 6 2 6 7 6" xfId="41909"/>
    <cellStyle name="Normal 6 2 6 8" xfId="22536"/>
    <cellStyle name="Normal 6 2 6 8 2" xfId="22537"/>
    <cellStyle name="Normal 6 2 6 8 3" xfId="22538"/>
    <cellStyle name="Normal 6 2 6 8 4" xfId="48996"/>
    <cellStyle name="Normal 6 2 6 9" xfId="22539"/>
    <cellStyle name="Normal 6 2 6 9 2" xfId="22540"/>
    <cellStyle name="Normal 6 2 6 9 3" xfId="22541"/>
    <cellStyle name="Normal 6 2 6 9 4" xfId="45543"/>
    <cellStyle name="Normal 6 2 7" xfId="22542"/>
    <cellStyle name="Normal 6 2 7 10" xfId="22543"/>
    <cellStyle name="Normal 6 2 7 11" xfId="40009"/>
    <cellStyle name="Normal 6 2 7 2" xfId="22544"/>
    <cellStyle name="Normal 6 2 7 2 10" xfId="40461"/>
    <cellStyle name="Normal 6 2 7 2 2" xfId="22545"/>
    <cellStyle name="Normal 6 2 7 2 2 2" xfId="22546"/>
    <cellStyle name="Normal 6 2 7 2 2 2 2" xfId="22547"/>
    <cellStyle name="Normal 6 2 7 2 2 2 2 2" xfId="22548"/>
    <cellStyle name="Normal 6 2 7 2 2 2 2 3" xfId="22549"/>
    <cellStyle name="Normal 6 2 7 2 2 2 2 4" xfId="53524"/>
    <cellStyle name="Normal 6 2 7 2 2 2 3" xfId="22550"/>
    <cellStyle name="Normal 6 2 7 2 2 2 3 2" xfId="22551"/>
    <cellStyle name="Normal 6 2 7 2 2 2 3 3" xfId="48997"/>
    <cellStyle name="Normal 6 2 7 2 2 2 4" xfId="22552"/>
    <cellStyle name="Normal 6 2 7 2 2 2 5" xfId="22553"/>
    <cellStyle name="Normal 6 2 7 2 2 2 6" xfId="42868"/>
    <cellStyle name="Normal 6 2 7 2 2 3" xfId="22554"/>
    <cellStyle name="Normal 6 2 7 2 2 3 2" xfId="22555"/>
    <cellStyle name="Normal 6 2 7 2 2 3 3" xfId="22556"/>
    <cellStyle name="Normal 6 2 7 2 2 3 4" xfId="48998"/>
    <cellStyle name="Normal 6 2 7 2 2 4" xfId="22557"/>
    <cellStyle name="Normal 6 2 7 2 2 4 2" xfId="22558"/>
    <cellStyle name="Normal 6 2 7 2 2 4 3" xfId="22559"/>
    <cellStyle name="Normal 6 2 7 2 2 4 4" xfId="46502"/>
    <cellStyle name="Normal 6 2 7 2 2 5" xfId="22560"/>
    <cellStyle name="Normal 6 2 7 2 2 5 2" xfId="22561"/>
    <cellStyle name="Normal 6 2 7 2 2 5 3" xfId="22562"/>
    <cellStyle name="Normal 6 2 7 2 2 5 4" xfId="51713"/>
    <cellStyle name="Normal 6 2 7 2 2 6" xfId="22563"/>
    <cellStyle name="Normal 6 2 7 2 2 6 2" xfId="22564"/>
    <cellStyle name="Normal 6 2 7 2 2 6 3" xfId="44679"/>
    <cellStyle name="Normal 6 2 7 2 2 7" xfId="22565"/>
    <cellStyle name="Normal 6 2 7 2 2 8" xfId="22566"/>
    <cellStyle name="Normal 6 2 7 2 2 9" xfId="41057"/>
    <cellStyle name="Normal 6 2 7 2 3" xfId="22567"/>
    <cellStyle name="Normal 6 2 7 2 3 2" xfId="22568"/>
    <cellStyle name="Normal 6 2 7 2 3 2 2" xfId="22569"/>
    <cellStyle name="Normal 6 2 7 2 3 2 3" xfId="22570"/>
    <cellStyle name="Normal 6 2 7 2 3 2 4" xfId="52928"/>
    <cellStyle name="Normal 6 2 7 2 3 3" xfId="22571"/>
    <cellStyle name="Normal 6 2 7 2 3 3 2" xfId="22572"/>
    <cellStyle name="Normal 6 2 7 2 3 3 3" xfId="48999"/>
    <cellStyle name="Normal 6 2 7 2 3 4" xfId="22573"/>
    <cellStyle name="Normal 6 2 7 2 3 5" xfId="22574"/>
    <cellStyle name="Normal 6 2 7 2 3 6" xfId="42272"/>
    <cellStyle name="Normal 6 2 7 2 4" xfId="22575"/>
    <cellStyle name="Normal 6 2 7 2 4 2" xfId="22576"/>
    <cellStyle name="Normal 6 2 7 2 4 3" xfId="22577"/>
    <cellStyle name="Normal 6 2 7 2 4 4" xfId="49000"/>
    <cellStyle name="Normal 6 2 7 2 5" xfId="22578"/>
    <cellStyle name="Normal 6 2 7 2 5 2" xfId="22579"/>
    <cellStyle name="Normal 6 2 7 2 5 3" xfId="22580"/>
    <cellStyle name="Normal 6 2 7 2 5 4" xfId="45906"/>
    <cellStyle name="Normal 6 2 7 2 6" xfId="22581"/>
    <cellStyle name="Normal 6 2 7 2 6 2" xfId="22582"/>
    <cellStyle name="Normal 6 2 7 2 6 3" xfId="22583"/>
    <cellStyle name="Normal 6 2 7 2 6 4" xfId="51117"/>
    <cellStyle name="Normal 6 2 7 2 7" xfId="22584"/>
    <cellStyle name="Normal 6 2 7 2 7 2" xfId="22585"/>
    <cellStyle name="Normal 6 2 7 2 7 3" xfId="44083"/>
    <cellStyle name="Normal 6 2 7 2 8" xfId="22586"/>
    <cellStyle name="Normal 6 2 7 2 9" xfId="22587"/>
    <cellStyle name="Normal 6 2 7 3" xfId="22588"/>
    <cellStyle name="Normal 6 2 7 3 2" xfId="22589"/>
    <cellStyle name="Normal 6 2 7 3 2 2" xfId="22590"/>
    <cellStyle name="Normal 6 2 7 3 2 2 2" xfId="22591"/>
    <cellStyle name="Normal 6 2 7 3 2 2 3" xfId="22592"/>
    <cellStyle name="Normal 6 2 7 3 2 2 4" xfId="53523"/>
    <cellStyle name="Normal 6 2 7 3 2 3" xfId="22593"/>
    <cellStyle name="Normal 6 2 7 3 2 3 2" xfId="22594"/>
    <cellStyle name="Normal 6 2 7 3 2 3 3" xfId="49001"/>
    <cellStyle name="Normal 6 2 7 3 2 4" xfId="22595"/>
    <cellStyle name="Normal 6 2 7 3 2 5" xfId="22596"/>
    <cellStyle name="Normal 6 2 7 3 2 6" xfId="42867"/>
    <cellStyle name="Normal 6 2 7 3 3" xfId="22597"/>
    <cellStyle name="Normal 6 2 7 3 3 2" xfId="22598"/>
    <cellStyle name="Normal 6 2 7 3 3 3" xfId="22599"/>
    <cellStyle name="Normal 6 2 7 3 3 4" xfId="49002"/>
    <cellStyle name="Normal 6 2 7 3 4" xfId="22600"/>
    <cellStyle name="Normal 6 2 7 3 4 2" xfId="22601"/>
    <cellStyle name="Normal 6 2 7 3 4 3" xfId="22602"/>
    <cellStyle name="Normal 6 2 7 3 4 4" xfId="46501"/>
    <cellStyle name="Normal 6 2 7 3 5" xfId="22603"/>
    <cellStyle name="Normal 6 2 7 3 5 2" xfId="22604"/>
    <cellStyle name="Normal 6 2 7 3 5 3" xfId="22605"/>
    <cellStyle name="Normal 6 2 7 3 5 4" xfId="51712"/>
    <cellStyle name="Normal 6 2 7 3 6" xfId="22606"/>
    <cellStyle name="Normal 6 2 7 3 6 2" xfId="22607"/>
    <cellStyle name="Normal 6 2 7 3 6 3" xfId="44678"/>
    <cellStyle name="Normal 6 2 7 3 7" xfId="22608"/>
    <cellStyle name="Normal 6 2 7 3 8" xfId="22609"/>
    <cellStyle name="Normal 6 2 7 3 9" xfId="41056"/>
    <cellStyle name="Normal 6 2 7 4" xfId="22610"/>
    <cellStyle name="Normal 6 2 7 4 2" xfId="22611"/>
    <cellStyle name="Normal 6 2 7 4 2 2" xfId="22612"/>
    <cellStyle name="Normal 6 2 7 4 2 3" xfId="22613"/>
    <cellStyle name="Normal 6 2 7 4 2 4" xfId="52476"/>
    <cellStyle name="Normal 6 2 7 4 3" xfId="22614"/>
    <cellStyle name="Normal 6 2 7 4 3 2" xfId="22615"/>
    <cellStyle name="Normal 6 2 7 4 3 3" xfId="49003"/>
    <cellStyle name="Normal 6 2 7 4 4" xfId="22616"/>
    <cellStyle name="Normal 6 2 7 4 5" xfId="22617"/>
    <cellStyle name="Normal 6 2 7 4 6" xfId="41820"/>
    <cellStyle name="Normal 6 2 7 5" xfId="22618"/>
    <cellStyle name="Normal 6 2 7 5 2" xfId="22619"/>
    <cellStyle name="Normal 6 2 7 5 3" xfId="22620"/>
    <cellStyle name="Normal 6 2 7 5 4" xfId="49004"/>
    <cellStyle name="Normal 6 2 7 6" xfId="22621"/>
    <cellStyle name="Normal 6 2 7 6 2" xfId="22622"/>
    <cellStyle name="Normal 6 2 7 6 3" xfId="22623"/>
    <cellStyle name="Normal 6 2 7 6 4" xfId="45454"/>
    <cellStyle name="Normal 6 2 7 7" xfId="22624"/>
    <cellStyle name="Normal 6 2 7 7 2" xfId="22625"/>
    <cellStyle name="Normal 6 2 7 7 3" xfId="22626"/>
    <cellStyle name="Normal 6 2 7 7 4" xfId="50665"/>
    <cellStyle name="Normal 6 2 7 8" xfId="22627"/>
    <cellStyle name="Normal 6 2 7 8 2" xfId="22628"/>
    <cellStyle name="Normal 6 2 7 8 3" xfId="43631"/>
    <cellStyle name="Normal 6 2 7 9" xfId="22629"/>
    <cellStyle name="Normal 6 2 8" xfId="22630"/>
    <cellStyle name="Normal 6 2 8 10" xfId="22631"/>
    <cellStyle name="Normal 6 2 8 11" xfId="40144"/>
    <cellStyle name="Normal 6 2 8 2" xfId="22632"/>
    <cellStyle name="Normal 6 2 8 2 10" xfId="40511"/>
    <cellStyle name="Normal 6 2 8 2 2" xfId="22633"/>
    <cellStyle name="Normal 6 2 8 2 2 2" xfId="22634"/>
    <cellStyle name="Normal 6 2 8 2 2 2 2" xfId="22635"/>
    <cellStyle name="Normal 6 2 8 2 2 2 2 2" xfId="22636"/>
    <cellStyle name="Normal 6 2 8 2 2 2 2 3" xfId="22637"/>
    <cellStyle name="Normal 6 2 8 2 2 2 2 4" xfId="53526"/>
    <cellStyle name="Normal 6 2 8 2 2 2 3" xfId="22638"/>
    <cellStyle name="Normal 6 2 8 2 2 2 3 2" xfId="22639"/>
    <cellStyle name="Normal 6 2 8 2 2 2 3 3" xfId="49005"/>
    <cellStyle name="Normal 6 2 8 2 2 2 4" xfId="22640"/>
    <cellStyle name="Normal 6 2 8 2 2 2 5" xfId="22641"/>
    <cellStyle name="Normal 6 2 8 2 2 2 6" xfId="42870"/>
    <cellStyle name="Normal 6 2 8 2 2 3" xfId="22642"/>
    <cellStyle name="Normal 6 2 8 2 2 3 2" xfId="22643"/>
    <cellStyle name="Normal 6 2 8 2 2 3 3" xfId="22644"/>
    <cellStyle name="Normal 6 2 8 2 2 3 4" xfId="49006"/>
    <cellStyle name="Normal 6 2 8 2 2 4" xfId="22645"/>
    <cellStyle name="Normal 6 2 8 2 2 4 2" xfId="22646"/>
    <cellStyle name="Normal 6 2 8 2 2 4 3" xfId="22647"/>
    <cellStyle name="Normal 6 2 8 2 2 4 4" xfId="46504"/>
    <cellStyle name="Normal 6 2 8 2 2 5" xfId="22648"/>
    <cellStyle name="Normal 6 2 8 2 2 5 2" xfId="22649"/>
    <cellStyle name="Normal 6 2 8 2 2 5 3" xfId="22650"/>
    <cellStyle name="Normal 6 2 8 2 2 5 4" xfId="51715"/>
    <cellStyle name="Normal 6 2 8 2 2 6" xfId="22651"/>
    <cellStyle name="Normal 6 2 8 2 2 6 2" xfId="22652"/>
    <cellStyle name="Normal 6 2 8 2 2 6 3" xfId="44681"/>
    <cellStyle name="Normal 6 2 8 2 2 7" xfId="22653"/>
    <cellStyle name="Normal 6 2 8 2 2 8" xfId="22654"/>
    <cellStyle name="Normal 6 2 8 2 2 9" xfId="41059"/>
    <cellStyle name="Normal 6 2 8 2 3" xfId="22655"/>
    <cellStyle name="Normal 6 2 8 2 3 2" xfId="22656"/>
    <cellStyle name="Normal 6 2 8 2 3 2 2" xfId="22657"/>
    <cellStyle name="Normal 6 2 8 2 3 2 3" xfId="22658"/>
    <cellStyle name="Normal 6 2 8 2 3 2 4" xfId="52978"/>
    <cellStyle name="Normal 6 2 8 2 3 3" xfId="22659"/>
    <cellStyle name="Normal 6 2 8 2 3 3 2" xfId="22660"/>
    <cellStyle name="Normal 6 2 8 2 3 3 3" xfId="49007"/>
    <cellStyle name="Normal 6 2 8 2 3 4" xfId="22661"/>
    <cellStyle name="Normal 6 2 8 2 3 5" xfId="22662"/>
    <cellStyle name="Normal 6 2 8 2 3 6" xfId="42322"/>
    <cellStyle name="Normal 6 2 8 2 4" xfId="22663"/>
    <cellStyle name="Normal 6 2 8 2 4 2" xfId="22664"/>
    <cellStyle name="Normal 6 2 8 2 4 3" xfId="22665"/>
    <cellStyle name="Normal 6 2 8 2 4 4" xfId="49008"/>
    <cellStyle name="Normal 6 2 8 2 5" xfId="22666"/>
    <cellStyle name="Normal 6 2 8 2 5 2" xfId="22667"/>
    <cellStyle name="Normal 6 2 8 2 5 3" xfId="22668"/>
    <cellStyle name="Normal 6 2 8 2 5 4" xfId="45956"/>
    <cellStyle name="Normal 6 2 8 2 6" xfId="22669"/>
    <cellStyle name="Normal 6 2 8 2 6 2" xfId="22670"/>
    <cellStyle name="Normal 6 2 8 2 6 3" xfId="22671"/>
    <cellStyle name="Normal 6 2 8 2 6 4" xfId="51167"/>
    <cellStyle name="Normal 6 2 8 2 7" xfId="22672"/>
    <cellStyle name="Normal 6 2 8 2 7 2" xfId="22673"/>
    <cellStyle name="Normal 6 2 8 2 7 3" xfId="44133"/>
    <cellStyle name="Normal 6 2 8 2 8" xfId="22674"/>
    <cellStyle name="Normal 6 2 8 2 9" xfId="22675"/>
    <cellStyle name="Normal 6 2 8 3" xfId="22676"/>
    <cellStyle name="Normal 6 2 8 3 2" xfId="22677"/>
    <cellStyle name="Normal 6 2 8 3 2 2" xfId="22678"/>
    <cellStyle name="Normal 6 2 8 3 2 2 2" xfId="22679"/>
    <cellStyle name="Normal 6 2 8 3 2 2 3" xfId="22680"/>
    <cellStyle name="Normal 6 2 8 3 2 2 4" xfId="53525"/>
    <cellStyle name="Normal 6 2 8 3 2 3" xfId="22681"/>
    <cellStyle name="Normal 6 2 8 3 2 3 2" xfId="22682"/>
    <cellStyle name="Normal 6 2 8 3 2 3 3" xfId="49009"/>
    <cellStyle name="Normal 6 2 8 3 2 4" xfId="22683"/>
    <cellStyle name="Normal 6 2 8 3 2 5" xfId="22684"/>
    <cellStyle name="Normal 6 2 8 3 2 6" xfId="42869"/>
    <cellStyle name="Normal 6 2 8 3 3" xfId="22685"/>
    <cellStyle name="Normal 6 2 8 3 3 2" xfId="22686"/>
    <cellStyle name="Normal 6 2 8 3 3 3" xfId="22687"/>
    <cellStyle name="Normal 6 2 8 3 3 4" xfId="49010"/>
    <cellStyle name="Normal 6 2 8 3 4" xfId="22688"/>
    <cellStyle name="Normal 6 2 8 3 4 2" xfId="22689"/>
    <cellStyle name="Normal 6 2 8 3 4 3" xfId="22690"/>
    <cellStyle name="Normal 6 2 8 3 4 4" xfId="46503"/>
    <cellStyle name="Normal 6 2 8 3 5" xfId="22691"/>
    <cellStyle name="Normal 6 2 8 3 5 2" xfId="22692"/>
    <cellStyle name="Normal 6 2 8 3 5 3" xfId="22693"/>
    <cellStyle name="Normal 6 2 8 3 5 4" xfId="51714"/>
    <cellStyle name="Normal 6 2 8 3 6" xfId="22694"/>
    <cellStyle name="Normal 6 2 8 3 6 2" xfId="22695"/>
    <cellStyle name="Normal 6 2 8 3 6 3" xfId="44680"/>
    <cellStyle name="Normal 6 2 8 3 7" xfId="22696"/>
    <cellStyle name="Normal 6 2 8 3 8" xfId="22697"/>
    <cellStyle name="Normal 6 2 8 3 9" xfId="41058"/>
    <cellStyle name="Normal 6 2 8 4" xfId="22698"/>
    <cellStyle name="Normal 6 2 8 4 2" xfId="22699"/>
    <cellStyle name="Normal 6 2 8 4 2 2" xfId="22700"/>
    <cellStyle name="Normal 6 2 8 4 2 3" xfId="22701"/>
    <cellStyle name="Normal 6 2 8 4 2 4" xfId="52611"/>
    <cellStyle name="Normal 6 2 8 4 3" xfId="22702"/>
    <cellStyle name="Normal 6 2 8 4 3 2" xfId="22703"/>
    <cellStyle name="Normal 6 2 8 4 3 3" xfId="49011"/>
    <cellStyle name="Normal 6 2 8 4 4" xfId="22704"/>
    <cellStyle name="Normal 6 2 8 4 5" xfId="22705"/>
    <cellStyle name="Normal 6 2 8 4 6" xfId="41955"/>
    <cellStyle name="Normal 6 2 8 5" xfId="22706"/>
    <cellStyle name="Normal 6 2 8 5 2" xfId="22707"/>
    <cellStyle name="Normal 6 2 8 5 3" xfId="22708"/>
    <cellStyle name="Normal 6 2 8 5 4" xfId="49012"/>
    <cellStyle name="Normal 6 2 8 6" xfId="22709"/>
    <cellStyle name="Normal 6 2 8 6 2" xfId="22710"/>
    <cellStyle name="Normal 6 2 8 6 3" xfId="22711"/>
    <cellStyle name="Normal 6 2 8 6 4" xfId="45589"/>
    <cellStyle name="Normal 6 2 8 7" xfId="22712"/>
    <cellStyle name="Normal 6 2 8 7 2" xfId="22713"/>
    <cellStyle name="Normal 6 2 8 7 3" xfId="22714"/>
    <cellStyle name="Normal 6 2 8 7 4" xfId="50800"/>
    <cellStyle name="Normal 6 2 8 8" xfId="22715"/>
    <cellStyle name="Normal 6 2 8 8 2" xfId="22716"/>
    <cellStyle name="Normal 6 2 8 8 3" xfId="43766"/>
    <cellStyle name="Normal 6 2 8 9" xfId="22717"/>
    <cellStyle name="Normal 6 2 9" xfId="22718"/>
    <cellStyle name="Normal 6 2 9 10" xfId="22719"/>
    <cellStyle name="Normal 6 2 9 11" xfId="39960"/>
    <cellStyle name="Normal 6 2 9 2" xfId="22720"/>
    <cellStyle name="Normal 6 2 9 2 10" xfId="40417"/>
    <cellStyle name="Normal 6 2 9 2 2" xfId="22721"/>
    <cellStyle name="Normal 6 2 9 2 2 2" xfId="22722"/>
    <cellStyle name="Normal 6 2 9 2 2 2 2" xfId="22723"/>
    <cellStyle name="Normal 6 2 9 2 2 2 2 2" xfId="22724"/>
    <cellStyle name="Normal 6 2 9 2 2 2 2 3" xfId="22725"/>
    <cellStyle name="Normal 6 2 9 2 2 2 2 4" xfId="53528"/>
    <cellStyle name="Normal 6 2 9 2 2 2 3" xfId="22726"/>
    <cellStyle name="Normal 6 2 9 2 2 2 3 2" xfId="22727"/>
    <cellStyle name="Normal 6 2 9 2 2 2 3 3" xfId="49013"/>
    <cellStyle name="Normal 6 2 9 2 2 2 4" xfId="22728"/>
    <cellStyle name="Normal 6 2 9 2 2 2 5" xfId="22729"/>
    <cellStyle name="Normal 6 2 9 2 2 2 6" xfId="42872"/>
    <cellStyle name="Normal 6 2 9 2 2 3" xfId="22730"/>
    <cellStyle name="Normal 6 2 9 2 2 3 2" xfId="22731"/>
    <cellStyle name="Normal 6 2 9 2 2 3 3" xfId="22732"/>
    <cellStyle name="Normal 6 2 9 2 2 3 4" xfId="49014"/>
    <cellStyle name="Normal 6 2 9 2 2 4" xfId="22733"/>
    <cellStyle name="Normal 6 2 9 2 2 4 2" xfId="22734"/>
    <cellStyle name="Normal 6 2 9 2 2 4 3" xfId="22735"/>
    <cellStyle name="Normal 6 2 9 2 2 4 4" xfId="46506"/>
    <cellStyle name="Normal 6 2 9 2 2 5" xfId="22736"/>
    <cellStyle name="Normal 6 2 9 2 2 5 2" xfId="22737"/>
    <cellStyle name="Normal 6 2 9 2 2 5 3" xfId="22738"/>
    <cellStyle name="Normal 6 2 9 2 2 5 4" xfId="51717"/>
    <cellStyle name="Normal 6 2 9 2 2 6" xfId="22739"/>
    <cellStyle name="Normal 6 2 9 2 2 6 2" xfId="22740"/>
    <cellStyle name="Normal 6 2 9 2 2 6 3" xfId="44683"/>
    <cellStyle name="Normal 6 2 9 2 2 7" xfId="22741"/>
    <cellStyle name="Normal 6 2 9 2 2 8" xfId="22742"/>
    <cellStyle name="Normal 6 2 9 2 2 9" xfId="41061"/>
    <cellStyle name="Normal 6 2 9 2 3" xfId="22743"/>
    <cellStyle name="Normal 6 2 9 2 3 2" xfId="22744"/>
    <cellStyle name="Normal 6 2 9 2 3 2 2" xfId="22745"/>
    <cellStyle name="Normal 6 2 9 2 3 2 3" xfId="22746"/>
    <cellStyle name="Normal 6 2 9 2 3 2 4" xfId="52884"/>
    <cellStyle name="Normal 6 2 9 2 3 3" xfId="22747"/>
    <cellStyle name="Normal 6 2 9 2 3 3 2" xfId="22748"/>
    <cellStyle name="Normal 6 2 9 2 3 3 3" xfId="49015"/>
    <cellStyle name="Normal 6 2 9 2 3 4" xfId="22749"/>
    <cellStyle name="Normal 6 2 9 2 3 5" xfId="22750"/>
    <cellStyle name="Normal 6 2 9 2 3 6" xfId="42228"/>
    <cellStyle name="Normal 6 2 9 2 4" xfId="22751"/>
    <cellStyle name="Normal 6 2 9 2 4 2" xfId="22752"/>
    <cellStyle name="Normal 6 2 9 2 4 3" xfId="22753"/>
    <cellStyle name="Normal 6 2 9 2 4 4" xfId="49016"/>
    <cellStyle name="Normal 6 2 9 2 5" xfId="22754"/>
    <cellStyle name="Normal 6 2 9 2 5 2" xfId="22755"/>
    <cellStyle name="Normal 6 2 9 2 5 3" xfId="22756"/>
    <cellStyle name="Normal 6 2 9 2 5 4" xfId="45862"/>
    <cellStyle name="Normal 6 2 9 2 6" xfId="22757"/>
    <cellStyle name="Normal 6 2 9 2 6 2" xfId="22758"/>
    <cellStyle name="Normal 6 2 9 2 6 3" xfId="22759"/>
    <cellStyle name="Normal 6 2 9 2 6 4" xfId="51073"/>
    <cellStyle name="Normal 6 2 9 2 7" xfId="22760"/>
    <cellStyle name="Normal 6 2 9 2 7 2" xfId="22761"/>
    <cellStyle name="Normal 6 2 9 2 7 3" xfId="44039"/>
    <cellStyle name="Normal 6 2 9 2 8" xfId="22762"/>
    <cellStyle name="Normal 6 2 9 2 9" xfId="22763"/>
    <cellStyle name="Normal 6 2 9 3" xfId="22764"/>
    <cellStyle name="Normal 6 2 9 3 2" xfId="22765"/>
    <cellStyle name="Normal 6 2 9 3 2 2" xfId="22766"/>
    <cellStyle name="Normal 6 2 9 3 2 2 2" xfId="22767"/>
    <cellStyle name="Normal 6 2 9 3 2 2 3" xfId="22768"/>
    <cellStyle name="Normal 6 2 9 3 2 2 4" xfId="53527"/>
    <cellStyle name="Normal 6 2 9 3 2 3" xfId="22769"/>
    <cellStyle name="Normal 6 2 9 3 2 3 2" xfId="22770"/>
    <cellStyle name="Normal 6 2 9 3 2 3 3" xfId="49017"/>
    <cellStyle name="Normal 6 2 9 3 2 4" xfId="22771"/>
    <cellStyle name="Normal 6 2 9 3 2 5" xfId="22772"/>
    <cellStyle name="Normal 6 2 9 3 2 6" xfId="42871"/>
    <cellStyle name="Normal 6 2 9 3 3" xfId="22773"/>
    <cellStyle name="Normal 6 2 9 3 3 2" xfId="22774"/>
    <cellStyle name="Normal 6 2 9 3 3 3" xfId="22775"/>
    <cellStyle name="Normal 6 2 9 3 3 4" xfId="49018"/>
    <cellStyle name="Normal 6 2 9 3 4" xfId="22776"/>
    <cellStyle name="Normal 6 2 9 3 4 2" xfId="22777"/>
    <cellStyle name="Normal 6 2 9 3 4 3" xfId="22778"/>
    <cellStyle name="Normal 6 2 9 3 4 4" xfId="46505"/>
    <cellStyle name="Normal 6 2 9 3 5" xfId="22779"/>
    <cellStyle name="Normal 6 2 9 3 5 2" xfId="22780"/>
    <cellStyle name="Normal 6 2 9 3 5 3" xfId="22781"/>
    <cellStyle name="Normal 6 2 9 3 5 4" xfId="51716"/>
    <cellStyle name="Normal 6 2 9 3 6" xfId="22782"/>
    <cellStyle name="Normal 6 2 9 3 6 2" xfId="22783"/>
    <cellStyle name="Normal 6 2 9 3 6 3" xfId="44682"/>
    <cellStyle name="Normal 6 2 9 3 7" xfId="22784"/>
    <cellStyle name="Normal 6 2 9 3 8" xfId="22785"/>
    <cellStyle name="Normal 6 2 9 3 9" xfId="41060"/>
    <cellStyle name="Normal 6 2 9 4" xfId="22786"/>
    <cellStyle name="Normal 6 2 9 4 2" xfId="22787"/>
    <cellStyle name="Normal 6 2 9 4 2 2" xfId="22788"/>
    <cellStyle name="Normal 6 2 9 4 2 3" xfId="22789"/>
    <cellStyle name="Normal 6 2 9 4 2 4" xfId="52427"/>
    <cellStyle name="Normal 6 2 9 4 3" xfId="22790"/>
    <cellStyle name="Normal 6 2 9 4 3 2" xfId="22791"/>
    <cellStyle name="Normal 6 2 9 4 3 3" xfId="49019"/>
    <cellStyle name="Normal 6 2 9 4 4" xfId="22792"/>
    <cellStyle name="Normal 6 2 9 4 5" xfId="22793"/>
    <cellStyle name="Normal 6 2 9 4 6" xfId="41771"/>
    <cellStyle name="Normal 6 2 9 5" xfId="22794"/>
    <cellStyle name="Normal 6 2 9 5 2" xfId="22795"/>
    <cellStyle name="Normal 6 2 9 5 3" xfId="22796"/>
    <cellStyle name="Normal 6 2 9 5 4" xfId="49020"/>
    <cellStyle name="Normal 6 2 9 6" xfId="22797"/>
    <cellStyle name="Normal 6 2 9 6 2" xfId="22798"/>
    <cellStyle name="Normal 6 2 9 6 3" xfId="22799"/>
    <cellStyle name="Normal 6 2 9 6 4" xfId="45405"/>
    <cellStyle name="Normal 6 2 9 7" xfId="22800"/>
    <cellStyle name="Normal 6 2 9 7 2" xfId="22801"/>
    <cellStyle name="Normal 6 2 9 7 3" xfId="22802"/>
    <cellStyle name="Normal 6 2 9 7 4" xfId="50616"/>
    <cellStyle name="Normal 6 2 9 8" xfId="22803"/>
    <cellStyle name="Normal 6 2 9 8 2" xfId="22804"/>
    <cellStyle name="Normal 6 2 9 8 3" xfId="43582"/>
    <cellStyle name="Normal 6 2 9 9" xfId="22805"/>
    <cellStyle name="Normal 6 20" xfId="22806"/>
    <cellStyle name="Normal 6 20 2" xfId="22807"/>
    <cellStyle name="Normal 6 20 3" xfId="43479"/>
    <cellStyle name="Normal 6 21" xfId="22808"/>
    <cellStyle name="Normal 6 22" xfId="22809"/>
    <cellStyle name="Normal 6 23" xfId="39857"/>
    <cellStyle name="Normal 6 3" xfId="55"/>
    <cellStyle name="Normal 6 3 10" xfId="22810"/>
    <cellStyle name="Normal 6 3 10 2" xfId="22811"/>
    <cellStyle name="Normal 6 3 10 2 2" xfId="22812"/>
    <cellStyle name="Normal 6 3 10 2 2 2" xfId="22813"/>
    <cellStyle name="Normal 6 3 10 2 2 3" xfId="22814"/>
    <cellStyle name="Normal 6 3 10 2 2 4" xfId="53122"/>
    <cellStyle name="Normal 6 3 10 2 3" xfId="22815"/>
    <cellStyle name="Normal 6 3 10 2 3 2" xfId="22816"/>
    <cellStyle name="Normal 6 3 10 2 3 3" xfId="49021"/>
    <cellStyle name="Normal 6 3 10 2 4" xfId="22817"/>
    <cellStyle name="Normal 6 3 10 2 5" xfId="22818"/>
    <cellStyle name="Normal 6 3 10 2 6" xfId="42466"/>
    <cellStyle name="Normal 6 3 10 3" xfId="22819"/>
    <cellStyle name="Normal 6 3 10 3 2" xfId="22820"/>
    <cellStyle name="Normal 6 3 10 3 3" xfId="22821"/>
    <cellStyle name="Normal 6 3 10 3 4" xfId="49022"/>
    <cellStyle name="Normal 6 3 10 4" xfId="22822"/>
    <cellStyle name="Normal 6 3 10 4 2" xfId="22823"/>
    <cellStyle name="Normal 6 3 10 4 3" xfId="22824"/>
    <cellStyle name="Normal 6 3 10 4 4" xfId="46100"/>
    <cellStyle name="Normal 6 3 10 5" xfId="22825"/>
    <cellStyle name="Normal 6 3 10 5 2" xfId="22826"/>
    <cellStyle name="Normal 6 3 10 5 3" xfId="22827"/>
    <cellStyle name="Normal 6 3 10 5 4" xfId="51311"/>
    <cellStyle name="Normal 6 3 10 6" xfId="22828"/>
    <cellStyle name="Normal 6 3 10 6 2" xfId="22829"/>
    <cellStyle name="Normal 6 3 10 6 3" xfId="44277"/>
    <cellStyle name="Normal 6 3 10 7" xfId="22830"/>
    <cellStyle name="Normal 6 3 10 8" xfId="22831"/>
    <cellStyle name="Normal 6 3 10 9" xfId="40655"/>
    <cellStyle name="Normal 6 3 11" xfId="22832"/>
    <cellStyle name="Normal 6 3 11 2" xfId="22833"/>
    <cellStyle name="Normal 6 3 11 2 2" xfId="22834"/>
    <cellStyle name="Normal 6 3 11 2 2 2" xfId="22835"/>
    <cellStyle name="Normal 6 3 11 2 2 3" xfId="22836"/>
    <cellStyle name="Normal 6 3 11 2 2 4" xfId="52389"/>
    <cellStyle name="Normal 6 3 11 2 3" xfId="22837"/>
    <cellStyle name="Normal 6 3 11 2 3 2" xfId="22838"/>
    <cellStyle name="Normal 6 3 11 2 3 3" xfId="49023"/>
    <cellStyle name="Normal 6 3 11 2 4" xfId="22839"/>
    <cellStyle name="Normal 6 3 11 2 5" xfId="22840"/>
    <cellStyle name="Normal 6 3 11 2 6" xfId="41733"/>
    <cellStyle name="Normal 6 3 11 3" xfId="22841"/>
    <cellStyle name="Normal 6 3 11 3 2" xfId="22842"/>
    <cellStyle name="Normal 6 3 11 3 3" xfId="22843"/>
    <cellStyle name="Normal 6 3 11 3 4" xfId="49024"/>
    <cellStyle name="Normal 6 3 11 4" xfId="22844"/>
    <cellStyle name="Normal 6 3 11 4 2" xfId="22845"/>
    <cellStyle name="Normal 6 3 11 4 3" xfId="22846"/>
    <cellStyle name="Normal 6 3 11 4 4" xfId="45367"/>
    <cellStyle name="Normal 6 3 11 5" xfId="22847"/>
    <cellStyle name="Normal 6 3 11 5 2" xfId="22848"/>
    <cellStyle name="Normal 6 3 11 5 3" xfId="22849"/>
    <cellStyle name="Normal 6 3 11 5 4" xfId="50578"/>
    <cellStyle name="Normal 6 3 11 6" xfId="22850"/>
    <cellStyle name="Normal 6 3 11 6 2" xfId="22851"/>
    <cellStyle name="Normal 6 3 11 6 3" xfId="43544"/>
    <cellStyle name="Normal 6 3 11 7" xfId="22852"/>
    <cellStyle name="Normal 6 3 11 8" xfId="22853"/>
    <cellStyle name="Normal 6 3 11 9" xfId="39922"/>
    <cellStyle name="Normal 6 3 12" xfId="22854"/>
    <cellStyle name="Normal 6 3 12 2" xfId="22855"/>
    <cellStyle name="Normal 6 3 12 2 2" xfId="22856"/>
    <cellStyle name="Normal 6 3 12 2 2 2" xfId="22857"/>
    <cellStyle name="Normal 6 3 12 2 2 3" xfId="22858"/>
    <cellStyle name="Normal 6 3 12 2 2 4" xfId="53859"/>
    <cellStyle name="Normal 6 3 12 2 3" xfId="22859"/>
    <cellStyle name="Normal 6 3 12 2 3 2" xfId="22860"/>
    <cellStyle name="Normal 6 3 12 2 3 3" xfId="49025"/>
    <cellStyle name="Normal 6 3 12 2 4" xfId="22861"/>
    <cellStyle name="Normal 6 3 12 2 5" xfId="22862"/>
    <cellStyle name="Normal 6 3 12 2 6" xfId="43203"/>
    <cellStyle name="Normal 6 3 12 3" xfId="22863"/>
    <cellStyle name="Normal 6 3 12 3 2" xfId="22864"/>
    <cellStyle name="Normal 6 3 12 3 3" xfId="22865"/>
    <cellStyle name="Normal 6 3 12 3 4" xfId="49026"/>
    <cellStyle name="Normal 6 3 12 4" xfId="22866"/>
    <cellStyle name="Normal 6 3 12 4 2" xfId="22867"/>
    <cellStyle name="Normal 6 3 12 4 3" xfId="22868"/>
    <cellStyle name="Normal 6 3 12 4 4" xfId="46837"/>
    <cellStyle name="Normal 6 3 12 5" xfId="22869"/>
    <cellStyle name="Normal 6 3 12 5 2" xfId="22870"/>
    <cellStyle name="Normal 6 3 12 5 3" xfId="22871"/>
    <cellStyle name="Normal 6 3 12 5 4" xfId="52048"/>
    <cellStyle name="Normal 6 3 12 6" xfId="22872"/>
    <cellStyle name="Normal 6 3 12 6 2" xfId="22873"/>
    <cellStyle name="Normal 6 3 12 6 3" xfId="45014"/>
    <cellStyle name="Normal 6 3 12 7" xfId="22874"/>
    <cellStyle name="Normal 6 3 12 8" xfId="22875"/>
    <cellStyle name="Normal 6 3 12 9" xfId="41392"/>
    <cellStyle name="Normal 6 3 13" xfId="22876"/>
    <cellStyle name="Normal 6 3 13 2" xfId="22877"/>
    <cellStyle name="Normal 6 3 13 2 2" xfId="22878"/>
    <cellStyle name="Normal 6 3 13 2 2 2" xfId="22879"/>
    <cellStyle name="Normal 6 3 13 2 2 3" xfId="22880"/>
    <cellStyle name="Normal 6 3 13 2 2 4" xfId="53995"/>
    <cellStyle name="Normal 6 3 13 2 3" xfId="22881"/>
    <cellStyle name="Normal 6 3 13 2 3 2" xfId="22882"/>
    <cellStyle name="Normal 6 3 13 2 3 3" xfId="49027"/>
    <cellStyle name="Normal 6 3 13 2 4" xfId="22883"/>
    <cellStyle name="Normal 6 3 13 2 5" xfId="22884"/>
    <cellStyle name="Normal 6 3 13 2 6" xfId="43339"/>
    <cellStyle name="Normal 6 3 13 3" xfId="22885"/>
    <cellStyle name="Normal 6 3 13 3 2" xfId="22886"/>
    <cellStyle name="Normal 6 3 13 3 3" xfId="22887"/>
    <cellStyle name="Normal 6 3 13 3 4" xfId="46973"/>
    <cellStyle name="Normal 6 3 13 4" xfId="22888"/>
    <cellStyle name="Normal 6 3 13 4 2" xfId="22889"/>
    <cellStyle name="Normal 6 3 13 4 3" xfId="22890"/>
    <cellStyle name="Normal 6 3 13 4 4" xfId="52184"/>
    <cellStyle name="Normal 6 3 13 5" xfId="22891"/>
    <cellStyle name="Normal 6 3 13 5 2" xfId="22892"/>
    <cellStyle name="Normal 6 3 13 5 3" xfId="45150"/>
    <cellStyle name="Normal 6 3 13 6" xfId="22893"/>
    <cellStyle name="Normal 6 3 13 7" xfId="22894"/>
    <cellStyle name="Normal 6 3 13 8" xfId="41528"/>
    <cellStyle name="Normal 6 3 14" xfId="22895"/>
    <cellStyle name="Normal 6 3 14 2" xfId="22896"/>
    <cellStyle name="Normal 6 3 14 2 2" xfId="22897"/>
    <cellStyle name="Normal 6 3 14 2 3" xfId="22898"/>
    <cellStyle name="Normal 6 3 14 2 4" xfId="49028"/>
    <cellStyle name="Normal 6 3 14 3" xfId="22899"/>
    <cellStyle name="Normal 6 3 14 3 2" xfId="22900"/>
    <cellStyle name="Normal 6 3 14 3 3" xfId="22901"/>
    <cellStyle name="Normal 6 3 14 3 4" xfId="52331"/>
    <cellStyle name="Normal 6 3 14 4" xfId="22902"/>
    <cellStyle name="Normal 6 3 14 4 2" xfId="22903"/>
    <cellStyle name="Normal 6 3 14 4 3" xfId="45268"/>
    <cellStyle name="Normal 6 3 14 5" xfId="22904"/>
    <cellStyle name="Normal 6 3 14 6" xfId="22905"/>
    <cellStyle name="Normal 6 3 14 7" xfId="41675"/>
    <cellStyle name="Normal 6 3 15" xfId="22906"/>
    <cellStyle name="Normal 6 3 15 2" xfId="22907"/>
    <cellStyle name="Normal 6 3 15 3" xfId="22908"/>
    <cellStyle name="Normal 6 3 15 4" xfId="49029"/>
    <cellStyle name="Normal 6 3 16" xfId="22909"/>
    <cellStyle name="Normal 6 3 16 2" xfId="22910"/>
    <cellStyle name="Normal 6 3 16 3" xfId="22911"/>
    <cellStyle name="Normal 6 3 16 4" xfId="45309"/>
    <cellStyle name="Normal 6 3 17" xfId="22912"/>
    <cellStyle name="Normal 6 3 17 2" xfId="22913"/>
    <cellStyle name="Normal 6 3 17 3" xfId="22914"/>
    <cellStyle name="Normal 6 3 17 4" xfId="50520"/>
    <cellStyle name="Normal 6 3 18" xfId="22915"/>
    <cellStyle name="Normal 6 3 18 2" xfId="22916"/>
    <cellStyle name="Normal 6 3 18 3" xfId="43486"/>
    <cellStyle name="Normal 6 3 19" xfId="22917"/>
    <cellStyle name="Normal 6 3 2" xfId="158"/>
    <cellStyle name="Normal 6 3 2 10" xfId="22918"/>
    <cellStyle name="Normal 6 3 2 10 2" xfId="22919"/>
    <cellStyle name="Normal 6 3 2 10 2 2" xfId="22920"/>
    <cellStyle name="Normal 6 3 2 10 2 2 2" xfId="22921"/>
    <cellStyle name="Normal 6 3 2 10 2 2 3" xfId="22922"/>
    <cellStyle name="Normal 6 3 2 10 2 2 4" xfId="53860"/>
    <cellStyle name="Normal 6 3 2 10 2 3" xfId="22923"/>
    <cellStyle name="Normal 6 3 2 10 2 3 2" xfId="22924"/>
    <cellStyle name="Normal 6 3 2 10 2 3 3" xfId="49030"/>
    <cellStyle name="Normal 6 3 2 10 2 4" xfId="22925"/>
    <cellStyle name="Normal 6 3 2 10 2 5" xfId="22926"/>
    <cellStyle name="Normal 6 3 2 10 2 6" xfId="43204"/>
    <cellStyle name="Normal 6 3 2 10 3" xfId="22927"/>
    <cellStyle name="Normal 6 3 2 10 3 2" xfId="22928"/>
    <cellStyle name="Normal 6 3 2 10 3 3" xfId="22929"/>
    <cellStyle name="Normal 6 3 2 10 3 4" xfId="49031"/>
    <cellStyle name="Normal 6 3 2 10 4" xfId="22930"/>
    <cellStyle name="Normal 6 3 2 10 4 2" xfId="22931"/>
    <cellStyle name="Normal 6 3 2 10 4 3" xfId="22932"/>
    <cellStyle name="Normal 6 3 2 10 4 4" xfId="46838"/>
    <cellStyle name="Normal 6 3 2 10 5" xfId="22933"/>
    <cellStyle name="Normal 6 3 2 10 5 2" xfId="22934"/>
    <cellStyle name="Normal 6 3 2 10 5 3" xfId="22935"/>
    <cellStyle name="Normal 6 3 2 10 5 4" xfId="52049"/>
    <cellStyle name="Normal 6 3 2 10 6" xfId="22936"/>
    <cellStyle name="Normal 6 3 2 10 6 2" xfId="22937"/>
    <cellStyle name="Normal 6 3 2 10 6 3" xfId="45015"/>
    <cellStyle name="Normal 6 3 2 10 7" xfId="22938"/>
    <cellStyle name="Normal 6 3 2 10 8" xfId="22939"/>
    <cellStyle name="Normal 6 3 2 10 9" xfId="41393"/>
    <cellStyle name="Normal 6 3 2 11" xfId="22940"/>
    <cellStyle name="Normal 6 3 2 11 2" xfId="22941"/>
    <cellStyle name="Normal 6 3 2 11 2 2" xfId="22942"/>
    <cellStyle name="Normal 6 3 2 11 2 2 2" xfId="22943"/>
    <cellStyle name="Normal 6 3 2 11 2 2 3" xfId="22944"/>
    <cellStyle name="Normal 6 3 2 11 2 2 4" xfId="53996"/>
    <cellStyle name="Normal 6 3 2 11 2 3" xfId="22945"/>
    <cellStyle name="Normal 6 3 2 11 2 3 2" xfId="22946"/>
    <cellStyle name="Normal 6 3 2 11 2 3 3" xfId="49032"/>
    <cellStyle name="Normal 6 3 2 11 2 4" xfId="22947"/>
    <cellStyle name="Normal 6 3 2 11 2 5" xfId="22948"/>
    <cellStyle name="Normal 6 3 2 11 2 6" xfId="43340"/>
    <cellStyle name="Normal 6 3 2 11 3" xfId="22949"/>
    <cellStyle name="Normal 6 3 2 11 3 2" xfId="22950"/>
    <cellStyle name="Normal 6 3 2 11 3 3" xfId="22951"/>
    <cellStyle name="Normal 6 3 2 11 3 4" xfId="46974"/>
    <cellStyle name="Normal 6 3 2 11 4" xfId="22952"/>
    <cellStyle name="Normal 6 3 2 11 4 2" xfId="22953"/>
    <cellStyle name="Normal 6 3 2 11 4 3" xfId="22954"/>
    <cellStyle name="Normal 6 3 2 11 4 4" xfId="52185"/>
    <cellStyle name="Normal 6 3 2 11 5" xfId="22955"/>
    <cellStyle name="Normal 6 3 2 11 5 2" xfId="22956"/>
    <cellStyle name="Normal 6 3 2 11 5 3" xfId="45151"/>
    <cellStyle name="Normal 6 3 2 11 6" xfId="22957"/>
    <cellStyle name="Normal 6 3 2 11 7" xfId="22958"/>
    <cellStyle name="Normal 6 3 2 11 8" xfId="41529"/>
    <cellStyle name="Normal 6 3 2 12" xfId="22959"/>
    <cellStyle name="Normal 6 3 2 12 2" xfId="22960"/>
    <cellStyle name="Normal 6 3 2 12 2 2" xfId="22961"/>
    <cellStyle name="Normal 6 3 2 12 2 3" xfId="22962"/>
    <cellStyle name="Normal 6 3 2 12 2 4" xfId="49033"/>
    <cellStyle name="Normal 6 3 2 12 3" xfId="22963"/>
    <cellStyle name="Normal 6 3 2 12 3 2" xfId="22964"/>
    <cellStyle name="Normal 6 3 2 12 3 3" xfId="22965"/>
    <cellStyle name="Normal 6 3 2 12 3 4" xfId="52339"/>
    <cellStyle name="Normal 6 3 2 12 4" xfId="22966"/>
    <cellStyle name="Normal 6 3 2 12 4 2" xfId="22967"/>
    <cellStyle name="Normal 6 3 2 12 4 3" xfId="45290"/>
    <cellStyle name="Normal 6 3 2 12 5" xfId="22968"/>
    <cellStyle name="Normal 6 3 2 12 6" xfId="22969"/>
    <cellStyle name="Normal 6 3 2 12 7" xfId="41683"/>
    <cellStyle name="Normal 6 3 2 13" xfId="22970"/>
    <cellStyle name="Normal 6 3 2 13 2" xfId="22971"/>
    <cellStyle name="Normal 6 3 2 13 3" xfId="22972"/>
    <cellStyle name="Normal 6 3 2 13 4" xfId="49034"/>
    <cellStyle name="Normal 6 3 2 14" xfId="22973"/>
    <cellStyle name="Normal 6 3 2 14 2" xfId="22974"/>
    <cellStyle name="Normal 6 3 2 14 3" xfId="22975"/>
    <cellStyle name="Normal 6 3 2 14 4" xfId="45317"/>
    <cellStyle name="Normal 6 3 2 15" xfId="22976"/>
    <cellStyle name="Normal 6 3 2 15 2" xfId="22977"/>
    <cellStyle name="Normal 6 3 2 15 3" xfId="22978"/>
    <cellStyle name="Normal 6 3 2 15 4" xfId="50528"/>
    <cellStyle name="Normal 6 3 2 16" xfId="22979"/>
    <cellStyle name="Normal 6 3 2 16 2" xfId="22980"/>
    <cellStyle name="Normal 6 3 2 16 3" xfId="43494"/>
    <cellStyle name="Normal 6 3 2 17" xfId="22981"/>
    <cellStyle name="Normal 6 3 2 18" xfId="22982"/>
    <cellStyle name="Normal 6 3 2 19" xfId="39872"/>
    <cellStyle name="Normal 6 3 2 2" xfId="271"/>
    <cellStyle name="Normal 6 3 2 2 10" xfId="22983"/>
    <cellStyle name="Normal 6 3 2 2 10 2" xfId="22984"/>
    <cellStyle name="Normal 6 3 2 2 10 3" xfId="22985"/>
    <cellStyle name="Normal 6 3 2 2 10 4" xfId="50719"/>
    <cellStyle name="Normal 6 3 2 2 11" xfId="22986"/>
    <cellStyle name="Normal 6 3 2 2 11 2" xfId="22987"/>
    <cellStyle name="Normal 6 3 2 2 11 3" xfId="43685"/>
    <cellStyle name="Normal 6 3 2 2 12" xfId="22988"/>
    <cellStyle name="Normal 6 3 2 2 13" xfId="22989"/>
    <cellStyle name="Normal 6 3 2 2 14" xfId="40063"/>
    <cellStyle name="Normal 6 3 2 2 2" xfId="22990"/>
    <cellStyle name="Normal 6 3 2 2 2 10" xfId="22991"/>
    <cellStyle name="Normal 6 3 2 2 2 11" xfId="40198"/>
    <cellStyle name="Normal 6 3 2 2 2 2" xfId="22992"/>
    <cellStyle name="Normal 6 3 2 2 2 2 10" xfId="40565"/>
    <cellStyle name="Normal 6 3 2 2 2 2 2" xfId="22993"/>
    <cellStyle name="Normal 6 3 2 2 2 2 2 2" xfId="22994"/>
    <cellStyle name="Normal 6 3 2 2 2 2 2 2 2" xfId="22995"/>
    <cellStyle name="Normal 6 3 2 2 2 2 2 2 2 2" xfId="22996"/>
    <cellStyle name="Normal 6 3 2 2 2 2 2 2 2 3" xfId="22997"/>
    <cellStyle name="Normal 6 3 2 2 2 2 2 2 2 4" xfId="53531"/>
    <cellStyle name="Normal 6 3 2 2 2 2 2 2 3" xfId="22998"/>
    <cellStyle name="Normal 6 3 2 2 2 2 2 2 3 2" xfId="22999"/>
    <cellStyle name="Normal 6 3 2 2 2 2 2 2 3 3" xfId="49035"/>
    <cellStyle name="Normal 6 3 2 2 2 2 2 2 4" xfId="23000"/>
    <cellStyle name="Normal 6 3 2 2 2 2 2 2 5" xfId="23001"/>
    <cellStyle name="Normal 6 3 2 2 2 2 2 2 6" xfId="42875"/>
    <cellStyle name="Normal 6 3 2 2 2 2 2 3" xfId="23002"/>
    <cellStyle name="Normal 6 3 2 2 2 2 2 3 2" xfId="23003"/>
    <cellStyle name="Normal 6 3 2 2 2 2 2 3 3" xfId="23004"/>
    <cellStyle name="Normal 6 3 2 2 2 2 2 3 4" xfId="49036"/>
    <cellStyle name="Normal 6 3 2 2 2 2 2 4" xfId="23005"/>
    <cellStyle name="Normal 6 3 2 2 2 2 2 4 2" xfId="23006"/>
    <cellStyle name="Normal 6 3 2 2 2 2 2 4 3" xfId="23007"/>
    <cellStyle name="Normal 6 3 2 2 2 2 2 4 4" xfId="46509"/>
    <cellStyle name="Normal 6 3 2 2 2 2 2 5" xfId="23008"/>
    <cellStyle name="Normal 6 3 2 2 2 2 2 5 2" xfId="23009"/>
    <cellStyle name="Normal 6 3 2 2 2 2 2 5 3" xfId="23010"/>
    <cellStyle name="Normal 6 3 2 2 2 2 2 5 4" xfId="51720"/>
    <cellStyle name="Normal 6 3 2 2 2 2 2 6" xfId="23011"/>
    <cellStyle name="Normal 6 3 2 2 2 2 2 6 2" xfId="23012"/>
    <cellStyle name="Normal 6 3 2 2 2 2 2 6 3" xfId="44686"/>
    <cellStyle name="Normal 6 3 2 2 2 2 2 7" xfId="23013"/>
    <cellStyle name="Normal 6 3 2 2 2 2 2 8" xfId="23014"/>
    <cellStyle name="Normal 6 3 2 2 2 2 2 9" xfId="41064"/>
    <cellStyle name="Normal 6 3 2 2 2 2 3" xfId="23015"/>
    <cellStyle name="Normal 6 3 2 2 2 2 3 2" xfId="23016"/>
    <cellStyle name="Normal 6 3 2 2 2 2 3 2 2" xfId="23017"/>
    <cellStyle name="Normal 6 3 2 2 2 2 3 2 3" xfId="23018"/>
    <cellStyle name="Normal 6 3 2 2 2 2 3 2 4" xfId="53032"/>
    <cellStyle name="Normal 6 3 2 2 2 2 3 3" xfId="23019"/>
    <cellStyle name="Normal 6 3 2 2 2 2 3 3 2" xfId="23020"/>
    <cellStyle name="Normal 6 3 2 2 2 2 3 3 3" xfId="49037"/>
    <cellStyle name="Normal 6 3 2 2 2 2 3 4" xfId="23021"/>
    <cellStyle name="Normal 6 3 2 2 2 2 3 5" xfId="23022"/>
    <cellStyle name="Normal 6 3 2 2 2 2 3 6" xfId="42376"/>
    <cellStyle name="Normal 6 3 2 2 2 2 4" xfId="23023"/>
    <cellStyle name="Normal 6 3 2 2 2 2 4 2" xfId="23024"/>
    <cellStyle name="Normal 6 3 2 2 2 2 4 3" xfId="23025"/>
    <cellStyle name="Normal 6 3 2 2 2 2 4 4" xfId="49038"/>
    <cellStyle name="Normal 6 3 2 2 2 2 5" xfId="23026"/>
    <cellStyle name="Normal 6 3 2 2 2 2 5 2" xfId="23027"/>
    <cellStyle name="Normal 6 3 2 2 2 2 5 3" xfId="23028"/>
    <cellStyle name="Normal 6 3 2 2 2 2 5 4" xfId="46010"/>
    <cellStyle name="Normal 6 3 2 2 2 2 6" xfId="23029"/>
    <cellStyle name="Normal 6 3 2 2 2 2 6 2" xfId="23030"/>
    <cellStyle name="Normal 6 3 2 2 2 2 6 3" xfId="23031"/>
    <cellStyle name="Normal 6 3 2 2 2 2 6 4" xfId="51221"/>
    <cellStyle name="Normal 6 3 2 2 2 2 7" xfId="23032"/>
    <cellStyle name="Normal 6 3 2 2 2 2 7 2" xfId="23033"/>
    <cellStyle name="Normal 6 3 2 2 2 2 7 3" xfId="44187"/>
    <cellStyle name="Normal 6 3 2 2 2 2 8" xfId="23034"/>
    <cellStyle name="Normal 6 3 2 2 2 2 9" xfId="23035"/>
    <cellStyle name="Normal 6 3 2 2 2 3" xfId="23036"/>
    <cellStyle name="Normal 6 3 2 2 2 3 2" xfId="23037"/>
    <cellStyle name="Normal 6 3 2 2 2 3 2 2" xfId="23038"/>
    <cellStyle name="Normal 6 3 2 2 2 3 2 2 2" xfId="23039"/>
    <cellStyle name="Normal 6 3 2 2 2 3 2 2 3" xfId="23040"/>
    <cellStyle name="Normal 6 3 2 2 2 3 2 2 4" xfId="53530"/>
    <cellStyle name="Normal 6 3 2 2 2 3 2 3" xfId="23041"/>
    <cellStyle name="Normal 6 3 2 2 2 3 2 3 2" xfId="23042"/>
    <cellStyle name="Normal 6 3 2 2 2 3 2 3 3" xfId="49039"/>
    <cellStyle name="Normal 6 3 2 2 2 3 2 4" xfId="23043"/>
    <cellStyle name="Normal 6 3 2 2 2 3 2 5" xfId="23044"/>
    <cellStyle name="Normal 6 3 2 2 2 3 2 6" xfId="42874"/>
    <cellStyle name="Normal 6 3 2 2 2 3 3" xfId="23045"/>
    <cellStyle name="Normal 6 3 2 2 2 3 3 2" xfId="23046"/>
    <cellStyle name="Normal 6 3 2 2 2 3 3 3" xfId="23047"/>
    <cellStyle name="Normal 6 3 2 2 2 3 3 4" xfId="49040"/>
    <cellStyle name="Normal 6 3 2 2 2 3 4" xfId="23048"/>
    <cellStyle name="Normal 6 3 2 2 2 3 4 2" xfId="23049"/>
    <cellStyle name="Normal 6 3 2 2 2 3 4 3" xfId="23050"/>
    <cellStyle name="Normal 6 3 2 2 2 3 4 4" xfId="46508"/>
    <cellStyle name="Normal 6 3 2 2 2 3 5" xfId="23051"/>
    <cellStyle name="Normal 6 3 2 2 2 3 5 2" xfId="23052"/>
    <cellStyle name="Normal 6 3 2 2 2 3 5 3" xfId="23053"/>
    <cellStyle name="Normal 6 3 2 2 2 3 5 4" xfId="51719"/>
    <cellStyle name="Normal 6 3 2 2 2 3 6" xfId="23054"/>
    <cellStyle name="Normal 6 3 2 2 2 3 6 2" xfId="23055"/>
    <cellStyle name="Normal 6 3 2 2 2 3 6 3" xfId="44685"/>
    <cellStyle name="Normal 6 3 2 2 2 3 7" xfId="23056"/>
    <cellStyle name="Normal 6 3 2 2 2 3 8" xfId="23057"/>
    <cellStyle name="Normal 6 3 2 2 2 3 9" xfId="41063"/>
    <cellStyle name="Normal 6 3 2 2 2 4" xfId="23058"/>
    <cellStyle name="Normal 6 3 2 2 2 4 2" xfId="23059"/>
    <cellStyle name="Normal 6 3 2 2 2 4 2 2" xfId="23060"/>
    <cellStyle name="Normal 6 3 2 2 2 4 2 3" xfId="23061"/>
    <cellStyle name="Normal 6 3 2 2 2 4 2 4" xfId="52665"/>
    <cellStyle name="Normal 6 3 2 2 2 4 3" xfId="23062"/>
    <cellStyle name="Normal 6 3 2 2 2 4 3 2" xfId="23063"/>
    <cellStyle name="Normal 6 3 2 2 2 4 3 3" xfId="49041"/>
    <cellStyle name="Normal 6 3 2 2 2 4 4" xfId="23064"/>
    <cellStyle name="Normal 6 3 2 2 2 4 5" xfId="23065"/>
    <cellStyle name="Normal 6 3 2 2 2 4 6" xfId="42009"/>
    <cellStyle name="Normal 6 3 2 2 2 5" xfId="23066"/>
    <cellStyle name="Normal 6 3 2 2 2 5 2" xfId="23067"/>
    <cellStyle name="Normal 6 3 2 2 2 5 3" xfId="23068"/>
    <cellStyle name="Normal 6 3 2 2 2 5 4" xfId="49042"/>
    <cellStyle name="Normal 6 3 2 2 2 6" xfId="23069"/>
    <cellStyle name="Normal 6 3 2 2 2 6 2" xfId="23070"/>
    <cellStyle name="Normal 6 3 2 2 2 6 3" xfId="23071"/>
    <cellStyle name="Normal 6 3 2 2 2 6 4" xfId="45643"/>
    <cellStyle name="Normal 6 3 2 2 2 7" xfId="23072"/>
    <cellStyle name="Normal 6 3 2 2 2 7 2" xfId="23073"/>
    <cellStyle name="Normal 6 3 2 2 2 7 3" xfId="23074"/>
    <cellStyle name="Normal 6 3 2 2 2 7 4" xfId="50854"/>
    <cellStyle name="Normal 6 3 2 2 2 8" xfId="23075"/>
    <cellStyle name="Normal 6 3 2 2 2 8 2" xfId="23076"/>
    <cellStyle name="Normal 6 3 2 2 2 8 3" xfId="43820"/>
    <cellStyle name="Normal 6 3 2 2 2 9" xfId="23077"/>
    <cellStyle name="Normal 6 3 2 2 3" xfId="23078"/>
    <cellStyle name="Normal 6 3 2 2 3 10" xfId="40336"/>
    <cellStyle name="Normal 6 3 2 2 3 2" xfId="23079"/>
    <cellStyle name="Normal 6 3 2 2 3 2 2" xfId="23080"/>
    <cellStyle name="Normal 6 3 2 2 3 2 2 2" xfId="23081"/>
    <cellStyle name="Normal 6 3 2 2 3 2 2 2 2" xfId="23082"/>
    <cellStyle name="Normal 6 3 2 2 3 2 2 2 3" xfId="23083"/>
    <cellStyle name="Normal 6 3 2 2 3 2 2 2 4" xfId="53532"/>
    <cellStyle name="Normal 6 3 2 2 3 2 2 3" xfId="23084"/>
    <cellStyle name="Normal 6 3 2 2 3 2 2 3 2" xfId="23085"/>
    <cellStyle name="Normal 6 3 2 2 3 2 2 3 3" xfId="49043"/>
    <cellStyle name="Normal 6 3 2 2 3 2 2 4" xfId="23086"/>
    <cellStyle name="Normal 6 3 2 2 3 2 2 5" xfId="23087"/>
    <cellStyle name="Normal 6 3 2 2 3 2 2 6" xfId="42876"/>
    <cellStyle name="Normal 6 3 2 2 3 2 3" xfId="23088"/>
    <cellStyle name="Normal 6 3 2 2 3 2 3 2" xfId="23089"/>
    <cellStyle name="Normal 6 3 2 2 3 2 3 3" xfId="23090"/>
    <cellStyle name="Normal 6 3 2 2 3 2 3 4" xfId="49044"/>
    <cellStyle name="Normal 6 3 2 2 3 2 4" xfId="23091"/>
    <cellStyle name="Normal 6 3 2 2 3 2 4 2" xfId="23092"/>
    <cellStyle name="Normal 6 3 2 2 3 2 4 3" xfId="23093"/>
    <cellStyle name="Normal 6 3 2 2 3 2 4 4" xfId="46510"/>
    <cellStyle name="Normal 6 3 2 2 3 2 5" xfId="23094"/>
    <cellStyle name="Normal 6 3 2 2 3 2 5 2" xfId="23095"/>
    <cellStyle name="Normal 6 3 2 2 3 2 5 3" xfId="23096"/>
    <cellStyle name="Normal 6 3 2 2 3 2 5 4" xfId="51721"/>
    <cellStyle name="Normal 6 3 2 2 3 2 6" xfId="23097"/>
    <cellStyle name="Normal 6 3 2 2 3 2 6 2" xfId="23098"/>
    <cellStyle name="Normal 6 3 2 2 3 2 6 3" xfId="44687"/>
    <cellStyle name="Normal 6 3 2 2 3 2 7" xfId="23099"/>
    <cellStyle name="Normal 6 3 2 2 3 2 8" xfId="23100"/>
    <cellStyle name="Normal 6 3 2 2 3 2 9" xfId="41065"/>
    <cellStyle name="Normal 6 3 2 2 3 3" xfId="23101"/>
    <cellStyle name="Normal 6 3 2 2 3 3 2" xfId="23102"/>
    <cellStyle name="Normal 6 3 2 2 3 3 2 2" xfId="23103"/>
    <cellStyle name="Normal 6 3 2 2 3 3 2 3" xfId="23104"/>
    <cellStyle name="Normal 6 3 2 2 3 3 2 4" xfId="52803"/>
    <cellStyle name="Normal 6 3 2 2 3 3 3" xfId="23105"/>
    <cellStyle name="Normal 6 3 2 2 3 3 3 2" xfId="23106"/>
    <cellStyle name="Normal 6 3 2 2 3 3 3 3" xfId="49045"/>
    <cellStyle name="Normal 6 3 2 2 3 3 4" xfId="23107"/>
    <cellStyle name="Normal 6 3 2 2 3 3 5" xfId="23108"/>
    <cellStyle name="Normal 6 3 2 2 3 3 6" xfId="42147"/>
    <cellStyle name="Normal 6 3 2 2 3 4" xfId="23109"/>
    <cellStyle name="Normal 6 3 2 2 3 4 2" xfId="23110"/>
    <cellStyle name="Normal 6 3 2 2 3 4 3" xfId="23111"/>
    <cellStyle name="Normal 6 3 2 2 3 4 4" xfId="49046"/>
    <cellStyle name="Normal 6 3 2 2 3 5" xfId="23112"/>
    <cellStyle name="Normal 6 3 2 2 3 5 2" xfId="23113"/>
    <cellStyle name="Normal 6 3 2 2 3 5 3" xfId="23114"/>
    <cellStyle name="Normal 6 3 2 2 3 5 4" xfId="45781"/>
    <cellStyle name="Normal 6 3 2 2 3 6" xfId="23115"/>
    <cellStyle name="Normal 6 3 2 2 3 6 2" xfId="23116"/>
    <cellStyle name="Normal 6 3 2 2 3 6 3" xfId="23117"/>
    <cellStyle name="Normal 6 3 2 2 3 6 4" xfId="50992"/>
    <cellStyle name="Normal 6 3 2 2 3 7" xfId="23118"/>
    <cellStyle name="Normal 6 3 2 2 3 7 2" xfId="23119"/>
    <cellStyle name="Normal 6 3 2 2 3 7 3" xfId="43958"/>
    <cellStyle name="Normal 6 3 2 2 3 8" xfId="23120"/>
    <cellStyle name="Normal 6 3 2 2 3 9" xfId="23121"/>
    <cellStyle name="Normal 6 3 2 2 4" xfId="23122"/>
    <cellStyle name="Normal 6 3 2 2 4 2" xfId="23123"/>
    <cellStyle name="Normal 6 3 2 2 4 2 2" xfId="23124"/>
    <cellStyle name="Normal 6 3 2 2 4 2 2 2" xfId="23125"/>
    <cellStyle name="Normal 6 3 2 2 4 2 2 3" xfId="23126"/>
    <cellStyle name="Normal 6 3 2 2 4 2 2 4" xfId="53529"/>
    <cellStyle name="Normal 6 3 2 2 4 2 3" xfId="23127"/>
    <cellStyle name="Normal 6 3 2 2 4 2 3 2" xfId="23128"/>
    <cellStyle name="Normal 6 3 2 2 4 2 3 3" xfId="49047"/>
    <cellStyle name="Normal 6 3 2 2 4 2 4" xfId="23129"/>
    <cellStyle name="Normal 6 3 2 2 4 2 5" xfId="23130"/>
    <cellStyle name="Normal 6 3 2 2 4 2 6" xfId="42873"/>
    <cellStyle name="Normal 6 3 2 2 4 3" xfId="23131"/>
    <cellStyle name="Normal 6 3 2 2 4 3 2" xfId="23132"/>
    <cellStyle name="Normal 6 3 2 2 4 3 3" xfId="23133"/>
    <cellStyle name="Normal 6 3 2 2 4 3 4" xfId="49048"/>
    <cellStyle name="Normal 6 3 2 2 4 4" xfId="23134"/>
    <cellStyle name="Normal 6 3 2 2 4 4 2" xfId="23135"/>
    <cellStyle name="Normal 6 3 2 2 4 4 3" xfId="23136"/>
    <cellStyle name="Normal 6 3 2 2 4 4 4" xfId="46507"/>
    <cellStyle name="Normal 6 3 2 2 4 5" xfId="23137"/>
    <cellStyle name="Normal 6 3 2 2 4 5 2" xfId="23138"/>
    <cellStyle name="Normal 6 3 2 2 4 5 3" xfId="23139"/>
    <cellStyle name="Normal 6 3 2 2 4 5 4" xfId="51718"/>
    <cellStyle name="Normal 6 3 2 2 4 6" xfId="23140"/>
    <cellStyle name="Normal 6 3 2 2 4 6 2" xfId="23141"/>
    <cellStyle name="Normal 6 3 2 2 4 6 3" xfId="44684"/>
    <cellStyle name="Normal 6 3 2 2 4 7" xfId="23142"/>
    <cellStyle name="Normal 6 3 2 2 4 8" xfId="23143"/>
    <cellStyle name="Normal 6 3 2 2 4 9" xfId="41062"/>
    <cellStyle name="Normal 6 3 2 2 5" xfId="23144"/>
    <cellStyle name="Normal 6 3 2 2 5 2" xfId="23145"/>
    <cellStyle name="Normal 6 3 2 2 5 2 2" xfId="23146"/>
    <cellStyle name="Normal 6 3 2 2 5 2 2 2" xfId="23147"/>
    <cellStyle name="Normal 6 3 2 2 5 2 2 3" xfId="23148"/>
    <cellStyle name="Normal 6 3 2 2 5 2 2 4" xfId="53908"/>
    <cellStyle name="Normal 6 3 2 2 5 2 3" xfId="23149"/>
    <cellStyle name="Normal 6 3 2 2 5 2 3 2" xfId="23150"/>
    <cellStyle name="Normal 6 3 2 2 5 2 3 3" xfId="49049"/>
    <cellStyle name="Normal 6 3 2 2 5 2 4" xfId="23151"/>
    <cellStyle name="Normal 6 3 2 2 5 2 5" xfId="23152"/>
    <cellStyle name="Normal 6 3 2 2 5 2 6" xfId="43252"/>
    <cellStyle name="Normal 6 3 2 2 5 3" xfId="23153"/>
    <cellStyle name="Normal 6 3 2 2 5 3 2" xfId="23154"/>
    <cellStyle name="Normal 6 3 2 2 5 3 3" xfId="23155"/>
    <cellStyle name="Normal 6 3 2 2 5 3 4" xfId="49050"/>
    <cellStyle name="Normal 6 3 2 2 5 4" xfId="23156"/>
    <cellStyle name="Normal 6 3 2 2 5 4 2" xfId="23157"/>
    <cellStyle name="Normal 6 3 2 2 5 4 3" xfId="23158"/>
    <cellStyle name="Normal 6 3 2 2 5 4 4" xfId="46886"/>
    <cellStyle name="Normal 6 3 2 2 5 5" xfId="23159"/>
    <cellStyle name="Normal 6 3 2 2 5 5 2" xfId="23160"/>
    <cellStyle name="Normal 6 3 2 2 5 5 3" xfId="23161"/>
    <cellStyle name="Normal 6 3 2 2 5 5 4" xfId="52097"/>
    <cellStyle name="Normal 6 3 2 2 5 6" xfId="23162"/>
    <cellStyle name="Normal 6 3 2 2 5 6 2" xfId="23163"/>
    <cellStyle name="Normal 6 3 2 2 5 6 3" xfId="45063"/>
    <cellStyle name="Normal 6 3 2 2 5 7" xfId="23164"/>
    <cellStyle name="Normal 6 3 2 2 5 8" xfId="23165"/>
    <cellStyle name="Normal 6 3 2 2 5 9" xfId="41441"/>
    <cellStyle name="Normal 6 3 2 2 6" xfId="23166"/>
    <cellStyle name="Normal 6 3 2 2 6 2" xfId="23167"/>
    <cellStyle name="Normal 6 3 2 2 6 2 2" xfId="23168"/>
    <cellStyle name="Normal 6 3 2 2 6 2 2 2" xfId="23169"/>
    <cellStyle name="Normal 6 3 2 2 6 2 2 3" xfId="23170"/>
    <cellStyle name="Normal 6 3 2 2 6 2 2 4" xfId="54043"/>
    <cellStyle name="Normal 6 3 2 2 6 2 3" xfId="23171"/>
    <cellStyle name="Normal 6 3 2 2 6 2 3 2" xfId="23172"/>
    <cellStyle name="Normal 6 3 2 2 6 2 3 3" xfId="49051"/>
    <cellStyle name="Normal 6 3 2 2 6 2 4" xfId="23173"/>
    <cellStyle name="Normal 6 3 2 2 6 2 5" xfId="23174"/>
    <cellStyle name="Normal 6 3 2 2 6 2 6" xfId="43387"/>
    <cellStyle name="Normal 6 3 2 2 6 3" xfId="23175"/>
    <cellStyle name="Normal 6 3 2 2 6 3 2" xfId="23176"/>
    <cellStyle name="Normal 6 3 2 2 6 3 3" xfId="23177"/>
    <cellStyle name="Normal 6 3 2 2 6 3 4" xfId="47021"/>
    <cellStyle name="Normal 6 3 2 2 6 4" xfId="23178"/>
    <cellStyle name="Normal 6 3 2 2 6 4 2" xfId="23179"/>
    <cellStyle name="Normal 6 3 2 2 6 4 3" xfId="23180"/>
    <cellStyle name="Normal 6 3 2 2 6 4 4" xfId="52232"/>
    <cellStyle name="Normal 6 3 2 2 6 5" xfId="23181"/>
    <cellStyle name="Normal 6 3 2 2 6 5 2" xfId="23182"/>
    <cellStyle name="Normal 6 3 2 2 6 5 3" xfId="45198"/>
    <cellStyle name="Normal 6 3 2 2 6 6" xfId="23183"/>
    <cellStyle name="Normal 6 3 2 2 6 7" xfId="23184"/>
    <cellStyle name="Normal 6 3 2 2 6 8" xfId="41576"/>
    <cellStyle name="Normal 6 3 2 2 7" xfId="23185"/>
    <cellStyle name="Normal 6 3 2 2 7 2" xfId="23186"/>
    <cellStyle name="Normal 6 3 2 2 7 2 2" xfId="23187"/>
    <cellStyle name="Normal 6 3 2 2 7 2 3" xfId="23188"/>
    <cellStyle name="Normal 6 3 2 2 7 2 4" xfId="52530"/>
    <cellStyle name="Normal 6 3 2 2 7 3" xfId="23189"/>
    <cellStyle name="Normal 6 3 2 2 7 3 2" xfId="23190"/>
    <cellStyle name="Normal 6 3 2 2 7 3 3" xfId="49052"/>
    <cellStyle name="Normal 6 3 2 2 7 4" xfId="23191"/>
    <cellStyle name="Normal 6 3 2 2 7 5" xfId="23192"/>
    <cellStyle name="Normal 6 3 2 2 7 6" xfId="41874"/>
    <cellStyle name="Normal 6 3 2 2 8" xfId="23193"/>
    <cellStyle name="Normal 6 3 2 2 8 2" xfId="23194"/>
    <cellStyle name="Normal 6 3 2 2 8 3" xfId="23195"/>
    <cellStyle name="Normal 6 3 2 2 8 4" xfId="49053"/>
    <cellStyle name="Normal 6 3 2 2 9" xfId="23196"/>
    <cellStyle name="Normal 6 3 2 2 9 2" xfId="23197"/>
    <cellStyle name="Normal 6 3 2 2 9 3" xfId="23198"/>
    <cellStyle name="Normal 6 3 2 2 9 4" xfId="45508"/>
    <cellStyle name="Normal 6 3 2 3" xfId="224"/>
    <cellStyle name="Normal 6 3 2 3 10" xfId="23199"/>
    <cellStyle name="Normal 6 3 2 3 10 2" xfId="23200"/>
    <cellStyle name="Normal 6 3 2 3 10 3" xfId="23201"/>
    <cellStyle name="Normal 6 3 2 3 10 4" xfId="50761"/>
    <cellStyle name="Normal 6 3 2 3 11" xfId="23202"/>
    <cellStyle name="Normal 6 3 2 3 11 2" xfId="23203"/>
    <cellStyle name="Normal 6 3 2 3 11 3" xfId="43727"/>
    <cellStyle name="Normal 6 3 2 3 12" xfId="23204"/>
    <cellStyle name="Normal 6 3 2 3 13" xfId="23205"/>
    <cellStyle name="Normal 6 3 2 3 14" xfId="40105"/>
    <cellStyle name="Normal 6 3 2 3 2" xfId="23206"/>
    <cellStyle name="Normal 6 3 2 3 2 10" xfId="23207"/>
    <cellStyle name="Normal 6 3 2 3 2 11" xfId="40240"/>
    <cellStyle name="Normal 6 3 2 3 2 2" xfId="23208"/>
    <cellStyle name="Normal 6 3 2 3 2 2 10" xfId="40607"/>
    <cellStyle name="Normal 6 3 2 3 2 2 2" xfId="23209"/>
    <cellStyle name="Normal 6 3 2 3 2 2 2 2" xfId="23210"/>
    <cellStyle name="Normal 6 3 2 3 2 2 2 2 2" xfId="23211"/>
    <cellStyle name="Normal 6 3 2 3 2 2 2 2 2 2" xfId="23212"/>
    <cellStyle name="Normal 6 3 2 3 2 2 2 2 2 3" xfId="23213"/>
    <cellStyle name="Normal 6 3 2 3 2 2 2 2 2 4" xfId="53535"/>
    <cellStyle name="Normal 6 3 2 3 2 2 2 2 3" xfId="23214"/>
    <cellStyle name="Normal 6 3 2 3 2 2 2 2 3 2" xfId="23215"/>
    <cellStyle name="Normal 6 3 2 3 2 2 2 2 3 3" xfId="49054"/>
    <cellStyle name="Normal 6 3 2 3 2 2 2 2 4" xfId="23216"/>
    <cellStyle name="Normal 6 3 2 3 2 2 2 2 5" xfId="23217"/>
    <cellStyle name="Normal 6 3 2 3 2 2 2 2 6" xfId="42879"/>
    <cellStyle name="Normal 6 3 2 3 2 2 2 3" xfId="23218"/>
    <cellStyle name="Normal 6 3 2 3 2 2 2 3 2" xfId="23219"/>
    <cellStyle name="Normal 6 3 2 3 2 2 2 3 3" xfId="23220"/>
    <cellStyle name="Normal 6 3 2 3 2 2 2 3 4" xfId="49055"/>
    <cellStyle name="Normal 6 3 2 3 2 2 2 4" xfId="23221"/>
    <cellStyle name="Normal 6 3 2 3 2 2 2 4 2" xfId="23222"/>
    <cellStyle name="Normal 6 3 2 3 2 2 2 4 3" xfId="23223"/>
    <cellStyle name="Normal 6 3 2 3 2 2 2 4 4" xfId="46513"/>
    <cellStyle name="Normal 6 3 2 3 2 2 2 5" xfId="23224"/>
    <cellStyle name="Normal 6 3 2 3 2 2 2 5 2" xfId="23225"/>
    <cellStyle name="Normal 6 3 2 3 2 2 2 5 3" xfId="23226"/>
    <cellStyle name="Normal 6 3 2 3 2 2 2 5 4" xfId="51724"/>
    <cellStyle name="Normal 6 3 2 3 2 2 2 6" xfId="23227"/>
    <cellStyle name="Normal 6 3 2 3 2 2 2 6 2" xfId="23228"/>
    <cellStyle name="Normal 6 3 2 3 2 2 2 6 3" xfId="44690"/>
    <cellStyle name="Normal 6 3 2 3 2 2 2 7" xfId="23229"/>
    <cellStyle name="Normal 6 3 2 3 2 2 2 8" xfId="23230"/>
    <cellStyle name="Normal 6 3 2 3 2 2 2 9" xfId="41068"/>
    <cellStyle name="Normal 6 3 2 3 2 2 3" xfId="23231"/>
    <cellStyle name="Normal 6 3 2 3 2 2 3 2" xfId="23232"/>
    <cellStyle name="Normal 6 3 2 3 2 2 3 2 2" xfId="23233"/>
    <cellStyle name="Normal 6 3 2 3 2 2 3 2 3" xfId="23234"/>
    <cellStyle name="Normal 6 3 2 3 2 2 3 2 4" xfId="53074"/>
    <cellStyle name="Normal 6 3 2 3 2 2 3 3" xfId="23235"/>
    <cellStyle name="Normal 6 3 2 3 2 2 3 3 2" xfId="23236"/>
    <cellStyle name="Normal 6 3 2 3 2 2 3 3 3" xfId="49056"/>
    <cellStyle name="Normal 6 3 2 3 2 2 3 4" xfId="23237"/>
    <cellStyle name="Normal 6 3 2 3 2 2 3 5" xfId="23238"/>
    <cellStyle name="Normal 6 3 2 3 2 2 3 6" xfId="42418"/>
    <cellStyle name="Normal 6 3 2 3 2 2 4" xfId="23239"/>
    <cellStyle name="Normal 6 3 2 3 2 2 4 2" xfId="23240"/>
    <cellStyle name="Normal 6 3 2 3 2 2 4 3" xfId="23241"/>
    <cellStyle name="Normal 6 3 2 3 2 2 4 4" xfId="49057"/>
    <cellStyle name="Normal 6 3 2 3 2 2 5" xfId="23242"/>
    <cellStyle name="Normal 6 3 2 3 2 2 5 2" xfId="23243"/>
    <cellStyle name="Normal 6 3 2 3 2 2 5 3" xfId="23244"/>
    <cellStyle name="Normal 6 3 2 3 2 2 5 4" xfId="46052"/>
    <cellStyle name="Normal 6 3 2 3 2 2 6" xfId="23245"/>
    <cellStyle name="Normal 6 3 2 3 2 2 6 2" xfId="23246"/>
    <cellStyle name="Normal 6 3 2 3 2 2 6 3" xfId="23247"/>
    <cellStyle name="Normal 6 3 2 3 2 2 6 4" xfId="51263"/>
    <cellStyle name="Normal 6 3 2 3 2 2 7" xfId="23248"/>
    <cellStyle name="Normal 6 3 2 3 2 2 7 2" xfId="23249"/>
    <cellStyle name="Normal 6 3 2 3 2 2 7 3" xfId="44229"/>
    <cellStyle name="Normal 6 3 2 3 2 2 8" xfId="23250"/>
    <cellStyle name="Normal 6 3 2 3 2 2 9" xfId="23251"/>
    <cellStyle name="Normal 6 3 2 3 2 3" xfId="23252"/>
    <cellStyle name="Normal 6 3 2 3 2 3 2" xfId="23253"/>
    <cellStyle name="Normal 6 3 2 3 2 3 2 2" xfId="23254"/>
    <cellStyle name="Normal 6 3 2 3 2 3 2 2 2" xfId="23255"/>
    <cellStyle name="Normal 6 3 2 3 2 3 2 2 3" xfId="23256"/>
    <cellStyle name="Normal 6 3 2 3 2 3 2 2 4" xfId="53534"/>
    <cellStyle name="Normal 6 3 2 3 2 3 2 3" xfId="23257"/>
    <cellStyle name="Normal 6 3 2 3 2 3 2 3 2" xfId="23258"/>
    <cellStyle name="Normal 6 3 2 3 2 3 2 3 3" xfId="49058"/>
    <cellStyle name="Normal 6 3 2 3 2 3 2 4" xfId="23259"/>
    <cellStyle name="Normal 6 3 2 3 2 3 2 5" xfId="23260"/>
    <cellStyle name="Normal 6 3 2 3 2 3 2 6" xfId="42878"/>
    <cellStyle name="Normal 6 3 2 3 2 3 3" xfId="23261"/>
    <cellStyle name="Normal 6 3 2 3 2 3 3 2" xfId="23262"/>
    <cellStyle name="Normal 6 3 2 3 2 3 3 3" xfId="23263"/>
    <cellStyle name="Normal 6 3 2 3 2 3 3 4" xfId="49059"/>
    <cellStyle name="Normal 6 3 2 3 2 3 4" xfId="23264"/>
    <cellStyle name="Normal 6 3 2 3 2 3 4 2" xfId="23265"/>
    <cellStyle name="Normal 6 3 2 3 2 3 4 3" xfId="23266"/>
    <cellStyle name="Normal 6 3 2 3 2 3 4 4" xfId="46512"/>
    <cellStyle name="Normal 6 3 2 3 2 3 5" xfId="23267"/>
    <cellStyle name="Normal 6 3 2 3 2 3 5 2" xfId="23268"/>
    <cellStyle name="Normal 6 3 2 3 2 3 5 3" xfId="23269"/>
    <cellStyle name="Normal 6 3 2 3 2 3 5 4" xfId="51723"/>
    <cellStyle name="Normal 6 3 2 3 2 3 6" xfId="23270"/>
    <cellStyle name="Normal 6 3 2 3 2 3 6 2" xfId="23271"/>
    <cellStyle name="Normal 6 3 2 3 2 3 6 3" xfId="44689"/>
    <cellStyle name="Normal 6 3 2 3 2 3 7" xfId="23272"/>
    <cellStyle name="Normal 6 3 2 3 2 3 8" xfId="23273"/>
    <cellStyle name="Normal 6 3 2 3 2 3 9" xfId="41067"/>
    <cellStyle name="Normal 6 3 2 3 2 4" xfId="23274"/>
    <cellStyle name="Normal 6 3 2 3 2 4 2" xfId="23275"/>
    <cellStyle name="Normal 6 3 2 3 2 4 2 2" xfId="23276"/>
    <cellStyle name="Normal 6 3 2 3 2 4 2 3" xfId="23277"/>
    <cellStyle name="Normal 6 3 2 3 2 4 2 4" xfId="52707"/>
    <cellStyle name="Normal 6 3 2 3 2 4 3" xfId="23278"/>
    <cellStyle name="Normal 6 3 2 3 2 4 3 2" xfId="23279"/>
    <cellStyle name="Normal 6 3 2 3 2 4 3 3" xfId="49060"/>
    <cellStyle name="Normal 6 3 2 3 2 4 4" xfId="23280"/>
    <cellStyle name="Normal 6 3 2 3 2 4 5" xfId="23281"/>
    <cellStyle name="Normal 6 3 2 3 2 4 6" xfId="42051"/>
    <cellStyle name="Normal 6 3 2 3 2 5" xfId="23282"/>
    <cellStyle name="Normal 6 3 2 3 2 5 2" xfId="23283"/>
    <cellStyle name="Normal 6 3 2 3 2 5 3" xfId="23284"/>
    <cellStyle name="Normal 6 3 2 3 2 5 4" xfId="49061"/>
    <cellStyle name="Normal 6 3 2 3 2 6" xfId="23285"/>
    <cellStyle name="Normal 6 3 2 3 2 6 2" xfId="23286"/>
    <cellStyle name="Normal 6 3 2 3 2 6 3" xfId="23287"/>
    <cellStyle name="Normal 6 3 2 3 2 6 4" xfId="45685"/>
    <cellStyle name="Normal 6 3 2 3 2 7" xfId="23288"/>
    <cellStyle name="Normal 6 3 2 3 2 7 2" xfId="23289"/>
    <cellStyle name="Normal 6 3 2 3 2 7 3" xfId="23290"/>
    <cellStyle name="Normal 6 3 2 3 2 7 4" xfId="50896"/>
    <cellStyle name="Normal 6 3 2 3 2 8" xfId="23291"/>
    <cellStyle name="Normal 6 3 2 3 2 8 2" xfId="23292"/>
    <cellStyle name="Normal 6 3 2 3 2 8 3" xfId="43862"/>
    <cellStyle name="Normal 6 3 2 3 2 9" xfId="23293"/>
    <cellStyle name="Normal 6 3 2 3 3" xfId="23294"/>
    <cellStyle name="Normal 6 3 2 3 3 10" xfId="40378"/>
    <cellStyle name="Normal 6 3 2 3 3 2" xfId="23295"/>
    <cellStyle name="Normal 6 3 2 3 3 2 2" xfId="23296"/>
    <cellStyle name="Normal 6 3 2 3 3 2 2 2" xfId="23297"/>
    <cellStyle name="Normal 6 3 2 3 3 2 2 2 2" xfId="23298"/>
    <cellStyle name="Normal 6 3 2 3 3 2 2 2 3" xfId="23299"/>
    <cellStyle name="Normal 6 3 2 3 3 2 2 2 4" xfId="53536"/>
    <cellStyle name="Normal 6 3 2 3 3 2 2 3" xfId="23300"/>
    <cellStyle name="Normal 6 3 2 3 3 2 2 3 2" xfId="23301"/>
    <cellStyle name="Normal 6 3 2 3 3 2 2 3 3" xfId="49062"/>
    <cellStyle name="Normal 6 3 2 3 3 2 2 4" xfId="23302"/>
    <cellStyle name="Normal 6 3 2 3 3 2 2 5" xfId="23303"/>
    <cellStyle name="Normal 6 3 2 3 3 2 2 6" xfId="42880"/>
    <cellStyle name="Normal 6 3 2 3 3 2 3" xfId="23304"/>
    <cellStyle name="Normal 6 3 2 3 3 2 3 2" xfId="23305"/>
    <cellStyle name="Normal 6 3 2 3 3 2 3 3" xfId="23306"/>
    <cellStyle name="Normal 6 3 2 3 3 2 3 4" xfId="49063"/>
    <cellStyle name="Normal 6 3 2 3 3 2 4" xfId="23307"/>
    <cellStyle name="Normal 6 3 2 3 3 2 4 2" xfId="23308"/>
    <cellStyle name="Normal 6 3 2 3 3 2 4 3" xfId="23309"/>
    <cellStyle name="Normal 6 3 2 3 3 2 4 4" xfId="46514"/>
    <cellStyle name="Normal 6 3 2 3 3 2 5" xfId="23310"/>
    <cellStyle name="Normal 6 3 2 3 3 2 5 2" xfId="23311"/>
    <cellStyle name="Normal 6 3 2 3 3 2 5 3" xfId="23312"/>
    <cellStyle name="Normal 6 3 2 3 3 2 5 4" xfId="51725"/>
    <cellStyle name="Normal 6 3 2 3 3 2 6" xfId="23313"/>
    <cellStyle name="Normal 6 3 2 3 3 2 6 2" xfId="23314"/>
    <cellStyle name="Normal 6 3 2 3 3 2 6 3" xfId="44691"/>
    <cellStyle name="Normal 6 3 2 3 3 2 7" xfId="23315"/>
    <cellStyle name="Normal 6 3 2 3 3 2 8" xfId="23316"/>
    <cellStyle name="Normal 6 3 2 3 3 2 9" xfId="41069"/>
    <cellStyle name="Normal 6 3 2 3 3 3" xfId="23317"/>
    <cellStyle name="Normal 6 3 2 3 3 3 2" xfId="23318"/>
    <cellStyle name="Normal 6 3 2 3 3 3 2 2" xfId="23319"/>
    <cellStyle name="Normal 6 3 2 3 3 3 2 3" xfId="23320"/>
    <cellStyle name="Normal 6 3 2 3 3 3 2 4" xfId="52845"/>
    <cellStyle name="Normal 6 3 2 3 3 3 3" xfId="23321"/>
    <cellStyle name="Normal 6 3 2 3 3 3 3 2" xfId="23322"/>
    <cellStyle name="Normal 6 3 2 3 3 3 3 3" xfId="49064"/>
    <cellStyle name="Normal 6 3 2 3 3 3 4" xfId="23323"/>
    <cellStyle name="Normal 6 3 2 3 3 3 5" xfId="23324"/>
    <cellStyle name="Normal 6 3 2 3 3 3 6" xfId="42189"/>
    <cellStyle name="Normal 6 3 2 3 3 4" xfId="23325"/>
    <cellStyle name="Normal 6 3 2 3 3 4 2" xfId="23326"/>
    <cellStyle name="Normal 6 3 2 3 3 4 3" xfId="23327"/>
    <cellStyle name="Normal 6 3 2 3 3 4 4" xfId="49065"/>
    <cellStyle name="Normal 6 3 2 3 3 5" xfId="23328"/>
    <cellStyle name="Normal 6 3 2 3 3 5 2" xfId="23329"/>
    <cellStyle name="Normal 6 3 2 3 3 5 3" xfId="23330"/>
    <cellStyle name="Normal 6 3 2 3 3 5 4" xfId="45823"/>
    <cellStyle name="Normal 6 3 2 3 3 6" xfId="23331"/>
    <cellStyle name="Normal 6 3 2 3 3 6 2" xfId="23332"/>
    <cellStyle name="Normal 6 3 2 3 3 6 3" xfId="23333"/>
    <cellStyle name="Normal 6 3 2 3 3 6 4" xfId="51034"/>
    <cellStyle name="Normal 6 3 2 3 3 7" xfId="23334"/>
    <cellStyle name="Normal 6 3 2 3 3 7 2" xfId="23335"/>
    <cellStyle name="Normal 6 3 2 3 3 7 3" xfId="44000"/>
    <cellStyle name="Normal 6 3 2 3 3 8" xfId="23336"/>
    <cellStyle name="Normal 6 3 2 3 3 9" xfId="23337"/>
    <cellStyle name="Normal 6 3 2 3 4" xfId="23338"/>
    <cellStyle name="Normal 6 3 2 3 4 2" xfId="23339"/>
    <cellStyle name="Normal 6 3 2 3 4 2 2" xfId="23340"/>
    <cellStyle name="Normal 6 3 2 3 4 2 2 2" xfId="23341"/>
    <cellStyle name="Normal 6 3 2 3 4 2 2 3" xfId="23342"/>
    <cellStyle name="Normal 6 3 2 3 4 2 2 4" xfId="53533"/>
    <cellStyle name="Normal 6 3 2 3 4 2 3" xfId="23343"/>
    <cellStyle name="Normal 6 3 2 3 4 2 3 2" xfId="23344"/>
    <cellStyle name="Normal 6 3 2 3 4 2 3 3" xfId="49066"/>
    <cellStyle name="Normal 6 3 2 3 4 2 4" xfId="23345"/>
    <cellStyle name="Normal 6 3 2 3 4 2 5" xfId="23346"/>
    <cellStyle name="Normal 6 3 2 3 4 2 6" xfId="42877"/>
    <cellStyle name="Normal 6 3 2 3 4 3" xfId="23347"/>
    <cellStyle name="Normal 6 3 2 3 4 3 2" xfId="23348"/>
    <cellStyle name="Normal 6 3 2 3 4 3 3" xfId="23349"/>
    <cellStyle name="Normal 6 3 2 3 4 3 4" xfId="49067"/>
    <cellStyle name="Normal 6 3 2 3 4 4" xfId="23350"/>
    <cellStyle name="Normal 6 3 2 3 4 4 2" xfId="23351"/>
    <cellStyle name="Normal 6 3 2 3 4 4 3" xfId="23352"/>
    <cellStyle name="Normal 6 3 2 3 4 4 4" xfId="46511"/>
    <cellStyle name="Normal 6 3 2 3 4 5" xfId="23353"/>
    <cellStyle name="Normal 6 3 2 3 4 5 2" xfId="23354"/>
    <cellStyle name="Normal 6 3 2 3 4 5 3" xfId="23355"/>
    <cellStyle name="Normal 6 3 2 3 4 5 4" xfId="51722"/>
    <cellStyle name="Normal 6 3 2 3 4 6" xfId="23356"/>
    <cellStyle name="Normal 6 3 2 3 4 6 2" xfId="23357"/>
    <cellStyle name="Normal 6 3 2 3 4 6 3" xfId="44688"/>
    <cellStyle name="Normal 6 3 2 3 4 7" xfId="23358"/>
    <cellStyle name="Normal 6 3 2 3 4 8" xfId="23359"/>
    <cellStyle name="Normal 6 3 2 3 4 9" xfId="41066"/>
    <cellStyle name="Normal 6 3 2 3 5" xfId="23360"/>
    <cellStyle name="Normal 6 3 2 3 5 2" xfId="23361"/>
    <cellStyle name="Normal 6 3 2 3 5 2 2" xfId="23362"/>
    <cellStyle name="Normal 6 3 2 3 5 2 2 2" xfId="23363"/>
    <cellStyle name="Normal 6 3 2 3 5 2 2 3" xfId="23364"/>
    <cellStyle name="Normal 6 3 2 3 5 2 2 4" xfId="53950"/>
    <cellStyle name="Normal 6 3 2 3 5 2 3" xfId="23365"/>
    <cellStyle name="Normal 6 3 2 3 5 2 3 2" xfId="23366"/>
    <cellStyle name="Normal 6 3 2 3 5 2 3 3" xfId="49068"/>
    <cellStyle name="Normal 6 3 2 3 5 2 4" xfId="23367"/>
    <cellStyle name="Normal 6 3 2 3 5 2 5" xfId="23368"/>
    <cellStyle name="Normal 6 3 2 3 5 2 6" xfId="43294"/>
    <cellStyle name="Normal 6 3 2 3 5 3" xfId="23369"/>
    <cellStyle name="Normal 6 3 2 3 5 3 2" xfId="23370"/>
    <cellStyle name="Normal 6 3 2 3 5 3 3" xfId="23371"/>
    <cellStyle name="Normal 6 3 2 3 5 3 4" xfId="49069"/>
    <cellStyle name="Normal 6 3 2 3 5 4" xfId="23372"/>
    <cellStyle name="Normal 6 3 2 3 5 4 2" xfId="23373"/>
    <cellStyle name="Normal 6 3 2 3 5 4 3" xfId="23374"/>
    <cellStyle name="Normal 6 3 2 3 5 4 4" xfId="46928"/>
    <cellStyle name="Normal 6 3 2 3 5 5" xfId="23375"/>
    <cellStyle name="Normal 6 3 2 3 5 5 2" xfId="23376"/>
    <cellStyle name="Normal 6 3 2 3 5 5 3" xfId="23377"/>
    <cellStyle name="Normal 6 3 2 3 5 5 4" xfId="52139"/>
    <cellStyle name="Normal 6 3 2 3 5 6" xfId="23378"/>
    <cellStyle name="Normal 6 3 2 3 5 6 2" xfId="23379"/>
    <cellStyle name="Normal 6 3 2 3 5 6 3" xfId="45105"/>
    <cellStyle name="Normal 6 3 2 3 5 7" xfId="23380"/>
    <cellStyle name="Normal 6 3 2 3 5 8" xfId="23381"/>
    <cellStyle name="Normal 6 3 2 3 5 9" xfId="41483"/>
    <cellStyle name="Normal 6 3 2 3 6" xfId="23382"/>
    <cellStyle name="Normal 6 3 2 3 6 2" xfId="23383"/>
    <cellStyle name="Normal 6 3 2 3 6 2 2" xfId="23384"/>
    <cellStyle name="Normal 6 3 2 3 6 2 2 2" xfId="23385"/>
    <cellStyle name="Normal 6 3 2 3 6 2 2 3" xfId="23386"/>
    <cellStyle name="Normal 6 3 2 3 6 2 2 4" xfId="54085"/>
    <cellStyle name="Normal 6 3 2 3 6 2 3" xfId="23387"/>
    <cellStyle name="Normal 6 3 2 3 6 2 3 2" xfId="23388"/>
    <cellStyle name="Normal 6 3 2 3 6 2 3 3" xfId="49070"/>
    <cellStyle name="Normal 6 3 2 3 6 2 4" xfId="23389"/>
    <cellStyle name="Normal 6 3 2 3 6 2 5" xfId="23390"/>
    <cellStyle name="Normal 6 3 2 3 6 2 6" xfId="43429"/>
    <cellStyle name="Normal 6 3 2 3 6 3" xfId="23391"/>
    <cellStyle name="Normal 6 3 2 3 6 3 2" xfId="23392"/>
    <cellStyle name="Normal 6 3 2 3 6 3 3" xfId="23393"/>
    <cellStyle name="Normal 6 3 2 3 6 3 4" xfId="47063"/>
    <cellStyle name="Normal 6 3 2 3 6 4" xfId="23394"/>
    <cellStyle name="Normal 6 3 2 3 6 4 2" xfId="23395"/>
    <cellStyle name="Normal 6 3 2 3 6 4 3" xfId="23396"/>
    <cellStyle name="Normal 6 3 2 3 6 4 4" xfId="52274"/>
    <cellStyle name="Normal 6 3 2 3 6 5" xfId="23397"/>
    <cellStyle name="Normal 6 3 2 3 6 5 2" xfId="23398"/>
    <cellStyle name="Normal 6 3 2 3 6 5 3" xfId="45240"/>
    <cellStyle name="Normal 6 3 2 3 6 6" xfId="23399"/>
    <cellStyle name="Normal 6 3 2 3 6 7" xfId="23400"/>
    <cellStyle name="Normal 6 3 2 3 6 8" xfId="41618"/>
    <cellStyle name="Normal 6 3 2 3 7" xfId="23401"/>
    <cellStyle name="Normal 6 3 2 3 7 2" xfId="23402"/>
    <cellStyle name="Normal 6 3 2 3 7 2 2" xfId="23403"/>
    <cellStyle name="Normal 6 3 2 3 7 2 3" xfId="23404"/>
    <cellStyle name="Normal 6 3 2 3 7 2 4" xfId="52572"/>
    <cellStyle name="Normal 6 3 2 3 7 3" xfId="23405"/>
    <cellStyle name="Normal 6 3 2 3 7 3 2" xfId="23406"/>
    <cellStyle name="Normal 6 3 2 3 7 3 3" xfId="49071"/>
    <cellStyle name="Normal 6 3 2 3 7 4" xfId="23407"/>
    <cellStyle name="Normal 6 3 2 3 7 5" xfId="23408"/>
    <cellStyle name="Normal 6 3 2 3 7 6" xfId="41916"/>
    <cellStyle name="Normal 6 3 2 3 8" xfId="23409"/>
    <cellStyle name="Normal 6 3 2 3 8 2" xfId="23410"/>
    <cellStyle name="Normal 6 3 2 3 8 3" xfId="23411"/>
    <cellStyle name="Normal 6 3 2 3 8 4" xfId="49072"/>
    <cellStyle name="Normal 6 3 2 3 9" xfId="23412"/>
    <cellStyle name="Normal 6 3 2 3 9 2" xfId="23413"/>
    <cellStyle name="Normal 6 3 2 3 9 3" xfId="23414"/>
    <cellStyle name="Normal 6 3 2 3 9 4" xfId="45550"/>
    <cellStyle name="Normal 6 3 2 4" xfId="23415"/>
    <cellStyle name="Normal 6 3 2 4 10" xfId="23416"/>
    <cellStyle name="Normal 6 3 2 4 11" xfId="40016"/>
    <cellStyle name="Normal 6 3 2 4 2" xfId="23417"/>
    <cellStyle name="Normal 6 3 2 4 2 10" xfId="40468"/>
    <cellStyle name="Normal 6 3 2 4 2 2" xfId="23418"/>
    <cellStyle name="Normal 6 3 2 4 2 2 2" xfId="23419"/>
    <cellStyle name="Normal 6 3 2 4 2 2 2 2" xfId="23420"/>
    <cellStyle name="Normal 6 3 2 4 2 2 2 2 2" xfId="23421"/>
    <cellStyle name="Normal 6 3 2 4 2 2 2 2 3" xfId="23422"/>
    <cellStyle name="Normal 6 3 2 4 2 2 2 2 4" xfId="53538"/>
    <cellStyle name="Normal 6 3 2 4 2 2 2 3" xfId="23423"/>
    <cellStyle name="Normal 6 3 2 4 2 2 2 3 2" xfId="23424"/>
    <cellStyle name="Normal 6 3 2 4 2 2 2 3 3" xfId="49073"/>
    <cellStyle name="Normal 6 3 2 4 2 2 2 4" xfId="23425"/>
    <cellStyle name="Normal 6 3 2 4 2 2 2 5" xfId="23426"/>
    <cellStyle name="Normal 6 3 2 4 2 2 2 6" xfId="42882"/>
    <cellStyle name="Normal 6 3 2 4 2 2 3" xfId="23427"/>
    <cellStyle name="Normal 6 3 2 4 2 2 3 2" xfId="23428"/>
    <cellStyle name="Normal 6 3 2 4 2 2 3 3" xfId="23429"/>
    <cellStyle name="Normal 6 3 2 4 2 2 3 4" xfId="49074"/>
    <cellStyle name="Normal 6 3 2 4 2 2 4" xfId="23430"/>
    <cellStyle name="Normal 6 3 2 4 2 2 4 2" xfId="23431"/>
    <cellStyle name="Normal 6 3 2 4 2 2 4 3" xfId="23432"/>
    <cellStyle name="Normal 6 3 2 4 2 2 4 4" xfId="46516"/>
    <cellStyle name="Normal 6 3 2 4 2 2 5" xfId="23433"/>
    <cellStyle name="Normal 6 3 2 4 2 2 5 2" xfId="23434"/>
    <cellStyle name="Normal 6 3 2 4 2 2 5 3" xfId="23435"/>
    <cellStyle name="Normal 6 3 2 4 2 2 5 4" xfId="51727"/>
    <cellStyle name="Normal 6 3 2 4 2 2 6" xfId="23436"/>
    <cellStyle name="Normal 6 3 2 4 2 2 6 2" xfId="23437"/>
    <cellStyle name="Normal 6 3 2 4 2 2 6 3" xfId="44693"/>
    <cellStyle name="Normal 6 3 2 4 2 2 7" xfId="23438"/>
    <cellStyle name="Normal 6 3 2 4 2 2 8" xfId="23439"/>
    <cellStyle name="Normal 6 3 2 4 2 2 9" xfId="41071"/>
    <cellStyle name="Normal 6 3 2 4 2 3" xfId="23440"/>
    <cellStyle name="Normal 6 3 2 4 2 3 2" xfId="23441"/>
    <cellStyle name="Normal 6 3 2 4 2 3 2 2" xfId="23442"/>
    <cellStyle name="Normal 6 3 2 4 2 3 2 3" xfId="23443"/>
    <cellStyle name="Normal 6 3 2 4 2 3 2 4" xfId="52935"/>
    <cellStyle name="Normal 6 3 2 4 2 3 3" xfId="23444"/>
    <cellStyle name="Normal 6 3 2 4 2 3 3 2" xfId="23445"/>
    <cellStyle name="Normal 6 3 2 4 2 3 3 3" xfId="49075"/>
    <cellStyle name="Normal 6 3 2 4 2 3 4" xfId="23446"/>
    <cellStyle name="Normal 6 3 2 4 2 3 5" xfId="23447"/>
    <cellStyle name="Normal 6 3 2 4 2 3 6" xfId="42279"/>
    <cellStyle name="Normal 6 3 2 4 2 4" xfId="23448"/>
    <cellStyle name="Normal 6 3 2 4 2 4 2" xfId="23449"/>
    <cellStyle name="Normal 6 3 2 4 2 4 3" xfId="23450"/>
    <cellStyle name="Normal 6 3 2 4 2 4 4" xfId="49076"/>
    <cellStyle name="Normal 6 3 2 4 2 5" xfId="23451"/>
    <cellStyle name="Normal 6 3 2 4 2 5 2" xfId="23452"/>
    <cellStyle name="Normal 6 3 2 4 2 5 3" xfId="23453"/>
    <cellStyle name="Normal 6 3 2 4 2 5 4" xfId="45913"/>
    <cellStyle name="Normal 6 3 2 4 2 6" xfId="23454"/>
    <cellStyle name="Normal 6 3 2 4 2 6 2" xfId="23455"/>
    <cellStyle name="Normal 6 3 2 4 2 6 3" xfId="23456"/>
    <cellStyle name="Normal 6 3 2 4 2 6 4" xfId="51124"/>
    <cellStyle name="Normal 6 3 2 4 2 7" xfId="23457"/>
    <cellStyle name="Normal 6 3 2 4 2 7 2" xfId="23458"/>
    <cellStyle name="Normal 6 3 2 4 2 7 3" xfId="44090"/>
    <cellStyle name="Normal 6 3 2 4 2 8" xfId="23459"/>
    <cellStyle name="Normal 6 3 2 4 2 9" xfId="23460"/>
    <cellStyle name="Normal 6 3 2 4 3" xfId="23461"/>
    <cellStyle name="Normal 6 3 2 4 3 2" xfId="23462"/>
    <cellStyle name="Normal 6 3 2 4 3 2 2" xfId="23463"/>
    <cellStyle name="Normal 6 3 2 4 3 2 2 2" xfId="23464"/>
    <cellStyle name="Normal 6 3 2 4 3 2 2 3" xfId="23465"/>
    <cellStyle name="Normal 6 3 2 4 3 2 2 4" xfId="53537"/>
    <cellStyle name="Normal 6 3 2 4 3 2 3" xfId="23466"/>
    <cellStyle name="Normal 6 3 2 4 3 2 3 2" xfId="23467"/>
    <cellStyle name="Normal 6 3 2 4 3 2 3 3" xfId="49077"/>
    <cellStyle name="Normal 6 3 2 4 3 2 4" xfId="23468"/>
    <cellStyle name="Normal 6 3 2 4 3 2 5" xfId="23469"/>
    <cellStyle name="Normal 6 3 2 4 3 2 6" xfId="42881"/>
    <cellStyle name="Normal 6 3 2 4 3 3" xfId="23470"/>
    <cellStyle name="Normal 6 3 2 4 3 3 2" xfId="23471"/>
    <cellStyle name="Normal 6 3 2 4 3 3 3" xfId="23472"/>
    <cellStyle name="Normal 6 3 2 4 3 3 4" xfId="49078"/>
    <cellStyle name="Normal 6 3 2 4 3 4" xfId="23473"/>
    <cellStyle name="Normal 6 3 2 4 3 4 2" xfId="23474"/>
    <cellStyle name="Normal 6 3 2 4 3 4 3" xfId="23475"/>
    <cellStyle name="Normal 6 3 2 4 3 4 4" xfId="46515"/>
    <cellStyle name="Normal 6 3 2 4 3 5" xfId="23476"/>
    <cellStyle name="Normal 6 3 2 4 3 5 2" xfId="23477"/>
    <cellStyle name="Normal 6 3 2 4 3 5 3" xfId="23478"/>
    <cellStyle name="Normal 6 3 2 4 3 5 4" xfId="51726"/>
    <cellStyle name="Normal 6 3 2 4 3 6" xfId="23479"/>
    <cellStyle name="Normal 6 3 2 4 3 6 2" xfId="23480"/>
    <cellStyle name="Normal 6 3 2 4 3 6 3" xfId="44692"/>
    <cellStyle name="Normal 6 3 2 4 3 7" xfId="23481"/>
    <cellStyle name="Normal 6 3 2 4 3 8" xfId="23482"/>
    <cellStyle name="Normal 6 3 2 4 3 9" xfId="41070"/>
    <cellStyle name="Normal 6 3 2 4 4" xfId="23483"/>
    <cellStyle name="Normal 6 3 2 4 4 2" xfId="23484"/>
    <cellStyle name="Normal 6 3 2 4 4 2 2" xfId="23485"/>
    <cellStyle name="Normal 6 3 2 4 4 2 3" xfId="23486"/>
    <cellStyle name="Normal 6 3 2 4 4 2 4" xfId="52483"/>
    <cellStyle name="Normal 6 3 2 4 4 3" xfId="23487"/>
    <cellStyle name="Normal 6 3 2 4 4 3 2" xfId="23488"/>
    <cellStyle name="Normal 6 3 2 4 4 3 3" xfId="49079"/>
    <cellStyle name="Normal 6 3 2 4 4 4" xfId="23489"/>
    <cellStyle name="Normal 6 3 2 4 4 5" xfId="23490"/>
    <cellStyle name="Normal 6 3 2 4 4 6" xfId="41827"/>
    <cellStyle name="Normal 6 3 2 4 5" xfId="23491"/>
    <cellStyle name="Normal 6 3 2 4 5 2" xfId="23492"/>
    <cellStyle name="Normal 6 3 2 4 5 3" xfId="23493"/>
    <cellStyle name="Normal 6 3 2 4 5 4" xfId="49080"/>
    <cellStyle name="Normal 6 3 2 4 6" xfId="23494"/>
    <cellStyle name="Normal 6 3 2 4 6 2" xfId="23495"/>
    <cellStyle name="Normal 6 3 2 4 6 3" xfId="23496"/>
    <cellStyle name="Normal 6 3 2 4 6 4" xfId="45461"/>
    <cellStyle name="Normal 6 3 2 4 7" xfId="23497"/>
    <cellStyle name="Normal 6 3 2 4 7 2" xfId="23498"/>
    <cellStyle name="Normal 6 3 2 4 7 3" xfId="23499"/>
    <cellStyle name="Normal 6 3 2 4 7 4" xfId="50672"/>
    <cellStyle name="Normal 6 3 2 4 8" xfId="23500"/>
    <cellStyle name="Normal 6 3 2 4 8 2" xfId="23501"/>
    <cellStyle name="Normal 6 3 2 4 8 3" xfId="43638"/>
    <cellStyle name="Normal 6 3 2 4 9" xfId="23502"/>
    <cellStyle name="Normal 6 3 2 5" xfId="23503"/>
    <cellStyle name="Normal 6 3 2 5 10" xfId="23504"/>
    <cellStyle name="Normal 6 3 2 5 11" xfId="40151"/>
    <cellStyle name="Normal 6 3 2 5 2" xfId="23505"/>
    <cellStyle name="Normal 6 3 2 5 2 10" xfId="40518"/>
    <cellStyle name="Normal 6 3 2 5 2 2" xfId="23506"/>
    <cellStyle name="Normal 6 3 2 5 2 2 2" xfId="23507"/>
    <cellStyle name="Normal 6 3 2 5 2 2 2 2" xfId="23508"/>
    <cellStyle name="Normal 6 3 2 5 2 2 2 2 2" xfId="23509"/>
    <cellStyle name="Normal 6 3 2 5 2 2 2 2 3" xfId="23510"/>
    <cellStyle name="Normal 6 3 2 5 2 2 2 2 4" xfId="53540"/>
    <cellStyle name="Normal 6 3 2 5 2 2 2 3" xfId="23511"/>
    <cellStyle name="Normal 6 3 2 5 2 2 2 3 2" xfId="23512"/>
    <cellStyle name="Normal 6 3 2 5 2 2 2 3 3" xfId="49081"/>
    <cellStyle name="Normal 6 3 2 5 2 2 2 4" xfId="23513"/>
    <cellStyle name="Normal 6 3 2 5 2 2 2 5" xfId="23514"/>
    <cellStyle name="Normal 6 3 2 5 2 2 2 6" xfId="42884"/>
    <cellStyle name="Normal 6 3 2 5 2 2 3" xfId="23515"/>
    <cellStyle name="Normal 6 3 2 5 2 2 3 2" xfId="23516"/>
    <cellStyle name="Normal 6 3 2 5 2 2 3 3" xfId="23517"/>
    <cellStyle name="Normal 6 3 2 5 2 2 3 4" xfId="49082"/>
    <cellStyle name="Normal 6 3 2 5 2 2 4" xfId="23518"/>
    <cellStyle name="Normal 6 3 2 5 2 2 4 2" xfId="23519"/>
    <cellStyle name="Normal 6 3 2 5 2 2 4 3" xfId="23520"/>
    <cellStyle name="Normal 6 3 2 5 2 2 4 4" xfId="46518"/>
    <cellStyle name="Normal 6 3 2 5 2 2 5" xfId="23521"/>
    <cellStyle name="Normal 6 3 2 5 2 2 5 2" xfId="23522"/>
    <cellStyle name="Normal 6 3 2 5 2 2 5 3" xfId="23523"/>
    <cellStyle name="Normal 6 3 2 5 2 2 5 4" xfId="51729"/>
    <cellStyle name="Normal 6 3 2 5 2 2 6" xfId="23524"/>
    <cellStyle name="Normal 6 3 2 5 2 2 6 2" xfId="23525"/>
    <cellStyle name="Normal 6 3 2 5 2 2 6 3" xfId="44695"/>
    <cellStyle name="Normal 6 3 2 5 2 2 7" xfId="23526"/>
    <cellStyle name="Normal 6 3 2 5 2 2 8" xfId="23527"/>
    <cellStyle name="Normal 6 3 2 5 2 2 9" xfId="41073"/>
    <cellStyle name="Normal 6 3 2 5 2 3" xfId="23528"/>
    <cellStyle name="Normal 6 3 2 5 2 3 2" xfId="23529"/>
    <cellStyle name="Normal 6 3 2 5 2 3 2 2" xfId="23530"/>
    <cellStyle name="Normal 6 3 2 5 2 3 2 3" xfId="23531"/>
    <cellStyle name="Normal 6 3 2 5 2 3 2 4" xfId="52985"/>
    <cellStyle name="Normal 6 3 2 5 2 3 3" xfId="23532"/>
    <cellStyle name="Normal 6 3 2 5 2 3 3 2" xfId="23533"/>
    <cellStyle name="Normal 6 3 2 5 2 3 3 3" xfId="49083"/>
    <cellStyle name="Normal 6 3 2 5 2 3 4" xfId="23534"/>
    <cellStyle name="Normal 6 3 2 5 2 3 5" xfId="23535"/>
    <cellStyle name="Normal 6 3 2 5 2 3 6" xfId="42329"/>
    <cellStyle name="Normal 6 3 2 5 2 4" xfId="23536"/>
    <cellStyle name="Normal 6 3 2 5 2 4 2" xfId="23537"/>
    <cellStyle name="Normal 6 3 2 5 2 4 3" xfId="23538"/>
    <cellStyle name="Normal 6 3 2 5 2 4 4" xfId="49084"/>
    <cellStyle name="Normal 6 3 2 5 2 5" xfId="23539"/>
    <cellStyle name="Normal 6 3 2 5 2 5 2" xfId="23540"/>
    <cellStyle name="Normal 6 3 2 5 2 5 3" xfId="23541"/>
    <cellStyle name="Normal 6 3 2 5 2 5 4" xfId="45963"/>
    <cellStyle name="Normal 6 3 2 5 2 6" xfId="23542"/>
    <cellStyle name="Normal 6 3 2 5 2 6 2" xfId="23543"/>
    <cellStyle name="Normal 6 3 2 5 2 6 3" xfId="23544"/>
    <cellStyle name="Normal 6 3 2 5 2 6 4" xfId="51174"/>
    <cellStyle name="Normal 6 3 2 5 2 7" xfId="23545"/>
    <cellStyle name="Normal 6 3 2 5 2 7 2" xfId="23546"/>
    <cellStyle name="Normal 6 3 2 5 2 7 3" xfId="44140"/>
    <cellStyle name="Normal 6 3 2 5 2 8" xfId="23547"/>
    <cellStyle name="Normal 6 3 2 5 2 9" xfId="23548"/>
    <cellStyle name="Normal 6 3 2 5 3" xfId="23549"/>
    <cellStyle name="Normal 6 3 2 5 3 2" xfId="23550"/>
    <cellStyle name="Normal 6 3 2 5 3 2 2" xfId="23551"/>
    <cellStyle name="Normal 6 3 2 5 3 2 2 2" xfId="23552"/>
    <cellStyle name="Normal 6 3 2 5 3 2 2 3" xfId="23553"/>
    <cellStyle name="Normal 6 3 2 5 3 2 2 4" xfId="53539"/>
    <cellStyle name="Normal 6 3 2 5 3 2 3" xfId="23554"/>
    <cellStyle name="Normal 6 3 2 5 3 2 3 2" xfId="23555"/>
    <cellStyle name="Normal 6 3 2 5 3 2 3 3" xfId="49085"/>
    <cellStyle name="Normal 6 3 2 5 3 2 4" xfId="23556"/>
    <cellStyle name="Normal 6 3 2 5 3 2 5" xfId="23557"/>
    <cellStyle name="Normal 6 3 2 5 3 2 6" xfId="42883"/>
    <cellStyle name="Normal 6 3 2 5 3 3" xfId="23558"/>
    <cellStyle name="Normal 6 3 2 5 3 3 2" xfId="23559"/>
    <cellStyle name="Normal 6 3 2 5 3 3 3" xfId="23560"/>
    <cellStyle name="Normal 6 3 2 5 3 3 4" xfId="49086"/>
    <cellStyle name="Normal 6 3 2 5 3 4" xfId="23561"/>
    <cellStyle name="Normal 6 3 2 5 3 4 2" xfId="23562"/>
    <cellStyle name="Normal 6 3 2 5 3 4 3" xfId="23563"/>
    <cellStyle name="Normal 6 3 2 5 3 4 4" xfId="46517"/>
    <cellStyle name="Normal 6 3 2 5 3 5" xfId="23564"/>
    <cellStyle name="Normal 6 3 2 5 3 5 2" xfId="23565"/>
    <cellStyle name="Normal 6 3 2 5 3 5 3" xfId="23566"/>
    <cellStyle name="Normal 6 3 2 5 3 5 4" xfId="51728"/>
    <cellStyle name="Normal 6 3 2 5 3 6" xfId="23567"/>
    <cellStyle name="Normal 6 3 2 5 3 6 2" xfId="23568"/>
    <cellStyle name="Normal 6 3 2 5 3 6 3" xfId="44694"/>
    <cellStyle name="Normal 6 3 2 5 3 7" xfId="23569"/>
    <cellStyle name="Normal 6 3 2 5 3 8" xfId="23570"/>
    <cellStyle name="Normal 6 3 2 5 3 9" xfId="41072"/>
    <cellStyle name="Normal 6 3 2 5 4" xfId="23571"/>
    <cellStyle name="Normal 6 3 2 5 4 2" xfId="23572"/>
    <cellStyle name="Normal 6 3 2 5 4 2 2" xfId="23573"/>
    <cellStyle name="Normal 6 3 2 5 4 2 3" xfId="23574"/>
    <cellStyle name="Normal 6 3 2 5 4 2 4" xfId="52618"/>
    <cellStyle name="Normal 6 3 2 5 4 3" xfId="23575"/>
    <cellStyle name="Normal 6 3 2 5 4 3 2" xfId="23576"/>
    <cellStyle name="Normal 6 3 2 5 4 3 3" xfId="49087"/>
    <cellStyle name="Normal 6 3 2 5 4 4" xfId="23577"/>
    <cellStyle name="Normal 6 3 2 5 4 5" xfId="23578"/>
    <cellStyle name="Normal 6 3 2 5 4 6" xfId="41962"/>
    <cellStyle name="Normal 6 3 2 5 5" xfId="23579"/>
    <cellStyle name="Normal 6 3 2 5 5 2" xfId="23580"/>
    <cellStyle name="Normal 6 3 2 5 5 3" xfId="23581"/>
    <cellStyle name="Normal 6 3 2 5 5 4" xfId="49088"/>
    <cellStyle name="Normal 6 3 2 5 6" xfId="23582"/>
    <cellStyle name="Normal 6 3 2 5 6 2" xfId="23583"/>
    <cellStyle name="Normal 6 3 2 5 6 3" xfId="23584"/>
    <cellStyle name="Normal 6 3 2 5 6 4" xfId="45596"/>
    <cellStyle name="Normal 6 3 2 5 7" xfId="23585"/>
    <cellStyle name="Normal 6 3 2 5 7 2" xfId="23586"/>
    <cellStyle name="Normal 6 3 2 5 7 3" xfId="23587"/>
    <cellStyle name="Normal 6 3 2 5 7 4" xfId="50807"/>
    <cellStyle name="Normal 6 3 2 5 8" xfId="23588"/>
    <cellStyle name="Normal 6 3 2 5 8 2" xfId="23589"/>
    <cellStyle name="Normal 6 3 2 5 8 3" xfId="43773"/>
    <cellStyle name="Normal 6 3 2 5 9" xfId="23590"/>
    <cellStyle name="Normal 6 3 2 6" xfId="23591"/>
    <cellStyle name="Normal 6 3 2 6 10" xfId="23592"/>
    <cellStyle name="Normal 6 3 2 6 11" xfId="39967"/>
    <cellStyle name="Normal 6 3 2 6 2" xfId="23593"/>
    <cellStyle name="Normal 6 3 2 6 2 10" xfId="40424"/>
    <cellStyle name="Normal 6 3 2 6 2 2" xfId="23594"/>
    <cellStyle name="Normal 6 3 2 6 2 2 2" xfId="23595"/>
    <cellStyle name="Normal 6 3 2 6 2 2 2 2" xfId="23596"/>
    <cellStyle name="Normal 6 3 2 6 2 2 2 2 2" xfId="23597"/>
    <cellStyle name="Normal 6 3 2 6 2 2 2 2 3" xfId="23598"/>
    <cellStyle name="Normal 6 3 2 6 2 2 2 2 4" xfId="53542"/>
    <cellStyle name="Normal 6 3 2 6 2 2 2 3" xfId="23599"/>
    <cellStyle name="Normal 6 3 2 6 2 2 2 3 2" xfId="23600"/>
    <cellStyle name="Normal 6 3 2 6 2 2 2 3 3" xfId="49089"/>
    <cellStyle name="Normal 6 3 2 6 2 2 2 4" xfId="23601"/>
    <cellStyle name="Normal 6 3 2 6 2 2 2 5" xfId="23602"/>
    <cellStyle name="Normal 6 3 2 6 2 2 2 6" xfId="42886"/>
    <cellStyle name="Normal 6 3 2 6 2 2 3" xfId="23603"/>
    <cellStyle name="Normal 6 3 2 6 2 2 3 2" xfId="23604"/>
    <cellStyle name="Normal 6 3 2 6 2 2 3 3" xfId="23605"/>
    <cellStyle name="Normal 6 3 2 6 2 2 3 4" xfId="49090"/>
    <cellStyle name="Normal 6 3 2 6 2 2 4" xfId="23606"/>
    <cellStyle name="Normal 6 3 2 6 2 2 4 2" xfId="23607"/>
    <cellStyle name="Normal 6 3 2 6 2 2 4 3" xfId="23608"/>
    <cellStyle name="Normal 6 3 2 6 2 2 4 4" xfId="46520"/>
    <cellStyle name="Normal 6 3 2 6 2 2 5" xfId="23609"/>
    <cellStyle name="Normal 6 3 2 6 2 2 5 2" xfId="23610"/>
    <cellStyle name="Normal 6 3 2 6 2 2 5 3" xfId="23611"/>
    <cellStyle name="Normal 6 3 2 6 2 2 5 4" xfId="51731"/>
    <cellStyle name="Normal 6 3 2 6 2 2 6" xfId="23612"/>
    <cellStyle name="Normal 6 3 2 6 2 2 6 2" xfId="23613"/>
    <cellStyle name="Normal 6 3 2 6 2 2 6 3" xfId="44697"/>
    <cellStyle name="Normal 6 3 2 6 2 2 7" xfId="23614"/>
    <cellStyle name="Normal 6 3 2 6 2 2 8" xfId="23615"/>
    <cellStyle name="Normal 6 3 2 6 2 2 9" xfId="41075"/>
    <cellStyle name="Normal 6 3 2 6 2 3" xfId="23616"/>
    <cellStyle name="Normal 6 3 2 6 2 3 2" xfId="23617"/>
    <cellStyle name="Normal 6 3 2 6 2 3 2 2" xfId="23618"/>
    <cellStyle name="Normal 6 3 2 6 2 3 2 3" xfId="23619"/>
    <cellStyle name="Normal 6 3 2 6 2 3 2 4" xfId="52891"/>
    <cellStyle name="Normal 6 3 2 6 2 3 3" xfId="23620"/>
    <cellStyle name="Normal 6 3 2 6 2 3 3 2" xfId="23621"/>
    <cellStyle name="Normal 6 3 2 6 2 3 3 3" xfId="49091"/>
    <cellStyle name="Normal 6 3 2 6 2 3 4" xfId="23622"/>
    <cellStyle name="Normal 6 3 2 6 2 3 5" xfId="23623"/>
    <cellStyle name="Normal 6 3 2 6 2 3 6" xfId="42235"/>
    <cellStyle name="Normal 6 3 2 6 2 4" xfId="23624"/>
    <cellStyle name="Normal 6 3 2 6 2 4 2" xfId="23625"/>
    <cellStyle name="Normal 6 3 2 6 2 4 3" xfId="23626"/>
    <cellStyle name="Normal 6 3 2 6 2 4 4" xfId="49092"/>
    <cellStyle name="Normal 6 3 2 6 2 5" xfId="23627"/>
    <cellStyle name="Normal 6 3 2 6 2 5 2" xfId="23628"/>
    <cellStyle name="Normal 6 3 2 6 2 5 3" xfId="23629"/>
    <cellStyle name="Normal 6 3 2 6 2 5 4" xfId="45869"/>
    <cellStyle name="Normal 6 3 2 6 2 6" xfId="23630"/>
    <cellStyle name="Normal 6 3 2 6 2 6 2" xfId="23631"/>
    <cellStyle name="Normal 6 3 2 6 2 6 3" xfId="23632"/>
    <cellStyle name="Normal 6 3 2 6 2 6 4" xfId="51080"/>
    <cellStyle name="Normal 6 3 2 6 2 7" xfId="23633"/>
    <cellStyle name="Normal 6 3 2 6 2 7 2" xfId="23634"/>
    <cellStyle name="Normal 6 3 2 6 2 7 3" xfId="44046"/>
    <cellStyle name="Normal 6 3 2 6 2 8" xfId="23635"/>
    <cellStyle name="Normal 6 3 2 6 2 9" xfId="23636"/>
    <cellStyle name="Normal 6 3 2 6 3" xfId="23637"/>
    <cellStyle name="Normal 6 3 2 6 3 2" xfId="23638"/>
    <cellStyle name="Normal 6 3 2 6 3 2 2" xfId="23639"/>
    <cellStyle name="Normal 6 3 2 6 3 2 2 2" xfId="23640"/>
    <cellStyle name="Normal 6 3 2 6 3 2 2 3" xfId="23641"/>
    <cellStyle name="Normal 6 3 2 6 3 2 2 4" xfId="53541"/>
    <cellStyle name="Normal 6 3 2 6 3 2 3" xfId="23642"/>
    <cellStyle name="Normal 6 3 2 6 3 2 3 2" xfId="23643"/>
    <cellStyle name="Normal 6 3 2 6 3 2 3 3" xfId="49093"/>
    <cellStyle name="Normal 6 3 2 6 3 2 4" xfId="23644"/>
    <cellStyle name="Normal 6 3 2 6 3 2 5" xfId="23645"/>
    <cellStyle name="Normal 6 3 2 6 3 2 6" xfId="42885"/>
    <cellStyle name="Normal 6 3 2 6 3 3" xfId="23646"/>
    <cellStyle name="Normal 6 3 2 6 3 3 2" xfId="23647"/>
    <cellStyle name="Normal 6 3 2 6 3 3 3" xfId="23648"/>
    <cellStyle name="Normal 6 3 2 6 3 3 4" xfId="49094"/>
    <cellStyle name="Normal 6 3 2 6 3 4" xfId="23649"/>
    <cellStyle name="Normal 6 3 2 6 3 4 2" xfId="23650"/>
    <cellStyle name="Normal 6 3 2 6 3 4 3" xfId="23651"/>
    <cellStyle name="Normal 6 3 2 6 3 4 4" xfId="46519"/>
    <cellStyle name="Normal 6 3 2 6 3 5" xfId="23652"/>
    <cellStyle name="Normal 6 3 2 6 3 5 2" xfId="23653"/>
    <cellStyle name="Normal 6 3 2 6 3 5 3" xfId="23654"/>
    <cellStyle name="Normal 6 3 2 6 3 5 4" xfId="51730"/>
    <cellStyle name="Normal 6 3 2 6 3 6" xfId="23655"/>
    <cellStyle name="Normal 6 3 2 6 3 6 2" xfId="23656"/>
    <cellStyle name="Normal 6 3 2 6 3 6 3" xfId="44696"/>
    <cellStyle name="Normal 6 3 2 6 3 7" xfId="23657"/>
    <cellStyle name="Normal 6 3 2 6 3 8" xfId="23658"/>
    <cellStyle name="Normal 6 3 2 6 3 9" xfId="41074"/>
    <cellStyle name="Normal 6 3 2 6 4" xfId="23659"/>
    <cellStyle name="Normal 6 3 2 6 4 2" xfId="23660"/>
    <cellStyle name="Normal 6 3 2 6 4 2 2" xfId="23661"/>
    <cellStyle name="Normal 6 3 2 6 4 2 3" xfId="23662"/>
    <cellStyle name="Normal 6 3 2 6 4 2 4" xfId="52434"/>
    <cellStyle name="Normal 6 3 2 6 4 3" xfId="23663"/>
    <cellStyle name="Normal 6 3 2 6 4 3 2" xfId="23664"/>
    <cellStyle name="Normal 6 3 2 6 4 3 3" xfId="49095"/>
    <cellStyle name="Normal 6 3 2 6 4 4" xfId="23665"/>
    <cellStyle name="Normal 6 3 2 6 4 5" xfId="23666"/>
    <cellStyle name="Normal 6 3 2 6 4 6" xfId="41778"/>
    <cellStyle name="Normal 6 3 2 6 5" xfId="23667"/>
    <cellStyle name="Normal 6 3 2 6 5 2" xfId="23668"/>
    <cellStyle name="Normal 6 3 2 6 5 3" xfId="23669"/>
    <cellStyle name="Normal 6 3 2 6 5 4" xfId="49096"/>
    <cellStyle name="Normal 6 3 2 6 6" xfId="23670"/>
    <cellStyle name="Normal 6 3 2 6 6 2" xfId="23671"/>
    <cellStyle name="Normal 6 3 2 6 6 3" xfId="23672"/>
    <cellStyle name="Normal 6 3 2 6 6 4" xfId="45412"/>
    <cellStyle name="Normal 6 3 2 6 7" xfId="23673"/>
    <cellStyle name="Normal 6 3 2 6 7 2" xfId="23674"/>
    <cellStyle name="Normal 6 3 2 6 7 3" xfId="23675"/>
    <cellStyle name="Normal 6 3 2 6 7 4" xfId="50623"/>
    <cellStyle name="Normal 6 3 2 6 8" xfId="23676"/>
    <cellStyle name="Normal 6 3 2 6 8 2" xfId="23677"/>
    <cellStyle name="Normal 6 3 2 6 8 3" xfId="43589"/>
    <cellStyle name="Normal 6 3 2 6 9" xfId="23678"/>
    <cellStyle name="Normal 6 3 2 7" xfId="23679"/>
    <cellStyle name="Normal 6 3 2 7 10" xfId="40289"/>
    <cellStyle name="Normal 6 3 2 7 2" xfId="23680"/>
    <cellStyle name="Normal 6 3 2 7 2 2" xfId="23681"/>
    <cellStyle name="Normal 6 3 2 7 2 2 2" xfId="23682"/>
    <cellStyle name="Normal 6 3 2 7 2 2 2 2" xfId="23683"/>
    <cellStyle name="Normal 6 3 2 7 2 2 2 3" xfId="23684"/>
    <cellStyle name="Normal 6 3 2 7 2 2 2 4" xfId="53543"/>
    <cellStyle name="Normal 6 3 2 7 2 2 3" xfId="23685"/>
    <cellStyle name="Normal 6 3 2 7 2 2 3 2" xfId="23686"/>
    <cellStyle name="Normal 6 3 2 7 2 2 3 3" xfId="49097"/>
    <cellStyle name="Normal 6 3 2 7 2 2 4" xfId="23687"/>
    <cellStyle name="Normal 6 3 2 7 2 2 5" xfId="23688"/>
    <cellStyle name="Normal 6 3 2 7 2 2 6" xfId="42887"/>
    <cellStyle name="Normal 6 3 2 7 2 3" xfId="23689"/>
    <cellStyle name="Normal 6 3 2 7 2 3 2" xfId="23690"/>
    <cellStyle name="Normal 6 3 2 7 2 3 3" xfId="23691"/>
    <cellStyle name="Normal 6 3 2 7 2 3 4" xfId="49098"/>
    <cellStyle name="Normal 6 3 2 7 2 4" xfId="23692"/>
    <cellStyle name="Normal 6 3 2 7 2 4 2" xfId="23693"/>
    <cellStyle name="Normal 6 3 2 7 2 4 3" xfId="23694"/>
    <cellStyle name="Normal 6 3 2 7 2 4 4" xfId="46521"/>
    <cellStyle name="Normal 6 3 2 7 2 5" xfId="23695"/>
    <cellStyle name="Normal 6 3 2 7 2 5 2" xfId="23696"/>
    <cellStyle name="Normal 6 3 2 7 2 5 3" xfId="23697"/>
    <cellStyle name="Normal 6 3 2 7 2 5 4" xfId="51732"/>
    <cellStyle name="Normal 6 3 2 7 2 6" xfId="23698"/>
    <cellStyle name="Normal 6 3 2 7 2 6 2" xfId="23699"/>
    <cellStyle name="Normal 6 3 2 7 2 6 3" xfId="44698"/>
    <cellStyle name="Normal 6 3 2 7 2 7" xfId="23700"/>
    <cellStyle name="Normal 6 3 2 7 2 8" xfId="23701"/>
    <cellStyle name="Normal 6 3 2 7 2 9" xfId="41076"/>
    <cellStyle name="Normal 6 3 2 7 3" xfId="23702"/>
    <cellStyle name="Normal 6 3 2 7 3 2" xfId="23703"/>
    <cellStyle name="Normal 6 3 2 7 3 2 2" xfId="23704"/>
    <cellStyle name="Normal 6 3 2 7 3 2 3" xfId="23705"/>
    <cellStyle name="Normal 6 3 2 7 3 2 4" xfId="52756"/>
    <cellStyle name="Normal 6 3 2 7 3 3" xfId="23706"/>
    <cellStyle name="Normal 6 3 2 7 3 3 2" xfId="23707"/>
    <cellStyle name="Normal 6 3 2 7 3 3 3" xfId="49099"/>
    <cellStyle name="Normal 6 3 2 7 3 4" xfId="23708"/>
    <cellStyle name="Normal 6 3 2 7 3 5" xfId="23709"/>
    <cellStyle name="Normal 6 3 2 7 3 6" xfId="42100"/>
    <cellStyle name="Normal 6 3 2 7 4" xfId="23710"/>
    <cellStyle name="Normal 6 3 2 7 4 2" xfId="23711"/>
    <cellStyle name="Normal 6 3 2 7 4 3" xfId="23712"/>
    <cellStyle name="Normal 6 3 2 7 4 4" xfId="49100"/>
    <cellStyle name="Normal 6 3 2 7 5" xfId="23713"/>
    <cellStyle name="Normal 6 3 2 7 5 2" xfId="23714"/>
    <cellStyle name="Normal 6 3 2 7 5 3" xfId="23715"/>
    <cellStyle name="Normal 6 3 2 7 5 4" xfId="45734"/>
    <cellStyle name="Normal 6 3 2 7 6" xfId="23716"/>
    <cellStyle name="Normal 6 3 2 7 6 2" xfId="23717"/>
    <cellStyle name="Normal 6 3 2 7 6 3" xfId="23718"/>
    <cellStyle name="Normal 6 3 2 7 6 4" xfId="50945"/>
    <cellStyle name="Normal 6 3 2 7 7" xfId="23719"/>
    <cellStyle name="Normal 6 3 2 7 7 2" xfId="23720"/>
    <cellStyle name="Normal 6 3 2 7 7 3" xfId="43911"/>
    <cellStyle name="Normal 6 3 2 7 8" xfId="23721"/>
    <cellStyle name="Normal 6 3 2 7 9" xfId="23722"/>
    <cellStyle name="Normal 6 3 2 8" xfId="23723"/>
    <cellStyle name="Normal 6 3 2 8 2" xfId="23724"/>
    <cellStyle name="Normal 6 3 2 8 2 2" xfId="23725"/>
    <cellStyle name="Normal 6 3 2 8 2 2 2" xfId="23726"/>
    <cellStyle name="Normal 6 3 2 8 2 2 3" xfId="23727"/>
    <cellStyle name="Normal 6 3 2 8 2 2 4" xfId="53123"/>
    <cellStyle name="Normal 6 3 2 8 2 3" xfId="23728"/>
    <cellStyle name="Normal 6 3 2 8 2 3 2" xfId="23729"/>
    <cellStyle name="Normal 6 3 2 8 2 3 3" xfId="49101"/>
    <cellStyle name="Normal 6 3 2 8 2 4" xfId="23730"/>
    <cellStyle name="Normal 6 3 2 8 2 5" xfId="23731"/>
    <cellStyle name="Normal 6 3 2 8 2 6" xfId="42467"/>
    <cellStyle name="Normal 6 3 2 8 3" xfId="23732"/>
    <cellStyle name="Normal 6 3 2 8 3 2" xfId="23733"/>
    <cellStyle name="Normal 6 3 2 8 3 3" xfId="23734"/>
    <cellStyle name="Normal 6 3 2 8 3 4" xfId="49102"/>
    <cellStyle name="Normal 6 3 2 8 4" xfId="23735"/>
    <cellStyle name="Normal 6 3 2 8 4 2" xfId="23736"/>
    <cellStyle name="Normal 6 3 2 8 4 3" xfId="23737"/>
    <cellStyle name="Normal 6 3 2 8 4 4" xfId="46101"/>
    <cellStyle name="Normal 6 3 2 8 5" xfId="23738"/>
    <cellStyle name="Normal 6 3 2 8 5 2" xfId="23739"/>
    <cellStyle name="Normal 6 3 2 8 5 3" xfId="23740"/>
    <cellStyle name="Normal 6 3 2 8 5 4" xfId="51312"/>
    <cellStyle name="Normal 6 3 2 8 6" xfId="23741"/>
    <cellStyle name="Normal 6 3 2 8 6 2" xfId="23742"/>
    <cellStyle name="Normal 6 3 2 8 6 3" xfId="44278"/>
    <cellStyle name="Normal 6 3 2 8 7" xfId="23743"/>
    <cellStyle name="Normal 6 3 2 8 8" xfId="23744"/>
    <cellStyle name="Normal 6 3 2 8 9" xfId="40656"/>
    <cellStyle name="Normal 6 3 2 9" xfId="23745"/>
    <cellStyle name="Normal 6 3 2 9 2" xfId="23746"/>
    <cellStyle name="Normal 6 3 2 9 2 2" xfId="23747"/>
    <cellStyle name="Normal 6 3 2 9 2 2 2" xfId="23748"/>
    <cellStyle name="Normal 6 3 2 9 2 2 3" xfId="23749"/>
    <cellStyle name="Normal 6 3 2 9 2 2 4" xfId="52390"/>
    <cellStyle name="Normal 6 3 2 9 2 3" xfId="23750"/>
    <cellStyle name="Normal 6 3 2 9 2 3 2" xfId="23751"/>
    <cellStyle name="Normal 6 3 2 9 2 3 3" xfId="49103"/>
    <cellStyle name="Normal 6 3 2 9 2 4" xfId="23752"/>
    <cellStyle name="Normal 6 3 2 9 2 5" xfId="23753"/>
    <cellStyle name="Normal 6 3 2 9 2 6" xfId="41734"/>
    <cellStyle name="Normal 6 3 2 9 3" xfId="23754"/>
    <cellStyle name="Normal 6 3 2 9 3 2" xfId="23755"/>
    <cellStyle name="Normal 6 3 2 9 3 3" xfId="23756"/>
    <cellStyle name="Normal 6 3 2 9 3 4" xfId="49104"/>
    <cellStyle name="Normal 6 3 2 9 4" xfId="23757"/>
    <cellStyle name="Normal 6 3 2 9 4 2" xfId="23758"/>
    <cellStyle name="Normal 6 3 2 9 4 3" xfId="23759"/>
    <cellStyle name="Normal 6 3 2 9 4 4" xfId="45368"/>
    <cellStyle name="Normal 6 3 2 9 5" xfId="23760"/>
    <cellStyle name="Normal 6 3 2 9 5 2" xfId="23761"/>
    <cellStyle name="Normal 6 3 2 9 5 3" xfId="23762"/>
    <cellStyle name="Normal 6 3 2 9 5 4" xfId="50579"/>
    <cellStyle name="Normal 6 3 2 9 6" xfId="23763"/>
    <cellStyle name="Normal 6 3 2 9 6 2" xfId="23764"/>
    <cellStyle name="Normal 6 3 2 9 6 3" xfId="43545"/>
    <cellStyle name="Normal 6 3 2 9 7" xfId="23765"/>
    <cellStyle name="Normal 6 3 2 9 8" xfId="23766"/>
    <cellStyle name="Normal 6 3 2 9 9" xfId="39923"/>
    <cellStyle name="Normal 6 3 20" xfId="23767"/>
    <cellStyle name="Normal 6 3 21" xfId="39864"/>
    <cellStyle name="Normal 6 3 3" xfId="159"/>
    <cellStyle name="Normal 6 3 3 10" xfId="23768"/>
    <cellStyle name="Normal 6 3 3 10 2" xfId="23769"/>
    <cellStyle name="Normal 6 3 3 10 2 2" xfId="23770"/>
    <cellStyle name="Normal 6 3 3 10 2 2 2" xfId="23771"/>
    <cellStyle name="Normal 6 3 3 10 2 2 3" xfId="23772"/>
    <cellStyle name="Normal 6 3 3 10 2 2 4" xfId="53861"/>
    <cellStyle name="Normal 6 3 3 10 2 3" xfId="23773"/>
    <cellStyle name="Normal 6 3 3 10 2 3 2" xfId="23774"/>
    <cellStyle name="Normal 6 3 3 10 2 3 3" xfId="49105"/>
    <cellStyle name="Normal 6 3 3 10 2 4" xfId="23775"/>
    <cellStyle name="Normal 6 3 3 10 2 5" xfId="23776"/>
    <cellStyle name="Normal 6 3 3 10 2 6" xfId="43205"/>
    <cellStyle name="Normal 6 3 3 10 3" xfId="23777"/>
    <cellStyle name="Normal 6 3 3 10 3 2" xfId="23778"/>
    <cellStyle name="Normal 6 3 3 10 3 3" xfId="23779"/>
    <cellStyle name="Normal 6 3 3 10 3 4" xfId="49106"/>
    <cellStyle name="Normal 6 3 3 10 4" xfId="23780"/>
    <cellStyle name="Normal 6 3 3 10 4 2" xfId="23781"/>
    <cellStyle name="Normal 6 3 3 10 4 3" xfId="23782"/>
    <cellStyle name="Normal 6 3 3 10 4 4" xfId="46839"/>
    <cellStyle name="Normal 6 3 3 10 5" xfId="23783"/>
    <cellStyle name="Normal 6 3 3 10 5 2" xfId="23784"/>
    <cellStyle name="Normal 6 3 3 10 5 3" xfId="23785"/>
    <cellStyle name="Normal 6 3 3 10 5 4" xfId="52050"/>
    <cellStyle name="Normal 6 3 3 10 6" xfId="23786"/>
    <cellStyle name="Normal 6 3 3 10 6 2" xfId="23787"/>
    <cellStyle name="Normal 6 3 3 10 6 3" xfId="45016"/>
    <cellStyle name="Normal 6 3 3 10 7" xfId="23788"/>
    <cellStyle name="Normal 6 3 3 10 8" xfId="23789"/>
    <cellStyle name="Normal 6 3 3 10 9" xfId="41394"/>
    <cellStyle name="Normal 6 3 3 11" xfId="23790"/>
    <cellStyle name="Normal 6 3 3 11 2" xfId="23791"/>
    <cellStyle name="Normal 6 3 3 11 2 2" xfId="23792"/>
    <cellStyle name="Normal 6 3 3 11 2 2 2" xfId="23793"/>
    <cellStyle name="Normal 6 3 3 11 2 2 3" xfId="23794"/>
    <cellStyle name="Normal 6 3 3 11 2 2 4" xfId="53997"/>
    <cellStyle name="Normal 6 3 3 11 2 3" xfId="23795"/>
    <cellStyle name="Normal 6 3 3 11 2 3 2" xfId="23796"/>
    <cellStyle name="Normal 6 3 3 11 2 3 3" xfId="49107"/>
    <cellStyle name="Normal 6 3 3 11 2 4" xfId="23797"/>
    <cellStyle name="Normal 6 3 3 11 2 5" xfId="23798"/>
    <cellStyle name="Normal 6 3 3 11 2 6" xfId="43341"/>
    <cellStyle name="Normal 6 3 3 11 3" xfId="23799"/>
    <cellStyle name="Normal 6 3 3 11 3 2" xfId="23800"/>
    <cellStyle name="Normal 6 3 3 11 3 3" xfId="23801"/>
    <cellStyle name="Normal 6 3 3 11 3 4" xfId="46975"/>
    <cellStyle name="Normal 6 3 3 11 4" xfId="23802"/>
    <cellStyle name="Normal 6 3 3 11 4 2" xfId="23803"/>
    <cellStyle name="Normal 6 3 3 11 4 3" xfId="23804"/>
    <cellStyle name="Normal 6 3 3 11 4 4" xfId="52186"/>
    <cellStyle name="Normal 6 3 3 11 5" xfId="23805"/>
    <cellStyle name="Normal 6 3 3 11 5 2" xfId="23806"/>
    <cellStyle name="Normal 6 3 3 11 5 3" xfId="45152"/>
    <cellStyle name="Normal 6 3 3 11 6" xfId="23807"/>
    <cellStyle name="Normal 6 3 3 11 7" xfId="23808"/>
    <cellStyle name="Normal 6 3 3 11 8" xfId="41530"/>
    <cellStyle name="Normal 6 3 3 12" xfId="23809"/>
    <cellStyle name="Normal 6 3 3 12 2" xfId="23810"/>
    <cellStyle name="Normal 6 3 3 12 2 2" xfId="23811"/>
    <cellStyle name="Normal 6 3 3 12 2 3" xfId="23812"/>
    <cellStyle name="Normal 6 3 3 12 2 4" xfId="49108"/>
    <cellStyle name="Normal 6 3 3 12 3" xfId="23813"/>
    <cellStyle name="Normal 6 3 3 12 3 2" xfId="23814"/>
    <cellStyle name="Normal 6 3 3 12 3 3" xfId="23815"/>
    <cellStyle name="Normal 6 3 3 12 3 4" xfId="52354"/>
    <cellStyle name="Normal 6 3 3 12 4" xfId="23816"/>
    <cellStyle name="Normal 6 3 3 12 4 2" xfId="23817"/>
    <cellStyle name="Normal 6 3 3 12 4 3" xfId="45291"/>
    <cellStyle name="Normal 6 3 3 12 5" xfId="23818"/>
    <cellStyle name="Normal 6 3 3 12 6" xfId="23819"/>
    <cellStyle name="Normal 6 3 3 12 7" xfId="41698"/>
    <cellStyle name="Normal 6 3 3 13" xfId="23820"/>
    <cellStyle name="Normal 6 3 3 13 2" xfId="23821"/>
    <cellStyle name="Normal 6 3 3 13 3" xfId="23822"/>
    <cellStyle name="Normal 6 3 3 13 4" xfId="49109"/>
    <cellStyle name="Normal 6 3 3 14" xfId="23823"/>
    <cellStyle name="Normal 6 3 3 14 2" xfId="23824"/>
    <cellStyle name="Normal 6 3 3 14 3" xfId="23825"/>
    <cellStyle name="Normal 6 3 3 14 4" xfId="45332"/>
    <cellStyle name="Normal 6 3 3 15" xfId="23826"/>
    <cellStyle name="Normal 6 3 3 15 2" xfId="23827"/>
    <cellStyle name="Normal 6 3 3 15 3" xfId="23828"/>
    <cellStyle name="Normal 6 3 3 15 4" xfId="50543"/>
    <cellStyle name="Normal 6 3 3 16" xfId="23829"/>
    <cellStyle name="Normal 6 3 3 16 2" xfId="23830"/>
    <cellStyle name="Normal 6 3 3 16 3" xfId="43509"/>
    <cellStyle name="Normal 6 3 3 17" xfId="23831"/>
    <cellStyle name="Normal 6 3 3 18" xfId="23832"/>
    <cellStyle name="Normal 6 3 3 19" xfId="39887"/>
    <cellStyle name="Normal 6 3 3 2" xfId="272"/>
    <cellStyle name="Normal 6 3 3 2 10" xfId="23833"/>
    <cellStyle name="Normal 6 3 3 2 10 2" xfId="23834"/>
    <cellStyle name="Normal 6 3 3 2 10 3" xfId="23835"/>
    <cellStyle name="Normal 6 3 3 2 10 4" xfId="50720"/>
    <cellStyle name="Normal 6 3 3 2 11" xfId="23836"/>
    <cellStyle name="Normal 6 3 3 2 11 2" xfId="23837"/>
    <cellStyle name="Normal 6 3 3 2 11 3" xfId="43686"/>
    <cellStyle name="Normal 6 3 3 2 12" xfId="23838"/>
    <cellStyle name="Normal 6 3 3 2 13" xfId="23839"/>
    <cellStyle name="Normal 6 3 3 2 14" xfId="40064"/>
    <cellStyle name="Normal 6 3 3 2 2" xfId="23840"/>
    <cellStyle name="Normal 6 3 3 2 2 10" xfId="23841"/>
    <cellStyle name="Normal 6 3 3 2 2 11" xfId="40199"/>
    <cellStyle name="Normal 6 3 3 2 2 2" xfId="23842"/>
    <cellStyle name="Normal 6 3 3 2 2 2 10" xfId="40566"/>
    <cellStyle name="Normal 6 3 3 2 2 2 2" xfId="23843"/>
    <cellStyle name="Normal 6 3 3 2 2 2 2 2" xfId="23844"/>
    <cellStyle name="Normal 6 3 3 2 2 2 2 2 2" xfId="23845"/>
    <cellStyle name="Normal 6 3 3 2 2 2 2 2 2 2" xfId="23846"/>
    <cellStyle name="Normal 6 3 3 2 2 2 2 2 2 3" xfId="23847"/>
    <cellStyle name="Normal 6 3 3 2 2 2 2 2 2 4" xfId="53546"/>
    <cellStyle name="Normal 6 3 3 2 2 2 2 2 3" xfId="23848"/>
    <cellStyle name="Normal 6 3 3 2 2 2 2 2 3 2" xfId="23849"/>
    <cellStyle name="Normal 6 3 3 2 2 2 2 2 3 3" xfId="49110"/>
    <cellStyle name="Normal 6 3 3 2 2 2 2 2 4" xfId="23850"/>
    <cellStyle name="Normal 6 3 3 2 2 2 2 2 5" xfId="23851"/>
    <cellStyle name="Normal 6 3 3 2 2 2 2 2 6" xfId="42890"/>
    <cellStyle name="Normal 6 3 3 2 2 2 2 3" xfId="23852"/>
    <cellStyle name="Normal 6 3 3 2 2 2 2 3 2" xfId="23853"/>
    <cellStyle name="Normal 6 3 3 2 2 2 2 3 3" xfId="23854"/>
    <cellStyle name="Normal 6 3 3 2 2 2 2 3 4" xfId="49111"/>
    <cellStyle name="Normal 6 3 3 2 2 2 2 4" xfId="23855"/>
    <cellStyle name="Normal 6 3 3 2 2 2 2 4 2" xfId="23856"/>
    <cellStyle name="Normal 6 3 3 2 2 2 2 4 3" xfId="23857"/>
    <cellStyle name="Normal 6 3 3 2 2 2 2 4 4" xfId="46524"/>
    <cellStyle name="Normal 6 3 3 2 2 2 2 5" xfId="23858"/>
    <cellStyle name="Normal 6 3 3 2 2 2 2 5 2" xfId="23859"/>
    <cellStyle name="Normal 6 3 3 2 2 2 2 5 3" xfId="23860"/>
    <cellStyle name="Normal 6 3 3 2 2 2 2 5 4" xfId="51735"/>
    <cellStyle name="Normal 6 3 3 2 2 2 2 6" xfId="23861"/>
    <cellStyle name="Normal 6 3 3 2 2 2 2 6 2" xfId="23862"/>
    <cellStyle name="Normal 6 3 3 2 2 2 2 6 3" xfId="44701"/>
    <cellStyle name="Normal 6 3 3 2 2 2 2 7" xfId="23863"/>
    <cellStyle name="Normal 6 3 3 2 2 2 2 8" xfId="23864"/>
    <cellStyle name="Normal 6 3 3 2 2 2 2 9" xfId="41079"/>
    <cellStyle name="Normal 6 3 3 2 2 2 3" xfId="23865"/>
    <cellStyle name="Normal 6 3 3 2 2 2 3 2" xfId="23866"/>
    <cellStyle name="Normal 6 3 3 2 2 2 3 2 2" xfId="23867"/>
    <cellStyle name="Normal 6 3 3 2 2 2 3 2 3" xfId="23868"/>
    <cellStyle name="Normal 6 3 3 2 2 2 3 2 4" xfId="53033"/>
    <cellStyle name="Normal 6 3 3 2 2 2 3 3" xfId="23869"/>
    <cellStyle name="Normal 6 3 3 2 2 2 3 3 2" xfId="23870"/>
    <cellStyle name="Normal 6 3 3 2 2 2 3 3 3" xfId="49112"/>
    <cellStyle name="Normal 6 3 3 2 2 2 3 4" xfId="23871"/>
    <cellStyle name="Normal 6 3 3 2 2 2 3 5" xfId="23872"/>
    <cellStyle name="Normal 6 3 3 2 2 2 3 6" xfId="42377"/>
    <cellStyle name="Normal 6 3 3 2 2 2 4" xfId="23873"/>
    <cellStyle name="Normal 6 3 3 2 2 2 4 2" xfId="23874"/>
    <cellStyle name="Normal 6 3 3 2 2 2 4 3" xfId="23875"/>
    <cellStyle name="Normal 6 3 3 2 2 2 4 4" xfId="49113"/>
    <cellStyle name="Normal 6 3 3 2 2 2 5" xfId="23876"/>
    <cellStyle name="Normal 6 3 3 2 2 2 5 2" xfId="23877"/>
    <cellStyle name="Normal 6 3 3 2 2 2 5 3" xfId="23878"/>
    <cellStyle name="Normal 6 3 3 2 2 2 5 4" xfId="46011"/>
    <cellStyle name="Normal 6 3 3 2 2 2 6" xfId="23879"/>
    <cellStyle name="Normal 6 3 3 2 2 2 6 2" xfId="23880"/>
    <cellStyle name="Normal 6 3 3 2 2 2 6 3" xfId="23881"/>
    <cellStyle name="Normal 6 3 3 2 2 2 6 4" xfId="51222"/>
    <cellStyle name="Normal 6 3 3 2 2 2 7" xfId="23882"/>
    <cellStyle name="Normal 6 3 3 2 2 2 7 2" xfId="23883"/>
    <cellStyle name="Normal 6 3 3 2 2 2 7 3" xfId="44188"/>
    <cellStyle name="Normal 6 3 3 2 2 2 8" xfId="23884"/>
    <cellStyle name="Normal 6 3 3 2 2 2 9" xfId="23885"/>
    <cellStyle name="Normal 6 3 3 2 2 3" xfId="23886"/>
    <cellStyle name="Normal 6 3 3 2 2 3 2" xfId="23887"/>
    <cellStyle name="Normal 6 3 3 2 2 3 2 2" xfId="23888"/>
    <cellStyle name="Normal 6 3 3 2 2 3 2 2 2" xfId="23889"/>
    <cellStyle name="Normal 6 3 3 2 2 3 2 2 3" xfId="23890"/>
    <cellStyle name="Normal 6 3 3 2 2 3 2 2 4" xfId="53545"/>
    <cellStyle name="Normal 6 3 3 2 2 3 2 3" xfId="23891"/>
    <cellStyle name="Normal 6 3 3 2 2 3 2 3 2" xfId="23892"/>
    <cellStyle name="Normal 6 3 3 2 2 3 2 3 3" xfId="49114"/>
    <cellStyle name="Normal 6 3 3 2 2 3 2 4" xfId="23893"/>
    <cellStyle name="Normal 6 3 3 2 2 3 2 5" xfId="23894"/>
    <cellStyle name="Normal 6 3 3 2 2 3 2 6" xfId="42889"/>
    <cellStyle name="Normal 6 3 3 2 2 3 3" xfId="23895"/>
    <cellStyle name="Normal 6 3 3 2 2 3 3 2" xfId="23896"/>
    <cellStyle name="Normal 6 3 3 2 2 3 3 3" xfId="23897"/>
    <cellStyle name="Normal 6 3 3 2 2 3 3 4" xfId="49115"/>
    <cellStyle name="Normal 6 3 3 2 2 3 4" xfId="23898"/>
    <cellStyle name="Normal 6 3 3 2 2 3 4 2" xfId="23899"/>
    <cellStyle name="Normal 6 3 3 2 2 3 4 3" xfId="23900"/>
    <cellStyle name="Normal 6 3 3 2 2 3 4 4" xfId="46523"/>
    <cellStyle name="Normal 6 3 3 2 2 3 5" xfId="23901"/>
    <cellStyle name="Normal 6 3 3 2 2 3 5 2" xfId="23902"/>
    <cellStyle name="Normal 6 3 3 2 2 3 5 3" xfId="23903"/>
    <cellStyle name="Normal 6 3 3 2 2 3 5 4" xfId="51734"/>
    <cellStyle name="Normal 6 3 3 2 2 3 6" xfId="23904"/>
    <cellStyle name="Normal 6 3 3 2 2 3 6 2" xfId="23905"/>
    <cellStyle name="Normal 6 3 3 2 2 3 6 3" xfId="44700"/>
    <cellStyle name="Normal 6 3 3 2 2 3 7" xfId="23906"/>
    <cellStyle name="Normal 6 3 3 2 2 3 8" xfId="23907"/>
    <cellStyle name="Normal 6 3 3 2 2 3 9" xfId="41078"/>
    <cellStyle name="Normal 6 3 3 2 2 4" xfId="23908"/>
    <cellStyle name="Normal 6 3 3 2 2 4 2" xfId="23909"/>
    <cellStyle name="Normal 6 3 3 2 2 4 2 2" xfId="23910"/>
    <cellStyle name="Normal 6 3 3 2 2 4 2 3" xfId="23911"/>
    <cellStyle name="Normal 6 3 3 2 2 4 2 4" xfId="52666"/>
    <cellStyle name="Normal 6 3 3 2 2 4 3" xfId="23912"/>
    <cellStyle name="Normal 6 3 3 2 2 4 3 2" xfId="23913"/>
    <cellStyle name="Normal 6 3 3 2 2 4 3 3" xfId="49116"/>
    <cellStyle name="Normal 6 3 3 2 2 4 4" xfId="23914"/>
    <cellStyle name="Normal 6 3 3 2 2 4 5" xfId="23915"/>
    <cellStyle name="Normal 6 3 3 2 2 4 6" xfId="42010"/>
    <cellStyle name="Normal 6 3 3 2 2 5" xfId="23916"/>
    <cellStyle name="Normal 6 3 3 2 2 5 2" xfId="23917"/>
    <cellStyle name="Normal 6 3 3 2 2 5 3" xfId="23918"/>
    <cellStyle name="Normal 6 3 3 2 2 5 4" xfId="49117"/>
    <cellStyle name="Normal 6 3 3 2 2 6" xfId="23919"/>
    <cellStyle name="Normal 6 3 3 2 2 6 2" xfId="23920"/>
    <cellStyle name="Normal 6 3 3 2 2 6 3" xfId="23921"/>
    <cellStyle name="Normal 6 3 3 2 2 6 4" xfId="45644"/>
    <cellStyle name="Normal 6 3 3 2 2 7" xfId="23922"/>
    <cellStyle name="Normal 6 3 3 2 2 7 2" xfId="23923"/>
    <cellStyle name="Normal 6 3 3 2 2 7 3" xfId="23924"/>
    <cellStyle name="Normal 6 3 3 2 2 7 4" xfId="50855"/>
    <cellStyle name="Normal 6 3 3 2 2 8" xfId="23925"/>
    <cellStyle name="Normal 6 3 3 2 2 8 2" xfId="23926"/>
    <cellStyle name="Normal 6 3 3 2 2 8 3" xfId="43821"/>
    <cellStyle name="Normal 6 3 3 2 2 9" xfId="23927"/>
    <cellStyle name="Normal 6 3 3 2 3" xfId="23928"/>
    <cellStyle name="Normal 6 3 3 2 3 10" xfId="40337"/>
    <cellStyle name="Normal 6 3 3 2 3 2" xfId="23929"/>
    <cellStyle name="Normal 6 3 3 2 3 2 2" xfId="23930"/>
    <cellStyle name="Normal 6 3 3 2 3 2 2 2" xfId="23931"/>
    <cellStyle name="Normal 6 3 3 2 3 2 2 2 2" xfId="23932"/>
    <cellStyle name="Normal 6 3 3 2 3 2 2 2 3" xfId="23933"/>
    <cellStyle name="Normal 6 3 3 2 3 2 2 2 4" xfId="53547"/>
    <cellStyle name="Normal 6 3 3 2 3 2 2 3" xfId="23934"/>
    <cellStyle name="Normal 6 3 3 2 3 2 2 3 2" xfId="23935"/>
    <cellStyle name="Normal 6 3 3 2 3 2 2 3 3" xfId="49118"/>
    <cellStyle name="Normal 6 3 3 2 3 2 2 4" xfId="23936"/>
    <cellStyle name="Normal 6 3 3 2 3 2 2 5" xfId="23937"/>
    <cellStyle name="Normal 6 3 3 2 3 2 2 6" xfId="42891"/>
    <cellStyle name="Normal 6 3 3 2 3 2 3" xfId="23938"/>
    <cellStyle name="Normal 6 3 3 2 3 2 3 2" xfId="23939"/>
    <cellStyle name="Normal 6 3 3 2 3 2 3 3" xfId="23940"/>
    <cellStyle name="Normal 6 3 3 2 3 2 3 4" xfId="49119"/>
    <cellStyle name="Normal 6 3 3 2 3 2 4" xfId="23941"/>
    <cellStyle name="Normal 6 3 3 2 3 2 4 2" xfId="23942"/>
    <cellStyle name="Normal 6 3 3 2 3 2 4 3" xfId="23943"/>
    <cellStyle name="Normal 6 3 3 2 3 2 4 4" xfId="46525"/>
    <cellStyle name="Normal 6 3 3 2 3 2 5" xfId="23944"/>
    <cellStyle name="Normal 6 3 3 2 3 2 5 2" xfId="23945"/>
    <cellStyle name="Normal 6 3 3 2 3 2 5 3" xfId="23946"/>
    <cellStyle name="Normal 6 3 3 2 3 2 5 4" xfId="51736"/>
    <cellStyle name="Normal 6 3 3 2 3 2 6" xfId="23947"/>
    <cellStyle name="Normal 6 3 3 2 3 2 6 2" xfId="23948"/>
    <cellStyle name="Normal 6 3 3 2 3 2 6 3" xfId="44702"/>
    <cellStyle name="Normal 6 3 3 2 3 2 7" xfId="23949"/>
    <cellStyle name="Normal 6 3 3 2 3 2 8" xfId="23950"/>
    <cellStyle name="Normal 6 3 3 2 3 2 9" xfId="41080"/>
    <cellStyle name="Normal 6 3 3 2 3 3" xfId="23951"/>
    <cellStyle name="Normal 6 3 3 2 3 3 2" xfId="23952"/>
    <cellStyle name="Normal 6 3 3 2 3 3 2 2" xfId="23953"/>
    <cellStyle name="Normal 6 3 3 2 3 3 2 3" xfId="23954"/>
    <cellStyle name="Normal 6 3 3 2 3 3 2 4" xfId="52804"/>
    <cellStyle name="Normal 6 3 3 2 3 3 3" xfId="23955"/>
    <cellStyle name="Normal 6 3 3 2 3 3 3 2" xfId="23956"/>
    <cellStyle name="Normal 6 3 3 2 3 3 3 3" xfId="49120"/>
    <cellStyle name="Normal 6 3 3 2 3 3 4" xfId="23957"/>
    <cellStyle name="Normal 6 3 3 2 3 3 5" xfId="23958"/>
    <cellStyle name="Normal 6 3 3 2 3 3 6" xfId="42148"/>
    <cellStyle name="Normal 6 3 3 2 3 4" xfId="23959"/>
    <cellStyle name="Normal 6 3 3 2 3 4 2" xfId="23960"/>
    <cellStyle name="Normal 6 3 3 2 3 4 3" xfId="23961"/>
    <cellStyle name="Normal 6 3 3 2 3 4 4" xfId="49121"/>
    <cellStyle name="Normal 6 3 3 2 3 5" xfId="23962"/>
    <cellStyle name="Normal 6 3 3 2 3 5 2" xfId="23963"/>
    <cellStyle name="Normal 6 3 3 2 3 5 3" xfId="23964"/>
    <cellStyle name="Normal 6 3 3 2 3 5 4" xfId="45782"/>
    <cellStyle name="Normal 6 3 3 2 3 6" xfId="23965"/>
    <cellStyle name="Normal 6 3 3 2 3 6 2" xfId="23966"/>
    <cellStyle name="Normal 6 3 3 2 3 6 3" xfId="23967"/>
    <cellStyle name="Normal 6 3 3 2 3 6 4" xfId="50993"/>
    <cellStyle name="Normal 6 3 3 2 3 7" xfId="23968"/>
    <cellStyle name="Normal 6 3 3 2 3 7 2" xfId="23969"/>
    <cellStyle name="Normal 6 3 3 2 3 7 3" xfId="43959"/>
    <cellStyle name="Normal 6 3 3 2 3 8" xfId="23970"/>
    <cellStyle name="Normal 6 3 3 2 3 9" xfId="23971"/>
    <cellStyle name="Normal 6 3 3 2 4" xfId="23972"/>
    <cellStyle name="Normal 6 3 3 2 4 2" xfId="23973"/>
    <cellStyle name="Normal 6 3 3 2 4 2 2" xfId="23974"/>
    <cellStyle name="Normal 6 3 3 2 4 2 2 2" xfId="23975"/>
    <cellStyle name="Normal 6 3 3 2 4 2 2 3" xfId="23976"/>
    <cellStyle name="Normal 6 3 3 2 4 2 2 4" xfId="53544"/>
    <cellStyle name="Normal 6 3 3 2 4 2 3" xfId="23977"/>
    <cellStyle name="Normal 6 3 3 2 4 2 3 2" xfId="23978"/>
    <cellStyle name="Normal 6 3 3 2 4 2 3 3" xfId="49122"/>
    <cellStyle name="Normal 6 3 3 2 4 2 4" xfId="23979"/>
    <cellStyle name="Normal 6 3 3 2 4 2 5" xfId="23980"/>
    <cellStyle name="Normal 6 3 3 2 4 2 6" xfId="42888"/>
    <cellStyle name="Normal 6 3 3 2 4 3" xfId="23981"/>
    <cellStyle name="Normal 6 3 3 2 4 3 2" xfId="23982"/>
    <cellStyle name="Normal 6 3 3 2 4 3 3" xfId="23983"/>
    <cellStyle name="Normal 6 3 3 2 4 3 4" xfId="49123"/>
    <cellStyle name="Normal 6 3 3 2 4 4" xfId="23984"/>
    <cellStyle name="Normal 6 3 3 2 4 4 2" xfId="23985"/>
    <cellStyle name="Normal 6 3 3 2 4 4 3" xfId="23986"/>
    <cellStyle name="Normal 6 3 3 2 4 4 4" xfId="46522"/>
    <cellStyle name="Normal 6 3 3 2 4 5" xfId="23987"/>
    <cellStyle name="Normal 6 3 3 2 4 5 2" xfId="23988"/>
    <cellStyle name="Normal 6 3 3 2 4 5 3" xfId="23989"/>
    <cellStyle name="Normal 6 3 3 2 4 5 4" xfId="51733"/>
    <cellStyle name="Normal 6 3 3 2 4 6" xfId="23990"/>
    <cellStyle name="Normal 6 3 3 2 4 6 2" xfId="23991"/>
    <cellStyle name="Normal 6 3 3 2 4 6 3" xfId="44699"/>
    <cellStyle name="Normal 6 3 3 2 4 7" xfId="23992"/>
    <cellStyle name="Normal 6 3 3 2 4 8" xfId="23993"/>
    <cellStyle name="Normal 6 3 3 2 4 9" xfId="41077"/>
    <cellStyle name="Normal 6 3 3 2 5" xfId="23994"/>
    <cellStyle name="Normal 6 3 3 2 5 2" xfId="23995"/>
    <cellStyle name="Normal 6 3 3 2 5 2 2" xfId="23996"/>
    <cellStyle name="Normal 6 3 3 2 5 2 2 2" xfId="23997"/>
    <cellStyle name="Normal 6 3 3 2 5 2 2 3" xfId="23998"/>
    <cellStyle name="Normal 6 3 3 2 5 2 2 4" xfId="53909"/>
    <cellStyle name="Normal 6 3 3 2 5 2 3" xfId="23999"/>
    <cellStyle name="Normal 6 3 3 2 5 2 3 2" xfId="24000"/>
    <cellStyle name="Normal 6 3 3 2 5 2 3 3" xfId="49124"/>
    <cellStyle name="Normal 6 3 3 2 5 2 4" xfId="24001"/>
    <cellStyle name="Normal 6 3 3 2 5 2 5" xfId="24002"/>
    <cellStyle name="Normal 6 3 3 2 5 2 6" xfId="43253"/>
    <cellStyle name="Normal 6 3 3 2 5 3" xfId="24003"/>
    <cellStyle name="Normal 6 3 3 2 5 3 2" xfId="24004"/>
    <cellStyle name="Normal 6 3 3 2 5 3 3" xfId="24005"/>
    <cellStyle name="Normal 6 3 3 2 5 3 4" xfId="49125"/>
    <cellStyle name="Normal 6 3 3 2 5 4" xfId="24006"/>
    <cellStyle name="Normal 6 3 3 2 5 4 2" xfId="24007"/>
    <cellStyle name="Normal 6 3 3 2 5 4 3" xfId="24008"/>
    <cellStyle name="Normal 6 3 3 2 5 4 4" xfId="46887"/>
    <cellStyle name="Normal 6 3 3 2 5 5" xfId="24009"/>
    <cellStyle name="Normal 6 3 3 2 5 5 2" xfId="24010"/>
    <cellStyle name="Normal 6 3 3 2 5 5 3" xfId="24011"/>
    <cellStyle name="Normal 6 3 3 2 5 5 4" xfId="52098"/>
    <cellStyle name="Normal 6 3 3 2 5 6" xfId="24012"/>
    <cellStyle name="Normal 6 3 3 2 5 6 2" xfId="24013"/>
    <cellStyle name="Normal 6 3 3 2 5 6 3" xfId="45064"/>
    <cellStyle name="Normal 6 3 3 2 5 7" xfId="24014"/>
    <cellStyle name="Normal 6 3 3 2 5 8" xfId="24015"/>
    <cellStyle name="Normal 6 3 3 2 5 9" xfId="41442"/>
    <cellStyle name="Normal 6 3 3 2 6" xfId="24016"/>
    <cellStyle name="Normal 6 3 3 2 6 2" xfId="24017"/>
    <cellStyle name="Normal 6 3 3 2 6 2 2" xfId="24018"/>
    <cellStyle name="Normal 6 3 3 2 6 2 2 2" xfId="24019"/>
    <cellStyle name="Normal 6 3 3 2 6 2 2 3" xfId="24020"/>
    <cellStyle name="Normal 6 3 3 2 6 2 2 4" xfId="54044"/>
    <cellStyle name="Normal 6 3 3 2 6 2 3" xfId="24021"/>
    <cellStyle name="Normal 6 3 3 2 6 2 3 2" xfId="24022"/>
    <cellStyle name="Normal 6 3 3 2 6 2 3 3" xfId="49126"/>
    <cellStyle name="Normal 6 3 3 2 6 2 4" xfId="24023"/>
    <cellStyle name="Normal 6 3 3 2 6 2 5" xfId="24024"/>
    <cellStyle name="Normal 6 3 3 2 6 2 6" xfId="43388"/>
    <cellStyle name="Normal 6 3 3 2 6 3" xfId="24025"/>
    <cellStyle name="Normal 6 3 3 2 6 3 2" xfId="24026"/>
    <cellStyle name="Normal 6 3 3 2 6 3 3" xfId="24027"/>
    <cellStyle name="Normal 6 3 3 2 6 3 4" xfId="47022"/>
    <cellStyle name="Normal 6 3 3 2 6 4" xfId="24028"/>
    <cellStyle name="Normal 6 3 3 2 6 4 2" xfId="24029"/>
    <cellStyle name="Normal 6 3 3 2 6 4 3" xfId="24030"/>
    <cellStyle name="Normal 6 3 3 2 6 4 4" xfId="52233"/>
    <cellStyle name="Normal 6 3 3 2 6 5" xfId="24031"/>
    <cellStyle name="Normal 6 3 3 2 6 5 2" xfId="24032"/>
    <cellStyle name="Normal 6 3 3 2 6 5 3" xfId="45199"/>
    <cellStyle name="Normal 6 3 3 2 6 6" xfId="24033"/>
    <cellStyle name="Normal 6 3 3 2 6 7" xfId="24034"/>
    <cellStyle name="Normal 6 3 3 2 6 8" xfId="41577"/>
    <cellStyle name="Normal 6 3 3 2 7" xfId="24035"/>
    <cellStyle name="Normal 6 3 3 2 7 2" xfId="24036"/>
    <cellStyle name="Normal 6 3 3 2 7 2 2" xfId="24037"/>
    <cellStyle name="Normal 6 3 3 2 7 2 3" xfId="24038"/>
    <cellStyle name="Normal 6 3 3 2 7 2 4" xfId="52531"/>
    <cellStyle name="Normal 6 3 3 2 7 3" xfId="24039"/>
    <cellStyle name="Normal 6 3 3 2 7 3 2" xfId="24040"/>
    <cellStyle name="Normal 6 3 3 2 7 3 3" xfId="49127"/>
    <cellStyle name="Normal 6 3 3 2 7 4" xfId="24041"/>
    <cellStyle name="Normal 6 3 3 2 7 5" xfId="24042"/>
    <cellStyle name="Normal 6 3 3 2 7 6" xfId="41875"/>
    <cellStyle name="Normal 6 3 3 2 8" xfId="24043"/>
    <cellStyle name="Normal 6 3 3 2 8 2" xfId="24044"/>
    <cellStyle name="Normal 6 3 3 2 8 3" xfId="24045"/>
    <cellStyle name="Normal 6 3 3 2 8 4" xfId="49128"/>
    <cellStyle name="Normal 6 3 3 2 9" xfId="24046"/>
    <cellStyle name="Normal 6 3 3 2 9 2" xfId="24047"/>
    <cellStyle name="Normal 6 3 3 2 9 3" xfId="24048"/>
    <cellStyle name="Normal 6 3 3 2 9 4" xfId="45509"/>
    <cellStyle name="Normal 6 3 3 3" xfId="225"/>
    <cellStyle name="Normal 6 3 3 3 10" xfId="24049"/>
    <cellStyle name="Normal 6 3 3 3 10 2" xfId="24050"/>
    <cellStyle name="Normal 6 3 3 3 10 3" xfId="24051"/>
    <cellStyle name="Normal 6 3 3 3 10 4" xfId="50762"/>
    <cellStyle name="Normal 6 3 3 3 11" xfId="24052"/>
    <cellStyle name="Normal 6 3 3 3 11 2" xfId="24053"/>
    <cellStyle name="Normal 6 3 3 3 11 3" xfId="43728"/>
    <cellStyle name="Normal 6 3 3 3 12" xfId="24054"/>
    <cellStyle name="Normal 6 3 3 3 13" xfId="24055"/>
    <cellStyle name="Normal 6 3 3 3 14" xfId="40106"/>
    <cellStyle name="Normal 6 3 3 3 2" xfId="24056"/>
    <cellStyle name="Normal 6 3 3 3 2 10" xfId="24057"/>
    <cellStyle name="Normal 6 3 3 3 2 11" xfId="40241"/>
    <cellStyle name="Normal 6 3 3 3 2 2" xfId="24058"/>
    <cellStyle name="Normal 6 3 3 3 2 2 10" xfId="40608"/>
    <cellStyle name="Normal 6 3 3 3 2 2 2" xfId="24059"/>
    <cellStyle name="Normal 6 3 3 3 2 2 2 2" xfId="24060"/>
    <cellStyle name="Normal 6 3 3 3 2 2 2 2 2" xfId="24061"/>
    <cellStyle name="Normal 6 3 3 3 2 2 2 2 2 2" xfId="24062"/>
    <cellStyle name="Normal 6 3 3 3 2 2 2 2 2 3" xfId="24063"/>
    <cellStyle name="Normal 6 3 3 3 2 2 2 2 2 4" xfId="53550"/>
    <cellStyle name="Normal 6 3 3 3 2 2 2 2 3" xfId="24064"/>
    <cellStyle name="Normal 6 3 3 3 2 2 2 2 3 2" xfId="24065"/>
    <cellStyle name="Normal 6 3 3 3 2 2 2 2 3 3" xfId="49129"/>
    <cellStyle name="Normal 6 3 3 3 2 2 2 2 4" xfId="24066"/>
    <cellStyle name="Normal 6 3 3 3 2 2 2 2 5" xfId="24067"/>
    <cellStyle name="Normal 6 3 3 3 2 2 2 2 6" xfId="42894"/>
    <cellStyle name="Normal 6 3 3 3 2 2 2 3" xfId="24068"/>
    <cellStyle name="Normal 6 3 3 3 2 2 2 3 2" xfId="24069"/>
    <cellStyle name="Normal 6 3 3 3 2 2 2 3 3" xfId="24070"/>
    <cellStyle name="Normal 6 3 3 3 2 2 2 3 4" xfId="49130"/>
    <cellStyle name="Normal 6 3 3 3 2 2 2 4" xfId="24071"/>
    <cellStyle name="Normal 6 3 3 3 2 2 2 4 2" xfId="24072"/>
    <cellStyle name="Normal 6 3 3 3 2 2 2 4 3" xfId="24073"/>
    <cellStyle name="Normal 6 3 3 3 2 2 2 4 4" xfId="46528"/>
    <cellStyle name="Normal 6 3 3 3 2 2 2 5" xfId="24074"/>
    <cellStyle name="Normal 6 3 3 3 2 2 2 5 2" xfId="24075"/>
    <cellStyle name="Normal 6 3 3 3 2 2 2 5 3" xfId="24076"/>
    <cellStyle name="Normal 6 3 3 3 2 2 2 5 4" xfId="51739"/>
    <cellStyle name="Normal 6 3 3 3 2 2 2 6" xfId="24077"/>
    <cellStyle name="Normal 6 3 3 3 2 2 2 6 2" xfId="24078"/>
    <cellStyle name="Normal 6 3 3 3 2 2 2 6 3" xfId="44705"/>
    <cellStyle name="Normal 6 3 3 3 2 2 2 7" xfId="24079"/>
    <cellStyle name="Normal 6 3 3 3 2 2 2 8" xfId="24080"/>
    <cellStyle name="Normal 6 3 3 3 2 2 2 9" xfId="41083"/>
    <cellStyle name="Normal 6 3 3 3 2 2 3" xfId="24081"/>
    <cellStyle name="Normal 6 3 3 3 2 2 3 2" xfId="24082"/>
    <cellStyle name="Normal 6 3 3 3 2 2 3 2 2" xfId="24083"/>
    <cellStyle name="Normal 6 3 3 3 2 2 3 2 3" xfId="24084"/>
    <cellStyle name="Normal 6 3 3 3 2 2 3 2 4" xfId="53075"/>
    <cellStyle name="Normal 6 3 3 3 2 2 3 3" xfId="24085"/>
    <cellStyle name="Normal 6 3 3 3 2 2 3 3 2" xfId="24086"/>
    <cellStyle name="Normal 6 3 3 3 2 2 3 3 3" xfId="49131"/>
    <cellStyle name="Normal 6 3 3 3 2 2 3 4" xfId="24087"/>
    <cellStyle name="Normal 6 3 3 3 2 2 3 5" xfId="24088"/>
    <cellStyle name="Normal 6 3 3 3 2 2 3 6" xfId="42419"/>
    <cellStyle name="Normal 6 3 3 3 2 2 4" xfId="24089"/>
    <cellStyle name="Normal 6 3 3 3 2 2 4 2" xfId="24090"/>
    <cellStyle name="Normal 6 3 3 3 2 2 4 3" xfId="24091"/>
    <cellStyle name="Normal 6 3 3 3 2 2 4 4" xfId="49132"/>
    <cellStyle name="Normal 6 3 3 3 2 2 5" xfId="24092"/>
    <cellStyle name="Normal 6 3 3 3 2 2 5 2" xfId="24093"/>
    <cellStyle name="Normal 6 3 3 3 2 2 5 3" xfId="24094"/>
    <cellStyle name="Normal 6 3 3 3 2 2 5 4" xfId="46053"/>
    <cellStyle name="Normal 6 3 3 3 2 2 6" xfId="24095"/>
    <cellStyle name="Normal 6 3 3 3 2 2 6 2" xfId="24096"/>
    <cellStyle name="Normal 6 3 3 3 2 2 6 3" xfId="24097"/>
    <cellStyle name="Normal 6 3 3 3 2 2 6 4" xfId="51264"/>
    <cellStyle name="Normal 6 3 3 3 2 2 7" xfId="24098"/>
    <cellStyle name="Normal 6 3 3 3 2 2 7 2" xfId="24099"/>
    <cellStyle name="Normal 6 3 3 3 2 2 7 3" xfId="44230"/>
    <cellStyle name="Normal 6 3 3 3 2 2 8" xfId="24100"/>
    <cellStyle name="Normal 6 3 3 3 2 2 9" xfId="24101"/>
    <cellStyle name="Normal 6 3 3 3 2 3" xfId="24102"/>
    <cellStyle name="Normal 6 3 3 3 2 3 2" xfId="24103"/>
    <cellStyle name="Normal 6 3 3 3 2 3 2 2" xfId="24104"/>
    <cellStyle name="Normal 6 3 3 3 2 3 2 2 2" xfId="24105"/>
    <cellStyle name="Normal 6 3 3 3 2 3 2 2 3" xfId="24106"/>
    <cellStyle name="Normal 6 3 3 3 2 3 2 2 4" xfId="53549"/>
    <cellStyle name="Normal 6 3 3 3 2 3 2 3" xfId="24107"/>
    <cellStyle name="Normal 6 3 3 3 2 3 2 3 2" xfId="24108"/>
    <cellStyle name="Normal 6 3 3 3 2 3 2 3 3" xfId="49133"/>
    <cellStyle name="Normal 6 3 3 3 2 3 2 4" xfId="24109"/>
    <cellStyle name="Normal 6 3 3 3 2 3 2 5" xfId="24110"/>
    <cellStyle name="Normal 6 3 3 3 2 3 2 6" xfId="42893"/>
    <cellStyle name="Normal 6 3 3 3 2 3 3" xfId="24111"/>
    <cellStyle name="Normal 6 3 3 3 2 3 3 2" xfId="24112"/>
    <cellStyle name="Normal 6 3 3 3 2 3 3 3" xfId="24113"/>
    <cellStyle name="Normal 6 3 3 3 2 3 3 4" xfId="49134"/>
    <cellStyle name="Normal 6 3 3 3 2 3 4" xfId="24114"/>
    <cellStyle name="Normal 6 3 3 3 2 3 4 2" xfId="24115"/>
    <cellStyle name="Normal 6 3 3 3 2 3 4 3" xfId="24116"/>
    <cellStyle name="Normal 6 3 3 3 2 3 4 4" xfId="46527"/>
    <cellStyle name="Normal 6 3 3 3 2 3 5" xfId="24117"/>
    <cellStyle name="Normal 6 3 3 3 2 3 5 2" xfId="24118"/>
    <cellStyle name="Normal 6 3 3 3 2 3 5 3" xfId="24119"/>
    <cellStyle name="Normal 6 3 3 3 2 3 5 4" xfId="51738"/>
    <cellStyle name="Normal 6 3 3 3 2 3 6" xfId="24120"/>
    <cellStyle name="Normal 6 3 3 3 2 3 6 2" xfId="24121"/>
    <cellStyle name="Normal 6 3 3 3 2 3 6 3" xfId="44704"/>
    <cellStyle name="Normal 6 3 3 3 2 3 7" xfId="24122"/>
    <cellStyle name="Normal 6 3 3 3 2 3 8" xfId="24123"/>
    <cellStyle name="Normal 6 3 3 3 2 3 9" xfId="41082"/>
    <cellStyle name="Normal 6 3 3 3 2 4" xfId="24124"/>
    <cellStyle name="Normal 6 3 3 3 2 4 2" xfId="24125"/>
    <cellStyle name="Normal 6 3 3 3 2 4 2 2" xfId="24126"/>
    <cellStyle name="Normal 6 3 3 3 2 4 2 3" xfId="24127"/>
    <cellStyle name="Normal 6 3 3 3 2 4 2 4" xfId="52708"/>
    <cellStyle name="Normal 6 3 3 3 2 4 3" xfId="24128"/>
    <cellStyle name="Normal 6 3 3 3 2 4 3 2" xfId="24129"/>
    <cellStyle name="Normal 6 3 3 3 2 4 3 3" xfId="49135"/>
    <cellStyle name="Normal 6 3 3 3 2 4 4" xfId="24130"/>
    <cellStyle name="Normal 6 3 3 3 2 4 5" xfId="24131"/>
    <cellStyle name="Normal 6 3 3 3 2 4 6" xfId="42052"/>
    <cellStyle name="Normal 6 3 3 3 2 5" xfId="24132"/>
    <cellStyle name="Normal 6 3 3 3 2 5 2" xfId="24133"/>
    <cellStyle name="Normal 6 3 3 3 2 5 3" xfId="24134"/>
    <cellStyle name="Normal 6 3 3 3 2 5 4" xfId="49136"/>
    <cellStyle name="Normal 6 3 3 3 2 6" xfId="24135"/>
    <cellStyle name="Normal 6 3 3 3 2 6 2" xfId="24136"/>
    <cellStyle name="Normal 6 3 3 3 2 6 3" xfId="24137"/>
    <cellStyle name="Normal 6 3 3 3 2 6 4" xfId="45686"/>
    <cellStyle name="Normal 6 3 3 3 2 7" xfId="24138"/>
    <cellStyle name="Normal 6 3 3 3 2 7 2" xfId="24139"/>
    <cellStyle name="Normal 6 3 3 3 2 7 3" xfId="24140"/>
    <cellStyle name="Normal 6 3 3 3 2 7 4" xfId="50897"/>
    <cellStyle name="Normal 6 3 3 3 2 8" xfId="24141"/>
    <cellStyle name="Normal 6 3 3 3 2 8 2" xfId="24142"/>
    <cellStyle name="Normal 6 3 3 3 2 8 3" xfId="43863"/>
    <cellStyle name="Normal 6 3 3 3 2 9" xfId="24143"/>
    <cellStyle name="Normal 6 3 3 3 3" xfId="24144"/>
    <cellStyle name="Normal 6 3 3 3 3 10" xfId="40379"/>
    <cellStyle name="Normal 6 3 3 3 3 2" xfId="24145"/>
    <cellStyle name="Normal 6 3 3 3 3 2 2" xfId="24146"/>
    <cellStyle name="Normal 6 3 3 3 3 2 2 2" xfId="24147"/>
    <cellStyle name="Normal 6 3 3 3 3 2 2 2 2" xfId="24148"/>
    <cellStyle name="Normal 6 3 3 3 3 2 2 2 3" xfId="24149"/>
    <cellStyle name="Normal 6 3 3 3 3 2 2 2 4" xfId="53551"/>
    <cellStyle name="Normal 6 3 3 3 3 2 2 3" xfId="24150"/>
    <cellStyle name="Normal 6 3 3 3 3 2 2 3 2" xfId="24151"/>
    <cellStyle name="Normal 6 3 3 3 3 2 2 3 3" xfId="49137"/>
    <cellStyle name="Normal 6 3 3 3 3 2 2 4" xfId="24152"/>
    <cellStyle name="Normal 6 3 3 3 3 2 2 5" xfId="24153"/>
    <cellStyle name="Normal 6 3 3 3 3 2 2 6" xfId="42895"/>
    <cellStyle name="Normal 6 3 3 3 3 2 3" xfId="24154"/>
    <cellStyle name="Normal 6 3 3 3 3 2 3 2" xfId="24155"/>
    <cellStyle name="Normal 6 3 3 3 3 2 3 3" xfId="24156"/>
    <cellStyle name="Normal 6 3 3 3 3 2 3 4" xfId="49138"/>
    <cellStyle name="Normal 6 3 3 3 3 2 4" xfId="24157"/>
    <cellStyle name="Normal 6 3 3 3 3 2 4 2" xfId="24158"/>
    <cellStyle name="Normal 6 3 3 3 3 2 4 3" xfId="24159"/>
    <cellStyle name="Normal 6 3 3 3 3 2 4 4" xfId="46529"/>
    <cellStyle name="Normal 6 3 3 3 3 2 5" xfId="24160"/>
    <cellStyle name="Normal 6 3 3 3 3 2 5 2" xfId="24161"/>
    <cellStyle name="Normal 6 3 3 3 3 2 5 3" xfId="24162"/>
    <cellStyle name="Normal 6 3 3 3 3 2 5 4" xfId="51740"/>
    <cellStyle name="Normal 6 3 3 3 3 2 6" xfId="24163"/>
    <cellStyle name="Normal 6 3 3 3 3 2 6 2" xfId="24164"/>
    <cellStyle name="Normal 6 3 3 3 3 2 6 3" xfId="44706"/>
    <cellStyle name="Normal 6 3 3 3 3 2 7" xfId="24165"/>
    <cellStyle name="Normal 6 3 3 3 3 2 8" xfId="24166"/>
    <cellStyle name="Normal 6 3 3 3 3 2 9" xfId="41084"/>
    <cellStyle name="Normal 6 3 3 3 3 3" xfId="24167"/>
    <cellStyle name="Normal 6 3 3 3 3 3 2" xfId="24168"/>
    <cellStyle name="Normal 6 3 3 3 3 3 2 2" xfId="24169"/>
    <cellStyle name="Normal 6 3 3 3 3 3 2 3" xfId="24170"/>
    <cellStyle name="Normal 6 3 3 3 3 3 2 4" xfId="52846"/>
    <cellStyle name="Normal 6 3 3 3 3 3 3" xfId="24171"/>
    <cellStyle name="Normal 6 3 3 3 3 3 3 2" xfId="24172"/>
    <cellStyle name="Normal 6 3 3 3 3 3 3 3" xfId="49139"/>
    <cellStyle name="Normal 6 3 3 3 3 3 4" xfId="24173"/>
    <cellStyle name="Normal 6 3 3 3 3 3 5" xfId="24174"/>
    <cellStyle name="Normal 6 3 3 3 3 3 6" xfId="42190"/>
    <cellStyle name="Normal 6 3 3 3 3 4" xfId="24175"/>
    <cellStyle name="Normal 6 3 3 3 3 4 2" xfId="24176"/>
    <cellStyle name="Normal 6 3 3 3 3 4 3" xfId="24177"/>
    <cellStyle name="Normal 6 3 3 3 3 4 4" xfId="49140"/>
    <cellStyle name="Normal 6 3 3 3 3 5" xfId="24178"/>
    <cellStyle name="Normal 6 3 3 3 3 5 2" xfId="24179"/>
    <cellStyle name="Normal 6 3 3 3 3 5 3" xfId="24180"/>
    <cellStyle name="Normal 6 3 3 3 3 5 4" xfId="45824"/>
    <cellStyle name="Normal 6 3 3 3 3 6" xfId="24181"/>
    <cellStyle name="Normal 6 3 3 3 3 6 2" xfId="24182"/>
    <cellStyle name="Normal 6 3 3 3 3 6 3" xfId="24183"/>
    <cellStyle name="Normal 6 3 3 3 3 6 4" xfId="51035"/>
    <cellStyle name="Normal 6 3 3 3 3 7" xfId="24184"/>
    <cellStyle name="Normal 6 3 3 3 3 7 2" xfId="24185"/>
    <cellStyle name="Normal 6 3 3 3 3 7 3" xfId="44001"/>
    <cellStyle name="Normal 6 3 3 3 3 8" xfId="24186"/>
    <cellStyle name="Normal 6 3 3 3 3 9" xfId="24187"/>
    <cellStyle name="Normal 6 3 3 3 4" xfId="24188"/>
    <cellStyle name="Normal 6 3 3 3 4 2" xfId="24189"/>
    <cellStyle name="Normal 6 3 3 3 4 2 2" xfId="24190"/>
    <cellStyle name="Normal 6 3 3 3 4 2 2 2" xfId="24191"/>
    <cellStyle name="Normal 6 3 3 3 4 2 2 3" xfId="24192"/>
    <cellStyle name="Normal 6 3 3 3 4 2 2 4" xfId="53548"/>
    <cellStyle name="Normal 6 3 3 3 4 2 3" xfId="24193"/>
    <cellStyle name="Normal 6 3 3 3 4 2 3 2" xfId="24194"/>
    <cellStyle name="Normal 6 3 3 3 4 2 3 3" xfId="49141"/>
    <cellStyle name="Normal 6 3 3 3 4 2 4" xfId="24195"/>
    <cellStyle name="Normal 6 3 3 3 4 2 5" xfId="24196"/>
    <cellStyle name="Normal 6 3 3 3 4 2 6" xfId="42892"/>
    <cellStyle name="Normal 6 3 3 3 4 3" xfId="24197"/>
    <cellStyle name="Normal 6 3 3 3 4 3 2" xfId="24198"/>
    <cellStyle name="Normal 6 3 3 3 4 3 3" xfId="24199"/>
    <cellStyle name="Normal 6 3 3 3 4 3 4" xfId="49142"/>
    <cellStyle name="Normal 6 3 3 3 4 4" xfId="24200"/>
    <cellStyle name="Normal 6 3 3 3 4 4 2" xfId="24201"/>
    <cellStyle name="Normal 6 3 3 3 4 4 3" xfId="24202"/>
    <cellStyle name="Normal 6 3 3 3 4 4 4" xfId="46526"/>
    <cellStyle name="Normal 6 3 3 3 4 5" xfId="24203"/>
    <cellStyle name="Normal 6 3 3 3 4 5 2" xfId="24204"/>
    <cellStyle name="Normal 6 3 3 3 4 5 3" xfId="24205"/>
    <cellStyle name="Normal 6 3 3 3 4 5 4" xfId="51737"/>
    <cellStyle name="Normal 6 3 3 3 4 6" xfId="24206"/>
    <cellStyle name="Normal 6 3 3 3 4 6 2" xfId="24207"/>
    <cellStyle name="Normal 6 3 3 3 4 6 3" xfId="44703"/>
    <cellStyle name="Normal 6 3 3 3 4 7" xfId="24208"/>
    <cellStyle name="Normal 6 3 3 3 4 8" xfId="24209"/>
    <cellStyle name="Normal 6 3 3 3 4 9" xfId="41081"/>
    <cellStyle name="Normal 6 3 3 3 5" xfId="24210"/>
    <cellStyle name="Normal 6 3 3 3 5 2" xfId="24211"/>
    <cellStyle name="Normal 6 3 3 3 5 2 2" xfId="24212"/>
    <cellStyle name="Normal 6 3 3 3 5 2 2 2" xfId="24213"/>
    <cellStyle name="Normal 6 3 3 3 5 2 2 3" xfId="24214"/>
    <cellStyle name="Normal 6 3 3 3 5 2 2 4" xfId="53951"/>
    <cellStyle name="Normal 6 3 3 3 5 2 3" xfId="24215"/>
    <cellStyle name="Normal 6 3 3 3 5 2 3 2" xfId="24216"/>
    <cellStyle name="Normal 6 3 3 3 5 2 3 3" xfId="49143"/>
    <cellStyle name="Normal 6 3 3 3 5 2 4" xfId="24217"/>
    <cellStyle name="Normal 6 3 3 3 5 2 5" xfId="24218"/>
    <cellStyle name="Normal 6 3 3 3 5 2 6" xfId="43295"/>
    <cellStyle name="Normal 6 3 3 3 5 3" xfId="24219"/>
    <cellStyle name="Normal 6 3 3 3 5 3 2" xfId="24220"/>
    <cellStyle name="Normal 6 3 3 3 5 3 3" xfId="24221"/>
    <cellStyle name="Normal 6 3 3 3 5 3 4" xfId="49144"/>
    <cellStyle name="Normal 6 3 3 3 5 4" xfId="24222"/>
    <cellStyle name="Normal 6 3 3 3 5 4 2" xfId="24223"/>
    <cellStyle name="Normal 6 3 3 3 5 4 3" xfId="24224"/>
    <cellStyle name="Normal 6 3 3 3 5 4 4" xfId="46929"/>
    <cellStyle name="Normal 6 3 3 3 5 5" xfId="24225"/>
    <cellStyle name="Normal 6 3 3 3 5 5 2" xfId="24226"/>
    <cellStyle name="Normal 6 3 3 3 5 5 3" xfId="24227"/>
    <cellStyle name="Normal 6 3 3 3 5 5 4" xfId="52140"/>
    <cellStyle name="Normal 6 3 3 3 5 6" xfId="24228"/>
    <cellStyle name="Normal 6 3 3 3 5 6 2" xfId="24229"/>
    <cellStyle name="Normal 6 3 3 3 5 6 3" xfId="45106"/>
    <cellStyle name="Normal 6 3 3 3 5 7" xfId="24230"/>
    <cellStyle name="Normal 6 3 3 3 5 8" xfId="24231"/>
    <cellStyle name="Normal 6 3 3 3 5 9" xfId="41484"/>
    <cellStyle name="Normal 6 3 3 3 6" xfId="24232"/>
    <cellStyle name="Normal 6 3 3 3 6 2" xfId="24233"/>
    <cellStyle name="Normal 6 3 3 3 6 2 2" xfId="24234"/>
    <cellStyle name="Normal 6 3 3 3 6 2 2 2" xfId="24235"/>
    <cellStyle name="Normal 6 3 3 3 6 2 2 3" xfId="24236"/>
    <cellStyle name="Normal 6 3 3 3 6 2 2 4" xfId="54086"/>
    <cellStyle name="Normal 6 3 3 3 6 2 3" xfId="24237"/>
    <cellStyle name="Normal 6 3 3 3 6 2 3 2" xfId="24238"/>
    <cellStyle name="Normal 6 3 3 3 6 2 3 3" xfId="49145"/>
    <cellStyle name="Normal 6 3 3 3 6 2 4" xfId="24239"/>
    <cellStyle name="Normal 6 3 3 3 6 2 5" xfId="24240"/>
    <cellStyle name="Normal 6 3 3 3 6 2 6" xfId="43430"/>
    <cellStyle name="Normal 6 3 3 3 6 3" xfId="24241"/>
    <cellStyle name="Normal 6 3 3 3 6 3 2" xfId="24242"/>
    <cellStyle name="Normal 6 3 3 3 6 3 3" xfId="24243"/>
    <cellStyle name="Normal 6 3 3 3 6 3 4" xfId="47064"/>
    <cellStyle name="Normal 6 3 3 3 6 4" xfId="24244"/>
    <cellStyle name="Normal 6 3 3 3 6 4 2" xfId="24245"/>
    <cellStyle name="Normal 6 3 3 3 6 4 3" xfId="24246"/>
    <cellStyle name="Normal 6 3 3 3 6 4 4" xfId="52275"/>
    <cellStyle name="Normal 6 3 3 3 6 5" xfId="24247"/>
    <cellStyle name="Normal 6 3 3 3 6 5 2" xfId="24248"/>
    <cellStyle name="Normal 6 3 3 3 6 5 3" xfId="45241"/>
    <cellStyle name="Normal 6 3 3 3 6 6" xfId="24249"/>
    <cellStyle name="Normal 6 3 3 3 6 7" xfId="24250"/>
    <cellStyle name="Normal 6 3 3 3 6 8" xfId="41619"/>
    <cellStyle name="Normal 6 3 3 3 7" xfId="24251"/>
    <cellStyle name="Normal 6 3 3 3 7 2" xfId="24252"/>
    <cellStyle name="Normal 6 3 3 3 7 2 2" xfId="24253"/>
    <cellStyle name="Normal 6 3 3 3 7 2 3" xfId="24254"/>
    <cellStyle name="Normal 6 3 3 3 7 2 4" xfId="52573"/>
    <cellStyle name="Normal 6 3 3 3 7 3" xfId="24255"/>
    <cellStyle name="Normal 6 3 3 3 7 3 2" xfId="24256"/>
    <cellStyle name="Normal 6 3 3 3 7 3 3" xfId="49146"/>
    <cellStyle name="Normal 6 3 3 3 7 4" xfId="24257"/>
    <cellStyle name="Normal 6 3 3 3 7 5" xfId="24258"/>
    <cellStyle name="Normal 6 3 3 3 7 6" xfId="41917"/>
    <cellStyle name="Normal 6 3 3 3 8" xfId="24259"/>
    <cellStyle name="Normal 6 3 3 3 8 2" xfId="24260"/>
    <cellStyle name="Normal 6 3 3 3 8 3" xfId="24261"/>
    <cellStyle name="Normal 6 3 3 3 8 4" xfId="49147"/>
    <cellStyle name="Normal 6 3 3 3 9" xfId="24262"/>
    <cellStyle name="Normal 6 3 3 3 9 2" xfId="24263"/>
    <cellStyle name="Normal 6 3 3 3 9 3" xfId="24264"/>
    <cellStyle name="Normal 6 3 3 3 9 4" xfId="45551"/>
    <cellStyle name="Normal 6 3 3 4" xfId="24265"/>
    <cellStyle name="Normal 6 3 3 4 10" xfId="24266"/>
    <cellStyle name="Normal 6 3 3 4 11" xfId="40017"/>
    <cellStyle name="Normal 6 3 3 4 2" xfId="24267"/>
    <cellStyle name="Normal 6 3 3 4 2 10" xfId="40469"/>
    <cellStyle name="Normal 6 3 3 4 2 2" xfId="24268"/>
    <cellStyle name="Normal 6 3 3 4 2 2 2" xfId="24269"/>
    <cellStyle name="Normal 6 3 3 4 2 2 2 2" xfId="24270"/>
    <cellStyle name="Normal 6 3 3 4 2 2 2 2 2" xfId="24271"/>
    <cellStyle name="Normal 6 3 3 4 2 2 2 2 3" xfId="24272"/>
    <cellStyle name="Normal 6 3 3 4 2 2 2 2 4" xfId="53553"/>
    <cellStyle name="Normal 6 3 3 4 2 2 2 3" xfId="24273"/>
    <cellStyle name="Normal 6 3 3 4 2 2 2 3 2" xfId="24274"/>
    <cellStyle name="Normal 6 3 3 4 2 2 2 3 3" xfId="49148"/>
    <cellStyle name="Normal 6 3 3 4 2 2 2 4" xfId="24275"/>
    <cellStyle name="Normal 6 3 3 4 2 2 2 5" xfId="24276"/>
    <cellStyle name="Normal 6 3 3 4 2 2 2 6" xfId="42897"/>
    <cellStyle name="Normal 6 3 3 4 2 2 3" xfId="24277"/>
    <cellStyle name="Normal 6 3 3 4 2 2 3 2" xfId="24278"/>
    <cellStyle name="Normal 6 3 3 4 2 2 3 3" xfId="24279"/>
    <cellStyle name="Normal 6 3 3 4 2 2 3 4" xfId="49149"/>
    <cellStyle name="Normal 6 3 3 4 2 2 4" xfId="24280"/>
    <cellStyle name="Normal 6 3 3 4 2 2 4 2" xfId="24281"/>
    <cellStyle name="Normal 6 3 3 4 2 2 4 3" xfId="24282"/>
    <cellStyle name="Normal 6 3 3 4 2 2 4 4" xfId="46531"/>
    <cellStyle name="Normal 6 3 3 4 2 2 5" xfId="24283"/>
    <cellStyle name="Normal 6 3 3 4 2 2 5 2" xfId="24284"/>
    <cellStyle name="Normal 6 3 3 4 2 2 5 3" xfId="24285"/>
    <cellStyle name="Normal 6 3 3 4 2 2 5 4" xfId="51742"/>
    <cellStyle name="Normal 6 3 3 4 2 2 6" xfId="24286"/>
    <cellStyle name="Normal 6 3 3 4 2 2 6 2" xfId="24287"/>
    <cellStyle name="Normal 6 3 3 4 2 2 6 3" xfId="44708"/>
    <cellStyle name="Normal 6 3 3 4 2 2 7" xfId="24288"/>
    <cellStyle name="Normal 6 3 3 4 2 2 8" xfId="24289"/>
    <cellStyle name="Normal 6 3 3 4 2 2 9" xfId="41086"/>
    <cellStyle name="Normal 6 3 3 4 2 3" xfId="24290"/>
    <cellStyle name="Normal 6 3 3 4 2 3 2" xfId="24291"/>
    <cellStyle name="Normal 6 3 3 4 2 3 2 2" xfId="24292"/>
    <cellStyle name="Normal 6 3 3 4 2 3 2 3" xfId="24293"/>
    <cellStyle name="Normal 6 3 3 4 2 3 2 4" xfId="52936"/>
    <cellStyle name="Normal 6 3 3 4 2 3 3" xfId="24294"/>
    <cellStyle name="Normal 6 3 3 4 2 3 3 2" xfId="24295"/>
    <cellStyle name="Normal 6 3 3 4 2 3 3 3" xfId="49150"/>
    <cellStyle name="Normal 6 3 3 4 2 3 4" xfId="24296"/>
    <cellStyle name="Normal 6 3 3 4 2 3 5" xfId="24297"/>
    <cellStyle name="Normal 6 3 3 4 2 3 6" xfId="42280"/>
    <cellStyle name="Normal 6 3 3 4 2 4" xfId="24298"/>
    <cellStyle name="Normal 6 3 3 4 2 4 2" xfId="24299"/>
    <cellStyle name="Normal 6 3 3 4 2 4 3" xfId="24300"/>
    <cellStyle name="Normal 6 3 3 4 2 4 4" xfId="49151"/>
    <cellStyle name="Normal 6 3 3 4 2 5" xfId="24301"/>
    <cellStyle name="Normal 6 3 3 4 2 5 2" xfId="24302"/>
    <cellStyle name="Normal 6 3 3 4 2 5 3" xfId="24303"/>
    <cellStyle name="Normal 6 3 3 4 2 5 4" xfId="45914"/>
    <cellStyle name="Normal 6 3 3 4 2 6" xfId="24304"/>
    <cellStyle name="Normal 6 3 3 4 2 6 2" xfId="24305"/>
    <cellStyle name="Normal 6 3 3 4 2 6 3" xfId="24306"/>
    <cellStyle name="Normal 6 3 3 4 2 6 4" xfId="51125"/>
    <cellStyle name="Normal 6 3 3 4 2 7" xfId="24307"/>
    <cellStyle name="Normal 6 3 3 4 2 7 2" xfId="24308"/>
    <cellStyle name="Normal 6 3 3 4 2 7 3" xfId="44091"/>
    <cellStyle name="Normal 6 3 3 4 2 8" xfId="24309"/>
    <cellStyle name="Normal 6 3 3 4 2 9" xfId="24310"/>
    <cellStyle name="Normal 6 3 3 4 3" xfId="24311"/>
    <cellStyle name="Normal 6 3 3 4 3 2" xfId="24312"/>
    <cellStyle name="Normal 6 3 3 4 3 2 2" xfId="24313"/>
    <cellStyle name="Normal 6 3 3 4 3 2 2 2" xfId="24314"/>
    <cellStyle name="Normal 6 3 3 4 3 2 2 3" xfId="24315"/>
    <cellStyle name="Normal 6 3 3 4 3 2 2 4" xfId="53552"/>
    <cellStyle name="Normal 6 3 3 4 3 2 3" xfId="24316"/>
    <cellStyle name="Normal 6 3 3 4 3 2 3 2" xfId="24317"/>
    <cellStyle name="Normal 6 3 3 4 3 2 3 3" xfId="49152"/>
    <cellStyle name="Normal 6 3 3 4 3 2 4" xfId="24318"/>
    <cellStyle name="Normal 6 3 3 4 3 2 5" xfId="24319"/>
    <cellStyle name="Normal 6 3 3 4 3 2 6" xfId="42896"/>
    <cellStyle name="Normal 6 3 3 4 3 3" xfId="24320"/>
    <cellStyle name="Normal 6 3 3 4 3 3 2" xfId="24321"/>
    <cellStyle name="Normal 6 3 3 4 3 3 3" xfId="24322"/>
    <cellStyle name="Normal 6 3 3 4 3 3 4" xfId="49153"/>
    <cellStyle name="Normal 6 3 3 4 3 4" xfId="24323"/>
    <cellStyle name="Normal 6 3 3 4 3 4 2" xfId="24324"/>
    <cellStyle name="Normal 6 3 3 4 3 4 3" xfId="24325"/>
    <cellStyle name="Normal 6 3 3 4 3 4 4" xfId="46530"/>
    <cellStyle name="Normal 6 3 3 4 3 5" xfId="24326"/>
    <cellStyle name="Normal 6 3 3 4 3 5 2" xfId="24327"/>
    <cellStyle name="Normal 6 3 3 4 3 5 3" xfId="24328"/>
    <cellStyle name="Normal 6 3 3 4 3 5 4" xfId="51741"/>
    <cellStyle name="Normal 6 3 3 4 3 6" xfId="24329"/>
    <cellStyle name="Normal 6 3 3 4 3 6 2" xfId="24330"/>
    <cellStyle name="Normal 6 3 3 4 3 6 3" xfId="44707"/>
    <cellStyle name="Normal 6 3 3 4 3 7" xfId="24331"/>
    <cellStyle name="Normal 6 3 3 4 3 8" xfId="24332"/>
    <cellStyle name="Normal 6 3 3 4 3 9" xfId="41085"/>
    <cellStyle name="Normal 6 3 3 4 4" xfId="24333"/>
    <cellStyle name="Normal 6 3 3 4 4 2" xfId="24334"/>
    <cellStyle name="Normal 6 3 3 4 4 2 2" xfId="24335"/>
    <cellStyle name="Normal 6 3 3 4 4 2 3" xfId="24336"/>
    <cellStyle name="Normal 6 3 3 4 4 2 4" xfId="52484"/>
    <cellStyle name="Normal 6 3 3 4 4 3" xfId="24337"/>
    <cellStyle name="Normal 6 3 3 4 4 3 2" xfId="24338"/>
    <cellStyle name="Normal 6 3 3 4 4 3 3" xfId="49154"/>
    <cellStyle name="Normal 6 3 3 4 4 4" xfId="24339"/>
    <cellStyle name="Normal 6 3 3 4 4 5" xfId="24340"/>
    <cellStyle name="Normal 6 3 3 4 4 6" xfId="41828"/>
    <cellStyle name="Normal 6 3 3 4 5" xfId="24341"/>
    <cellStyle name="Normal 6 3 3 4 5 2" xfId="24342"/>
    <cellStyle name="Normal 6 3 3 4 5 3" xfId="24343"/>
    <cellStyle name="Normal 6 3 3 4 5 4" xfId="49155"/>
    <cellStyle name="Normal 6 3 3 4 6" xfId="24344"/>
    <cellStyle name="Normal 6 3 3 4 6 2" xfId="24345"/>
    <cellStyle name="Normal 6 3 3 4 6 3" xfId="24346"/>
    <cellStyle name="Normal 6 3 3 4 6 4" xfId="45462"/>
    <cellStyle name="Normal 6 3 3 4 7" xfId="24347"/>
    <cellStyle name="Normal 6 3 3 4 7 2" xfId="24348"/>
    <cellStyle name="Normal 6 3 3 4 7 3" xfId="24349"/>
    <cellStyle name="Normal 6 3 3 4 7 4" xfId="50673"/>
    <cellStyle name="Normal 6 3 3 4 8" xfId="24350"/>
    <cellStyle name="Normal 6 3 3 4 8 2" xfId="24351"/>
    <cellStyle name="Normal 6 3 3 4 8 3" xfId="43639"/>
    <cellStyle name="Normal 6 3 3 4 9" xfId="24352"/>
    <cellStyle name="Normal 6 3 3 5" xfId="24353"/>
    <cellStyle name="Normal 6 3 3 5 10" xfId="24354"/>
    <cellStyle name="Normal 6 3 3 5 11" xfId="40152"/>
    <cellStyle name="Normal 6 3 3 5 2" xfId="24355"/>
    <cellStyle name="Normal 6 3 3 5 2 10" xfId="40519"/>
    <cellStyle name="Normal 6 3 3 5 2 2" xfId="24356"/>
    <cellStyle name="Normal 6 3 3 5 2 2 2" xfId="24357"/>
    <cellStyle name="Normal 6 3 3 5 2 2 2 2" xfId="24358"/>
    <cellStyle name="Normal 6 3 3 5 2 2 2 2 2" xfId="24359"/>
    <cellStyle name="Normal 6 3 3 5 2 2 2 2 3" xfId="24360"/>
    <cellStyle name="Normal 6 3 3 5 2 2 2 2 4" xfId="53555"/>
    <cellStyle name="Normal 6 3 3 5 2 2 2 3" xfId="24361"/>
    <cellStyle name="Normal 6 3 3 5 2 2 2 3 2" xfId="24362"/>
    <cellStyle name="Normal 6 3 3 5 2 2 2 3 3" xfId="49156"/>
    <cellStyle name="Normal 6 3 3 5 2 2 2 4" xfId="24363"/>
    <cellStyle name="Normal 6 3 3 5 2 2 2 5" xfId="24364"/>
    <cellStyle name="Normal 6 3 3 5 2 2 2 6" xfId="42899"/>
    <cellStyle name="Normal 6 3 3 5 2 2 3" xfId="24365"/>
    <cellStyle name="Normal 6 3 3 5 2 2 3 2" xfId="24366"/>
    <cellStyle name="Normal 6 3 3 5 2 2 3 3" xfId="24367"/>
    <cellStyle name="Normal 6 3 3 5 2 2 3 4" xfId="49157"/>
    <cellStyle name="Normal 6 3 3 5 2 2 4" xfId="24368"/>
    <cellStyle name="Normal 6 3 3 5 2 2 4 2" xfId="24369"/>
    <cellStyle name="Normal 6 3 3 5 2 2 4 3" xfId="24370"/>
    <cellStyle name="Normal 6 3 3 5 2 2 4 4" xfId="46533"/>
    <cellStyle name="Normal 6 3 3 5 2 2 5" xfId="24371"/>
    <cellStyle name="Normal 6 3 3 5 2 2 5 2" xfId="24372"/>
    <cellStyle name="Normal 6 3 3 5 2 2 5 3" xfId="24373"/>
    <cellStyle name="Normal 6 3 3 5 2 2 5 4" xfId="51744"/>
    <cellStyle name="Normal 6 3 3 5 2 2 6" xfId="24374"/>
    <cellStyle name="Normal 6 3 3 5 2 2 6 2" xfId="24375"/>
    <cellStyle name="Normal 6 3 3 5 2 2 6 3" xfId="44710"/>
    <cellStyle name="Normal 6 3 3 5 2 2 7" xfId="24376"/>
    <cellStyle name="Normal 6 3 3 5 2 2 8" xfId="24377"/>
    <cellStyle name="Normal 6 3 3 5 2 2 9" xfId="41088"/>
    <cellStyle name="Normal 6 3 3 5 2 3" xfId="24378"/>
    <cellStyle name="Normal 6 3 3 5 2 3 2" xfId="24379"/>
    <cellStyle name="Normal 6 3 3 5 2 3 2 2" xfId="24380"/>
    <cellStyle name="Normal 6 3 3 5 2 3 2 3" xfId="24381"/>
    <cellStyle name="Normal 6 3 3 5 2 3 2 4" xfId="52986"/>
    <cellStyle name="Normal 6 3 3 5 2 3 3" xfId="24382"/>
    <cellStyle name="Normal 6 3 3 5 2 3 3 2" xfId="24383"/>
    <cellStyle name="Normal 6 3 3 5 2 3 3 3" xfId="49158"/>
    <cellStyle name="Normal 6 3 3 5 2 3 4" xfId="24384"/>
    <cellStyle name="Normal 6 3 3 5 2 3 5" xfId="24385"/>
    <cellStyle name="Normal 6 3 3 5 2 3 6" xfId="42330"/>
    <cellStyle name="Normal 6 3 3 5 2 4" xfId="24386"/>
    <cellStyle name="Normal 6 3 3 5 2 4 2" xfId="24387"/>
    <cellStyle name="Normal 6 3 3 5 2 4 3" xfId="24388"/>
    <cellStyle name="Normal 6 3 3 5 2 4 4" xfId="49159"/>
    <cellStyle name="Normal 6 3 3 5 2 5" xfId="24389"/>
    <cellStyle name="Normal 6 3 3 5 2 5 2" xfId="24390"/>
    <cellStyle name="Normal 6 3 3 5 2 5 3" xfId="24391"/>
    <cellStyle name="Normal 6 3 3 5 2 5 4" xfId="45964"/>
    <cellStyle name="Normal 6 3 3 5 2 6" xfId="24392"/>
    <cellStyle name="Normal 6 3 3 5 2 6 2" xfId="24393"/>
    <cellStyle name="Normal 6 3 3 5 2 6 3" xfId="24394"/>
    <cellStyle name="Normal 6 3 3 5 2 6 4" xfId="51175"/>
    <cellStyle name="Normal 6 3 3 5 2 7" xfId="24395"/>
    <cellStyle name="Normal 6 3 3 5 2 7 2" xfId="24396"/>
    <cellStyle name="Normal 6 3 3 5 2 7 3" xfId="44141"/>
    <cellStyle name="Normal 6 3 3 5 2 8" xfId="24397"/>
    <cellStyle name="Normal 6 3 3 5 2 9" xfId="24398"/>
    <cellStyle name="Normal 6 3 3 5 3" xfId="24399"/>
    <cellStyle name="Normal 6 3 3 5 3 2" xfId="24400"/>
    <cellStyle name="Normal 6 3 3 5 3 2 2" xfId="24401"/>
    <cellStyle name="Normal 6 3 3 5 3 2 2 2" xfId="24402"/>
    <cellStyle name="Normal 6 3 3 5 3 2 2 3" xfId="24403"/>
    <cellStyle name="Normal 6 3 3 5 3 2 2 4" xfId="53554"/>
    <cellStyle name="Normal 6 3 3 5 3 2 3" xfId="24404"/>
    <cellStyle name="Normal 6 3 3 5 3 2 3 2" xfId="24405"/>
    <cellStyle name="Normal 6 3 3 5 3 2 3 3" xfId="49160"/>
    <cellStyle name="Normal 6 3 3 5 3 2 4" xfId="24406"/>
    <cellStyle name="Normal 6 3 3 5 3 2 5" xfId="24407"/>
    <cellStyle name="Normal 6 3 3 5 3 2 6" xfId="42898"/>
    <cellStyle name="Normal 6 3 3 5 3 3" xfId="24408"/>
    <cellStyle name="Normal 6 3 3 5 3 3 2" xfId="24409"/>
    <cellStyle name="Normal 6 3 3 5 3 3 3" xfId="24410"/>
    <cellStyle name="Normal 6 3 3 5 3 3 4" xfId="49161"/>
    <cellStyle name="Normal 6 3 3 5 3 4" xfId="24411"/>
    <cellStyle name="Normal 6 3 3 5 3 4 2" xfId="24412"/>
    <cellStyle name="Normal 6 3 3 5 3 4 3" xfId="24413"/>
    <cellStyle name="Normal 6 3 3 5 3 4 4" xfId="46532"/>
    <cellStyle name="Normal 6 3 3 5 3 5" xfId="24414"/>
    <cellStyle name="Normal 6 3 3 5 3 5 2" xfId="24415"/>
    <cellStyle name="Normal 6 3 3 5 3 5 3" xfId="24416"/>
    <cellStyle name="Normal 6 3 3 5 3 5 4" xfId="51743"/>
    <cellStyle name="Normal 6 3 3 5 3 6" xfId="24417"/>
    <cellStyle name="Normal 6 3 3 5 3 6 2" xfId="24418"/>
    <cellStyle name="Normal 6 3 3 5 3 6 3" xfId="44709"/>
    <cellStyle name="Normal 6 3 3 5 3 7" xfId="24419"/>
    <cellStyle name="Normal 6 3 3 5 3 8" xfId="24420"/>
    <cellStyle name="Normal 6 3 3 5 3 9" xfId="41087"/>
    <cellStyle name="Normal 6 3 3 5 4" xfId="24421"/>
    <cellStyle name="Normal 6 3 3 5 4 2" xfId="24422"/>
    <cellStyle name="Normal 6 3 3 5 4 2 2" xfId="24423"/>
    <cellStyle name="Normal 6 3 3 5 4 2 3" xfId="24424"/>
    <cellStyle name="Normal 6 3 3 5 4 2 4" xfId="52619"/>
    <cellStyle name="Normal 6 3 3 5 4 3" xfId="24425"/>
    <cellStyle name="Normal 6 3 3 5 4 3 2" xfId="24426"/>
    <cellStyle name="Normal 6 3 3 5 4 3 3" xfId="49162"/>
    <cellStyle name="Normal 6 3 3 5 4 4" xfId="24427"/>
    <cellStyle name="Normal 6 3 3 5 4 5" xfId="24428"/>
    <cellStyle name="Normal 6 3 3 5 4 6" xfId="41963"/>
    <cellStyle name="Normal 6 3 3 5 5" xfId="24429"/>
    <cellStyle name="Normal 6 3 3 5 5 2" xfId="24430"/>
    <cellStyle name="Normal 6 3 3 5 5 3" xfId="24431"/>
    <cellStyle name="Normal 6 3 3 5 5 4" xfId="49163"/>
    <cellStyle name="Normal 6 3 3 5 6" xfId="24432"/>
    <cellStyle name="Normal 6 3 3 5 6 2" xfId="24433"/>
    <cellStyle name="Normal 6 3 3 5 6 3" xfId="24434"/>
    <cellStyle name="Normal 6 3 3 5 6 4" xfId="45597"/>
    <cellStyle name="Normal 6 3 3 5 7" xfId="24435"/>
    <cellStyle name="Normal 6 3 3 5 7 2" xfId="24436"/>
    <cellStyle name="Normal 6 3 3 5 7 3" xfId="24437"/>
    <cellStyle name="Normal 6 3 3 5 7 4" xfId="50808"/>
    <cellStyle name="Normal 6 3 3 5 8" xfId="24438"/>
    <cellStyle name="Normal 6 3 3 5 8 2" xfId="24439"/>
    <cellStyle name="Normal 6 3 3 5 8 3" xfId="43774"/>
    <cellStyle name="Normal 6 3 3 5 9" xfId="24440"/>
    <cellStyle name="Normal 6 3 3 6" xfId="24441"/>
    <cellStyle name="Normal 6 3 3 6 10" xfId="24442"/>
    <cellStyle name="Normal 6 3 3 6 11" xfId="39968"/>
    <cellStyle name="Normal 6 3 3 6 2" xfId="24443"/>
    <cellStyle name="Normal 6 3 3 6 2 10" xfId="40425"/>
    <cellStyle name="Normal 6 3 3 6 2 2" xfId="24444"/>
    <cellStyle name="Normal 6 3 3 6 2 2 2" xfId="24445"/>
    <cellStyle name="Normal 6 3 3 6 2 2 2 2" xfId="24446"/>
    <cellStyle name="Normal 6 3 3 6 2 2 2 2 2" xfId="24447"/>
    <cellStyle name="Normal 6 3 3 6 2 2 2 2 3" xfId="24448"/>
    <cellStyle name="Normal 6 3 3 6 2 2 2 2 4" xfId="53557"/>
    <cellStyle name="Normal 6 3 3 6 2 2 2 3" xfId="24449"/>
    <cellStyle name="Normal 6 3 3 6 2 2 2 3 2" xfId="24450"/>
    <cellStyle name="Normal 6 3 3 6 2 2 2 3 3" xfId="49164"/>
    <cellStyle name="Normal 6 3 3 6 2 2 2 4" xfId="24451"/>
    <cellStyle name="Normal 6 3 3 6 2 2 2 5" xfId="24452"/>
    <cellStyle name="Normal 6 3 3 6 2 2 2 6" xfId="42901"/>
    <cellStyle name="Normal 6 3 3 6 2 2 3" xfId="24453"/>
    <cellStyle name="Normal 6 3 3 6 2 2 3 2" xfId="24454"/>
    <cellStyle name="Normal 6 3 3 6 2 2 3 3" xfId="24455"/>
    <cellStyle name="Normal 6 3 3 6 2 2 3 4" xfId="49165"/>
    <cellStyle name="Normal 6 3 3 6 2 2 4" xfId="24456"/>
    <cellStyle name="Normal 6 3 3 6 2 2 4 2" xfId="24457"/>
    <cellStyle name="Normal 6 3 3 6 2 2 4 3" xfId="24458"/>
    <cellStyle name="Normal 6 3 3 6 2 2 4 4" xfId="46535"/>
    <cellStyle name="Normal 6 3 3 6 2 2 5" xfId="24459"/>
    <cellStyle name="Normal 6 3 3 6 2 2 5 2" xfId="24460"/>
    <cellStyle name="Normal 6 3 3 6 2 2 5 3" xfId="24461"/>
    <cellStyle name="Normal 6 3 3 6 2 2 5 4" xfId="51746"/>
    <cellStyle name="Normal 6 3 3 6 2 2 6" xfId="24462"/>
    <cellStyle name="Normal 6 3 3 6 2 2 6 2" xfId="24463"/>
    <cellStyle name="Normal 6 3 3 6 2 2 6 3" xfId="44712"/>
    <cellStyle name="Normal 6 3 3 6 2 2 7" xfId="24464"/>
    <cellStyle name="Normal 6 3 3 6 2 2 8" xfId="24465"/>
    <cellStyle name="Normal 6 3 3 6 2 2 9" xfId="41090"/>
    <cellStyle name="Normal 6 3 3 6 2 3" xfId="24466"/>
    <cellStyle name="Normal 6 3 3 6 2 3 2" xfId="24467"/>
    <cellStyle name="Normal 6 3 3 6 2 3 2 2" xfId="24468"/>
    <cellStyle name="Normal 6 3 3 6 2 3 2 3" xfId="24469"/>
    <cellStyle name="Normal 6 3 3 6 2 3 2 4" xfId="52892"/>
    <cellStyle name="Normal 6 3 3 6 2 3 3" xfId="24470"/>
    <cellStyle name="Normal 6 3 3 6 2 3 3 2" xfId="24471"/>
    <cellStyle name="Normal 6 3 3 6 2 3 3 3" xfId="49166"/>
    <cellStyle name="Normal 6 3 3 6 2 3 4" xfId="24472"/>
    <cellStyle name="Normal 6 3 3 6 2 3 5" xfId="24473"/>
    <cellStyle name="Normal 6 3 3 6 2 3 6" xfId="42236"/>
    <cellStyle name="Normal 6 3 3 6 2 4" xfId="24474"/>
    <cellStyle name="Normal 6 3 3 6 2 4 2" xfId="24475"/>
    <cellStyle name="Normal 6 3 3 6 2 4 3" xfId="24476"/>
    <cellStyle name="Normal 6 3 3 6 2 4 4" xfId="49167"/>
    <cellStyle name="Normal 6 3 3 6 2 5" xfId="24477"/>
    <cellStyle name="Normal 6 3 3 6 2 5 2" xfId="24478"/>
    <cellStyle name="Normal 6 3 3 6 2 5 3" xfId="24479"/>
    <cellStyle name="Normal 6 3 3 6 2 5 4" xfId="45870"/>
    <cellStyle name="Normal 6 3 3 6 2 6" xfId="24480"/>
    <cellStyle name="Normal 6 3 3 6 2 6 2" xfId="24481"/>
    <cellStyle name="Normal 6 3 3 6 2 6 3" xfId="24482"/>
    <cellStyle name="Normal 6 3 3 6 2 6 4" xfId="51081"/>
    <cellStyle name="Normal 6 3 3 6 2 7" xfId="24483"/>
    <cellStyle name="Normal 6 3 3 6 2 7 2" xfId="24484"/>
    <cellStyle name="Normal 6 3 3 6 2 7 3" xfId="44047"/>
    <cellStyle name="Normal 6 3 3 6 2 8" xfId="24485"/>
    <cellStyle name="Normal 6 3 3 6 2 9" xfId="24486"/>
    <cellStyle name="Normal 6 3 3 6 3" xfId="24487"/>
    <cellStyle name="Normal 6 3 3 6 3 2" xfId="24488"/>
    <cellStyle name="Normal 6 3 3 6 3 2 2" xfId="24489"/>
    <cellStyle name="Normal 6 3 3 6 3 2 2 2" xfId="24490"/>
    <cellStyle name="Normal 6 3 3 6 3 2 2 3" xfId="24491"/>
    <cellStyle name="Normal 6 3 3 6 3 2 2 4" xfId="53556"/>
    <cellStyle name="Normal 6 3 3 6 3 2 3" xfId="24492"/>
    <cellStyle name="Normal 6 3 3 6 3 2 3 2" xfId="24493"/>
    <cellStyle name="Normal 6 3 3 6 3 2 3 3" xfId="49168"/>
    <cellStyle name="Normal 6 3 3 6 3 2 4" xfId="24494"/>
    <cellStyle name="Normal 6 3 3 6 3 2 5" xfId="24495"/>
    <cellStyle name="Normal 6 3 3 6 3 2 6" xfId="42900"/>
    <cellStyle name="Normal 6 3 3 6 3 3" xfId="24496"/>
    <cellStyle name="Normal 6 3 3 6 3 3 2" xfId="24497"/>
    <cellStyle name="Normal 6 3 3 6 3 3 3" xfId="24498"/>
    <cellStyle name="Normal 6 3 3 6 3 3 4" xfId="49169"/>
    <cellStyle name="Normal 6 3 3 6 3 4" xfId="24499"/>
    <cellStyle name="Normal 6 3 3 6 3 4 2" xfId="24500"/>
    <cellStyle name="Normal 6 3 3 6 3 4 3" xfId="24501"/>
    <cellStyle name="Normal 6 3 3 6 3 4 4" xfId="46534"/>
    <cellStyle name="Normal 6 3 3 6 3 5" xfId="24502"/>
    <cellStyle name="Normal 6 3 3 6 3 5 2" xfId="24503"/>
    <cellStyle name="Normal 6 3 3 6 3 5 3" xfId="24504"/>
    <cellStyle name="Normal 6 3 3 6 3 5 4" xfId="51745"/>
    <cellStyle name="Normal 6 3 3 6 3 6" xfId="24505"/>
    <cellStyle name="Normal 6 3 3 6 3 6 2" xfId="24506"/>
    <cellStyle name="Normal 6 3 3 6 3 6 3" xfId="44711"/>
    <cellStyle name="Normal 6 3 3 6 3 7" xfId="24507"/>
    <cellStyle name="Normal 6 3 3 6 3 8" xfId="24508"/>
    <cellStyle name="Normal 6 3 3 6 3 9" xfId="41089"/>
    <cellStyle name="Normal 6 3 3 6 4" xfId="24509"/>
    <cellStyle name="Normal 6 3 3 6 4 2" xfId="24510"/>
    <cellStyle name="Normal 6 3 3 6 4 2 2" xfId="24511"/>
    <cellStyle name="Normal 6 3 3 6 4 2 3" xfId="24512"/>
    <cellStyle name="Normal 6 3 3 6 4 2 4" xfId="52435"/>
    <cellStyle name="Normal 6 3 3 6 4 3" xfId="24513"/>
    <cellStyle name="Normal 6 3 3 6 4 3 2" xfId="24514"/>
    <cellStyle name="Normal 6 3 3 6 4 3 3" xfId="49170"/>
    <cellStyle name="Normal 6 3 3 6 4 4" xfId="24515"/>
    <cellStyle name="Normal 6 3 3 6 4 5" xfId="24516"/>
    <cellStyle name="Normal 6 3 3 6 4 6" xfId="41779"/>
    <cellStyle name="Normal 6 3 3 6 5" xfId="24517"/>
    <cellStyle name="Normal 6 3 3 6 5 2" xfId="24518"/>
    <cellStyle name="Normal 6 3 3 6 5 3" xfId="24519"/>
    <cellStyle name="Normal 6 3 3 6 5 4" xfId="49171"/>
    <cellStyle name="Normal 6 3 3 6 6" xfId="24520"/>
    <cellStyle name="Normal 6 3 3 6 6 2" xfId="24521"/>
    <cellStyle name="Normal 6 3 3 6 6 3" xfId="24522"/>
    <cellStyle name="Normal 6 3 3 6 6 4" xfId="45413"/>
    <cellStyle name="Normal 6 3 3 6 7" xfId="24523"/>
    <cellStyle name="Normal 6 3 3 6 7 2" xfId="24524"/>
    <cellStyle name="Normal 6 3 3 6 7 3" xfId="24525"/>
    <cellStyle name="Normal 6 3 3 6 7 4" xfId="50624"/>
    <cellStyle name="Normal 6 3 3 6 8" xfId="24526"/>
    <cellStyle name="Normal 6 3 3 6 8 2" xfId="24527"/>
    <cellStyle name="Normal 6 3 3 6 8 3" xfId="43590"/>
    <cellStyle name="Normal 6 3 3 6 9" xfId="24528"/>
    <cellStyle name="Normal 6 3 3 7" xfId="24529"/>
    <cellStyle name="Normal 6 3 3 7 10" xfId="40290"/>
    <cellStyle name="Normal 6 3 3 7 2" xfId="24530"/>
    <cellStyle name="Normal 6 3 3 7 2 2" xfId="24531"/>
    <cellStyle name="Normal 6 3 3 7 2 2 2" xfId="24532"/>
    <cellStyle name="Normal 6 3 3 7 2 2 2 2" xfId="24533"/>
    <cellStyle name="Normal 6 3 3 7 2 2 2 3" xfId="24534"/>
    <cellStyle name="Normal 6 3 3 7 2 2 2 4" xfId="53558"/>
    <cellStyle name="Normal 6 3 3 7 2 2 3" xfId="24535"/>
    <cellStyle name="Normal 6 3 3 7 2 2 3 2" xfId="24536"/>
    <cellStyle name="Normal 6 3 3 7 2 2 3 3" xfId="49172"/>
    <cellStyle name="Normal 6 3 3 7 2 2 4" xfId="24537"/>
    <cellStyle name="Normal 6 3 3 7 2 2 5" xfId="24538"/>
    <cellStyle name="Normal 6 3 3 7 2 2 6" xfId="42902"/>
    <cellStyle name="Normal 6 3 3 7 2 3" xfId="24539"/>
    <cellStyle name="Normal 6 3 3 7 2 3 2" xfId="24540"/>
    <cellStyle name="Normal 6 3 3 7 2 3 3" xfId="24541"/>
    <cellStyle name="Normal 6 3 3 7 2 3 4" xfId="49173"/>
    <cellStyle name="Normal 6 3 3 7 2 4" xfId="24542"/>
    <cellStyle name="Normal 6 3 3 7 2 4 2" xfId="24543"/>
    <cellStyle name="Normal 6 3 3 7 2 4 3" xfId="24544"/>
    <cellStyle name="Normal 6 3 3 7 2 4 4" xfId="46536"/>
    <cellStyle name="Normal 6 3 3 7 2 5" xfId="24545"/>
    <cellStyle name="Normal 6 3 3 7 2 5 2" xfId="24546"/>
    <cellStyle name="Normal 6 3 3 7 2 5 3" xfId="24547"/>
    <cellStyle name="Normal 6 3 3 7 2 5 4" xfId="51747"/>
    <cellStyle name="Normal 6 3 3 7 2 6" xfId="24548"/>
    <cellStyle name="Normal 6 3 3 7 2 6 2" xfId="24549"/>
    <cellStyle name="Normal 6 3 3 7 2 6 3" xfId="44713"/>
    <cellStyle name="Normal 6 3 3 7 2 7" xfId="24550"/>
    <cellStyle name="Normal 6 3 3 7 2 8" xfId="24551"/>
    <cellStyle name="Normal 6 3 3 7 2 9" xfId="41091"/>
    <cellStyle name="Normal 6 3 3 7 3" xfId="24552"/>
    <cellStyle name="Normal 6 3 3 7 3 2" xfId="24553"/>
    <cellStyle name="Normal 6 3 3 7 3 2 2" xfId="24554"/>
    <cellStyle name="Normal 6 3 3 7 3 2 3" xfId="24555"/>
    <cellStyle name="Normal 6 3 3 7 3 2 4" xfId="52757"/>
    <cellStyle name="Normal 6 3 3 7 3 3" xfId="24556"/>
    <cellStyle name="Normal 6 3 3 7 3 3 2" xfId="24557"/>
    <cellStyle name="Normal 6 3 3 7 3 3 3" xfId="49174"/>
    <cellStyle name="Normal 6 3 3 7 3 4" xfId="24558"/>
    <cellStyle name="Normal 6 3 3 7 3 5" xfId="24559"/>
    <cellStyle name="Normal 6 3 3 7 3 6" xfId="42101"/>
    <cellStyle name="Normal 6 3 3 7 4" xfId="24560"/>
    <cellStyle name="Normal 6 3 3 7 4 2" xfId="24561"/>
    <cellStyle name="Normal 6 3 3 7 4 3" xfId="24562"/>
    <cellStyle name="Normal 6 3 3 7 4 4" xfId="49175"/>
    <cellStyle name="Normal 6 3 3 7 5" xfId="24563"/>
    <cellStyle name="Normal 6 3 3 7 5 2" xfId="24564"/>
    <cellStyle name="Normal 6 3 3 7 5 3" xfId="24565"/>
    <cellStyle name="Normal 6 3 3 7 5 4" xfId="45735"/>
    <cellStyle name="Normal 6 3 3 7 6" xfId="24566"/>
    <cellStyle name="Normal 6 3 3 7 6 2" xfId="24567"/>
    <cellStyle name="Normal 6 3 3 7 6 3" xfId="24568"/>
    <cellStyle name="Normal 6 3 3 7 6 4" xfId="50946"/>
    <cellStyle name="Normal 6 3 3 7 7" xfId="24569"/>
    <cellStyle name="Normal 6 3 3 7 7 2" xfId="24570"/>
    <cellStyle name="Normal 6 3 3 7 7 3" xfId="43912"/>
    <cellStyle name="Normal 6 3 3 7 8" xfId="24571"/>
    <cellStyle name="Normal 6 3 3 7 9" xfId="24572"/>
    <cellStyle name="Normal 6 3 3 8" xfId="24573"/>
    <cellStyle name="Normal 6 3 3 8 2" xfId="24574"/>
    <cellStyle name="Normal 6 3 3 8 2 2" xfId="24575"/>
    <cellStyle name="Normal 6 3 3 8 2 2 2" xfId="24576"/>
    <cellStyle name="Normal 6 3 3 8 2 2 3" xfId="24577"/>
    <cellStyle name="Normal 6 3 3 8 2 2 4" xfId="53124"/>
    <cellStyle name="Normal 6 3 3 8 2 3" xfId="24578"/>
    <cellStyle name="Normal 6 3 3 8 2 3 2" xfId="24579"/>
    <cellStyle name="Normal 6 3 3 8 2 3 3" xfId="49176"/>
    <cellStyle name="Normal 6 3 3 8 2 4" xfId="24580"/>
    <cellStyle name="Normal 6 3 3 8 2 5" xfId="24581"/>
    <cellStyle name="Normal 6 3 3 8 2 6" xfId="42468"/>
    <cellStyle name="Normal 6 3 3 8 3" xfId="24582"/>
    <cellStyle name="Normal 6 3 3 8 3 2" xfId="24583"/>
    <cellStyle name="Normal 6 3 3 8 3 3" xfId="24584"/>
    <cellStyle name="Normal 6 3 3 8 3 4" xfId="49177"/>
    <cellStyle name="Normal 6 3 3 8 4" xfId="24585"/>
    <cellStyle name="Normal 6 3 3 8 4 2" xfId="24586"/>
    <cellStyle name="Normal 6 3 3 8 4 3" xfId="24587"/>
    <cellStyle name="Normal 6 3 3 8 4 4" xfId="46102"/>
    <cellStyle name="Normal 6 3 3 8 5" xfId="24588"/>
    <cellStyle name="Normal 6 3 3 8 5 2" xfId="24589"/>
    <cellStyle name="Normal 6 3 3 8 5 3" xfId="24590"/>
    <cellStyle name="Normal 6 3 3 8 5 4" xfId="51313"/>
    <cellStyle name="Normal 6 3 3 8 6" xfId="24591"/>
    <cellStyle name="Normal 6 3 3 8 6 2" xfId="24592"/>
    <cellStyle name="Normal 6 3 3 8 6 3" xfId="44279"/>
    <cellStyle name="Normal 6 3 3 8 7" xfId="24593"/>
    <cellStyle name="Normal 6 3 3 8 8" xfId="24594"/>
    <cellStyle name="Normal 6 3 3 8 9" xfId="40657"/>
    <cellStyle name="Normal 6 3 3 9" xfId="24595"/>
    <cellStyle name="Normal 6 3 3 9 2" xfId="24596"/>
    <cellStyle name="Normal 6 3 3 9 2 2" xfId="24597"/>
    <cellStyle name="Normal 6 3 3 9 2 2 2" xfId="24598"/>
    <cellStyle name="Normal 6 3 3 9 2 2 3" xfId="24599"/>
    <cellStyle name="Normal 6 3 3 9 2 2 4" xfId="52391"/>
    <cellStyle name="Normal 6 3 3 9 2 3" xfId="24600"/>
    <cellStyle name="Normal 6 3 3 9 2 3 2" xfId="24601"/>
    <cellStyle name="Normal 6 3 3 9 2 3 3" xfId="49178"/>
    <cellStyle name="Normal 6 3 3 9 2 4" xfId="24602"/>
    <cellStyle name="Normal 6 3 3 9 2 5" xfId="24603"/>
    <cellStyle name="Normal 6 3 3 9 2 6" xfId="41735"/>
    <cellStyle name="Normal 6 3 3 9 3" xfId="24604"/>
    <cellStyle name="Normal 6 3 3 9 3 2" xfId="24605"/>
    <cellStyle name="Normal 6 3 3 9 3 3" xfId="24606"/>
    <cellStyle name="Normal 6 3 3 9 3 4" xfId="49179"/>
    <cellStyle name="Normal 6 3 3 9 4" xfId="24607"/>
    <cellStyle name="Normal 6 3 3 9 4 2" xfId="24608"/>
    <cellStyle name="Normal 6 3 3 9 4 3" xfId="24609"/>
    <cellStyle name="Normal 6 3 3 9 4 4" xfId="45369"/>
    <cellStyle name="Normal 6 3 3 9 5" xfId="24610"/>
    <cellStyle name="Normal 6 3 3 9 5 2" xfId="24611"/>
    <cellStyle name="Normal 6 3 3 9 5 3" xfId="24612"/>
    <cellStyle name="Normal 6 3 3 9 5 4" xfId="50580"/>
    <cellStyle name="Normal 6 3 3 9 6" xfId="24613"/>
    <cellStyle name="Normal 6 3 3 9 6 2" xfId="24614"/>
    <cellStyle name="Normal 6 3 3 9 6 3" xfId="43546"/>
    <cellStyle name="Normal 6 3 3 9 7" xfId="24615"/>
    <cellStyle name="Normal 6 3 3 9 8" xfId="24616"/>
    <cellStyle name="Normal 6 3 3 9 9" xfId="39924"/>
    <cellStyle name="Normal 6 3 4" xfId="270"/>
    <cellStyle name="Normal 6 3 4 10" xfId="24617"/>
    <cellStyle name="Normal 6 3 4 10 2" xfId="24618"/>
    <cellStyle name="Normal 6 3 4 10 3" xfId="24619"/>
    <cellStyle name="Normal 6 3 4 10 4" xfId="50718"/>
    <cellStyle name="Normal 6 3 4 11" xfId="24620"/>
    <cellStyle name="Normal 6 3 4 11 2" xfId="24621"/>
    <cellStyle name="Normal 6 3 4 11 3" xfId="43684"/>
    <cellStyle name="Normal 6 3 4 12" xfId="24622"/>
    <cellStyle name="Normal 6 3 4 13" xfId="24623"/>
    <cellStyle name="Normal 6 3 4 14" xfId="40062"/>
    <cellStyle name="Normal 6 3 4 2" xfId="24624"/>
    <cellStyle name="Normal 6 3 4 2 10" xfId="24625"/>
    <cellStyle name="Normal 6 3 4 2 11" xfId="40197"/>
    <cellStyle name="Normal 6 3 4 2 2" xfId="24626"/>
    <cellStyle name="Normal 6 3 4 2 2 10" xfId="40564"/>
    <cellStyle name="Normal 6 3 4 2 2 2" xfId="24627"/>
    <cellStyle name="Normal 6 3 4 2 2 2 2" xfId="24628"/>
    <cellStyle name="Normal 6 3 4 2 2 2 2 2" xfId="24629"/>
    <cellStyle name="Normal 6 3 4 2 2 2 2 2 2" xfId="24630"/>
    <cellStyle name="Normal 6 3 4 2 2 2 2 2 3" xfId="24631"/>
    <cellStyle name="Normal 6 3 4 2 2 2 2 2 4" xfId="53561"/>
    <cellStyle name="Normal 6 3 4 2 2 2 2 3" xfId="24632"/>
    <cellStyle name="Normal 6 3 4 2 2 2 2 3 2" xfId="24633"/>
    <cellStyle name="Normal 6 3 4 2 2 2 2 3 3" xfId="49180"/>
    <cellStyle name="Normal 6 3 4 2 2 2 2 4" xfId="24634"/>
    <cellStyle name="Normal 6 3 4 2 2 2 2 5" xfId="24635"/>
    <cellStyle name="Normal 6 3 4 2 2 2 2 6" xfId="42905"/>
    <cellStyle name="Normal 6 3 4 2 2 2 3" xfId="24636"/>
    <cellStyle name="Normal 6 3 4 2 2 2 3 2" xfId="24637"/>
    <cellStyle name="Normal 6 3 4 2 2 2 3 3" xfId="24638"/>
    <cellStyle name="Normal 6 3 4 2 2 2 3 4" xfId="49181"/>
    <cellStyle name="Normal 6 3 4 2 2 2 4" xfId="24639"/>
    <cellStyle name="Normal 6 3 4 2 2 2 4 2" xfId="24640"/>
    <cellStyle name="Normal 6 3 4 2 2 2 4 3" xfId="24641"/>
    <cellStyle name="Normal 6 3 4 2 2 2 4 4" xfId="46539"/>
    <cellStyle name="Normal 6 3 4 2 2 2 5" xfId="24642"/>
    <cellStyle name="Normal 6 3 4 2 2 2 5 2" xfId="24643"/>
    <cellStyle name="Normal 6 3 4 2 2 2 5 3" xfId="24644"/>
    <cellStyle name="Normal 6 3 4 2 2 2 5 4" xfId="51750"/>
    <cellStyle name="Normal 6 3 4 2 2 2 6" xfId="24645"/>
    <cellStyle name="Normal 6 3 4 2 2 2 6 2" xfId="24646"/>
    <cellStyle name="Normal 6 3 4 2 2 2 6 3" xfId="44716"/>
    <cellStyle name="Normal 6 3 4 2 2 2 7" xfId="24647"/>
    <cellStyle name="Normal 6 3 4 2 2 2 8" xfId="24648"/>
    <cellStyle name="Normal 6 3 4 2 2 2 9" xfId="41094"/>
    <cellStyle name="Normal 6 3 4 2 2 3" xfId="24649"/>
    <cellStyle name="Normal 6 3 4 2 2 3 2" xfId="24650"/>
    <cellStyle name="Normal 6 3 4 2 2 3 2 2" xfId="24651"/>
    <cellStyle name="Normal 6 3 4 2 2 3 2 3" xfId="24652"/>
    <cellStyle name="Normal 6 3 4 2 2 3 2 4" xfId="53031"/>
    <cellStyle name="Normal 6 3 4 2 2 3 3" xfId="24653"/>
    <cellStyle name="Normal 6 3 4 2 2 3 3 2" xfId="24654"/>
    <cellStyle name="Normal 6 3 4 2 2 3 3 3" xfId="49182"/>
    <cellStyle name="Normal 6 3 4 2 2 3 4" xfId="24655"/>
    <cellStyle name="Normal 6 3 4 2 2 3 5" xfId="24656"/>
    <cellStyle name="Normal 6 3 4 2 2 3 6" xfId="42375"/>
    <cellStyle name="Normal 6 3 4 2 2 4" xfId="24657"/>
    <cellStyle name="Normal 6 3 4 2 2 4 2" xfId="24658"/>
    <cellStyle name="Normal 6 3 4 2 2 4 3" xfId="24659"/>
    <cellStyle name="Normal 6 3 4 2 2 4 4" xfId="49183"/>
    <cellStyle name="Normal 6 3 4 2 2 5" xfId="24660"/>
    <cellStyle name="Normal 6 3 4 2 2 5 2" xfId="24661"/>
    <cellStyle name="Normal 6 3 4 2 2 5 3" xfId="24662"/>
    <cellStyle name="Normal 6 3 4 2 2 5 4" xfId="46009"/>
    <cellStyle name="Normal 6 3 4 2 2 6" xfId="24663"/>
    <cellStyle name="Normal 6 3 4 2 2 6 2" xfId="24664"/>
    <cellStyle name="Normal 6 3 4 2 2 6 3" xfId="24665"/>
    <cellStyle name="Normal 6 3 4 2 2 6 4" xfId="51220"/>
    <cellStyle name="Normal 6 3 4 2 2 7" xfId="24666"/>
    <cellStyle name="Normal 6 3 4 2 2 7 2" xfId="24667"/>
    <cellStyle name="Normal 6 3 4 2 2 7 3" xfId="44186"/>
    <cellStyle name="Normal 6 3 4 2 2 8" xfId="24668"/>
    <cellStyle name="Normal 6 3 4 2 2 9" xfId="24669"/>
    <cellStyle name="Normal 6 3 4 2 3" xfId="24670"/>
    <cellStyle name="Normal 6 3 4 2 3 2" xfId="24671"/>
    <cellStyle name="Normal 6 3 4 2 3 2 2" xfId="24672"/>
    <cellStyle name="Normal 6 3 4 2 3 2 2 2" xfId="24673"/>
    <cellStyle name="Normal 6 3 4 2 3 2 2 3" xfId="24674"/>
    <cellStyle name="Normal 6 3 4 2 3 2 2 4" xfId="53560"/>
    <cellStyle name="Normal 6 3 4 2 3 2 3" xfId="24675"/>
    <cellStyle name="Normal 6 3 4 2 3 2 3 2" xfId="24676"/>
    <cellStyle name="Normal 6 3 4 2 3 2 3 3" xfId="49184"/>
    <cellStyle name="Normal 6 3 4 2 3 2 4" xfId="24677"/>
    <cellStyle name="Normal 6 3 4 2 3 2 5" xfId="24678"/>
    <cellStyle name="Normal 6 3 4 2 3 2 6" xfId="42904"/>
    <cellStyle name="Normal 6 3 4 2 3 3" xfId="24679"/>
    <cellStyle name="Normal 6 3 4 2 3 3 2" xfId="24680"/>
    <cellStyle name="Normal 6 3 4 2 3 3 3" xfId="24681"/>
    <cellStyle name="Normal 6 3 4 2 3 3 4" xfId="49185"/>
    <cellStyle name="Normal 6 3 4 2 3 4" xfId="24682"/>
    <cellStyle name="Normal 6 3 4 2 3 4 2" xfId="24683"/>
    <cellStyle name="Normal 6 3 4 2 3 4 3" xfId="24684"/>
    <cellStyle name="Normal 6 3 4 2 3 4 4" xfId="46538"/>
    <cellStyle name="Normal 6 3 4 2 3 5" xfId="24685"/>
    <cellStyle name="Normal 6 3 4 2 3 5 2" xfId="24686"/>
    <cellStyle name="Normal 6 3 4 2 3 5 3" xfId="24687"/>
    <cellStyle name="Normal 6 3 4 2 3 5 4" xfId="51749"/>
    <cellStyle name="Normal 6 3 4 2 3 6" xfId="24688"/>
    <cellStyle name="Normal 6 3 4 2 3 6 2" xfId="24689"/>
    <cellStyle name="Normal 6 3 4 2 3 6 3" xfId="44715"/>
    <cellStyle name="Normal 6 3 4 2 3 7" xfId="24690"/>
    <cellStyle name="Normal 6 3 4 2 3 8" xfId="24691"/>
    <cellStyle name="Normal 6 3 4 2 3 9" xfId="41093"/>
    <cellStyle name="Normal 6 3 4 2 4" xfId="24692"/>
    <cellStyle name="Normal 6 3 4 2 4 2" xfId="24693"/>
    <cellStyle name="Normal 6 3 4 2 4 2 2" xfId="24694"/>
    <cellStyle name="Normal 6 3 4 2 4 2 3" xfId="24695"/>
    <cellStyle name="Normal 6 3 4 2 4 2 4" xfId="52664"/>
    <cellStyle name="Normal 6 3 4 2 4 3" xfId="24696"/>
    <cellStyle name="Normal 6 3 4 2 4 3 2" xfId="24697"/>
    <cellStyle name="Normal 6 3 4 2 4 3 3" xfId="49186"/>
    <cellStyle name="Normal 6 3 4 2 4 4" xfId="24698"/>
    <cellStyle name="Normal 6 3 4 2 4 5" xfId="24699"/>
    <cellStyle name="Normal 6 3 4 2 4 6" xfId="42008"/>
    <cellStyle name="Normal 6 3 4 2 5" xfId="24700"/>
    <cellStyle name="Normal 6 3 4 2 5 2" xfId="24701"/>
    <cellStyle name="Normal 6 3 4 2 5 3" xfId="24702"/>
    <cellStyle name="Normal 6 3 4 2 5 4" xfId="49187"/>
    <cellStyle name="Normal 6 3 4 2 6" xfId="24703"/>
    <cellStyle name="Normal 6 3 4 2 6 2" xfId="24704"/>
    <cellStyle name="Normal 6 3 4 2 6 3" xfId="24705"/>
    <cellStyle name="Normal 6 3 4 2 6 4" xfId="45642"/>
    <cellStyle name="Normal 6 3 4 2 7" xfId="24706"/>
    <cellStyle name="Normal 6 3 4 2 7 2" xfId="24707"/>
    <cellStyle name="Normal 6 3 4 2 7 3" xfId="24708"/>
    <cellStyle name="Normal 6 3 4 2 7 4" xfId="50853"/>
    <cellStyle name="Normal 6 3 4 2 8" xfId="24709"/>
    <cellStyle name="Normal 6 3 4 2 8 2" xfId="24710"/>
    <cellStyle name="Normal 6 3 4 2 8 3" xfId="43819"/>
    <cellStyle name="Normal 6 3 4 2 9" xfId="24711"/>
    <cellStyle name="Normal 6 3 4 3" xfId="24712"/>
    <cellStyle name="Normal 6 3 4 3 10" xfId="40335"/>
    <cellStyle name="Normal 6 3 4 3 2" xfId="24713"/>
    <cellStyle name="Normal 6 3 4 3 2 2" xfId="24714"/>
    <cellStyle name="Normal 6 3 4 3 2 2 2" xfId="24715"/>
    <cellStyle name="Normal 6 3 4 3 2 2 2 2" xfId="24716"/>
    <cellStyle name="Normal 6 3 4 3 2 2 2 3" xfId="24717"/>
    <cellStyle name="Normal 6 3 4 3 2 2 2 4" xfId="53562"/>
    <cellStyle name="Normal 6 3 4 3 2 2 3" xfId="24718"/>
    <cellStyle name="Normal 6 3 4 3 2 2 3 2" xfId="24719"/>
    <cellStyle name="Normal 6 3 4 3 2 2 3 3" xfId="49188"/>
    <cellStyle name="Normal 6 3 4 3 2 2 4" xfId="24720"/>
    <cellStyle name="Normal 6 3 4 3 2 2 5" xfId="24721"/>
    <cellStyle name="Normal 6 3 4 3 2 2 6" xfId="42906"/>
    <cellStyle name="Normal 6 3 4 3 2 3" xfId="24722"/>
    <cellStyle name="Normal 6 3 4 3 2 3 2" xfId="24723"/>
    <cellStyle name="Normal 6 3 4 3 2 3 3" xfId="24724"/>
    <cellStyle name="Normal 6 3 4 3 2 3 4" xfId="49189"/>
    <cellStyle name="Normal 6 3 4 3 2 4" xfId="24725"/>
    <cellStyle name="Normal 6 3 4 3 2 4 2" xfId="24726"/>
    <cellStyle name="Normal 6 3 4 3 2 4 3" xfId="24727"/>
    <cellStyle name="Normal 6 3 4 3 2 4 4" xfId="46540"/>
    <cellStyle name="Normal 6 3 4 3 2 5" xfId="24728"/>
    <cellStyle name="Normal 6 3 4 3 2 5 2" xfId="24729"/>
    <cellStyle name="Normal 6 3 4 3 2 5 3" xfId="24730"/>
    <cellStyle name="Normal 6 3 4 3 2 5 4" xfId="51751"/>
    <cellStyle name="Normal 6 3 4 3 2 6" xfId="24731"/>
    <cellStyle name="Normal 6 3 4 3 2 6 2" xfId="24732"/>
    <cellStyle name="Normal 6 3 4 3 2 6 3" xfId="44717"/>
    <cellStyle name="Normal 6 3 4 3 2 7" xfId="24733"/>
    <cellStyle name="Normal 6 3 4 3 2 8" xfId="24734"/>
    <cellStyle name="Normal 6 3 4 3 2 9" xfId="41095"/>
    <cellStyle name="Normal 6 3 4 3 3" xfId="24735"/>
    <cellStyle name="Normal 6 3 4 3 3 2" xfId="24736"/>
    <cellStyle name="Normal 6 3 4 3 3 2 2" xfId="24737"/>
    <cellStyle name="Normal 6 3 4 3 3 2 3" xfId="24738"/>
    <cellStyle name="Normal 6 3 4 3 3 2 4" xfId="52802"/>
    <cellStyle name="Normal 6 3 4 3 3 3" xfId="24739"/>
    <cellStyle name="Normal 6 3 4 3 3 3 2" xfId="24740"/>
    <cellStyle name="Normal 6 3 4 3 3 3 3" xfId="49190"/>
    <cellStyle name="Normal 6 3 4 3 3 4" xfId="24741"/>
    <cellStyle name="Normal 6 3 4 3 3 5" xfId="24742"/>
    <cellStyle name="Normal 6 3 4 3 3 6" xfId="42146"/>
    <cellStyle name="Normal 6 3 4 3 4" xfId="24743"/>
    <cellStyle name="Normal 6 3 4 3 4 2" xfId="24744"/>
    <cellStyle name="Normal 6 3 4 3 4 3" xfId="24745"/>
    <cellStyle name="Normal 6 3 4 3 4 4" xfId="49191"/>
    <cellStyle name="Normal 6 3 4 3 5" xfId="24746"/>
    <cellStyle name="Normal 6 3 4 3 5 2" xfId="24747"/>
    <cellStyle name="Normal 6 3 4 3 5 3" xfId="24748"/>
    <cellStyle name="Normal 6 3 4 3 5 4" xfId="45780"/>
    <cellStyle name="Normal 6 3 4 3 6" xfId="24749"/>
    <cellStyle name="Normal 6 3 4 3 6 2" xfId="24750"/>
    <cellStyle name="Normal 6 3 4 3 6 3" xfId="24751"/>
    <cellStyle name="Normal 6 3 4 3 6 4" xfId="50991"/>
    <cellStyle name="Normal 6 3 4 3 7" xfId="24752"/>
    <cellStyle name="Normal 6 3 4 3 7 2" xfId="24753"/>
    <cellStyle name="Normal 6 3 4 3 7 3" xfId="43957"/>
    <cellStyle name="Normal 6 3 4 3 8" xfId="24754"/>
    <cellStyle name="Normal 6 3 4 3 9" xfId="24755"/>
    <cellStyle name="Normal 6 3 4 4" xfId="24756"/>
    <cellStyle name="Normal 6 3 4 4 2" xfId="24757"/>
    <cellStyle name="Normal 6 3 4 4 2 2" xfId="24758"/>
    <cellStyle name="Normal 6 3 4 4 2 2 2" xfId="24759"/>
    <cellStyle name="Normal 6 3 4 4 2 2 3" xfId="24760"/>
    <cellStyle name="Normal 6 3 4 4 2 2 4" xfId="53559"/>
    <cellStyle name="Normal 6 3 4 4 2 3" xfId="24761"/>
    <cellStyle name="Normal 6 3 4 4 2 3 2" xfId="24762"/>
    <cellStyle name="Normal 6 3 4 4 2 3 3" xfId="49192"/>
    <cellStyle name="Normal 6 3 4 4 2 4" xfId="24763"/>
    <cellStyle name="Normal 6 3 4 4 2 5" xfId="24764"/>
    <cellStyle name="Normal 6 3 4 4 2 6" xfId="42903"/>
    <cellStyle name="Normal 6 3 4 4 3" xfId="24765"/>
    <cellStyle name="Normal 6 3 4 4 3 2" xfId="24766"/>
    <cellStyle name="Normal 6 3 4 4 3 3" xfId="24767"/>
    <cellStyle name="Normal 6 3 4 4 3 4" xfId="49193"/>
    <cellStyle name="Normal 6 3 4 4 4" xfId="24768"/>
    <cellStyle name="Normal 6 3 4 4 4 2" xfId="24769"/>
    <cellStyle name="Normal 6 3 4 4 4 3" xfId="24770"/>
    <cellStyle name="Normal 6 3 4 4 4 4" xfId="46537"/>
    <cellStyle name="Normal 6 3 4 4 5" xfId="24771"/>
    <cellStyle name="Normal 6 3 4 4 5 2" xfId="24772"/>
    <cellStyle name="Normal 6 3 4 4 5 3" xfId="24773"/>
    <cellStyle name="Normal 6 3 4 4 5 4" xfId="51748"/>
    <cellStyle name="Normal 6 3 4 4 6" xfId="24774"/>
    <cellStyle name="Normal 6 3 4 4 6 2" xfId="24775"/>
    <cellStyle name="Normal 6 3 4 4 6 3" xfId="44714"/>
    <cellStyle name="Normal 6 3 4 4 7" xfId="24776"/>
    <cellStyle name="Normal 6 3 4 4 8" xfId="24777"/>
    <cellStyle name="Normal 6 3 4 4 9" xfId="41092"/>
    <cellStyle name="Normal 6 3 4 5" xfId="24778"/>
    <cellStyle name="Normal 6 3 4 5 2" xfId="24779"/>
    <cellStyle name="Normal 6 3 4 5 2 2" xfId="24780"/>
    <cellStyle name="Normal 6 3 4 5 2 2 2" xfId="24781"/>
    <cellStyle name="Normal 6 3 4 5 2 2 3" xfId="24782"/>
    <cellStyle name="Normal 6 3 4 5 2 2 4" xfId="53907"/>
    <cellStyle name="Normal 6 3 4 5 2 3" xfId="24783"/>
    <cellStyle name="Normal 6 3 4 5 2 3 2" xfId="24784"/>
    <cellStyle name="Normal 6 3 4 5 2 3 3" xfId="49194"/>
    <cellStyle name="Normal 6 3 4 5 2 4" xfId="24785"/>
    <cellStyle name="Normal 6 3 4 5 2 5" xfId="24786"/>
    <cellStyle name="Normal 6 3 4 5 2 6" xfId="43251"/>
    <cellStyle name="Normal 6 3 4 5 3" xfId="24787"/>
    <cellStyle name="Normal 6 3 4 5 3 2" xfId="24788"/>
    <cellStyle name="Normal 6 3 4 5 3 3" xfId="24789"/>
    <cellStyle name="Normal 6 3 4 5 3 4" xfId="49195"/>
    <cellStyle name="Normal 6 3 4 5 4" xfId="24790"/>
    <cellStyle name="Normal 6 3 4 5 4 2" xfId="24791"/>
    <cellStyle name="Normal 6 3 4 5 4 3" xfId="24792"/>
    <cellStyle name="Normal 6 3 4 5 4 4" xfId="46885"/>
    <cellStyle name="Normal 6 3 4 5 5" xfId="24793"/>
    <cellStyle name="Normal 6 3 4 5 5 2" xfId="24794"/>
    <cellStyle name="Normal 6 3 4 5 5 3" xfId="24795"/>
    <cellStyle name="Normal 6 3 4 5 5 4" xfId="52096"/>
    <cellStyle name="Normal 6 3 4 5 6" xfId="24796"/>
    <cellStyle name="Normal 6 3 4 5 6 2" xfId="24797"/>
    <cellStyle name="Normal 6 3 4 5 6 3" xfId="45062"/>
    <cellStyle name="Normal 6 3 4 5 7" xfId="24798"/>
    <cellStyle name="Normal 6 3 4 5 8" xfId="24799"/>
    <cellStyle name="Normal 6 3 4 5 9" xfId="41440"/>
    <cellStyle name="Normal 6 3 4 6" xfId="24800"/>
    <cellStyle name="Normal 6 3 4 6 2" xfId="24801"/>
    <cellStyle name="Normal 6 3 4 6 2 2" xfId="24802"/>
    <cellStyle name="Normal 6 3 4 6 2 2 2" xfId="24803"/>
    <cellStyle name="Normal 6 3 4 6 2 2 3" xfId="24804"/>
    <cellStyle name="Normal 6 3 4 6 2 2 4" xfId="54042"/>
    <cellStyle name="Normal 6 3 4 6 2 3" xfId="24805"/>
    <cellStyle name="Normal 6 3 4 6 2 3 2" xfId="24806"/>
    <cellStyle name="Normal 6 3 4 6 2 3 3" xfId="49196"/>
    <cellStyle name="Normal 6 3 4 6 2 4" xfId="24807"/>
    <cellStyle name="Normal 6 3 4 6 2 5" xfId="24808"/>
    <cellStyle name="Normal 6 3 4 6 2 6" xfId="43386"/>
    <cellStyle name="Normal 6 3 4 6 3" xfId="24809"/>
    <cellStyle name="Normal 6 3 4 6 3 2" xfId="24810"/>
    <cellStyle name="Normal 6 3 4 6 3 3" xfId="24811"/>
    <cellStyle name="Normal 6 3 4 6 3 4" xfId="47020"/>
    <cellStyle name="Normal 6 3 4 6 4" xfId="24812"/>
    <cellStyle name="Normal 6 3 4 6 4 2" xfId="24813"/>
    <cellStyle name="Normal 6 3 4 6 4 3" xfId="24814"/>
    <cellStyle name="Normal 6 3 4 6 4 4" xfId="52231"/>
    <cellStyle name="Normal 6 3 4 6 5" xfId="24815"/>
    <cellStyle name="Normal 6 3 4 6 5 2" xfId="24816"/>
    <cellStyle name="Normal 6 3 4 6 5 3" xfId="45197"/>
    <cellStyle name="Normal 6 3 4 6 6" xfId="24817"/>
    <cellStyle name="Normal 6 3 4 6 7" xfId="24818"/>
    <cellStyle name="Normal 6 3 4 6 8" xfId="41575"/>
    <cellStyle name="Normal 6 3 4 7" xfId="24819"/>
    <cellStyle name="Normal 6 3 4 7 2" xfId="24820"/>
    <cellStyle name="Normal 6 3 4 7 2 2" xfId="24821"/>
    <cellStyle name="Normal 6 3 4 7 2 3" xfId="24822"/>
    <cellStyle name="Normal 6 3 4 7 2 4" xfId="52529"/>
    <cellStyle name="Normal 6 3 4 7 3" xfId="24823"/>
    <cellStyle name="Normal 6 3 4 7 3 2" xfId="24824"/>
    <cellStyle name="Normal 6 3 4 7 3 3" xfId="49197"/>
    <cellStyle name="Normal 6 3 4 7 4" xfId="24825"/>
    <cellStyle name="Normal 6 3 4 7 5" xfId="24826"/>
    <cellStyle name="Normal 6 3 4 7 6" xfId="41873"/>
    <cellStyle name="Normal 6 3 4 8" xfId="24827"/>
    <cellStyle name="Normal 6 3 4 8 2" xfId="24828"/>
    <cellStyle name="Normal 6 3 4 8 3" xfId="24829"/>
    <cellStyle name="Normal 6 3 4 8 4" xfId="49198"/>
    <cellStyle name="Normal 6 3 4 9" xfId="24830"/>
    <cellStyle name="Normal 6 3 4 9 2" xfId="24831"/>
    <cellStyle name="Normal 6 3 4 9 3" xfId="24832"/>
    <cellStyle name="Normal 6 3 4 9 4" xfId="45507"/>
    <cellStyle name="Normal 6 3 5" xfId="202"/>
    <cellStyle name="Normal 6 3 5 10" xfId="24833"/>
    <cellStyle name="Normal 6 3 5 10 2" xfId="24834"/>
    <cellStyle name="Normal 6 3 5 10 3" xfId="24835"/>
    <cellStyle name="Normal 6 3 5 10 4" xfId="50760"/>
    <cellStyle name="Normal 6 3 5 11" xfId="24836"/>
    <cellStyle name="Normal 6 3 5 11 2" xfId="24837"/>
    <cellStyle name="Normal 6 3 5 11 3" xfId="43726"/>
    <cellStyle name="Normal 6 3 5 12" xfId="24838"/>
    <cellStyle name="Normal 6 3 5 13" xfId="24839"/>
    <cellStyle name="Normal 6 3 5 14" xfId="40104"/>
    <cellStyle name="Normal 6 3 5 2" xfId="24840"/>
    <cellStyle name="Normal 6 3 5 2 10" xfId="24841"/>
    <cellStyle name="Normal 6 3 5 2 11" xfId="40239"/>
    <cellStyle name="Normal 6 3 5 2 2" xfId="24842"/>
    <cellStyle name="Normal 6 3 5 2 2 10" xfId="40606"/>
    <cellStyle name="Normal 6 3 5 2 2 2" xfId="24843"/>
    <cellStyle name="Normal 6 3 5 2 2 2 2" xfId="24844"/>
    <cellStyle name="Normal 6 3 5 2 2 2 2 2" xfId="24845"/>
    <cellStyle name="Normal 6 3 5 2 2 2 2 2 2" xfId="24846"/>
    <cellStyle name="Normal 6 3 5 2 2 2 2 2 3" xfId="24847"/>
    <cellStyle name="Normal 6 3 5 2 2 2 2 2 4" xfId="53565"/>
    <cellStyle name="Normal 6 3 5 2 2 2 2 3" xfId="24848"/>
    <cellStyle name="Normal 6 3 5 2 2 2 2 3 2" xfId="24849"/>
    <cellStyle name="Normal 6 3 5 2 2 2 2 3 3" xfId="49199"/>
    <cellStyle name="Normal 6 3 5 2 2 2 2 4" xfId="24850"/>
    <cellStyle name="Normal 6 3 5 2 2 2 2 5" xfId="24851"/>
    <cellStyle name="Normal 6 3 5 2 2 2 2 6" xfId="42909"/>
    <cellStyle name="Normal 6 3 5 2 2 2 3" xfId="24852"/>
    <cellStyle name="Normal 6 3 5 2 2 2 3 2" xfId="24853"/>
    <cellStyle name="Normal 6 3 5 2 2 2 3 3" xfId="24854"/>
    <cellStyle name="Normal 6 3 5 2 2 2 3 4" xfId="49200"/>
    <cellStyle name="Normal 6 3 5 2 2 2 4" xfId="24855"/>
    <cellStyle name="Normal 6 3 5 2 2 2 4 2" xfId="24856"/>
    <cellStyle name="Normal 6 3 5 2 2 2 4 3" xfId="24857"/>
    <cellStyle name="Normal 6 3 5 2 2 2 4 4" xfId="46543"/>
    <cellStyle name="Normal 6 3 5 2 2 2 5" xfId="24858"/>
    <cellStyle name="Normal 6 3 5 2 2 2 5 2" xfId="24859"/>
    <cellStyle name="Normal 6 3 5 2 2 2 5 3" xfId="24860"/>
    <cellStyle name="Normal 6 3 5 2 2 2 5 4" xfId="51754"/>
    <cellStyle name="Normal 6 3 5 2 2 2 6" xfId="24861"/>
    <cellStyle name="Normal 6 3 5 2 2 2 6 2" xfId="24862"/>
    <cellStyle name="Normal 6 3 5 2 2 2 6 3" xfId="44720"/>
    <cellStyle name="Normal 6 3 5 2 2 2 7" xfId="24863"/>
    <cellStyle name="Normal 6 3 5 2 2 2 8" xfId="24864"/>
    <cellStyle name="Normal 6 3 5 2 2 2 9" xfId="41098"/>
    <cellStyle name="Normal 6 3 5 2 2 3" xfId="24865"/>
    <cellStyle name="Normal 6 3 5 2 2 3 2" xfId="24866"/>
    <cellStyle name="Normal 6 3 5 2 2 3 2 2" xfId="24867"/>
    <cellStyle name="Normal 6 3 5 2 2 3 2 3" xfId="24868"/>
    <cellStyle name="Normal 6 3 5 2 2 3 2 4" xfId="53073"/>
    <cellStyle name="Normal 6 3 5 2 2 3 3" xfId="24869"/>
    <cellStyle name="Normal 6 3 5 2 2 3 3 2" xfId="24870"/>
    <cellStyle name="Normal 6 3 5 2 2 3 3 3" xfId="49201"/>
    <cellStyle name="Normal 6 3 5 2 2 3 4" xfId="24871"/>
    <cellStyle name="Normal 6 3 5 2 2 3 5" xfId="24872"/>
    <cellStyle name="Normal 6 3 5 2 2 3 6" xfId="42417"/>
    <cellStyle name="Normal 6 3 5 2 2 4" xfId="24873"/>
    <cellStyle name="Normal 6 3 5 2 2 4 2" xfId="24874"/>
    <cellStyle name="Normal 6 3 5 2 2 4 3" xfId="24875"/>
    <cellStyle name="Normal 6 3 5 2 2 4 4" xfId="49202"/>
    <cellStyle name="Normal 6 3 5 2 2 5" xfId="24876"/>
    <cellStyle name="Normal 6 3 5 2 2 5 2" xfId="24877"/>
    <cellStyle name="Normal 6 3 5 2 2 5 3" xfId="24878"/>
    <cellStyle name="Normal 6 3 5 2 2 5 4" xfId="46051"/>
    <cellStyle name="Normal 6 3 5 2 2 6" xfId="24879"/>
    <cellStyle name="Normal 6 3 5 2 2 6 2" xfId="24880"/>
    <cellStyle name="Normal 6 3 5 2 2 6 3" xfId="24881"/>
    <cellStyle name="Normal 6 3 5 2 2 6 4" xfId="51262"/>
    <cellStyle name="Normal 6 3 5 2 2 7" xfId="24882"/>
    <cellStyle name="Normal 6 3 5 2 2 7 2" xfId="24883"/>
    <cellStyle name="Normal 6 3 5 2 2 7 3" xfId="44228"/>
    <cellStyle name="Normal 6 3 5 2 2 8" xfId="24884"/>
    <cellStyle name="Normal 6 3 5 2 2 9" xfId="24885"/>
    <cellStyle name="Normal 6 3 5 2 3" xfId="24886"/>
    <cellStyle name="Normal 6 3 5 2 3 2" xfId="24887"/>
    <cellStyle name="Normal 6 3 5 2 3 2 2" xfId="24888"/>
    <cellStyle name="Normal 6 3 5 2 3 2 2 2" xfId="24889"/>
    <cellStyle name="Normal 6 3 5 2 3 2 2 3" xfId="24890"/>
    <cellStyle name="Normal 6 3 5 2 3 2 2 4" xfId="53564"/>
    <cellStyle name="Normal 6 3 5 2 3 2 3" xfId="24891"/>
    <cellStyle name="Normal 6 3 5 2 3 2 3 2" xfId="24892"/>
    <cellStyle name="Normal 6 3 5 2 3 2 3 3" xfId="49203"/>
    <cellStyle name="Normal 6 3 5 2 3 2 4" xfId="24893"/>
    <cellStyle name="Normal 6 3 5 2 3 2 5" xfId="24894"/>
    <cellStyle name="Normal 6 3 5 2 3 2 6" xfId="42908"/>
    <cellStyle name="Normal 6 3 5 2 3 3" xfId="24895"/>
    <cellStyle name="Normal 6 3 5 2 3 3 2" xfId="24896"/>
    <cellStyle name="Normal 6 3 5 2 3 3 3" xfId="24897"/>
    <cellStyle name="Normal 6 3 5 2 3 3 4" xfId="49204"/>
    <cellStyle name="Normal 6 3 5 2 3 4" xfId="24898"/>
    <cellStyle name="Normal 6 3 5 2 3 4 2" xfId="24899"/>
    <cellStyle name="Normal 6 3 5 2 3 4 3" xfId="24900"/>
    <cellStyle name="Normal 6 3 5 2 3 4 4" xfId="46542"/>
    <cellStyle name="Normal 6 3 5 2 3 5" xfId="24901"/>
    <cellStyle name="Normal 6 3 5 2 3 5 2" xfId="24902"/>
    <cellStyle name="Normal 6 3 5 2 3 5 3" xfId="24903"/>
    <cellStyle name="Normal 6 3 5 2 3 5 4" xfId="51753"/>
    <cellStyle name="Normal 6 3 5 2 3 6" xfId="24904"/>
    <cellStyle name="Normal 6 3 5 2 3 6 2" xfId="24905"/>
    <cellStyle name="Normal 6 3 5 2 3 6 3" xfId="44719"/>
    <cellStyle name="Normal 6 3 5 2 3 7" xfId="24906"/>
    <cellStyle name="Normal 6 3 5 2 3 8" xfId="24907"/>
    <cellStyle name="Normal 6 3 5 2 3 9" xfId="41097"/>
    <cellStyle name="Normal 6 3 5 2 4" xfId="24908"/>
    <cellStyle name="Normal 6 3 5 2 4 2" xfId="24909"/>
    <cellStyle name="Normal 6 3 5 2 4 2 2" xfId="24910"/>
    <cellStyle name="Normal 6 3 5 2 4 2 3" xfId="24911"/>
    <cellStyle name="Normal 6 3 5 2 4 2 4" xfId="52706"/>
    <cellStyle name="Normal 6 3 5 2 4 3" xfId="24912"/>
    <cellStyle name="Normal 6 3 5 2 4 3 2" xfId="24913"/>
    <cellStyle name="Normal 6 3 5 2 4 3 3" xfId="49205"/>
    <cellStyle name="Normal 6 3 5 2 4 4" xfId="24914"/>
    <cellStyle name="Normal 6 3 5 2 4 5" xfId="24915"/>
    <cellStyle name="Normal 6 3 5 2 4 6" xfId="42050"/>
    <cellStyle name="Normal 6 3 5 2 5" xfId="24916"/>
    <cellStyle name="Normal 6 3 5 2 5 2" xfId="24917"/>
    <cellStyle name="Normal 6 3 5 2 5 3" xfId="24918"/>
    <cellStyle name="Normal 6 3 5 2 5 4" xfId="49206"/>
    <cellStyle name="Normal 6 3 5 2 6" xfId="24919"/>
    <cellStyle name="Normal 6 3 5 2 6 2" xfId="24920"/>
    <cellStyle name="Normal 6 3 5 2 6 3" xfId="24921"/>
    <cellStyle name="Normal 6 3 5 2 6 4" xfId="45684"/>
    <cellStyle name="Normal 6 3 5 2 7" xfId="24922"/>
    <cellStyle name="Normal 6 3 5 2 7 2" xfId="24923"/>
    <cellStyle name="Normal 6 3 5 2 7 3" xfId="24924"/>
    <cellStyle name="Normal 6 3 5 2 7 4" xfId="50895"/>
    <cellStyle name="Normal 6 3 5 2 8" xfId="24925"/>
    <cellStyle name="Normal 6 3 5 2 8 2" xfId="24926"/>
    <cellStyle name="Normal 6 3 5 2 8 3" xfId="43861"/>
    <cellStyle name="Normal 6 3 5 2 9" xfId="24927"/>
    <cellStyle name="Normal 6 3 5 3" xfId="24928"/>
    <cellStyle name="Normal 6 3 5 3 10" xfId="40377"/>
    <cellStyle name="Normal 6 3 5 3 2" xfId="24929"/>
    <cellStyle name="Normal 6 3 5 3 2 2" xfId="24930"/>
    <cellStyle name="Normal 6 3 5 3 2 2 2" xfId="24931"/>
    <cellStyle name="Normal 6 3 5 3 2 2 2 2" xfId="24932"/>
    <cellStyle name="Normal 6 3 5 3 2 2 2 3" xfId="24933"/>
    <cellStyle name="Normal 6 3 5 3 2 2 2 4" xfId="53566"/>
    <cellStyle name="Normal 6 3 5 3 2 2 3" xfId="24934"/>
    <cellStyle name="Normal 6 3 5 3 2 2 3 2" xfId="24935"/>
    <cellStyle name="Normal 6 3 5 3 2 2 3 3" xfId="49207"/>
    <cellStyle name="Normal 6 3 5 3 2 2 4" xfId="24936"/>
    <cellStyle name="Normal 6 3 5 3 2 2 5" xfId="24937"/>
    <cellStyle name="Normal 6 3 5 3 2 2 6" xfId="42910"/>
    <cellStyle name="Normal 6 3 5 3 2 3" xfId="24938"/>
    <cellStyle name="Normal 6 3 5 3 2 3 2" xfId="24939"/>
    <cellStyle name="Normal 6 3 5 3 2 3 3" xfId="24940"/>
    <cellStyle name="Normal 6 3 5 3 2 3 4" xfId="49208"/>
    <cellStyle name="Normal 6 3 5 3 2 4" xfId="24941"/>
    <cellStyle name="Normal 6 3 5 3 2 4 2" xfId="24942"/>
    <cellStyle name="Normal 6 3 5 3 2 4 3" xfId="24943"/>
    <cellStyle name="Normal 6 3 5 3 2 4 4" xfId="46544"/>
    <cellStyle name="Normal 6 3 5 3 2 5" xfId="24944"/>
    <cellStyle name="Normal 6 3 5 3 2 5 2" xfId="24945"/>
    <cellStyle name="Normal 6 3 5 3 2 5 3" xfId="24946"/>
    <cellStyle name="Normal 6 3 5 3 2 5 4" xfId="51755"/>
    <cellStyle name="Normal 6 3 5 3 2 6" xfId="24947"/>
    <cellStyle name="Normal 6 3 5 3 2 6 2" xfId="24948"/>
    <cellStyle name="Normal 6 3 5 3 2 6 3" xfId="44721"/>
    <cellStyle name="Normal 6 3 5 3 2 7" xfId="24949"/>
    <cellStyle name="Normal 6 3 5 3 2 8" xfId="24950"/>
    <cellStyle name="Normal 6 3 5 3 2 9" xfId="41099"/>
    <cellStyle name="Normal 6 3 5 3 3" xfId="24951"/>
    <cellStyle name="Normal 6 3 5 3 3 2" xfId="24952"/>
    <cellStyle name="Normal 6 3 5 3 3 2 2" xfId="24953"/>
    <cellStyle name="Normal 6 3 5 3 3 2 3" xfId="24954"/>
    <cellStyle name="Normal 6 3 5 3 3 2 4" xfId="52844"/>
    <cellStyle name="Normal 6 3 5 3 3 3" xfId="24955"/>
    <cellStyle name="Normal 6 3 5 3 3 3 2" xfId="24956"/>
    <cellStyle name="Normal 6 3 5 3 3 3 3" xfId="49209"/>
    <cellStyle name="Normal 6 3 5 3 3 4" xfId="24957"/>
    <cellStyle name="Normal 6 3 5 3 3 5" xfId="24958"/>
    <cellStyle name="Normal 6 3 5 3 3 6" xfId="42188"/>
    <cellStyle name="Normal 6 3 5 3 4" xfId="24959"/>
    <cellStyle name="Normal 6 3 5 3 4 2" xfId="24960"/>
    <cellStyle name="Normal 6 3 5 3 4 3" xfId="24961"/>
    <cellStyle name="Normal 6 3 5 3 4 4" xfId="49210"/>
    <cellStyle name="Normal 6 3 5 3 5" xfId="24962"/>
    <cellStyle name="Normal 6 3 5 3 5 2" xfId="24963"/>
    <cellStyle name="Normal 6 3 5 3 5 3" xfId="24964"/>
    <cellStyle name="Normal 6 3 5 3 5 4" xfId="45822"/>
    <cellStyle name="Normal 6 3 5 3 6" xfId="24965"/>
    <cellStyle name="Normal 6 3 5 3 6 2" xfId="24966"/>
    <cellStyle name="Normal 6 3 5 3 6 3" xfId="24967"/>
    <cellStyle name="Normal 6 3 5 3 6 4" xfId="51033"/>
    <cellStyle name="Normal 6 3 5 3 7" xfId="24968"/>
    <cellStyle name="Normal 6 3 5 3 7 2" xfId="24969"/>
    <cellStyle name="Normal 6 3 5 3 7 3" xfId="43999"/>
    <cellStyle name="Normal 6 3 5 3 8" xfId="24970"/>
    <cellStyle name="Normal 6 3 5 3 9" xfId="24971"/>
    <cellStyle name="Normal 6 3 5 4" xfId="24972"/>
    <cellStyle name="Normal 6 3 5 4 2" xfId="24973"/>
    <cellStyle name="Normal 6 3 5 4 2 2" xfId="24974"/>
    <cellStyle name="Normal 6 3 5 4 2 2 2" xfId="24975"/>
    <cellStyle name="Normal 6 3 5 4 2 2 3" xfId="24976"/>
    <cellStyle name="Normal 6 3 5 4 2 2 4" xfId="53563"/>
    <cellStyle name="Normal 6 3 5 4 2 3" xfId="24977"/>
    <cellStyle name="Normal 6 3 5 4 2 3 2" xfId="24978"/>
    <cellStyle name="Normal 6 3 5 4 2 3 3" xfId="49211"/>
    <cellStyle name="Normal 6 3 5 4 2 4" xfId="24979"/>
    <cellStyle name="Normal 6 3 5 4 2 5" xfId="24980"/>
    <cellStyle name="Normal 6 3 5 4 2 6" xfId="42907"/>
    <cellStyle name="Normal 6 3 5 4 3" xfId="24981"/>
    <cellStyle name="Normal 6 3 5 4 3 2" xfId="24982"/>
    <cellStyle name="Normal 6 3 5 4 3 3" xfId="24983"/>
    <cellStyle name="Normal 6 3 5 4 3 4" xfId="49212"/>
    <cellStyle name="Normal 6 3 5 4 4" xfId="24984"/>
    <cellStyle name="Normal 6 3 5 4 4 2" xfId="24985"/>
    <cellStyle name="Normal 6 3 5 4 4 3" xfId="24986"/>
    <cellStyle name="Normal 6 3 5 4 4 4" xfId="46541"/>
    <cellStyle name="Normal 6 3 5 4 5" xfId="24987"/>
    <cellStyle name="Normal 6 3 5 4 5 2" xfId="24988"/>
    <cellStyle name="Normal 6 3 5 4 5 3" xfId="24989"/>
    <cellStyle name="Normal 6 3 5 4 5 4" xfId="51752"/>
    <cellStyle name="Normal 6 3 5 4 6" xfId="24990"/>
    <cellStyle name="Normal 6 3 5 4 6 2" xfId="24991"/>
    <cellStyle name="Normal 6 3 5 4 6 3" xfId="44718"/>
    <cellStyle name="Normal 6 3 5 4 7" xfId="24992"/>
    <cellStyle name="Normal 6 3 5 4 8" xfId="24993"/>
    <cellStyle name="Normal 6 3 5 4 9" xfId="41096"/>
    <cellStyle name="Normal 6 3 5 5" xfId="24994"/>
    <cellStyle name="Normal 6 3 5 5 2" xfId="24995"/>
    <cellStyle name="Normal 6 3 5 5 2 2" xfId="24996"/>
    <cellStyle name="Normal 6 3 5 5 2 2 2" xfId="24997"/>
    <cellStyle name="Normal 6 3 5 5 2 2 3" xfId="24998"/>
    <cellStyle name="Normal 6 3 5 5 2 2 4" xfId="53949"/>
    <cellStyle name="Normal 6 3 5 5 2 3" xfId="24999"/>
    <cellStyle name="Normal 6 3 5 5 2 3 2" xfId="25000"/>
    <cellStyle name="Normal 6 3 5 5 2 3 3" xfId="49213"/>
    <cellStyle name="Normal 6 3 5 5 2 4" xfId="25001"/>
    <cellStyle name="Normal 6 3 5 5 2 5" xfId="25002"/>
    <cellStyle name="Normal 6 3 5 5 2 6" xfId="43293"/>
    <cellStyle name="Normal 6 3 5 5 3" xfId="25003"/>
    <cellStyle name="Normal 6 3 5 5 3 2" xfId="25004"/>
    <cellStyle name="Normal 6 3 5 5 3 3" xfId="25005"/>
    <cellStyle name="Normal 6 3 5 5 3 4" xfId="49214"/>
    <cellStyle name="Normal 6 3 5 5 4" xfId="25006"/>
    <cellStyle name="Normal 6 3 5 5 4 2" xfId="25007"/>
    <cellStyle name="Normal 6 3 5 5 4 3" xfId="25008"/>
    <cellStyle name="Normal 6 3 5 5 4 4" xfId="46927"/>
    <cellStyle name="Normal 6 3 5 5 5" xfId="25009"/>
    <cellStyle name="Normal 6 3 5 5 5 2" xfId="25010"/>
    <cellStyle name="Normal 6 3 5 5 5 3" xfId="25011"/>
    <cellStyle name="Normal 6 3 5 5 5 4" xfId="52138"/>
    <cellStyle name="Normal 6 3 5 5 6" xfId="25012"/>
    <cellStyle name="Normal 6 3 5 5 6 2" xfId="25013"/>
    <cellStyle name="Normal 6 3 5 5 6 3" xfId="45104"/>
    <cellStyle name="Normal 6 3 5 5 7" xfId="25014"/>
    <cellStyle name="Normal 6 3 5 5 8" xfId="25015"/>
    <cellStyle name="Normal 6 3 5 5 9" xfId="41482"/>
    <cellStyle name="Normal 6 3 5 6" xfId="25016"/>
    <cellStyle name="Normal 6 3 5 6 2" xfId="25017"/>
    <cellStyle name="Normal 6 3 5 6 2 2" xfId="25018"/>
    <cellStyle name="Normal 6 3 5 6 2 2 2" xfId="25019"/>
    <cellStyle name="Normal 6 3 5 6 2 2 3" xfId="25020"/>
    <cellStyle name="Normal 6 3 5 6 2 2 4" xfId="54084"/>
    <cellStyle name="Normal 6 3 5 6 2 3" xfId="25021"/>
    <cellStyle name="Normal 6 3 5 6 2 3 2" xfId="25022"/>
    <cellStyle name="Normal 6 3 5 6 2 3 3" xfId="49215"/>
    <cellStyle name="Normal 6 3 5 6 2 4" xfId="25023"/>
    <cellStyle name="Normal 6 3 5 6 2 5" xfId="25024"/>
    <cellStyle name="Normal 6 3 5 6 2 6" xfId="43428"/>
    <cellStyle name="Normal 6 3 5 6 3" xfId="25025"/>
    <cellStyle name="Normal 6 3 5 6 3 2" xfId="25026"/>
    <cellStyle name="Normal 6 3 5 6 3 3" xfId="25027"/>
    <cellStyle name="Normal 6 3 5 6 3 4" xfId="47062"/>
    <cellStyle name="Normal 6 3 5 6 4" xfId="25028"/>
    <cellStyle name="Normal 6 3 5 6 4 2" xfId="25029"/>
    <cellStyle name="Normal 6 3 5 6 4 3" xfId="25030"/>
    <cellStyle name="Normal 6 3 5 6 4 4" xfId="52273"/>
    <cellStyle name="Normal 6 3 5 6 5" xfId="25031"/>
    <cellStyle name="Normal 6 3 5 6 5 2" xfId="25032"/>
    <cellStyle name="Normal 6 3 5 6 5 3" xfId="45239"/>
    <cellStyle name="Normal 6 3 5 6 6" xfId="25033"/>
    <cellStyle name="Normal 6 3 5 6 7" xfId="25034"/>
    <cellStyle name="Normal 6 3 5 6 8" xfId="41617"/>
    <cellStyle name="Normal 6 3 5 7" xfId="25035"/>
    <cellStyle name="Normal 6 3 5 7 2" xfId="25036"/>
    <cellStyle name="Normal 6 3 5 7 2 2" xfId="25037"/>
    <cellStyle name="Normal 6 3 5 7 2 3" xfId="25038"/>
    <cellStyle name="Normal 6 3 5 7 2 4" xfId="52571"/>
    <cellStyle name="Normal 6 3 5 7 3" xfId="25039"/>
    <cellStyle name="Normal 6 3 5 7 3 2" xfId="25040"/>
    <cellStyle name="Normal 6 3 5 7 3 3" xfId="49216"/>
    <cellStyle name="Normal 6 3 5 7 4" xfId="25041"/>
    <cellStyle name="Normal 6 3 5 7 5" xfId="25042"/>
    <cellStyle name="Normal 6 3 5 7 6" xfId="41915"/>
    <cellStyle name="Normal 6 3 5 8" xfId="25043"/>
    <cellStyle name="Normal 6 3 5 8 2" xfId="25044"/>
    <cellStyle name="Normal 6 3 5 8 3" xfId="25045"/>
    <cellStyle name="Normal 6 3 5 8 4" xfId="49217"/>
    <cellStyle name="Normal 6 3 5 9" xfId="25046"/>
    <cellStyle name="Normal 6 3 5 9 2" xfId="25047"/>
    <cellStyle name="Normal 6 3 5 9 3" xfId="25048"/>
    <cellStyle name="Normal 6 3 5 9 4" xfId="45549"/>
    <cellStyle name="Normal 6 3 6" xfId="25049"/>
    <cellStyle name="Normal 6 3 6 10" xfId="25050"/>
    <cellStyle name="Normal 6 3 6 11" xfId="40015"/>
    <cellStyle name="Normal 6 3 6 2" xfId="25051"/>
    <cellStyle name="Normal 6 3 6 2 10" xfId="40467"/>
    <cellStyle name="Normal 6 3 6 2 2" xfId="25052"/>
    <cellStyle name="Normal 6 3 6 2 2 2" xfId="25053"/>
    <cellStyle name="Normal 6 3 6 2 2 2 2" xfId="25054"/>
    <cellStyle name="Normal 6 3 6 2 2 2 2 2" xfId="25055"/>
    <cellStyle name="Normal 6 3 6 2 2 2 2 3" xfId="25056"/>
    <cellStyle name="Normal 6 3 6 2 2 2 2 4" xfId="53568"/>
    <cellStyle name="Normal 6 3 6 2 2 2 3" xfId="25057"/>
    <cellStyle name="Normal 6 3 6 2 2 2 3 2" xfId="25058"/>
    <cellStyle name="Normal 6 3 6 2 2 2 3 3" xfId="49218"/>
    <cellStyle name="Normal 6 3 6 2 2 2 4" xfId="25059"/>
    <cellStyle name="Normal 6 3 6 2 2 2 5" xfId="25060"/>
    <cellStyle name="Normal 6 3 6 2 2 2 6" xfId="42912"/>
    <cellStyle name="Normal 6 3 6 2 2 3" xfId="25061"/>
    <cellStyle name="Normal 6 3 6 2 2 3 2" xfId="25062"/>
    <cellStyle name="Normal 6 3 6 2 2 3 3" xfId="25063"/>
    <cellStyle name="Normal 6 3 6 2 2 3 4" xfId="49219"/>
    <cellStyle name="Normal 6 3 6 2 2 4" xfId="25064"/>
    <cellStyle name="Normal 6 3 6 2 2 4 2" xfId="25065"/>
    <cellStyle name="Normal 6 3 6 2 2 4 3" xfId="25066"/>
    <cellStyle name="Normal 6 3 6 2 2 4 4" xfId="46546"/>
    <cellStyle name="Normal 6 3 6 2 2 5" xfId="25067"/>
    <cellStyle name="Normal 6 3 6 2 2 5 2" xfId="25068"/>
    <cellStyle name="Normal 6 3 6 2 2 5 3" xfId="25069"/>
    <cellStyle name="Normal 6 3 6 2 2 5 4" xfId="51757"/>
    <cellStyle name="Normal 6 3 6 2 2 6" xfId="25070"/>
    <cellStyle name="Normal 6 3 6 2 2 6 2" xfId="25071"/>
    <cellStyle name="Normal 6 3 6 2 2 6 3" xfId="44723"/>
    <cellStyle name="Normal 6 3 6 2 2 7" xfId="25072"/>
    <cellStyle name="Normal 6 3 6 2 2 8" xfId="25073"/>
    <cellStyle name="Normal 6 3 6 2 2 9" xfId="41101"/>
    <cellStyle name="Normal 6 3 6 2 3" xfId="25074"/>
    <cellStyle name="Normal 6 3 6 2 3 2" xfId="25075"/>
    <cellStyle name="Normal 6 3 6 2 3 2 2" xfId="25076"/>
    <cellStyle name="Normal 6 3 6 2 3 2 3" xfId="25077"/>
    <cellStyle name="Normal 6 3 6 2 3 2 4" xfId="52934"/>
    <cellStyle name="Normal 6 3 6 2 3 3" xfId="25078"/>
    <cellStyle name="Normal 6 3 6 2 3 3 2" xfId="25079"/>
    <cellStyle name="Normal 6 3 6 2 3 3 3" xfId="49220"/>
    <cellStyle name="Normal 6 3 6 2 3 4" xfId="25080"/>
    <cellStyle name="Normal 6 3 6 2 3 5" xfId="25081"/>
    <cellStyle name="Normal 6 3 6 2 3 6" xfId="42278"/>
    <cellStyle name="Normal 6 3 6 2 4" xfId="25082"/>
    <cellStyle name="Normal 6 3 6 2 4 2" xfId="25083"/>
    <cellStyle name="Normal 6 3 6 2 4 3" xfId="25084"/>
    <cellStyle name="Normal 6 3 6 2 4 4" xfId="49221"/>
    <cellStyle name="Normal 6 3 6 2 5" xfId="25085"/>
    <cellStyle name="Normal 6 3 6 2 5 2" xfId="25086"/>
    <cellStyle name="Normal 6 3 6 2 5 3" xfId="25087"/>
    <cellStyle name="Normal 6 3 6 2 5 4" xfId="45912"/>
    <cellStyle name="Normal 6 3 6 2 6" xfId="25088"/>
    <cellStyle name="Normal 6 3 6 2 6 2" xfId="25089"/>
    <cellStyle name="Normal 6 3 6 2 6 3" xfId="25090"/>
    <cellStyle name="Normal 6 3 6 2 6 4" xfId="51123"/>
    <cellStyle name="Normal 6 3 6 2 7" xfId="25091"/>
    <cellStyle name="Normal 6 3 6 2 7 2" xfId="25092"/>
    <cellStyle name="Normal 6 3 6 2 7 3" xfId="44089"/>
    <cellStyle name="Normal 6 3 6 2 8" xfId="25093"/>
    <cellStyle name="Normal 6 3 6 2 9" xfId="25094"/>
    <cellStyle name="Normal 6 3 6 3" xfId="25095"/>
    <cellStyle name="Normal 6 3 6 3 2" xfId="25096"/>
    <cellStyle name="Normal 6 3 6 3 2 2" xfId="25097"/>
    <cellStyle name="Normal 6 3 6 3 2 2 2" xfId="25098"/>
    <cellStyle name="Normal 6 3 6 3 2 2 3" xfId="25099"/>
    <cellStyle name="Normal 6 3 6 3 2 2 4" xfId="53567"/>
    <cellStyle name="Normal 6 3 6 3 2 3" xfId="25100"/>
    <cellStyle name="Normal 6 3 6 3 2 3 2" xfId="25101"/>
    <cellStyle name="Normal 6 3 6 3 2 3 3" xfId="49222"/>
    <cellStyle name="Normal 6 3 6 3 2 4" xfId="25102"/>
    <cellStyle name="Normal 6 3 6 3 2 5" xfId="25103"/>
    <cellStyle name="Normal 6 3 6 3 2 6" xfId="42911"/>
    <cellStyle name="Normal 6 3 6 3 3" xfId="25104"/>
    <cellStyle name="Normal 6 3 6 3 3 2" xfId="25105"/>
    <cellStyle name="Normal 6 3 6 3 3 3" xfId="25106"/>
    <cellStyle name="Normal 6 3 6 3 3 4" xfId="49223"/>
    <cellStyle name="Normal 6 3 6 3 4" xfId="25107"/>
    <cellStyle name="Normal 6 3 6 3 4 2" xfId="25108"/>
    <cellStyle name="Normal 6 3 6 3 4 3" xfId="25109"/>
    <cellStyle name="Normal 6 3 6 3 4 4" xfId="46545"/>
    <cellStyle name="Normal 6 3 6 3 5" xfId="25110"/>
    <cellStyle name="Normal 6 3 6 3 5 2" xfId="25111"/>
    <cellStyle name="Normal 6 3 6 3 5 3" xfId="25112"/>
    <cellStyle name="Normal 6 3 6 3 5 4" xfId="51756"/>
    <cellStyle name="Normal 6 3 6 3 6" xfId="25113"/>
    <cellStyle name="Normal 6 3 6 3 6 2" xfId="25114"/>
    <cellStyle name="Normal 6 3 6 3 6 3" xfId="44722"/>
    <cellStyle name="Normal 6 3 6 3 7" xfId="25115"/>
    <cellStyle name="Normal 6 3 6 3 8" xfId="25116"/>
    <cellStyle name="Normal 6 3 6 3 9" xfId="41100"/>
    <cellStyle name="Normal 6 3 6 4" xfId="25117"/>
    <cellStyle name="Normal 6 3 6 4 2" xfId="25118"/>
    <cellStyle name="Normal 6 3 6 4 2 2" xfId="25119"/>
    <cellStyle name="Normal 6 3 6 4 2 3" xfId="25120"/>
    <cellStyle name="Normal 6 3 6 4 2 4" xfId="52482"/>
    <cellStyle name="Normal 6 3 6 4 3" xfId="25121"/>
    <cellStyle name="Normal 6 3 6 4 3 2" xfId="25122"/>
    <cellStyle name="Normal 6 3 6 4 3 3" xfId="49224"/>
    <cellStyle name="Normal 6 3 6 4 4" xfId="25123"/>
    <cellStyle name="Normal 6 3 6 4 5" xfId="25124"/>
    <cellStyle name="Normal 6 3 6 4 6" xfId="41826"/>
    <cellStyle name="Normal 6 3 6 5" xfId="25125"/>
    <cellStyle name="Normal 6 3 6 5 2" xfId="25126"/>
    <cellStyle name="Normal 6 3 6 5 3" xfId="25127"/>
    <cellStyle name="Normal 6 3 6 5 4" xfId="49225"/>
    <cellStyle name="Normal 6 3 6 6" xfId="25128"/>
    <cellStyle name="Normal 6 3 6 6 2" xfId="25129"/>
    <cellStyle name="Normal 6 3 6 6 3" xfId="25130"/>
    <cellStyle name="Normal 6 3 6 6 4" xfId="45460"/>
    <cellStyle name="Normal 6 3 6 7" xfId="25131"/>
    <cellStyle name="Normal 6 3 6 7 2" xfId="25132"/>
    <cellStyle name="Normal 6 3 6 7 3" xfId="25133"/>
    <cellStyle name="Normal 6 3 6 7 4" xfId="50671"/>
    <cellStyle name="Normal 6 3 6 8" xfId="25134"/>
    <cellStyle name="Normal 6 3 6 8 2" xfId="25135"/>
    <cellStyle name="Normal 6 3 6 8 3" xfId="43637"/>
    <cellStyle name="Normal 6 3 6 9" xfId="25136"/>
    <cellStyle name="Normal 6 3 7" xfId="25137"/>
    <cellStyle name="Normal 6 3 7 10" xfId="25138"/>
    <cellStyle name="Normal 6 3 7 11" xfId="40150"/>
    <cellStyle name="Normal 6 3 7 2" xfId="25139"/>
    <cellStyle name="Normal 6 3 7 2 10" xfId="40517"/>
    <cellStyle name="Normal 6 3 7 2 2" xfId="25140"/>
    <cellStyle name="Normal 6 3 7 2 2 2" xfId="25141"/>
    <cellStyle name="Normal 6 3 7 2 2 2 2" xfId="25142"/>
    <cellStyle name="Normal 6 3 7 2 2 2 2 2" xfId="25143"/>
    <cellStyle name="Normal 6 3 7 2 2 2 2 3" xfId="25144"/>
    <cellStyle name="Normal 6 3 7 2 2 2 2 4" xfId="53570"/>
    <cellStyle name="Normal 6 3 7 2 2 2 3" xfId="25145"/>
    <cellStyle name="Normal 6 3 7 2 2 2 3 2" xfId="25146"/>
    <cellStyle name="Normal 6 3 7 2 2 2 3 3" xfId="49226"/>
    <cellStyle name="Normal 6 3 7 2 2 2 4" xfId="25147"/>
    <cellStyle name="Normal 6 3 7 2 2 2 5" xfId="25148"/>
    <cellStyle name="Normal 6 3 7 2 2 2 6" xfId="42914"/>
    <cellStyle name="Normal 6 3 7 2 2 3" xfId="25149"/>
    <cellStyle name="Normal 6 3 7 2 2 3 2" xfId="25150"/>
    <cellStyle name="Normal 6 3 7 2 2 3 3" xfId="25151"/>
    <cellStyle name="Normal 6 3 7 2 2 3 4" xfId="49227"/>
    <cellStyle name="Normal 6 3 7 2 2 4" xfId="25152"/>
    <cellStyle name="Normal 6 3 7 2 2 4 2" xfId="25153"/>
    <cellStyle name="Normal 6 3 7 2 2 4 3" xfId="25154"/>
    <cellStyle name="Normal 6 3 7 2 2 4 4" xfId="46548"/>
    <cellStyle name="Normal 6 3 7 2 2 5" xfId="25155"/>
    <cellStyle name="Normal 6 3 7 2 2 5 2" xfId="25156"/>
    <cellStyle name="Normal 6 3 7 2 2 5 3" xfId="25157"/>
    <cellStyle name="Normal 6 3 7 2 2 5 4" xfId="51759"/>
    <cellStyle name="Normal 6 3 7 2 2 6" xfId="25158"/>
    <cellStyle name="Normal 6 3 7 2 2 6 2" xfId="25159"/>
    <cellStyle name="Normal 6 3 7 2 2 6 3" xfId="44725"/>
    <cellStyle name="Normal 6 3 7 2 2 7" xfId="25160"/>
    <cellStyle name="Normal 6 3 7 2 2 8" xfId="25161"/>
    <cellStyle name="Normal 6 3 7 2 2 9" xfId="41103"/>
    <cellStyle name="Normal 6 3 7 2 3" xfId="25162"/>
    <cellStyle name="Normal 6 3 7 2 3 2" xfId="25163"/>
    <cellStyle name="Normal 6 3 7 2 3 2 2" xfId="25164"/>
    <cellStyle name="Normal 6 3 7 2 3 2 3" xfId="25165"/>
    <cellStyle name="Normal 6 3 7 2 3 2 4" xfId="52984"/>
    <cellStyle name="Normal 6 3 7 2 3 3" xfId="25166"/>
    <cellStyle name="Normal 6 3 7 2 3 3 2" xfId="25167"/>
    <cellStyle name="Normal 6 3 7 2 3 3 3" xfId="49228"/>
    <cellStyle name="Normal 6 3 7 2 3 4" xfId="25168"/>
    <cellStyle name="Normal 6 3 7 2 3 5" xfId="25169"/>
    <cellStyle name="Normal 6 3 7 2 3 6" xfId="42328"/>
    <cellStyle name="Normal 6 3 7 2 4" xfId="25170"/>
    <cellStyle name="Normal 6 3 7 2 4 2" xfId="25171"/>
    <cellStyle name="Normal 6 3 7 2 4 3" xfId="25172"/>
    <cellStyle name="Normal 6 3 7 2 4 4" xfId="49229"/>
    <cellStyle name="Normal 6 3 7 2 5" xfId="25173"/>
    <cellStyle name="Normal 6 3 7 2 5 2" xfId="25174"/>
    <cellStyle name="Normal 6 3 7 2 5 3" xfId="25175"/>
    <cellStyle name="Normal 6 3 7 2 5 4" xfId="45962"/>
    <cellStyle name="Normal 6 3 7 2 6" xfId="25176"/>
    <cellStyle name="Normal 6 3 7 2 6 2" xfId="25177"/>
    <cellStyle name="Normal 6 3 7 2 6 3" xfId="25178"/>
    <cellStyle name="Normal 6 3 7 2 6 4" xfId="51173"/>
    <cellStyle name="Normal 6 3 7 2 7" xfId="25179"/>
    <cellStyle name="Normal 6 3 7 2 7 2" xfId="25180"/>
    <cellStyle name="Normal 6 3 7 2 7 3" xfId="44139"/>
    <cellStyle name="Normal 6 3 7 2 8" xfId="25181"/>
    <cellStyle name="Normal 6 3 7 2 9" xfId="25182"/>
    <cellStyle name="Normal 6 3 7 3" xfId="25183"/>
    <cellStyle name="Normal 6 3 7 3 2" xfId="25184"/>
    <cellStyle name="Normal 6 3 7 3 2 2" xfId="25185"/>
    <cellStyle name="Normal 6 3 7 3 2 2 2" xfId="25186"/>
    <cellStyle name="Normal 6 3 7 3 2 2 3" xfId="25187"/>
    <cellStyle name="Normal 6 3 7 3 2 2 4" xfId="53569"/>
    <cellStyle name="Normal 6 3 7 3 2 3" xfId="25188"/>
    <cellStyle name="Normal 6 3 7 3 2 3 2" xfId="25189"/>
    <cellStyle name="Normal 6 3 7 3 2 3 3" xfId="49230"/>
    <cellStyle name="Normal 6 3 7 3 2 4" xfId="25190"/>
    <cellStyle name="Normal 6 3 7 3 2 5" xfId="25191"/>
    <cellStyle name="Normal 6 3 7 3 2 6" xfId="42913"/>
    <cellStyle name="Normal 6 3 7 3 3" xfId="25192"/>
    <cellStyle name="Normal 6 3 7 3 3 2" xfId="25193"/>
    <cellStyle name="Normal 6 3 7 3 3 3" xfId="25194"/>
    <cellStyle name="Normal 6 3 7 3 3 4" xfId="49231"/>
    <cellStyle name="Normal 6 3 7 3 4" xfId="25195"/>
    <cellStyle name="Normal 6 3 7 3 4 2" xfId="25196"/>
    <cellStyle name="Normal 6 3 7 3 4 3" xfId="25197"/>
    <cellStyle name="Normal 6 3 7 3 4 4" xfId="46547"/>
    <cellStyle name="Normal 6 3 7 3 5" xfId="25198"/>
    <cellStyle name="Normal 6 3 7 3 5 2" xfId="25199"/>
    <cellStyle name="Normal 6 3 7 3 5 3" xfId="25200"/>
    <cellStyle name="Normal 6 3 7 3 5 4" xfId="51758"/>
    <cellStyle name="Normal 6 3 7 3 6" xfId="25201"/>
    <cellStyle name="Normal 6 3 7 3 6 2" xfId="25202"/>
    <cellStyle name="Normal 6 3 7 3 6 3" xfId="44724"/>
    <cellStyle name="Normal 6 3 7 3 7" xfId="25203"/>
    <cellStyle name="Normal 6 3 7 3 8" xfId="25204"/>
    <cellStyle name="Normal 6 3 7 3 9" xfId="41102"/>
    <cellStyle name="Normal 6 3 7 4" xfId="25205"/>
    <cellStyle name="Normal 6 3 7 4 2" xfId="25206"/>
    <cellStyle name="Normal 6 3 7 4 2 2" xfId="25207"/>
    <cellStyle name="Normal 6 3 7 4 2 3" xfId="25208"/>
    <cellStyle name="Normal 6 3 7 4 2 4" xfId="52617"/>
    <cellStyle name="Normal 6 3 7 4 3" xfId="25209"/>
    <cellStyle name="Normal 6 3 7 4 3 2" xfId="25210"/>
    <cellStyle name="Normal 6 3 7 4 3 3" xfId="49232"/>
    <cellStyle name="Normal 6 3 7 4 4" xfId="25211"/>
    <cellStyle name="Normal 6 3 7 4 5" xfId="25212"/>
    <cellStyle name="Normal 6 3 7 4 6" xfId="41961"/>
    <cellStyle name="Normal 6 3 7 5" xfId="25213"/>
    <cellStyle name="Normal 6 3 7 5 2" xfId="25214"/>
    <cellStyle name="Normal 6 3 7 5 3" xfId="25215"/>
    <cellStyle name="Normal 6 3 7 5 4" xfId="49233"/>
    <cellStyle name="Normal 6 3 7 6" xfId="25216"/>
    <cellStyle name="Normal 6 3 7 6 2" xfId="25217"/>
    <cellStyle name="Normal 6 3 7 6 3" xfId="25218"/>
    <cellStyle name="Normal 6 3 7 6 4" xfId="45595"/>
    <cellStyle name="Normal 6 3 7 7" xfId="25219"/>
    <cellStyle name="Normal 6 3 7 7 2" xfId="25220"/>
    <cellStyle name="Normal 6 3 7 7 3" xfId="25221"/>
    <cellStyle name="Normal 6 3 7 7 4" xfId="50806"/>
    <cellStyle name="Normal 6 3 7 8" xfId="25222"/>
    <cellStyle name="Normal 6 3 7 8 2" xfId="25223"/>
    <cellStyle name="Normal 6 3 7 8 3" xfId="43772"/>
    <cellStyle name="Normal 6 3 7 9" xfId="25224"/>
    <cellStyle name="Normal 6 3 8" xfId="25225"/>
    <cellStyle name="Normal 6 3 8 10" xfId="25226"/>
    <cellStyle name="Normal 6 3 8 11" xfId="39966"/>
    <cellStyle name="Normal 6 3 8 2" xfId="25227"/>
    <cellStyle name="Normal 6 3 8 2 10" xfId="40423"/>
    <cellStyle name="Normal 6 3 8 2 2" xfId="25228"/>
    <cellStyle name="Normal 6 3 8 2 2 2" xfId="25229"/>
    <cellStyle name="Normal 6 3 8 2 2 2 2" xfId="25230"/>
    <cellStyle name="Normal 6 3 8 2 2 2 2 2" xfId="25231"/>
    <cellStyle name="Normal 6 3 8 2 2 2 2 3" xfId="25232"/>
    <cellStyle name="Normal 6 3 8 2 2 2 2 4" xfId="53572"/>
    <cellStyle name="Normal 6 3 8 2 2 2 3" xfId="25233"/>
    <cellStyle name="Normal 6 3 8 2 2 2 3 2" xfId="25234"/>
    <cellStyle name="Normal 6 3 8 2 2 2 3 3" xfId="49234"/>
    <cellStyle name="Normal 6 3 8 2 2 2 4" xfId="25235"/>
    <cellStyle name="Normal 6 3 8 2 2 2 5" xfId="25236"/>
    <cellStyle name="Normal 6 3 8 2 2 2 6" xfId="42916"/>
    <cellStyle name="Normal 6 3 8 2 2 3" xfId="25237"/>
    <cellStyle name="Normal 6 3 8 2 2 3 2" xfId="25238"/>
    <cellStyle name="Normal 6 3 8 2 2 3 3" xfId="25239"/>
    <cellStyle name="Normal 6 3 8 2 2 3 4" xfId="49235"/>
    <cellStyle name="Normal 6 3 8 2 2 4" xfId="25240"/>
    <cellStyle name="Normal 6 3 8 2 2 4 2" xfId="25241"/>
    <cellStyle name="Normal 6 3 8 2 2 4 3" xfId="25242"/>
    <cellStyle name="Normal 6 3 8 2 2 4 4" xfId="46550"/>
    <cellStyle name="Normal 6 3 8 2 2 5" xfId="25243"/>
    <cellStyle name="Normal 6 3 8 2 2 5 2" xfId="25244"/>
    <cellStyle name="Normal 6 3 8 2 2 5 3" xfId="25245"/>
    <cellStyle name="Normal 6 3 8 2 2 5 4" xfId="51761"/>
    <cellStyle name="Normal 6 3 8 2 2 6" xfId="25246"/>
    <cellStyle name="Normal 6 3 8 2 2 6 2" xfId="25247"/>
    <cellStyle name="Normal 6 3 8 2 2 6 3" xfId="44727"/>
    <cellStyle name="Normal 6 3 8 2 2 7" xfId="25248"/>
    <cellStyle name="Normal 6 3 8 2 2 8" xfId="25249"/>
    <cellStyle name="Normal 6 3 8 2 2 9" xfId="41105"/>
    <cellStyle name="Normal 6 3 8 2 3" xfId="25250"/>
    <cellStyle name="Normal 6 3 8 2 3 2" xfId="25251"/>
    <cellStyle name="Normal 6 3 8 2 3 2 2" xfId="25252"/>
    <cellStyle name="Normal 6 3 8 2 3 2 3" xfId="25253"/>
    <cellStyle name="Normal 6 3 8 2 3 2 4" xfId="52890"/>
    <cellStyle name="Normal 6 3 8 2 3 3" xfId="25254"/>
    <cellStyle name="Normal 6 3 8 2 3 3 2" xfId="25255"/>
    <cellStyle name="Normal 6 3 8 2 3 3 3" xfId="49236"/>
    <cellStyle name="Normal 6 3 8 2 3 4" xfId="25256"/>
    <cellStyle name="Normal 6 3 8 2 3 5" xfId="25257"/>
    <cellStyle name="Normal 6 3 8 2 3 6" xfId="42234"/>
    <cellStyle name="Normal 6 3 8 2 4" xfId="25258"/>
    <cellStyle name="Normal 6 3 8 2 4 2" xfId="25259"/>
    <cellStyle name="Normal 6 3 8 2 4 3" xfId="25260"/>
    <cellStyle name="Normal 6 3 8 2 4 4" xfId="49237"/>
    <cellStyle name="Normal 6 3 8 2 5" xfId="25261"/>
    <cellStyle name="Normal 6 3 8 2 5 2" xfId="25262"/>
    <cellStyle name="Normal 6 3 8 2 5 3" xfId="25263"/>
    <cellStyle name="Normal 6 3 8 2 5 4" xfId="45868"/>
    <cellStyle name="Normal 6 3 8 2 6" xfId="25264"/>
    <cellStyle name="Normal 6 3 8 2 6 2" xfId="25265"/>
    <cellStyle name="Normal 6 3 8 2 6 3" xfId="25266"/>
    <cellStyle name="Normal 6 3 8 2 6 4" xfId="51079"/>
    <cellStyle name="Normal 6 3 8 2 7" xfId="25267"/>
    <cellStyle name="Normal 6 3 8 2 7 2" xfId="25268"/>
    <cellStyle name="Normal 6 3 8 2 7 3" xfId="44045"/>
    <cellStyle name="Normal 6 3 8 2 8" xfId="25269"/>
    <cellStyle name="Normal 6 3 8 2 9" xfId="25270"/>
    <cellStyle name="Normal 6 3 8 3" xfId="25271"/>
    <cellStyle name="Normal 6 3 8 3 2" xfId="25272"/>
    <cellStyle name="Normal 6 3 8 3 2 2" xfId="25273"/>
    <cellStyle name="Normal 6 3 8 3 2 2 2" xfId="25274"/>
    <cellStyle name="Normal 6 3 8 3 2 2 3" xfId="25275"/>
    <cellStyle name="Normal 6 3 8 3 2 2 4" xfId="53571"/>
    <cellStyle name="Normal 6 3 8 3 2 3" xfId="25276"/>
    <cellStyle name="Normal 6 3 8 3 2 3 2" xfId="25277"/>
    <cellStyle name="Normal 6 3 8 3 2 3 3" xfId="49238"/>
    <cellStyle name="Normal 6 3 8 3 2 4" xfId="25278"/>
    <cellStyle name="Normal 6 3 8 3 2 5" xfId="25279"/>
    <cellStyle name="Normal 6 3 8 3 2 6" xfId="42915"/>
    <cellStyle name="Normal 6 3 8 3 3" xfId="25280"/>
    <cellStyle name="Normal 6 3 8 3 3 2" xfId="25281"/>
    <cellStyle name="Normal 6 3 8 3 3 3" xfId="25282"/>
    <cellStyle name="Normal 6 3 8 3 3 4" xfId="49239"/>
    <cellStyle name="Normal 6 3 8 3 4" xfId="25283"/>
    <cellStyle name="Normal 6 3 8 3 4 2" xfId="25284"/>
    <cellStyle name="Normal 6 3 8 3 4 3" xfId="25285"/>
    <cellStyle name="Normal 6 3 8 3 4 4" xfId="46549"/>
    <cellStyle name="Normal 6 3 8 3 5" xfId="25286"/>
    <cellStyle name="Normal 6 3 8 3 5 2" xfId="25287"/>
    <cellStyle name="Normal 6 3 8 3 5 3" xfId="25288"/>
    <cellStyle name="Normal 6 3 8 3 5 4" xfId="51760"/>
    <cellStyle name="Normal 6 3 8 3 6" xfId="25289"/>
    <cellStyle name="Normal 6 3 8 3 6 2" xfId="25290"/>
    <cellStyle name="Normal 6 3 8 3 6 3" xfId="44726"/>
    <cellStyle name="Normal 6 3 8 3 7" xfId="25291"/>
    <cellStyle name="Normal 6 3 8 3 8" xfId="25292"/>
    <cellStyle name="Normal 6 3 8 3 9" xfId="41104"/>
    <cellStyle name="Normal 6 3 8 4" xfId="25293"/>
    <cellStyle name="Normal 6 3 8 4 2" xfId="25294"/>
    <cellStyle name="Normal 6 3 8 4 2 2" xfId="25295"/>
    <cellStyle name="Normal 6 3 8 4 2 3" xfId="25296"/>
    <cellStyle name="Normal 6 3 8 4 2 4" xfId="52433"/>
    <cellStyle name="Normal 6 3 8 4 3" xfId="25297"/>
    <cellStyle name="Normal 6 3 8 4 3 2" xfId="25298"/>
    <cellStyle name="Normal 6 3 8 4 3 3" xfId="49240"/>
    <cellStyle name="Normal 6 3 8 4 4" xfId="25299"/>
    <cellStyle name="Normal 6 3 8 4 5" xfId="25300"/>
    <cellStyle name="Normal 6 3 8 4 6" xfId="41777"/>
    <cellStyle name="Normal 6 3 8 5" xfId="25301"/>
    <cellStyle name="Normal 6 3 8 5 2" xfId="25302"/>
    <cellStyle name="Normal 6 3 8 5 3" xfId="25303"/>
    <cellStyle name="Normal 6 3 8 5 4" xfId="49241"/>
    <cellStyle name="Normal 6 3 8 6" xfId="25304"/>
    <cellStyle name="Normal 6 3 8 6 2" xfId="25305"/>
    <cellStyle name="Normal 6 3 8 6 3" xfId="25306"/>
    <cellStyle name="Normal 6 3 8 6 4" xfId="45411"/>
    <cellStyle name="Normal 6 3 8 7" xfId="25307"/>
    <cellStyle name="Normal 6 3 8 7 2" xfId="25308"/>
    <cellStyle name="Normal 6 3 8 7 3" xfId="25309"/>
    <cellStyle name="Normal 6 3 8 7 4" xfId="50622"/>
    <cellStyle name="Normal 6 3 8 8" xfId="25310"/>
    <cellStyle name="Normal 6 3 8 8 2" xfId="25311"/>
    <cellStyle name="Normal 6 3 8 8 3" xfId="43588"/>
    <cellStyle name="Normal 6 3 8 9" xfId="25312"/>
    <cellStyle name="Normal 6 3 9" xfId="25313"/>
    <cellStyle name="Normal 6 3 9 10" xfId="40288"/>
    <cellStyle name="Normal 6 3 9 2" xfId="25314"/>
    <cellStyle name="Normal 6 3 9 2 2" xfId="25315"/>
    <cellStyle name="Normal 6 3 9 2 2 2" xfId="25316"/>
    <cellStyle name="Normal 6 3 9 2 2 2 2" xfId="25317"/>
    <cellStyle name="Normal 6 3 9 2 2 2 3" xfId="25318"/>
    <cellStyle name="Normal 6 3 9 2 2 2 4" xfId="53573"/>
    <cellStyle name="Normal 6 3 9 2 2 3" xfId="25319"/>
    <cellStyle name="Normal 6 3 9 2 2 3 2" xfId="25320"/>
    <cellStyle name="Normal 6 3 9 2 2 3 3" xfId="49242"/>
    <cellStyle name="Normal 6 3 9 2 2 4" xfId="25321"/>
    <cellStyle name="Normal 6 3 9 2 2 5" xfId="25322"/>
    <cellStyle name="Normal 6 3 9 2 2 6" xfId="42917"/>
    <cellStyle name="Normal 6 3 9 2 3" xfId="25323"/>
    <cellStyle name="Normal 6 3 9 2 3 2" xfId="25324"/>
    <cellStyle name="Normal 6 3 9 2 3 3" xfId="25325"/>
    <cellStyle name="Normal 6 3 9 2 3 4" xfId="49243"/>
    <cellStyle name="Normal 6 3 9 2 4" xfId="25326"/>
    <cellStyle name="Normal 6 3 9 2 4 2" xfId="25327"/>
    <cellStyle name="Normal 6 3 9 2 4 3" xfId="25328"/>
    <cellStyle name="Normal 6 3 9 2 4 4" xfId="46551"/>
    <cellStyle name="Normal 6 3 9 2 5" xfId="25329"/>
    <cellStyle name="Normal 6 3 9 2 5 2" xfId="25330"/>
    <cellStyle name="Normal 6 3 9 2 5 3" xfId="25331"/>
    <cellStyle name="Normal 6 3 9 2 5 4" xfId="51762"/>
    <cellStyle name="Normal 6 3 9 2 6" xfId="25332"/>
    <cellStyle name="Normal 6 3 9 2 6 2" xfId="25333"/>
    <cellStyle name="Normal 6 3 9 2 6 3" xfId="44728"/>
    <cellStyle name="Normal 6 3 9 2 7" xfId="25334"/>
    <cellStyle name="Normal 6 3 9 2 8" xfId="25335"/>
    <cellStyle name="Normal 6 3 9 2 9" xfId="41106"/>
    <cellStyle name="Normal 6 3 9 3" xfId="25336"/>
    <cellStyle name="Normal 6 3 9 3 2" xfId="25337"/>
    <cellStyle name="Normal 6 3 9 3 2 2" xfId="25338"/>
    <cellStyle name="Normal 6 3 9 3 2 3" xfId="25339"/>
    <cellStyle name="Normal 6 3 9 3 2 4" xfId="52755"/>
    <cellStyle name="Normal 6 3 9 3 3" xfId="25340"/>
    <cellStyle name="Normal 6 3 9 3 3 2" xfId="25341"/>
    <cellStyle name="Normal 6 3 9 3 3 3" xfId="49244"/>
    <cellStyle name="Normal 6 3 9 3 4" xfId="25342"/>
    <cellStyle name="Normal 6 3 9 3 5" xfId="25343"/>
    <cellStyle name="Normal 6 3 9 3 6" xfId="42099"/>
    <cellStyle name="Normal 6 3 9 4" xfId="25344"/>
    <cellStyle name="Normal 6 3 9 4 2" xfId="25345"/>
    <cellStyle name="Normal 6 3 9 4 3" xfId="25346"/>
    <cellStyle name="Normal 6 3 9 4 4" xfId="49245"/>
    <cellStyle name="Normal 6 3 9 5" xfId="25347"/>
    <cellStyle name="Normal 6 3 9 5 2" xfId="25348"/>
    <cellStyle name="Normal 6 3 9 5 3" xfId="25349"/>
    <cellStyle name="Normal 6 3 9 5 4" xfId="45733"/>
    <cellStyle name="Normal 6 3 9 6" xfId="25350"/>
    <cellStyle name="Normal 6 3 9 6 2" xfId="25351"/>
    <cellStyle name="Normal 6 3 9 6 3" xfId="25352"/>
    <cellStyle name="Normal 6 3 9 6 4" xfId="50944"/>
    <cellStyle name="Normal 6 3 9 7" xfId="25353"/>
    <cellStyle name="Normal 6 3 9 7 2" xfId="25354"/>
    <cellStyle name="Normal 6 3 9 7 3" xfId="43910"/>
    <cellStyle name="Normal 6 3 9 8" xfId="25355"/>
    <cellStyle name="Normal 6 3 9 9" xfId="25356"/>
    <cellStyle name="Normal 6 4" xfId="160"/>
    <cellStyle name="Normal 6 4 10" xfId="25357"/>
    <cellStyle name="Normal 6 4 10 2" xfId="25358"/>
    <cellStyle name="Normal 6 4 10 2 2" xfId="25359"/>
    <cellStyle name="Normal 6 4 10 2 2 2" xfId="25360"/>
    <cellStyle name="Normal 6 4 10 2 2 3" xfId="25361"/>
    <cellStyle name="Normal 6 4 10 2 2 4" xfId="53862"/>
    <cellStyle name="Normal 6 4 10 2 3" xfId="25362"/>
    <cellStyle name="Normal 6 4 10 2 3 2" xfId="25363"/>
    <cellStyle name="Normal 6 4 10 2 3 3" xfId="49246"/>
    <cellStyle name="Normal 6 4 10 2 4" xfId="25364"/>
    <cellStyle name="Normal 6 4 10 2 5" xfId="25365"/>
    <cellStyle name="Normal 6 4 10 2 6" xfId="43206"/>
    <cellStyle name="Normal 6 4 10 3" xfId="25366"/>
    <cellStyle name="Normal 6 4 10 3 2" xfId="25367"/>
    <cellStyle name="Normal 6 4 10 3 3" xfId="25368"/>
    <cellStyle name="Normal 6 4 10 3 4" xfId="49247"/>
    <cellStyle name="Normal 6 4 10 4" xfId="25369"/>
    <cellStyle name="Normal 6 4 10 4 2" xfId="25370"/>
    <cellStyle name="Normal 6 4 10 4 3" xfId="25371"/>
    <cellStyle name="Normal 6 4 10 4 4" xfId="46840"/>
    <cellStyle name="Normal 6 4 10 5" xfId="25372"/>
    <cellStyle name="Normal 6 4 10 5 2" xfId="25373"/>
    <cellStyle name="Normal 6 4 10 5 3" xfId="25374"/>
    <cellStyle name="Normal 6 4 10 5 4" xfId="52051"/>
    <cellStyle name="Normal 6 4 10 6" xfId="25375"/>
    <cellStyle name="Normal 6 4 10 6 2" xfId="25376"/>
    <cellStyle name="Normal 6 4 10 6 3" xfId="45017"/>
    <cellStyle name="Normal 6 4 10 7" xfId="25377"/>
    <cellStyle name="Normal 6 4 10 8" xfId="25378"/>
    <cellStyle name="Normal 6 4 10 9" xfId="41395"/>
    <cellStyle name="Normal 6 4 11" xfId="25379"/>
    <cellStyle name="Normal 6 4 11 2" xfId="25380"/>
    <cellStyle name="Normal 6 4 11 2 2" xfId="25381"/>
    <cellStyle name="Normal 6 4 11 2 2 2" xfId="25382"/>
    <cellStyle name="Normal 6 4 11 2 2 3" xfId="25383"/>
    <cellStyle name="Normal 6 4 11 2 2 4" xfId="53998"/>
    <cellStyle name="Normal 6 4 11 2 3" xfId="25384"/>
    <cellStyle name="Normal 6 4 11 2 3 2" xfId="25385"/>
    <cellStyle name="Normal 6 4 11 2 3 3" xfId="49248"/>
    <cellStyle name="Normal 6 4 11 2 4" xfId="25386"/>
    <cellStyle name="Normal 6 4 11 2 5" xfId="25387"/>
    <cellStyle name="Normal 6 4 11 2 6" xfId="43342"/>
    <cellStyle name="Normal 6 4 11 3" xfId="25388"/>
    <cellStyle name="Normal 6 4 11 3 2" xfId="25389"/>
    <cellStyle name="Normal 6 4 11 3 3" xfId="25390"/>
    <cellStyle name="Normal 6 4 11 3 4" xfId="46976"/>
    <cellStyle name="Normal 6 4 11 4" xfId="25391"/>
    <cellStyle name="Normal 6 4 11 4 2" xfId="25392"/>
    <cellStyle name="Normal 6 4 11 4 3" xfId="25393"/>
    <cellStyle name="Normal 6 4 11 4 4" xfId="52187"/>
    <cellStyle name="Normal 6 4 11 5" xfId="25394"/>
    <cellStyle name="Normal 6 4 11 5 2" xfId="25395"/>
    <cellStyle name="Normal 6 4 11 5 3" xfId="45153"/>
    <cellStyle name="Normal 6 4 11 6" xfId="25396"/>
    <cellStyle name="Normal 6 4 11 7" xfId="25397"/>
    <cellStyle name="Normal 6 4 11 8" xfId="41531"/>
    <cellStyle name="Normal 6 4 12" xfId="25398"/>
    <cellStyle name="Normal 6 4 12 2" xfId="25399"/>
    <cellStyle name="Normal 6 4 12 2 2" xfId="25400"/>
    <cellStyle name="Normal 6 4 12 2 3" xfId="25401"/>
    <cellStyle name="Normal 6 4 12 2 4" xfId="49249"/>
    <cellStyle name="Normal 6 4 12 3" xfId="25402"/>
    <cellStyle name="Normal 6 4 12 3 2" xfId="25403"/>
    <cellStyle name="Normal 6 4 12 3 3" xfId="25404"/>
    <cellStyle name="Normal 6 4 12 3 4" xfId="52336"/>
    <cellStyle name="Normal 6 4 12 4" xfId="25405"/>
    <cellStyle name="Normal 6 4 12 4 2" xfId="25406"/>
    <cellStyle name="Normal 6 4 12 4 3" xfId="45292"/>
    <cellStyle name="Normal 6 4 12 5" xfId="25407"/>
    <cellStyle name="Normal 6 4 12 6" xfId="25408"/>
    <cellStyle name="Normal 6 4 12 7" xfId="41680"/>
    <cellStyle name="Normal 6 4 13" xfId="25409"/>
    <cellStyle name="Normal 6 4 13 2" xfId="25410"/>
    <cellStyle name="Normal 6 4 13 3" xfId="25411"/>
    <cellStyle name="Normal 6 4 13 4" xfId="49250"/>
    <cellStyle name="Normal 6 4 14" xfId="25412"/>
    <cellStyle name="Normal 6 4 14 2" xfId="25413"/>
    <cellStyle name="Normal 6 4 14 3" xfId="25414"/>
    <cellStyle name="Normal 6 4 14 4" xfId="45314"/>
    <cellStyle name="Normal 6 4 15" xfId="25415"/>
    <cellStyle name="Normal 6 4 15 2" xfId="25416"/>
    <cellStyle name="Normal 6 4 15 3" xfId="25417"/>
    <cellStyle name="Normal 6 4 15 4" xfId="50525"/>
    <cellStyle name="Normal 6 4 16" xfId="25418"/>
    <cellStyle name="Normal 6 4 16 2" xfId="25419"/>
    <cellStyle name="Normal 6 4 16 3" xfId="43491"/>
    <cellStyle name="Normal 6 4 17" xfId="25420"/>
    <cellStyle name="Normal 6 4 18" xfId="25421"/>
    <cellStyle name="Normal 6 4 19" xfId="39869"/>
    <cellStyle name="Normal 6 4 2" xfId="273"/>
    <cellStyle name="Normal 6 4 2 10" xfId="25422"/>
    <cellStyle name="Normal 6 4 2 10 2" xfId="25423"/>
    <cellStyle name="Normal 6 4 2 10 3" xfId="25424"/>
    <cellStyle name="Normal 6 4 2 10 4" xfId="50721"/>
    <cellStyle name="Normal 6 4 2 11" xfId="25425"/>
    <cellStyle name="Normal 6 4 2 11 2" xfId="25426"/>
    <cellStyle name="Normal 6 4 2 11 3" xfId="43687"/>
    <cellStyle name="Normal 6 4 2 12" xfId="25427"/>
    <cellStyle name="Normal 6 4 2 13" xfId="25428"/>
    <cellStyle name="Normal 6 4 2 14" xfId="40065"/>
    <cellStyle name="Normal 6 4 2 2" xfId="25429"/>
    <cellStyle name="Normal 6 4 2 2 10" xfId="25430"/>
    <cellStyle name="Normal 6 4 2 2 11" xfId="40200"/>
    <cellStyle name="Normal 6 4 2 2 2" xfId="25431"/>
    <cellStyle name="Normal 6 4 2 2 2 10" xfId="40567"/>
    <cellStyle name="Normal 6 4 2 2 2 2" xfId="25432"/>
    <cellStyle name="Normal 6 4 2 2 2 2 2" xfId="25433"/>
    <cellStyle name="Normal 6 4 2 2 2 2 2 2" xfId="25434"/>
    <cellStyle name="Normal 6 4 2 2 2 2 2 2 2" xfId="25435"/>
    <cellStyle name="Normal 6 4 2 2 2 2 2 2 3" xfId="25436"/>
    <cellStyle name="Normal 6 4 2 2 2 2 2 2 4" xfId="53576"/>
    <cellStyle name="Normal 6 4 2 2 2 2 2 3" xfId="25437"/>
    <cellStyle name="Normal 6 4 2 2 2 2 2 3 2" xfId="25438"/>
    <cellStyle name="Normal 6 4 2 2 2 2 2 3 3" xfId="49251"/>
    <cellStyle name="Normal 6 4 2 2 2 2 2 4" xfId="25439"/>
    <cellStyle name="Normal 6 4 2 2 2 2 2 5" xfId="25440"/>
    <cellStyle name="Normal 6 4 2 2 2 2 2 6" xfId="42920"/>
    <cellStyle name="Normal 6 4 2 2 2 2 3" xfId="25441"/>
    <cellStyle name="Normal 6 4 2 2 2 2 3 2" xfId="25442"/>
    <cellStyle name="Normal 6 4 2 2 2 2 3 3" xfId="25443"/>
    <cellStyle name="Normal 6 4 2 2 2 2 3 4" xfId="49252"/>
    <cellStyle name="Normal 6 4 2 2 2 2 4" xfId="25444"/>
    <cellStyle name="Normal 6 4 2 2 2 2 4 2" xfId="25445"/>
    <cellStyle name="Normal 6 4 2 2 2 2 4 3" xfId="25446"/>
    <cellStyle name="Normal 6 4 2 2 2 2 4 4" xfId="46554"/>
    <cellStyle name="Normal 6 4 2 2 2 2 5" xfId="25447"/>
    <cellStyle name="Normal 6 4 2 2 2 2 5 2" xfId="25448"/>
    <cellStyle name="Normal 6 4 2 2 2 2 5 3" xfId="25449"/>
    <cellStyle name="Normal 6 4 2 2 2 2 5 4" xfId="51765"/>
    <cellStyle name="Normal 6 4 2 2 2 2 6" xfId="25450"/>
    <cellStyle name="Normal 6 4 2 2 2 2 6 2" xfId="25451"/>
    <cellStyle name="Normal 6 4 2 2 2 2 6 3" xfId="44731"/>
    <cellStyle name="Normal 6 4 2 2 2 2 7" xfId="25452"/>
    <cellStyle name="Normal 6 4 2 2 2 2 8" xfId="25453"/>
    <cellStyle name="Normal 6 4 2 2 2 2 9" xfId="41109"/>
    <cellStyle name="Normal 6 4 2 2 2 3" xfId="25454"/>
    <cellStyle name="Normal 6 4 2 2 2 3 2" xfId="25455"/>
    <cellStyle name="Normal 6 4 2 2 2 3 2 2" xfId="25456"/>
    <cellStyle name="Normal 6 4 2 2 2 3 2 3" xfId="25457"/>
    <cellStyle name="Normal 6 4 2 2 2 3 2 4" xfId="53034"/>
    <cellStyle name="Normal 6 4 2 2 2 3 3" xfId="25458"/>
    <cellStyle name="Normal 6 4 2 2 2 3 3 2" xfId="25459"/>
    <cellStyle name="Normal 6 4 2 2 2 3 3 3" xfId="49253"/>
    <cellStyle name="Normal 6 4 2 2 2 3 4" xfId="25460"/>
    <cellStyle name="Normal 6 4 2 2 2 3 5" xfId="25461"/>
    <cellStyle name="Normal 6 4 2 2 2 3 6" xfId="42378"/>
    <cellStyle name="Normal 6 4 2 2 2 4" xfId="25462"/>
    <cellStyle name="Normal 6 4 2 2 2 4 2" xfId="25463"/>
    <cellStyle name="Normal 6 4 2 2 2 4 3" xfId="25464"/>
    <cellStyle name="Normal 6 4 2 2 2 4 4" xfId="49254"/>
    <cellStyle name="Normal 6 4 2 2 2 5" xfId="25465"/>
    <cellStyle name="Normal 6 4 2 2 2 5 2" xfId="25466"/>
    <cellStyle name="Normal 6 4 2 2 2 5 3" xfId="25467"/>
    <cellStyle name="Normal 6 4 2 2 2 5 4" xfId="46012"/>
    <cellStyle name="Normal 6 4 2 2 2 6" xfId="25468"/>
    <cellStyle name="Normal 6 4 2 2 2 6 2" xfId="25469"/>
    <cellStyle name="Normal 6 4 2 2 2 6 3" xfId="25470"/>
    <cellStyle name="Normal 6 4 2 2 2 6 4" xfId="51223"/>
    <cellStyle name="Normal 6 4 2 2 2 7" xfId="25471"/>
    <cellStyle name="Normal 6 4 2 2 2 7 2" xfId="25472"/>
    <cellStyle name="Normal 6 4 2 2 2 7 3" xfId="44189"/>
    <cellStyle name="Normal 6 4 2 2 2 8" xfId="25473"/>
    <cellStyle name="Normal 6 4 2 2 2 9" xfId="25474"/>
    <cellStyle name="Normal 6 4 2 2 3" xfId="25475"/>
    <cellStyle name="Normal 6 4 2 2 3 2" xfId="25476"/>
    <cellStyle name="Normal 6 4 2 2 3 2 2" xfId="25477"/>
    <cellStyle name="Normal 6 4 2 2 3 2 2 2" xfId="25478"/>
    <cellStyle name="Normal 6 4 2 2 3 2 2 3" xfId="25479"/>
    <cellStyle name="Normal 6 4 2 2 3 2 2 4" xfId="53575"/>
    <cellStyle name="Normal 6 4 2 2 3 2 3" xfId="25480"/>
    <cellStyle name="Normal 6 4 2 2 3 2 3 2" xfId="25481"/>
    <cellStyle name="Normal 6 4 2 2 3 2 3 3" xfId="49255"/>
    <cellStyle name="Normal 6 4 2 2 3 2 4" xfId="25482"/>
    <cellStyle name="Normal 6 4 2 2 3 2 5" xfId="25483"/>
    <cellStyle name="Normal 6 4 2 2 3 2 6" xfId="42919"/>
    <cellStyle name="Normal 6 4 2 2 3 3" xfId="25484"/>
    <cellStyle name="Normal 6 4 2 2 3 3 2" xfId="25485"/>
    <cellStyle name="Normal 6 4 2 2 3 3 3" xfId="25486"/>
    <cellStyle name="Normal 6 4 2 2 3 3 4" xfId="49256"/>
    <cellStyle name="Normal 6 4 2 2 3 4" xfId="25487"/>
    <cellStyle name="Normal 6 4 2 2 3 4 2" xfId="25488"/>
    <cellStyle name="Normal 6 4 2 2 3 4 3" xfId="25489"/>
    <cellStyle name="Normal 6 4 2 2 3 4 4" xfId="46553"/>
    <cellStyle name="Normal 6 4 2 2 3 5" xfId="25490"/>
    <cellStyle name="Normal 6 4 2 2 3 5 2" xfId="25491"/>
    <cellStyle name="Normal 6 4 2 2 3 5 3" xfId="25492"/>
    <cellStyle name="Normal 6 4 2 2 3 5 4" xfId="51764"/>
    <cellStyle name="Normal 6 4 2 2 3 6" xfId="25493"/>
    <cellStyle name="Normal 6 4 2 2 3 6 2" xfId="25494"/>
    <cellStyle name="Normal 6 4 2 2 3 6 3" xfId="44730"/>
    <cellStyle name="Normal 6 4 2 2 3 7" xfId="25495"/>
    <cellStyle name="Normal 6 4 2 2 3 8" xfId="25496"/>
    <cellStyle name="Normal 6 4 2 2 3 9" xfId="41108"/>
    <cellStyle name="Normal 6 4 2 2 4" xfId="25497"/>
    <cellStyle name="Normal 6 4 2 2 4 2" xfId="25498"/>
    <cellStyle name="Normal 6 4 2 2 4 2 2" xfId="25499"/>
    <cellStyle name="Normal 6 4 2 2 4 2 3" xfId="25500"/>
    <cellStyle name="Normal 6 4 2 2 4 2 4" xfId="52667"/>
    <cellStyle name="Normal 6 4 2 2 4 3" xfId="25501"/>
    <cellStyle name="Normal 6 4 2 2 4 3 2" xfId="25502"/>
    <cellStyle name="Normal 6 4 2 2 4 3 3" xfId="49257"/>
    <cellStyle name="Normal 6 4 2 2 4 4" xfId="25503"/>
    <cellStyle name="Normal 6 4 2 2 4 5" xfId="25504"/>
    <cellStyle name="Normal 6 4 2 2 4 6" xfId="42011"/>
    <cellStyle name="Normal 6 4 2 2 5" xfId="25505"/>
    <cellStyle name="Normal 6 4 2 2 5 2" xfId="25506"/>
    <cellStyle name="Normal 6 4 2 2 5 3" xfId="25507"/>
    <cellStyle name="Normal 6 4 2 2 5 4" xfId="49258"/>
    <cellStyle name="Normal 6 4 2 2 6" xfId="25508"/>
    <cellStyle name="Normal 6 4 2 2 6 2" xfId="25509"/>
    <cellStyle name="Normal 6 4 2 2 6 3" xfId="25510"/>
    <cellStyle name="Normal 6 4 2 2 6 4" xfId="45645"/>
    <cellStyle name="Normal 6 4 2 2 7" xfId="25511"/>
    <cellStyle name="Normal 6 4 2 2 7 2" xfId="25512"/>
    <cellStyle name="Normal 6 4 2 2 7 3" xfId="25513"/>
    <cellStyle name="Normal 6 4 2 2 7 4" xfId="50856"/>
    <cellStyle name="Normal 6 4 2 2 8" xfId="25514"/>
    <cellStyle name="Normal 6 4 2 2 8 2" xfId="25515"/>
    <cellStyle name="Normal 6 4 2 2 8 3" xfId="43822"/>
    <cellStyle name="Normal 6 4 2 2 9" xfId="25516"/>
    <cellStyle name="Normal 6 4 2 3" xfId="25517"/>
    <cellStyle name="Normal 6 4 2 3 10" xfId="40338"/>
    <cellStyle name="Normal 6 4 2 3 2" xfId="25518"/>
    <cellStyle name="Normal 6 4 2 3 2 2" xfId="25519"/>
    <cellStyle name="Normal 6 4 2 3 2 2 2" xfId="25520"/>
    <cellStyle name="Normal 6 4 2 3 2 2 2 2" xfId="25521"/>
    <cellStyle name="Normal 6 4 2 3 2 2 2 3" xfId="25522"/>
    <cellStyle name="Normal 6 4 2 3 2 2 2 4" xfId="53577"/>
    <cellStyle name="Normal 6 4 2 3 2 2 3" xfId="25523"/>
    <cellStyle name="Normal 6 4 2 3 2 2 3 2" xfId="25524"/>
    <cellStyle name="Normal 6 4 2 3 2 2 3 3" xfId="49259"/>
    <cellStyle name="Normal 6 4 2 3 2 2 4" xfId="25525"/>
    <cellStyle name="Normal 6 4 2 3 2 2 5" xfId="25526"/>
    <cellStyle name="Normal 6 4 2 3 2 2 6" xfId="42921"/>
    <cellStyle name="Normal 6 4 2 3 2 3" xfId="25527"/>
    <cellStyle name="Normal 6 4 2 3 2 3 2" xfId="25528"/>
    <cellStyle name="Normal 6 4 2 3 2 3 3" xfId="25529"/>
    <cellStyle name="Normal 6 4 2 3 2 3 4" xfId="49260"/>
    <cellStyle name="Normal 6 4 2 3 2 4" xfId="25530"/>
    <cellStyle name="Normal 6 4 2 3 2 4 2" xfId="25531"/>
    <cellStyle name="Normal 6 4 2 3 2 4 3" xfId="25532"/>
    <cellStyle name="Normal 6 4 2 3 2 4 4" xfId="46555"/>
    <cellStyle name="Normal 6 4 2 3 2 5" xfId="25533"/>
    <cellStyle name="Normal 6 4 2 3 2 5 2" xfId="25534"/>
    <cellStyle name="Normal 6 4 2 3 2 5 3" xfId="25535"/>
    <cellStyle name="Normal 6 4 2 3 2 5 4" xfId="51766"/>
    <cellStyle name="Normal 6 4 2 3 2 6" xfId="25536"/>
    <cellStyle name="Normal 6 4 2 3 2 6 2" xfId="25537"/>
    <cellStyle name="Normal 6 4 2 3 2 6 3" xfId="44732"/>
    <cellStyle name="Normal 6 4 2 3 2 7" xfId="25538"/>
    <cellStyle name="Normal 6 4 2 3 2 8" xfId="25539"/>
    <cellStyle name="Normal 6 4 2 3 2 9" xfId="41110"/>
    <cellStyle name="Normal 6 4 2 3 3" xfId="25540"/>
    <cellStyle name="Normal 6 4 2 3 3 2" xfId="25541"/>
    <cellStyle name="Normal 6 4 2 3 3 2 2" xfId="25542"/>
    <cellStyle name="Normal 6 4 2 3 3 2 3" xfId="25543"/>
    <cellStyle name="Normal 6 4 2 3 3 2 4" xfId="52805"/>
    <cellStyle name="Normal 6 4 2 3 3 3" xfId="25544"/>
    <cellStyle name="Normal 6 4 2 3 3 3 2" xfId="25545"/>
    <cellStyle name="Normal 6 4 2 3 3 3 3" xfId="49261"/>
    <cellStyle name="Normal 6 4 2 3 3 4" xfId="25546"/>
    <cellStyle name="Normal 6 4 2 3 3 5" xfId="25547"/>
    <cellStyle name="Normal 6 4 2 3 3 6" xfId="42149"/>
    <cellStyle name="Normal 6 4 2 3 4" xfId="25548"/>
    <cellStyle name="Normal 6 4 2 3 4 2" xfId="25549"/>
    <cellStyle name="Normal 6 4 2 3 4 3" xfId="25550"/>
    <cellStyle name="Normal 6 4 2 3 4 4" xfId="49262"/>
    <cellStyle name="Normal 6 4 2 3 5" xfId="25551"/>
    <cellStyle name="Normal 6 4 2 3 5 2" xfId="25552"/>
    <cellStyle name="Normal 6 4 2 3 5 3" xfId="25553"/>
    <cellStyle name="Normal 6 4 2 3 5 4" xfId="45783"/>
    <cellStyle name="Normal 6 4 2 3 6" xfId="25554"/>
    <cellStyle name="Normal 6 4 2 3 6 2" xfId="25555"/>
    <cellStyle name="Normal 6 4 2 3 6 3" xfId="25556"/>
    <cellStyle name="Normal 6 4 2 3 6 4" xfId="50994"/>
    <cellStyle name="Normal 6 4 2 3 7" xfId="25557"/>
    <cellStyle name="Normal 6 4 2 3 7 2" xfId="25558"/>
    <cellStyle name="Normal 6 4 2 3 7 3" xfId="43960"/>
    <cellStyle name="Normal 6 4 2 3 8" xfId="25559"/>
    <cellStyle name="Normal 6 4 2 3 9" xfId="25560"/>
    <cellStyle name="Normal 6 4 2 4" xfId="25561"/>
    <cellStyle name="Normal 6 4 2 4 2" xfId="25562"/>
    <cellStyle name="Normal 6 4 2 4 2 2" xfId="25563"/>
    <cellStyle name="Normal 6 4 2 4 2 2 2" xfId="25564"/>
    <cellStyle name="Normal 6 4 2 4 2 2 3" xfId="25565"/>
    <cellStyle name="Normal 6 4 2 4 2 2 4" xfId="53574"/>
    <cellStyle name="Normal 6 4 2 4 2 3" xfId="25566"/>
    <cellStyle name="Normal 6 4 2 4 2 3 2" xfId="25567"/>
    <cellStyle name="Normal 6 4 2 4 2 3 3" xfId="49263"/>
    <cellStyle name="Normal 6 4 2 4 2 4" xfId="25568"/>
    <cellStyle name="Normal 6 4 2 4 2 5" xfId="25569"/>
    <cellStyle name="Normal 6 4 2 4 2 6" xfId="42918"/>
    <cellStyle name="Normal 6 4 2 4 3" xfId="25570"/>
    <cellStyle name="Normal 6 4 2 4 3 2" xfId="25571"/>
    <cellStyle name="Normal 6 4 2 4 3 3" xfId="25572"/>
    <cellStyle name="Normal 6 4 2 4 3 4" xfId="49264"/>
    <cellStyle name="Normal 6 4 2 4 4" xfId="25573"/>
    <cellStyle name="Normal 6 4 2 4 4 2" xfId="25574"/>
    <cellStyle name="Normal 6 4 2 4 4 3" xfId="25575"/>
    <cellStyle name="Normal 6 4 2 4 4 4" xfId="46552"/>
    <cellStyle name="Normal 6 4 2 4 5" xfId="25576"/>
    <cellStyle name="Normal 6 4 2 4 5 2" xfId="25577"/>
    <cellStyle name="Normal 6 4 2 4 5 3" xfId="25578"/>
    <cellStyle name="Normal 6 4 2 4 5 4" xfId="51763"/>
    <cellStyle name="Normal 6 4 2 4 6" xfId="25579"/>
    <cellStyle name="Normal 6 4 2 4 6 2" xfId="25580"/>
    <cellStyle name="Normal 6 4 2 4 6 3" xfId="44729"/>
    <cellStyle name="Normal 6 4 2 4 7" xfId="25581"/>
    <cellStyle name="Normal 6 4 2 4 8" xfId="25582"/>
    <cellStyle name="Normal 6 4 2 4 9" xfId="41107"/>
    <cellStyle name="Normal 6 4 2 5" xfId="25583"/>
    <cellStyle name="Normal 6 4 2 5 2" xfId="25584"/>
    <cellStyle name="Normal 6 4 2 5 2 2" xfId="25585"/>
    <cellStyle name="Normal 6 4 2 5 2 2 2" xfId="25586"/>
    <cellStyle name="Normal 6 4 2 5 2 2 3" xfId="25587"/>
    <cellStyle name="Normal 6 4 2 5 2 2 4" xfId="53910"/>
    <cellStyle name="Normal 6 4 2 5 2 3" xfId="25588"/>
    <cellStyle name="Normal 6 4 2 5 2 3 2" xfId="25589"/>
    <cellStyle name="Normal 6 4 2 5 2 3 3" xfId="49265"/>
    <cellStyle name="Normal 6 4 2 5 2 4" xfId="25590"/>
    <cellStyle name="Normal 6 4 2 5 2 5" xfId="25591"/>
    <cellStyle name="Normal 6 4 2 5 2 6" xfId="43254"/>
    <cellStyle name="Normal 6 4 2 5 3" xfId="25592"/>
    <cellStyle name="Normal 6 4 2 5 3 2" xfId="25593"/>
    <cellStyle name="Normal 6 4 2 5 3 3" xfId="25594"/>
    <cellStyle name="Normal 6 4 2 5 3 4" xfId="49266"/>
    <cellStyle name="Normal 6 4 2 5 4" xfId="25595"/>
    <cellStyle name="Normal 6 4 2 5 4 2" xfId="25596"/>
    <cellStyle name="Normal 6 4 2 5 4 3" xfId="25597"/>
    <cellStyle name="Normal 6 4 2 5 4 4" xfId="46888"/>
    <cellStyle name="Normal 6 4 2 5 5" xfId="25598"/>
    <cellStyle name="Normal 6 4 2 5 5 2" xfId="25599"/>
    <cellStyle name="Normal 6 4 2 5 5 3" xfId="25600"/>
    <cellStyle name="Normal 6 4 2 5 5 4" xfId="52099"/>
    <cellStyle name="Normal 6 4 2 5 6" xfId="25601"/>
    <cellStyle name="Normal 6 4 2 5 6 2" xfId="25602"/>
    <cellStyle name="Normal 6 4 2 5 6 3" xfId="45065"/>
    <cellStyle name="Normal 6 4 2 5 7" xfId="25603"/>
    <cellStyle name="Normal 6 4 2 5 8" xfId="25604"/>
    <cellStyle name="Normal 6 4 2 5 9" xfId="41443"/>
    <cellStyle name="Normal 6 4 2 6" xfId="25605"/>
    <cellStyle name="Normal 6 4 2 6 2" xfId="25606"/>
    <cellStyle name="Normal 6 4 2 6 2 2" xfId="25607"/>
    <cellStyle name="Normal 6 4 2 6 2 2 2" xfId="25608"/>
    <cellStyle name="Normal 6 4 2 6 2 2 3" xfId="25609"/>
    <cellStyle name="Normal 6 4 2 6 2 2 4" xfId="54045"/>
    <cellStyle name="Normal 6 4 2 6 2 3" xfId="25610"/>
    <cellStyle name="Normal 6 4 2 6 2 3 2" xfId="25611"/>
    <cellStyle name="Normal 6 4 2 6 2 3 3" xfId="49267"/>
    <cellStyle name="Normal 6 4 2 6 2 4" xfId="25612"/>
    <cellStyle name="Normal 6 4 2 6 2 5" xfId="25613"/>
    <cellStyle name="Normal 6 4 2 6 2 6" xfId="43389"/>
    <cellStyle name="Normal 6 4 2 6 3" xfId="25614"/>
    <cellStyle name="Normal 6 4 2 6 3 2" xfId="25615"/>
    <cellStyle name="Normal 6 4 2 6 3 3" xfId="25616"/>
    <cellStyle name="Normal 6 4 2 6 3 4" xfId="47023"/>
    <cellStyle name="Normal 6 4 2 6 4" xfId="25617"/>
    <cellStyle name="Normal 6 4 2 6 4 2" xfId="25618"/>
    <cellStyle name="Normal 6 4 2 6 4 3" xfId="25619"/>
    <cellStyle name="Normal 6 4 2 6 4 4" xfId="52234"/>
    <cellStyle name="Normal 6 4 2 6 5" xfId="25620"/>
    <cellStyle name="Normal 6 4 2 6 5 2" xfId="25621"/>
    <cellStyle name="Normal 6 4 2 6 5 3" xfId="45200"/>
    <cellStyle name="Normal 6 4 2 6 6" xfId="25622"/>
    <cellStyle name="Normal 6 4 2 6 7" xfId="25623"/>
    <cellStyle name="Normal 6 4 2 6 8" xfId="41578"/>
    <cellStyle name="Normal 6 4 2 7" xfId="25624"/>
    <cellStyle name="Normal 6 4 2 7 2" xfId="25625"/>
    <cellStyle name="Normal 6 4 2 7 2 2" xfId="25626"/>
    <cellStyle name="Normal 6 4 2 7 2 3" xfId="25627"/>
    <cellStyle name="Normal 6 4 2 7 2 4" xfId="52532"/>
    <cellStyle name="Normal 6 4 2 7 3" xfId="25628"/>
    <cellStyle name="Normal 6 4 2 7 3 2" xfId="25629"/>
    <cellStyle name="Normal 6 4 2 7 3 3" xfId="49268"/>
    <cellStyle name="Normal 6 4 2 7 4" xfId="25630"/>
    <cellStyle name="Normal 6 4 2 7 5" xfId="25631"/>
    <cellStyle name="Normal 6 4 2 7 6" xfId="41876"/>
    <cellStyle name="Normal 6 4 2 8" xfId="25632"/>
    <cellStyle name="Normal 6 4 2 8 2" xfId="25633"/>
    <cellStyle name="Normal 6 4 2 8 3" xfId="25634"/>
    <cellStyle name="Normal 6 4 2 8 4" xfId="49269"/>
    <cellStyle name="Normal 6 4 2 9" xfId="25635"/>
    <cellStyle name="Normal 6 4 2 9 2" xfId="25636"/>
    <cellStyle name="Normal 6 4 2 9 3" xfId="25637"/>
    <cellStyle name="Normal 6 4 2 9 4" xfId="45510"/>
    <cellStyle name="Normal 6 4 3" xfId="226"/>
    <cellStyle name="Normal 6 4 3 10" xfId="25638"/>
    <cellStyle name="Normal 6 4 3 10 2" xfId="25639"/>
    <cellStyle name="Normal 6 4 3 10 3" xfId="25640"/>
    <cellStyle name="Normal 6 4 3 10 4" xfId="50763"/>
    <cellStyle name="Normal 6 4 3 11" xfId="25641"/>
    <cellStyle name="Normal 6 4 3 11 2" xfId="25642"/>
    <cellStyle name="Normal 6 4 3 11 3" xfId="43729"/>
    <cellStyle name="Normal 6 4 3 12" xfId="25643"/>
    <cellStyle name="Normal 6 4 3 13" xfId="25644"/>
    <cellStyle name="Normal 6 4 3 14" xfId="40107"/>
    <cellStyle name="Normal 6 4 3 2" xfId="25645"/>
    <cellStyle name="Normal 6 4 3 2 10" xfId="25646"/>
    <cellStyle name="Normal 6 4 3 2 11" xfId="40242"/>
    <cellStyle name="Normal 6 4 3 2 2" xfId="25647"/>
    <cellStyle name="Normal 6 4 3 2 2 10" xfId="40609"/>
    <cellStyle name="Normal 6 4 3 2 2 2" xfId="25648"/>
    <cellStyle name="Normal 6 4 3 2 2 2 2" xfId="25649"/>
    <cellStyle name="Normal 6 4 3 2 2 2 2 2" xfId="25650"/>
    <cellStyle name="Normal 6 4 3 2 2 2 2 2 2" xfId="25651"/>
    <cellStyle name="Normal 6 4 3 2 2 2 2 2 3" xfId="25652"/>
    <cellStyle name="Normal 6 4 3 2 2 2 2 2 4" xfId="53580"/>
    <cellStyle name="Normal 6 4 3 2 2 2 2 3" xfId="25653"/>
    <cellStyle name="Normal 6 4 3 2 2 2 2 3 2" xfId="25654"/>
    <cellStyle name="Normal 6 4 3 2 2 2 2 3 3" xfId="49270"/>
    <cellStyle name="Normal 6 4 3 2 2 2 2 4" xfId="25655"/>
    <cellStyle name="Normal 6 4 3 2 2 2 2 5" xfId="25656"/>
    <cellStyle name="Normal 6 4 3 2 2 2 2 6" xfId="42924"/>
    <cellStyle name="Normal 6 4 3 2 2 2 3" xfId="25657"/>
    <cellStyle name="Normal 6 4 3 2 2 2 3 2" xfId="25658"/>
    <cellStyle name="Normal 6 4 3 2 2 2 3 3" xfId="25659"/>
    <cellStyle name="Normal 6 4 3 2 2 2 3 4" xfId="49271"/>
    <cellStyle name="Normal 6 4 3 2 2 2 4" xfId="25660"/>
    <cellStyle name="Normal 6 4 3 2 2 2 4 2" xfId="25661"/>
    <cellStyle name="Normal 6 4 3 2 2 2 4 3" xfId="25662"/>
    <cellStyle name="Normal 6 4 3 2 2 2 4 4" xfId="46558"/>
    <cellStyle name="Normal 6 4 3 2 2 2 5" xfId="25663"/>
    <cellStyle name="Normal 6 4 3 2 2 2 5 2" xfId="25664"/>
    <cellStyle name="Normal 6 4 3 2 2 2 5 3" xfId="25665"/>
    <cellStyle name="Normal 6 4 3 2 2 2 5 4" xfId="51769"/>
    <cellStyle name="Normal 6 4 3 2 2 2 6" xfId="25666"/>
    <cellStyle name="Normal 6 4 3 2 2 2 6 2" xfId="25667"/>
    <cellStyle name="Normal 6 4 3 2 2 2 6 3" xfId="44735"/>
    <cellStyle name="Normal 6 4 3 2 2 2 7" xfId="25668"/>
    <cellStyle name="Normal 6 4 3 2 2 2 8" xfId="25669"/>
    <cellStyle name="Normal 6 4 3 2 2 2 9" xfId="41113"/>
    <cellStyle name="Normal 6 4 3 2 2 3" xfId="25670"/>
    <cellStyle name="Normal 6 4 3 2 2 3 2" xfId="25671"/>
    <cellStyle name="Normal 6 4 3 2 2 3 2 2" xfId="25672"/>
    <cellStyle name="Normal 6 4 3 2 2 3 2 3" xfId="25673"/>
    <cellStyle name="Normal 6 4 3 2 2 3 2 4" xfId="53076"/>
    <cellStyle name="Normal 6 4 3 2 2 3 3" xfId="25674"/>
    <cellStyle name="Normal 6 4 3 2 2 3 3 2" xfId="25675"/>
    <cellStyle name="Normal 6 4 3 2 2 3 3 3" xfId="49272"/>
    <cellStyle name="Normal 6 4 3 2 2 3 4" xfId="25676"/>
    <cellStyle name="Normal 6 4 3 2 2 3 5" xfId="25677"/>
    <cellStyle name="Normal 6 4 3 2 2 3 6" xfId="42420"/>
    <cellStyle name="Normal 6 4 3 2 2 4" xfId="25678"/>
    <cellStyle name="Normal 6 4 3 2 2 4 2" xfId="25679"/>
    <cellStyle name="Normal 6 4 3 2 2 4 3" xfId="25680"/>
    <cellStyle name="Normal 6 4 3 2 2 4 4" xfId="49273"/>
    <cellStyle name="Normal 6 4 3 2 2 5" xfId="25681"/>
    <cellStyle name="Normal 6 4 3 2 2 5 2" xfId="25682"/>
    <cellStyle name="Normal 6 4 3 2 2 5 3" xfId="25683"/>
    <cellStyle name="Normal 6 4 3 2 2 5 4" xfId="46054"/>
    <cellStyle name="Normal 6 4 3 2 2 6" xfId="25684"/>
    <cellStyle name="Normal 6 4 3 2 2 6 2" xfId="25685"/>
    <cellStyle name="Normal 6 4 3 2 2 6 3" xfId="25686"/>
    <cellStyle name="Normal 6 4 3 2 2 6 4" xfId="51265"/>
    <cellStyle name="Normal 6 4 3 2 2 7" xfId="25687"/>
    <cellStyle name="Normal 6 4 3 2 2 7 2" xfId="25688"/>
    <cellStyle name="Normal 6 4 3 2 2 7 3" xfId="44231"/>
    <cellStyle name="Normal 6 4 3 2 2 8" xfId="25689"/>
    <cellStyle name="Normal 6 4 3 2 2 9" xfId="25690"/>
    <cellStyle name="Normal 6 4 3 2 3" xfId="25691"/>
    <cellStyle name="Normal 6 4 3 2 3 2" xfId="25692"/>
    <cellStyle name="Normal 6 4 3 2 3 2 2" xfId="25693"/>
    <cellStyle name="Normal 6 4 3 2 3 2 2 2" xfId="25694"/>
    <cellStyle name="Normal 6 4 3 2 3 2 2 3" xfId="25695"/>
    <cellStyle name="Normal 6 4 3 2 3 2 2 4" xfId="53579"/>
    <cellStyle name="Normal 6 4 3 2 3 2 3" xfId="25696"/>
    <cellStyle name="Normal 6 4 3 2 3 2 3 2" xfId="25697"/>
    <cellStyle name="Normal 6 4 3 2 3 2 3 3" xfId="49274"/>
    <cellStyle name="Normal 6 4 3 2 3 2 4" xfId="25698"/>
    <cellStyle name="Normal 6 4 3 2 3 2 5" xfId="25699"/>
    <cellStyle name="Normal 6 4 3 2 3 2 6" xfId="42923"/>
    <cellStyle name="Normal 6 4 3 2 3 3" xfId="25700"/>
    <cellStyle name="Normal 6 4 3 2 3 3 2" xfId="25701"/>
    <cellStyle name="Normal 6 4 3 2 3 3 3" xfId="25702"/>
    <cellStyle name="Normal 6 4 3 2 3 3 4" xfId="49275"/>
    <cellStyle name="Normal 6 4 3 2 3 4" xfId="25703"/>
    <cellStyle name="Normal 6 4 3 2 3 4 2" xfId="25704"/>
    <cellStyle name="Normal 6 4 3 2 3 4 3" xfId="25705"/>
    <cellStyle name="Normal 6 4 3 2 3 4 4" xfId="46557"/>
    <cellStyle name="Normal 6 4 3 2 3 5" xfId="25706"/>
    <cellStyle name="Normal 6 4 3 2 3 5 2" xfId="25707"/>
    <cellStyle name="Normal 6 4 3 2 3 5 3" xfId="25708"/>
    <cellStyle name="Normal 6 4 3 2 3 5 4" xfId="51768"/>
    <cellStyle name="Normal 6 4 3 2 3 6" xfId="25709"/>
    <cellStyle name="Normal 6 4 3 2 3 6 2" xfId="25710"/>
    <cellStyle name="Normal 6 4 3 2 3 6 3" xfId="44734"/>
    <cellStyle name="Normal 6 4 3 2 3 7" xfId="25711"/>
    <cellStyle name="Normal 6 4 3 2 3 8" xfId="25712"/>
    <cellStyle name="Normal 6 4 3 2 3 9" xfId="41112"/>
    <cellStyle name="Normal 6 4 3 2 4" xfId="25713"/>
    <cellStyle name="Normal 6 4 3 2 4 2" xfId="25714"/>
    <cellStyle name="Normal 6 4 3 2 4 2 2" xfId="25715"/>
    <cellStyle name="Normal 6 4 3 2 4 2 3" xfId="25716"/>
    <cellStyle name="Normal 6 4 3 2 4 2 4" xfId="52709"/>
    <cellStyle name="Normal 6 4 3 2 4 3" xfId="25717"/>
    <cellStyle name="Normal 6 4 3 2 4 3 2" xfId="25718"/>
    <cellStyle name="Normal 6 4 3 2 4 3 3" xfId="49276"/>
    <cellStyle name="Normal 6 4 3 2 4 4" xfId="25719"/>
    <cellStyle name="Normal 6 4 3 2 4 5" xfId="25720"/>
    <cellStyle name="Normal 6 4 3 2 4 6" xfId="42053"/>
    <cellStyle name="Normal 6 4 3 2 5" xfId="25721"/>
    <cellStyle name="Normal 6 4 3 2 5 2" xfId="25722"/>
    <cellStyle name="Normal 6 4 3 2 5 3" xfId="25723"/>
    <cellStyle name="Normal 6 4 3 2 5 4" xfId="49277"/>
    <cellStyle name="Normal 6 4 3 2 6" xfId="25724"/>
    <cellStyle name="Normal 6 4 3 2 6 2" xfId="25725"/>
    <cellStyle name="Normal 6 4 3 2 6 3" xfId="25726"/>
    <cellStyle name="Normal 6 4 3 2 6 4" xfId="45687"/>
    <cellStyle name="Normal 6 4 3 2 7" xfId="25727"/>
    <cellStyle name="Normal 6 4 3 2 7 2" xfId="25728"/>
    <cellStyle name="Normal 6 4 3 2 7 3" xfId="25729"/>
    <cellStyle name="Normal 6 4 3 2 7 4" xfId="50898"/>
    <cellStyle name="Normal 6 4 3 2 8" xfId="25730"/>
    <cellStyle name="Normal 6 4 3 2 8 2" xfId="25731"/>
    <cellStyle name="Normal 6 4 3 2 8 3" xfId="43864"/>
    <cellStyle name="Normal 6 4 3 2 9" xfId="25732"/>
    <cellStyle name="Normal 6 4 3 3" xfId="25733"/>
    <cellStyle name="Normal 6 4 3 3 10" xfId="40380"/>
    <cellStyle name="Normal 6 4 3 3 2" xfId="25734"/>
    <cellStyle name="Normal 6 4 3 3 2 2" xfId="25735"/>
    <cellStyle name="Normal 6 4 3 3 2 2 2" xfId="25736"/>
    <cellStyle name="Normal 6 4 3 3 2 2 2 2" xfId="25737"/>
    <cellStyle name="Normal 6 4 3 3 2 2 2 3" xfId="25738"/>
    <cellStyle name="Normal 6 4 3 3 2 2 2 4" xfId="53581"/>
    <cellStyle name="Normal 6 4 3 3 2 2 3" xfId="25739"/>
    <cellStyle name="Normal 6 4 3 3 2 2 3 2" xfId="25740"/>
    <cellStyle name="Normal 6 4 3 3 2 2 3 3" xfId="49278"/>
    <cellStyle name="Normal 6 4 3 3 2 2 4" xfId="25741"/>
    <cellStyle name="Normal 6 4 3 3 2 2 5" xfId="25742"/>
    <cellStyle name="Normal 6 4 3 3 2 2 6" xfId="42925"/>
    <cellStyle name="Normal 6 4 3 3 2 3" xfId="25743"/>
    <cellStyle name="Normal 6 4 3 3 2 3 2" xfId="25744"/>
    <cellStyle name="Normal 6 4 3 3 2 3 3" xfId="25745"/>
    <cellStyle name="Normal 6 4 3 3 2 3 4" xfId="49279"/>
    <cellStyle name="Normal 6 4 3 3 2 4" xfId="25746"/>
    <cellStyle name="Normal 6 4 3 3 2 4 2" xfId="25747"/>
    <cellStyle name="Normal 6 4 3 3 2 4 3" xfId="25748"/>
    <cellStyle name="Normal 6 4 3 3 2 4 4" xfId="46559"/>
    <cellStyle name="Normal 6 4 3 3 2 5" xfId="25749"/>
    <cellStyle name="Normal 6 4 3 3 2 5 2" xfId="25750"/>
    <cellStyle name="Normal 6 4 3 3 2 5 3" xfId="25751"/>
    <cellStyle name="Normal 6 4 3 3 2 5 4" xfId="51770"/>
    <cellStyle name="Normal 6 4 3 3 2 6" xfId="25752"/>
    <cellStyle name="Normal 6 4 3 3 2 6 2" xfId="25753"/>
    <cellStyle name="Normal 6 4 3 3 2 6 3" xfId="44736"/>
    <cellStyle name="Normal 6 4 3 3 2 7" xfId="25754"/>
    <cellStyle name="Normal 6 4 3 3 2 8" xfId="25755"/>
    <cellStyle name="Normal 6 4 3 3 2 9" xfId="41114"/>
    <cellStyle name="Normal 6 4 3 3 3" xfId="25756"/>
    <cellStyle name="Normal 6 4 3 3 3 2" xfId="25757"/>
    <cellStyle name="Normal 6 4 3 3 3 2 2" xfId="25758"/>
    <cellStyle name="Normal 6 4 3 3 3 2 3" xfId="25759"/>
    <cellStyle name="Normal 6 4 3 3 3 2 4" xfId="52847"/>
    <cellStyle name="Normal 6 4 3 3 3 3" xfId="25760"/>
    <cellStyle name="Normal 6 4 3 3 3 3 2" xfId="25761"/>
    <cellStyle name="Normal 6 4 3 3 3 3 3" xfId="49280"/>
    <cellStyle name="Normal 6 4 3 3 3 4" xfId="25762"/>
    <cellStyle name="Normal 6 4 3 3 3 5" xfId="25763"/>
    <cellStyle name="Normal 6 4 3 3 3 6" xfId="42191"/>
    <cellStyle name="Normal 6 4 3 3 4" xfId="25764"/>
    <cellStyle name="Normal 6 4 3 3 4 2" xfId="25765"/>
    <cellStyle name="Normal 6 4 3 3 4 3" xfId="25766"/>
    <cellStyle name="Normal 6 4 3 3 4 4" xfId="49281"/>
    <cellStyle name="Normal 6 4 3 3 5" xfId="25767"/>
    <cellStyle name="Normal 6 4 3 3 5 2" xfId="25768"/>
    <cellStyle name="Normal 6 4 3 3 5 3" xfId="25769"/>
    <cellStyle name="Normal 6 4 3 3 5 4" xfId="45825"/>
    <cellStyle name="Normal 6 4 3 3 6" xfId="25770"/>
    <cellStyle name="Normal 6 4 3 3 6 2" xfId="25771"/>
    <cellStyle name="Normal 6 4 3 3 6 3" xfId="25772"/>
    <cellStyle name="Normal 6 4 3 3 6 4" xfId="51036"/>
    <cellStyle name="Normal 6 4 3 3 7" xfId="25773"/>
    <cellStyle name="Normal 6 4 3 3 7 2" xfId="25774"/>
    <cellStyle name="Normal 6 4 3 3 7 3" xfId="44002"/>
    <cellStyle name="Normal 6 4 3 3 8" xfId="25775"/>
    <cellStyle name="Normal 6 4 3 3 9" xfId="25776"/>
    <cellStyle name="Normal 6 4 3 4" xfId="25777"/>
    <cellStyle name="Normal 6 4 3 4 2" xfId="25778"/>
    <cellStyle name="Normal 6 4 3 4 2 2" xfId="25779"/>
    <cellStyle name="Normal 6 4 3 4 2 2 2" xfId="25780"/>
    <cellStyle name="Normal 6 4 3 4 2 2 3" xfId="25781"/>
    <cellStyle name="Normal 6 4 3 4 2 2 4" xfId="53578"/>
    <cellStyle name="Normal 6 4 3 4 2 3" xfId="25782"/>
    <cellStyle name="Normal 6 4 3 4 2 3 2" xfId="25783"/>
    <cellStyle name="Normal 6 4 3 4 2 3 3" xfId="49282"/>
    <cellStyle name="Normal 6 4 3 4 2 4" xfId="25784"/>
    <cellStyle name="Normal 6 4 3 4 2 5" xfId="25785"/>
    <cellStyle name="Normal 6 4 3 4 2 6" xfId="42922"/>
    <cellStyle name="Normal 6 4 3 4 3" xfId="25786"/>
    <cellStyle name="Normal 6 4 3 4 3 2" xfId="25787"/>
    <cellStyle name="Normal 6 4 3 4 3 3" xfId="25788"/>
    <cellStyle name="Normal 6 4 3 4 3 4" xfId="49283"/>
    <cellStyle name="Normal 6 4 3 4 4" xfId="25789"/>
    <cellStyle name="Normal 6 4 3 4 4 2" xfId="25790"/>
    <cellStyle name="Normal 6 4 3 4 4 3" xfId="25791"/>
    <cellStyle name="Normal 6 4 3 4 4 4" xfId="46556"/>
    <cellStyle name="Normal 6 4 3 4 5" xfId="25792"/>
    <cellStyle name="Normal 6 4 3 4 5 2" xfId="25793"/>
    <cellStyle name="Normal 6 4 3 4 5 3" xfId="25794"/>
    <cellStyle name="Normal 6 4 3 4 5 4" xfId="51767"/>
    <cellStyle name="Normal 6 4 3 4 6" xfId="25795"/>
    <cellStyle name="Normal 6 4 3 4 6 2" xfId="25796"/>
    <cellStyle name="Normal 6 4 3 4 6 3" xfId="44733"/>
    <cellStyle name="Normal 6 4 3 4 7" xfId="25797"/>
    <cellStyle name="Normal 6 4 3 4 8" xfId="25798"/>
    <cellStyle name="Normal 6 4 3 4 9" xfId="41111"/>
    <cellStyle name="Normal 6 4 3 5" xfId="25799"/>
    <cellStyle name="Normal 6 4 3 5 2" xfId="25800"/>
    <cellStyle name="Normal 6 4 3 5 2 2" xfId="25801"/>
    <cellStyle name="Normal 6 4 3 5 2 2 2" xfId="25802"/>
    <cellStyle name="Normal 6 4 3 5 2 2 3" xfId="25803"/>
    <cellStyle name="Normal 6 4 3 5 2 2 4" xfId="53952"/>
    <cellStyle name="Normal 6 4 3 5 2 3" xfId="25804"/>
    <cellStyle name="Normal 6 4 3 5 2 3 2" xfId="25805"/>
    <cellStyle name="Normal 6 4 3 5 2 3 3" xfId="49284"/>
    <cellStyle name="Normal 6 4 3 5 2 4" xfId="25806"/>
    <cellStyle name="Normal 6 4 3 5 2 5" xfId="25807"/>
    <cellStyle name="Normal 6 4 3 5 2 6" xfId="43296"/>
    <cellStyle name="Normal 6 4 3 5 3" xfId="25808"/>
    <cellStyle name="Normal 6 4 3 5 3 2" xfId="25809"/>
    <cellStyle name="Normal 6 4 3 5 3 3" xfId="25810"/>
    <cellStyle name="Normal 6 4 3 5 3 4" xfId="49285"/>
    <cellStyle name="Normal 6 4 3 5 4" xfId="25811"/>
    <cellStyle name="Normal 6 4 3 5 4 2" xfId="25812"/>
    <cellStyle name="Normal 6 4 3 5 4 3" xfId="25813"/>
    <cellStyle name="Normal 6 4 3 5 4 4" xfId="46930"/>
    <cellStyle name="Normal 6 4 3 5 5" xfId="25814"/>
    <cellStyle name="Normal 6 4 3 5 5 2" xfId="25815"/>
    <cellStyle name="Normal 6 4 3 5 5 3" xfId="25816"/>
    <cellStyle name="Normal 6 4 3 5 5 4" xfId="52141"/>
    <cellStyle name="Normal 6 4 3 5 6" xfId="25817"/>
    <cellStyle name="Normal 6 4 3 5 6 2" xfId="25818"/>
    <cellStyle name="Normal 6 4 3 5 6 3" xfId="45107"/>
    <cellStyle name="Normal 6 4 3 5 7" xfId="25819"/>
    <cellStyle name="Normal 6 4 3 5 8" xfId="25820"/>
    <cellStyle name="Normal 6 4 3 5 9" xfId="41485"/>
    <cellStyle name="Normal 6 4 3 6" xfId="25821"/>
    <cellStyle name="Normal 6 4 3 6 2" xfId="25822"/>
    <cellStyle name="Normal 6 4 3 6 2 2" xfId="25823"/>
    <cellStyle name="Normal 6 4 3 6 2 2 2" xfId="25824"/>
    <cellStyle name="Normal 6 4 3 6 2 2 3" xfId="25825"/>
    <cellStyle name="Normal 6 4 3 6 2 2 4" xfId="54087"/>
    <cellStyle name="Normal 6 4 3 6 2 3" xfId="25826"/>
    <cellStyle name="Normal 6 4 3 6 2 3 2" xfId="25827"/>
    <cellStyle name="Normal 6 4 3 6 2 3 3" xfId="49286"/>
    <cellStyle name="Normal 6 4 3 6 2 4" xfId="25828"/>
    <cellStyle name="Normal 6 4 3 6 2 5" xfId="25829"/>
    <cellStyle name="Normal 6 4 3 6 2 6" xfId="43431"/>
    <cellStyle name="Normal 6 4 3 6 3" xfId="25830"/>
    <cellStyle name="Normal 6 4 3 6 3 2" xfId="25831"/>
    <cellStyle name="Normal 6 4 3 6 3 3" xfId="25832"/>
    <cellStyle name="Normal 6 4 3 6 3 4" xfId="47065"/>
    <cellStyle name="Normal 6 4 3 6 4" xfId="25833"/>
    <cellStyle name="Normal 6 4 3 6 4 2" xfId="25834"/>
    <cellStyle name="Normal 6 4 3 6 4 3" xfId="25835"/>
    <cellStyle name="Normal 6 4 3 6 4 4" xfId="52276"/>
    <cellStyle name="Normal 6 4 3 6 5" xfId="25836"/>
    <cellStyle name="Normal 6 4 3 6 5 2" xfId="25837"/>
    <cellStyle name="Normal 6 4 3 6 5 3" xfId="45242"/>
    <cellStyle name="Normal 6 4 3 6 6" xfId="25838"/>
    <cellStyle name="Normal 6 4 3 6 7" xfId="25839"/>
    <cellStyle name="Normal 6 4 3 6 8" xfId="41620"/>
    <cellStyle name="Normal 6 4 3 7" xfId="25840"/>
    <cellStyle name="Normal 6 4 3 7 2" xfId="25841"/>
    <cellStyle name="Normal 6 4 3 7 2 2" xfId="25842"/>
    <cellStyle name="Normal 6 4 3 7 2 3" xfId="25843"/>
    <cellStyle name="Normal 6 4 3 7 2 4" xfId="52574"/>
    <cellStyle name="Normal 6 4 3 7 3" xfId="25844"/>
    <cellStyle name="Normal 6 4 3 7 3 2" xfId="25845"/>
    <cellStyle name="Normal 6 4 3 7 3 3" xfId="49287"/>
    <cellStyle name="Normal 6 4 3 7 4" xfId="25846"/>
    <cellStyle name="Normal 6 4 3 7 5" xfId="25847"/>
    <cellStyle name="Normal 6 4 3 7 6" xfId="41918"/>
    <cellStyle name="Normal 6 4 3 8" xfId="25848"/>
    <cellStyle name="Normal 6 4 3 8 2" xfId="25849"/>
    <cellStyle name="Normal 6 4 3 8 3" xfId="25850"/>
    <cellStyle name="Normal 6 4 3 8 4" xfId="49288"/>
    <cellStyle name="Normal 6 4 3 9" xfId="25851"/>
    <cellStyle name="Normal 6 4 3 9 2" xfId="25852"/>
    <cellStyle name="Normal 6 4 3 9 3" xfId="25853"/>
    <cellStyle name="Normal 6 4 3 9 4" xfId="45552"/>
    <cellStyle name="Normal 6 4 4" xfId="25854"/>
    <cellStyle name="Normal 6 4 4 10" xfId="25855"/>
    <cellStyle name="Normal 6 4 4 11" xfId="40018"/>
    <cellStyle name="Normal 6 4 4 2" xfId="25856"/>
    <cellStyle name="Normal 6 4 4 2 10" xfId="40470"/>
    <cellStyle name="Normal 6 4 4 2 2" xfId="25857"/>
    <cellStyle name="Normal 6 4 4 2 2 2" xfId="25858"/>
    <cellStyle name="Normal 6 4 4 2 2 2 2" xfId="25859"/>
    <cellStyle name="Normal 6 4 4 2 2 2 2 2" xfId="25860"/>
    <cellStyle name="Normal 6 4 4 2 2 2 2 3" xfId="25861"/>
    <cellStyle name="Normal 6 4 4 2 2 2 2 4" xfId="53583"/>
    <cellStyle name="Normal 6 4 4 2 2 2 3" xfId="25862"/>
    <cellStyle name="Normal 6 4 4 2 2 2 3 2" xfId="25863"/>
    <cellStyle name="Normal 6 4 4 2 2 2 3 3" xfId="49289"/>
    <cellStyle name="Normal 6 4 4 2 2 2 4" xfId="25864"/>
    <cellStyle name="Normal 6 4 4 2 2 2 5" xfId="25865"/>
    <cellStyle name="Normal 6 4 4 2 2 2 6" xfId="42927"/>
    <cellStyle name="Normal 6 4 4 2 2 3" xfId="25866"/>
    <cellStyle name="Normal 6 4 4 2 2 3 2" xfId="25867"/>
    <cellStyle name="Normal 6 4 4 2 2 3 3" xfId="25868"/>
    <cellStyle name="Normal 6 4 4 2 2 3 4" xfId="49290"/>
    <cellStyle name="Normal 6 4 4 2 2 4" xfId="25869"/>
    <cellStyle name="Normal 6 4 4 2 2 4 2" xfId="25870"/>
    <cellStyle name="Normal 6 4 4 2 2 4 3" xfId="25871"/>
    <cellStyle name="Normal 6 4 4 2 2 4 4" xfId="46561"/>
    <cellStyle name="Normal 6 4 4 2 2 5" xfId="25872"/>
    <cellStyle name="Normal 6 4 4 2 2 5 2" xfId="25873"/>
    <cellStyle name="Normal 6 4 4 2 2 5 3" xfId="25874"/>
    <cellStyle name="Normal 6 4 4 2 2 5 4" xfId="51772"/>
    <cellStyle name="Normal 6 4 4 2 2 6" xfId="25875"/>
    <cellStyle name="Normal 6 4 4 2 2 6 2" xfId="25876"/>
    <cellStyle name="Normal 6 4 4 2 2 6 3" xfId="44738"/>
    <cellStyle name="Normal 6 4 4 2 2 7" xfId="25877"/>
    <cellStyle name="Normal 6 4 4 2 2 8" xfId="25878"/>
    <cellStyle name="Normal 6 4 4 2 2 9" xfId="41116"/>
    <cellStyle name="Normal 6 4 4 2 3" xfId="25879"/>
    <cellStyle name="Normal 6 4 4 2 3 2" xfId="25880"/>
    <cellStyle name="Normal 6 4 4 2 3 2 2" xfId="25881"/>
    <cellStyle name="Normal 6 4 4 2 3 2 3" xfId="25882"/>
    <cellStyle name="Normal 6 4 4 2 3 2 4" xfId="52937"/>
    <cellStyle name="Normal 6 4 4 2 3 3" xfId="25883"/>
    <cellStyle name="Normal 6 4 4 2 3 3 2" xfId="25884"/>
    <cellStyle name="Normal 6 4 4 2 3 3 3" xfId="49291"/>
    <cellStyle name="Normal 6 4 4 2 3 4" xfId="25885"/>
    <cellStyle name="Normal 6 4 4 2 3 5" xfId="25886"/>
    <cellStyle name="Normal 6 4 4 2 3 6" xfId="42281"/>
    <cellStyle name="Normal 6 4 4 2 4" xfId="25887"/>
    <cellStyle name="Normal 6 4 4 2 4 2" xfId="25888"/>
    <cellStyle name="Normal 6 4 4 2 4 3" xfId="25889"/>
    <cellStyle name="Normal 6 4 4 2 4 4" xfId="49292"/>
    <cellStyle name="Normal 6 4 4 2 5" xfId="25890"/>
    <cellStyle name="Normal 6 4 4 2 5 2" xfId="25891"/>
    <cellStyle name="Normal 6 4 4 2 5 3" xfId="25892"/>
    <cellStyle name="Normal 6 4 4 2 5 4" xfId="45915"/>
    <cellStyle name="Normal 6 4 4 2 6" xfId="25893"/>
    <cellStyle name="Normal 6 4 4 2 6 2" xfId="25894"/>
    <cellStyle name="Normal 6 4 4 2 6 3" xfId="25895"/>
    <cellStyle name="Normal 6 4 4 2 6 4" xfId="51126"/>
    <cellStyle name="Normal 6 4 4 2 7" xfId="25896"/>
    <cellStyle name="Normal 6 4 4 2 7 2" xfId="25897"/>
    <cellStyle name="Normal 6 4 4 2 7 3" xfId="44092"/>
    <cellStyle name="Normal 6 4 4 2 8" xfId="25898"/>
    <cellStyle name="Normal 6 4 4 2 9" xfId="25899"/>
    <cellStyle name="Normal 6 4 4 3" xfId="25900"/>
    <cellStyle name="Normal 6 4 4 3 2" xfId="25901"/>
    <cellStyle name="Normal 6 4 4 3 2 2" xfId="25902"/>
    <cellStyle name="Normal 6 4 4 3 2 2 2" xfId="25903"/>
    <cellStyle name="Normal 6 4 4 3 2 2 3" xfId="25904"/>
    <cellStyle name="Normal 6 4 4 3 2 2 4" xfId="53582"/>
    <cellStyle name="Normal 6 4 4 3 2 3" xfId="25905"/>
    <cellStyle name="Normal 6 4 4 3 2 3 2" xfId="25906"/>
    <cellStyle name="Normal 6 4 4 3 2 3 3" xfId="49293"/>
    <cellStyle name="Normal 6 4 4 3 2 4" xfId="25907"/>
    <cellStyle name="Normal 6 4 4 3 2 5" xfId="25908"/>
    <cellStyle name="Normal 6 4 4 3 2 6" xfId="42926"/>
    <cellStyle name="Normal 6 4 4 3 3" xfId="25909"/>
    <cellStyle name="Normal 6 4 4 3 3 2" xfId="25910"/>
    <cellStyle name="Normal 6 4 4 3 3 3" xfId="25911"/>
    <cellStyle name="Normal 6 4 4 3 3 4" xfId="49294"/>
    <cellStyle name="Normal 6 4 4 3 4" xfId="25912"/>
    <cellStyle name="Normal 6 4 4 3 4 2" xfId="25913"/>
    <cellStyle name="Normal 6 4 4 3 4 3" xfId="25914"/>
    <cellStyle name="Normal 6 4 4 3 4 4" xfId="46560"/>
    <cellStyle name="Normal 6 4 4 3 5" xfId="25915"/>
    <cellStyle name="Normal 6 4 4 3 5 2" xfId="25916"/>
    <cellStyle name="Normal 6 4 4 3 5 3" xfId="25917"/>
    <cellStyle name="Normal 6 4 4 3 5 4" xfId="51771"/>
    <cellStyle name="Normal 6 4 4 3 6" xfId="25918"/>
    <cellStyle name="Normal 6 4 4 3 6 2" xfId="25919"/>
    <cellStyle name="Normal 6 4 4 3 6 3" xfId="44737"/>
    <cellStyle name="Normal 6 4 4 3 7" xfId="25920"/>
    <cellStyle name="Normal 6 4 4 3 8" xfId="25921"/>
    <cellStyle name="Normal 6 4 4 3 9" xfId="41115"/>
    <cellStyle name="Normal 6 4 4 4" xfId="25922"/>
    <cellStyle name="Normal 6 4 4 4 2" xfId="25923"/>
    <cellStyle name="Normal 6 4 4 4 2 2" xfId="25924"/>
    <cellStyle name="Normal 6 4 4 4 2 3" xfId="25925"/>
    <cellStyle name="Normal 6 4 4 4 2 4" xfId="52485"/>
    <cellStyle name="Normal 6 4 4 4 3" xfId="25926"/>
    <cellStyle name="Normal 6 4 4 4 3 2" xfId="25927"/>
    <cellStyle name="Normal 6 4 4 4 3 3" xfId="49295"/>
    <cellStyle name="Normal 6 4 4 4 4" xfId="25928"/>
    <cellStyle name="Normal 6 4 4 4 5" xfId="25929"/>
    <cellStyle name="Normal 6 4 4 4 6" xfId="41829"/>
    <cellStyle name="Normal 6 4 4 5" xfId="25930"/>
    <cellStyle name="Normal 6 4 4 5 2" xfId="25931"/>
    <cellStyle name="Normal 6 4 4 5 3" xfId="25932"/>
    <cellStyle name="Normal 6 4 4 5 4" xfId="49296"/>
    <cellStyle name="Normal 6 4 4 6" xfId="25933"/>
    <cellStyle name="Normal 6 4 4 6 2" xfId="25934"/>
    <cellStyle name="Normal 6 4 4 6 3" xfId="25935"/>
    <cellStyle name="Normal 6 4 4 6 4" xfId="45463"/>
    <cellStyle name="Normal 6 4 4 7" xfId="25936"/>
    <cellStyle name="Normal 6 4 4 7 2" xfId="25937"/>
    <cellStyle name="Normal 6 4 4 7 3" xfId="25938"/>
    <cellStyle name="Normal 6 4 4 7 4" xfId="50674"/>
    <cellStyle name="Normal 6 4 4 8" xfId="25939"/>
    <cellStyle name="Normal 6 4 4 8 2" xfId="25940"/>
    <cellStyle name="Normal 6 4 4 8 3" xfId="43640"/>
    <cellStyle name="Normal 6 4 4 9" xfId="25941"/>
    <cellStyle name="Normal 6 4 5" xfId="25942"/>
    <cellStyle name="Normal 6 4 5 10" xfId="25943"/>
    <cellStyle name="Normal 6 4 5 11" xfId="40153"/>
    <cellStyle name="Normal 6 4 5 2" xfId="25944"/>
    <cellStyle name="Normal 6 4 5 2 10" xfId="40520"/>
    <cellStyle name="Normal 6 4 5 2 2" xfId="25945"/>
    <cellStyle name="Normal 6 4 5 2 2 2" xfId="25946"/>
    <cellStyle name="Normal 6 4 5 2 2 2 2" xfId="25947"/>
    <cellStyle name="Normal 6 4 5 2 2 2 2 2" xfId="25948"/>
    <cellStyle name="Normal 6 4 5 2 2 2 2 3" xfId="25949"/>
    <cellStyle name="Normal 6 4 5 2 2 2 2 4" xfId="53585"/>
    <cellStyle name="Normal 6 4 5 2 2 2 3" xfId="25950"/>
    <cellStyle name="Normal 6 4 5 2 2 2 3 2" xfId="25951"/>
    <cellStyle name="Normal 6 4 5 2 2 2 3 3" xfId="49297"/>
    <cellStyle name="Normal 6 4 5 2 2 2 4" xfId="25952"/>
    <cellStyle name="Normal 6 4 5 2 2 2 5" xfId="25953"/>
    <cellStyle name="Normal 6 4 5 2 2 2 6" xfId="42929"/>
    <cellStyle name="Normal 6 4 5 2 2 3" xfId="25954"/>
    <cellStyle name="Normal 6 4 5 2 2 3 2" xfId="25955"/>
    <cellStyle name="Normal 6 4 5 2 2 3 3" xfId="25956"/>
    <cellStyle name="Normal 6 4 5 2 2 3 4" xfId="49298"/>
    <cellStyle name="Normal 6 4 5 2 2 4" xfId="25957"/>
    <cellStyle name="Normal 6 4 5 2 2 4 2" xfId="25958"/>
    <cellStyle name="Normal 6 4 5 2 2 4 3" xfId="25959"/>
    <cellStyle name="Normal 6 4 5 2 2 4 4" xfId="46563"/>
    <cellStyle name="Normal 6 4 5 2 2 5" xfId="25960"/>
    <cellStyle name="Normal 6 4 5 2 2 5 2" xfId="25961"/>
    <cellStyle name="Normal 6 4 5 2 2 5 3" xfId="25962"/>
    <cellStyle name="Normal 6 4 5 2 2 5 4" xfId="51774"/>
    <cellStyle name="Normal 6 4 5 2 2 6" xfId="25963"/>
    <cellStyle name="Normal 6 4 5 2 2 6 2" xfId="25964"/>
    <cellStyle name="Normal 6 4 5 2 2 6 3" xfId="44740"/>
    <cellStyle name="Normal 6 4 5 2 2 7" xfId="25965"/>
    <cellStyle name="Normal 6 4 5 2 2 8" xfId="25966"/>
    <cellStyle name="Normal 6 4 5 2 2 9" xfId="41118"/>
    <cellStyle name="Normal 6 4 5 2 3" xfId="25967"/>
    <cellStyle name="Normal 6 4 5 2 3 2" xfId="25968"/>
    <cellStyle name="Normal 6 4 5 2 3 2 2" xfId="25969"/>
    <cellStyle name="Normal 6 4 5 2 3 2 3" xfId="25970"/>
    <cellStyle name="Normal 6 4 5 2 3 2 4" xfId="52987"/>
    <cellStyle name="Normal 6 4 5 2 3 3" xfId="25971"/>
    <cellStyle name="Normal 6 4 5 2 3 3 2" xfId="25972"/>
    <cellStyle name="Normal 6 4 5 2 3 3 3" xfId="49299"/>
    <cellStyle name="Normal 6 4 5 2 3 4" xfId="25973"/>
    <cellStyle name="Normal 6 4 5 2 3 5" xfId="25974"/>
    <cellStyle name="Normal 6 4 5 2 3 6" xfId="42331"/>
    <cellStyle name="Normal 6 4 5 2 4" xfId="25975"/>
    <cellStyle name="Normal 6 4 5 2 4 2" xfId="25976"/>
    <cellStyle name="Normal 6 4 5 2 4 3" xfId="25977"/>
    <cellStyle name="Normal 6 4 5 2 4 4" xfId="49300"/>
    <cellStyle name="Normal 6 4 5 2 5" xfId="25978"/>
    <cellStyle name="Normal 6 4 5 2 5 2" xfId="25979"/>
    <cellStyle name="Normal 6 4 5 2 5 3" xfId="25980"/>
    <cellStyle name="Normal 6 4 5 2 5 4" xfId="45965"/>
    <cellStyle name="Normal 6 4 5 2 6" xfId="25981"/>
    <cellStyle name="Normal 6 4 5 2 6 2" xfId="25982"/>
    <cellStyle name="Normal 6 4 5 2 6 3" xfId="25983"/>
    <cellStyle name="Normal 6 4 5 2 6 4" xfId="51176"/>
    <cellStyle name="Normal 6 4 5 2 7" xfId="25984"/>
    <cellStyle name="Normal 6 4 5 2 7 2" xfId="25985"/>
    <cellStyle name="Normal 6 4 5 2 7 3" xfId="44142"/>
    <cellStyle name="Normal 6 4 5 2 8" xfId="25986"/>
    <cellStyle name="Normal 6 4 5 2 9" xfId="25987"/>
    <cellStyle name="Normal 6 4 5 3" xfId="25988"/>
    <cellStyle name="Normal 6 4 5 3 2" xfId="25989"/>
    <cellStyle name="Normal 6 4 5 3 2 2" xfId="25990"/>
    <cellStyle name="Normal 6 4 5 3 2 2 2" xfId="25991"/>
    <cellStyle name="Normal 6 4 5 3 2 2 3" xfId="25992"/>
    <cellStyle name="Normal 6 4 5 3 2 2 4" xfId="53584"/>
    <cellStyle name="Normal 6 4 5 3 2 3" xfId="25993"/>
    <cellStyle name="Normal 6 4 5 3 2 3 2" xfId="25994"/>
    <cellStyle name="Normal 6 4 5 3 2 3 3" xfId="49301"/>
    <cellStyle name="Normal 6 4 5 3 2 4" xfId="25995"/>
    <cellStyle name="Normal 6 4 5 3 2 5" xfId="25996"/>
    <cellStyle name="Normal 6 4 5 3 2 6" xfId="42928"/>
    <cellStyle name="Normal 6 4 5 3 3" xfId="25997"/>
    <cellStyle name="Normal 6 4 5 3 3 2" xfId="25998"/>
    <cellStyle name="Normal 6 4 5 3 3 3" xfId="25999"/>
    <cellStyle name="Normal 6 4 5 3 3 4" xfId="49302"/>
    <cellStyle name="Normal 6 4 5 3 4" xfId="26000"/>
    <cellStyle name="Normal 6 4 5 3 4 2" xfId="26001"/>
    <cellStyle name="Normal 6 4 5 3 4 3" xfId="26002"/>
    <cellStyle name="Normal 6 4 5 3 4 4" xfId="46562"/>
    <cellStyle name="Normal 6 4 5 3 5" xfId="26003"/>
    <cellStyle name="Normal 6 4 5 3 5 2" xfId="26004"/>
    <cellStyle name="Normal 6 4 5 3 5 3" xfId="26005"/>
    <cellStyle name="Normal 6 4 5 3 5 4" xfId="51773"/>
    <cellStyle name="Normal 6 4 5 3 6" xfId="26006"/>
    <cellStyle name="Normal 6 4 5 3 6 2" xfId="26007"/>
    <cellStyle name="Normal 6 4 5 3 6 3" xfId="44739"/>
    <cellStyle name="Normal 6 4 5 3 7" xfId="26008"/>
    <cellStyle name="Normal 6 4 5 3 8" xfId="26009"/>
    <cellStyle name="Normal 6 4 5 3 9" xfId="41117"/>
    <cellStyle name="Normal 6 4 5 4" xfId="26010"/>
    <cellStyle name="Normal 6 4 5 4 2" xfId="26011"/>
    <cellStyle name="Normal 6 4 5 4 2 2" xfId="26012"/>
    <cellStyle name="Normal 6 4 5 4 2 3" xfId="26013"/>
    <cellStyle name="Normal 6 4 5 4 2 4" xfId="52620"/>
    <cellStyle name="Normal 6 4 5 4 3" xfId="26014"/>
    <cellStyle name="Normal 6 4 5 4 3 2" xfId="26015"/>
    <cellStyle name="Normal 6 4 5 4 3 3" xfId="49303"/>
    <cellStyle name="Normal 6 4 5 4 4" xfId="26016"/>
    <cellStyle name="Normal 6 4 5 4 5" xfId="26017"/>
    <cellStyle name="Normal 6 4 5 4 6" xfId="41964"/>
    <cellStyle name="Normal 6 4 5 5" xfId="26018"/>
    <cellStyle name="Normal 6 4 5 5 2" xfId="26019"/>
    <cellStyle name="Normal 6 4 5 5 3" xfId="26020"/>
    <cellStyle name="Normal 6 4 5 5 4" xfId="49304"/>
    <cellStyle name="Normal 6 4 5 6" xfId="26021"/>
    <cellStyle name="Normal 6 4 5 6 2" xfId="26022"/>
    <cellStyle name="Normal 6 4 5 6 3" xfId="26023"/>
    <cellStyle name="Normal 6 4 5 6 4" xfId="45598"/>
    <cellStyle name="Normal 6 4 5 7" xfId="26024"/>
    <cellStyle name="Normal 6 4 5 7 2" xfId="26025"/>
    <cellStyle name="Normal 6 4 5 7 3" xfId="26026"/>
    <cellStyle name="Normal 6 4 5 7 4" xfId="50809"/>
    <cellStyle name="Normal 6 4 5 8" xfId="26027"/>
    <cellStyle name="Normal 6 4 5 8 2" xfId="26028"/>
    <cellStyle name="Normal 6 4 5 8 3" xfId="43775"/>
    <cellStyle name="Normal 6 4 5 9" xfId="26029"/>
    <cellStyle name="Normal 6 4 6" xfId="26030"/>
    <cellStyle name="Normal 6 4 6 10" xfId="26031"/>
    <cellStyle name="Normal 6 4 6 11" xfId="39969"/>
    <cellStyle name="Normal 6 4 6 2" xfId="26032"/>
    <cellStyle name="Normal 6 4 6 2 10" xfId="40426"/>
    <cellStyle name="Normal 6 4 6 2 2" xfId="26033"/>
    <cellStyle name="Normal 6 4 6 2 2 2" xfId="26034"/>
    <cellStyle name="Normal 6 4 6 2 2 2 2" xfId="26035"/>
    <cellStyle name="Normal 6 4 6 2 2 2 2 2" xfId="26036"/>
    <cellStyle name="Normal 6 4 6 2 2 2 2 3" xfId="26037"/>
    <cellStyle name="Normal 6 4 6 2 2 2 2 4" xfId="53587"/>
    <cellStyle name="Normal 6 4 6 2 2 2 3" xfId="26038"/>
    <cellStyle name="Normal 6 4 6 2 2 2 3 2" xfId="26039"/>
    <cellStyle name="Normal 6 4 6 2 2 2 3 3" xfId="49305"/>
    <cellStyle name="Normal 6 4 6 2 2 2 4" xfId="26040"/>
    <cellStyle name="Normal 6 4 6 2 2 2 5" xfId="26041"/>
    <cellStyle name="Normal 6 4 6 2 2 2 6" xfId="42931"/>
    <cellStyle name="Normal 6 4 6 2 2 3" xfId="26042"/>
    <cellStyle name="Normal 6 4 6 2 2 3 2" xfId="26043"/>
    <cellStyle name="Normal 6 4 6 2 2 3 3" xfId="26044"/>
    <cellStyle name="Normal 6 4 6 2 2 3 4" xfId="49306"/>
    <cellStyle name="Normal 6 4 6 2 2 4" xfId="26045"/>
    <cellStyle name="Normal 6 4 6 2 2 4 2" xfId="26046"/>
    <cellStyle name="Normal 6 4 6 2 2 4 3" xfId="26047"/>
    <cellStyle name="Normal 6 4 6 2 2 4 4" xfId="46565"/>
    <cellStyle name="Normal 6 4 6 2 2 5" xfId="26048"/>
    <cellStyle name="Normal 6 4 6 2 2 5 2" xfId="26049"/>
    <cellStyle name="Normal 6 4 6 2 2 5 3" xfId="26050"/>
    <cellStyle name="Normal 6 4 6 2 2 5 4" xfId="51776"/>
    <cellStyle name="Normal 6 4 6 2 2 6" xfId="26051"/>
    <cellStyle name="Normal 6 4 6 2 2 6 2" xfId="26052"/>
    <cellStyle name="Normal 6 4 6 2 2 6 3" xfId="44742"/>
    <cellStyle name="Normal 6 4 6 2 2 7" xfId="26053"/>
    <cellStyle name="Normal 6 4 6 2 2 8" xfId="26054"/>
    <cellStyle name="Normal 6 4 6 2 2 9" xfId="41120"/>
    <cellStyle name="Normal 6 4 6 2 3" xfId="26055"/>
    <cellStyle name="Normal 6 4 6 2 3 2" xfId="26056"/>
    <cellStyle name="Normal 6 4 6 2 3 2 2" xfId="26057"/>
    <cellStyle name="Normal 6 4 6 2 3 2 3" xfId="26058"/>
    <cellStyle name="Normal 6 4 6 2 3 2 4" xfId="52893"/>
    <cellStyle name="Normal 6 4 6 2 3 3" xfId="26059"/>
    <cellStyle name="Normal 6 4 6 2 3 3 2" xfId="26060"/>
    <cellStyle name="Normal 6 4 6 2 3 3 3" xfId="49307"/>
    <cellStyle name="Normal 6 4 6 2 3 4" xfId="26061"/>
    <cellStyle name="Normal 6 4 6 2 3 5" xfId="26062"/>
    <cellStyle name="Normal 6 4 6 2 3 6" xfId="42237"/>
    <cellStyle name="Normal 6 4 6 2 4" xfId="26063"/>
    <cellStyle name="Normal 6 4 6 2 4 2" xfId="26064"/>
    <cellStyle name="Normal 6 4 6 2 4 3" xfId="26065"/>
    <cellStyle name="Normal 6 4 6 2 4 4" xfId="49308"/>
    <cellStyle name="Normal 6 4 6 2 5" xfId="26066"/>
    <cellStyle name="Normal 6 4 6 2 5 2" xfId="26067"/>
    <cellStyle name="Normal 6 4 6 2 5 3" xfId="26068"/>
    <cellStyle name="Normal 6 4 6 2 5 4" xfId="45871"/>
    <cellStyle name="Normal 6 4 6 2 6" xfId="26069"/>
    <cellStyle name="Normal 6 4 6 2 6 2" xfId="26070"/>
    <cellStyle name="Normal 6 4 6 2 6 3" xfId="26071"/>
    <cellStyle name="Normal 6 4 6 2 6 4" xfId="51082"/>
    <cellStyle name="Normal 6 4 6 2 7" xfId="26072"/>
    <cellStyle name="Normal 6 4 6 2 7 2" xfId="26073"/>
    <cellStyle name="Normal 6 4 6 2 7 3" xfId="44048"/>
    <cellStyle name="Normal 6 4 6 2 8" xfId="26074"/>
    <cellStyle name="Normal 6 4 6 2 9" xfId="26075"/>
    <cellStyle name="Normal 6 4 6 3" xfId="26076"/>
    <cellStyle name="Normal 6 4 6 3 2" xfId="26077"/>
    <cellStyle name="Normal 6 4 6 3 2 2" xfId="26078"/>
    <cellStyle name="Normal 6 4 6 3 2 2 2" xfId="26079"/>
    <cellStyle name="Normal 6 4 6 3 2 2 3" xfId="26080"/>
    <cellStyle name="Normal 6 4 6 3 2 2 4" xfId="53586"/>
    <cellStyle name="Normal 6 4 6 3 2 3" xfId="26081"/>
    <cellStyle name="Normal 6 4 6 3 2 3 2" xfId="26082"/>
    <cellStyle name="Normal 6 4 6 3 2 3 3" xfId="49309"/>
    <cellStyle name="Normal 6 4 6 3 2 4" xfId="26083"/>
    <cellStyle name="Normal 6 4 6 3 2 5" xfId="26084"/>
    <cellStyle name="Normal 6 4 6 3 2 6" xfId="42930"/>
    <cellStyle name="Normal 6 4 6 3 3" xfId="26085"/>
    <cellStyle name="Normal 6 4 6 3 3 2" xfId="26086"/>
    <cellStyle name="Normal 6 4 6 3 3 3" xfId="26087"/>
    <cellStyle name="Normal 6 4 6 3 3 4" xfId="49310"/>
    <cellStyle name="Normal 6 4 6 3 4" xfId="26088"/>
    <cellStyle name="Normal 6 4 6 3 4 2" xfId="26089"/>
    <cellStyle name="Normal 6 4 6 3 4 3" xfId="26090"/>
    <cellStyle name="Normal 6 4 6 3 4 4" xfId="46564"/>
    <cellStyle name="Normal 6 4 6 3 5" xfId="26091"/>
    <cellStyle name="Normal 6 4 6 3 5 2" xfId="26092"/>
    <cellStyle name="Normal 6 4 6 3 5 3" xfId="26093"/>
    <cellStyle name="Normal 6 4 6 3 5 4" xfId="51775"/>
    <cellStyle name="Normal 6 4 6 3 6" xfId="26094"/>
    <cellStyle name="Normal 6 4 6 3 6 2" xfId="26095"/>
    <cellStyle name="Normal 6 4 6 3 6 3" xfId="44741"/>
    <cellStyle name="Normal 6 4 6 3 7" xfId="26096"/>
    <cellStyle name="Normal 6 4 6 3 8" xfId="26097"/>
    <cellStyle name="Normal 6 4 6 3 9" xfId="41119"/>
    <cellStyle name="Normal 6 4 6 4" xfId="26098"/>
    <cellStyle name="Normal 6 4 6 4 2" xfId="26099"/>
    <cellStyle name="Normal 6 4 6 4 2 2" xfId="26100"/>
    <cellStyle name="Normal 6 4 6 4 2 3" xfId="26101"/>
    <cellStyle name="Normal 6 4 6 4 2 4" xfId="52436"/>
    <cellStyle name="Normal 6 4 6 4 3" xfId="26102"/>
    <cellStyle name="Normal 6 4 6 4 3 2" xfId="26103"/>
    <cellStyle name="Normal 6 4 6 4 3 3" xfId="49311"/>
    <cellStyle name="Normal 6 4 6 4 4" xfId="26104"/>
    <cellStyle name="Normal 6 4 6 4 5" xfId="26105"/>
    <cellStyle name="Normal 6 4 6 4 6" xfId="41780"/>
    <cellStyle name="Normal 6 4 6 5" xfId="26106"/>
    <cellStyle name="Normal 6 4 6 5 2" xfId="26107"/>
    <cellStyle name="Normal 6 4 6 5 3" xfId="26108"/>
    <cellStyle name="Normal 6 4 6 5 4" xfId="49312"/>
    <cellStyle name="Normal 6 4 6 6" xfId="26109"/>
    <cellStyle name="Normal 6 4 6 6 2" xfId="26110"/>
    <cellStyle name="Normal 6 4 6 6 3" xfId="26111"/>
    <cellStyle name="Normal 6 4 6 6 4" xfId="45414"/>
    <cellStyle name="Normal 6 4 6 7" xfId="26112"/>
    <cellStyle name="Normal 6 4 6 7 2" xfId="26113"/>
    <cellStyle name="Normal 6 4 6 7 3" xfId="26114"/>
    <cellStyle name="Normal 6 4 6 7 4" xfId="50625"/>
    <cellStyle name="Normal 6 4 6 8" xfId="26115"/>
    <cellStyle name="Normal 6 4 6 8 2" xfId="26116"/>
    <cellStyle name="Normal 6 4 6 8 3" xfId="43591"/>
    <cellStyle name="Normal 6 4 6 9" xfId="26117"/>
    <cellStyle name="Normal 6 4 7" xfId="26118"/>
    <cellStyle name="Normal 6 4 7 10" xfId="40291"/>
    <cellStyle name="Normal 6 4 7 2" xfId="26119"/>
    <cellStyle name="Normal 6 4 7 2 2" xfId="26120"/>
    <cellStyle name="Normal 6 4 7 2 2 2" xfId="26121"/>
    <cellStyle name="Normal 6 4 7 2 2 2 2" xfId="26122"/>
    <cellStyle name="Normal 6 4 7 2 2 2 3" xfId="26123"/>
    <cellStyle name="Normal 6 4 7 2 2 2 4" xfId="53588"/>
    <cellStyle name="Normal 6 4 7 2 2 3" xfId="26124"/>
    <cellStyle name="Normal 6 4 7 2 2 3 2" xfId="26125"/>
    <cellStyle name="Normal 6 4 7 2 2 3 3" xfId="49313"/>
    <cellStyle name="Normal 6 4 7 2 2 4" xfId="26126"/>
    <cellStyle name="Normal 6 4 7 2 2 5" xfId="26127"/>
    <cellStyle name="Normal 6 4 7 2 2 6" xfId="42932"/>
    <cellStyle name="Normal 6 4 7 2 3" xfId="26128"/>
    <cellStyle name="Normal 6 4 7 2 3 2" xfId="26129"/>
    <cellStyle name="Normal 6 4 7 2 3 3" xfId="26130"/>
    <cellStyle name="Normal 6 4 7 2 3 4" xfId="49314"/>
    <cellStyle name="Normal 6 4 7 2 4" xfId="26131"/>
    <cellStyle name="Normal 6 4 7 2 4 2" xfId="26132"/>
    <cellStyle name="Normal 6 4 7 2 4 3" xfId="26133"/>
    <cellStyle name="Normal 6 4 7 2 4 4" xfId="46566"/>
    <cellStyle name="Normal 6 4 7 2 5" xfId="26134"/>
    <cellStyle name="Normal 6 4 7 2 5 2" xfId="26135"/>
    <cellStyle name="Normal 6 4 7 2 5 3" xfId="26136"/>
    <cellStyle name="Normal 6 4 7 2 5 4" xfId="51777"/>
    <cellStyle name="Normal 6 4 7 2 6" xfId="26137"/>
    <cellStyle name="Normal 6 4 7 2 6 2" xfId="26138"/>
    <cellStyle name="Normal 6 4 7 2 6 3" xfId="44743"/>
    <cellStyle name="Normal 6 4 7 2 7" xfId="26139"/>
    <cellStyle name="Normal 6 4 7 2 8" xfId="26140"/>
    <cellStyle name="Normal 6 4 7 2 9" xfId="41121"/>
    <cellStyle name="Normal 6 4 7 3" xfId="26141"/>
    <cellStyle name="Normal 6 4 7 3 2" xfId="26142"/>
    <cellStyle name="Normal 6 4 7 3 2 2" xfId="26143"/>
    <cellStyle name="Normal 6 4 7 3 2 3" xfId="26144"/>
    <cellStyle name="Normal 6 4 7 3 2 4" xfId="52758"/>
    <cellStyle name="Normal 6 4 7 3 3" xfId="26145"/>
    <cellStyle name="Normal 6 4 7 3 3 2" xfId="26146"/>
    <cellStyle name="Normal 6 4 7 3 3 3" xfId="49315"/>
    <cellStyle name="Normal 6 4 7 3 4" xfId="26147"/>
    <cellStyle name="Normal 6 4 7 3 5" xfId="26148"/>
    <cellStyle name="Normal 6 4 7 3 6" xfId="42102"/>
    <cellStyle name="Normal 6 4 7 4" xfId="26149"/>
    <cellStyle name="Normal 6 4 7 4 2" xfId="26150"/>
    <cellStyle name="Normal 6 4 7 4 3" xfId="26151"/>
    <cellStyle name="Normal 6 4 7 4 4" xfId="49316"/>
    <cellStyle name="Normal 6 4 7 5" xfId="26152"/>
    <cellStyle name="Normal 6 4 7 5 2" xfId="26153"/>
    <cellStyle name="Normal 6 4 7 5 3" xfId="26154"/>
    <cellStyle name="Normal 6 4 7 5 4" xfId="45736"/>
    <cellStyle name="Normal 6 4 7 6" xfId="26155"/>
    <cellStyle name="Normal 6 4 7 6 2" xfId="26156"/>
    <cellStyle name="Normal 6 4 7 6 3" xfId="26157"/>
    <cellStyle name="Normal 6 4 7 6 4" xfId="50947"/>
    <cellStyle name="Normal 6 4 7 7" xfId="26158"/>
    <cellStyle name="Normal 6 4 7 7 2" xfId="26159"/>
    <cellStyle name="Normal 6 4 7 7 3" xfId="43913"/>
    <cellStyle name="Normal 6 4 7 8" xfId="26160"/>
    <cellStyle name="Normal 6 4 7 9" xfId="26161"/>
    <cellStyle name="Normal 6 4 8" xfId="26162"/>
    <cellStyle name="Normal 6 4 8 2" xfId="26163"/>
    <cellStyle name="Normal 6 4 8 2 2" xfId="26164"/>
    <cellStyle name="Normal 6 4 8 2 2 2" xfId="26165"/>
    <cellStyle name="Normal 6 4 8 2 2 3" xfId="26166"/>
    <cellStyle name="Normal 6 4 8 2 2 4" xfId="53125"/>
    <cellStyle name="Normal 6 4 8 2 3" xfId="26167"/>
    <cellStyle name="Normal 6 4 8 2 3 2" xfId="26168"/>
    <cellStyle name="Normal 6 4 8 2 3 3" xfId="49317"/>
    <cellStyle name="Normal 6 4 8 2 4" xfId="26169"/>
    <cellStyle name="Normal 6 4 8 2 5" xfId="26170"/>
    <cellStyle name="Normal 6 4 8 2 6" xfId="42469"/>
    <cellStyle name="Normal 6 4 8 3" xfId="26171"/>
    <cellStyle name="Normal 6 4 8 3 2" xfId="26172"/>
    <cellStyle name="Normal 6 4 8 3 3" xfId="26173"/>
    <cellStyle name="Normal 6 4 8 3 4" xfId="49318"/>
    <cellStyle name="Normal 6 4 8 4" xfId="26174"/>
    <cellStyle name="Normal 6 4 8 4 2" xfId="26175"/>
    <cellStyle name="Normal 6 4 8 4 3" xfId="26176"/>
    <cellStyle name="Normal 6 4 8 4 4" xfId="46103"/>
    <cellStyle name="Normal 6 4 8 5" xfId="26177"/>
    <cellStyle name="Normal 6 4 8 5 2" xfId="26178"/>
    <cellStyle name="Normal 6 4 8 5 3" xfId="26179"/>
    <cellStyle name="Normal 6 4 8 5 4" xfId="51314"/>
    <cellStyle name="Normal 6 4 8 6" xfId="26180"/>
    <cellStyle name="Normal 6 4 8 6 2" xfId="26181"/>
    <cellStyle name="Normal 6 4 8 6 3" xfId="44280"/>
    <cellStyle name="Normal 6 4 8 7" xfId="26182"/>
    <cellStyle name="Normal 6 4 8 8" xfId="26183"/>
    <cellStyle name="Normal 6 4 8 9" xfId="40658"/>
    <cellStyle name="Normal 6 4 9" xfId="26184"/>
    <cellStyle name="Normal 6 4 9 2" xfId="26185"/>
    <cellStyle name="Normal 6 4 9 2 2" xfId="26186"/>
    <cellStyle name="Normal 6 4 9 2 2 2" xfId="26187"/>
    <cellStyle name="Normal 6 4 9 2 2 3" xfId="26188"/>
    <cellStyle name="Normal 6 4 9 2 2 4" xfId="52392"/>
    <cellStyle name="Normal 6 4 9 2 3" xfId="26189"/>
    <cellStyle name="Normal 6 4 9 2 3 2" xfId="26190"/>
    <cellStyle name="Normal 6 4 9 2 3 3" xfId="49319"/>
    <cellStyle name="Normal 6 4 9 2 4" xfId="26191"/>
    <cellStyle name="Normal 6 4 9 2 5" xfId="26192"/>
    <cellStyle name="Normal 6 4 9 2 6" xfId="41736"/>
    <cellStyle name="Normal 6 4 9 3" xfId="26193"/>
    <cellStyle name="Normal 6 4 9 3 2" xfId="26194"/>
    <cellStyle name="Normal 6 4 9 3 3" xfId="26195"/>
    <cellStyle name="Normal 6 4 9 3 4" xfId="49320"/>
    <cellStyle name="Normal 6 4 9 4" xfId="26196"/>
    <cellStyle name="Normal 6 4 9 4 2" xfId="26197"/>
    <cellStyle name="Normal 6 4 9 4 3" xfId="26198"/>
    <cellStyle name="Normal 6 4 9 4 4" xfId="45370"/>
    <cellStyle name="Normal 6 4 9 5" xfId="26199"/>
    <cellStyle name="Normal 6 4 9 5 2" xfId="26200"/>
    <cellStyle name="Normal 6 4 9 5 3" xfId="26201"/>
    <cellStyle name="Normal 6 4 9 5 4" xfId="50581"/>
    <cellStyle name="Normal 6 4 9 6" xfId="26202"/>
    <cellStyle name="Normal 6 4 9 6 2" xfId="26203"/>
    <cellStyle name="Normal 6 4 9 6 3" xfId="43547"/>
    <cellStyle name="Normal 6 4 9 7" xfId="26204"/>
    <cellStyle name="Normal 6 4 9 8" xfId="26205"/>
    <cellStyle name="Normal 6 4 9 9" xfId="39925"/>
    <cellStyle name="Normal 6 5" xfId="161"/>
    <cellStyle name="Normal 6 5 10" xfId="26206"/>
    <cellStyle name="Normal 6 5 10 2" xfId="26207"/>
    <cellStyle name="Normal 6 5 10 2 2" xfId="26208"/>
    <cellStyle name="Normal 6 5 10 2 2 2" xfId="26209"/>
    <cellStyle name="Normal 6 5 10 2 2 3" xfId="26210"/>
    <cellStyle name="Normal 6 5 10 2 2 4" xfId="53863"/>
    <cellStyle name="Normal 6 5 10 2 3" xfId="26211"/>
    <cellStyle name="Normal 6 5 10 2 3 2" xfId="26212"/>
    <cellStyle name="Normal 6 5 10 2 3 3" xfId="49321"/>
    <cellStyle name="Normal 6 5 10 2 4" xfId="26213"/>
    <cellStyle name="Normal 6 5 10 2 5" xfId="26214"/>
    <cellStyle name="Normal 6 5 10 2 6" xfId="43207"/>
    <cellStyle name="Normal 6 5 10 3" xfId="26215"/>
    <cellStyle name="Normal 6 5 10 3 2" xfId="26216"/>
    <cellStyle name="Normal 6 5 10 3 3" xfId="26217"/>
    <cellStyle name="Normal 6 5 10 3 4" xfId="49322"/>
    <cellStyle name="Normal 6 5 10 4" xfId="26218"/>
    <cellStyle name="Normal 6 5 10 4 2" xfId="26219"/>
    <cellStyle name="Normal 6 5 10 4 3" xfId="26220"/>
    <cellStyle name="Normal 6 5 10 4 4" xfId="46841"/>
    <cellStyle name="Normal 6 5 10 5" xfId="26221"/>
    <cellStyle name="Normal 6 5 10 5 2" xfId="26222"/>
    <cellStyle name="Normal 6 5 10 5 3" xfId="26223"/>
    <cellStyle name="Normal 6 5 10 5 4" xfId="52052"/>
    <cellStyle name="Normal 6 5 10 6" xfId="26224"/>
    <cellStyle name="Normal 6 5 10 6 2" xfId="26225"/>
    <cellStyle name="Normal 6 5 10 6 3" xfId="45018"/>
    <cellStyle name="Normal 6 5 10 7" xfId="26226"/>
    <cellStyle name="Normal 6 5 10 8" xfId="26227"/>
    <cellStyle name="Normal 6 5 10 9" xfId="41396"/>
    <cellStyle name="Normal 6 5 11" xfId="26228"/>
    <cellStyle name="Normal 6 5 11 2" xfId="26229"/>
    <cellStyle name="Normal 6 5 11 2 2" xfId="26230"/>
    <cellStyle name="Normal 6 5 11 2 2 2" xfId="26231"/>
    <cellStyle name="Normal 6 5 11 2 2 3" xfId="26232"/>
    <cellStyle name="Normal 6 5 11 2 2 4" xfId="53999"/>
    <cellStyle name="Normal 6 5 11 2 3" xfId="26233"/>
    <cellStyle name="Normal 6 5 11 2 3 2" xfId="26234"/>
    <cellStyle name="Normal 6 5 11 2 3 3" xfId="49323"/>
    <cellStyle name="Normal 6 5 11 2 4" xfId="26235"/>
    <cellStyle name="Normal 6 5 11 2 5" xfId="26236"/>
    <cellStyle name="Normal 6 5 11 2 6" xfId="43343"/>
    <cellStyle name="Normal 6 5 11 3" xfId="26237"/>
    <cellStyle name="Normal 6 5 11 3 2" xfId="26238"/>
    <cellStyle name="Normal 6 5 11 3 3" xfId="26239"/>
    <cellStyle name="Normal 6 5 11 3 4" xfId="46977"/>
    <cellStyle name="Normal 6 5 11 4" xfId="26240"/>
    <cellStyle name="Normal 6 5 11 4 2" xfId="26241"/>
    <cellStyle name="Normal 6 5 11 4 3" xfId="26242"/>
    <cellStyle name="Normal 6 5 11 4 4" xfId="52188"/>
    <cellStyle name="Normal 6 5 11 5" xfId="26243"/>
    <cellStyle name="Normal 6 5 11 5 2" xfId="26244"/>
    <cellStyle name="Normal 6 5 11 5 3" xfId="45154"/>
    <cellStyle name="Normal 6 5 11 6" xfId="26245"/>
    <cellStyle name="Normal 6 5 11 7" xfId="26246"/>
    <cellStyle name="Normal 6 5 11 8" xfId="41532"/>
    <cellStyle name="Normal 6 5 12" xfId="26247"/>
    <cellStyle name="Normal 6 5 12 2" xfId="26248"/>
    <cellStyle name="Normal 6 5 12 2 2" xfId="26249"/>
    <cellStyle name="Normal 6 5 12 2 3" xfId="26250"/>
    <cellStyle name="Normal 6 5 12 2 4" xfId="49324"/>
    <cellStyle name="Normal 6 5 12 3" xfId="26251"/>
    <cellStyle name="Normal 6 5 12 3 2" xfId="26252"/>
    <cellStyle name="Normal 6 5 12 3 3" xfId="26253"/>
    <cellStyle name="Normal 6 5 12 3 4" xfId="52351"/>
    <cellStyle name="Normal 6 5 12 4" xfId="26254"/>
    <cellStyle name="Normal 6 5 12 4 2" xfId="26255"/>
    <cellStyle name="Normal 6 5 12 4 3" xfId="45293"/>
    <cellStyle name="Normal 6 5 12 5" xfId="26256"/>
    <cellStyle name="Normal 6 5 12 6" xfId="26257"/>
    <cellStyle name="Normal 6 5 12 7" xfId="41695"/>
    <cellStyle name="Normal 6 5 13" xfId="26258"/>
    <cellStyle name="Normal 6 5 13 2" xfId="26259"/>
    <cellStyle name="Normal 6 5 13 3" xfId="26260"/>
    <cellStyle name="Normal 6 5 13 4" xfId="49325"/>
    <cellStyle name="Normal 6 5 14" xfId="26261"/>
    <cellStyle name="Normal 6 5 14 2" xfId="26262"/>
    <cellStyle name="Normal 6 5 14 3" xfId="26263"/>
    <cellStyle name="Normal 6 5 14 4" xfId="45329"/>
    <cellStyle name="Normal 6 5 15" xfId="26264"/>
    <cellStyle name="Normal 6 5 15 2" xfId="26265"/>
    <cellStyle name="Normal 6 5 15 3" xfId="26266"/>
    <cellStyle name="Normal 6 5 15 4" xfId="50540"/>
    <cellStyle name="Normal 6 5 16" xfId="26267"/>
    <cellStyle name="Normal 6 5 16 2" xfId="26268"/>
    <cellStyle name="Normal 6 5 16 3" xfId="43506"/>
    <cellStyle name="Normal 6 5 17" xfId="26269"/>
    <cellStyle name="Normal 6 5 18" xfId="26270"/>
    <cellStyle name="Normal 6 5 19" xfId="39884"/>
    <cellStyle name="Normal 6 5 2" xfId="274"/>
    <cellStyle name="Normal 6 5 2 10" xfId="26271"/>
    <cellStyle name="Normal 6 5 2 10 2" xfId="26272"/>
    <cellStyle name="Normal 6 5 2 10 3" xfId="26273"/>
    <cellStyle name="Normal 6 5 2 10 4" xfId="50722"/>
    <cellStyle name="Normal 6 5 2 11" xfId="26274"/>
    <cellStyle name="Normal 6 5 2 11 2" xfId="26275"/>
    <cellStyle name="Normal 6 5 2 11 3" xfId="43688"/>
    <cellStyle name="Normal 6 5 2 12" xfId="26276"/>
    <cellStyle name="Normal 6 5 2 13" xfId="26277"/>
    <cellStyle name="Normal 6 5 2 14" xfId="40066"/>
    <cellStyle name="Normal 6 5 2 2" xfId="26278"/>
    <cellStyle name="Normal 6 5 2 2 10" xfId="26279"/>
    <cellStyle name="Normal 6 5 2 2 11" xfId="40201"/>
    <cellStyle name="Normal 6 5 2 2 2" xfId="26280"/>
    <cellStyle name="Normal 6 5 2 2 2 10" xfId="40568"/>
    <cellStyle name="Normal 6 5 2 2 2 2" xfId="26281"/>
    <cellStyle name="Normal 6 5 2 2 2 2 2" xfId="26282"/>
    <cellStyle name="Normal 6 5 2 2 2 2 2 2" xfId="26283"/>
    <cellStyle name="Normal 6 5 2 2 2 2 2 2 2" xfId="26284"/>
    <cellStyle name="Normal 6 5 2 2 2 2 2 2 3" xfId="26285"/>
    <cellStyle name="Normal 6 5 2 2 2 2 2 2 4" xfId="53591"/>
    <cellStyle name="Normal 6 5 2 2 2 2 2 3" xfId="26286"/>
    <cellStyle name="Normal 6 5 2 2 2 2 2 3 2" xfId="26287"/>
    <cellStyle name="Normal 6 5 2 2 2 2 2 3 3" xfId="49326"/>
    <cellStyle name="Normal 6 5 2 2 2 2 2 4" xfId="26288"/>
    <cellStyle name="Normal 6 5 2 2 2 2 2 5" xfId="26289"/>
    <cellStyle name="Normal 6 5 2 2 2 2 2 6" xfId="42935"/>
    <cellStyle name="Normal 6 5 2 2 2 2 3" xfId="26290"/>
    <cellStyle name="Normal 6 5 2 2 2 2 3 2" xfId="26291"/>
    <cellStyle name="Normal 6 5 2 2 2 2 3 3" xfId="26292"/>
    <cellStyle name="Normal 6 5 2 2 2 2 3 4" xfId="49327"/>
    <cellStyle name="Normal 6 5 2 2 2 2 4" xfId="26293"/>
    <cellStyle name="Normal 6 5 2 2 2 2 4 2" xfId="26294"/>
    <cellStyle name="Normal 6 5 2 2 2 2 4 3" xfId="26295"/>
    <cellStyle name="Normal 6 5 2 2 2 2 4 4" xfId="46569"/>
    <cellStyle name="Normal 6 5 2 2 2 2 5" xfId="26296"/>
    <cellStyle name="Normal 6 5 2 2 2 2 5 2" xfId="26297"/>
    <cellStyle name="Normal 6 5 2 2 2 2 5 3" xfId="26298"/>
    <cellStyle name="Normal 6 5 2 2 2 2 5 4" xfId="51780"/>
    <cellStyle name="Normal 6 5 2 2 2 2 6" xfId="26299"/>
    <cellStyle name="Normal 6 5 2 2 2 2 6 2" xfId="26300"/>
    <cellStyle name="Normal 6 5 2 2 2 2 6 3" xfId="44746"/>
    <cellStyle name="Normal 6 5 2 2 2 2 7" xfId="26301"/>
    <cellStyle name="Normal 6 5 2 2 2 2 8" xfId="26302"/>
    <cellStyle name="Normal 6 5 2 2 2 2 9" xfId="41124"/>
    <cellStyle name="Normal 6 5 2 2 2 3" xfId="26303"/>
    <cellStyle name="Normal 6 5 2 2 2 3 2" xfId="26304"/>
    <cellStyle name="Normal 6 5 2 2 2 3 2 2" xfId="26305"/>
    <cellStyle name="Normal 6 5 2 2 2 3 2 3" xfId="26306"/>
    <cellStyle name="Normal 6 5 2 2 2 3 2 4" xfId="53035"/>
    <cellStyle name="Normal 6 5 2 2 2 3 3" xfId="26307"/>
    <cellStyle name="Normal 6 5 2 2 2 3 3 2" xfId="26308"/>
    <cellStyle name="Normal 6 5 2 2 2 3 3 3" xfId="49328"/>
    <cellStyle name="Normal 6 5 2 2 2 3 4" xfId="26309"/>
    <cellStyle name="Normal 6 5 2 2 2 3 5" xfId="26310"/>
    <cellStyle name="Normal 6 5 2 2 2 3 6" xfId="42379"/>
    <cellStyle name="Normal 6 5 2 2 2 4" xfId="26311"/>
    <cellStyle name="Normal 6 5 2 2 2 4 2" xfId="26312"/>
    <cellStyle name="Normal 6 5 2 2 2 4 3" xfId="26313"/>
    <cellStyle name="Normal 6 5 2 2 2 4 4" xfId="49329"/>
    <cellStyle name="Normal 6 5 2 2 2 5" xfId="26314"/>
    <cellStyle name="Normal 6 5 2 2 2 5 2" xfId="26315"/>
    <cellStyle name="Normal 6 5 2 2 2 5 3" xfId="26316"/>
    <cellStyle name="Normal 6 5 2 2 2 5 4" xfId="46013"/>
    <cellStyle name="Normal 6 5 2 2 2 6" xfId="26317"/>
    <cellStyle name="Normal 6 5 2 2 2 6 2" xfId="26318"/>
    <cellStyle name="Normal 6 5 2 2 2 6 3" xfId="26319"/>
    <cellStyle name="Normal 6 5 2 2 2 6 4" xfId="51224"/>
    <cellStyle name="Normal 6 5 2 2 2 7" xfId="26320"/>
    <cellStyle name="Normal 6 5 2 2 2 7 2" xfId="26321"/>
    <cellStyle name="Normal 6 5 2 2 2 7 3" xfId="44190"/>
    <cellStyle name="Normal 6 5 2 2 2 8" xfId="26322"/>
    <cellStyle name="Normal 6 5 2 2 2 9" xfId="26323"/>
    <cellStyle name="Normal 6 5 2 2 3" xfId="26324"/>
    <cellStyle name="Normal 6 5 2 2 3 2" xfId="26325"/>
    <cellStyle name="Normal 6 5 2 2 3 2 2" xfId="26326"/>
    <cellStyle name="Normal 6 5 2 2 3 2 2 2" xfId="26327"/>
    <cellStyle name="Normal 6 5 2 2 3 2 2 3" xfId="26328"/>
    <cellStyle name="Normal 6 5 2 2 3 2 2 4" xfId="53590"/>
    <cellStyle name="Normal 6 5 2 2 3 2 3" xfId="26329"/>
    <cellStyle name="Normal 6 5 2 2 3 2 3 2" xfId="26330"/>
    <cellStyle name="Normal 6 5 2 2 3 2 3 3" xfId="49330"/>
    <cellStyle name="Normal 6 5 2 2 3 2 4" xfId="26331"/>
    <cellStyle name="Normal 6 5 2 2 3 2 5" xfId="26332"/>
    <cellStyle name="Normal 6 5 2 2 3 2 6" xfId="42934"/>
    <cellStyle name="Normal 6 5 2 2 3 3" xfId="26333"/>
    <cellStyle name="Normal 6 5 2 2 3 3 2" xfId="26334"/>
    <cellStyle name="Normal 6 5 2 2 3 3 3" xfId="26335"/>
    <cellStyle name="Normal 6 5 2 2 3 3 4" xfId="49331"/>
    <cellStyle name="Normal 6 5 2 2 3 4" xfId="26336"/>
    <cellStyle name="Normal 6 5 2 2 3 4 2" xfId="26337"/>
    <cellStyle name="Normal 6 5 2 2 3 4 3" xfId="26338"/>
    <cellStyle name="Normal 6 5 2 2 3 4 4" xfId="46568"/>
    <cellStyle name="Normal 6 5 2 2 3 5" xfId="26339"/>
    <cellStyle name="Normal 6 5 2 2 3 5 2" xfId="26340"/>
    <cellStyle name="Normal 6 5 2 2 3 5 3" xfId="26341"/>
    <cellStyle name="Normal 6 5 2 2 3 5 4" xfId="51779"/>
    <cellStyle name="Normal 6 5 2 2 3 6" xfId="26342"/>
    <cellStyle name="Normal 6 5 2 2 3 6 2" xfId="26343"/>
    <cellStyle name="Normal 6 5 2 2 3 6 3" xfId="44745"/>
    <cellStyle name="Normal 6 5 2 2 3 7" xfId="26344"/>
    <cellStyle name="Normal 6 5 2 2 3 8" xfId="26345"/>
    <cellStyle name="Normal 6 5 2 2 3 9" xfId="41123"/>
    <cellStyle name="Normal 6 5 2 2 4" xfId="26346"/>
    <cellStyle name="Normal 6 5 2 2 4 2" xfId="26347"/>
    <cellStyle name="Normal 6 5 2 2 4 2 2" xfId="26348"/>
    <cellStyle name="Normal 6 5 2 2 4 2 3" xfId="26349"/>
    <cellStyle name="Normal 6 5 2 2 4 2 4" xfId="52668"/>
    <cellStyle name="Normal 6 5 2 2 4 3" xfId="26350"/>
    <cellStyle name="Normal 6 5 2 2 4 3 2" xfId="26351"/>
    <cellStyle name="Normal 6 5 2 2 4 3 3" xfId="49332"/>
    <cellStyle name="Normal 6 5 2 2 4 4" xfId="26352"/>
    <cellStyle name="Normal 6 5 2 2 4 5" xfId="26353"/>
    <cellStyle name="Normal 6 5 2 2 4 6" xfId="42012"/>
    <cellStyle name="Normal 6 5 2 2 5" xfId="26354"/>
    <cellStyle name="Normal 6 5 2 2 5 2" xfId="26355"/>
    <cellStyle name="Normal 6 5 2 2 5 3" xfId="26356"/>
    <cellStyle name="Normal 6 5 2 2 5 4" xfId="49333"/>
    <cellStyle name="Normal 6 5 2 2 6" xfId="26357"/>
    <cellStyle name="Normal 6 5 2 2 6 2" xfId="26358"/>
    <cellStyle name="Normal 6 5 2 2 6 3" xfId="26359"/>
    <cellStyle name="Normal 6 5 2 2 6 4" xfId="45646"/>
    <cellStyle name="Normal 6 5 2 2 7" xfId="26360"/>
    <cellStyle name="Normal 6 5 2 2 7 2" xfId="26361"/>
    <cellStyle name="Normal 6 5 2 2 7 3" xfId="26362"/>
    <cellStyle name="Normal 6 5 2 2 7 4" xfId="50857"/>
    <cellStyle name="Normal 6 5 2 2 8" xfId="26363"/>
    <cellStyle name="Normal 6 5 2 2 8 2" xfId="26364"/>
    <cellStyle name="Normal 6 5 2 2 8 3" xfId="43823"/>
    <cellStyle name="Normal 6 5 2 2 9" xfId="26365"/>
    <cellStyle name="Normal 6 5 2 3" xfId="26366"/>
    <cellStyle name="Normal 6 5 2 3 10" xfId="40339"/>
    <cellStyle name="Normal 6 5 2 3 2" xfId="26367"/>
    <cellStyle name="Normal 6 5 2 3 2 2" xfId="26368"/>
    <cellStyle name="Normal 6 5 2 3 2 2 2" xfId="26369"/>
    <cellStyle name="Normal 6 5 2 3 2 2 2 2" xfId="26370"/>
    <cellStyle name="Normal 6 5 2 3 2 2 2 3" xfId="26371"/>
    <cellStyle name="Normal 6 5 2 3 2 2 2 4" xfId="53592"/>
    <cellStyle name="Normal 6 5 2 3 2 2 3" xfId="26372"/>
    <cellStyle name="Normal 6 5 2 3 2 2 3 2" xfId="26373"/>
    <cellStyle name="Normal 6 5 2 3 2 2 3 3" xfId="49334"/>
    <cellStyle name="Normal 6 5 2 3 2 2 4" xfId="26374"/>
    <cellStyle name="Normal 6 5 2 3 2 2 5" xfId="26375"/>
    <cellStyle name="Normal 6 5 2 3 2 2 6" xfId="42936"/>
    <cellStyle name="Normal 6 5 2 3 2 3" xfId="26376"/>
    <cellStyle name="Normal 6 5 2 3 2 3 2" xfId="26377"/>
    <cellStyle name="Normal 6 5 2 3 2 3 3" xfId="26378"/>
    <cellStyle name="Normal 6 5 2 3 2 3 4" xfId="49335"/>
    <cellStyle name="Normal 6 5 2 3 2 4" xfId="26379"/>
    <cellStyle name="Normal 6 5 2 3 2 4 2" xfId="26380"/>
    <cellStyle name="Normal 6 5 2 3 2 4 3" xfId="26381"/>
    <cellStyle name="Normal 6 5 2 3 2 4 4" xfId="46570"/>
    <cellStyle name="Normal 6 5 2 3 2 5" xfId="26382"/>
    <cellStyle name="Normal 6 5 2 3 2 5 2" xfId="26383"/>
    <cellStyle name="Normal 6 5 2 3 2 5 3" xfId="26384"/>
    <cellStyle name="Normal 6 5 2 3 2 5 4" xfId="51781"/>
    <cellStyle name="Normal 6 5 2 3 2 6" xfId="26385"/>
    <cellStyle name="Normal 6 5 2 3 2 6 2" xfId="26386"/>
    <cellStyle name="Normal 6 5 2 3 2 6 3" xfId="44747"/>
    <cellStyle name="Normal 6 5 2 3 2 7" xfId="26387"/>
    <cellStyle name="Normal 6 5 2 3 2 8" xfId="26388"/>
    <cellStyle name="Normal 6 5 2 3 2 9" xfId="41125"/>
    <cellStyle name="Normal 6 5 2 3 3" xfId="26389"/>
    <cellStyle name="Normal 6 5 2 3 3 2" xfId="26390"/>
    <cellStyle name="Normal 6 5 2 3 3 2 2" xfId="26391"/>
    <cellStyle name="Normal 6 5 2 3 3 2 3" xfId="26392"/>
    <cellStyle name="Normal 6 5 2 3 3 2 4" xfId="52806"/>
    <cellStyle name="Normal 6 5 2 3 3 3" xfId="26393"/>
    <cellStyle name="Normal 6 5 2 3 3 3 2" xfId="26394"/>
    <cellStyle name="Normal 6 5 2 3 3 3 3" xfId="49336"/>
    <cellStyle name="Normal 6 5 2 3 3 4" xfId="26395"/>
    <cellStyle name="Normal 6 5 2 3 3 5" xfId="26396"/>
    <cellStyle name="Normal 6 5 2 3 3 6" xfId="42150"/>
    <cellStyle name="Normal 6 5 2 3 4" xfId="26397"/>
    <cellStyle name="Normal 6 5 2 3 4 2" xfId="26398"/>
    <cellStyle name="Normal 6 5 2 3 4 3" xfId="26399"/>
    <cellStyle name="Normal 6 5 2 3 4 4" xfId="49337"/>
    <cellStyle name="Normal 6 5 2 3 5" xfId="26400"/>
    <cellStyle name="Normal 6 5 2 3 5 2" xfId="26401"/>
    <cellStyle name="Normal 6 5 2 3 5 3" xfId="26402"/>
    <cellStyle name="Normal 6 5 2 3 5 4" xfId="45784"/>
    <cellStyle name="Normal 6 5 2 3 6" xfId="26403"/>
    <cellStyle name="Normal 6 5 2 3 6 2" xfId="26404"/>
    <cellStyle name="Normal 6 5 2 3 6 3" xfId="26405"/>
    <cellStyle name="Normal 6 5 2 3 6 4" xfId="50995"/>
    <cellStyle name="Normal 6 5 2 3 7" xfId="26406"/>
    <cellStyle name="Normal 6 5 2 3 7 2" xfId="26407"/>
    <cellStyle name="Normal 6 5 2 3 7 3" xfId="43961"/>
    <cellStyle name="Normal 6 5 2 3 8" xfId="26408"/>
    <cellStyle name="Normal 6 5 2 3 9" xfId="26409"/>
    <cellStyle name="Normal 6 5 2 4" xfId="26410"/>
    <cellStyle name="Normal 6 5 2 4 2" xfId="26411"/>
    <cellStyle name="Normal 6 5 2 4 2 2" xfId="26412"/>
    <cellStyle name="Normal 6 5 2 4 2 2 2" xfId="26413"/>
    <cellStyle name="Normal 6 5 2 4 2 2 3" xfId="26414"/>
    <cellStyle name="Normal 6 5 2 4 2 2 4" xfId="53589"/>
    <cellStyle name="Normal 6 5 2 4 2 3" xfId="26415"/>
    <cellStyle name="Normal 6 5 2 4 2 3 2" xfId="26416"/>
    <cellStyle name="Normal 6 5 2 4 2 3 3" xfId="49338"/>
    <cellStyle name="Normal 6 5 2 4 2 4" xfId="26417"/>
    <cellStyle name="Normal 6 5 2 4 2 5" xfId="26418"/>
    <cellStyle name="Normal 6 5 2 4 2 6" xfId="42933"/>
    <cellStyle name="Normal 6 5 2 4 3" xfId="26419"/>
    <cellStyle name="Normal 6 5 2 4 3 2" xfId="26420"/>
    <cellStyle name="Normal 6 5 2 4 3 3" xfId="26421"/>
    <cellStyle name="Normal 6 5 2 4 3 4" xfId="49339"/>
    <cellStyle name="Normal 6 5 2 4 4" xfId="26422"/>
    <cellStyle name="Normal 6 5 2 4 4 2" xfId="26423"/>
    <cellStyle name="Normal 6 5 2 4 4 3" xfId="26424"/>
    <cellStyle name="Normal 6 5 2 4 4 4" xfId="46567"/>
    <cellStyle name="Normal 6 5 2 4 5" xfId="26425"/>
    <cellStyle name="Normal 6 5 2 4 5 2" xfId="26426"/>
    <cellStyle name="Normal 6 5 2 4 5 3" xfId="26427"/>
    <cellStyle name="Normal 6 5 2 4 5 4" xfId="51778"/>
    <cellStyle name="Normal 6 5 2 4 6" xfId="26428"/>
    <cellStyle name="Normal 6 5 2 4 6 2" xfId="26429"/>
    <cellStyle name="Normal 6 5 2 4 6 3" xfId="44744"/>
    <cellStyle name="Normal 6 5 2 4 7" xfId="26430"/>
    <cellStyle name="Normal 6 5 2 4 8" xfId="26431"/>
    <cellStyle name="Normal 6 5 2 4 9" xfId="41122"/>
    <cellStyle name="Normal 6 5 2 5" xfId="26432"/>
    <cellStyle name="Normal 6 5 2 5 2" xfId="26433"/>
    <cellStyle name="Normal 6 5 2 5 2 2" xfId="26434"/>
    <cellStyle name="Normal 6 5 2 5 2 2 2" xfId="26435"/>
    <cellStyle name="Normal 6 5 2 5 2 2 3" xfId="26436"/>
    <cellStyle name="Normal 6 5 2 5 2 2 4" xfId="53911"/>
    <cellStyle name="Normal 6 5 2 5 2 3" xfId="26437"/>
    <cellStyle name="Normal 6 5 2 5 2 3 2" xfId="26438"/>
    <cellStyle name="Normal 6 5 2 5 2 3 3" xfId="49340"/>
    <cellStyle name="Normal 6 5 2 5 2 4" xfId="26439"/>
    <cellStyle name="Normal 6 5 2 5 2 5" xfId="26440"/>
    <cellStyle name="Normal 6 5 2 5 2 6" xfId="43255"/>
    <cellStyle name="Normal 6 5 2 5 3" xfId="26441"/>
    <cellStyle name="Normal 6 5 2 5 3 2" xfId="26442"/>
    <cellStyle name="Normal 6 5 2 5 3 3" xfId="26443"/>
    <cellStyle name="Normal 6 5 2 5 3 4" xfId="49341"/>
    <cellStyle name="Normal 6 5 2 5 4" xfId="26444"/>
    <cellStyle name="Normal 6 5 2 5 4 2" xfId="26445"/>
    <cellStyle name="Normal 6 5 2 5 4 3" xfId="26446"/>
    <cellStyle name="Normal 6 5 2 5 4 4" xfId="46889"/>
    <cellStyle name="Normal 6 5 2 5 5" xfId="26447"/>
    <cellStyle name="Normal 6 5 2 5 5 2" xfId="26448"/>
    <cellStyle name="Normal 6 5 2 5 5 3" xfId="26449"/>
    <cellStyle name="Normal 6 5 2 5 5 4" xfId="52100"/>
    <cellStyle name="Normal 6 5 2 5 6" xfId="26450"/>
    <cellStyle name="Normal 6 5 2 5 6 2" xfId="26451"/>
    <cellStyle name="Normal 6 5 2 5 6 3" xfId="45066"/>
    <cellStyle name="Normal 6 5 2 5 7" xfId="26452"/>
    <cellStyle name="Normal 6 5 2 5 8" xfId="26453"/>
    <cellStyle name="Normal 6 5 2 5 9" xfId="41444"/>
    <cellStyle name="Normal 6 5 2 6" xfId="26454"/>
    <cellStyle name="Normal 6 5 2 6 2" xfId="26455"/>
    <cellStyle name="Normal 6 5 2 6 2 2" xfId="26456"/>
    <cellStyle name="Normal 6 5 2 6 2 2 2" xfId="26457"/>
    <cellStyle name="Normal 6 5 2 6 2 2 3" xfId="26458"/>
    <cellStyle name="Normal 6 5 2 6 2 2 4" xfId="54046"/>
    <cellStyle name="Normal 6 5 2 6 2 3" xfId="26459"/>
    <cellStyle name="Normal 6 5 2 6 2 3 2" xfId="26460"/>
    <cellStyle name="Normal 6 5 2 6 2 3 3" xfId="49342"/>
    <cellStyle name="Normal 6 5 2 6 2 4" xfId="26461"/>
    <cellStyle name="Normal 6 5 2 6 2 5" xfId="26462"/>
    <cellStyle name="Normal 6 5 2 6 2 6" xfId="43390"/>
    <cellStyle name="Normal 6 5 2 6 3" xfId="26463"/>
    <cellStyle name="Normal 6 5 2 6 3 2" xfId="26464"/>
    <cellStyle name="Normal 6 5 2 6 3 3" xfId="26465"/>
    <cellStyle name="Normal 6 5 2 6 3 4" xfId="47024"/>
    <cellStyle name="Normal 6 5 2 6 4" xfId="26466"/>
    <cellStyle name="Normal 6 5 2 6 4 2" xfId="26467"/>
    <cellStyle name="Normal 6 5 2 6 4 3" xfId="26468"/>
    <cellStyle name="Normal 6 5 2 6 4 4" xfId="52235"/>
    <cellStyle name="Normal 6 5 2 6 5" xfId="26469"/>
    <cellStyle name="Normal 6 5 2 6 5 2" xfId="26470"/>
    <cellStyle name="Normal 6 5 2 6 5 3" xfId="45201"/>
    <cellStyle name="Normal 6 5 2 6 6" xfId="26471"/>
    <cellStyle name="Normal 6 5 2 6 7" xfId="26472"/>
    <cellStyle name="Normal 6 5 2 6 8" xfId="41579"/>
    <cellStyle name="Normal 6 5 2 7" xfId="26473"/>
    <cellStyle name="Normal 6 5 2 7 2" xfId="26474"/>
    <cellStyle name="Normal 6 5 2 7 2 2" xfId="26475"/>
    <cellStyle name="Normal 6 5 2 7 2 3" xfId="26476"/>
    <cellStyle name="Normal 6 5 2 7 2 4" xfId="52533"/>
    <cellStyle name="Normal 6 5 2 7 3" xfId="26477"/>
    <cellStyle name="Normal 6 5 2 7 3 2" xfId="26478"/>
    <cellStyle name="Normal 6 5 2 7 3 3" xfId="49343"/>
    <cellStyle name="Normal 6 5 2 7 4" xfId="26479"/>
    <cellStyle name="Normal 6 5 2 7 5" xfId="26480"/>
    <cellStyle name="Normal 6 5 2 7 6" xfId="41877"/>
    <cellStyle name="Normal 6 5 2 8" xfId="26481"/>
    <cellStyle name="Normal 6 5 2 8 2" xfId="26482"/>
    <cellStyle name="Normal 6 5 2 8 3" xfId="26483"/>
    <cellStyle name="Normal 6 5 2 8 4" xfId="49344"/>
    <cellStyle name="Normal 6 5 2 9" xfId="26484"/>
    <cellStyle name="Normal 6 5 2 9 2" xfId="26485"/>
    <cellStyle name="Normal 6 5 2 9 3" xfId="26486"/>
    <cellStyle name="Normal 6 5 2 9 4" xfId="45511"/>
    <cellStyle name="Normal 6 5 3" xfId="227"/>
    <cellStyle name="Normal 6 5 3 10" xfId="26487"/>
    <cellStyle name="Normal 6 5 3 10 2" xfId="26488"/>
    <cellStyle name="Normal 6 5 3 10 3" xfId="26489"/>
    <cellStyle name="Normal 6 5 3 10 4" xfId="50764"/>
    <cellStyle name="Normal 6 5 3 11" xfId="26490"/>
    <cellStyle name="Normal 6 5 3 11 2" xfId="26491"/>
    <cellStyle name="Normal 6 5 3 11 3" xfId="43730"/>
    <cellStyle name="Normal 6 5 3 12" xfId="26492"/>
    <cellStyle name="Normal 6 5 3 13" xfId="26493"/>
    <cellStyle name="Normal 6 5 3 14" xfId="40108"/>
    <cellStyle name="Normal 6 5 3 2" xfId="26494"/>
    <cellStyle name="Normal 6 5 3 2 10" xfId="26495"/>
    <cellStyle name="Normal 6 5 3 2 11" xfId="40243"/>
    <cellStyle name="Normal 6 5 3 2 2" xfId="26496"/>
    <cellStyle name="Normal 6 5 3 2 2 10" xfId="40610"/>
    <cellStyle name="Normal 6 5 3 2 2 2" xfId="26497"/>
    <cellStyle name="Normal 6 5 3 2 2 2 2" xfId="26498"/>
    <cellStyle name="Normal 6 5 3 2 2 2 2 2" xfId="26499"/>
    <cellStyle name="Normal 6 5 3 2 2 2 2 2 2" xfId="26500"/>
    <cellStyle name="Normal 6 5 3 2 2 2 2 2 3" xfId="26501"/>
    <cellStyle name="Normal 6 5 3 2 2 2 2 2 4" xfId="53595"/>
    <cellStyle name="Normal 6 5 3 2 2 2 2 3" xfId="26502"/>
    <cellStyle name="Normal 6 5 3 2 2 2 2 3 2" xfId="26503"/>
    <cellStyle name="Normal 6 5 3 2 2 2 2 3 3" xfId="49345"/>
    <cellStyle name="Normal 6 5 3 2 2 2 2 4" xfId="26504"/>
    <cellStyle name="Normal 6 5 3 2 2 2 2 5" xfId="26505"/>
    <cellStyle name="Normal 6 5 3 2 2 2 2 6" xfId="42939"/>
    <cellStyle name="Normal 6 5 3 2 2 2 3" xfId="26506"/>
    <cellStyle name="Normal 6 5 3 2 2 2 3 2" xfId="26507"/>
    <cellStyle name="Normal 6 5 3 2 2 2 3 3" xfId="26508"/>
    <cellStyle name="Normal 6 5 3 2 2 2 3 4" xfId="49346"/>
    <cellStyle name="Normal 6 5 3 2 2 2 4" xfId="26509"/>
    <cellStyle name="Normal 6 5 3 2 2 2 4 2" xfId="26510"/>
    <cellStyle name="Normal 6 5 3 2 2 2 4 3" xfId="26511"/>
    <cellStyle name="Normal 6 5 3 2 2 2 4 4" xfId="46573"/>
    <cellStyle name="Normal 6 5 3 2 2 2 5" xfId="26512"/>
    <cellStyle name="Normal 6 5 3 2 2 2 5 2" xfId="26513"/>
    <cellStyle name="Normal 6 5 3 2 2 2 5 3" xfId="26514"/>
    <cellStyle name="Normal 6 5 3 2 2 2 5 4" xfId="51784"/>
    <cellStyle name="Normal 6 5 3 2 2 2 6" xfId="26515"/>
    <cellStyle name="Normal 6 5 3 2 2 2 6 2" xfId="26516"/>
    <cellStyle name="Normal 6 5 3 2 2 2 6 3" xfId="44750"/>
    <cellStyle name="Normal 6 5 3 2 2 2 7" xfId="26517"/>
    <cellStyle name="Normal 6 5 3 2 2 2 8" xfId="26518"/>
    <cellStyle name="Normal 6 5 3 2 2 2 9" xfId="41128"/>
    <cellStyle name="Normal 6 5 3 2 2 3" xfId="26519"/>
    <cellStyle name="Normal 6 5 3 2 2 3 2" xfId="26520"/>
    <cellStyle name="Normal 6 5 3 2 2 3 2 2" xfId="26521"/>
    <cellStyle name="Normal 6 5 3 2 2 3 2 3" xfId="26522"/>
    <cellStyle name="Normal 6 5 3 2 2 3 2 4" xfId="53077"/>
    <cellStyle name="Normal 6 5 3 2 2 3 3" xfId="26523"/>
    <cellStyle name="Normal 6 5 3 2 2 3 3 2" xfId="26524"/>
    <cellStyle name="Normal 6 5 3 2 2 3 3 3" xfId="49347"/>
    <cellStyle name="Normal 6 5 3 2 2 3 4" xfId="26525"/>
    <cellStyle name="Normal 6 5 3 2 2 3 5" xfId="26526"/>
    <cellStyle name="Normal 6 5 3 2 2 3 6" xfId="42421"/>
    <cellStyle name="Normal 6 5 3 2 2 4" xfId="26527"/>
    <cellStyle name="Normal 6 5 3 2 2 4 2" xfId="26528"/>
    <cellStyle name="Normal 6 5 3 2 2 4 3" xfId="26529"/>
    <cellStyle name="Normal 6 5 3 2 2 4 4" xfId="49348"/>
    <cellStyle name="Normal 6 5 3 2 2 5" xfId="26530"/>
    <cellStyle name="Normal 6 5 3 2 2 5 2" xfId="26531"/>
    <cellStyle name="Normal 6 5 3 2 2 5 3" xfId="26532"/>
    <cellStyle name="Normal 6 5 3 2 2 5 4" xfId="46055"/>
    <cellStyle name="Normal 6 5 3 2 2 6" xfId="26533"/>
    <cellStyle name="Normal 6 5 3 2 2 6 2" xfId="26534"/>
    <cellStyle name="Normal 6 5 3 2 2 6 3" xfId="26535"/>
    <cellStyle name="Normal 6 5 3 2 2 6 4" xfId="51266"/>
    <cellStyle name="Normal 6 5 3 2 2 7" xfId="26536"/>
    <cellStyle name="Normal 6 5 3 2 2 7 2" xfId="26537"/>
    <cellStyle name="Normal 6 5 3 2 2 7 3" xfId="44232"/>
    <cellStyle name="Normal 6 5 3 2 2 8" xfId="26538"/>
    <cellStyle name="Normal 6 5 3 2 2 9" xfId="26539"/>
    <cellStyle name="Normal 6 5 3 2 3" xfId="26540"/>
    <cellStyle name="Normal 6 5 3 2 3 2" xfId="26541"/>
    <cellStyle name="Normal 6 5 3 2 3 2 2" xfId="26542"/>
    <cellStyle name="Normal 6 5 3 2 3 2 2 2" xfId="26543"/>
    <cellStyle name="Normal 6 5 3 2 3 2 2 3" xfId="26544"/>
    <cellStyle name="Normal 6 5 3 2 3 2 2 4" xfId="53594"/>
    <cellStyle name="Normal 6 5 3 2 3 2 3" xfId="26545"/>
    <cellStyle name="Normal 6 5 3 2 3 2 3 2" xfId="26546"/>
    <cellStyle name="Normal 6 5 3 2 3 2 3 3" xfId="49349"/>
    <cellStyle name="Normal 6 5 3 2 3 2 4" xfId="26547"/>
    <cellStyle name="Normal 6 5 3 2 3 2 5" xfId="26548"/>
    <cellStyle name="Normal 6 5 3 2 3 2 6" xfId="42938"/>
    <cellStyle name="Normal 6 5 3 2 3 3" xfId="26549"/>
    <cellStyle name="Normal 6 5 3 2 3 3 2" xfId="26550"/>
    <cellStyle name="Normal 6 5 3 2 3 3 3" xfId="26551"/>
    <cellStyle name="Normal 6 5 3 2 3 3 4" xfId="49350"/>
    <cellStyle name="Normal 6 5 3 2 3 4" xfId="26552"/>
    <cellStyle name="Normal 6 5 3 2 3 4 2" xfId="26553"/>
    <cellStyle name="Normal 6 5 3 2 3 4 3" xfId="26554"/>
    <cellStyle name="Normal 6 5 3 2 3 4 4" xfId="46572"/>
    <cellStyle name="Normal 6 5 3 2 3 5" xfId="26555"/>
    <cellStyle name="Normal 6 5 3 2 3 5 2" xfId="26556"/>
    <cellStyle name="Normal 6 5 3 2 3 5 3" xfId="26557"/>
    <cellStyle name="Normal 6 5 3 2 3 5 4" xfId="51783"/>
    <cellStyle name="Normal 6 5 3 2 3 6" xfId="26558"/>
    <cellStyle name="Normal 6 5 3 2 3 6 2" xfId="26559"/>
    <cellStyle name="Normal 6 5 3 2 3 6 3" xfId="44749"/>
    <cellStyle name="Normal 6 5 3 2 3 7" xfId="26560"/>
    <cellStyle name="Normal 6 5 3 2 3 8" xfId="26561"/>
    <cellStyle name="Normal 6 5 3 2 3 9" xfId="41127"/>
    <cellStyle name="Normal 6 5 3 2 4" xfId="26562"/>
    <cellStyle name="Normal 6 5 3 2 4 2" xfId="26563"/>
    <cellStyle name="Normal 6 5 3 2 4 2 2" xfId="26564"/>
    <cellStyle name="Normal 6 5 3 2 4 2 3" xfId="26565"/>
    <cellStyle name="Normal 6 5 3 2 4 2 4" xfId="52710"/>
    <cellStyle name="Normal 6 5 3 2 4 3" xfId="26566"/>
    <cellStyle name="Normal 6 5 3 2 4 3 2" xfId="26567"/>
    <cellStyle name="Normal 6 5 3 2 4 3 3" xfId="49351"/>
    <cellStyle name="Normal 6 5 3 2 4 4" xfId="26568"/>
    <cellStyle name="Normal 6 5 3 2 4 5" xfId="26569"/>
    <cellStyle name="Normal 6 5 3 2 4 6" xfId="42054"/>
    <cellStyle name="Normal 6 5 3 2 5" xfId="26570"/>
    <cellStyle name="Normal 6 5 3 2 5 2" xfId="26571"/>
    <cellStyle name="Normal 6 5 3 2 5 3" xfId="26572"/>
    <cellStyle name="Normal 6 5 3 2 5 4" xfId="49352"/>
    <cellStyle name="Normal 6 5 3 2 6" xfId="26573"/>
    <cellStyle name="Normal 6 5 3 2 6 2" xfId="26574"/>
    <cellStyle name="Normal 6 5 3 2 6 3" xfId="26575"/>
    <cellStyle name="Normal 6 5 3 2 6 4" xfId="45688"/>
    <cellStyle name="Normal 6 5 3 2 7" xfId="26576"/>
    <cellStyle name="Normal 6 5 3 2 7 2" xfId="26577"/>
    <cellStyle name="Normal 6 5 3 2 7 3" xfId="26578"/>
    <cellStyle name="Normal 6 5 3 2 7 4" xfId="50899"/>
    <cellStyle name="Normal 6 5 3 2 8" xfId="26579"/>
    <cellStyle name="Normal 6 5 3 2 8 2" xfId="26580"/>
    <cellStyle name="Normal 6 5 3 2 8 3" xfId="43865"/>
    <cellStyle name="Normal 6 5 3 2 9" xfId="26581"/>
    <cellStyle name="Normal 6 5 3 3" xfId="26582"/>
    <cellStyle name="Normal 6 5 3 3 10" xfId="40381"/>
    <cellStyle name="Normal 6 5 3 3 2" xfId="26583"/>
    <cellStyle name="Normal 6 5 3 3 2 2" xfId="26584"/>
    <cellStyle name="Normal 6 5 3 3 2 2 2" xfId="26585"/>
    <cellStyle name="Normal 6 5 3 3 2 2 2 2" xfId="26586"/>
    <cellStyle name="Normal 6 5 3 3 2 2 2 3" xfId="26587"/>
    <cellStyle name="Normal 6 5 3 3 2 2 2 4" xfId="53596"/>
    <cellStyle name="Normal 6 5 3 3 2 2 3" xfId="26588"/>
    <cellStyle name="Normal 6 5 3 3 2 2 3 2" xfId="26589"/>
    <cellStyle name="Normal 6 5 3 3 2 2 3 3" xfId="49353"/>
    <cellStyle name="Normal 6 5 3 3 2 2 4" xfId="26590"/>
    <cellStyle name="Normal 6 5 3 3 2 2 5" xfId="26591"/>
    <cellStyle name="Normal 6 5 3 3 2 2 6" xfId="42940"/>
    <cellStyle name="Normal 6 5 3 3 2 3" xfId="26592"/>
    <cellStyle name="Normal 6 5 3 3 2 3 2" xfId="26593"/>
    <cellStyle name="Normal 6 5 3 3 2 3 3" xfId="26594"/>
    <cellStyle name="Normal 6 5 3 3 2 3 4" xfId="49354"/>
    <cellStyle name="Normal 6 5 3 3 2 4" xfId="26595"/>
    <cellStyle name="Normal 6 5 3 3 2 4 2" xfId="26596"/>
    <cellStyle name="Normal 6 5 3 3 2 4 3" xfId="26597"/>
    <cellStyle name="Normal 6 5 3 3 2 4 4" xfId="46574"/>
    <cellStyle name="Normal 6 5 3 3 2 5" xfId="26598"/>
    <cellStyle name="Normal 6 5 3 3 2 5 2" xfId="26599"/>
    <cellStyle name="Normal 6 5 3 3 2 5 3" xfId="26600"/>
    <cellStyle name="Normal 6 5 3 3 2 5 4" xfId="51785"/>
    <cellStyle name="Normal 6 5 3 3 2 6" xfId="26601"/>
    <cellStyle name="Normal 6 5 3 3 2 6 2" xfId="26602"/>
    <cellStyle name="Normal 6 5 3 3 2 6 3" xfId="44751"/>
    <cellStyle name="Normal 6 5 3 3 2 7" xfId="26603"/>
    <cellStyle name="Normal 6 5 3 3 2 8" xfId="26604"/>
    <cellStyle name="Normal 6 5 3 3 2 9" xfId="41129"/>
    <cellStyle name="Normal 6 5 3 3 3" xfId="26605"/>
    <cellStyle name="Normal 6 5 3 3 3 2" xfId="26606"/>
    <cellStyle name="Normal 6 5 3 3 3 2 2" xfId="26607"/>
    <cellStyle name="Normal 6 5 3 3 3 2 3" xfId="26608"/>
    <cellStyle name="Normal 6 5 3 3 3 2 4" xfId="52848"/>
    <cellStyle name="Normal 6 5 3 3 3 3" xfId="26609"/>
    <cellStyle name="Normal 6 5 3 3 3 3 2" xfId="26610"/>
    <cellStyle name="Normal 6 5 3 3 3 3 3" xfId="49355"/>
    <cellStyle name="Normal 6 5 3 3 3 4" xfId="26611"/>
    <cellStyle name="Normal 6 5 3 3 3 5" xfId="26612"/>
    <cellStyle name="Normal 6 5 3 3 3 6" xfId="42192"/>
    <cellStyle name="Normal 6 5 3 3 4" xfId="26613"/>
    <cellStyle name="Normal 6 5 3 3 4 2" xfId="26614"/>
    <cellStyle name="Normal 6 5 3 3 4 3" xfId="26615"/>
    <cellStyle name="Normal 6 5 3 3 4 4" xfId="49356"/>
    <cellStyle name="Normal 6 5 3 3 5" xfId="26616"/>
    <cellStyle name="Normal 6 5 3 3 5 2" xfId="26617"/>
    <cellStyle name="Normal 6 5 3 3 5 3" xfId="26618"/>
    <cellStyle name="Normal 6 5 3 3 5 4" xfId="45826"/>
    <cellStyle name="Normal 6 5 3 3 6" xfId="26619"/>
    <cellStyle name="Normal 6 5 3 3 6 2" xfId="26620"/>
    <cellStyle name="Normal 6 5 3 3 6 3" xfId="26621"/>
    <cellStyle name="Normal 6 5 3 3 6 4" xfId="51037"/>
    <cellStyle name="Normal 6 5 3 3 7" xfId="26622"/>
    <cellStyle name="Normal 6 5 3 3 7 2" xfId="26623"/>
    <cellStyle name="Normal 6 5 3 3 7 3" xfId="44003"/>
    <cellStyle name="Normal 6 5 3 3 8" xfId="26624"/>
    <cellStyle name="Normal 6 5 3 3 9" xfId="26625"/>
    <cellStyle name="Normal 6 5 3 4" xfId="26626"/>
    <cellStyle name="Normal 6 5 3 4 2" xfId="26627"/>
    <cellStyle name="Normal 6 5 3 4 2 2" xfId="26628"/>
    <cellStyle name="Normal 6 5 3 4 2 2 2" xfId="26629"/>
    <cellStyle name="Normal 6 5 3 4 2 2 3" xfId="26630"/>
    <cellStyle name="Normal 6 5 3 4 2 2 4" xfId="53593"/>
    <cellStyle name="Normal 6 5 3 4 2 3" xfId="26631"/>
    <cellStyle name="Normal 6 5 3 4 2 3 2" xfId="26632"/>
    <cellStyle name="Normal 6 5 3 4 2 3 3" xfId="49357"/>
    <cellStyle name="Normal 6 5 3 4 2 4" xfId="26633"/>
    <cellStyle name="Normal 6 5 3 4 2 5" xfId="26634"/>
    <cellStyle name="Normal 6 5 3 4 2 6" xfId="42937"/>
    <cellStyle name="Normal 6 5 3 4 3" xfId="26635"/>
    <cellStyle name="Normal 6 5 3 4 3 2" xfId="26636"/>
    <cellStyle name="Normal 6 5 3 4 3 3" xfId="26637"/>
    <cellStyle name="Normal 6 5 3 4 3 4" xfId="49358"/>
    <cellStyle name="Normal 6 5 3 4 4" xfId="26638"/>
    <cellStyle name="Normal 6 5 3 4 4 2" xfId="26639"/>
    <cellStyle name="Normal 6 5 3 4 4 3" xfId="26640"/>
    <cellStyle name="Normal 6 5 3 4 4 4" xfId="46571"/>
    <cellStyle name="Normal 6 5 3 4 5" xfId="26641"/>
    <cellStyle name="Normal 6 5 3 4 5 2" xfId="26642"/>
    <cellStyle name="Normal 6 5 3 4 5 3" xfId="26643"/>
    <cellStyle name="Normal 6 5 3 4 5 4" xfId="51782"/>
    <cellStyle name="Normal 6 5 3 4 6" xfId="26644"/>
    <cellStyle name="Normal 6 5 3 4 6 2" xfId="26645"/>
    <cellStyle name="Normal 6 5 3 4 6 3" xfId="44748"/>
    <cellStyle name="Normal 6 5 3 4 7" xfId="26646"/>
    <cellStyle name="Normal 6 5 3 4 8" xfId="26647"/>
    <cellStyle name="Normal 6 5 3 4 9" xfId="41126"/>
    <cellStyle name="Normal 6 5 3 5" xfId="26648"/>
    <cellStyle name="Normal 6 5 3 5 2" xfId="26649"/>
    <cellStyle name="Normal 6 5 3 5 2 2" xfId="26650"/>
    <cellStyle name="Normal 6 5 3 5 2 2 2" xfId="26651"/>
    <cellStyle name="Normal 6 5 3 5 2 2 3" xfId="26652"/>
    <cellStyle name="Normal 6 5 3 5 2 2 4" xfId="53953"/>
    <cellStyle name="Normal 6 5 3 5 2 3" xfId="26653"/>
    <cellStyle name="Normal 6 5 3 5 2 3 2" xfId="26654"/>
    <cellStyle name="Normal 6 5 3 5 2 3 3" xfId="49359"/>
    <cellStyle name="Normal 6 5 3 5 2 4" xfId="26655"/>
    <cellStyle name="Normal 6 5 3 5 2 5" xfId="26656"/>
    <cellStyle name="Normal 6 5 3 5 2 6" xfId="43297"/>
    <cellStyle name="Normal 6 5 3 5 3" xfId="26657"/>
    <cellStyle name="Normal 6 5 3 5 3 2" xfId="26658"/>
    <cellStyle name="Normal 6 5 3 5 3 3" xfId="26659"/>
    <cellStyle name="Normal 6 5 3 5 3 4" xfId="49360"/>
    <cellStyle name="Normal 6 5 3 5 4" xfId="26660"/>
    <cellStyle name="Normal 6 5 3 5 4 2" xfId="26661"/>
    <cellStyle name="Normal 6 5 3 5 4 3" xfId="26662"/>
    <cellStyle name="Normal 6 5 3 5 4 4" xfId="46931"/>
    <cellStyle name="Normal 6 5 3 5 5" xfId="26663"/>
    <cellStyle name="Normal 6 5 3 5 5 2" xfId="26664"/>
    <cellStyle name="Normal 6 5 3 5 5 3" xfId="26665"/>
    <cellStyle name="Normal 6 5 3 5 5 4" xfId="52142"/>
    <cellStyle name="Normal 6 5 3 5 6" xfId="26666"/>
    <cellStyle name="Normal 6 5 3 5 6 2" xfId="26667"/>
    <cellStyle name="Normal 6 5 3 5 6 3" xfId="45108"/>
    <cellStyle name="Normal 6 5 3 5 7" xfId="26668"/>
    <cellStyle name="Normal 6 5 3 5 8" xfId="26669"/>
    <cellStyle name="Normal 6 5 3 5 9" xfId="41486"/>
    <cellStyle name="Normal 6 5 3 6" xfId="26670"/>
    <cellStyle name="Normal 6 5 3 6 2" xfId="26671"/>
    <cellStyle name="Normal 6 5 3 6 2 2" xfId="26672"/>
    <cellStyle name="Normal 6 5 3 6 2 2 2" xfId="26673"/>
    <cellStyle name="Normal 6 5 3 6 2 2 3" xfId="26674"/>
    <cellStyle name="Normal 6 5 3 6 2 2 4" xfId="54088"/>
    <cellStyle name="Normal 6 5 3 6 2 3" xfId="26675"/>
    <cellStyle name="Normal 6 5 3 6 2 3 2" xfId="26676"/>
    <cellStyle name="Normal 6 5 3 6 2 3 3" xfId="49361"/>
    <cellStyle name="Normal 6 5 3 6 2 4" xfId="26677"/>
    <cellStyle name="Normal 6 5 3 6 2 5" xfId="26678"/>
    <cellStyle name="Normal 6 5 3 6 2 6" xfId="43432"/>
    <cellStyle name="Normal 6 5 3 6 3" xfId="26679"/>
    <cellStyle name="Normal 6 5 3 6 3 2" xfId="26680"/>
    <cellStyle name="Normal 6 5 3 6 3 3" xfId="26681"/>
    <cellStyle name="Normal 6 5 3 6 3 4" xfId="47066"/>
    <cellStyle name="Normal 6 5 3 6 4" xfId="26682"/>
    <cellStyle name="Normal 6 5 3 6 4 2" xfId="26683"/>
    <cellStyle name="Normal 6 5 3 6 4 3" xfId="26684"/>
    <cellStyle name="Normal 6 5 3 6 4 4" xfId="52277"/>
    <cellStyle name="Normal 6 5 3 6 5" xfId="26685"/>
    <cellStyle name="Normal 6 5 3 6 5 2" xfId="26686"/>
    <cellStyle name="Normal 6 5 3 6 5 3" xfId="45243"/>
    <cellStyle name="Normal 6 5 3 6 6" xfId="26687"/>
    <cellStyle name="Normal 6 5 3 6 7" xfId="26688"/>
    <cellStyle name="Normal 6 5 3 6 8" xfId="41621"/>
    <cellStyle name="Normal 6 5 3 7" xfId="26689"/>
    <cellStyle name="Normal 6 5 3 7 2" xfId="26690"/>
    <cellStyle name="Normal 6 5 3 7 2 2" xfId="26691"/>
    <cellStyle name="Normal 6 5 3 7 2 3" xfId="26692"/>
    <cellStyle name="Normal 6 5 3 7 2 4" xfId="52575"/>
    <cellStyle name="Normal 6 5 3 7 3" xfId="26693"/>
    <cellStyle name="Normal 6 5 3 7 3 2" xfId="26694"/>
    <cellStyle name="Normal 6 5 3 7 3 3" xfId="49362"/>
    <cellStyle name="Normal 6 5 3 7 4" xfId="26695"/>
    <cellStyle name="Normal 6 5 3 7 5" xfId="26696"/>
    <cellStyle name="Normal 6 5 3 7 6" xfId="41919"/>
    <cellStyle name="Normal 6 5 3 8" xfId="26697"/>
    <cellStyle name="Normal 6 5 3 8 2" xfId="26698"/>
    <cellStyle name="Normal 6 5 3 8 3" xfId="26699"/>
    <cellStyle name="Normal 6 5 3 8 4" xfId="49363"/>
    <cellStyle name="Normal 6 5 3 9" xfId="26700"/>
    <cellStyle name="Normal 6 5 3 9 2" xfId="26701"/>
    <cellStyle name="Normal 6 5 3 9 3" xfId="26702"/>
    <cellStyle name="Normal 6 5 3 9 4" xfId="45553"/>
    <cellStyle name="Normal 6 5 4" xfId="26703"/>
    <cellStyle name="Normal 6 5 4 10" xfId="26704"/>
    <cellStyle name="Normal 6 5 4 11" xfId="40019"/>
    <cellStyle name="Normal 6 5 4 2" xfId="26705"/>
    <cellStyle name="Normal 6 5 4 2 10" xfId="40471"/>
    <cellStyle name="Normal 6 5 4 2 2" xfId="26706"/>
    <cellStyle name="Normal 6 5 4 2 2 2" xfId="26707"/>
    <cellStyle name="Normal 6 5 4 2 2 2 2" xfId="26708"/>
    <cellStyle name="Normal 6 5 4 2 2 2 2 2" xfId="26709"/>
    <cellStyle name="Normal 6 5 4 2 2 2 2 3" xfId="26710"/>
    <cellStyle name="Normal 6 5 4 2 2 2 2 4" xfId="53598"/>
    <cellStyle name="Normal 6 5 4 2 2 2 3" xfId="26711"/>
    <cellStyle name="Normal 6 5 4 2 2 2 3 2" xfId="26712"/>
    <cellStyle name="Normal 6 5 4 2 2 2 3 3" xfId="49364"/>
    <cellStyle name="Normal 6 5 4 2 2 2 4" xfId="26713"/>
    <cellStyle name="Normal 6 5 4 2 2 2 5" xfId="26714"/>
    <cellStyle name="Normal 6 5 4 2 2 2 6" xfId="42942"/>
    <cellStyle name="Normal 6 5 4 2 2 3" xfId="26715"/>
    <cellStyle name="Normal 6 5 4 2 2 3 2" xfId="26716"/>
    <cellStyle name="Normal 6 5 4 2 2 3 3" xfId="26717"/>
    <cellStyle name="Normal 6 5 4 2 2 3 4" xfId="49365"/>
    <cellStyle name="Normal 6 5 4 2 2 4" xfId="26718"/>
    <cellStyle name="Normal 6 5 4 2 2 4 2" xfId="26719"/>
    <cellStyle name="Normal 6 5 4 2 2 4 3" xfId="26720"/>
    <cellStyle name="Normal 6 5 4 2 2 4 4" xfId="46576"/>
    <cellStyle name="Normal 6 5 4 2 2 5" xfId="26721"/>
    <cellStyle name="Normal 6 5 4 2 2 5 2" xfId="26722"/>
    <cellStyle name="Normal 6 5 4 2 2 5 3" xfId="26723"/>
    <cellStyle name="Normal 6 5 4 2 2 5 4" xfId="51787"/>
    <cellStyle name="Normal 6 5 4 2 2 6" xfId="26724"/>
    <cellStyle name="Normal 6 5 4 2 2 6 2" xfId="26725"/>
    <cellStyle name="Normal 6 5 4 2 2 6 3" xfId="44753"/>
    <cellStyle name="Normal 6 5 4 2 2 7" xfId="26726"/>
    <cellStyle name="Normal 6 5 4 2 2 8" xfId="26727"/>
    <cellStyle name="Normal 6 5 4 2 2 9" xfId="41131"/>
    <cellStyle name="Normal 6 5 4 2 3" xfId="26728"/>
    <cellStyle name="Normal 6 5 4 2 3 2" xfId="26729"/>
    <cellStyle name="Normal 6 5 4 2 3 2 2" xfId="26730"/>
    <cellStyle name="Normal 6 5 4 2 3 2 3" xfId="26731"/>
    <cellStyle name="Normal 6 5 4 2 3 2 4" xfId="52938"/>
    <cellStyle name="Normal 6 5 4 2 3 3" xfId="26732"/>
    <cellStyle name="Normal 6 5 4 2 3 3 2" xfId="26733"/>
    <cellStyle name="Normal 6 5 4 2 3 3 3" xfId="49366"/>
    <cellStyle name="Normal 6 5 4 2 3 4" xfId="26734"/>
    <cellStyle name="Normal 6 5 4 2 3 5" xfId="26735"/>
    <cellStyle name="Normal 6 5 4 2 3 6" xfId="42282"/>
    <cellStyle name="Normal 6 5 4 2 4" xfId="26736"/>
    <cellStyle name="Normal 6 5 4 2 4 2" xfId="26737"/>
    <cellStyle name="Normal 6 5 4 2 4 3" xfId="26738"/>
    <cellStyle name="Normal 6 5 4 2 4 4" xfId="49367"/>
    <cellStyle name="Normal 6 5 4 2 5" xfId="26739"/>
    <cellStyle name="Normal 6 5 4 2 5 2" xfId="26740"/>
    <cellStyle name="Normal 6 5 4 2 5 3" xfId="26741"/>
    <cellStyle name="Normal 6 5 4 2 5 4" xfId="45916"/>
    <cellStyle name="Normal 6 5 4 2 6" xfId="26742"/>
    <cellStyle name="Normal 6 5 4 2 6 2" xfId="26743"/>
    <cellStyle name="Normal 6 5 4 2 6 3" xfId="26744"/>
    <cellStyle name="Normal 6 5 4 2 6 4" xfId="51127"/>
    <cellStyle name="Normal 6 5 4 2 7" xfId="26745"/>
    <cellStyle name="Normal 6 5 4 2 7 2" xfId="26746"/>
    <cellStyle name="Normal 6 5 4 2 7 3" xfId="44093"/>
    <cellStyle name="Normal 6 5 4 2 8" xfId="26747"/>
    <cellStyle name="Normal 6 5 4 2 9" xfId="26748"/>
    <cellStyle name="Normal 6 5 4 3" xfId="26749"/>
    <cellStyle name="Normal 6 5 4 3 2" xfId="26750"/>
    <cellStyle name="Normal 6 5 4 3 2 2" xfId="26751"/>
    <cellStyle name="Normal 6 5 4 3 2 2 2" xfId="26752"/>
    <cellStyle name="Normal 6 5 4 3 2 2 3" xfId="26753"/>
    <cellStyle name="Normal 6 5 4 3 2 2 4" xfId="53597"/>
    <cellStyle name="Normal 6 5 4 3 2 3" xfId="26754"/>
    <cellStyle name="Normal 6 5 4 3 2 3 2" xfId="26755"/>
    <cellStyle name="Normal 6 5 4 3 2 3 3" xfId="49368"/>
    <cellStyle name="Normal 6 5 4 3 2 4" xfId="26756"/>
    <cellStyle name="Normal 6 5 4 3 2 5" xfId="26757"/>
    <cellStyle name="Normal 6 5 4 3 2 6" xfId="42941"/>
    <cellStyle name="Normal 6 5 4 3 3" xfId="26758"/>
    <cellStyle name="Normal 6 5 4 3 3 2" xfId="26759"/>
    <cellStyle name="Normal 6 5 4 3 3 3" xfId="26760"/>
    <cellStyle name="Normal 6 5 4 3 3 4" xfId="49369"/>
    <cellStyle name="Normal 6 5 4 3 4" xfId="26761"/>
    <cellStyle name="Normal 6 5 4 3 4 2" xfId="26762"/>
    <cellStyle name="Normal 6 5 4 3 4 3" xfId="26763"/>
    <cellStyle name="Normal 6 5 4 3 4 4" xfId="46575"/>
    <cellStyle name="Normal 6 5 4 3 5" xfId="26764"/>
    <cellStyle name="Normal 6 5 4 3 5 2" xfId="26765"/>
    <cellStyle name="Normal 6 5 4 3 5 3" xfId="26766"/>
    <cellStyle name="Normal 6 5 4 3 5 4" xfId="51786"/>
    <cellStyle name="Normal 6 5 4 3 6" xfId="26767"/>
    <cellStyle name="Normal 6 5 4 3 6 2" xfId="26768"/>
    <cellStyle name="Normal 6 5 4 3 6 3" xfId="44752"/>
    <cellStyle name="Normal 6 5 4 3 7" xfId="26769"/>
    <cellStyle name="Normal 6 5 4 3 8" xfId="26770"/>
    <cellStyle name="Normal 6 5 4 3 9" xfId="41130"/>
    <cellStyle name="Normal 6 5 4 4" xfId="26771"/>
    <cellStyle name="Normal 6 5 4 4 2" xfId="26772"/>
    <cellStyle name="Normal 6 5 4 4 2 2" xfId="26773"/>
    <cellStyle name="Normal 6 5 4 4 2 3" xfId="26774"/>
    <cellStyle name="Normal 6 5 4 4 2 4" xfId="52486"/>
    <cellStyle name="Normal 6 5 4 4 3" xfId="26775"/>
    <cellStyle name="Normal 6 5 4 4 3 2" xfId="26776"/>
    <cellStyle name="Normal 6 5 4 4 3 3" xfId="49370"/>
    <cellStyle name="Normal 6 5 4 4 4" xfId="26777"/>
    <cellStyle name="Normal 6 5 4 4 5" xfId="26778"/>
    <cellStyle name="Normal 6 5 4 4 6" xfId="41830"/>
    <cellStyle name="Normal 6 5 4 5" xfId="26779"/>
    <cellStyle name="Normal 6 5 4 5 2" xfId="26780"/>
    <cellStyle name="Normal 6 5 4 5 3" xfId="26781"/>
    <cellStyle name="Normal 6 5 4 5 4" xfId="49371"/>
    <cellStyle name="Normal 6 5 4 6" xfId="26782"/>
    <cellStyle name="Normal 6 5 4 6 2" xfId="26783"/>
    <cellStyle name="Normal 6 5 4 6 3" xfId="26784"/>
    <cellStyle name="Normal 6 5 4 6 4" xfId="45464"/>
    <cellStyle name="Normal 6 5 4 7" xfId="26785"/>
    <cellStyle name="Normal 6 5 4 7 2" xfId="26786"/>
    <cellStyle name="Normal 6 5 4 7 3" xfId="26787"/>
    <cellStyle name="Normal 6 5 4 7 4" xfId="50675"/>
    <cellStyle name="Normal 6 5 4 8" xfId="26788"/>
    <cellStyle name="Normal 6 5 4 8 2" xfId="26789"/>
    <cellStyle name="Normal 6 5 4 8 3" xfId="43641"/>
    <cellStyle name="Normal 6 5 4 9" xfId="26790"/>
    <cellStyle name="Normal 6 5 5" xfId="26791"/>
    <cellStyle name="Normal 6 5 5 10" xfId="26792"/>
    <cellStyle name="Normal 6 5 5 11" xfId="40154"/>
    <cellStyle name="Normal 6 5 5 2" xfId="26793"/>
    <cellStyle name="Normal 6 5 5 2 10" xfId="40521"/>
    <cellStyle name="Normal 6 5 5 2 2" xfId="26794"/>
    <cellStyle name="Normal 6 5 5 2 2 2" xfId="26795"/>
    <cellStyle name="Normal 6 5 5 2 2 2 2" xfId="26796"/>
    <cellStyle name="Normal 6 5 5 2 2 2 2 2" xfId="26797"/>
    <cellStyle name="Normal 6 5 5 2 2 2 2 3" xfId="26798"/>
    <cellStyle name="Normal 6 5 5 2 2 2 2 4" xfId="53600"/>
    <cellStyle name="Normal 6 5 5 2 2 2 3" xfId="26799"/>
    <cellStyle name="Normal 6 5 5 2 2 2 3 2" xfId="26800"/>
    <cellStyle name="Normal 6 5 5 2 2 2 3 3" xfId="49372"/>
    <cellStyle name="Normal 6 5 5 2 2 2 4" xfId="26801"/>
    <cellStyle name="Normal 6 5 5 2 2 2 5" xfId="26802"/>
    <cellStyle name="Normal 6 5 5 2 2 2 6" xfId="42944"/>
    <cellStyle name="Normal 6 5 5 2 2 3" xfId="26803"/>
    <cellStyle name="Normal 6 5 5 2 2 3 2" xfId="26804"/>
    <cellStyle name="Normal 6 5 5 2 2 3 3" xfId="26805"/>
    <cellStyle name="Normal 6 5 5 2 2 3 4" xfId="49373"/>
    <cellStyle name="Normal 6 5 5 2 2 4" xfId="26806"/>
    <cellStyle name="Normal 6 5 5 2 2 4 2" xfId="26807"/>
    <cellStyle name="Normal 6 5 5 2 2 4 3" xfId="26808"/>
    <cellStyle name="Normal 6 5 5 2 2 4 4" xfId="46578"/>
    <cellStyle name="Normal 6 5 5 2 2 5" xfId="26809"/>
    <cellStyle name="Normal 6 5 5 2 2 5 2" xfId="26810"/>
    <cellStyle name="Normal 6 5 5 2 2 5 3" xfId="26811"/>
    <cellStyle name="Normal 6 5 5 2 2 5 4" xfId="51789"/>
    <cellStyle name="Normal 6 5 5 2 2 6" xfId="26812"/>
    <cellStyle name="Normal 6 5 5 2 2 6 2" xfId="26813"/>
    <cellStyle name="Normal 6 5 5 2 2 6 3" xfId="44755"/>
    <cellStyle name="Normal 6 5 5 2 2 7" xfId="26814"/>
    <cellStyle name="Normal 6 5 5 2 2 8" xfId="26815"/>
    <cellStyle name="Normal 6 5 5 2 2 9" xfId="41133"/>
    <cellStyle name="Normal 6 5 5 2 3" xfId="26816"/>
    <cellStyle name="Normal 6 5 5 2 3 2" xfId="26817"/>
    <cellStyle name="Normal 6 5 5 2 3 2 2" xfId="26818"/>
    <cellStyle name="Normal 6 5 5 2 3 2 3" xfId="26819"/>
    <cellStyle name="Normal 6 5 5 2 3 2 4" xfId="52988"/>
    <cellStyle name="Normal 6 5 5 2 3 3" xfId="26820"/>
    <cellStyle name="Normal 6 5 5 2 3 3 2" xfId="26821"/>
    <cellStyle name="Normal 6 5 5 2 3 3 3" xfId="49374"/>
    <cellStyle name="Normal 6 5 5 2 3 4" xfId="26822"/>
    <cellStyle name="Normal 6 5 5 2 3 5" xfId="26823"/>
    <cellStyle name="Normal 6 5 5 2 3 6" xfId="42332"/>
    <cellStyle name="Normal 6 5 5 2 4" xfId="26824"/>
    <cellStyle name="Normal 6 5 5 2 4 2" xfId="26825"/>
    <cellStyle name="Normal 6 5 5 2 4 3" xfId="26826"/>
    <cellStyle name="Normal 6 5 5 2 4 4" xfId="49375"/>
    <cellStyle name="Normal 6 5 5 2 5" xfId="26827"/>
    <cellStyle name="Normal 6 5 5 2 5 2" xfId="26828"/>
    <cellStyle name="Normal 6 5 5 2 5 3" xfId="26829"/>
    <cellStyle name="Normal 6 5 5 2 5 4" xfId="45966"/>
    <cellStyle name="Normal 6 5 5 2 6" xfId="26830"/>
    <cellStyle name="Normal 6 5 5 2 6 2" xfId="26831"/>
    <cellStyle name="Normal 6 5 5 2 6 3" xfId="26832"/>
    <cellStyle name="Normal 6 5 5 2 6 4" xfId="51177"/>
    <cellStyle name="Normal 6 5 5 2 7" xfId="26833"/>
    <cellStyle name="Normal 6 5 5 2 7 2" xfId="26834"/>
    <cellStyle name="Normal 6 5 5 2 7 3" xfId="44143"/>
    <cellStyle name="Normal 6 5 5 2 8" xfId="26835"/>
    <cellStyle name="Normal 6 5 5 2 9" xfId="26836"/>
    <cellStyle name="Normal 6 5 5 3" xfId="26837"/>
    <cellStyle name="Normal 6 5 5 3 2" xfId="26838"/>
    <cellStyle name="Normal 6 5 5 3 2 2" xfId="26839"/>
    <cellStyle name="Normal 6 5 5 3 2 2 2" xfId="26840"/>
    <cellStyle name="Normal 6 5 5 3 2 2 3" xfId="26841"/>
    <cellStyle name="Normal 6 5 5 3 2 2 4" xfId="53599"/>
    <cellStyle name="Normal 6 5 5 3 2 3" xfId="26842"/>
    <cellStyle name="Normal 6 5 5 3 2 3 2" xfId="26843"/>
    <cellStyle name="Normal 6 5 5 3 2 3 3" xfId="49376"/>
    <cellStyle name="Normal 6 5 5 3 2 4" xfId="26844"/>
    <cellStyle name="Normal 6 5 5 3 2 5" xfId="26845"/>
    <cellStyle name="Normal 6 5 5 3 2 6" xfId="42943"/>
    <cellStyle name="Normal 6 5 5 3 3" xfId="26846"/>
    <cellStyle name="Normal 6 5 5 3 3 2" xfId="26847"/>
    <cellStyle name="Normal 6 5 5 3 3 3" xfId="26848"/>
    <cellStyle name="Normal 6 5 5 3 3 4" xfId="49377"/>
    <cellStyle name="Normal 6 5 5 3 4" xfId="26849"/>
    <cellStyle name="Normal 6 5 5 3 4 2" xfId="26850"/>
    <cellStyle name="Normal 6 5 5 3 4 3" xfId="26851"/>
    <cellStyle name="Normal 6 5 5 3 4 4" xfId="46577"/>
    <cellStyle name="Normal 6 5 5 3 5" xfId="26852"/>
    <cellStyle name="Normal 6 5 5 3 5 2" xfId="26853"/>
    <cellStyle name="Normal 6 5 5 3 5 3" xfId="26854"/>
    <cellStyle name="Normal 6 5 5 3 5 4" xfId="51788"/>
    <cellStyle name="Normal 6 5 5 3 6" xfId="26855"/>
    <cellStyle name="Normal 6 5 5 3 6 2" xfId="26856"/>
    <cellStyle name="Normal 6 5 5 3 6 3" xfId="44754"/>
    <cellStyle name="Normal 6 5 5 3 7" xfId="26857"/>
    <cellStyle name="Normal 6 5 5 3 8" xfId="26858"/>
    <cellStyle name="Normal 6 5 5 3 9" xfId="41132"/>
    <cellStyle name="Normal 6 5 5 4" xfId="26859"/>
    <cellStyle name="Normal 6 5 5 4 2" xfId="26860"/>
    <cellStyle name="Normal 6 5 5 4 2 2" xfId="26861"/>
    <cellStyle name="Normal 6 5 5 4 2 3" xfId="26862"/>
    <cellStyle name="Normal 6 5 5 4 2 4" xfId="52621"/>
    <cellStyle name="Normal 6 5 5 4 3" xfId="26863"/>
    <cellStyle name="Normal 6 5 5 4 3 2" xfId="26864"/>
    <cellStyle name="Normal 6 5 5 4 3 3" xfId="49378"/>
    <cellStyle name="Normal 6 5 5 4 4" xfId="26865"/>
    <cellStyle name="Normal 6 5 5 4 5" xfId="26866"/>
    <cellStyle name="Normal 6 5 5 4 6" xfId="41965"/>
    <cellStyle name="Normal 6 5 5 5" xfId="26867"/>
    <cellStyle name="Normal 6 5 5 5 2" xfId="26868"/>
    <cellStyle name="Normal 6 5 5 5 3" xfId="26869"/>
    <cellStyle name="Normal 6 5 5 5 4" xfId="49379"/>
    <cellStyle name="Normal 6 5 5 6" xfId="26870"/>
    <cellStyle name="Normal 6 5 5 6 2" xfId="26871"/>
    <cellStyle name="Normal 6 5 5 6 3" xfId="26872"/>
    <cellStyle name="Normal 6 5 5 6 4" xfId="45599"/>
    <cellStyle name="Normal 6 5 5 7" xfId="26873"/>
    <cellStyle name="Normal 6 5 5 7 2" xfId="26874"/>
    <cellStyle name="Normal 6 5 5 7 3" xfId="26875"/>
    <cellStyle name="Normal 6 5 5 7 4" xfId="50810"/>
    <cellStyle name="Normal 6 5 5 8" xfId="26876"/>
    <cellStyle name="Normal 6 5 5 8 2" xfId="26877"/>
    <cellStyle name="Normal 6 5 5 8 3" xfId="43776"/>
    <cellStyle name="Normal 6 5 5 9" xfId="26878"/>
    <cellStyle name="Normal 6 5 6" xfId="26879"/>
    <cellStyle name="Normal 6 5 6 10" xfId="26880"/>
    <cellStyle name="Normal 6 5 6 11" xfId="39970"/>
    <cellStyle name="Normal 6 5 6 2" xfId="26881"/>
    <cellStyle name="Normal 6 5 6 2 10" xfId="40427"/>
    <cellStyle name="Normal 6 5 6 2 2" xfId="26882"/>
    <cellStyle name="Normal 6 5 6 2 2 2" xfId="26883"/>
    <cellStyle name="Normal 6 5 6 2 2 2 2" xfId="26884"/>
    <cellStyle name="Normal 6 5 6 2 2 2 2 2" xfId="26885"/>
    <cellStyle name="Normal 6 5 6 2 2 2 2 3" xfId="26886"/>
    <cellStyle name="Normal 6 5 6 2 2 2 2 4" xfId="53602"/>
    <cellStyle name="Normal 6 5 6 2 2 2 3" xfId="26887"/>
    <cellStyle name="Normal 6 5 6 2 2 2 3 2" xfId="26888"/>
    <cellStyle name="Normal 6 5 6 2 2 2 3 3" xfId="49380"/>
    <cellStyle name="Normal 6 5 6 2 2 2 4" xfId="26889"/>
    <cellStyle name="Normal 6 5 6 2 2 2 5" xfId="26890"/>
    <cellStyle name="Normal 6 5 6 2 2 2 6" xfId="42946"/>
    <cellStyle name="Normal 6 5 6 2 2 3" xfId="26891"/>
    <cellStyle name="Normal 6 5 6 2 2 3 2" xfId="26892"/>
    <cellStyle name="Normal 6 5 6 2 2 3 3" xfId="26893"/>
    <cellStyle name="Normal 6 5 6 2 2 3 4" xfId="49381"/>
    <cellStyle name="Normal 6 5 6 2 2 4" xfId="26894"/>
    <cellStyle name="Normal 6 5 6 2 2 4 2" xfId="26895"/>
    <cellStyle name="Normal 6 5 6 2 2 4 3" xfId="26896"/>
    <cellStyle name="Normal 6 5 6 2 2 4 4" xfId="46580"/>
    <cellStyle name="Normal 6 5 6 2 2 5" xfId="26897"/>
    <cellStyle name="Normal 6 5 6 2 2 5 2" xfId="26898"/>
    <cellStyle name="Normal 6 5 6 2 2 5 3" xfId="26899"/>
    <cellStyle name="Normal 6 5 6 2 2 5 4" xfId="51791"/>
    <cellStyle name="Normal 6 5 6 2 2 6" xfId="26900"/>
    <cellStyle name="Normal 6 5 6 2 2 6 2" xfId="26901"/>
    <cellStyle name="Normal 6 5 6 2 2 6 3" xfId="44757"/>
    <cellStyle name="Normal 6 5 6 2 2 7" xfId="26902"/>
    <cellStyle name="Normal 6 5 6 2 2 8" xfId="26903"/>
    <cellStyle name="Normal 6 5 6 2 2 9" xfId="41135"/>
    <cellStyle name="Normal 6 5 6 2 3" xfId="26904"/>
    <cellStyle name="Normal 6 5 6 2 3 2" xfId="26905"/>
    <cellStyle name="Normal 6 5 6 2 3 2 2" xfId="26906"/>
    <cellStyle name="Normal 6 5 6 2 3 2 3" xfId="26907"/>
    <cellStyle name="Normal 6 5 6 2 3 2 4" xfId="52894"/>
    <cellStyle name="Normal 6 5 6 2 3 3" xfId="26908"/>
    <cellStyle name="Normal 6 5 6 2 3 3 2" xfId="26909"/>
    <cellStyle name="Normal 6 5 6 2 3 3 3" xfId="49382"/>
    <cellStyle name="Normal 6 5 6 2 3 4" xfId="26910"/>
    <cellStyle name="Normal 6 5 6 2 3 5" xfId="26911"/>
    <cellStyle name="Normal 6 5 6 2 3 6" xfId="42238"/>
    <cellStyle name="Normal 6 5 6 2 4" xfId="26912"/>
    <cellStyle name="Normal 6 5 6 2 4 2" xfId="26913"/>
    <cellStyle name="Normal 6 5 6 2 4 3" xfId="26914"/>
    <cellStyle name="Normal 6 5 6 2 4 4" xfId="49383"/>
    <cellStyle name="Normal 6 5 6 2 5" xfId="26915"/>
    <cellStyle name="Normal 6 5 6 2 5 2" xfId="26916"/>
    <cellStyle name="Normal 6 5 6 2 5 3" xfId="26917"/>
    <cellStyle name="Normal 6 5 6 2 5 4" xfId="45872"/>
    <cellStyle name="Normal 6 5 6 2 6" xfId="26918"/>
    <cellStyle name="Normal 6 5 6 2 6 2" xfId="26919"/>
    <cellStyle name="Normal 6 5 6 2 6 3" xfId="26920"/>
    <cellStyle name="Normal 6 5 6 2 6 4" xfId="51083"/>
    <cellStyle name="Normal 6 5 6 2 7" xfId="26921"/>
    <cellStyle name="Normal 6 5 6 2 7 2" xfId="26922"/>
    <cellStyle name="Normal 6 5 6 2 7 3" xfId="44049"/>
    <cellStyle name="Normal 6 5 6 2 8" xfId="26923"/>
    <cellStyle name="Normal 6 5 6 2 9" xfId="26924"/>
    <cellStyle name="Normal 6 5 6 3" xfId="26925"/>
    <cellStyle name="Normal 6 5 6 3 2" xfId="26926"/>
    <cellStyle name="Normal 6 5 6 3 2 2" xfId="26927"/>
    <cellStyle name="Normal 6 5 6 3 2 2 2" xfId="26928"/>
    <cellStyle name="Normal 6 5 6 3 2 2 3" xfId="26929"/>
    <cellStyle name="Normal 6 5 6 3 2 2 4" xfId="53601"/>
    <cellStyle name="Normal 6 5 6 3 2 3" xfId="26930"/>
    <cellStyle name="Normal 6 5 6 3 2 3 2" xfId="26931"/>
    <cellStyle name="Normal 6 5 6 3 2 3 3" xfId="49384"/>
    <cellStyle name="Normal 6 5 6 3 2 4" xfId="26932"/>
    <cellStyle name="Normal 6 5 6 3 2 5" xfId="26933"/>
    <cellStyle name="Normal 6 5 6 3 2 6" xfId="42945"/>
    <cellStyle name="Normal 6 5 6 3 3" xfId="26934"/>
    <cellStyle name="Normal 6 5 6 3 3 2" xfId="26935"/>
    <cellStyle name="Normal 6 5 6 3 3 3" xfId="26936"/>
    <cellStyle name="Normal 6 5 6 3 3 4" xfId="49385"/>
    <cellStyle name="Normal 6 5 6 3 4" xfId="26937"/>
    <cellStyle name="Normal 6 5 6 3 4 2" xfId="26938"/>
    <cellStyle name="Normal 6 5 6 3 4 3" xfId="26939"/>
    <cellStyle name="Normal 6 5 6 3 4 4" xfId="46579"/>
    <cellStyle name="Normal 6 5 6 3 5" xfId="26940"/>
    <cellStyle name="Normal 6 5 6 3 5 2" xfId="26941"/>
    <cellStyle name="Normal 6 5 6 3 5 3" xfId="26942"/>
    <cellStyle name="Normal 6 5 6 3 5 4" xfId="51790"/>
    <cellStyle name="Normal 6 5 6 3 6" xfId="26943"/>
    <cellStyle name="Normal 6 5 6 3 6 2" xfId="26944"/>
    <cellStyle name="Normal 6 5 6 3 6 3" xfId="44756"/>
    <cellStyle name="Normal 6 5 6 3 7" xfId="26945"/>
    <cellStyle name="Normal 6 5 6 3 8" xfId="26946"/>
    <cellStyle name="Normal 6 5 6 3 9" xfId="41134"/>
    <cellStyle name="Normal 6 5 6 4" xfId="26947"/>
    <cellStyle name="Normal 6 5 6 4 2" xfId="26948"/>
    <cellStyle name="Normal 6 5 6 4 2 2" xfId="26949"/>
    <cellStyle name="Normal 6 5 6 4 2 3" xfId="26950"/>
    <cellStyle name="Normal 6 5 6 4 2 4" xfId="52437"/>
    <cellStyle name="Normal 6 5 6 4 3" xfId="26951"/>
    <cellStyle name="Normal 6 5 6 4 3 2" xfId="26952"/>
    <cellStyle name="Normal 6 5 6 4 3 3" xfId="49386"/>
    <cellStyle name="Normal 6 5 6 4 4" xfId="26953"/>
    <cellStyle name="Normal 6 5 6 4 5" xfId="26954"/>
    <cellStyle name="Normal 6 5 6 4 6" xfId="41781"/>
    <cellStyle name="Normal 6 5 6 5" xfId="26955"/>
    <cellStyle name="Normal 6 5 6 5 2" xfId="26956"/>
    <cellStyle name="Normal 6 5 6 5 3" xfId="26957"/>
    <cellStyle name="Normal 6 5 6 5 4" xfId="49387"/>
    <cellStyle name="Normal 6 5 6 6" xfId="26958"/>
    <cellStyle name="Normal 6 5 6 6 2" xfId="26959"/>
    <cellStyle name="Normal 6 5 6 6 3" xfId="26960"/>
    <cellStyle name="Normal 6 5 6 6 4" xfId="45415"/>
    <cellStyle name="Normal 6 5 6 7" xfId="26961"/>
    <cellStyle name="Normal 6 5 6 7 2" xfId="26962"/>
    <cellStyle name="Normal 6 5 6 7 3" xfId="26963"/>
    <cellStyle name="Normal 6 5 6 7 4" xfId="50626"/>
    <cellStyle name="Normal 6 5 6 8" xfId="26964"/>
    <cellStyle name="Normal 6 5 6 8 2" xfId="26965"/>
    <cellStyle name="Normal 6 5 6 8 3" xfId="43592"/>
    <cellStyle name="Normal 6 5 6 9" xfId="26966"/>
    <cellStyle name="Normal 6 5 7" xfId="26967"/>
    <cellStyle name="Normal 6 5 7 10" xfId="40292"/>
    <cellStyle name="Normal 6 5 7 2" xfId="26968"/>
    <cellStyle name="Normal 6 5 7 2 2" xfId="26969"/>
    <cellStyle name="Normal 6 5 7 2 2 2" xfId="26970"/>
    <cellStyle name="Normal 6 5 7 2 2 2 2" xfId="26971"/>
    <cellStyle name="Normal 6 5 7 2 2 2 3" xfId="26972"/>
    <cellStyle name="Normal 6 5 7 2 2 2 4" xfId="53603"/>
    <cellStyle name="Normal 6 5 7 2 2 3" xfId="26973"/>
    <cellStyle name="Normal 6 5 7 2 2 3 2" xfId="26974"/>
    <cellStyle name="Normal 6 5 7 2 2 3 3" xfId="49388"/>
    <cellStyle name="Normal 6 5 7 2 2 4" xfId="26975"/>
    <cellStyle name="Normal 6 5 7 2 2 5" xfId="26976"/>
    <cellStyle name="Normal 6 5 7 2 2 6" xfId="42947"/>
    <cellStyle name="Normal 6 5 7 2 3" xfId="26977"/>
    <cellStyle name="Normal 6 5 7 2 3 2" xfId="26978"/>
    <cellStyle name="Normal 6 5 7 2 3 3" xfId="26979"/>
    <cellStyle name="Normal 6 5 7 2 3 4" xfId="49389"/>
    <cellStyle name="Normal 6 5 7 2 4" xfId="26980"/>
    <cellStyle name="Normal 6 5 7 2 4 2" xfId="26981"/>
    <cellStyle name="Normal 6 5 7 2 4 3" xfId="26982"/>
    <cellStyle name="Normal 6 5 7 2 4 4" xfId="46581"/>
    <cellStyle name="Normal 6 5 7 2 5" xfId="26983"/>
    <cellStyle name="Normal 6 5 7 2 5 2" xfId="26984"/>
    <cellStyle name="Normal 6 5 7 2 5 3" xfId="26985"/>
    <cellStyle name="Normal 6 5 7 2 5 4" xfId="51792"/>
    <cellStyle name="Normal 6 5 7 2 6" xfId="26986"/>
    <cellStyle name="Normal 6 5 7 2 6 2" xfId="26987"/>
    <cellStyle name="Normal 6 5 7 2 6 3" xfId="44758"/>
    <cellStyle name="Normal 6 5 7 2 7" xfId="26988"/>
    <cellStyle name="Normal 6 5 7 2 8" xfId="26989"/>
    <cellStyle name="Normal 6 5 7 2 9" xfId="41136"/>
    <cellStyle name="Normal 6 5 7 3" xfId="26990"/>
    <cellStyle name="Normal 6 5 7 3 2" xfId="26991"/>
    <cellStyle name="Normal 6 5 7 3 2 2" xfId="26992"/>
    <cellStyle name="Normal 6 5 7 3 2 3" xfId="26993"/>
    <cellStyle name="Normal 6 5 7 3 2 4" xfId="52759"/>
    <cellStyle name="Normal 6 5 7 3 3" xfId="26994"/>
    <cellStyle name="Normal 6 5 7 3 3 2" xfId="26995"/>
    <cellStyle name="Normal 6 5 7 3 3 3" xfId="49390"/>
    <cellStyle name="Normal 6 5 7 3 4" xfId="26996"/>
    <cellStyle name="Normal 6 5 7 3 5" xfId="26997"/>
    <cellStyle name="Normal 6 5 7 3 6" xfId="42103"/>
    <cellStyle name="Normal 6 5 7 4" xfId="26998"/>
    <cellStyle name="Normal 6 5 7 4 2" xfId="26999"/>
    <cellStyle name="Normal 6 5 7 4 3" xfId="27000"/>
    <cellStyle name="Normal 6 5 7 4 4" xfId="49391"/>
    <cellStyle name="Normal 6 5 7 5" xfId="27001"/>
    <cellStyle name="Normal 6 5 7 5 2" xfId="27002"/>
    <cellStyle name="Normal 6 5 7 5 3" xfId="27003"/>
    <cellStyle name="Normal 6 5 7 5 4" xfId="45737"/>
    <cellStyle name="Normal 6 5 7 6" xfId="27004"/>
    <cellStyle name="Normal 6 5 7 6 2" xfId="27005"/>
    <cellStyle name="Normal 6 5 7 6 3" xfId="27006"/>
    <cellStyle name="Normal 6 5 7 6 4" xfId="50948"/>
    <cellStyle name="Normal 6 5 7 7" xfId="27007"/>
    <cellStyle name="Normal 6 5 7 7 2" xfId="27008"/>
    <cellStyle name="Normal 6 5 7 7 3" xfId="43914"/>
    <cellStyle name="Normal 6 5 7 8" xfId="27009"/>
    <cellStyle name="Normal 6 5 7 9" xfId="27010"/>
    <cellStyle name="Normal 6 5 8" xfId="27011"/>
    <cellStyle name="Normal 6 5 8 2" xfId="27012"/>
    <cellStyle name="Normal 6 5 8 2 2" xfId="27013"/>
    <cellStyle name="Normal 6 5 8 2 2 2" xfId="27014"/>
    <cellStyle name="Normal 6 5 8 2 2 3" xfId="27015"/>
    <cellStyle name="Normal 6 5 8 2 2 4" xfId="53126"/>
    <cellStyle name="Normal 6 5 8 2 3" xfId="27016"/>
    <cellStyle name="Normal 6 5 8 2 3 2" xfId="27017"/>
    <cellStyle name="Normal 6 5 8 2 3 3" xfId="49392"/>
    <cellStyle name="Normal 6 5 8 2 4" xfId="27018"/>
    <cellStyle name="Normal 6 5 8 2 5" xfId="27019"/>
    <cellStyle name="Normal 6 5 8 2 6" xfId="42470"/>
    <cellStyle name="Normal 6 5 8 3" xfId="27020"/>
    <cellStyle name="Normal 6 5 8 3 2" xfId="27021"/>
    <cellStyle name="Normal 6 5 8 3 3" xfId="27022"/>
    <cellStyle name="Normal 6 5 8 3 4" xfId="49393"/>
    <cellStyle name="Normal 6 5 8 4" xfId="27023"/>
    <cellStyle name="Normal 6 5 8 4 2" xfId="27024"/>
    <cellStyle name="Normal 6 5 8 4 3" xfId="27025"/>
    <cellStyle name="Normal 6 5 8 4 4" xfId="46104"/>
    <cellStyle name="Normal 6 5 8 5" xfId="27026"/>
    <cellStyle name="Normal 6 5 8 5 2" xfId="27027"/>
    <cellStyle name="Normal 6 5 8 5 3" xfId="27028"/>
    <cellStyle name="Normal 6 5 8 5 4" xfId="51315"/>
    <cellStyle name="Normal 6 5 8 6" xfId="27029"/>
    <cellStyle name="Normal 6 5 8 6 2" xfId="27030"/>
    <cellStyle name="Normal 6 5 8 6 3" xfId="44281"/>
    <cellStyle name="Normal 6 5 8 7" xfId="27031"/>
    <cellStyle name="Normal 6 5 8 8" xfId="27032"/>
    <cellStyle name="Normal 6 5 8 9" xfId="40659"/>
    <cellStyle name="Normal 6 5 9" xfId="27033"/>
    <cellStyle name="Normal 6 5 9 2" xfId="27034"/>
    <cellStyle name="Normal 6 5 9 2 2" xfId="27035"/>
    <cellStyle name="Normal 6 5 9 2 2 2" xfId="27036"/>
    <cellStyle name="Normal 6 5 9 2 2 3" xfId="27037"/>
    <cellStyle name="Normal 6 5 9 2 2 4" xfId="52393"/>
    <cellStyle name="Normal 6 5 9 2 3" xfId="27038"/>
    <cellStyle name="Normal 6 5 9 2 3 2" xfId="27039"/>
    <cellStyle name="Normal 6 5 9 2 3 3" xfId="49394"/>
    <cellStyle name="Normal 6 5 9 2 4" xfId="27040"/>
    <cellStyle name="Normal 6 5 9 2 5" xfId="27041"/>
    <cellStyle name="Normal 6 5 9 2 6" xfId="41737"/>
    <cellStyle name="Normal 6 5 9 3" xfId="27042"/>
    <cellStyle name="Normal 6 5 9 3 2" xfId="27043"/>
    <cellStyle name="Normal 6 5 9 3 3" xfId="27044"/>
    <cellStyle name="Normal 6 5 9 3 4" xfId="49395"/>
    <cellStyle name="Normal 6 5 9 4" xfId="27045"/>
    <cellStyle name="Normal 6 5 9 4 2" xfId="27046"/>
    <cellStyle name="Normal 6 5 9 4 3" xfId="27047"/>
    <cellStyle name="Normal 6 5 9 4 4" xfId="45371"/>
    <cellStyle name="Normal 6 5 9 5" xfId="27048"/>
    <cellStyle name="Normal 6 5 9 5 2" xfId="27049"/>
    <cellStyle name="Normal 6 5 9 5 3" xfId="27050"/>
    <cellStyle name="Normal 6 5 9 5 4" xfId="50582"/>
    <cellStyle name="Normal 6 5 9 6" xfId="27051"/>
    <cellStyle name="Normal 6 5 9 6 2" xfId="27052"/>
    <cellStyle name="Normal 6 5 9 6 3" xfId="43548"/>
    <cellStyle name="Normal 6 5 9 7" xfId="27053"/>
    <cellStyle name="Normal 6 5 9 8" xfId="27054"/>
    <cellStyle name="Normal 6 5 9 9" xfId="39926"/>
    <cellStyle name="Normal 6 6" xfId="237"/>
    <cellStyle name="Normal 6 6 10" xfId="27055"/>
    <cellStyle name="Normal 6 6 10 2" xfId="27056"/>
    <cellStyle name="Normal 6 6 10 3" xfId="27057"/>
    <cellStyle name="Normal 6 6 10 4" xfId="50711"/>
    <cellStyle name="Normal 6 6 11" xfId="27058"/>
    <cellStyle name="Normal 6 6 11 2" xfId="27059"/>
    <cellStyle name="Normal 6 6 11 3" xfId="43677"/>
    <cellStyle name="Normal 6 6 12" xfId="27060"/>
    <cellStyle name="Normal 6 6 13" xfId="27061"/>
    <cellStyle name="Normal 6 6 14" xfId="40055"/>
    <cellStyle name="Normal 6 6 2" xfId="27062"/>
    <cellStyle name="Normal 6 6 2 10" xfId="27063"/>
    <cellStyle name="Normal 6 6 2 11" xfId="40190"/>
    <cellStyle name="Normal 6 6 2 2" xfId="27064"/>
    <cellStyle name="Normal 6 6 2 2 10" xfId="40557"/>
    <cellStyle name="Normal 6 6 2 2 2" xfId="27065"/>
    <cellStyle name="Normal 6 6 2 2 2 2" xfId="27066"/>
    <cellStyle name="Normal 6 6 2 2 2 2 2" xfId="27067"/>
    <cellStyle name="Normal 6 6 2 2 2 2 2 2" xfId="27068"/>
    <cellStyle name="Normal 6 6 2 2 2 2 2 3" xfId="27069"/>
    <cellStyle name="Normal 6 6 2 2 2 2 2 4" xfId="53606"/>
    <cellStyle name="Normal 6 6 2 2 2 2 3" xfId="27070"/>
    <cellStyle name="Normal 6 6 2 2 2 2 3 2" xfId="27071"/>
    <cellStyle name="Normal 6 6 2 2 2 2 3 3" xfId="49396"/>
    <cellStyle name="Normal 6 6 2 2 2 2 4" xfId="27072"/>
    <cellStyle name="Normal 6 6 2 2 2 2 5" xfId="27073"/>
    <cellStyle name="Normal 6 6 2 2 2 2 6" xfId="42950"/>
    <cellStyle name="Normal 6 6 2 2 2 3" xfId="27074"/>
    <cellStyle name="Normal 6 6 2 2 2 3 2" xfId="27075"/>
    <cellStyle name="Normal 6 6 2 2 2 3 3" xfId="27076"/>
    <cellStyle name="Normal 6 6 2 2 2 3 4" xfId="49397"/>
    <cellStyle name="Normal 6 6 2 2 2 4" xfId="27077"/>
    <cellStyle name="Normal 6 6 2 2 2 4 2" xfId="27078"/>
    <cellStyle name="Normal 6 6 2 2 2 4 3" xfId="27079"/>
    <cellStyle name="Normal 6 6 2 2 2 4 4" xfId="46584"/>
    <cellStyle name="Normal 6 6 2 2 2 5" xfId="27080"/>
    <cellStyle name="Normal 6 6 2 2 2 5 2" xfId="27081"/>
    <cellStyle name="Normal 6 6 2 2 2 5 3" xfId="27082"/>
    <cellStyle name="Normal 6 6 2 2 2 5 4" xfId="51795"/>
    <cellStyle name="Normal 6 6 2 2 2 6" xfId="27083"/>
    <cellStyle name="Normal 6 6 2 2 2 6 2" xfId="27084"/>
    <cellStyle name="Normal 6 6 2 2 2 6 3" xfId="44761"/>
    <cellStyle name="Normal 6 6 2 2 2 7" xfId="27085"/>
    <cellStyle name="Normal 6 6 2 2 2 8" xfId="27086"/>
    <cellStyle name="Normal 6 6 2 2 2 9" xfId="41139"/>
    <cellStyle name="Normal 6 6 2 2 3" xfId="27087"/>
    <cellStyle name="Normal 6 6 2 2 3 2" xfId="27088"/>
    <cellStyle name="Normal 6 6 2 2 3 2 2" xfId="27089"/>
    <cellStyle name="Normal 6 6 2 2 3 2 3" xfId="27090"/>
    <cellStyle name="Normal 6 6 2 2 3 2 4" xfId="53024"/>
    <cellStyle name="Normal 6 6 2 2 3 3" xfId="27091"/>
    <cellStyle name="Normal 6 6 2 2 3 3 2" xfId="27092"/>
    <cellStyle name="Normal 6 6 2 2 3 3 3" xfId="49398"/>
    <cellStyle name="Normal 6 6 2 2 3 4" xfId="27093"/>
    <cellStyle name="Normal 6 6 2 2 3 5" xfId="27094"/>
    <cellStyle name="Normal 6 6 2 2 3 6" xfId="42368"/>
    <cellStyle name="Normal 6 6 2 2 4" xfId="27095"/>
    <cellStyle name="Normal 6 6 2 2 4 2" xfId="27096"/>
    <cellStyle name="Normal 6 6 2 2 4 3" xfId="27097"/>
    <cellStyle name="Normal 6 6 2 2 4 4" xfId="49399"/>
    <cellStyle name="Normal 6 6 2 2 5" xfId="27098"/>
    <cellStyle name="Normal 6 6 2 2 5 2" xfId="27099"/>
    <cellStyle name="Normal 6 6 2 2 5 3" xfId="27100"/>
    <cellStyle name="Normal 6 6 2 2 5 4" xfId="46002"/>
    <cellStyle name="Normal 6 6 2 2 6" xfId="27101"/>
    <cellStyle name="Normal 6 6 2 2 6 2" xfId="27102"/>
    <cellStyle name="Normal 6 6 2 2 6 3" xfId="27103"/>
    <cellStyle name="Normal 6 6 2 2 6 4" xfId="51213"/>
    <cellStyle name="Normal 6 6 2 2 7" xfId="27104"/>
    <cellStyle name="Normal 6 6 2 2 7 2" xfId="27105"/>
    <cellStyle name="Normal 6 6 2 2 7 3" xfId="44179"/>
    <cellStyle name="Normal 6 6 2 2 8" xfId="27106"/>
    <cellStyle name="Normal 6 6 2 2 9" xfId="27107"/>
    <cellStyle name="Normal 6 6 2 3" xfId="27108"/>
    <cellStyle name="Normal 6 6 2 3 2" xfId="27109"/>
    <cellStyle name="Normal 6 6 2 3 2 2" xfId="27110"/>
    <cellStyle name="Normal 6 6 2 3 2 2 2" xfId="27111"/>
    <cellStyle name="Normal 6 6 2 3 2 2 3" xfId="27112"/>
    <cellStyle name="Normal 6 6 2 3 2 2 4" xfId="53605"/>
    <cellStyle name="Normal 6 6 2 3 2 3" xfId="27113"/>
    <cellStyle name="Normal 6 6 2 3 2 3 2" xfId="27114"/>
    <cellStyle name="Normal 6 6 2 3 2 3 3" xfId="49400"/>
    <cellStyle name="Normal 6 6 2 3 2 4" xfId="27115"/>
    <cellStyle name="Normal 6 6 2 3 2 5" xfId="27116"/>
    <cellStyle name="Normal 6 6 2 3 2 6" xfId="42949"/>
    <cellStyle name="Normal 6 6 2 3 3" xfId="27117"/>
    <cellStyle name="Normal 6 6 2 3 3 2" xfId="27118"/>
    <cellStyle name="Normal 6 6 2 3 3 3" xfId="27119"/>
    <cellStyle name="Normal 6 6 2 3 3 4" xfId="49401"/>
    <cellStyle name="Normal 6 6 2 3 4" xfId="27120"/>
    <cellStyle name="Normal 6 6 2 3 4 2" xfId="27121"/>
    <cellStyle name="Normal 6 6 2 3 4 3" xfId="27122"/>
    <cellStyle name="Normal 6 6 2 3 4 4" xfId="46583"/>
    <cellStyle name="Normal 6 6 2 3 5" xfId="27123"/>
    <cellStyle name="Normal 6 6 2 3 5 2" xfId="27124"/>
    <cellStyle name="Normal 6 6 2 3 5 3" xfId="27125"/>
    <cellStyle name="Normal 6 6 2 3 5 4" xfId="51794"/>
    <cellStyle name="Normal 6 6 2 3 6" xfId="27126"/>
    <cellStyle name="Normal 6 6 2 3 6 2" xfId="27127"/>
    <cellStyle name="Normal 6 6 2 3 6 3" xfId="44760"/>
    <cellStyle name="Normal 6 6 2 3 7" xfId="27128"/>
    <cellStyle name="Normal 6 6 2 3 8" xfId="27129"/>
    <cellStyle name="Normal 6 6 2 3 9" xfId="41138"/>
    <cellStyle name="Normal 6 6 2 4" xfId="27130"/>
    <cellStyle name="Normal 6 6 2 4 2" xfId="27131"/>
    <cellStyle name="Normal 6 6 2 4 2 2" xfId="27132"/>
    <cellStyle name="Normal 6 6 2 4 2 3" xfId="27133"/>
    <cellStyle name="Normal 6 6 2 4 2 4" xfId="52657"/>
    <cellStyle name="Normal 6 6 2 4 3" xfId="27134"/>
    <cellStyle name="Normal 6 6 2 4 3 2" xfId="27135"/>
    <cellStyle name="Normal 6 6 2 4 3 3" xfId="49402"/>
    <cellStyle name="Normal 6 6 2 4 4" xfId="27136"/>
    <cellStyle name="Normal 6 6 2 4 5" xfId="27137"/>
    <cellStyle name="Normal 6 6 2 4 6" xfId="42001"/>
    <cellStyle name="Normal 6 6 2 5" xfId="27138"/>
    <cellStyle name="Normal 6 6 2 5 2" xfId="27139"/>
    <cellStyle name="Normal 6 6 2 5 3" xfId="27140"/>
    <cellStyle name="Normal 6 6 2 5 4" xfId="49403"/>
    <cellStyle name="Normal 6 6 2 6" xfId="27141"/>
    <cellStyle name="Normal 6 6 2 6 2" xfId="27142"/>
    <cellStyle name="Normal 6 6 2 6 3" xfId="27143"/>
    <cellStyle name="Normal 6 6 2 6 4" xfId="45635"/>
    <cellStyle name="Normal 6 6 2 7" xfId="27144"/>
    <cellStyle name="Normal 6 6 2 7 2" xfId="27145"/>
    <cellStyle name="Normal 6 6 2 7 3" xfId="27146"/>
    <cellStyle name="Normal 6 6 2 7 4" xfId="50846"/>
    <cellStyle name="Normal 6 6 2 8" xfId="27147"/>
    <cellStyle name="Normal 6 6 2 8 2" xfId="27148"/>
    <cellStyle name="Normal 6 6 2 8 3" xfId="43812"/>
    <cellStyle name="Normal 6 6 2 9" xfId="27149"/>
    <cellStyle name="Normal 6 6 3" xfId="27150"/>
    <cellStyle name="Normal 6 6 3 10" xfId="40328"/>
    <cellStyle name="Normal 6 6 3 2" xfId="27151"/>
    <cellStyle name="Normal 6 6 3 2 2" xfId="27152"/>
    <cellStyle name="Normal 6 6 3 2 2 2" xfId="27153"/>
    <cellStyle name="Normal 6 6 3 2 2 2 2" xfId="27154"/>
    <cellStyle name="Normal 6 6 3 2 2 2 3" xfId="27155"/>
    <cellStyle name="Normal 6 6 3 2 2 2 4" xfId="53607"/>
    <cellStyle name="Normal 6 6 3 2 2 3" xfId="27156"/>
    <cellStyle name="Normal 6 6 3 2 2 3 2" xfId="27157"/>
    <cellStyle name="Normal 6 6 3 2 2 3 3" xfId="49404"/>
    <cellStyle name="Normal 6 6 3 2 2 4" xfId="27158"/>
    <cellStyle name="Normal 6 6 3 2 2 5" xfId="27159"/>
    <cellStyle name="Normal 6 6 3 2 2 6" xfId="42951"/>
    <cellStyle name="Normal 6 6 3 2 3" xfId="27160"/>
    <cellStyle name="Normal 6 6 3 2 3 2" xfId="27161"/>
    <cellStyle name="Normal 6 6 3 2 3 3" xfId="27162"/>
    <cellStyle name="Normal 6 6 3 2 3 4" xfId="49405"/>
    <cellStyle name="Normal 6 6 3 2 4" xfId="27163"/>
    <cellStyle name="Normal 6 6 3 2 4 2" xfId="27164"/>
    <cellStyle name="Normal 6 6 3 2 4 3" xfId="27165"/>
    <cellStyle name="Normal 6 6 3 2 4 4" xfId="46585"/>
    <cellStyle name="Normal 6 6 3 2 5" xfId="27166"/>
    <cellStyle name="Normal 6 6 3 2 5 2" xfId="27167"/>
    <cellStyle name="Normal 6 6 3 2 5 3" xfId="27168"/>
    <cellStyle name="Normal 6 6 3 2 5 4" xfId="51796"/>
    <cellStyle name="Normal 6 6 3 2 6" xfId="27169"/>
    <cellStyle name="Normal 6 6 3 2 6 2" xfId="27170"/>
    <cellStyle name="Normal 6 6 3 2 6 3" xfId="44762"/>
    <cellStyle name="Normal 6 6 3 2 7" xfId="27171"/>
    <cellStyle name="Normal 6 6 3 2 8" xfId="27172"/>
    <cellStyle name="Normal 6 6 3 2 9" xfId="41140"/>
    <cellStyle name="Normal 6 6 3 3" xfId="27173"/>
    <cellStyle name="Normal 6 6 3 3 2" xfId="27174"/>
    <cellStyle name="Normal 6 6 3 3 2 2" xfId="27175"/>
    <cellStyle name="Normal 6 6 3 3 2 3" xfId="27176"/>
    <cellStyle name="Normal 6 6 3 3 2 4" xfId="52795"/>
    <cellStyle name="Normal 6 6 3 3 3" xfId="27177"/>
    <cellStyle name="Normal 6 6 3 3 3 2" xfId="27178"/>
    <cellStyle name="Normal 6 6 3 3 3 3" xfId="49406"/>
    <cellStyle name="Normal 6 6 3 3 4" xfId="27179"/>
    <cellStyle name="Normal 6 6 3 3 5" xfId="27180"/>
    <cellStyle name="Normal 6 6 3 3 6" xfId="42139"/>
    <cellStyle name="Normal 6 6 3 4" xfId="27181"/>
    <cellStyle name="Normal 6 6 3 4 2" xfId="27182"/>
    <cellStyle name="Normal 6 6 3 4 3" xfId="27183"/>
    <cellStyle name="Normal 6 6 3 4 4" xfId="49407"/>
    <cellStyle name="Normal 6 6 3 5" xfId="27184"/>
    <cellStyle name="Normal 6 6 3 5 2" xfId="27185"/>
    <cellStyle name="Normal 6 6 3 5 3" xfId="27186"/>
    <cellStyle name="Normal 6 6 3 5 4" xfId="45773"/>
    <cellStyle name="Normal 6 6 3 6" xfId="27187"/>
    <cellStyle name="Normal 6 6 3 6 2" xfId="27188"/>
    <cellStyle name="Normal 6 6 3 6 3" xfId="27189"/>
    <cellStyle name="Normal 6 6 3 6 4" xfId="50984"/>
    <cellStyle name="Normal 6 6 3 7" xfId="27190"/>
    <cellStyle name="Normal 6 6 3 7 2" xfId="27191"/>
    <cellStyle name="Normal 6 6 3 7 3" xfId="43950"/>
    <cellStyle name="Normal 6 6 3 8" xfId="27192"/>
    <cellStyle name="Normal 6 6 3 9" xfId="27193"/>
    <cellStyle name="Normal 6 6 4" xfId="27194"/>
    <cellStyle name="Normal 6 6 4 2" xfId="27195"/>
    <cellStyle name="Normal 6 6 4 2 2" xfId="27196"/>
    <cellStyle name="Normal 6 6 4 2 2 2" xfId="27197"/>
    <cellStyle name="Normal 6 6 4 2 2 3" xfId="27198"/>
    <cellStyle name="Normal 6 6 4 2 2 4" xfId="53604"/>
    <cellStyle name="Normal 6 6 4 2 3" xfId="27199"/>
    <cellStyle name="Normal 6 6 4 2 3 2" xfId="27200"/>
    <cellStyle name="Normal 6 6 4 2 3 3" xfId="49408"/>
    <cellStyle name="Normal 6 6 4 2 4" xfId="27201"/>
    <cellStyle name="Normal 6 6 4 2 5" xfId="27202"/>
    <cellStyle name="Normal 6 6 4 2 6" xfId="42948"/>
    <cellStyle name="Normal 6 6 4 3" xfId="27203"/>
    <cellStyle name="Normal 6 6 4 3 2" xfId="27204"/>
    <cellStyle name="Normal 6 6 4 3 3" xfId="27205"/>
    <cellStyle name="Normal 6 6 4 3 4" xfId="49409"/>
    <cellStyle name="Normal 6 6 4 4" xfId="27206"/>
    <cellStyle name="Normal 6 6 4 4 2" xfId="27207"/>
    <cellStyle name="Normal 6 6 4 4 3" xfId="27208"/>
    <cellStyle name="Normal 6 6 4 4 4" xfId="46582"/>
    <cellStyle name="Normal 6 6 4 5" xfId="27209"/>
    <cellStyle name="Normal 6 6 4 5 2" xfId="27210"/>
    <cellStyle name="Normal 6 6 4 5 3" xfId="27211"/>
    <cellStyle name="Normal 6 6 4 5 4" xfId="51793"/>
    <cellStyle name="Normal 6 6 4 6" xfId="27212"/>
    <cellStyle name="Normal 6 6 4 6 2" xfId="27213"/>
    <cellStyle name="Normal 6 6 4 6 3" xfId="44759"/>
    <cellStyle name="Normal 6 6 4 7" xfId="27214"/>
    <cellStyle name="Normal 6 6 4 8" xfId="27215"/>
    <cellStyle name="Normal 6 6 4 9" xfId="41137"/>
    <cellStyle name="Normal 6 6 5" xfId="27216"/>
    <cellStyle name="Normal 6 6 5 2" xfId="27217"/>
    <cellStyle name="Normal 6 6 5 2 2" xfId="27218"/>
    <cellStyle name="Normal 6 6 5 2 2 2" xfId="27219"/>
    <cellStyle name="Normal 6 6 5 2 2 3" xfId="27220"/>
    <cellStyle name="Normal 6 6 5 2 2 4" xfId="53900"/>
    <cellStyle name="Normal 6 6 5 2 3" xfId="27221"/>
    <cellStyle name="Normal 6 6 5 2 3 2" xfId="27222"/>
    <cellStyle name="Normal 6 6 5 2 3 3" xfId="49410"/>
    <cellStyle name="Normal 6 6 5 2 4" xfId="27223"/>
    <cellStyle name="Normal 6 6 5 2 5" xfId="27224"/>
    <cellStyle name="Normal 6 6 5 2 6" xfId="43244"/>
    <cellStyle name="Normal 6 6 5 3" xfId="27225"/>
    <cellStyle name="Normal 6 6 5 3 2" xfId="27226"/>
    <cellStyle name="Normal 6 6 5 3 3" xfId="27227"/>
    <cellStyle name="Normal 6 6 5 3 4" xfId="49411"/>
    <cellStyle name="Normal 6 6 5 4" xfId="27228"/>
    <cellStyle name="Normal 6 6 5 4 2" xfId="27229"/>
    <cellStyle name="Normal 6 6 5 4 3" xfId="27230"/>
    <cellStyle name="Normal 6 6 5 4 4" xfId="46878"/>
    <cellStyle name="Normal 6 6 5 5" xfId="27231"/>
    <cellStyle name="Normal 6 6 5 5 2" xfId="27232"/>
    <cellStyle name="Normal 6 6 5 5 3" xfId="27233"/>
    <cellStyle name="Normal 6 6 5 5 4" xfId="52089"/>
    <cellStyle name="Normal 6 6 5 6" xfId="27234"/>
    <cellStyle name="Normal 6 6 5 6 2" xfId="27235"/>
    <cellStyle name="Normal 6 6 5 6 3" xfId="45055"/>
    <cellStyle name="Normal 6 6 5 7" xfId="27236"/>
    <cellStyle name="Normal 6 6 5 8" xfId="27237"/>
    <cellStyle name="Normal 6 6 5 9" xfId="41433"/>
    <cellStyle name="Normal 6 6 6" xfId="27238"/>
    <cellStyle name="Normal 6 6 6 2" xfId="27239"/>
    <cellStyle name="Normal 6 6 6 2 2" xfId="27240"/>
    <cellStyle name="Normal 6 6 6 2 2 2" xfId="27241"/>
    <cellStyle name="Normal 6 6 6 2 2 3" xfId="27242"/>
    <cellStyle name="Normal 6 6 6 2 2 4" xfId="54035"/>
    <cellStyle name="Normal 6 6 6 2 3" xfId="27243"/>
    <cellStyle name="Normal 6 6 6 2 3 2" xfId="27244"/>
    <cellStyle name="Normal 6 6 6 2 3 3" xfId="49412"/>
    <cellStyle name="Normal 6 6 6 2 4" xfId="27245"/>
    <cellStyle name="Normal 6 6 6 2 5" xfId="27246"/>
    <cellStyle name="Normal 6 6 6 2 6" xfId="43379"/>
    <cellStyle name="Normal 6 6 6 3" xfId="27247"/>
    <cellStyle name="Normal 6 6 6 3 2" xfId="27248"/>
    <cellStyle name="Normal 6 6 6 3 3" xfId="27249"/>
    <cellStyle name="Normal 6 6 6 3 4" xfId="47013"/>
    <cellStyle name="Normal 6 6 6 4" xfId="27250"/>
    <cellStyle name="Normal 6 6 6 4 2" xfId="27251"/>
    <cellStyle name="Normal 6 6 6 4 3" xfId="27252"/>
    <cellStyle name="Normal 6 6 6 4 4" xfId="52224"/>
    <cellStyle name="Normal 6 6 6 5" xfId="27253"/>
    <cellStyle name="Normal 6 6 6 5 2" xfId="27254"/>
    <cellStyle name="Normal 6 6 6 5 3" xfId="45190"/>
    <cellStyle name="Normal 6 6 6 6" xfId="27255"/>
    <cellStyle name="Normal 6 6 6 7" xfId="27256"/>
    <cellStyle name="Normal 6 6 6 8" xfId="41568"/>
    <cellStyle name="Normal 6 6 7" xfId="27257"/>
    <cellStyle name="Normal 6 6 7 2" xfId="27258"/>
    <cellStyle name="Normal 6 6 7 2 2" xfId="27259"/>
    <cellStyle name="Normal 6 6 7 2 3" xfId="27260"/>
    <cellStyle name="Normal 6 6 7 2 4" xfId="52522"/>
    <cellStyle name="Normal 6 6 7 3" xfId="27261"/>
    <cellStyle name="Normal 6 6 7 3 2" xfId="27262"/>
    <cellStyle name="Normal 6 6 7 3 3" xfId="49413"/>
    <cellStyle name="Normal 6 6 7 4" xfId="27263"/>
    <cellStyle name="Normal 6 6 7 5" xfId="27264"/>
    <cellStyle name="Normal 6 6 7 6" xfId="41866"/>
    <cellStyle name="Normal 6 6 8" xfId="27265"/>
    <cellStyle name="Normal 6 6 8 2" xfId="27266"/>
    <cellStyle name="Normal 6 6 8 3" xfId="27267"/>
    <cellStyle name="Normal 6 6 8 4" xfId="49414"/>
    <cellStyle name="Normal 6 6 9" xfId="27268"/>
    <cellStyle name="Normal 6 6 9 2" xfId="27269"/>
    <cellStyle name="Normal 6 6 9 3" xfId="27270"/>
    <cellStyle name="Normal 6 6 9 4" xfId="45500"/>
    <cellStyle name="Normal 6 7" xfId="197"/>
    <cellStyle name="Normal 6 7 10" xfId="27271"/>
    <cellStyle name="Normal 6 7 10 2" xfId="27272"/>
    <cellStyle name="Normal 6 7 10 3" xfId="27273"/>
    <cellStyle name="Normal 6 7 10 4" xfId="50736"/>
    <cellStyle name="Normal 6 7 11" xfId="27274"/>
    <cellStyle name="Normal 6 7 11 2" xfId="27275"/>
    <cellStyle name="Normal 6 7 11 3" xfId="43702"/>
    <cellStyle name="Normal 6 7 12" xfId="27276"/>
    <cellStyle name="Normal 6 7 13" xfId="27277"/>
    <cellStyle name="Normal 6 7 14" xfId="40080"/>
    <cellStyle name="Normal 6 7 2" xfId="27278"/>
    <cellStyle name="Normal 6 7 2 10" xfId="27279"/>
    <cellStyle name="Normal 6 7 2 11" xfId="40215"/>
    <cellStyle name="Normal 6 7 2 2" xfId="27280"/>
    <cellStyle name="Normal 6 7 2 2 10" xfId="40582"/>
    <cellStyle name="Normal 6 7 2 2 2" xfId="27281"/>
    <cellStyle name="Normal 6 7 2 2 2 2" xfId="27282"/>
    <cellStyle name="Normal 6 7 2 2 2 2 2" xfId="27283"/>
    <cellStyle name="Normal 6 7 2 2 2 2 2 2" xfId="27284"/>
    <cellStyle name="Normal 6 7 2 2 2 2 2 3" xfId="27285"/>
    <cellStyle name="Normal 6 7 2 2 2 2 2 4" xfId="53610"/>
    <cellStyle name="Normal 6 7 2 2 2 2 3" xfId="27286"/>
    <cellStyle name="Normal 6 7 2 2 2 2 3 2" xfId="27287"/>
    <cellStyle name="Normal 6 7 2 2 2 2 3 3" xfId="49415"/>
    <cellStyle name="Normal 6 7 2 2 2 2 4" xfId="27288"/>
    <cellStyle name="Normal 6 7 2 2 2 2 5" xfId="27289"/>
    <cellStyle name="Normal 6 7 2 2 2 2 6" xfId="42954"/>
    <cellStyle name="Normal 6 7 2 2 2 3" xfId="27290"/>
    <cellStyle name="Normal 6 7 2 2 2 3 2" xfId="27291"/>
    <cellStyle name="Normal 6 7 2 2 2 3 3" xfId="27292"/>
    <cellStyle name="Normal 6 7 2 2 2 3 4" xfId="49416"/>
    <cellStyle name="Normal 6 7 2 2 2 4" xfId="27293"/>
    <cellStyle name="Normal 6 7 2 2 2 4 2" xfId="27294"/>
    <cellStyle name="Normal 6 7 2 2 2 4 3" xfId="27295"/>
    <cellStyle name="Normal 6 7 2 2 2 4 4" xfId="46588"/>
    <cellStyle name="Normal 6 7 2 2 2 5" xfId="27296"/>
    <cellStyle name="Normal 6 7 2 2 2 5 2" xfId="27297"/>
    <cellStyle name="Normal 6 7 2 2 2 5 3" xfId="27298"/>
    <cellStyle name="Normal 6 7 2 2 2 5 4" xfId="51799"/>
    <cellStyle name="Normal 6 7 2 2 2 6" xfId="27299"/>
    <cellStyle name="Normal 6 7 2 2 2 6 2" xfId="27300"/>
    <cellStyle name="Normal 6 7 2 2 2 6 3" xfId="44765"/>
    <cellStyle name="Normal 6 7 2 2 2 7" xfId="27301"/>
    <cellStyle name="Normal 6 7 2 2 2 8" xfId="27302"/>
    <cellStyle name="Normal 6 7 2 2 2 9" xfId="41143"/>
    <cellStyle name="Normal 6 7 2 2 3" xfId="27303"/>
    <cellStyle name="Normal 6 7 2 2 3 2" xfId="27304"/>
    <cellStyle name="Normal 6 7 2 2 3 2 2" xfId="27305"/>
    <cellStyle name="Normal 6 7 2 2 3 2 3" xfId="27306"/>
    <cellStyle name="Normal 6 7 2 2 3 2 4" xfId="53049"/>
    <cellStyle name="Normal 6 7 2 2 3 3" xfId="27307"/>
    <cellStyle name="Normal 6 7 2 2 3 3 2" xfId="27308"/>
    <cellStyle name="Normal 6 7 2 2 3 3 3" xfId="49417"/>
    <cellStyle name="Normal 6 7 2 2 3 4" xfId="27309"/>
    <cellStyle name="Normal 6 7 2 2 3 5" xfId="27310"/>
    <cellStyle name="Normal 6 7 2 2 3 6" xfId="42393"/>
    <cellStyle name="Normal 6 7 2 2 4" xfId="27311"/>
    <cellStyle name="Normal 6 7 2 2 4 2" xfId="27312"/>
    <cellStyle name="Normal 6 7 2 2 4 3" xfId="27313"/>
    <cellStyle name="Normal 6 7 2 2 4 4" xfId="49418"/>
    <cellStyle name="Normal 6 7 2 2 5" xfId="27314"/>
    <cellStyle name="Normal 6 7 2 2 5 2" xfId="27315"/>
    <cellStyle name="Normal 6 7 2 2 5 3" xfId="27316"/>
    <cellStyle name="Normal 6 7 2 2 5 4" xfId="46027"/>
    <cellStyle name="Normal 6 7 2 2 6" xfId="27317"/>
    <cellStyle name="Normal 6 7 2 2 6 2" xfId="27318"/>
    <cellStyle name="Normal 6 7 2 2 6 3" xfId="27319"/>
    <cellStyle name="Normal 6 7 2 2 6 4" xfId="51238"/>
    <cellStyle name="Normal 6 7 2 2 7" xfId="27320"/>
    <cellStyle name="Normal 6 7 2 2 7 2" xfId="27321"/>
    <cellStyle name="Normal 6 7 2 2 7 3" xfId="44204"/>
    <cellStyle name="Normal 6 7 2 2 8" xfId="27322"/>
    <cellStyle name="Normal 6 7 2 2 9" xfId="27323"/>
    <cellStyle name="Normal 6 7 2 3" xfId="27324"/>
    <cellStyle name="Normal 6 7 2 3 2" xfId="27325"/>
    <cellStyle name="Normal 6 7 2 3 2 2" xfId="27326"/>
    <cellStyle name="Normal 6 7 2 3 2 2 2" xfId="27327"/>
    <cellStyle name="Normal 6 7 2 3 2 2 3" xfId="27328"/>
    <cellStyle name="Normal 6 7 2 3 2 2 4" xfId="53609"/>
    <cellStyle name="Normal 6 7 2 3 2 3" xfId="27329"/>
    <cellStyle name="Normal 6 7 2 3 2 3 2" xfId="27330"/>
    <cellStyle name="Normal 6 7 2 3 2 3 3" xfId="49419"/>
    <cellStyle name="Normal 6 7 2 3 2 4" xfId="27331"/>
    <cellStyle name="Normal 6 7 2 3 2 5" xfId="27332"/>
    <cellStyle name="Normal 6 7 2 3 2 6" xfId="42953"/>
    <cellStyle name="Normal 6 7 2 3 3" xfId="27333"/>
    <cellStyle name="Normal 6 7 2 3 3 2" xfId="27334"/>
    <cellStyle name="Normal 6 7 2 3 3 3" xfId="27335"/>
    <cellStyle name="Normal 6 7 2 3 3 4" xfId="49420"/>
    <cellStyle name="Normal 6 7 2 3 4" xfId="27336"/>
    <cellStyle name="Normal 6 7 2 3 4 2" xfId="27337"/>
    <cellStyle name="Normal 6 7 2 3 4 3" xfId="27338"/>
    <cellStyle name="Normal 6 7 2 3 4 4" xfId="46587"/>
    <cellStyle name="Normal 6 7 2 3 5" xfId="27339"/>
    <cellStyle name="Normal 6 7 2 3 5 2" xfId="27340"/>
    <cellStyle name="Normal 6 7 2 3 5 3" xfId="27341"/>
    <cellStyle name="Normal 6 7 2 3 5 4" xfId="51798"/>
    <cellStyle name="Normal 6 7 2 3 6" xfId="27342"/>
    <cellStyle name="Normal 6 7 2 3 6 2" xfId="27343"/>
    <cellStyle name="Normal 6 7 2 3 6 3" xfId="44764"/>
    <cellStyle name="Normal 6 7 2 3 7" xfId="27344"/>
    <cellStyle name="Normal 6 7 2 3 8" xfId="27345"/>
    <cellStyle name="Normal 6 7 2 3 9" xfId="41142"/>
    <cellStyle name="Normal 6 7 2 4" xfId="27346"/>
    <cellStyle name="Normal 6 7 2 4 2" xfId="27347"/>
    <cellStyle name="Normal 6 7 2 4 2 2" xfId="27348"/>
    <cellStyle name="Normal 6 7 2 4 2 3" xfId="27349"/>
    <cellStyle name="Normal 6 7 2 4 2 4" xfId="52682"/>
    <cellStyle name="Normal 6 7 2 4 3" xfId="27350"/>
    <cellStyle name="Normal 6 7 2 4 3 2" xfId="27351"/>
    <cellStyle name="Normal 6 7 2 4 3 3" xfId="49421"/>
    <cellStyle name="Normal 6 7 2 4 4" xfId="27352"/>
    <cellStyle name="Normal 6 7 2 4 5" xfId="27353"/>
    <cellStyle name="Normal 6 7 2 4 6" xfId="42026"/>
    <cellStyle name="Normal 6 7 2 5" xfId="27354"/>
    <cellStyle name="Normal 6 7 2 5 2" xfId="27355"/>
    <cellStyle name="Normal 6 7 2 5 3" xfId="27356"/>
    <cellStyle name="Normal 6 7 2 5 4" xfId="49422"/>
    <cellStyle name="Normal 6 7 2 6" xfId="27357"/>
    <cellStyle name="Normal 6 7 2 6 2" xfId="27358"/>
    <cellStyle name="Normal 6 7 2 6 3" xfId="27359"/>
    <cellStyle name="Normal 6 7 2 6 4" xfId="45660"/>
    <cellStyle name="Normal 6 7 2 7" xfId="27360"/>
    <cellStyle name="Normal 6 7 2 7 2" xfId="27361"/>
    <cellStyle name="Normal 6 7 2 7 3" xfId="27362"/>
    <cellStyle name="Normal 6 7 2 7 4" xfId="50871"/>
    <cellStyle name="Normal 6 7 2 8" xfId="27363"/>
    <cellStyle name="Normal 6 7 2 8 2" xfId="27364"/>
    <cellStyle name="Normal 6 7 2 8 3" xfId="43837"/>
    <cellStyle name="Normal 6 7 2 9" xfId="27365"/>
    <cellStyle name="Normal 6 7 3" xfId="27366"/>
    <cellStyle name="Normal 6 7 3 10" xfId="40353"/>
    <cellStyle name="Normal 6 7 3 2" xfId="27367"/>
    <cellStyle name="Normal 6 7 3 2 2" xfId="27368"/>
    <cellStyle name="Normal 6 7 3 2 2 2" xfId="27369"/>
    <cellStyle name="Normal 6 7 3 2 2 2 2" xfId="27370"/>
    <cellStyle name="Normal 6 7 3 2 2 2 3" xfId="27371"/>
    <cellStyle name="Normal 6 7 3 2 2 2 4" xfId="53611"/>
    <cellStyle name="Normal 6 7 3 2 2 3" xfId="27372"/>
    <cellStyle name="Normal 6 7 3 2 2 3 2" xfId="27373"/>
    <cellStyle name="Normal 6 7 3 2 2 3 3" xfId="49423"/>
    <cellStyle name="Normal 6 7 3 2 2 4" xfId="27374"/>
    <cellStyle name="Normal 6 7 3 2 2 5" xfId="27375"/>
    <cellStyle name="Normal 6 7 3 2 2 6" xfId="42955"/>
    <cellStyle name="Normal 6 7 3 2 3" xfId="27376"/>
    <cellStyle name="Normal 6 7 3 2 3 2" xfId="27377"/>
    <cellStyle name="Normal 6 7 3 2 3 3" xfId="27378"/>
    <cellStyle name="Normal 6 7 3 2 3 4" xfId="49424"/>
    <cellStyle name="Normal 6 7 3 2 4" xfId="27379"/>
    <cellStyle name="Normal 6 7 3 2 4 2" xfId="27380"/>
    <cellStyle name="Normal 6 7 3 2 4 3" xfId="27381"/>
    <cellStyle name="Normal 6 7 3 2 4 4" xfId="46589"/>
    <cellStyle name="Normal 6 7 3 2 5" xfId="27382"/>
    <cellStyle name="Normal 6 7 3 2 5 2" xfId="27383"/>
    <cellStyle name="Normal 6 7 3 2 5 3" xfId="27384"/>
    <cellStyle name="Normal 6 7 3 2 5 4" xfId="51800"/>
    <cellStyle name="Normal 6 7 3 2 6" xfId="27385"/>
    <cellStyle name="Normal 6 7 3 2 6 2" xfId="27386"/>
    <cellStyle name="Normal 6 7 3 2 6 3" xfId="44766"/>
    <cellStyle name="Normal 6 7 3 2 7" xfId="27387"/>
    <cellStyle name="Normal 6 7 3 2 8" xfId="27388"/>
    <cellStyle name="Normal 6 7 3 2 9" xfId="41144"/>
    <cellStyle name="Normal 6 7 3 3" xfId="27389"/>
    <cellStyle name="Normal 6 7 3 3 2" xfId="27390"/>
    <cellStyle name="Normal 6 7 3 3 2 2" xfId="27391"/>
    <cellStyle name="Normal 6 7 3 3 2 3" xfId="27392"/>
    <cellStyle name="Normal 6 7 3 3 2 4" xfId="52820"/>
    <cellStyle name="Normal 6 7 3 3 3" xfId="27393"/>
    <cellStyle name="Normal 6 7 3 3 3 2" xfId="27394"/>
    <cellStyle name="Normal 6 7 3 3 3 3" xfId="49425"/>
    <cellStyle name="Normal 6 7 3 3 4" xfId="27395"/>
    <cellStyle name="Normal 6 7 3 3 5" xfId="27396"/>
    <cellStyle name="Normal 6 7 3 3 6" xfId="42164"/>
    <cellStyle name="Normal 6 7 3 4" xfId="27397"/>
    <cellStyle name="Normal 6 7 3 4 2" xfId="27398"/>
    <cellStyle name="Normal 6 7 3 4 3" xfId="27399"/>
    <cellStyle name="Normal 6 7 3 4 4" xfId="49426"/>
    <cellStyle name="Normal 6 7 3 5" xfId="27400"/>
    <cellStyle name="Normal 6 7 3 5 2" xfId="27401"/>
    <cellStyle name="Normal 6 7 3 5 3" xfId="27402"/>
    <cellStyle name="Normal 6 7 3 5 4" xfId="45798"/>
    <cellStyle name="Normal 6 7 3 6" xfId="27403"/>
    <cellStyle name="Normal 6 7 3 6 2" xfId="27404"/>
    <cellStyle name="Normal 6 7 3 6 3" xfId="27405"/>
    <cellStyle name="Normal 6 7 3 6 4" xfId="51009"/>
    <cellStyle name="Normal 6 7 3 7" xfId="27406"/>
    <cellStyle name="Normal 6 7 3 7 2" xfId="27407"/>
    <cellStyle name="Normal 6 7 3 7 3" xfId="43975"/>
    <cellStyle name="Normal 6 7 3 8" xfId="27408"/>
    <cellStyle name="Normal 6 7 3 9" xfId="27409"/>
    <cellStyle name="Normal 6 7 4" xfId="27410"/>
    <cellStyle name="Normal 6 7 4 2" xfId="27411"/>
    <cellStyle name="Normal 6 7 4 2 2" xfId="27412"/>
    <cellStyle name="Normal 6 7 4 2 2 2" xfId="27413"/>
    <cellStyle name="Normal 6 7 4 2 2 3" xfId="27414"/>
    <cellStyle name="Normal 6 7 4 2 2 4" xfId="53608"/>
    <cellStyle name="Normal 6 7 4 2 3" xfId="27415"/>
    <cellStyle name="Normal 6 7 4 2 3 2" xfId="27416"/>
    <cellStyle name="Normal 6 7 4 2 3 3" xfId="49427"/>
    <cellStyle name="Normal 6 7 4 2 4" xfId="27417"/>
    <cellStyle name="Normal 6 7 4 2 5" xfId="27418"/>
    <cellStyle name="Normal 6 7 4 2 6" xfId="42952"/>
    <cellStyle name="Normal 6 7 4 3" xfId="27419"/>
    <cellStyle name="Normal 6 7 4 3 2" xfId="27420"/>
    <cellStyle name="Normal 6 7 4 3 3" xfId="27421"/>
    <cellStyle name="Normal 6 7 4 3 4" xfId="49428"/>
    <cellStyle name="Normal 6 7 4 4" xfId="27422"/>
    <cellStyle name="Normal 6 7 4 4 2" xfId="27423"/>
    <cellStyle name="Normal 6 7 4 4 3" xfId="27424"/>
    <cellStyle name="Normal 6 7 4 4 4" xfId="46586"/>
    <cellStyle name="Normal 6 7 4 5" xfId="27425"/>
    <cellStyle name="Normal 6 7 4 5 2" xfId="27426"/>
    <cellStyle name="Normal 6 7 4 5 3" xfId="27427"/>
    <cellStyle name="Normal 6 7 4 5 4" xfId="51797"/>
    <cellStyle name="Normal 6 7 4 6" xfId="27428"/>
    <cellStyle name="Normal 6 7 4 6 2" xfId="27429"/>
    <cellStyle name="Normal 6 7 4 6 3" xfId="44763"/>
    <cellStyle name="Normal 6 7 4 7" xfId="27430"/>
    <cellStyle name="Normal 6 7 4 8" xfId="27431"/>
    <cellStyle name="Normal 6 7 4 9" xfId="41141"/>
    <cellStyle name="Normal 6 7 5" xfId="27432"/>
    <cellStyle name="Normal 6 7 5 2" xfId="27433"/>
    <cellStyle name="Normal 6 7 5 2 2" xfId="27434"/>
    <cellStyle name="Normal 6 7 5 2 2 2" xfId="27435"/>
    <cellStyle name="Normal 6 7 5 2 2 3" xfId="27436"/>
    <cellStyle name="Normal 6 7 5 2 2 4" xfId="53925"/>
    <cellStyle name="Normal 6 7 5 2 3" xfId="27437"/>
    <cellStyle name="Normal 6 7 5 2 3 2" xfId="27438"/>
    <cellStyle name="Normal 6 7 5 2 3 3" xfId="49429"/>
    <cellStyle name="Normal 6 7 5 2 4" xfId="27439"/>
    <cellStyle name="Normal 6 7 5 2 5" xfId="27440"/>
    <cellStyle name="Normal 6 7 5 2 6" xfId="43269"/>
    <cellStyle name="Normal 6 7 5 3" xfId="27441"/>
    <cellStyle name="Normal 6 7 5 3 2" xfId="27442"/>
    <cellStyle name="Normal 6 7 5 3 3" xfId="27443"/>
    <cellStyle name="Normal 6 7 5 3 4" xfId="49430"/>
    <cellStyle name="Normal 6 7 5 4" xfId="27444"/>
    <cellStyle name="Normal 6 7 5 4 2" xfId="27445"/>
    <cellStyle name="Normal 6 7 5 4 3" xfId="27446"/>
    <cellStyle name="Normal 6 7 5 4 4" xfId="46903"/>
    <cellStyle name="Normal 6 7 5 5" xfId="27447"/>
    <cellStyle name="Normal 6 7 5 5 2" xfId="27448"/>
    <cellStyle name="Normal 6 7 5 5 3" xfId="27449"/>
    <cellStyle name="Normal 6 7 5 5 4" xfId="52114"/>
    <cellStyle name="Normal 6 7 5 6" xfId="27450"/>
    <cellStyle name="Normal 6 7 5 6 2" xfId="27451"/>
    <cellStyle name="Normal 6 7 5 6 3" xfId="45080"/>
    <cellStyle name="Normal 6 7 5 7" xfId="27452"/>
    <cellStyle name="Normal 6 7 5 8" xfId="27453"/>
    <cellStyle name="Normal 6 7 5 9" xfId="41458"/>
    <cellStyle name="Normal 6 7 6" xfId="27454"/>
    <cellStyle name="Normal 6 7 6 2" xfId="27455"/>
    <cellStyle name="Normal 6 7 6 2 2" xfId="27456"/>
    <cellStyle name="Normal 6 7 6 2 2 2" xfId="27457"/>
    <cellStyle name="Normal 6 7 6 2 2 3" xfId="27458"/>
    <cellStyle name="Normal 6 7 6 2 2 4" xfId="54060"/>
    <cellStyle name="Normal 6 7 6 2 3" xfId="27459"/>
    <cellStyle name="Normal 6 7 6 2 3 2" xfId="27460"/>
    <cellStyle name="Normal 6 7 6 2 3 3" xfId="49431"/>
    <cellStyle name="Normal 6 7 6 2 4" xfId="27461"/>
    <cellStyle name="Normal 6 7 6 2 5" xfId="27462"/>
    <cellStyle name="Normal 6 7 6 2 6" xfId="43404"/>
    <cellStyle name="Normal 6 7 6 3" xfId="27463"/>
    <cellStyle name="Normal 6 7 6 3 2" xfId="27464"/>
    <cellStyle name="Normal 6 7 6 3 3" xfId="27465"/>
    <cellStyle name="Normal 6 7 6 3 4" xfId="47038"/>
    <cellStyle name="Normal 6 7 6 4" xfId="27466"/>
    <cellStyle name="Normal 6 7 6 4 2" xfId="27467"/>
    <cellStyle name="Normal 6 7 6 4 3" xfId="27468"/>
    <cellStyle name="Normal 6 7 6 4 4" xfId="52249"/>
    <cellStyle name="Normal 6 7 6 5" xfId="27469"/>
    <cellStyle name="Normal 6 7 6 5 2" xfId="27470"/>
    <cellStyle name="Normal 6 7 6 5 3" xfId="45215"/>
    <cellStyle name="Normal 6 7 6 6" xfId="27471"/>
    <cellStyle name="Normal 6 7 6 7" xfId="27472"/>
    <cellStyle name="Normal 6 7 6 8" xfId="41593"/>
    <cellStyle name="Normal 6 7 7" xfId="27473"/>
    <cellStyle name="Normal 6 7 7 2" xfId="27474"/>
    <cellStyle name="Normal 6 7 7 2 2" xfId="27475"/>
    <cellStyle name="Normal 6 7 7 2 3" xfId="27476"/>
    <cellStyle name="Normal 6 7 7 2 4" xfId="52547"/>
    <cellStyle name="Normal 6 7 7 3" xfId="27477"/>
    <cellStyle name="Normal 6 7 7 3 2" xfId="27478"/>
    <cellStyle name="Normal 6 7 7 3 3" xfId="49432"/>
    <cellStyle name="Normal 6 7 7 4" xfId="27479"/>
    <cellStyle name="Normal 6 7 7 5" xfId="27480"/>
    <cellStyle name="Normal 6 7 7 6" xfId="41891"/>
    <cellStyle name="Normal 6 7 8" xfId="27481"/>
    <cellStyle name="Normal 6 7 8 2" xfId="27482"/>
    <cellStyle name="Normal 6 7 8 3" xfId="27483"/>
    <cellStyle name="Normal 6 7 8 4" xfId="49433"/>
    <cellStyle name="Normal 6 7 9" xfId="27484"/>
    <cellStyle name="Normal 6 7 9 2" xfId="27485"/>
    <cellStyle name="Normal 6 7 9 3" xfId="27486"/>
    <cellStyle name="Normal 6 7 9 4" xfId="45525"/>
    <cellStyle name="Normal 6 8" xfId="27487"/>
    <cellStyle name="Normal 6 8 10" xfId="27488"/>
    <cellStyle name="Normal 6 8 11" xfId="39990"/>
    <cellStyle name="Normal 6 8 2" xfId="27489"/>
    <cellStyle name="Normal 6 8 2 10" xfId="40442"/>
    <cellStyle name="Normal 6 8 2 2" xfId="27490"/>
    <cellStyle name="Normal 6 8 2 2 2" xfId="27491"/>
    <cellStyle name="Normal 6 8 2 2 2 2" xfId="27492"/>
    <cellStyle name="Normal 6 8 2 2 2 2 2" xfId="27493"/>
    <cellStyle name="Normal 6 8 2 2 2 2 3" xfId="27494"/>
    <cellStyle name="Normal 6 8 2 2 2 2 4" xfId="53613"/>
    <cellStyle name="Normal 6 8 2 2 2 3" xfId="27495"/>
    <cellStyle name="Normal 6 8 2 2 2 3 2" xfId="27496"/>
    <cellStyle name="Normal 6 8 2 2 2 3 3" xfId="49434"/>
    <cellStyle name="Normal 6 8 2 2 2 4" xfId="27497"/>
    <cellStyle name="Normal 6 8 2 2 2 5" xfId="27498"/>
    <cellStyle name="Normal 6 8 2 2 2 6" xfId="42957"/>
    <cellStyle name="Normal 6 8 2 2 3" xfId="27499"/>
    <cellStyle name="Normal 6 8 2 2 3 2" xfId="27500"/>
    <cellStyle name="Normal 6 8 2 2 3 3" xfId="27501"/>
    <cellStyle name="Normal 6 8 2 2 3 4" xfId="49435"/>
    <cellStyle name="Normal 6 8 2 2 4" xfId="27502"/>
    <cellStyle name="Normal 6 8 2 2 4 2" xfId="27503"/>
    <cellStyle name="Normal 6 8 2 2 4 3" xfId="27504"/>
    <cellStyle name="Normal 6 8 2 2 4 4" xfId="46591"/>
    <cellStyle name="Normal 6 8 2 2 5" xfId="27505"/>
    <cellStyle name="Normal 6 8 2 2 5 2" xfId="27506"/>
    <cellStyle name="Normal 6 8 2 2 5 3" xfId="27507"/>
    <cellStyle name="Normal 6 8 2 2 5 4" xfId="51802"/>
    <cellStyle name="Normal 6 8 2 2 6" xfId="27508"/>
    <cellStyle name="Normal 6 8 2 2 6 2" xfId="27509"/>
    <cellStyle name="Normal 6 8 2 2 6 3" xfId="44768"/>
    <cellStyle name="Normal 6 8 2 2 7" xfId="27510"/>
    <cellStyle name="Normal 6 8 2 2 8" xfId="27511"/>
    <cellStyle name="Normal 6 8 2 2 9" xfId="41146"/>
    <cellStyle name="Normal 6 8 2 3" xfId="27512"/>
    <cellStyle name="Normal 6 8 2 3 2" xfId="27513"/>
    <cellStyle name="Normal 6 8 2 3 2 2" xfId="27514"/>
    <cellStyle name="Normal 6 8 2 3 2 3" xfId="27515"/>
    <cellStyle name="Normal 6 8 2 3 2 4" xfId="52909"/>
    <cellStyle name="Normal 6 8 2 3 3" xfId="27516"/>
    <cellStyle name="Normal 6 8 2 3 3 2" xfId="27517"/>
    <cellStyle name="Normal 6 8 2 3 3 3" xfId="49436"/>
    <cellStyle name="Normal 6 8 2 3 4" xfId="27518"/>
    <cellStyle name="Normal 6 8 2 3 5" xfId="27519"/>
    <cellStyle name="Normal 6 8 2 3 6" xfId="42253"/>
    <cellStyle name="Normal 6 8 2 4" xfId="27520"/>
    <cellStyle name="Normal 6 8 2 4 2" xfId="27521"/>
    <cellStyle name="Normal 6 8 2 4 3" xfId="27522"/>
    <cellStyle name="Normal 6 8 2 4 4" xfId="49437"/>
    <cellStyle name="Normal 6 8 2 5" xfId="27523"/>
    <cellStyle name="Normal 6 8 2 5 2" xfId="27524"/>
    <cellStyle name="Normal 6 8 2 5 3" xfId="27525"/>
    <cellStyle name="Normal 6 8 2 5 4" xfId="45887"/>
    <cellStyle name="Normal 6 8 2 6" xfId="27526"/>
    <cellStyle name="Normal 6 8 2 6 2" xfId="27527"/>
    <cellStyle name="Normal 6 8 2 6 3" xfId="27528"/>
    <cellStyle name="Normal 6 8 2 6 4" xfId="51098"/>
    <cellStyle name="Normal 6 8 2 7" xfId="27529"/>
    <cellStyle name="Normal 6 8 2 7 2" xfId="27530"/>
    <cellStyle name="Normal 6 8 2 7 3" xfId="44064"/>
    <cellStyle name="Normal 6 8 2 8" xfId="27531"/>
    <cellStyle name="Normal 6 8 2 9" xfId="27532"/>
    <cellStyle name="Normal 6 8 3" xfId="27533"/>
    <cellStyle name="Normal 6 8 3 2" xfId="27534"/>
    <cellStyle name="Normal 6 8 3 2 2" xfId="27535"/>
    <cellStyle name="Normal 6 8 3 2 2 2" xfId="27536"/>
    <cellStyle name="Normal 6 8 3 2 2 3" xfId="27537"/>
    <cellStyle name="Normal 6 8 3 2 2 4" xfId="53612"/>
    <cellStyle name="Normal 6 8 3 2 3" xfId="27538"/>
    <cellStyle name="Normal 6 8 3 2 3 2" xfId="27539"/>
    <cellStyle name="Normal 6 8 3 2 3 3" xfId="49438"/>
    <cellStyle name="Normal 6 8 3 2 4" xfId="27540"/>
    <cellStyle name="Normal 6 8 3 2 5" xfId="27541"/>
    <cellStyle name="Normal 6 8 3 2 6" xfId="42956"/>
    <cellStyle name="Normal 6 8 3 3" xfId="27542"/>
    <cellStyle name="Normal 6 8 3 3 2" xfId="27543"/>
    <cellStyle name="Normal 6 8 3 3 3" xfId="27544"/>
    <cellStyle name="Normal 6 8 3 3 4" xfId="49439"/>
    <cellStyle name="Normal 6 8 3 4" xfId="27545"/>
    <cellStyle name="Normal 6 8 3 4 2" xfId="27546"/>
    <cellStyle name="Normal 6 8 3 4 3" xfId="27547"/>
    <cellStyle name="Normal 6 8 3 4 4" xfId="46590"/>
    <cellStyle name="Normal 6 8 3 5" xfId="27548"/>
    <cellStyle name="Normal 6 8 3 5 2" xfId="27549"/>
    <cellStyle name="Normal 6 8 3 5 3" xfId="27550"/>
    <cellStyle name="Normal 6 8 3 5 4" xfId="51801"/>
    <cellStyle name="Normal 6 8 3 6" xfId="27551"/>
    <cellStyle name="Normal 6 8 3 6 2" xfId="27552"/>
    <cellStyle name="Normal 6 8 3 6 3" xfId="44767"/>
    <cellStyle name="Normal 6 8 3 7" xfId="27553"/>
    <cellStyle name="Normal 6 8 3 8" xfId="27554"/>
    <cellStyle name="Normal 6 8 3 9" xfId="41145"/>
    <cellStyle name="Normal 6 8 4" xfId="27555"/>
    <cellStyle name="Normal 6 8 4 2" xfId="27556"/>
    <cellStyle name="Normal 6 8 4 2 2" xfId="27557"/>
    <cellStyle name="Normal 6 8 4 2 3" xfId="27558"/>
    <cellStyle name="Normal 6 8 4 2 4" xfId="52457"/>
    <cellStyle name="Normal 6 8 4 3" xfId="27559"/>
    <cellStyle name="Normal 6 8 4 3 2" xfId="27560"/>
    <cellStyle name="Normal 6 8 4 3 3" xfId="49440"/>
    <cellStyle name="Normal 6 8 4 4" xfId="27561"/>
    <cellStyle name="Normal 6 8 4 5" xfId="27562"/>
    <cellStyle name="Normal 6 8 4 6" xfId="41801"/>
    <cellStyle name="Normal 6 8 5" xfId="27563"/>
    <cellStyle name="Normal 6 8 5 2" xfId="27564"/>
    <cellStyle name="Normal 6 8 5 3" xfId="27565"/>
    <cellStyle name="Normal 6 8 5 4" xfId="49441"/>
    <cellStyle name="Normal 6 8 6" xfId="27566"/>
    <cellStyle name="Normal 6 8 6 2" xfId="27567"/>
    <cellStyle name="Normal 6 8 6 3" xfId="27568"/>
    <cellStyle name="Normal 6 8 6 4" xfId="45435"/>
    <cellStyle name="Normal 6 8 7" xfId="27569"/>
    <cellStyle name="Normal 6 8 7 2" xfId="27570"/>
    <cellStyle name="Normal 6 8 7 3" xfId="27571"/>
    <cellStyle name="Normal 6 8 7 4" xfId="50646"/>
    <cellStyle name="Normal 6 8 8" xfId="27572"/>
    <cellStyle name="Normal 6 8 8 2" xfId="27573"/>
    <cellStyle name="Normal 6 8 8 3" xfId="43612"/>
    <cellStyle name="Normal 6 8 9" xfId="27574"/>
    <cellStyle name="Normal 6 9" xfId="27575"/>
    <cellStyle name="Normal 6 9 10" xfId="27576"/>
    <cellStyle name="Normal 6 9 11" xfId="40125"/>
    <cellStyle name="Normal 6 9 2" xfId="27577"/>
    <cellStyle name="Normal 6 9 2 10" xfId="40492"/>
    <cellStyle name="Normal 6 9 2 2" xfId="27578"/>
    <cellStyle name="Normal 6 9 2 2 2" xfId="27579"/>
    <cellStyle name="Normal 6 9 2 2 2 2" xfId="27580"/>
    <cellStyle name="Normal 6 9 2 2 2 2 2" xfId="27581"/>
    <cellStyle name="Normal 6 9 2 2 2 2 3" xfId="27582"/>
    <cellStyle name="Normal 6 9 2 2 2 2 4" xfId="53615"/>
    <cellStyle name="Normal 6 9 2 2 2 3" xfId="27583"/>
    <cellStyle name="Normal 6 9 2 2 2 3 2" xfId="27584"/>
    <cellStyle name="Normal 6 9 2 2 2 3 3" xfId="49442"/>
    <cellStyle name="Normal 6 9 2 2 2 4" xfId="27585"/>
    <cellStyle name="Normal 6 9 2 2 2 5" xfId="27586"/>
    <cellStyle name="Normal 6 9 2 2 2 6" xfId="42959"/>
    <cellStyle name="Normal 6 9 2 2 3" xfId="27587"/>
    <cellStyle name="Normal 6 9 2 2 3 2" xfId="27588"/>
    <cellStyle name="Normal 6 9 2 2 3 3" xfId="27589"/>
    <cellStyle name="Normal 6 9 2 2 3 4" xfId="49443"/>
    <cellStyle name="Normal 6 9 2 2 4" xfId="27590"/>
    <cellStyle name="Normal 6 9 2 2 4 2" xfId="27591"/>
    <cellStyle name="Normal 6 9 2 2 4 3" xfId="27592"/>
    <cellStyle name="Normal 6 9 2 2 4 4" xfId="46593"/>
    <cellStyle name="Normal 6 9 2 2 5" xfId="27593"/>
    <cellStyle name="Normal 6 9 2 2 5 2" xfId="27594"/>
    <cellStyle name="Normal 6 9 2 2 5 3" xfId="27595"/>
    <cellStyle name="Normal 6 9 2 2 5 4" xfId="51804"/>
    <cellStyle name="Normal 6 9 2 2 6" xfId="27596"/>
    <cellStyle name="Normal 6 9 2 2 6 2" xfId="27597"/>
    <cellStyle name="Normal 6 9 2 2 6 3" xfId="44770"/>
    <cellStyle name="Normal 6 9 2 2 7" xfId="27598"/>
    <cellStyle name="Normal 6 9 2 2 8" xfId="27599"/>
    <cellStyle name="Normal 6 9 2 2 9" xfId="41148"/>
    <cellStyle name="Normal 6 9 2 3" xfId="27600"/>
    <cellStyle name="Normal 6 9 2 3 2" xfId="27601"/>
    <cellStyle name="Normal 6 9 2 3 2 2" xfId="27602"/>
    <cellStyle name="Normal 6 9 2 3 2 3" xfId="27603"/>
    <cellStyle name="Normal 6 9 2 3 2 4" xfId="52959"/>
    <cellStyle name="Normal 6 9 2 3 3" xfId="27604"/>
    <cellStyle name="Normal 6 9 2 3 3 2" xfId="27605"/>
    <cellStyle name="Normal 6 9 2 3 3 3" xfId="49444"/>
    <cellStyle name="Normal 6 9 2 3 4" xfId="27606"/>
    <cellStyle name="Normal 6 9 2 3 5" xfId="27607"/>
    <cellStyle name="Normal 6 9 2 3 6" xfId="42303"/>
    <cellStyle name="Normal 6 9 2 4" xfId="27608"/>
    <cellStyle name="Normal 6 9 2 4 2" xfId="27609"/>
    <cellStyle name="Normal 6 9 2 4 3" xfId="27610"/>
    <cellStyle name="Normal 6 9 2 4 4" xfId="49445"/>
    <cellStyle name="Normal 6 9 2 5" xfId="27611"/>
    <cellStyle name="Normal 6 9 2 5 2" xfId="27612"/>
    <cellStyle name="Normal 6 9 2 5 3" xfId="27613"/>
    <cellStyle name="Normal 6 9 2 5 4" xfId="45937"/>
    <cellStyle name="Normal 6 9 2 6" xfId="27614"/>
    <cellStyle name="Normal 6 9 2 6 2" xfId="27615"/>
    <cellStyle name="Normal 6 9 2 6 3" xfId="27616"/>
    <cellStyle name="Normal 6 9 2 6 4" xfId="51148"/>
    <cellStyle name="Normal 6 9 2 7" xfId="27617"/>
    <cellStyle name="Normal 6 9 2 7 2" xfId="27618"/>
    <cellStyle name="Normal 6 9 2 7 3" xfId="44114"/>
    <cellStyle name="Normal 6 9 2 8" xfId="27619"/>
    <cellStyle name="Normal 6 9 2 9" xfId="27620"/>
    <cellStyle name="Normal 6 9 3" xfId="27621"/>
    <cellStyle name="Normal 6 9 3 2" xfId="27622"/>
    <cellStyle name="Normal 6 9 3 2 2" xfId="27623"/>
    <cellStyle name="Normal 6 9 3 2 2 2" xfId="27624"/>
    <cellStyle name="Normal 6 9 3 2 2 3" xfId="27625"/>
    <cellStyle name="Normal 6 9 3 2 2 4" xfId="53614"/>
    <cellStyle name="Normal 6 9 3 2 3" xfId="27626"/>
    <cellStyle name="Normal 6 9 3 2 3 2" xfId="27627"/>
    <cellStyle name="Normal 6 9 3 2 3 3" xfId="49446"/>
    <cellStyle name="Normal 6 9 3 2 4" xfId="27628"/>
    <cellStyle name="Normal 6 9 3 2 5" xfId="27629"/>
    <cellStyle name="Normal 6 9 3 2 6" xfId="42958"/>
    <cellStyle name="Normal 6 9 3 3" xfId="27630"/>
    <cellStyle name="Normal 6 9 3 3 2" xfId="27631"/>
    <cellStyle name="Normal 6 9 3 3 3" xfId="27632"/>
    <cellStyle name="Normal 6 9 3 3 4" xfId="49447"/>
    <cellStyle name="Normal 6 9 3 4" xfId="27633"/>
    <cellStyle name="Normal 6 9 3 4 2" xfId="27634"/>
    <cellStyle name="Normal 6 9 3 4 3" xfId="27635"/>
    <cellStyle name="Normal 6 9 3 4 4" xfId="46592"/>
    <cellStyle name="Normal 6 9 3 5" xfId="27636"/>
    <cellStyle name="Normal 6 9 3 5 2" xfId="27637"/>
    <cellStyle name="Normal 6 9 3 5 3" xfId="27638"/>
    <cellStyle name="Normal 6 9 3 5 4" xfId="51803"/>
    <cellStyle name="Normal 6 9 3 6" xfId="27639"/>
    <cellStyle name="Normal 6 9 3 6 2" xfId="27640"/>
    <cellStyle name="Normal 6 9 3 6 3" xfId="44769"/>
    <cellStyle name="Normal 6 9 3 7" xfId="27641"/>
    <cellStyle name="Normal 6 9 3 8" xfId="27642"/>
    <cellStyle name="Normal 6 9 3 9" xfId="41147"/>
    <cellStyle name="Normal 6 9 4" xfId="27643"/>
    <cellStyle name="Normal 6 9 4 2" xfId="27644"/>
    <cellStyle name="Normal 6 9 4 2 2" xfId="27645"/>
    <cellStyle name="Normal 6 9 4 2 3" xfId="27646"/>
    <cellStyle name="Normal 6 9 4 2 4" xfId="52592"/>
    <cellStyle name="Normal 6 9 4 3" xfId="27647"/>
    <cellStyle name="Normal 6 9 4 3 2" xfId="27648"/>
    <cellStyle name="Normal 6 9 4 3 3" xfId="49448"/>
    <cellStyle name="Normal 6 9 4 4" xfId="27649"/>
    <cellStyle name="Normal 6 9 4 5" xfId="27650"/>
    <cellStyle name="Normal 6 9 4 6" xfId="41936"/>
    <cellStyle name="Normal 6 9 5" xfId="27651"/>
    <cellStyle name="Normal 6 9 5 2" xfId="27652"/>
    <cellStyle name="Normal 6 9 5 3" xfId="27653"/>
    <cellStyle name="Normal 6 9 5 4" xfId="49449"/>
    <cellStyle name="Normal 6 9 6" xfId="27654"/>
    <cellStyle name="Normal 6 9 6 2" xfId="27655"/>
    <cellStyle name="Normal 6 9 6 3" xfId="27656"/>
    <cellStyle name="Normal 6 9 6 4" xfId="45570"/>
    <cellStyle name="Normal 6 9 7" xfId="27657"/>
    <cellStyle name="Normal 6 9 7 2" xfId="27658"/>
    <cellStyle name="Normal 6 9 7 3" xfId="27659"/>
    <cellStyle name="Normal 6 9 7 4" xfId="50781"/>
    <cellStyle name="Normal 6 9 8" xfId="27660"/>
    <cellStyle name="Normal 6 9 8 2" xfId="27661"/>
    <cellStyle name="Normal 6 9 8 3" xfId="43747"/>
    <cellStyle name="Normal 6 9 9" xfId="27662"/>
    <cellStyle name="Normal 60" xfId="162"/>
    <cellStyle name="Normal 60 2" xfId="27663"/>
    <cellStyle name="Normal 60 2 2" xfId="27664"/>
    <cellStyle name="Normal 60 3" xfId="27665"/>
    <cellStyle name="Normal 60 4" xfId="27666"/>
    <cellStyle name="Normal 60 5" xfId="27667"/>
    <cellStyle name="Normal 61" xfId="163"/>
    <cellStyle name="Normal 61 2" xfId="27668"/>
    <cellStyle name="Normal 61 2 2" xfId="27669"/>
    <cellStyle name="Normal 61 3" xfId="27670"/>
    <cellStyle name="Normal 61 4" xfId="27671"/>
    <cellStyle name="Normal 61 5" xfId="27672"/>
    <cellStyle name="Normal 62" xfId="164"/>
    <cellStyle name="Normal 62 2" xfId="27673"/>
    <cellStyle name="Normal 62 2 2" xfId="27674"/>
    <cellStyle name="Normal 62 3" xfId="27675"/>
    <cellStyle name="Normal 62 4" xfId="27676"/>
    <cellStyle name="Normal 62 5" xfId="27677"/>
    <cellStyle name="Normal 63" xfId="165"/>
    <cellStyle name="Normal 63 2" xfId="27678"/>
    <cellStyle name="Normal 63 2 2" xfId="27679"/>
    <cellStyle name="Normal 63 3" xfId="27680"/>
    <cellStyle name="Normal 63 4" xfId="27681"/>
    <cellStyle name="Normal 63 5" xfId="27682"/>
    <cellStyle name="Normal 64" xfId="173"/>
    <cellStyle name="Normal 64 10" xfId="27683"/>
    <cellStyle name="Normal 64 10 2" xfId="27684"/>
    <cellStyle name="Normal 64 10 2 2" xfId="27685"/>
    <cellStyle name="Normal 64 10 2 2 2" xfId="27686"/>
    <cellStyle name="Normal 64 10 2 2 3" xfId="27687"/>
    <cellStyle name="Normal 64 10 2 2 4" xfId="54013"/>
    <cellStyle name="Normal 64 10 2 3" xfId="27688"/>
    <cellStyle name="Normal 64 10 2 3 2" xfId="27689"/>
    <cellStyle name="Normal 64 10 2 3 3" xfId="49450"/>
    <cellStyle name="Normal 64 10 2 4" xfId="27690"/>
    <cellStyle name="Normal 64 10 2 5" xfId="27691"/>
    <cellStyle name="Normal 64 10 2 6" xfId="43357"/>
    <cellStyle name="Normal 64 10 3" xfId="27692"/>
    <cellStyle name="Normal 64 10 3 2" xfId="27693"/>
    <cellStyle name="Normal 64 10 3 3" xfId="27694"/>
    <cellStyle name="Normal 64 10 3 4" xfId="46991"/>
    <cellStyle name="Normal 64 10 4" xfId="27695"/>
    <cellStyle name="Normal 64 10 4 2" xfId="27696"/>
    <cellStyle name="Normal 64 10 4 3" xfId="27697"/>
    <cellStyle name="Normal 64 10 4 4" xfId="52202"/>
    <cellStyle name="Normal 64 10 5" xfId="27698"/>
    <cellStyle name="Normal 64 10 5 2" xfId="27699"/>
    <cellStyle name="Normal 64 10 5 3" xfId="45168"/>
    <cellStyle name="Normal 64 10 6" xfId="27700"/>
    <cellStyle name="Normal 64 10 7" xfId="27701"/>
    <cellStyle name="Normal 64 10 8" xfId="41546"/>
    <cellStyle name="Normal 64 2" xfId="187"/>
    <cellStyle name="Normal 64 2 2" xfId="27702"/>
    <cellStyle name="Normal 64 3" xfId="275"/>
    <cellStyle name="Normal 64 3 10" xfId="27703"/>
    <cellStyle name="Normal 64 3 11" xfId="40033"/>
    <cellStyle name="Normal 64 3 2" xfId="27704"/>
    <cellStyle name="Normal 64 3 2 10" xfId="40485"/>
    <cellStyle name="Normal 64 3 2 2" xfId="27705"/>
    <cellStyle name="Normal 64 3 2 2 2" xfId="27706"/>
    <cellStyle name="Normal 64 3 2 2 2 2" xfId="27707"/>
    <cellStyle name="Normal 64 3 2 2 2 2 2" xfId="27708"/>
    <cellStyle name="Normal 64 3 2 2 2 2 3" xfId="27709"/>
    <cellStyle name="Normal 64 3 2 2 2 2 4" xfId="53617"/>
    <cellStyle name="Normal 64 3 2 2 2 3" xfId="27710"/>
    <cellStyle name="Normal 64 3 2 2 2 3 2" xfId="27711"/>
    <cellStyle name="Normal 64 3 2 2 2 3 3" xfId="49451"/>
    <cellStyle name="Normal 64 3 2 2 2 4" xfId="27712"/>
    <cellStyle name="Normal 64 3 2 2 2 5" xfId="27713"/>
    <cellStyle name="Normal 64 3 2 2 2 6" xfId="42961"/>
    <cellStyle name="Normal 64 3 2 2 3" xfId="27714"/>
    <cellStyle name="Normal 64 3 2 2 3 2" xfId="27715"/>
    <cellStyle name="Normal 64 3 2 2 3 3" xfId="27716"/>
    <cellStyle name="Normal 64 3 2 2 3 4" xfId="49452"/>
    <cellStyle name="Normal 64 3 2 2 4" xfId="27717"/>
    <cellStyle name="Normal 64 3 2 2 4 2" xfId="27718"/>
    <cellStyle name="Normal 64 3 2 2 4 3" xfId="27719"/>
    <cellStyle name="Normal 64 3 2 2 4 4" xfId="46595"/>
    <cellStyle name="Normal 64 3 2 2 5" xfId="27720"/>
    <cellStyle name="Normal 64 3 2 2 5 2" xfId="27721"/>
    <cellStyle name="Normal 64 3 2 2 5 3" xfId="27722"/>
    <cellStyle name="Normal 64 3 2 2 5 4" xfId="51806"/>
    <cellStyle name="Normal 64 3 2 2 6" xfId="27723"/>
    <cellStyle name="Normal 64 3 2 2 6 2" xfId="27724"/>
    <cellStyle name="Normal 64 3 2 2 6 3" xfId="44772"/>
    <cellStyle name="Normal 64 3 2 2 7" xfId="27725"/>
    <cellStyle name="Normal 64 3 2 2 8" xfId="27726"/>
    <cellStyle name="Normal 64 3 2 2 9" xfId="41150"/>
    <cellStyle name="Normal 64 3 2 3" xfId="27727"/>
    <cellStyle name="Normal 64 3 2 3 2" xfId="27728"/>
    <cellStyle name="Normal 64 3 2 3 2 2" xfId="27729"/>
    <cellStyle name="Normal 64 3 2 3 2 3" xfId="27730"/>
    <cellStyle name="Normal 64 3 2 3 2 4" xfId="52952"/>
    <cellStyle name="Normal 64 3 2 3 3" xfId="27731"/>
    <cellStyle name="Normal 64 3 2 3 3 2" xfId="27732"/>
    <cellStyle name="Normal 64 3 2 3 3 3" xfId="49453"/>
    <cellStyle name="Normal 64 3 2 3 4" xfId="27733"/>
    <cellStyle name="Normal 64 3 2 3 5" xfId="27734"/>
    <cellStyle name="Normal 64 3 2 3 6" xfId="42296"/>
    <cellStyle name="Normal 64 3 2 4" xfId="27735"/>
    <cellStyle name="Normal 64 3 2 4 2" xfId="27736"/>
    <cellStyle name="Normal 64 3 2 4 3" xfId="27737"/>
    <cellStyle name="Normal 64 3 2 4 4" xfId="49454"/>
    <cellStyle name="Normal 64 3 2 5" xfId="27738"/>
    <cellStyle name="Normal 64 3 2 5 2" xfId="27739"/>
    <cellStyle name="Normal 64 3 2 5 3" xfId="27740"/>
    <cellStyle name="Normal 64 3 2 5 4" xfId="45930"/>
    <cellStyle name="Normal 64 3 2 6" xfId="27741"/>
    <cellStyle name="Normal 64 3 2 6 2" xfId="27742"/>
    <cellStyle name="Normal 64 3 2 6 3" xfId="27743"/>
    <cellStyle name="Normal 64 3 2 6 4" xfId="51141"/>
    <cellStyle name="Normal 64 3 2 7" xfId="27744"/>
    <cellStyle name="Normal 64 3 2 7 2" xfId="27745"/>
    <cellStyle name="Normal 64 3 2 7 3" xfId="44107"/>
    <cellStyle name="Normal 64 3 2 8" xfId="27746"/>
    <cellStyle name="Normal 64 3 2 9" xfId="27747"/>
    <cellStyle name="Normal 64 3 3" xfId="27748"/>
    <cellStyle name="Normal 64 3 3 2" xfId="27749"/>
    <cellStyle name="Normal 64 3 3 2 2" xfId="27750"/>
    <cellStyle name="Normal 64 3 3 2 2 2" xfId="27751"/>
    <cellStyle name="Normal 64 3 3 2 2 3" xfId="27752"/>
    <cellStyle name="Normal 64 3 3 2 2 4" xfId="53616"/>
    <cellStyle name="Normal 64 3 3 2 3" xfId="27753"/>
    <cellStyle name="Normal 64 3 3 2 3 2" xfId="27754"/>
    <cellStyle name="Normal 64 3 3 2 3 3" xfId="49455"/>
    <cellStyle name="Normal 64 3 3 2 4" xfId="27755"/>
    <cellStyle name="Normal 64 3 3 2 5" xfId="27756"/>
    <cellStyle name="Normal 64 3 3 2 6" xfId="42960"/>
    <cellStyle name="Normal 64 3 3 3" xfId="27757"/>
    <cellStyle name="Normal 64 3 3 3 2" xfId="27758"/>
    <cellStyle name="Normal 64 3 3 3 3" xfId="27759"/>
    <cellStyle name="Normal 64 3 3 3 4" xfId="49456"/>
    <cellStyle name="Normal 64 3 3 4" xfId="27760"/>
    <cellStyle name="Normal 64 3 3 4 2" xfId="27761"/>
    <cellStyle name="Normal 64 3 3 4 3" xfId="27762"/>
    <cellStyle name="Normal 64 3 3 4 4" xfId="46594"/>
    <cellStyle name="Normal 64 3 3 5" xfId="27763"/>
    <cellStyle name="Normal 64 3 3 5 2" xfId="27764"/>
    <cellStyle name="Normal 64 3 3 5 3" xfId="27765"/>
    <cellStyle name="Normal 64 3 3 5 4" xfId="51805"/>
    <cellStyle name="Normal 64 3 3 6" xfId="27766"/>
    <cellStyle name="Normal 64 3 3 6 2" xfId="27767"/>
    <cellStyle name="Normal 64 3 3 6 3" xfId="44771"/>
    <cellStyle name="Normal 64 3 3 7" xfId="27768"/>
    <cellStyle name="Normal 64 3 3 8" xfId="27769"/>
    <cellStyle name="Normal 64 3 3 9" xfId="41149"/>
    <cellStyle name="Normal 64 3 4" xfId="27770"/>
    <cellStyle name="Normal 64 3 4 2" xfId="27771"/>
    <cellStyle name="Normal 64 3 4 2 2" xfId="27772"/>
    <cellStyle name="Normal 64 3 4 2 3" xfId="27773"/>
    <cellStyle name="Normal 64 3 4 2 4" xfId="52500"/>
    <cellStyle name="Normal 64 3 4 3" xfId="27774"/>
    <cellStyle name="Normal 64 3 4 3 2" xfId="27775"/>
    <cellStyle name="Normal 64 3 4 3 3" xfId="49457"/>
    <cellStyle name="Normal 64 3 4 4" xfId="27776"/>
    <cellStyle name="Normal 64 3 4 5" xfId="27777"/>
    <cellStyle name="Normal 64 3 4 6" xfId="41844"/>
    <cellStyle name="Normal 64 3 5" xfId="27778"/>
    <cellStyle name="Normal 64 3 5 2" xfId="27779"/>
    <cellStyle name="Normal 64 3 5 3" xfId="27780"/>
    <cellStyle name="Normal 64 3 5 4" xfId="49458"/>
    <cellStyle name="Normal 64 3 6" xfId="27781"/>
    <cellStyle name="Normal 64 3 6 2" xfId="27782"/>
    <cellStyle name="Normal 64 3 6 3" xfId="27783"/>
    <cellStyle name="Normal 64 3 6 4" xfId="45478"/>
    <cellStyle name="Normal 64 3 7" xfId="27784"/>
    <cellStyle name="Normal 64 3 7 2" xfId="27785"/>
    <cellStyle name="Normal 64 3 7 3" xfId="27786"/>
    <cellStyle name="Normal 64 3 7 4" xfId="50689"/>
    <cellStyle name="Normal 64 3 8" xfId="27787"/>
    <cellStyle name="Normal 64 3 8 2" xfId="27788"/>
    <cellStyle name="Normal 64 3 8 3" xfId="43655"/>
    <cellStyle name="Normal 64 3 9" xfId="27789"/>
    <cellStyle name="Normal 64 4" xfId="27790"/>
    <cellStyle name="Normal 64 4 10" xfId="27791"/>
    <cellStyle name="Normal 64 4 11" xfId="40168"/>
    <cellStyle name="Normal 64 4 2" xfId="27792"/>
    <cellStyle name="Normal 64 4 2 10" xfId="40535"/>
    <cellStyle name="Normal 64 4 2 2" xfId="27793"/>
    <cellStyle name="Normal 64 4 2 2 2" xfId="27794"/>
    <cellStyle name="Normal 64 4 2 2 2 2" xfId="27795"/>
    <cellStyle name="Normal 64 4 2 2 2 2 2" xfId="27796"/>
    <cellStyle name="Normal 64 4 2 2 2 2 3" xfId="27797"/>
    <cellStyle name="Normal 64 4 2 2 2 2 4" xfId="53619"/>
    <cellStyle name="Normal 64 4 2 2 2 3" xfId="27798"/>
    <cellStyle name="Normal 64 4 2 2 2 3 2" xfId="27799"/>
    <cellStyle name="Normal 64 4 2 2 2 3 3" xfId="49459"/>
    <cellStyle name="Normal 64 4 2 2 2 4" xfId="27800"/>
    <cellStyle name="Normal 64 4 2 2 2 5" xfId="27801"/>
    <cellStyle name="Normal 64 4 2 2 2 6" xfId="42963"/>
    <cellStyle name="Normal 64 4 2 2 3" xfId="27802"/>
    <cellStyle name="Normal 64 4 2 2 3 2" xfId="27803"/>
    <cellStyle name="Normal 64 4 2 2 3 3" xfId="27804"/>
    <cellStyle name="Normal 64 4 2 2 3 4" xfId="49460"/>
    <cellStyle name="Normal 64 4 2 2 4" xfId="27805"/>
    <cellStyle name="Normal 64 4 2 2 4 2" xfId="27806"/>
    <cellStyle name="Normal 64 4 2 2 4 3" xfId="27807"/>
    <cellStyle name="Normal 64 4 2 2 4 4" xfId="46597"/>
    <cellStyle name="Normal 64 4 2 2 5" xfId="27808"/>
    <cellStyle name="Normal 64 4 2 2 5 2" xfId="27809"/>
    <cellStyle name="Normal 64 4 2 2 5 3" xfId="27810"/>
    <cellStyle name="Normal 64 4 2 2 5 4" xfId="51808"/>
    <cellStyle name="Normal 64 4 2 2 6" xfId="27811"/>
    <cellStyle name="Normal 64 4 2 2 6 2" xfId="27812"/>
    <cellStyle name="Normal 64 4 2 2 6 3" xfId="44774"/>
    <cellStyle name="Normal 64 4 2 2 7" xfId="27813"/>
    <cellStyle name="Normal 64 4 2 2 8" xfId="27814"/>
    <cellStyle name="Normal 64 4 2 2 9" xfId="41152"/>
    <cellStyle name="Normal 64 4 2 3" xfId="27815"/>
    <cellStyle name="Normal 64 4 2 3 2" xfId="27816"/>
    <cellStyle name="Normal 64 4 2 3 2 2" xfId="27817"/>
    <cellStyle name="Normal 64 4 2 3 2 3" xfId="27818"/>
    <cellStyle name="Normal 64 4 2 3 2 4" xfId="53002"/>
    <cellStyle name="Normal 64 4 2 3 3" xfId="27819"/>
    <cellStyle name="Normal 64 4 2 3 3 2" xfId="27820"/>
    <cellStyle name="Normal 64 4 2 3 3 3" xfId="49461"/>
    <cellStyle name="Normal 64 4 2 3 4" xfId="27821"/>
    <cellStyle name="Normal 64 4 2 3 5" xfId="27822"/>
    <cellStyle name="Normal 64 4 2 3 6" xfId="42346"/>
    <cellStyle name="Normal 64 4 2 4" xfId="27823"/>
    <cellStyle name="Normal 64 4 2 4 2" xfId="27824"/>
    <cellStyle name="Normal 64 4 2 4 3" xfId="27825"/>
    <cellStyle name="Normal 64 4 2 4 4" xfId="49462"/>
    <cellStyle name="Normal 64 4 2 5" xfId="27826"/>
    <cellStyle name="Normal 64 4 2 5 2" xfId="27827"/>
    <cellStyle name="Normal 64 4 2 5 3" xfId="27828"/>
    <cellStyle name="Normal 64 4 2 5 4" xfId="45980"/>
    <cellStyle name="Normal 64 4 2 6" xfId="27829"/>
    <cellStyle name="Normal 64 4 2 6 2" xfId="27830"/>
    <cellStyle name="Normal 64 4 2 6 3" xfId="27831"/>
    <cellStyle name="Normal 64 4 2 6 4" xfId="51191"/>
    <cellStyle name="Normal 64 4 2 7" xfId="27832"/>
    <cellStyle name="Normal 64 4 2 7 2" xfId="27833"/>
    <cellStyle name="Normal 64 4 2 7 3" xfId="44157"/>
    <cellStyle name="Normal 64 4 2 8" xfId="27834"/>
    <cellStyle name="Normal 64 4 2 9" xfId="27835"/>
    <cellStyle name="Normal 64 4 3" xfId="27836"/>
    <cellStyle name="Normal 64 4 3 2" xfId="27837"/>
    <cellStyle name="Normal 64 4 3 2 2" xfId="27838"/>
    <cellStyle name="Normal 64 4 3 2 2 2" xfId="27839"/>
    <cellStyle name="Normal 64 4 3 2 2 3" xfId="27840"/>
    <cellStyle name="Normal 64 4 3 2 2 4" xfId="53618"/>
    <cellStyle name="Normal 64 4 3 2 3" xfId="27841"/>
    <cellStyle name="Normal 64 4 3 2 3 2" xfId="27842"/>
    <cellStyle name="Normal 64 4 3 2 3 3" xfId="49463"/>
    <cellStyle name="Normal 64 4 3 2 4" xfId="27843"/>
    <cellStyle name="Normal 64 4 3 2 5" xfId="27844"/>
    <cellStyle name="Normal 64 4 3 2 6" xfId="42962"/>
    <cellStyle name="Normal 64 4 3 3" xfId="27845"/>
    <cellStyle name="Normal 64 4 3 3 2" xfId="27846"/>
    <cellStyle name="Normal 64 4 3 3 3" xfId="27847"/>
    <cellStyle name="Normal 64 4 3 3 4" xfId="49464"/>
    <cellStyle name="Normal 64 4 3 4" xfId="27848"/>
    <cellStyle name="Normal 64 4 3 4 2" xfId="27849"/>
    <cellStyle name="Normal 64 4 3 4 3" xfId="27850"/>
    <cellStyle name="Normal 64 4 3 4 4" xfId="46596"/>
    <cellStyle name="Normal 64 4 3 5" xfId="27851"/>
    <cellStyle name="Normal 64 4 3 5 2" xfId="27852"/>
    <cellStyle name="Normal 64 4 3 5 3" xfId="27853"/>
    <cellStyle name="Normal 64 4 3 5 4" xfId="51807"/>
    <cellStyle name="Normal 64 4 3 6" xfId="27854"/>
    <cellStyle name="Normal 64 4 3 6 2" xfId="27855"/>
    <cellStyle name="Normal 64 4 3 6 3" xfId="44773"/>
    <cellStyle name="Normal 64 4 3 7" xfId="27856"/>
    <cellStyle name="Normal 64 4 3 8" xfId="27857"/>
    <cellStyle name="Normal 64 4 3 9" xfId="41151"/>
    <cellStyle name="Normal 64 4 4" xfId="27858"/>
    <cellStyle name="Normal 64 4 4 2" xfId="27859"/>
    <cellStyle name="Normal 64 4 4 2 2" xfId="27860"/>
    <cellStyle name="Normal 64 4 4 2 3" xfId="27861"/>
    <cellStyle name="Normal 64 4 4 2 4" xfId="52635"/>
    <cellStyle name="Normal 64 4 4 3" xfId="27862"/>
    <cellStyle name="Normal 64 4 4 3 2" xfId="27863"/>
    <cellStyle name="Normal 64 4 4 3 3" xfId="49465"/>
    <cellStyle name="Normal 64 4 4 4" xfId="27864"/>
    <cellStyle name="Normal 64 4 4 5" xfId="27865"/>
    <cellStyle name="Normal 64 4 4 6" xfId="41979"/>
    <cellStyle name="Normal 64 4 5" xfId="27866"/>
    <cellStyle name="Normal 64 4 5 2" xfId="27867"/>
    <cellStyle name="Normal 64 4 5 3" xfId="27868"/>
    <cellStyle name="Normal 64 4 5 4" xfId="49466"/>
    <cellStyle name="Normal 64 4 6" xfId="27869"/>
    <cellStyle name="Normal 64 4 6 2" xfId="27870"/>
    <cellStyle name="Normal 64 4 6 3" xfId="27871"/>
    <cellStyle name="Normal 64 4 6 4" xfId="45613"/>
    <cellStyle name="Normal 64 4 7" xfId="27872"/>
    <cellStyle name="Normal 64 4 7 2" xfId="27873"/>
    <cellStyle name="Normal 64 4 7 3" xfId="27874"/>
    <cellStyle name="Normal 64 4 7 4" xfId="50824"/>
    <cellStyle name="Normal 64 4 8" xfId="27875"/>
    <cellStyle name="Normal 64 4 8 2" xfId="27876"/>
    <cellStyle name="Normal 64 4 8 3" xfId="43790"/>
    <cellStyle name="Normal 64 4 9" xfId="27877"/>
    <cellStyle name="Normal 64 5" xfId="27878"/>
    <cellStyle name="Normal 64 5 10" xfId="27879"/>
    <cellStyle name="Normal 64 5 11" xfId="39984"/>
    <cellStyle name="Normal 64 5 2" xfId="27880"/>
    <cellStyle name="Normal 64 5 2 10" xfId="40441"/>
    <cellStyle name="Normal 64 5 2 2" xfId="27881"/>
    <cellStyle name="Normal 64 5 2 2 2" xfId="27882"/>
    <cellStyle name="Normal 64 5 2 2 2 2" xfId="27883"/>
    <cellStyle name="Normal 64 5 2 2 2 2 2" xfId="27884"/>
    <cellStyle name="Normal 64 5 2 2 2 2 3" xfId="27885"/>
    <cellStyle name="Normal 64 5 2 2 2 2 4" xfId="53621"/>
    <cellStyle name="Normal 64 5 2 2 2 3" xfId="27886"/>
    <cellStyle name="Normal 64 5 2 2 2 3 2" xfId="27887"/>
    <cellStyle name="Normal 64 5 2 2 2 3 3" xfId="49467"/>
    <cellStyle name="Normal 64 5 2 2 2 4" xfId="27888"/>
    <cellStyle name="Normal 64 5 2 2 2 5" xfId="27889"/>
    <cellStyle name="Normal 64 5 2 2 2 6" xfId="42965"/>
    <cellStyle name="Normal 64 5 2 2 3" xfId="27890"/>
    <cellStyle name="Normal 64 5 2 2 3 2" xfId="27891"/>
    <cellStyle name="Normal 64 5 2 2 3 3" xfId="27892"/>
    <cellStyle name="Normal 64 5 2 2 3 4" xfId="49468"/>
    <cellStyle name="Normal 64 5 2 2 4" xfId="27893"/>
    <cellStyle name="Normal 64 5 2 2 4 2" xfId="27894"/>
    <cellStyle name="Normal 64 5 2 2 4 3" xfId="27895"/>
    <cellStyle name="Normal 64 5 2 2 4 4" xfId="46599"/>
    <cellStyle name="Normal 64 5 2 2 5" xfId="27896"/>
    <cellStyle name="Normal 64 5 2 2 5 2" xfId="27897"/>
    <cellStyle name="Normal 64 5 2 2 5 3" xfId="27898"/>
    <cellStyle name="Normal 64 5 2 2 5 4" xfId="51810"/>
    <cellStyle name="Normal 64 5 2 2 6" xfId="27899"/>
    <cellStyle name="Normal 64 5 2 2 6 2" xfId="27900"/>
    <cellStyle name="Normal 64 5 2 2 6 3" xfId="44776"/>
    <cellStyle name="Normal 64 5 2 2 7" xfId="27901"/>
    <cellStyle name="Normal 64 5 2 2 8" xfId="27902"/>
    <cellStyle name="Normal 64 5 2 2 9" xfId="41154"/>
    <cellStyle name="Normal 64 5 2 3" xfId="27903"/>
    <cellStyle name="Normal 64 5 2 3 2" xfId="27904"/>
    <cellStyle name="Normal 64 5 2 3 2 2" xfId="27905"/>
    <cellStyle name="Normal 64 5 2 3 2 3" xfId="27906"/>
    <cellStyle name="Normal 64 5 2 3 2 4" xfId="52908"/>
    <cellStyle name="Normal 64 5 2 3 3" xfId="27907"/>
    <cellStyle name="Normal 64 5 2 3 3 2" xfId="27908"/>
    <cellStyle name="Normal 64 5 2 3 3 3" xfId="49469"/>
    <cellStyle name="Normal 64 5 2 3 4" xfId="27909"/>
    <cellStyle name="Normal 64 5 2 3 5" xfId="27910"/>
    <cellStyle name="Normal 64 5 2 3 6" xfId="42252"/>
    <cellStyle name="Normal 64 5 2 4" xfId="27911"/>
    <cellStyle name="Normal 64 5 2 4 2" xfId="27912"/>
    <cellStyle name="Normal 64 5 2 4 3" xfId="27913"/>
    <cellStyle name="Normal 64 5 2 4 4" xfId="49470"/>
    <cellStyle name="Normal 64 5 2 5" xfId="27914"/>
    <cellStyle name="Normal 64 5 2 5 2" xfId="27915"/>
    <cellStyle name="Normal 64 5 2 5 3" xfId="27916"/>
    <cellStyle name="Normal 64 5 2 5 4" xfId="45886"/>
    <cellStyle name="Normal 64 5 2 6" xfId="27917"/>
    <cellStyle name="Normal 64 5 2 6 2" xfId="27918"/>
    <cellStyle name="Normal 64 5 2 6 3" xfId="27919"/>
    <cellStyle name="Normal 64 5 2 6 4" xfId="51097"/>
    <cellStyle name="Normal 64 5 2 7" xfId="27920"/>
    <cellStyle name="Normal 64 5 2 7 2" xfId="27921"/>
    <cellStyle name="Normal 64 5 2 7 3" xfId="44063"/>
    <cellStyle name="Normal 64 5 2 8" xfId="27922"/>
    <cellStyle name="Normal 64 5 2 9" xfId="27923"/>
    <cellStyle name="Normal 64 5 3" xfId="27924"/>
    <cellStyle name="Normal 64 5 3 2" xfId="27925"/>
    <cellStyle name="Normal 64 5 3 2 2" xfId="27926"/>
    <cellStyle name="Normal 64 5 3 2 2 2" xfId="27927"/>
    <cellStyle name="Normal 64 5 3 2 2 3" xfId="27928"/>
    <cellStyle name="Normal 64 5 3 2 2 4" xfId="53620"/>
    <cellStyle name="Normal 64 5 3 2 3" xfId="27929"/>
    <cellStyle name="Normal 64 5 3 2 3 2" xfId="27930"/>
    <cellStyle name="Normal 64 5 3 2 3 3" xfId="49471"/>
    <cellStyle name="Normal 64 5 3 2 4" xfId="27931"/>
    <cellStyle name="Normal 64 5 3 2 5" xfId="27932"/>
    <cellStyle name="Normal 64 5 3 2 6" xfId="42964"/>
    <cellStyle name="Normal 64 5 3 3" xfId="27933"/>
    <cellStyle name="Normal 64 5 3 3 2" xfId="27934"/>
    <cellStyle name="Normal 64 5 3 3 3" xfId="27935"/>
    <cellStyle name="Normal 64 5 3 3 4" xfId="49472"/>
    <cellStyle name="Normal 64 5 3 4" xfId="27936"/>
    <cellStyle name="Normal 64 5 3 4 2" xfId="27937"/>
    <cellStyle name="Normal 64 5 3 4 3" xfId="27938"/>
    <cellStyle name="Normal 64 5 3 4 4" xfId="46598"/>
    <cellStyle name="Normal 64 5 3 5" xfId="27939"/>
    <cellStyle name="Normal 64 5 3 5 2" xfId="27940"/>
    <cellStyle name="Normal 64 5 3 5 3" xfId="27941"/>
    <cellStyle name="Normal 64 5 3 5 4" xfId="51809"/>
    <cellStyle name="Normal 64 5 3 6" xfId="27942"/>
    <cellStyle name="Normal 64 5 3 6 2" xfId="27943"/>
    <cellStyle name="Normal 64 5 3 6 3" xfId="44775"/>
    <cellStyle name="Normal 64 5 3 7" xfId="27944"/>
    <cellStyle name="Normal 64 5 3 8" xfId="27945"/>
    <cellStyle name="Normal 64 5 3 9" xfId="41153"/>
    <cellStyle name="Normal 64 5 4" xfId="27946"/>
    <cellStyle name="Normal 64 5 4 2" xfId="27947"/>
    <cellStyle name="Normal 64 5 4 2 2" xfId="27948"/>
    <cellStyle name="Normal 64 5 4 2 3" xfId="27949"/>
    <cellStyle name="Normal 64 5 4 2 4" xfId="52451"/>
    <cellStyle name="Normal 64 5 4 3" xfId="27950"/>
    <cellStyle name="Normal 64 5 4 3 2" xfId="27951"/>
    <cellStyle name="Normal 64 5 4 3 3" xfId="49473"/>
    <cellStyle name="Normal 64 5 4 4" xfId="27952"/>
    <cellStyle name="Normal 64 5 4 5" xfId="27953"/>
    <cellStyle name="Normal 64 5 4 6" xfId="41795"/>
    <cellStyle name="Normal 64 5 5" xfId="27954"/>
    <cellStyle name="Normal 64 5 5 2" xfId="27955"/>
    <cellStyle name="Normal 64 5 5 3" xfId="27956"/>
    <cellStyle name="Normal 64 5 5 4" xfId="49474"/>
    <cellStyle name="Normal 64 5 6" xfId="27957"/>
    <cellStyle name="Normal 64 5 6 2" xfId="27958"/>
    <cellStyle name="Normal 64 5 6 3" xfId="27959"/>
    <cellStyle name="Normal 64 5 6 4" xfId="45429"/>
    <cellStyle name="Normal 64 5 7" xfId="27960"/>
    <cellStyle name="Normal 64 5 7 2" xfId="27961"/>
    <cellStyle name="Normal 64 5 7 3" xfId="27962"/>
    <cellStyle name="Normal 64 5 7 4" xfId="50640"/>
    <cellStyle name="Normal 64 5 8" xfId="27963"/>
    <cellStyle name="Normal 64 5 8 2" xfId="27964"/>
    <cellStyle name="Normal 64 5 8 3" xfId="43606"/>
    <cellStyle name="Normal 64 5 9" xfId="27965"/>
    <cellStyle name="Normal 64 6" xfId="27966"/>
    <cellStyle name="Normal 64 6 10" xfId="40306"/>
    <cellStyle name="Normal 64 6 2" xfId="27967"/>
    <cellStyle name="Normal 64 6 2 2" xfId="27968"/>
    <cellStyle name="Normal 64 6 2 2 2" xfId="27969"/>
    <cellStyle name="Normal 64 6 2 2 2 2" xfId="27970"/>
    <cellStyle name="Normal 64 6 2 2 2 3" xfId="27971"/>
    <cellStyle name="Normal 64 6 2 2 2 4" xfId="53622"/>
    <cellStyle name="Normal 64 6 2 2 3" xfId="27972"/>
    <cellStyle name="Normal 64 6 2 2 3 2" xfId="27973"/>
    <cellStyle name="Normal 64 6 2 2 3 3" xfId="49475"/>
    <cellStyle name="Normal 64 6 2 2 4" xfId="27974"/>
    <cellStyle name="Normal 64 6 2 2 5" xfId="27975"/>
    <cellStyle name="Normal 64 6 2 2 6" xfId="42966"/>
    <cellStyle name="Normal 64 6 2 3" xfId="27976"/>
    <cellStyle name="Normal 64 6 2 3 2" xfId="27977"/>
    <cellStyle name="Normal 64 6 2 3 3" xfId="27978"/>
    <cellStyle name="Normal 64 6 2 3 4" xfId="49476"/>
    <cellStyle name="Normal 64 6 2 4" xfId="27979"/>
    <cellStyle name="Normal 64 6 2 4 2" xfId="27980"/>
    <cellStyle name="Normal 64 6 2 4 3" xfId="27981"/>
    <cellStyle name="Normal 64 6 2 4 4" xfId="46600"/>
    <cellStyle name="Normal 64 6 2 5" xfId="27982"/>
    <cellStyle name="Normal 64 6 2 5 2" xfId="27983"/>
    <cellStyle name="Normal 64 6 2 5 3" xfId="27984"/>
    <cellStyle name="Normal 64 6 2 5 4" xfId="51811"/>
    <cellStyle name="Normal 64 6 2 6" xfId="27985"/>
    <cellStyle name="Normal 64 6 2 6 2" xfId="27986"/>
    <cellStyle name="Normal 64 6 2 6 3" xfId="44777"/>
    <cellStyle name="Normal 64 6 2 7" xfId="27987"/>
    <cellStyle name="Normal 64 6 2 8" xfId="27988"/>
    <cellStyle name="Normal 64 6 2 9" xfId="41155"/>
    <cellStyle name="Normal 64 6 3" xfId="27989"/>
    <cellStyle name="Normal 64 6 3 2" xfId="27990"/>
    <cellStyle name="Normal 64 6 3 2 2" xfId="27991"/>
    <cellStyle name="Normal 64 6 3 2 3" xfId="27992"/>
    <cellStyle name="Normal 64 6 3 2 4" xfId="52773"/>
    <cellStyle name="Normal 64 6 3 3" xfId="27993"/>
    <cellStyle name="Normal 64 6 3 3 2" xfId="27994"/>
    <cellStyle name="Normal 64 6 3 3 3" xfId="49477"/>
    <cellStyle name="Normal 64 6 3 4" xfId="27995"/>
    <cellStyle name="Normal 64 6 3 5" xfId="27996"/>
    <cellStyle name="Normal 64 6 3 6" xfId="42117"/>
    <cellStyle name="Normal 64 6 4" xfId="27997"/>
    <cellStyle name="Normal 64 6 4 2" xfId="27998"/>
    <cellStyle name="Normal 64 6 4 3" xfId="27999"/>
    <cellStyle name="Normal 64 6 4 4" xfId="49478"/>
    <cellStyle name="Normal 64 6 5" xfId="28000"/>
    <cellStyle name="Normal 64 6 5 2" xfId="28001"/>
    <cellStyle name="Normal 64 6 5 3" xfId="28002"/>
    <cellStyle name="Normal 64 6 5 4" xfId="45751"/>
    <cellStyle name="Normal 64 6 6" xfId="28003"/>
    <cellStyle name="Normal 64 6 6 2" xfId="28004"/>
    <cellStyle name="Normal 64 6 6 3" xfId="28005"/>
    <cellStyle name="Normal 64 6 6 4" xfId="50962"/>
    <cellStyle name="Normal 64 6 7" xfId="28006"/>
    <cellStyle name="Normal 64 6 7 2" xfId="28007"/>
    <cellStyle name="Normal 64 6 7 3" xfId="43928"/>
    <cellStyle name="Normal 64 6 8" xfId="28008"/>
    <cellStyle name="Normal 64 6 9" xfId="28009"/>
    <cellStyle name="Normal 64 7" xfId="28010"/>
    <cellStyle name="Normal 64 7 2" xfId="28011"/>
    <cellStyle name="Normal 64 7 2 2" xfId="28012"/>
    <cellStyle name="Normal 64 7 2 2 2" xfId="28013"/>
    <cellStyle name="Normal 64 7 2 2 3" xfId="28014"/>
    <cellStyle name="Normal 64 7 2 2 4" xfId="53140"/>
    <cellStyle name="Normal 64 7 2 3" xfId="28015"/>
    <cellStyle name="Normal 64 7 2 3 2" xfId="28016"/>
    <cellStyle name="Normal 64 7 2 3 3" xfId="49479"/>
    <cellStyle name="Normal 64 7 2 4" xfId="28017"/>
    <cellStyle name="Normal 64 7 2 5" xfId="28018"/>
    <cellStyle name="Normal 64 7 2 6" xfId="42484"/>
    <cellStyle name="Normal 64 7 3" xfId="28019"/>
    <cellStyle name="Normal 64 7 3 2" xfId="28020"/>
    <cellStyle name="Normal 64 7 3 3" xfId="28021"/>
    <cellStyle name="Normal 64 7 3 4" xfId="49480"/>
    <cellStyle name="Normal 64 7 4" xfId="28022"/>
    <cellStyle name="Normal 64 7 4 2" xfId="28023"/>
    <cellStyle name="Normal 64 7 4 3" xfId="28024"/>
    <cellStyle name="Normal 64 7 4 4" xfId="46118"/>
    <cellStyle name="Normal 64 7 5" xfId="28025"/>
    <cellStyle name="Normal 64 7 5 2" xfId="28026"/>
    <cellStyle name="Normal 64 7 5 3" xfId="28027"/>
    <cellStyle name="Normal 64 7 5 4" xfId="51329"/>
    <cellStyle name="Normal 64 7 6" xfId="28028"/>
    <cellStyle name="Normal 64 7 6 2" xfId="28029"/>
    <cellStyle name="Normal 64 7 6 3" xfId="44295"/>
    <cellStyle name="Normal 64 7 7" xfId="28030"/>
    <cellStyle name="Normal 64 7 8" xfId="28031"/>
    <cellStyle name="Normal 64 7 9" xfId="40673"/>
    <cellStyle name="Normal 64 8" xfId="28032"/>
    <cellStyle name="Normal 64 8 2" xfId="28033"/>
    <cellStyle name="Normal 64 8 2 2" xfId="28034"/>
    <cellStyle name="Normal 64 8 2 2 2" xfId="28035"/>
    <cellStyle name="Normal 64 8 2 2 3" xfId="28036"/>
    <cellStyle name="Normal 64 8 2 2 4" xfId="52407"/>
    <cellStyle name="Normal 64 8 2 3" xfId="28037"/>
    <cellStyle name="Normal 64 8 2 3 2" xfId="28038"/>
    <cellStyle name="Normal 64 8 2 3 3" xfId="49481"/>
    <cellStyle name="Normal 64 8 2 4" xfId="28039"/>
    <cellStyle name="Normal 64 8 2 5" xfId="28040"/>
    <cellStyle name="Normal 64 8 2 6" xfId="41751"/>
    <cellStyle name="Normal 64 8 3" xfId="28041"/>
    <cellStyle name="Normal 64 8 3 2" xfId="28042"/>
    <cellStyle name="Normal 64 8 3 3" xfId="28043"/>
    <cellStyle name="Normal 64 8 3 4" xfId="49482"/>
    <cellStyle name="Normal 64 8 4" xfId="28044"/>
    <cellStyle name="Normal 64 8 4 2" xfId="28045"/>
    <cellStyle name="Normal 64 8 4 3" xfId="28046"/>
    <cellStyle name="Normal 64 8 4 4" xfId="45385"/>
    <cellStyle name="Normal 64 8 5" xfId="28047"/>
    <cellStyle name="Normal 64 8 5 2" xfId="28048"/>
    <cellStyle name="Normal 64 8 5 3" xfId="28049"/>
    <cellStyle name="Normal 64 8 5 4" xfId="50596"/>
    <cellStyle name="Normal 64 8 6" xfId="28050"/>
    <cellStyle name="Normal 64 8 6 2" xfId="28051"/>
    <cellStyle name="Normal 64 8 6 3" xfId="43562"/>
    <cellStyle name="Normal 64 8 7" xfId="28052"/>
    <cellStyle name="Normal 64 8 8" xfId="28053"/>
    <cellStyle name="Normal 64 8 9" xfId="39940"/>
    <cellStyle name="Normal 64 9" xfId="28054"/>
    <cellStyle name="Normal 64 9 2" xfId="28055"/>
    <cellStyle name="Normal 64 9 2 2" xfId="28056"/>
    <cellStyle name="Normal 64 9 2 2 2" xfId="28057"/>
    <cellStyle name="Normal 64 9 2 2 3" xfId="28058"/>
    <cellStyle name="Normal 64 9 2 2 4" xfId="53877"/>
    <cellStyle name="Normal 64 9 2 3" xfId="28059"/>
    <cellStyle name="Normal 64 9 2 3 2" xfId="28060"/>
    <cellStyle name="Normal 64 9 2 3 3" xfId="49483"/>
    <cellStyle name="Normal 64 9 2 4" xfId="28061"/>
    <cellStyle name="Normal 64 9 2 5" xfId="28062"/>
    <cellStyle name="Normal 64 9 2 6" xfId="43221"/>
    <cellStyle name="Normal 64 9 3" xfId="28063"/>
    <cellStyle name="Normal 64 9 3 2" xfId="28064"/>
    <cellStyle name="Normal 64 9 3 3" xfId="28065"/>
    <cellStyle name="Normal 64 9 3 4" xfId="49484"/>
    <cellStyle name="Normal 64 9 4" xfId="28066"/>
    <cellStyle name="Normal 64 9 4 2" xfId="28067"/>
    <cellStyle name="Normal 64 9 4 3" xfId="28068"/>
    <cellStyle name="Normal 64 9 4 4" xfId="46855"/>
    <cellStyle name="Normal 64 9 5" xfId="28069"/>
    <cellStyle name="Normal 64 9 5 2" xfId="28070"/>
    <cellStyle name="Normal 64 9 5 3" xfId="28071"/>
    <cellStyle name="Normal 64 9 5 4" xfId="52066"/>
    <cellStyle name="Normal 64 9 6" xfId="28072"/>
    <cellStyle name="Normal 64 9 6 2" xfId="28073"/>
    <cellStyle name="Normal 64 9 6 3" xfId="45032"/>
    <cellStyle name="Normal 64 9 7" xfId="28074"/>
    <cellStyle name="Normal 64 9 8" xfId="28075"/>
    <cellStyle name="Normal 64 9 9" xfId="41410"/>
    <cellStyle name="Normal 65" xfId="179"/>
    <cellStyle name="Normal 65 2" xfId="296"/>
    <cellStyle name="Normal 65 2 10" xfId="28076"/>
    <cellStyle name="Normal 65 2 10 2" xfId="28077"/>
    <cellStyle name="Normal 65 2 10 3" xfId="28078"/>
    <cellStyle name="Normal 65 2 10 4" xfId="50780"/>
    <cellStyle name="Normal 65 2 11" xfId="28079"/>
    <cellStyle name="Normal 65 2 11 2" xfId="28080"/>
    <cellStyle name="Normal 65 2 11 3" xfId="43746"/>
    <cellStyle name="Normal 65 2 12" xfId="28081"/>
    <cellStyle name="Normal 65 2 13" xfId="28082"/>
    <cellStyle name="Normal 65 2 14" xfId="40124"/>
    <cellStyle name="Normal 65 2 2" xfId="28083"/>
    <cellStyle name="Normal 65 2 2 10" xfId="28084"/>
    <cellStyle name="Normal 65 2 2 11" xfId="40259"/>
    <cellStyle name="Normal 65 2 2 2" xfId="28085"/>
    <cellStyle name="Normal 65 2 2 2 10" xfId="40626"/>
    <cellStyle name="Normal 65 2 2 2 2" xfId="28086"/>
    <cellStyle name="Normal 65 2 2 2 2 2" xfId="28087"/>
    <cellStyle name="Normal 65 2 2 2 2 2 2" xfId="28088"/>
    <cellStyle name="Normal 65 2 2 2 2 2 2 2" xfId="28089"/>
    <cellStyle name="Normal 65 2 2 2 2 2 2 3" xfId="28090"/>
    <cellStyle name="Normal 65 2 2 2 2 2 2 4" xfId="53625"/>
    <cellStyle name="Normal 65 2 2 2 2 2 3" xfId="28091"/>
    <cellStyle name="Normal 65 2 2 2 2 2 3 2" xfId="28092"/>
    <cellStyle name="Normal 65 2 2 2 2 2 3 3" xfId="49485"/>
    <cellStyle name="Normal 65 2 2 2 2 2 4" xfId="28093"/>
    <cellStyle name="Normal 65 2 2 2 2 2 5" xfId="28094"/>
    <cellStyle name="Normal 65 2 2 2 2 2 6" xfId="42969"/>
    <cellStyle name="Normal 65 2 2 2 2 3" xfId="28095"/>
    <cellStyle name="Normal 65 2 2 2 2 3 2" xfId="28096"/>
    <cellStyle name="Normal 65 2 2 2 2 3 3" xfId="28097"/>
    <cellStyle name="Normal 65 2 2 2 2 3 4" xfId="49486"/>
    <cellStyle name="Normal 65 2 2 2 2 4" xfId="28098"/>
    <cellStyle name="Normal 65 2 2 2 2 4 2" xfId="28099"/>
    <cellStyle name="Normal 65 2 2 2 2 4 3" xfId="28100"/>
    <cellStyle name="Normal 65 2 2 2 2 4 4" xfId="46603"/>
    <cellStyle name="Normal 65 2 2 2 2 5" xfId="28101"/>
    <cellStyle name="Normal 65 2 2 2 2 5 2" xfId="28102"/>
    <cellStyle name="Normal 65 2 2 2 2 5 3" xfId="28103"/>
    <cellStyle name="Normal 65 2 2 2 2 5 4" xfId="51814"/>
    <cellStyle name="Normal 65 2 2 2 2 6" xfId="28104"/>
    <cellStyle name="Normal 65 2 2 2 2 6 2" xfId="28105"/>
    <cellStyle name="Normal 65 2 2 2 2 6 3" xfId="44780"/>
    <cellStyle name="Normal 65 2 2 2 2 7" xfId="28106"/>
    <cellStyle name="Normal 65 2 2 2 2 8" xfId="28107"/>
    <cellStyle name="Normal 65 2 2 2 2 9" xfId="41158"/>
    <cellStyle name="Normal 65 2 2 2 3" xfId="28108"/>
    <cellStyle name="Normal 65 2 2 2 3 2" xfId="28109"/>
    <cellStyle name="Normal 65 2 2 2 3 2 2" xfId="28110"/>
    <cellStyle name="Normal 65 2 2 2 3 2 3" xfId="28111"/>
    <cellStyle name="Normal 65 2 2 2 3 2 4" xfId="53093"/>
    <cellStyle name="Normal 65 2 2 2 3 3" xfId="28112"/>
    <cellStyle name="Normal 65 2 2 2 3 3 2" xfId="28113"/>
    <cellStyle name="Normal 65 2 2 2 3 3 3" xfId="49487"/>
    <cellStyle name="Normal 65 2 2 2 3 4" xfId="28114"/>
    <cellStyle name="Normal 65 2 2 2 3 5" xfId="28115"/>
    <cellStyle name="Normal 65 2 2 2 3 6" xfId="42437"/>
    <cellStyle name="Normal 65 2 2 2 4" xfId="28116"/>
    <cellStyle name="Normal 65 2 2 2 4 2" xfId="28117"/>
    <cellStyle name="Normal 65 2 2 2 4 3" xfId="28118"/>
    <cellStyle name="Normal 65 2 2 2 4 4" xfId="49488"/>
    <cellStyle name="Normal 65 2 2 2 5" xfId="28119"/>
    <cellStyle name="Normal 65 2 2 2 5 2" xfId="28120"/>
    <cellStyle name="Normal 65 2 2 2 5 3" xfId="28121"/>
    <cellStyle name="Normal 65 2 2 2 5 4" xfId="46071"/>
    <cellStyle name="Normal 65 2 2 2 6" xfId="28122"/>
    <cellStyle name="Normal 65 2 2 2 6 2" xfId="28123"/>
    <cellStyle name="Normal 65 2 2 2 6 3" xfId="28124"/>
    <cellStyle name="Normal 65 2 2 2 6 4" xfId="51282"/>
    <cellStyle name="Normal 65 2 2 2 7" xfId="28125"/>
    <cellStyle name="Normal 65 2 2 2 7 2" xfId="28126"/>
    <cellStyle name="Normal 65 2 2 2 7 3" xfId="44248"/>
    <cellStyle name="Normal 65 2 2 2 8" xfId="28127"/>
    <cellStyle name="Normal 65 2 2 2 9" xfId="28128"/>
    <cellStyle name="Normal 65 2 2 3" xfId="28129"/>
    <cellStyle name="Normal 65 2 2 3 2" xfId="28130"/>
    <cellStyle name="Normal 65 2 2 3 2 2" xfId="28131"/>
    <cellStyle name="Normal 65 2 2 3 2 2 2" xfId="28132"/>
    <cellStyle name="Normal 65 2 2 3 2 2 3" xfId="28133"/>
    <cellStyle name="Normal 65 2 2 3 2 2 4" xfId="53624"/>
    <cellStyle name="Normal 65 2 2 3 2 3" xfId="28134"/>
    <cellStyle name="Normal 65 2 2 3 2 3 2" xfId="28135"/>
    <cellStyle name="Normal 65 2 2 3 2 3 3" xfId="49489"/>
    <cellStyle name="Normal 65 2 2 3 2 4" xfId="28136"/>
    <cellStyle name="Normal 65 2 2 3 2 5" xfId="28137"/>
    <cellStyle name="Normal 65 2 2 3 2 6" xfId="42968"/>
    <cellStyle name="Normal 65 2 2 3 3" xfId="28138"/>
    <cellStyle name="Normal 65 2 2 3 3 2" xfId="28139"/>
    <cellStyle name="Normal 65 2 2 3 3 3" xfId="28140"/>
    <cellStyle name="Normal 65 2 2 3 3 4" xfId="49490"/>
    <cellStyle name="Normal 65 2 2 3 4" xfId="28141"/>
    <cellStyle name="Normal 65 2 2 3 4 2" xfId="28142"/>
    <cellStyle name="Normal 65 2 2 3 4 3" xfId="28143"/>
    <cellStyle name="Normal 65 2 2 3 4 4" xfId="46602"/>
    <cellStyle name="Normal 65 2 2 3 5" xfId="28144"/>
    <cellStyle name="Normal 65 2 2 3 5 2" xfId="28145"/>
    <cellStyle name="Normal 65 2 2 3 5 3" xfId="28146"/>
    <cellStyle name="Normal 65 2 2 3 5 4" xfId="51813"/>
    <cellStyle name="Normal 65 2 2 3 6" xfId="28147"/>
    <cellStyle name="Normal 65 2 2 3 6 2" xfId="28148"/>
    <cellStyle name="Normal 65 2 2 3 6 3" xfId="44779"/>
    <cellStyle name="Normal 65 2 2 3 7" xfId="28149"/>
    <cellStyle name="Normal 65 2 2 3 8" xfId="28150"/>
    <cellStyle name="Normal 65 2 2 3 9" xfId="41157"/>
    <cellStyle name="Normal 65 2 2 4" xfId="28151"/>
    <cellStyle name="Normal 65 2 2 4 2" xfId="28152"/>
    <cellStyle name="Normal 65 2 2 4 2 2" xfId="28153"/>
    <cellStyle name="Normal 65 2 2 4 2 3" xfId="28154"/>
    <cellStyle name="Normal 65 2 2 4 2 4" xfId="52726"/>
    <cellStyle name="Normal 65 2 2 4 3" xfId="28155"/>
    <cellStyle name="Normal 65 2 2 4 3 2" xfId="28156"/>
    <cellStyle name="Normal 65 2 2 4 3 3" xfId="49491"/>
    <cellStyle name="Normal 65 2 2 4 4" xfId="28157"/>
    <cellStyle name="Normal 65 2 2 4 5" xfId="28158"/>
    <cellStyle name="Normal 65 2 2 4 6" xfId="42070"/>
    <cellStyle name="Normal 65 2 2 5" xfId="28159"/>
    <cellStyle name="Normal 65 2 2 5 2" xfId="28160"/>
    <cellStyle name="Normal 65 2 2 5 3" xfId="28161"/>
    <cellStyle name="Normal 65 2 2 5 4" xfId="49492"/>
    <cellStyle name="Normal 65 2 2 6" xfId="28162"/>
    <cellStyle name="Normal 65 2 2 6 2" xfId="28163"/>
    <cellStyle name="Normal 65 2 2 6 3" xfId="28164"/>
    <cellStyle name="Normal 65 2 2 6 4" xfId="45704"/>
    <cellStyle name="Normal 65 2 2 7" xfId="28165"/>
    <cellStyle name="Normal 65 2 2 7 2" xfId="28166"/>
    <cellStyle name="Normal 65 2 2 7 3" xfId="28167"/>
    <cellStyle name="Normal 65 2 2 7 4" xfId="50915"/>
    <cellStyle name="Normal 65 2 2 8" xfId="28168"/>
    <cellStyle name="Normal 65 2 2 8 2" xfId="28169"/>
    <cellStyle name="Normal 65 2 2 8 3" xfId="43881"/>
    <cellStyle name="Normal 65 2 2 9" xfId="28170"/>
    <cellStyle name="Normal 65 2 3" xfId="28171"/>
    <cellStyle name="Normal 65 2 3 10" xfId="40397"/>
    <cellStyle name="Normal 65 2 3 2" xfId="28172"/>
    <cellStyle name="Normal 65 2 3 2 2" xfId="28173"/>
    <cellStyle name="Normal 65 2 3 2 2 2" xfId="28174"/>
    <cellStyle name="Normal 65 2 3 2 2 2 2" xfId="28175"/>
    <cellStyle name="Normal 65 2 3 2 2 2 3" xfId="28176"/>
    <cellStyle name="Normal 65 2 3 2 2 2 4" xfId="53626"/>
    <cellStyle name="Normal 65 2 3 2 2 3" xfId="28177"/>
    <cellStyle name="Normal 65 2 3 2 2 3 2" xfId="28178"/>
    <cellStyle name="Normal 65 2 3 2 2 3 3" xfId="49493"/>
    <cellStyle name="Normal 65 2 3 2 2 4" xfId="28179"/>
    <cellStyle name="Normal 65 2 3 2 2 5" xfId="28180"/>
    <cellStyle name="Normal 65 2 3 2 2 6" xfId="42970"/>
    <cellStyle name="Normal 65 2 3 2 3" xfId="28181"/>
    <cellStyle name="Normal 65 2 3 2 3 2" xfId="28182"/>
    <cellStyle name="Normal 65 2 3 2 3 3" xfId="28183"/>
    <cellStyle name="Normal 65 2 3 2 3 4" xfId="49494"/>
    <cellStyle name="Normal 65 2 3 2 4" xfId="28184"/>
    <cellStyle name="Normal 65 2 3 2 4 2" xfId="28185"/>
    <cellStyle name="Normal 65 2 3 2 4 3" xfId="28186"/>
    <cellStyle name="Normal 65 2 3 2 4 4" xfId="46604"/>
    <cellStyle name="Normal 65 2 3 2 5" xfId="28187"/>
    <cellStyle name="Normal 65 2 3 2 5 2" xfId="28188"/>
    <cellStyle name="Normal 65 2 3 2 5 3" xfId="28189"/>
    <cellStyle name="Normal 65 2 3 2 5 4" xfId="51815"/>
    <cellStyle name="Normal 65 2 3 2 6" xfId="28190"/>
    <cellStyle name="Normal 65 2 3 2 6 2" xfId="28191"/>
    <cellStyle name="Normal 65 2 3 2 6 3" xfId="44781"/>
    <cellStyle name="Normal 65 2 3 2 7" xfId="28192"/>
    <cellStyle name="Normal 65 2 3 2 8" xfId="28193"/>
    <cellStyle name="Normal 65 2 3 2 9" xfId="41159"/>
    <cellStyle name="Normal 65 2 3 3" xfId="28194"/>
    <cellStyle name="Normal 65 2 3 3 2" xfId="28195"/>
    <cellStyle name="Normal 65 2 3 3 2 2" xfId="28196"/>
    <cellStyle name="Normal 65 2 3 3 2 3" xfId="28197"/>
    <cellStyle name="Normal 65 2 3 3 2 4" xfId="52864"/>
    <cellStyle name="Normal 65 2 3 3 3" xfId="28198"/>
    <cellStyle name="Normal 65 2 3 3 3 2" xfId="28199"/>
    <cellStyle name="Normal 65 2 3 3 3 3" xfId="49495"/>
    <cellStyle name="Normal 65 2 3 3 4" xfId="28200"/>
    <cellStyle name="Normal 65 2 3 3 5" xfId="28201"/>
    <cellStyle name="Normal 65 2 3 3 6" xfId="42208"/>
    <cellStyle name="Normal 65 2 3 4" xfId="28202"/>
    <cellStyle name="Normal 65 2 3 4 2" xfId="28203"/>
    <cellStyle name="Normal 65 2 3 4 3" xfId="28204"/>
    <cellStyle name="Normal 65 2 3 4 4" xfId="49496"/>
    <cellStyle name="Normal 65 2 3 5" xfId="28205"/>
    <cellStyle name="Normal 65 2 3 5 2" xfId="28206"/>
    <cellStyle name="Normal 65 2 3 5 3" xfId="28207"/>
    <cellStyle name="Normal 65 2 3 5 4" xfId="45842"/>
    <cellStyle name="Normal 65 2 3 6" xfId="28208"/>
    <cellStyle name="Normal 65 2 3 6 2" xfId="28209"/>
    <cellStyle name="Normal 65 2 3 6 3" xfId="28210"/>
    <cellStyle name="Normal 65 2 3 6 4" xfId="51053"/>
    <cellStyle name="Normal 65 2 3 7" xfId="28211"/>
    <cellStyle name="Normal 65 2 3 7 2" xfId="28212"/>
    <cellStyle name="Normal 65 2 3 7 3" xfId="44019"/>
    <cellStyle name="Normal 65 2 3 8" xfId="28213"/>
    <cellStyle name="Normal 65 2 3 9" xfId="28214"/>
    <cellStyle name="Normal 65 2 4" xfId="28215"/>
    <cellStyle name="Normal 65 2 4 2" xfId="28216"/>
    <cellStyle name="Normal 65 2 4 2 2" xfId="28217"/>
    <cellStyle name="Normal 65 2 4 2 2 2" xfId="28218"/>
    <cellStyle name="Normal 65 2 4 2 2 3" xfId="28219"/>
    <cellStyle name="Normal 65 2 4 2 2 4" xfId="53623"/>
    <cellStyle name="Normal 65 2 4 2 3" xfId="28220"/>
    <cellStyle name="Normal 65 2 4 2 3 2" xfId="28221"/>
    <cellStyle name="Normal 65 2 4 2 3 3" xfId="49497"/>
    <cellStyle name="Normal 65 2 4 2 4" xfId="28222"/>
    <cellStyle name="Normal 65 2 4 2 5" xfId="28223"/>
    <cellStyle name="Normal 65 2 4 2 6" xfId="42967"/>
    <cellStyle name="Normal 65 2 4 3" xfId="28224"/>
    <cellStyle name="Normal 65 2 4 3 2" xfId="28225"/>
    <cellStyle name="Normal 65 2 4 3 3" xfId="28226"/>
    <cellStyle name="Normal 65 2 4 3 4" xfId="49498"/>
    <cellStyle name="Normal 65 2 4 4" xfId="28227"/>
    <cellStyle name="Normal 65 2 4 4 2" xfId="28228"/>
    <cellStyle name="Normal 65 2 4 4 3" xfId="28229"/>
    <cellStyle name="Normal 65 2 4 4 4" xfId="46601"/>
    <cellStyle name="Normal 65 2 4 5" xfId="28230"/>
    <cellStyle name="Normal 65 2 4 5 2" xfId="28231"/>
    <cellStyle name="Normal 65 2 4 5 3" xfId="28232"/>
    <cellStyle name="Normal 65 2 4 5 4" xfId="51812"/>
    <cellStyle name="Normal 65 2 4 6" xfId="28233"/>
    <cellStyle name="Normal 65 2 4 6 2" xfId="28234"/>
    <cellStyle name="Normal 65 2 4 6 3" xfId="44778"/>
    <cellStyle name="Normal 65 2 4 7" xfId="28235"/>
    <cellStyle name="Normal 65 2 4 8" xfId="28236"/>
    <cellStyle name="Normal 65 2 4 9" xfId="41156"/>
    <cellStyle name="Normal 65 2 5" xfId="28237"/>
    <cellStyle name="Normal 65 2 5 2" xfId="28238"/>
    <cellStyle name="Normal 65 2 5 2 2" xfId="28239"/>
    <cellStyle name="Normal 65 2 5 2 2 2" xfId="28240"/>
    <cellStyle name="Normal 65 2 5 2 2 3" xfId="28241"/>
    <cellStyle name="Normal 65 2 5 2 2 4" xfId="53969"/>
    <cellStyle name="Normal 65 2 5 2 3" xfId="28242"/>
    <cellStyle name="Normal 65 2 5 2 3 2" xfId="28243"/>
    <cellStyle name="Normal 65 2 5 2 3 3" xfId="49499"/>
    <cellStyle name="Normal 65 2 5 2 4" xfId="28244"/>
    <cellStyle name="Normal 65 2 5 2 5" xfId="28245"/>
    <cellStyle name="Normal 65 2 5 2 6" xfId="43313"/>
    <cellStyle name="Normal 65 2 5 3" xfId="28246"/>
    <cellStyle name="Normal 65 2 5 3 2" xfId="28247"/>
    <cellStyle name="Normal 65 2 5 3 3" xfId="28248"/>
    <cellStyle name="Normal 65 2 5 3 4" xfId="49500"/>
    <cellStyle name="Normal 65 2 5 4" xfId="28249"/>
    <cellStyle name="Normal 65 2 5 4 2" xfId="28250"/>
    <cellStyle name="Normal 65 2 5 4 3" xfId="28251"/>
    <cellStyle name="Normal 65 2 5 4 4" xfId="46947"/>
    <cellStyle name="Normal 65 2 5 5" xfId="28252"/>
    <cellStyle name="Normal 65 2 5 5 2" xfId="28253"/>
    <cellStyle name="Normal 65 2 5 5 3" xfId="28254"/>
    <cellStyle name="Normal 65 2 5 5 4" xfId="52158"/>
    <cellStyle name="Normal 65 2 5 6" xfId="28255"/>
    <cellStyle name="Normal 65 2 5 6 2" xfId="28256"/>
    <cellStyle name="Normal 65 2 5 6 3" xfId="45124"/>
    <cellStyle name="Normal 65 2 5 7" xfId="28257"/>
    <cellStyle name="Normal 65 2 5 8" xfId="28258"/>
    <cellStyle name="Normal 65 2 5 9" xfId="41502"/>
    <cellStyle name="Normal 65 2 6" xfId="28259"/>
    <cellStyle name="Normal 65 2 6 2" xfId="28260"/>
    <cellStyle name="Normal 65 2 6 2 2" xfId="28261"/>
    <cellStyle name="Normal 65 2 6 2 2 2" xfId="28262"/>
    <cellStyle name="Normal 65 2 6 2 2 3" xfId="28263"/>
    <cellStyle name="Normal 65 2 6 2 2 4" xfId="54104"/>
    <cellStyle name="Normal 65 2 6 2 3" xfId="28264"/>
    <cellStyle name="Normal 65 2 6 2 3 2" xfId="28265"/>
    <cellStyle name="Normal 65 2 6 2 3 3" xfId="49501"/>
    <cellStyle name="Normal 65 2 6 2 4" xfId="28266"/>
    <cellStyle name="Normal 65 2 6 2 5" xfId="28267"/>
    <cellStyle name="Normal 65 2 6 2 6" xfId="43448"/>
    <cellStyle name="Normal 65 2 6 3" xfId="28268"/>
    <cellStyle name="Normal 65 2 6 3 2" xfId="28269"/>
    <cellStyle name="Normal 65 2 6 3 3" xfId="28270"/>
    <cellStyle name="Normal 65 2 6 3 4" xfId="47082"/>
    <cellStyle name="Normal 65 2 6 4" xfId="28271"/>
    <cellStyle name="Normal 65 2 6 4 2" xfId="28272"/>
    <cellStyle name="Normal 65 2 6 4 3" xfId="28273"/>
    <cellStyle name="Normal 65 2 6 4 4" xfId="52293"/>
    <cellStyle name="Normal 65 2 6 5" xfId="28274"/>
    <cellStyle name="Normal 65 2 6 5 2" xfId="28275"/>
    <cellStyle name="Normal 65 2 6 5 3" xfId="45259"/>
    <cellStyle name="Normal 65 2 6 6" xfId="28276"/>
    <cellStyle name="Normal 65 2 6 7" xfId="28277"/>
    <cellStyle name="Normal 65 2 6 8" xfId="41637"/>
    <cellStyle name="Normal 65 2 7" xfId="28278"/>
    <cellStyle name="Normal 65 2 7 2" xfId="28279"/>
    <cellStyle name="Normal 65 2 7 2 2" xfId="28280"/>
    <cellStyle name="Normal 65 2 7 2 3" xfId="28281"/>
    <cellStyle name="Normal 65 2 7 2 4" xfId="52591"/>
    <cellStyle name="Normal 65 2 7 3" xfId="28282"/>
    <cellStyle name="Normal 65 2 7 3 2" xfId="28283"/>
    <cellStyle name="Normal 65 2 7 3 3" xfId="49502"/>
    <cellStyle name="Normal 65 2 7 4" xfId="28284"/>
    <cellStyle name="Normal 65 2 7 5" xfId="28285"/>
    <cellStyle name="Normal 65 2 7 6" xfId="41935"/>
    <cellStyle name="Normal 65 2 8" xfId="28286"/>
    <cellStyle name="Normal 65 2 8 2" xfId="28287"/>
    <cellStyle name="Normal 65 2 8 3" xfId="28288"/>
    <cellStyle name="Normal 65 2 8 4" xfId="49503"/>
    <cellStyle name="Normal 65 2 9" xfId="28289"/>
    <cellStyle name="Normal 65 2 9 2" xfId="28290"/>
    <cellStyle name="Normal 65 2 9 3" xfId="28291"/>
    <cellStyle name="Normal 65 2 9 4" xfId="45569"/>
    <cellStyle name="Normal 65 3" xfId="28292"/>
    <cellStyle name="Normal 66" xfId="182"/>
    <cellStyle name="Normal 66 2" xfId="28293"/>
    <cellStyle name="Normal 66 2 2" xfId="28294"/>
    <cellStyle name="Normal 66 3" xfId="28295"/>
    <cellStyle name="Normal 66 3 10" xfId="28296"/>
    <cellStyle name="Normal 66 3 11" xfId="40035"/>
    <cellStyle name="Normal 66 3 2" xfId="28297"/>
    <cellStyle name="Normal 66 3 2 10" xfId="40487"/>
    <cellStyle name="Normal 66 3 2 2" xfId="28298"/>
    <cellStyle name="Normal 66 3 2 2 2" xfId="28299"/>
    <cellStyle name="Normal 66 3 2 2 2 2" xfId="28300"/>
    <cellStyle name="Normal 66 3 2 2 2 2 2" xfId="28301"/>
    <cellStyle name="Normal 66 3 2 2 2 2 3" xfId="28302"/>
    <cellStyle name="Normal 66 3 2 2 2 2 4" xfId="53628"/>
    <cellStyle name="Normal 66 3 2 2 2 3" xfId="28303"/>
    <cellStyle name="Normal 66 3 2 2 2 3 2" xfId="28304"/>
    <cellStyle name="Normal 66 3 2 2 2 3 3" xfId="49504"/>
    <cellStyle name="Normal 66 3 2 2 2 4" xfId="28305"/>
    <cellStyle name="Normal 66 3 2 2 2 5" xfId="28306"/>
    <cellStyle name="Normal 66 3 2 2 2 6" xfId="42972"/>
    <cellStyle name="Normal 66 3 2 2 3" xfId="28307"/>
    <cellStyle name="Normal 66 3 2 2 3 2" xfId="28308"/>
    <cellStyle name="Normal 66 3 2 2 3 3" xfId="28309"/>
    <cellStyle name="Normal 66 3 2 2 3 4" xfId="49505"/>
    <cellStyle name="Normal 66 3 2 2 4" xfId="28310"/>
    <cellStyle name="Normal 66 3 2 2 4 2" xfId="28311"/>
    <cellStyle name="Normal 66 3 2 2 4 3" xfId="28312"/>
    <cellStyle name="Normal 66 3 2 2 4 4" xfId="46606"/>
    <cellStyle name="Normal 66 3 2 2 5" xfId="28313"/>
    <cellStyle name="Normal 66 3 2 2 5 2" xfId="28314"/>
    <cellStyle name="Normal 66 3 2 2 5 3" xfId="28315"/>
    <cellStyle name="Normal 66 3 2 2 5 4" xfId="51817"/>
    <cellStyle name="Normal 66 3 2 2 6" xfId="28316"/>
    <cellStyle name="Normal 66 3 2 2 6 2" xfId="28317"/>
    <cellStyle name="Normal 66 3 2 2 6 3" xfId="44783"/>
    <cellStyle name="Normal 66 3 2 2 7" xfId="28318"/>
    <cellStyle name="Normal 66 3 2 2 8" xfId="28319"/>
    <cellStyle name="Normal 66 3 2 2 9" xfId="41161"/>
    <cellStyle name="Normal 66 3 2 3" xfId="28320"/>
    <cellStyle name="Normal 66 3 2 3 2" xfId="28321"/>
    <cellStyle name="Normal 66 3 2 3 2 2" xfId="28322"/>
    <cellStyle name="Normal 66 3 2 3 2 3" xfId="28323"/>
    <cellStyle name="Normal 66 3 2 3 2 4" xfId="52954"/>
    <cellStyle name="Normal 66 3 2 3 3" xfId="28324"/>
    <cellStyle name="Normal 66 3 2 3 3 2" xfId="28325"/>
    <cellStyle name="Normal 66 3 2 3 3 3" xfId="49506"/>
    <cellStyle name="Normal 66 3 2 3 4" xfId="28326"/>
    <cellStyle name="Normal 66 3 2 3 5" xfId="28327"/>
    <cellStyle name="Normal 66 3 2 3 6" xfId="42298"/>
    <cellStyle name="Normal 66 3 2 4" xfId="28328"/>
    <cellStyle name="Normal 66 3 2 4 2" xfId="28329"/>
    <cellStyle name="Normal 66 3 2 4 3" xfId="28330"/>
    <cellStyle name="Normal 66 3 2 4 4" xfId="49507"/>
    <cellStyle name="Normal 66 3 2 5" xfId="28331"/>
    <cellStyle name="Normal 66 3 2 5 2" xfId="28332"/>
    <cellStyle name="Normal 66 3 2 5 3" xfId="28333"/>
    <cellStyle name="Normal 66 3 2 5 4" xfId="45932"/>
    <cellStyle name="Normal 66 3 2 6" xfId="28334"/>
    <cellStyle name="Normal 66 3 2 6 2" xfId="28335"/>
    <cellStyle name="Normal 66 3 2 6 3" xfId="28336"/>
    <cellStyle name="Normal 66 3 2 6 4" xfId="51143"/>
    <cellStyle name="Normal 66 3 2 7" xfId="28337"/>
    <cellStyle name="Normal 66 3 2 7 2" xfId="28338"/>
    <cellStyle name="Normal 66 3 2 7 3" xfId="44109"/>
    <cellStyle name="Normal 66 3 2 8" xfId="28339"/>
    <cellStyle name="Normal 66 3 2 9" xfId="28340"/>
    <cellStyle name="Normal 66 3 3" xfId="28341"/>
    <cellStyle name="Normal 66 3 3 2" xfId="28342"/>
    <cellStyle name="Normal 66 3 3 2 2" xfId="28343"/>
    <cellStyle name="Normal 66 3 3 2 2 2" xfId="28344"/>
    <cellStyle name="Normal 66 3 3 2 2 3" xfId="28345"/>
    <cellStyle name="Normal 66 3 3 2 2 4" xfId="53627"/>
    <cellStyle name="Normal 66 3 3 2 3" xfId="28346"/>
    <cellStyle name="Normal 66 3 3 2 3 2" xfId="28347"/>
    <cellStyle name="Normal 66 3 3 2 3 3" xfId="49508"/>
    <cellStyle name="Normal 66 3 3 2 4" xfId="28348"/>
    <cellStyle name="Normal 66 3 3 2 5" xfId="28349"/>
    <cellStyle name="Normal 66 3 3 2 6" xfId="42971"/>
    <cellStyle name="Normal 66 3 3 3" xfId="28350"/>
    <cellStyle name="Normal 66 3 3 3 2" xfId="28351"/>
    <cellStyle name="Normal 66 3 3 3 3" xfId="28352"/>
    <cellStyle name="Normal 66 3 3 3 4" xfId="49509"/>
    <cellStyle name="Normal 66 3 3 4" xfId="28353"/>
    <cellStyle name="Normal 66 3 3 4 2" xfId="28354"/>
    <cellStyle name="Normal 66 3 3 4 3" xfId="28355"/>
    <cellStyle name="Normal 66 3 3 4 4" xfId="46605"/>
    <cellStyle name="Normal 66 3 3 5" xfId="28356"/>
    <cellStyle name="Normal 66 3 3 5 2" xfId="28357"/>
    <cellStyle name="Normal 66 3 3 5 3" xfId="28358"/>
    <cellStyle name="Normal 66 3 3 5 4" xfId="51816"/>
    <cellStyle name="Normal 66 3 3 6" xfId="28359"/>
    <cellStyle name="Normal 66 3 3 6 2" xfId="28360"/>
    <cellStyle name="Normal 66 3 3 6 3" xfId="44782"/>
    <cellStyle name="Normal 66 3 3 7" xfId="28361"/>
    <cellStyle name="Normal 66 3 3 8" xfId="28362"/>
    <cellStyle name="Normal 66 3 3 9" xfId="41160"/>
    <cellStyle name="Normal 66 3 4" xfId="28363"/>
    <cellStyle name="Normal 66 3 4 2" xfId="28364"/>
    <cellStyle name="Normal 66 3 4 2 2" xfId="28365"/>
    <cellStyle name="Normal 66 3 4 2 3" xfId="28366"/>
    <cellStyle name="Normal 66 3 4 2 4" xfId="52502"/>
    <cellStyle name="Normal 66 3 4 3" xfId="28367"/>
    <cellStyle name="Normal 66 3 4 3 2" xfId="28368"/>
    <cellStyle name="Normal 66 3 4 3 3" xfId="49510"/>
    <cellStyle name="Normal 66 3 4 4" xfId="28369"/>
    <cellStyle name="Normal 66 3 4 5" xfId="28370"/>
    <cellStyle name="Normal 66 3 4 6" xfId="41846"/>
    <cellStyle name="Normal 66 3 5" xfId="28371"/>
    <cellStyle name="Normal 66 3 5 2" xfId="28372"/>
    <cellStyle name="Normal 66 3 5 3" xfId="28373"/>
    <cellStyle name="Normal 66 3 5 4" xfId="49511"/>
    <cellStyle name="Normal 66 3 6" xfId="28374"/>
    <cellStyle name="Normal 66 3 6 2" xfId="28375"/>
    <cellStyle name="Normal 66 3 6 3" xfId="28376"/>
    <cellStyle name="Normal 66 3 6 4" xfId="45480"/>
    <cellStyle name="Normal 66 3 7" xfId="28377"/>
    <cellStyle name="Normal 66 3 7 2" xfId="28378"/>
    <cellStyle name="Normal 66 3 7 3" xfId="28379"/>
    <cellStyle name="Normal 66 3 7 4" xfId="50691"/>
    <cellStyle name="Normal 66 3 8" xfId="28380"/>
    <cellStyle name="Normal 66 3 8 2" xfId="28381"/>
    <cellStyle name="Normal 66 3 8 3" xfId="43657"/>
    <cellStyle name="Normal 66 3 9" xfId="28382"/>
    <cellStyle name="Normal 66 4" xfId="28383"/>
    <cellStyle name="Normal 66 4 10" xfId="28384"/>
    <cellStyle name="Normal 66 4 11" xfId="40170"/>
    <cellStyle name="Normal 66 4 2" xfId="28385"/>
    <cellStyle name="Normal 66 4 2 10" xfId="40537"/>
    <cellStyle name="Normal 66 4 2 2" xfId="28386"/>
    <cellStyle name="Normal 66 4 2 2 2" xfId="28387"/>
    <cellStyle name="Normal 66 4 2 2 2 2" xfId="28388"/>
    <cellStyle name="Normal 66 4 2 2 2 2 2" xfId="28389"/>
    <cellStyle name="Normal 66 4 2 2 2 2 3" xfId="28390"/>
    <cellStyle name="Normal 66 4 2 2 2 2 4" xfId="53630"/>
    <cellStyle name="Normal 66 4 2 2 2 3" xfId="28391"/>
    <cellStyle name="Normal 66 4 2 2 2 3 2" xfId="28392"/>
    <cellStyle name="Normal 66 4 2 2 2 3 3" xfId="49512"/>
    <cellStyle name="Normal 66 4 2 2 2 4" xfId="28393"/>
    <cellStyle name="Normal 66 4 2 2 2 5" xfId="28394"/>
    <cellStyle name="Normal 66 4 2 2 2 6" xfId="42974"/>
    <cellStyle name="Normal 66 4 2 2 3" xfId="28395"/>
    <cellStyle name="Normal 66 4 2 2 3 2" xfId="28396"/>
    <cellStyle name="Normal 66 4 2 2 3 3" xfId="28397"/>
    <cellStyle name="Normal 66 4 2 2 3 4" xfId="49513"/>
    <cellStyle name="Normal 66 4 2 2 4" xfId="28398"/>
    <cellStyle name="Normal 66 4 2 2 4 2" xfId="28399"/>
    <cellStyle name="Normal 66 4 2 2 4 3" xfId="28400"/>
    <cellStyle name="Normal 66 4 2 2 4 4" xfId="46608"/>
    <cellStyle name="Normal 66 4 2 2 5" xfId="28401"/>
    <cellStyle name="Normal 66 4 2 2 5 2" xfId="28402"/>
    <cellStyle name="Normal 66 4 2 2 5 3" xfId="28403"/>
    <cellStyle name="Normal 66 4 2 2 5 4" xfId="51819"/>
    <cellStyle name="Normal 66 4 2 2 6" xfId="28404"/>
    <cellStyle name="Normal 66 4 2 2 6 2" xfId="28405"/>
    <cellStyle name="Normal 66 4 2 2 6 3" xfId="44785"/>
    <cellStyle name="Normal 66 4 2 2 7" xfId="28406"/>
    <cellStyle name="Normal 66 4 2 2 8" xfId="28407"/>
    <cellStyle name="Normal 66 4 2 2 9" xfId="41163"/>
    <cellStyle name="Normal 66 4 2 3" xfId="28408"/>
    <cellStyle name="Normal 66 4 2 3 2" xfId="28409"/>
    <cellStyle name="Normal 66 4 2 3 2 2" xfId="28410"/>
    <cellStyle name="Normal 66 4 2 3 2 3" xfId="28411"/>
    <cellStyle name="Normal 66 4 2 3 2 4" xfId="53004"/>
    <cellStyle name="Normal 66 4 2 3 3" xfId="28412"/>
    <cellStyle name="Normal 66 4 2 3 3 2" xfId="28413"/>
    <cellStyle name="Normal 66 4 2 3 3 3" xfId="49514"/>
    <cellStyle name="Normal 66 4 2 3 4" xfId="28414"/>
    <cellStyle name="Normal 66 4 2 3 5" xfId="28415"/>
    <cellStyle name="Normal 66 4 2 3 6" xfId="42348"/>
    <cellStyle name="Normal 66 4 2 4" xfId="28416"/>
    <cellStyle name="Normal 66 4 2 4 2" xfId="28417"/>
    <cellStyle name="Normal 66 4 2 4 3" xfId="28418"/>
    <cellStyle name="Normal 66 4 2 4 4" xfId="49515"/>
    <cellStyle name="Normal 66 4 2 5" xfId="28419"/>
    <cellStyle name="Normal 66 4 2 5 2" xfId="28420"/>
    <cellStyle name="Normal 66 4 2 5 3" xfId="28421"/>
    <cellStyle name="Normal 66 4 2 5 4" xfId="45982"/>
    <cellStyle name="Normal 66 4 2 6" xfId="28422"/>
    <cellStyle name="Normal 66 4 2 6 2" xfId="28423"/>
    <cellStyle name="Normal 66 4 2 6 3" xfId="28424"/>
    <cellStyle name="Normal 66 4 2 6 4" xfId="51193"/>
    <cellStyle name="Normal 66 4 2 7" xfId="28425"/>
    <cellStyle name="Normal 66 4 2 7 2" xfId="28426"/>
    <cellStyle name="Normal 66 4 2 7 3" xfId="44159"/>
    <cellStyle name="Normal 66 4 2 8" xfId="28427"/>
    <cellStyle name="Normal 66 4 2 9" xfId="28428"/>
    <cellStyle name="Normal 66 4 3" xfId="28429"/>
    <cellStyle name="Normal 66 4 3 2" xfId="28430"/>
    <cellStyle name="Normal 66 4 3 2 2" xfId="28431"/>
    <cellStyle name="Normal 66 4 3 2 2 2" xfId="28432"/>
    <cellStyle name="Normal 66 4 3 2 2 3" xfId="28433"/>
    <cellStyle name="Normal 66 4 3 2 2 4" xfId="53629"/>
    <cellStyle name="Normal 66 4 3 2 3" xfId="28434"/>
    <cellStyle name="Normal 66 4 3 2 3 2" xfId="28435"/>
    <cellStyle name="Normal 66 4 3 2 3 3" xfId="49516"/>
    <cellStyle name="Normal 66 4 3 2 4" xfId="28436"/>
    <cellStyle name="Normal 66 4 3 2 5" xfId="28437"/>
    <cellStyle name="Normal 66 4 3 2 6" xfId="42973"/>
    <cellStyle name="Normal 66 4 3 3" xfId="28438"/>
    <cellStyle name="Normal 66 4 3 3 2" xfId="28439"/>
    <cellStyle name="Normal 66 4 3 3 3" xfId="28440"/>
    <cellStyle name="Normal 66 4 3 3 4" xfId="49517"/>
    <cellStyle name="Normal 66 4 3 4" xfId="28441"/>
    <cellStyle name="Normal 66 4 3 4 2" xfId="28442"/>
    <cellStyle name="Normal 66 4 3 4 3" xfId="28443"/>
    <cellStyle name="Normal 66 4 3 4 4" xfId="46607"/>
    <cellStyle name="Normal 66 4 3 5" xfId="28444"/>
    <cellStyle name="Normal 66 4 3 5 2" xfId="28445"/>
    <cellStyle name="Normal 66 4 3 5 3" xfId="28446"/>
    <cellStyle name="Normal 66 4 3 5 4" xfId="51818"/>
    <cellStyle name="Normal 66 4 3 6" xfId="28447"/>
    <cellStyle name="Normal 66 4 3 6 2" xfId="28448"/>
    <cellStyle name="Normal 66 4 3 6 3" xfId="44784"/>
    <cellStyle name="Normal 66 4 3 7" xfId="28449"/>
    <cellStyle name="Normal 66 4 3 8" xfId="28450"/>
    <cellStyle name="Normal 66 4 3 9" xfId="41162"/>
    <cellStyle name="Normal 66 4 4" xfId="28451"/>
    <cellStyle name="Normal 66 4 4 2" xfId="28452"/>
    <cellStyle name="Normal 66 4 4 2 2" xfId="28453"/>
    <cellStyle name="Normal 66 4 4 2 3" xfId="28454"/>
    <cellStyle name="Normal 66 4 4 2 4" xfId="52637"/>
    <cellStyle name="Normal 66 4 4 3" xfId="28455"/>
    <cellStyle name="Normal 66 4 4 3 2" xfId="28456"/>
    <cellStyle name="Normal 66 4 4 3 3" xfId="49518"/>
    <cellStyle name="Normal 66 4 4 4" xfId="28457"/>
    <cellStyle name="Normal 66 4 4 5" xfId="28458"/>
    <cellStyle name="Normal 66 4 4 6" xfId="41981"/>
    <cellStyle name="Normal 66 4 5" xfId="28459"/>
    <cellStyle name="Normal 66 4 5 2" xfId="28460"/>
    <cellStyle name="Normal 66 4 5 3" xfId="28461"/>
    <cellStyle name="Normal 66 4 5 4" xfId="49519"/>
    <cellStyle name="Normal 66 4 6" xfId="28462"/>
    <cellStyle name="Normal 66 4 6 2" xfId="28463"/>
    <cellStyle name="Normal 66 4 6 3" xfId="28464"/>
    <cellStyle name="Normal 66 4 6 4" xfId="45615"/>
    <cellStyle name="Normal 66 4 7" xfId="28465"/>
    <cellStyle name="Normal 66 4 7 2" xfId="28466"/>
    <cellStyle name="Normal 66 4 7 3" xfId="28467"/>
    <cellStyle name="Normal 66 4 7 4" xfId="50826"/>
    <cellStyle name="Normal 66 4 8" xfId="28468"/>
    <cellStyle name="Normal 66 4 8 2" xfId="28469"/>
    <cellStyle name="Normal 66 4 8 3" xfId="43792"/>
    <cellStyle name="Normal 66 4 9" xfId="28470"/>
    <cellStyle name="Normal 66 5" xfId="28471"/>
    <cellStyle name="Normal 66 5 10" xfId="40308"/>
    <cellStyle name="Normal 66 5 2" xfId="28472"/>
    <cellStyle name="Normal 66 5 2 2" xfId="28473"/>
    <cellStyle name="Normal 66 5 2 2 2" xfId="28474"/>
    <cellStyle name="Normal 66 5 2 2 2 2" xfId="28475"/>
    <cellStyle name="Normal 66 5 2 2 2 3" xfId="28476"/>
    <cellStyle name="Normal 66 5 2 2 2 4" xfId="53631"/>
    <cellStyle name="Normal 66 5 2 2 3" xfId="28477"/>
    <cellStyle name="Normal 66 5 2 2 3 2" xfId="28478"/>
    <cellStyle name="Normal 66 5 2 2 3 3" xfId="49520"/>
    <cellStyle name="Normal 66 5 2 2 4" xfId="28479"/>
    <cellStyle name="Normal 66 5 2 2 5" xfId="28480"/>
    <cellStyle name="Normal 66 5 2 2 6" xfId="42975"/>
    <cellStyle name="Normal 66 5 2 3" xfId="28481"/>
    <cellStyle name="Normal 66 5 2 3 2" xfId="28482"/>
    <cellStyle name="Normal 66 5 2 3 3" xfId="28483"/>
    <cellStyle name="Normal 66 5 2 3 4" xfId="49521"/>
    <cellStyle name="Normal 66 5 2 4" xfId="28484"/>
    <cellStyle name="Normal 66 5 2 4 2" xfId="28485"/>
    <cellStyle name="Normal 66 5 2 4 3" xfId="28486"/>
    <cellStyle name="Normal 66 5 2 4 4" xfId="46609"/>
    <cellStyle name="Normal 66 5 2 5" xfId="28487"/>
    <cellStyle name="Normal 66 5 2 5 2" xfId="28488"/>
    <cellStyle name="Normal 66 5 2 5 3" xfId="28489"/>
    <cellStyle name="Normal 66 5 2 5 4" xfId="51820"/>
    <cellStyle name="Normal 66 5 2 6" xfId="28490"/>
    <cellStyle name="Normal 66 5 2 6 2" xfId="28491"/>
    <cellStyle name="Normal 66 5 2 6 3" xfId="44786"/>
    <cellStyle name="Normal 66 5 2 7" xfId="28492"/>
    <cellStyle name="Normal 66 5 2 8" xfId="28493"/>
    <cellStyle name="Normal 66 5 2 9" xfId="41164"/>
    <cellStyle name="Normal 66 5 3" xfId="28494"/>
    <cellStyle name="Normal 66 5 3 2" xfId="28495"/>
    <cellStyle name="Normal 66 5 3 2 2" xfId="28496"/>
    <cellStyle name="Normal 66 5 3 2 3" xfId="28497"/>
    <cellStyle name="Normal 66 5 3 2 4" xfId="52775"/>
    <cellStyle name="Normal 66 5 3 3" xfId="28498"/>
    <cellStyle name="Normal 66 5 3 3 2" xfId="28499"/>
    <cellStyle name="Normal 66 5 3 3 3" xfId="49522"/>
    <cellStyle name="Normal 66 5 3 4" xfId="28500"/>
    <cellStyle name="Normal 66 5 3 5" xfId="28501"/>
    <cellStyle name="Normal 66 5 3 6" xfId="42119"/>
    <cellStyle name="Normal 66 5 4" xfId="28502"/>
    <cellStyle name="Normal 66 5 4 2" xfId="28503"/>
    <cellStyle name="Normal 66 5 4 3" xfId="28504"/>
    <cellStyle name="Normal 66 5 4 4" xfId="49523"/>
    <cellStyle name="Normal 66 5 5" xfId="28505"/>
    <cellStyle name="Normal 66 5 5 2" xfId="28506"/>
    <cellStyle name="Normal 66 5 5 3" xfId="28507"/>
    <cellStyle name="Normal 66 5 5 4" xfId="45753"/>
    <cellStyle name="Normal 66 5 6" xfId="28508"/>
    <cellStyle name="Normal 66 5 6 2" xfId="28509"/>
    <cellStyle name="Normal 66 5 6 3" xfId="28510"/>
    <cellStyle name="Normal 66 5 6 4" xfId="50964"/>
    <cellStyle name="Normal 66 5 7" xfId="28511"/>
    <cellStyle name="Normal 66 5 7 2" xfId="28512"/>
    <cellStyle name="Normal 66 5 7 3" xfId="43930"/>
    <cellStyle name="Normal 66 5 8" xfId="28513"/>
    <cellStyle name="Normal 66 5 9" xfId="28514"/>
    <cellStyle name="Normal 66 6" xfId="28515"/>
    <cellStyle name="Normal 66 6 2" xfId="28516"/>
    <cellStyle name="Normal 66 6 2 2" xfId="28517"/>
    <cellStyle name="Normal 66 6 2 2 2" xfId="28518"/>
    <cellStyle name="Normal 66 6 2 2 3" xfId="28519"/>
    <cellStyle name="Normal 66 6 2 2 4" xfId="53879"/>
    <cellStyle name="Normal 66 6 2 3" xfId="28520"/>
    <cellStyle name="Normal 66 6 2 3 2" xfId="28521"/>
    <cellStyle name="Normal 66 6 2 3 3" xfId="49524"/>
    <cellStyle name="Normal 66 6 2 4" xfId="28522"/>
    <cellStyle name="Normal 66 6 2 5" xfId="28523"/>
    <cellStyle name="Normal 66 6 2 6" xfId="43223"/>
    <cellStyle name="Normal 66 6 3" xfId="28524"/>
    <cellStyle name="Normal 66 6 3 2" xfId="28525"/>
    <cellStyle name="Normal 66 6 3 3" xfId="28526"/>
    <cellStyle name="Normal 66 6 3 4" xfId="49525"/>
    <cellStyle name="Normal 66 6 4" xfId="28527"/>
    <cellStyle name="Normal 66 6 4 2" xfId="28528"/>
    <cellStyle name="Normal 66 6 4 3" xfId="28529"/>
    <cellStyle name="Normal 66 6 4 4" xfId="46857"/>
    <cellStyle name="Normal 66 6 5" xfId="28530"/>
    <cellStyle name="Normal 66 6 5 2" xfId="28531"/>
    <cellStyle name="Normal 66 6 5 3" xfId="28532"/>
    <cellStyle name="Normal 66 6 5 4" xfId="52068"/>
    <cellStyle name="Normal 66 6 6" xfId="28533"/>
    <cellStyle name="Normal 66 6 6 2" xfId="28534"/>
    <cellStyle name="Normal 66 6 6 3" xfId="45034"/>
    <cellStyle name="Normal 66 6 7" xfId="28535"/>
    <cellStyle name="Normal 66 6 8" xfId="28536"/>
    <cellStyle name="Normal 66 6 9" xfId="41412"/>
    <cellStyle name="Normal 66 7" xfId="28537"/>
    <cellStyle name="Normal 66 7 2" xfId="28538"/>
    <cellStyle name="Normal 66 7 2 2" xfId="28539"/>
    <cellStyle name="Normal 66 7 2 2 2" xfId="28540"/>
    <cellStyle name="Normal 66 7 2 2 3" xfId="28541"/>
    <cellStyle name="Normal 66 7 2 2 4" xfId="54015"/>
    <cellStyle name="Normal 66 7 2 3" xfId="28542"/>
    <cellStyle name="Normal 66 7 2 3 2" xfId="28543"/>
    <cellStyle name="Normal 66 7 2 3 3" xfId="49526"/>
    <cellStyle name="Normal 66 7 2 4" xfId="28544"/>
    <cellStyle name="Normal 66 7 2 5" xfId="28545"/>
    <cellStyle name="Normal 66 7 2 6" xfId="43359"/>
    <cellStyle name="Normal 66 7 3" xfId="28546"/>
    <cellStyle name="Normal 66 7 3 2" xfId="28547"/>
    <cellStyle name="Normal 66 7 3 3" xfId="28548"/>
    <cellStyle name="Normal 66 7 3 4" xfId="46993"/>
    <cellStyle name="Normal 66 7 4" xfId="28549"/>
    <cellStyle name="Normal 66 7 4 2" xfId="28550"/>
    <cellStyle name="Normal 66 7 4 3" xfId="28551"/>
    <cellStyle name="Normal 66 7 4 4" xfId="52204"/>
    <cellStyle name="Normal 66 7 5" xfId="28552"/>
    <cellStyle name="Normal 66 7 5 2" xfId="28553"/>
    <cellStyle name="Normal 66 7 5 3" xfId="45170"/>
    <cellStyle name="Normal 66 7 6" xfId="28554"/>
    <cellStyle name="Normal 66 7 7" xfId="28555"/>
    <cellStyle name="Normal 66 7 8" xfId="41548"/>
    <cellStyle name="Normal 67" xfId="236"/>
    <cellStyle name="Normal 67 10" xfId="28556"/>
    <cellStyle name="Normal 67 10 2" xfId="28557"/>
    <cellStyle name="Normal 67 10 3" xfId="28558"/>
    <cellStyle name="Normal 67 10 4" xfId="45481"/>
    <cellStyle name="Normal 67 11" xfId="28559"/>
    <cellStyle name="Normal 67 11 2" xfId="28560"/>
    <cellStyle name="Normal 67 11 3" xfId="28561"/>
    <cellStyle name="Normal 67 11 4" xfId="50692"/>
    <cellStyle name="Normal 67 12" xfId="28562"/>
    <cellStyle name="Normal 67 12 2" xfId="28563"/>
    <cellStyle name="Normal 67 12 3" xfId="43658"/>
    <cellStyle name="Normal 67 13" xfId="28564"/>
    <cellStyle name="Normal 67 14" xfId="28565"/>
    <cellStyle name="Normal 67 15" xfId="40036"/>
    <cellStyle name="Normal 67 2" xfId="28566"/>
    <cellStyle name="Normal 67 2 10" xfId="28567"/>
    <cellStyle name="Normal 67 2 11" xfId="40171"/>
    <cellStyle name="Normal 67 2 2" xfId="28568"/>
    <cellStyle name="Normal 67 2 2 10" xfId="40538"/>
    <cellStyle name="Normal 67 2 2 2" xfId="28569"/>
    <cellStyle name="Normal 67 2 2 2 2" xfId="28570"/>
    <cellStyle name="Normal 67 2 2 2 2 2" xfId="28571"/>
    <cellStyle name="Normal 67 2 2 2 2 2 2" xfId="28572"/>
    <cellStyle name="Normal 67 2 2 2 2 2 3" xfId="28573"/>
    <cellStyle name="Normal 67 2 2 2 2 2 4" xfId="53634"/>
    <cellStyle name="Normal 67 2 2 2 2 3" xfId="28574"/>
    <cellStyle name="Normal 67 2 2 2 2 3 2" xfId="28575"/>
    <cellStyle name="Normal 67 2 2 2 2 3 3" xfId="49527"/>
    <cellStyle name="Normal 67 2 2 2 2 4" xfId="28576"/>
    <cellStyle name="Normal 67 2 2 2 2 5" xfId="28577"/>
    <cellStyle name="Normal 67 2 2 2 2 6" xfId="42978"/>
    <cellStyle name="Normal 67 2 2 2 3" xfId="28578"/>
    <cellStyle name="Normal 67 2 2 2 3 2" xfId="28579"/>
    <cellStyle name="Normal 67 2 2 2 3 3" xfId="28580"/>
    <cellStyle name="Normal 67 2 2 2 3 4" xfId="49528"/>
    <cellStyle name="Normal 67 2 2 2 4" xfId="28581"/>
    <cellStyle name="Normal 67 2 2 2 4 2" xfId="28582"/>
    <cellStyle name="Normal 67 2 2 2 4 3" xfId="28583"/>
    <cellStyle name="Normal 67 2 2 2 4 4" xfId="46612"/>
    <cellStyle name="Normal 67 2 2 2 5" xfId="28584"/>
    <cellStyle name="Normal 67 2 2 2 5 2" xfId="28585"/>
    <cellStyle name="Normal 67 2 2 2 5 3" xfId="28586"/>
    <cellStyle name="Normal 67 2 2 2 5 4" xfId="51823"/>
    <cellStyle name="Normal 67 2 2 2 6" xfId="28587"/>
    <cellStyle name="Normal 67 2 2 2 6 2" xfId="28588"/>
    <cellStyle name="Normal 67 2 2 2 6 3" xfId="44789"/>
    <cellStyle name="Normal 67 2 2 2 7" xfId="28589"/>
    <cellStyle name="Normal 67 2 2 2 8" xfId="28590"/>
    <cellStyle name="Normal 67 2 2 2 9" xfId="41167"/>
    <cellStyle name="Normal 67 2 2 3" xfId="28591"/>
    <cellStyle name="Normal 67 2 2 3 2" xfId="28592"/>
    <cellStyle name="Normal 67 2 2 3 2 2" xfId="28593"/>
    <cellStyle name="Normal 67 2 2 3 2 3" xfId="28594"/>
    <cellStyle name="Normal 67 2 2 3 2 4" xfId="53005"/>
    <cellStyle name="Normal 67 2 2 3 3" xfId="28595"/>
    <cellStyle name="Normal 67 2 2 3 3 2" xfId="28596"/>
    <cellStyle name="Normal 67 2 2 3 3 3" xfId="49529"/>
    <cellStyle name="Normal 67 2 2 3 4" xfId="28597"/>
    <cellStyle name="Normal 67 2 2 3 5" xfId="28598"/>
    <cellStyle name="Normal 67 2 2 3 6" xfId="42349"/>
    <cellStyle name="Normal 67 2 2 4" xfId="28599"/>
    <cellStyle name="Normal 67 2 2 4 2" xfId="28600"/>
    <cellStyle name="Normal 67 2 2 4 3" xfId="28601"/>
    <cellStyle name="Normal 67 2 2 4 4" xfId="49530"/>
    <cellStyle name="Normal 67 2 2 5" xfId="28602"/>
    <cellStyle name="Normal 67 2 2 5 2" xfId="28603"/>
    <cellStyle name="Normal 67 2 2 5 3" xfId="28604"/>
    <cellStyle name="Normal 67 2 2 5 4" xfId="45983"/>
    <cellStyle name="Normal 67 2 2 6" xfId="28605"/>
    <cellStyle name="Normal 67 2 2 6 2" xfId="28606"/>
    <cellStyle name="Normal 67 2 2 6 3" xfId="28607"/>
    <cellStyle name="Normal 67 2 2 6 4" xfId="51194"/>
    <cellStyle name="Normal 67 2 2 7" xfId="28608"/>
    <cellStyle name="Normal 67 2 2 7 2" xfId="28609"/>
    <cellStyle name="Normal 67 2 2 7 3" xfId="44160"/>
    <cellStyle name="Normal 67 2 2 8" xfId="28610"/>
    <cellStyle name="Normal 67 2 2 9" xfId="28611"/>
    <cellStyle name="Normal 67 2 3" xfId="28612"/>
    <cellStyle name="Normal 67 2 3 2" xfId="28613"/>
    <cellStyle name="Normal 67 2 3 2 2" xfId="28614"/>
    <cellStyle name="Normal 67 2 3 2 2 2" xfId="28615"/>
    <cellStyle name="Normal 67 2 3 2 2 3" xfId="28616"/>
    <cellStyle name="Normal 67 2 3 2 2 4" xfId="53633"/>
    <cellStyle name="Normal 67 2 3 2 3" xfId="28617"/>
    <cellStyle name="Normal 67 2 3 2 3 2" xfId="28618"/>
    <cellStyle name="Normal 67 2 3 2 3 3" xfId="49531"/>
    <cellStyle name="Normal 67 2 3 2 4" xfId="28619"/>
    <cellStyle name="Normal 67 2 3 2 5" xfId="28620"/>
    <cellStyle name="Normal 67 2 3 2 6" xfId="42977"/>
    <cellStyle name="Normal 67 2 3 3" xfId="28621"/>
    <cellStyle name="Normal 67 2 3 3 2" xfId="28622"/>
    <cellStyle name="Normal 67 2 3 3 3" xfId="28623"/>
    <cellStyle name="Normal 67 2 3 3 4" xfId="49532"/>
    <cellStyle name="Normal 67 2 3 4" xfId="28624"/>
    <cellStyle name="Normal 67 2 3 4 2" xfId="28625"/>
    <cellStyle name="Normal 67 2 3 4 3" xfId="28626"/>
    <cellStyle name="Normal 67 2 3 4 4" xfId="46611"/>
    <cellStyle name="Normal 67 2 3 5" xfId="28627"/>
    <cellStyle name="Normal 67 2 3 5 2" xfId="28628"/>
    <cellStyle name="Normal 67 2 3 5 3" xfId="28629"/>
    <cellStyle name="Normal 67 2 3 5 4" xfId="51822"/>
    <cellStyle name="Normal 67 2 3 6" xfId="28630"/>
    <cellStyle name="Normal 67 2 3 6 2" xfId="28631"/>
    <cellStyle name="Normal 67 2 3 6 3" xfId="44788"/>
    <cellStyle name="Normal 67 2 3 7" xfId="28632"/>
    <cellStyle name="Normal 67 2 3 8" xfId="28633"/>
    <cellStyle name="Normal 67 2 3 9" xfId="41166"/>
    <cellStyle name="Normal 67 2 4" xfId="28634"/>
    <cellStyle name="Normal 67 2 4 2" xfId="28635"/>
    <cellStyle name="Normal 67 2 4 2 2" xfId="28636"/>
    <cellStyle name="Normal 67 2 4 2 3" xfId="28637"/>
    <cellStyle name="Normal 67 2 4 2 4" xfId="52638"/>
    <cellStyle name="Normal 67 2 4 3" xfId="28638"/>
    <cellStyle name="Normal 67 2 4 3 2" xfId="28639"/>
    <cellStyle name="Normal 67 2 4 3 3" xfId="49533"/>
    <cellStyle name="Normal 67 2 4 4" xfId="28640"/>
    <cellStyle name="Normal 67 2 4 5" xfId="28641"/>
    <cellStyle name="Normal 67 2 4 6" xfId="41982"/>
    <cellStyle name="Normal 67 2 5" xfId="28642"/>
    <cellStyle name="Normal 67 2 5 2" xfId="28643"/>
    <cellStyle name="Normal 67 2 5 3" xfId="28644"/>
    <cellStyle name="Normal 67 2 5 4" xfId="49534"/>
    <cellStyle name="Normal 67 2 6" xfId="28645"/>
    <cellStyle name="Normal 67 2 6 2" xfId="28646"/>
    <cellStyle name="Normal 67 2 6 3" xfId="28647"/>
    <cellStyle name="Normal 67 2 6 4" xfId="45616"/>
    <cellStyle name="Normal 67 2 7" xfId="28648"/>
    <cellStyle name="Normal 67 2 7 2" xfId="28649"/>
    <cellStyle name="Normal 67 2 7 3" xfId="28650"/>
    <cellStyle name="Normal 67 2 7 4" xfId="50827"/>
    <cellStyle name="Normal 67 2 8" xfId="28651"/>
    <cellStyle name="Normal 67 2 8 2" xfId="28652"/>
    <cellStyle name="Normal 67 2 8 3" xfId="43793"/>
    <cellStyle name="Normal 67 2 9" xfId="28653"/>
    <cellStyle name="Normal 67 3" xfId="28654"/>
    <cellStyle name="Normal 67 3 10" xfId="40309"/>
    <cellStyle name="Normal 67 3 2" xfId="28655"/>
    <cellStyle name="Normal 67 3 2 2" xfId="28656"/>
    <cellStyle name="Normal 67 3 2 2 2" xfId="28657"/>
    <cellStyle name="Normal 67 3 2 2 2 2" xfId="28658"/>
    <cellStyle name="Normal 67 3 2 2 2 3" xfId="28659"/>
    <cellStyle name="Normal 67 3 2 2 2 4" xfId="53635"/>
    <cellStyle name="Normal 67 3 2 2 3" xfId="28660"/>
    <cellStyle name="Normal 67 3 2 2 3 2" xfId="28661"/>
    <cellStyle name="Normal 67 3 2 2 3 3" xfId="49535"/>
    <cellStyle name="Normal 67 3 2 2 4" xfId="28662"/>
    <cellStyle name="Normal 67 3 2 2 5" xfId="28663"/>
    <cellStyle name="Normal 67 3 2 2 6" xfId="42979"/>
    <cellStyle name="Normal 67 3 2 3" xfId="28664"/>
    <cellStyle name="Normal 67 3 2 3 2" xfId="28665"/>
    <cellStyle name="Normal 67 3 2 3 3" xfId="28666"/>
    <cellStyle name="Normal 67 3 2 3 4" xfId="49536"/>
    <cellStyle name="Normal 67 3 2 4" xfId="28667"/>
    <cellStyle name="Normal 67 3 2 4 2" xfId="28668"/>
    <cellStyle name="Normal 67 3 2 4 3" xfId="28669"/>
    <cellStyle name="Normal 67 3 2 4 4" xfId="46613"/>
    <cellStyle name="Normal 67 3 2 5" xfId="28670"/>
    <cellStyle name="Normal 67 3 2 5 2" xfId="28671"/>
    <cellStyle name="Normal 67 3 2 5 3" xfId="28672"/>
    <cellStyle name="Normal 67 3 2 5 4" xfId="51824"/>
    <cellStyle name="Normal 67 3 2 6" xfId="28673"/>
    <cellStyle name="Normal 67 3 2 6 2" xfId="28674"/>
    <cellStyle name="Normal 67 3 2 6 3" xfId="44790"/>
    <cellStyle name="Normal 67 3 2 7" xfId="28675"/>
    <cellStyle name="Normal 67 3 2 8" xfId="28676"/>
    <cellStyle name="Normal 67 3 2 9" xfId="41168"/>
    <cellStyle name="Normal 67 3 3" xfId="28677"/>
    <cellStyle name="Normal 67 3 3 2" xfId="28678"/>
    <cellStyle name="Normal 67 3 3 2 2" xfId="28679"/>
    <cellStyle name="Normal 67 3 3 2 3" xfId="28680"/>
    <cellStyle name="Normal 67 3 3 2 4" xfId="52776"/>
    <cellStyle name="Normal 67 3 3 3" xfId="28681"/>
    <cellStyle name="Normal 67 3 3 3 2" xfId="28682"/>
    <cellStyle name="Normal 67 3 3 3 3" xfId="49537"/>
    <cellStyle name="Normal 67 3 3 4" xfId="28683"/>
    <cellStyle name="Normal 67 3 3 5" xfId="28684"/>
    <cellStyle name="Normal 67 3 3 6" xfId="42120"/>
    <cellStyle name="Normal 67 3 4" xfId="28685"/>
    <cellStyle name="Normal 67 3 4 2" xfId="28686"/>
    <cellStyle name="Normal 67 3 4 3" xfId="28687"/>
    <cellStyle name="Normal 67 3 4 4" xfId="49538"/>
    <cellStyle name="Normal 67 3 5" xfId="28688"/>
    <cellStyle name="Normal 67 3 5 2" xfId="28689"/>
    <cellStyle name="Normal 67 3 5 3" xfId="28690"/>
    <cellStyle name="Normal 67 3 5 4" xfId="45754"/>
    <cellStyle name="Normal 67 3 6" xfId="28691"/>
    <cellStyle name="Normal 67 3 6 2" xfId="28692"/>
    <cellStyle name="Normal 67 3 6 3" xfId="28693"/>
    <cellStyle name="Normal 67 3 6 4" xfId="50965"/>
    <cellStyle name="Normal 67 3 7" xfId="28694"/>
    <cellStyle name="Normal 67 3 7 2" xfId="28695"/>
    <cellStyle name="Normal 67 3 7 3" xfId="43931"/>
    <cellStyle name="Normal 67 3 8" xfId="28696"/>
    <cellStyle name="Normal 67 3 9" xfId="28697"/>
    <cellStyle name="Normal 67 4" xfId="28698"/>
    <cellStyle name="Normal 67 4 2" xfId="28699"/>
    <cellStyle name="Normal 67 4 2 2" xfId="28700"/>
    <cellStyle name="Normal 67 4 2 2 2" xfId="28701"/>
    <cellStyle name="Normal 67 4 2 2 3" xfId="28702"/>
    <cellStyle name="Normal 67 4 2 2 4" xfId="53632"/>
    <cellStyle name="Normal 67 4 2 3" xfId="28703"/>
    <cellStyle name="Normal 67 4 2 3 2" xfId="28704"/>
    <cellStyle name="Normal 67 4 2 3 3" xfId="49539"/>
    <cellStyle name="Normal 67 4 2 4" xfId="28705"/>
    <cellStyle name="Normal 67 4 2 5" xfId="28706"/>
    <cellStyle name="Normal 67 4 2 6" xfId="42976"/>
    <cellStyle name="Normal 67 4 3" xfId="28707"/>
    <cellStyle name="Normal 67 4 3 2" xfId="28708"/>
    <cellStyle name="Normal 67 4 3 3" xfId="28709"/>
    <cellStyle name="Normal 67 4 3 4" xfId="49540"/>
    <cellStyle name="Normal 67 4 4" xfId="28710"/>
    <cellStyle name="Normal 67 4 4 2" xfId="28711"/>
    <cellStyle name="Normal 67 4 4 3" xfId="28712"/>
    <cellStyle name="Normal 67 4 4 4" xfId="46610"/>
    <cellStyle name="Normal 67 4 5" xfId="28713"/>
    <cellStyle name="Normal 67 4 5 2" xfId="28714"/>
    <cellStyle name="Normal 67 4 5 3" xfId="28715"/>
    <cellStyle name="Normal 67 4 5 4" xfId="51821"/>
    <cellStyle name="Normal 67 4 6" xfId="28716"/>
    <cellStyle name="Normal 67 4 6 2" xfId="28717"/>
    <cellStyle name="Normal 67 4 6 3" xfId="44787"/>
    <cellStyle name="Normal 67 4 7" xfId="28718"/>
    <cellStyle name="Normal 67 4 8" xfId="28719"/>
    <cellStyle name="Normal 67 4 9" xfId="41165"/>
    <cellStyle name="Normal 67 5" xfId="28720"/>
    <cellStyle name="Normal 67 5 2" xfId="28721"/>
    <cellStyle name="Normal 67 5 2 2" xfId="28722"/>
    <cellStyle name="Normal 67 5 2 2 2" xfId="28723"/>
    <cellStyle name="Normal 67 5 2 2 3" xfId="28724"/>
    <cellStyle name="Normal 67 5 2 2 4" xfId="53880"/>
    <cellStyle name="Normal 67 5 2 3" xfId="28725"/>
    <cellStyle name="Normal 67 5 2 3 2" xfId="28726"/>
    <cellStyle name="Normal 67 5 2 3 3" xfId="49541"/>
    <cellStyle name="Normal 67 5 2 4" xfId="28727"/>
    <cellStyle name="Normal 67 5 2 5" xfId="28728"/>
    <cellStyle name="Normal 67 5 2 6" xfId="43224"/>
    <cellStyle name="Normal 67 5 3" xfId="28729"/>
    <cellStyle name="Normal 67 5 3 2" xfId="28730"/>
    <cellStyle name="Normal 67 5 3 3" xfId="28731"/>
    <cellStyle name="Normal 67 5 3 4" xfId="49542"/>
    <cellStyle name="Normal 67 5 4" xfId="28732"/>
    <cellStyle name="Normal 67 5 4 2" xfId="28733"/>
    <cellStyle name="Normal 67 5 4 3" xfId="28734"/>
    <cellStyle name="Normal 67 5 4 4" xfId="46858"/>
    <cellStyle name="Normal 67 5 5" xfId="28735"/>
    <cellStyle name="Normal 67 5 5 2" xfId="28736"/>
    <cellStyle name="Normal 67 5 5 3" xfId="28737"/>
    <cellStyle name="Normal 67 5 5 4" xfId="52069"/>
    <cellStyle name="Normal 67 5 6" xfId="28738"/>
    <cellStyle name="Normal 67 5 6 2" xfId="28739"/>
    <cellStyle name="Normal 67 5 6 3" xfId="45035"/>
    <cellStyle name="Normal 67 5 7" xfId="28740"/>
    <cellStyle name="Normal 67 5 8" xfId="28741"/>
    <cellStyle name="Normal 67 5 9" xfId="41413"/>
    <cellStyle name="Normal 67 6" xfId="28742"/>
    <cellStyle name="Normal 67 7" xfId="28743"/>
    <cellStyle name="Normal 67 7 2" xfId="28744"/>
    <cellStyle name="Normal 67 7 2 2" xfId="28745"/>
    <cellStyle name="Normal 67 7 2 2 2" xfId="28746"/>
    <cellStyle name="Normal 67 7 2 2 3" xfId="28747"/>
    <cellStyle name="Normal 67 7 2 2 4" xfId="54016"/>
    <cellStyle name="Normal 67 7 2 3" xfId="28748"/>
    <cellStyle name="Normal 67 7 2 3 2" xfId="28749"/>
    <cellStyle name="Normal 67 7 2 3 3" xfId="49543"/>
    <cellStyle name="Normal 67 7 2 4" xfId="28750"/>
    <cellStyle name="Normal 67 7 2 5" xfId="28751"/>
    <cellStyle name="Normal 67 7 2 6" xfId="43360"/>
    <cellStyle name="Normal 67 7 3" xfId="28752"/>
    <cellStyle name="Normal 67 7 3 2" xfId="28753"/>
    <cellStyle name="Normal 67 7 3 3" xfId="28754"/>
    <cellStyle name="Normal 67 7 3 4" xfId="46994"/>
    <cellStyle name="Normal 67 7 4" xfId="28755"/>
    <cellStyle name="Normal 67 7 4 2" xfId="28756"/>
    <cellStyle name="Normal 67 7 4 3" xfId="28757"/>
    <cellStyle name="Normal 67 7 4 4" xfId="52205"/>
    <cellStyle name="Normal 67 7 5" xfId="28758"/>
    <cellStyle name="Normal 67 7 5 2" xfId="28759"/>
    <cellStyle name="Normal 67 7 5 3" xfId="45171"/>
    <cellStyle name="Normal 67 7 6" xfId="28760"/>
    <cellStyle name="Normal 67 7 7" xfId="28761"/>
    <cellStyle name="Normal 67 7 8" xfId="41549"/>
    <cellStyle name="Normal 67 8" xfId="28762"/>
    <cellStyle name="Normal 67 8 2" xfId="28763"/>
    <cellStyle name="Normal 67 8 2 2" xfId="28764"/>
    <cellStyle name="Normal 67 8 2 3" xfId="28765"/>
    <cellStyle name="Normal 67 8 2 4" xfId="52503"/>
    <cellStyle name="Normal 67 8 3" xfId="28766"/>
    <cellStyle name="Normal 67 8 3 2" xfId="28767"/>
    <cellStyle name="Normal 67 8 3 3" xfId="49544"/>
    <cellStyle name="Normal 67 8 4" xfId="28768"/>
    <cellStyle name="Normal 67 8 5" xfId="28769"/>
    <cellStyle name="Normal 67 8 6" xfId="41847"/>
    <cellStyle name="Normal 67 9" xfId="28770"/>
    <cellStyle name="Normal 67 9 2" xfId="28771"/>
    <cellStyle name="Normal 67 9 3" xfId="28772"/>
    <cellStyle name="Normal 67 9 4" xfId="49545"/>
    <cellStyle name="Normal 68" xfId="295"/>
    <cellStyle name="Normal 68 2" xfId="28773"/>
    <cellStyle name="Normal 69" xfId="277"/>
    <cellStyle name="Normal 69 2" xfId="28774"/>
    <cellStyle name="Normal 69 2 2" xfId="28775"/>
    <cellStyle name="Normal 69 2 2 2" xfId="28776"/>
    <cellStyle name="Normal 69 2 2 2 2" xfId="28777"/>
    <cellStyle name="Normal 69 2 2 2 3" xfId="28778"/>
    <cellStyle name="Normal 69 2 2 2 4" xfId="53890"/>
    <cellStyle name="Normal 69 2 2 3" xfId="28779"/>
    <cellStyle name="Normal 69 2 2 3 2" xfId="28780"/>
    <cellStyle name="Normal 69 2 2 3 3" xfId="49546"/>
    <cellStyle name="Normal 69 2 2 4" xfId="28781"/>
    <cellStyle name="Normal 69 2 2 5" xfId="28782"/>
    <cellStyle name="Normal 69 2 2 6" xfId="43234"/>
    <cellStyle name="Normal 69 2 3" xfId="28783"/>
    <cellStyle name="Normal 69 2 3 2" xfId="28784"/>
    <cellStyle name="Normal 69 2 3 3" xfId="28785"/>
    <cellStyle name="Normal 69 2 3 4" xfId="49547"/>
    <cellStyle name="Normal 69 2 4" xfId="28786"/>
    <cellStyle name="Normal 69 2 4 2" xfId="28787"/>
    <cellStyle name="Normal 69 2 4 3" xfId="28788"/>
    <cellStyle name="Normal 69 2 4 4" xfId="46868"/>
    <cellStyle name="Normal 69 2 5" xfId="28789"/>
    <cellStyle name="Normal 69 2 5 2" xfId="28790"/>
    <cellStyle name="Normal 69 2 5 3" xfId="28791"/>
    <cellStyle name="Normal 69 2 5 4" xfId="52079"/>
    <cellStyle name="Normal 69 2 6" xfId="28792"/>
    <cellStyle name="Normal 69 2 6 2" xfId="28793"/>
    <cellStyle name="Normal 69 2 6 3" xfId="45045"/>
    <cellStyle name="Normal 69 2 7" xfId="28794"/>
    <cellStyle name="Normal 69 2 8" xfId="28795"/>
    <cellStyle name="Normal 69 2 9" xfId="41423"/>
    <cellStyle name="Normal 7" xfId="25"/>
    <cellStyle name="Normal 7 2" xfId="39"/>
    <cellStyle name="Normal 7 2 2" xfId="28796"/>
    <cellStyle name="Normal 7 2 2 2" xfId="28797"/>
    <cellStyle name="Normal 7 2 3" xfId="28798"/>
    <cellStyle name="Normal 7 2 4" xfId="28799"/>
    <cellStyle name="Normal 7 3" xfId="28800"/>
    <cellStyle name="Normal 7 3 2" xfId="28801"/>
    <cellStyle name="Normal 7 4" xfId="28802"/>
    <cellStyle name="Normal 7 5" xfId="28803"/>
    <cellStyle name="Normal 70" xfId="304"/>
    <cellStyle name="Normal 71" xfId="300"/>
    <cellStyle name="Normal 72" xfId="282"/>
    <cellStyle name="Normal 73" xfId="242"/>
    <cellStyle name="Normal 74" xfId="239"/>
    <cellStyle name="Normal 75" xfId="303"/>
    <cellStyle name="Normal 76" xfId="306"/>
    <cellStyle name="Normal 77" xfId="305"/>
    <cellStyle name="Normal 78" xfId="297"/>
    <cellStyle name="Normal 79" xfId="240"/>
    <cellStyle name="Normal 8" xfId="40"/>
    <cellStyle name="Normal 8 2" xfId="56"/>
    <cellStyle name="Normal 8 2 2" xfId="28804"/>
    <cellStyle name="Normal 8 2 2 2" xfId="28805"/>
    <cellStyle name="Normal 8 2 3" xfId="28806"/>
    <cellStyle name="Normal 8 2 4" xfId="28807"/>
    <cellStyle name="Normal 8 3" xfId="28808"/>
    <cellStyle name="Normal 8 3 2" xfId="28809"/>
    <cellStyle name="Normal 8 4" xfId="28810"/>
    <cellStyle name="Normal 8 5" xfId="28811"/>
    <cellStyle name="Normal 80" xfId="238"/>
    <cellStyle name="Normal 81" xfId="302"/>
    <cellStyle name="Normal 82" xfId="283"/>
    <cellStyle name="Normal 83" xfId="241"/>
    <cellStyle name="Normal 84" xfId="281"/>
    <cellStyle name="Normal 85" xfId="286"/>
    <cellStyle name="Normal 86" xfId="301"/>
    <cellStyle name="Normal 87" xfId="263"/>
    <cellStyle name="Normal 88" xfId="298"/>
    <cellStyle name="Normal 89" xfId="307"/>
    <cellStyle name="Normal 9" xfId="47"/>
    <cellStyle name="Normal 9 2" xfId="28812"/>
    <cellStyle name="Normal 9 2 2" xfId="28813"/>
    <cellStyle name="Normal 9 3" xfId="28814"/>
    <cellStyle name="Normal 9 4" xfId="28815"/>
    <cellStyle name="Normal 90" xfId="243"/>
    <cellStyle name="Normal 91" xfId="276"/>
    <cellStyle name="Normal 92" xfId="299"/>
    <cellStyle name="Normal 93" xfId="28816"/>
    <cellStyle name="Normal 94" xfId="28817"/>
    <cellStyle name="Normal 95" xfId="28818"/>
    <cellStyle name="Normal 96" xfId="28819"/>
    <cellStyle name="Normal 97" xfId="28820"/>
    <cellStyle name="Normal 98" xfId="28821"/>
    <cellStyle name="Normal 99" xfId="28822"/>
    <cellStyle name="Normal_FICHA DE VERIFICAÇÃO PRELIMINAR - Plano R" xfId="54149"/>
    <cellStyle name="Normal1" xfId="82"/>
    <cellStyle name="Normal2" xfId="83"/>
    <cellStyle name="Normal3" xfId="84"/>
    <cellStyle name="Nota 2" xfId="28823"/>
    <cellStyle name="Nota 2 2" xfId="28824"/>
    <cellStyle name="Nota 2 2 2" xfId="28825"/>
    <cellStyle name="Nota 2 2 2 2" xfId="28826"/>
    <cellStyle name="Nota 2 2 2 2 2" xfId="28827"/>
    <cellStyle name="Nota 2 2 2 2 3" xfId="54124"/>
    <cellStyle name="Nota 2 2 2 3" xfId="28828"/>
    <cellStyle name="Nota 2 2 2 4" xfId="28829"/>
    <cellStyle name="Nota 2 2 2 5" xfId="43468"/>
    <cellStyle name="Nota 2 2 3" xfId="28830"/>
    <cellStyle name="Nota 2 2 3 2" xfId="28831"/>
    <cellStyle name="Nota 2 2 3 3" xfId="52313"/>
    <cellStyle name="Nota 2 2 4" xfId="28832"/>
    <cellStyle name="Nota 2 2 5" xfId="28833"/>
    <cellStyle name="Nota 2 2 6" xfId="41657"/>
    <cellStyle name="Percent [2]" xfId="85"/>
    <cellStyle name="Percent [2] 2" xfId="28834"/>
    <cellStyle name="Percent [2] 2 2" xfId="28835"/>
    <cellStyle name="Percent [2] 3" xfId="28836"/>
    <cellStyle name="Percent [2] 4" xfId="28837"/>
    <cellStyle name="Percent_Sheet1" xfId="86"/>
    <cellStyle name="Percentual" xfId="87"/>
    <cellStyle name="Ponto" xfId="88"/>
    <cellStyle name="Porcentagem" xfId="54148" builtinId="5"/>
    <cellStyle name="Porcentagem 2" xfId="11"/>
    <cellStyle name="Porcentagem 2 2" xfId="188"/>
    <cellStyle name="Porcentagem 2 2 2" xfId="28838"/>
    <cellStyle name="Porcentagem 2 3" xfId="28839"/>
    <cellStyle name="Porcentagem 3" xfId="33"/>
    <cellStyle name="Porcentagem 3 2" xfId="43"/>
    <cellStyle name="Porcentagem 3 3" xfId="28840"/>
    <cellStyle name="Porcentagem 4" xfId="29"/>
    <cellStyle name="Porcentagem 4 2" xfId="34"/>
    <cellStyle name="Porcentagem 4 2 2" xfId="189"/>
    <cellStyle name="Porcentagem 4 2 2 2" xfId="28841"/>
    <cellStyle name="Porcentagem 4 2 3" xfId="28842"/>
    <cellStyle name="Porcentagem 5" xfId="61"/>
    <cellStyle name="Porcentagem 6" xfId="116"/>
    <cellStyle name="Porcentagem 6 10" xfId="28843"/>
    <cellStyle name="Porcentagem 6 10 2" xfId="28844"/>
    <cellStyle name="Porcentagem 6 10 2 2" xfId="28845"/>
    <cellStyle name="Porcentagem 6 10 2 2 2" xfId="28846"/>
    <cellStyle name="Porcentagem 6 10 2 2 3" xfId="28847"/>
    <cellStyle name="Porcentagem 6 10 2 2 4" xfId="52394"/>
    <cellStyle name="Porcentagem 6 10 2 3" xfId="28848"/>
    <cellStyle name="Porcentagem 6 10 2 3 2" xfId="28849"/>
    <cellStyle name="Porcentagem 6 10 2 3 3" xfId="49548"/>
    <cellStyle name="Porcentagem 6 10 2 4" xfId="28850"/>
    <cellStyle name="Porcentagem 6 10 2 5" xfId="28851"/>
    <cellStyle name="Porcentagem 6 10 2 6" xfId="41738"/>
    <cellStyle name="Porcentagem 6 10 3" xfId="28852"/>
    <cellStyle name="Porcentagem 6 10 3 2" xfId="28853"/>
    <cellStyle name="Porcentagem 6 10 3 3" xfId="28854"/>
    <cellStyle name="Porcentagem 6 10 3 4" xfId="49549"/>
    <cellStyle name="Porcentagem 6 10 4" xfId="28855"/>
    <cellStyle name="Porcentagem 6 10 4 2" xfId="28856"/>
    <cellStyle name="Porcentagem 6 10 4 3" xfId="28857"/>
    <cellStyle name="Porcentagem 6 10 4 4" xfId="45372"/>
    <cellStyle name="Porcentagem 6 10 5" xfId="28858"/>
    <cellStyle name="Porcentagem 6 10 5 2" xfId="28859"/>
    <cellStyle name="Porcentagem 6 10 5 3" xfId="28860"/>
    <cellStyle name="Porcentagem 6 10 5 4" xfId="50583"/>
    <cellStyle name="Porcentagem 6 10 6" xfId="28861"/>
    <cellStyle name="Porcentagem 6 10 6 2" xfId="28862"/>
    <cellStyle name="Porcentagem 6 10 6 3" xfId="43549"/>
    <cellStyle name="Porcentagem 6 10 7" xfId="28863"/>
    <cellStyle name="Porcentagem 6 10 8" xfId="28864"/>
    <cellStyle name="Porcentagem 6 10 9" xfId="39927"/>
    <cellStyle name="Porcentagem 6 11" xfId="28865"/>
    <cellStyle name="Porcentagem 6 11 2" xfId="28866"/>
    <cellStyle name="Porcentagem 6 11 2 2" xfId="28867"/>
    <cellStyle name="Porcentagem 6 11 2 2 2" xfId="28868"/>
    <cellStyle name="Porcentagem 6 11 2 2 3" xfId="28869"/>
    <cellStyle name="Porcentagem 6 11 2 2 4" xfId="53864"/>
    <cellStyle name="Porcentagem 6 11 2 3" xfId="28870"/>
    <cellStyle name="Porcentagem 6 11 2 3 2" xfId="28871"/>
    <cellStyle name="Porcentagem 6 11 2 3 3" xfId="49550"/>
    <cellStyle name="Porcentagem 6 11 2 4" xfId="28872"/>
    <cellStyle name="Porcentagem 6 11 2 5" xfId="28873"/>
    <cellStyle name="Porcentagem 6 11 2 6" xfId="43208"/>
    <cellStyle name="Porcentagem 6 11 3" xfId="28874"/>
    <cellStyle name="Porcentagem 6 11 3 2" xfId="28875"/>
    <cellStyle name="Porcentagem 6 11 3 3" xfId="28876"/>
    <cellStyle name="Porcentagem 6 11 3 4" xfId="49551"/>
    <cellStyle name="Porcentagem 6 11 4" xfId="28877"/>
    <cellStyle name="Porcentagem 6 11 4 2" xfId="28878"/>
    <cellStyle name="Porcentagem 6 11 4 3" xfId="28879"/>
    <cellStyle name="Porcentagem 6 11 4 4" xfId="46842"/>
    <cellStyle name="Porcentagem 6 11 5" xfId="28880"/>
    <cellStyle name="Porcentagem 6 11 5 2" xfId="28881"/>
    <cellStyle name="Porcentagem 6 11 5 3" xfId="28882"/>
    <cellStyle name="Porcentagem 6 11 5 4" xfId="52053"/>
    <cellStyle name="Porcentagem 6 11 6" xfId="28883"/>
    <cellStyle name="Porcentagem 6 11 6 2" xfId="28884"/>
    <cellStyle name="Porcentagem 6 11 6 3" xfId="45019"/>
    <cellStyle name="Porcentagem 6 11 7" xfId="28885"/>
    <cellStyle name="Porcentagem 6 11 8" xfId="28886"/>
    <cellStyle name="Porcentagem 6 11 9" xfId="41397"/>
    <cellStyle name="Porcentagem 6 12" xfId="28887"/>
    <cellStyle name="Porcentagem 6 12 2" xfId="28888"/>
    <cellStyle name="Porcentagem 6 12 2 2" xfId="28889"/>
    <cellStyle name="Porcentagem 6 12 2 2 2" xfId="28890"/>
    <cellStyle name="Porcentagem 6 12 2 2 3" xfId="28891"/>
    <cellStyle name="Porcentagem 6 12 2 2 4" xfId="54000"/>
    <cellStyle name="Porcentagem 6 12 2 3" xfId="28892"/>
    <cellStyle name="Porcentagem 6 12 2 3 2" xfId="28893"/>
    <cellStyle name="Porcentagem 6 12 2 3 3" xfId="49552"/>
    <cellStyle name="Porcentagem 6 12 2 4" xfId="28894"/>
    <cellStyle name="Porcentagem 6 12 2 5" xfId="28895"/>
    <cellStyle name="Porcentagem 6 12 2 6" xfId="43344"/>
    <cellStyle name="Porcentagem 6 12 3" xfId="28896"/>
    <cellStyle name="Porcentagem 6 12 3 2" xfId="28897"/>
    <cellStyle name="Porcentagem 6 12 3 3" xfId="28898"/>
    <cellStyle name="Porcentagem 6 12 3 4" xfId="46978"/>
    <cellStyle name="Porcentagem 6 12 4" xfId="28899"/>
    <cellStyle name="Porcentagem 6 12 4 2" xfId="28900"/>
    <cellStyle name="Porcentagem 6 12 4 3" xfId="28901"/>
    <cellStyle name="Porcentagem 6 12 4 4" xfId="52189"/>
    <cellStyle name="Porcentagem 6 12 5" xfId="28902"/>
    <cellStyle name="Porcentagem 6 12 5 2" xfId="28903"/>
    <cellStyle name="Porcentagem 6 12 5 3" xfId="45155"/>
    <cellStyle name="Porcentagem 6 12 6" xfId="28904"/>
    <cellStyle name="Porcentagem 6 12 7" xfId="28905"/>
    <cellStyle name="Porcentagem 6 12 8" xfId="41533"/>
    <cellStyle name="Porcentagem 6 13" xfId="28906"/>
    <cellStyle name="Porcentagem 6 13 2" xfId="28907"/>
    <cellStyle name="Porcentagem 6 13 2 2" xfId="28908"/>
    <cellStyle name="Porcentagem 6 13 2 3" xfId="28909"/>
    <cellStyle name="Porcentagem 6 13 2 4" xfId="49553"/>
    <cellStyle name="Porcentagem 6 13 3" xfId="28910"/>
    <cellStyle name="Porcentagem 6 13 3 2" xfId="28911"/>
    <cellStyle name="Porcentagem 6 13 3 3" xfId="28912"/>
    <cellStyle name="Porcentagem 6 13 3 4" xfId="52346"/>
    <cellStyle name="Porcentagem 6 13 4" xfId="28913"/>
    <cellStyle name="Porcentagem 6 13 4 2" xfId="28914"/>
    <cellStyle name="Porcentagem 6 13 4 3" xfId="45271"/>
    <cellStyle name="Porcentagem 6 13 5" xfId="28915"/>
    <cellStyle name="Porcentagem 6 13 6" xfId="28916"/>
    <cellStyle name="Porcentagem 6 13 7" xfId="41690"/>
    <cellStyle name="Porcentagem 6 14" xfId="28917"/>
    <cellStyle name="Porcentagem 6 14 2" xfId="28918"/>
    <cellStyle name="Porcentagem 6 14 3" xfId="28919"/>
    <cellStyle name="Porcentagem 6 14 4" xfId="49554"/>
    <cellStyle name="Porcentagem 6 15" xfId="28920"/>
    <cellStyle name="Porcentagem 6 15 2" xfId="28921"/>
    <cellStyle name="Porcentagem 6 15 3" xfId="28922"/>
    <cellStyle name="Porcentagem 6 15 4" xfId="45324"/>
    <cellStyle name="Porcentagem 6 16" xfId="28923"/>
    <cellStyle name="Porcentagem 6 16 2" xfId="28924"/>
    <cellStyle name="Porcentagem 6 16 3" xfId="28925"/>
    <cellStyle name="Porcentagem 6 16 4" xfId="50535"/>
    <cellStyle name="Porcentagem 6 17" xfId="28926"/>
    <cellStyle name="Porcentagem 6 17 2" xfId="28927"/>
    <cellStyle name="Porcentagem 6 17 3" xfId="43501"/>
    <cellStyle name="Porcentagem 6 18" xfId="28928"/>
    <cellStyle name="Porcentagem 6 19" xfId="28929"/>
    <cellStyle name="Porcentagem 6 2" xfId="166"/>
    <cellStyle name="Porcentagem 6 2 10" xfId="28930"/>
    <cellStyle name="Porcentagem 6 2 10 2" xfId="28931"/>
    <cellStyle name="Porcentagem 6 2 10 2 2" xfId="28932"/>
    <cellStyle name="Porcentagem 6 2 10 2 2 2" xfId="28933"/>
    <cellStyle name="Porcentagem 6 2 10 2 2 3" xfId="28934"/>
    <cellStyle name="Porcentagem 6 2 10 2 2 4" xfId="53865"/>
    <cellStyle name="Porcentagem 6 2 10 2 3" xfId="28935"/>
    <cellStyle name="Porcentagem 6 2 10 2 3 2" xfId="28936"/>
    <cellStyle name="Porcentagem 6 2 10 2 3 3" xfId="49555"/>
    <cellStyle name="Porcentagem 6 2 10 2 4" xfId="28937"/>
    <cellStyle name="Porcentagem 6 2 10 2 5" xfId="28938"/>
    <cellStyle name="Porcentagem 6 2 10 2 6" xfId="43209"/>
    <cellStyle name="Porcentagem 6 2 10 3" xfId="28939"/>
    <cellStyle name="Porcentagem 6 2 10 3 2" xfId="28940"/>
    <cellStyle name="Porcentagem 6 2 10 3 3" xfId="28941"/>
    <cellStyle name="Porcentagem 6 2 10 3 4" xfId="49556"/>
    <cellStyle name="Porcentagem 6 2 10 4" xfId="28942"/>
    <cellStyle name="Porcentagem 6 2 10 4 2" xfId="28943"/>
    <cellStyle name="Porcentagem 6 2 10 4 3" xfId="28944"/>
    <cellStyle name="Porcentagem 6 2 10 4 4" xfId="46843"/>
    <cellStyle name="Porcentagem 6 2 10 5" xfId="28945"/>
    <cellStyle name="Porcentagem 6 2 10 5 2" xfId="28946"/>
    <cellStyle name="Porcentagem 6 2 10 5 3" xfId="28947"/>
    <cellStyle name="Porcentagem 6 2 10 5 4" xfId="52054"/>
    <cellStyle name="Porcentagem 6 2 10 6" xfId="28948"/>
    <cellStyle name="Porcentagem 6 2 10 6 2" xfId="28949"/>
    <cellStyle name="Porcentagem 6 2 10 6 3" xfId="45020"/>
    <cellStyle name="Porcentagem 6 2 10 7" xfId="28950"/>
    <cellStyle name="Porcentagem 6 2 10 8" xfId="28951"/>
    <cellStyle name="Porcentagem 6 2 10 9" xfId="41398"/>
    <cellStyle name="Porcentagem 6 2 11" xfId="28952"/>
    <cellStyle name="Porcentagem 6 2 11 2" xfId="28953"/>
    <cellStyle name="Porcentagem 6 2 11 2 2" xfId="28954"/>
    <cellStyle name="Porcentagem 6 2 11 2 2 2" xfId="28955"/>
    <cellStyle name="Porcentagem 6 2 11 2 2 3" xfId="28956"/>
    <cellStyle name="Porcentagem 6 2 11 2 2 4" xfId="54001"/>
    <cellStyle name="Porcentagem 6 2 11 2 3" xfId="28957"/>
    <cellStyle name="Porcentagem 6 2 11 2 3 2" xfId="28958"/>
    <cellStyle name="Porcentagem 6 2 11 2 3 3" xfId="49557"/>
    <cellStyle name="Porcentagem 6 2 11 2 4" xfId="28959"/>
    <cellStyle name="Porcentagem 6 2 11 2 5" xfId="28960"/>
    <cellStyle name="Porcentagem 6 2 11 2 6" xfId="43345"/>
    <cellStyle name="Porcentagem 6 2 11 3" xfId="28961"/>
    <cellStyle name="Porcentagem 6 2 11 3 2" xfId="28962"/>
    <cellStyle name="Porcentagem 6 2 11 3 3" xfId="28963"/>
    <cellStyle name="Porcentagem 6 2 11 3 4" xfId="46979"/>
    <cellStyle name="Porcentagem 6 2 11 4" xfId="28964"/>
    <cellStyle name="Porcentagem 6 2 11 4 2" xfId="28965"/>
    <cellStyle name="Porcentagem 6 2 11 4 3" xfId="28966"/>
    <cellStyle name="Porcentagem 6 2 11 4 4" xfId="52190"/>
    <cellStyle name="Porcentagem 6 2 11 5" xfId="28967"/>
    <cellStyle name="Porcentagem 6 2 11 5 2" xfId="28968"/>
    <cellStyle name="Porcentagem 6 2 11 5 3" xfId="45156"/>
    <cellStyle name="Porcentagem 6 2 11 6" xfId="28969"/>
    <cellStyle name="Porcentagem 6 2 11 7" xfId="28970"/>
    <cellStyle name="Porcentagem 6 2 11 8" xfId="41534"/>
    <cellStyle name="Porcentagem 6 2 12" xfId="28971"/>
    <cellStyle name="Porcentagem 6 2 12 2" xfId="28972"/>
    <cellStyle name="Porcentagem 6 2 12 2 2" xfId="28973"/>
    <cellStyle name="Porcentagem 6 2 12 2 3" xfId="28974"/>
    <cellStyle name="Porcentagem 6 2 12 2 4" xfId="49558"/>
    <cellStyle name="Porcentagem 6 2 12 3" xfId="28975"/>
    <cellStyle name="Porcentagem 6 2 12 3 2" xfId="28976"/>
    <cellStyle name="Porcentagem 6 2 12 3 3" xfId="28977"/>
    <cellStyle name="Porcentagem 6 2 12 3 4" xfId="52362"/>
    <cellStyle name="Porcentagem 6 2 12 4" xfId="28978"/>
    <cellStyle name="Porcentagem 6 2 12 4 2" xfId="28979"/>
    <cellStyle name="Porcentagem 6 2 12 4 3" xfId="45294"/>
    <cellStyle name="Porcentagem 6 2 12 5" xfId="28980"/>
    <cellStyle name="Porcentagem 6 2 12 6" xfId="28981"/>
    <cellStyle name="Porcentagem 6 2 12 7" xfId="41706"/>
    <cellStyle name="Porcentagem 6 2 13" xfId="28982"/>
    <cellStyle name="Porcentagem 6 2 13 2" xfId="28983"/>
    <cellStyle name="Porcentagem 6 2 13 3" xfId="28984"/>
    <cellStyle name="Porcentagem 6 2 13 4" xfId="49559"/>
    <cellStyle name="Porcentagem 6 2 14" xfId="28985"/>
    <cellStyle name="Porcentagem 6 2 14 2" xfId="28986"/>
    <cellStyle name="Porcentagem 6 2 14 3" xfId="28987"/>
    <cellStyle name="Porcentagem 6 2 14 4" xfId="45340"/>
    <cellStyle name="Porcentagem 6 2 15" xfId="28988"/>
    <cellStyle name="Porcentagem 6 2 15 2" xfId="28989"/>
    <cellStyle name="Porcentagem 6 2 15 3" xfId="28990"/>
    <cellStyle name="Porcentagem 6 2 15 4" xfId="50551"/>
    <cellStyle name="Porcentagem 6 2 16" xfId="28991"/>
    <cellStyle name="Porcentagem 6 2 16 2" xfId="28992"/>
    <cellStyle name="Porcentagem 6 2 16 3" xfId="43517"/>
    <cellStyle name="Porcentagem 6 2 17" xfId="28993"/>
    <cellStyle name="Porcentagem 6 2 18" xfId="28994"/>
    <cellStyle name="Porcentagem 6 2 19" xfId="39895"/>
    <cellStyle name="Porcentagem 6 2 2" xfId="279"/>
    <cellStyle name="Porcentagem 6 2 2 10" xfId="28995"/>
    <cellStyle name="Porcentagem 6 2 2 10 2" xfId="28996"/>
    <cellStyle name="Porcentagem 6 2 2 10 3" xfId="28997"/>
    <cellStyle name="Porcentagem 6 2 2 10 4" xfId="50724"/>
    <cellStyle name="Porcentagem 6 2 2 11" xfId="28998"/>
    <cellStyle name="Porcentagem 6 2 2 11 2" xfId="28999"/>
    <cellStyle name="Porcentagem 6 2 2 11 3" xfId="43690"/>
    <cellStyle name="Porcentagem 6 2 2 12" xfId="29000"/>
    <cellStyle name="Porcentagem 6 2 2 13" xfId="29001"/>
    <cellStyle name="Porcentagem 6 2 2 14" xfId="40068"/>
    <cellStyle name="Porcentagem 6 2 2 2" xfId="29002"/>
    <cellStyle name="Porcentagem 6 2 2 2 10" xfId="29003"/>
    <cellStyle name="Porcentagem 6 2 2 2 11" xfId="40203"/>
    <cellStyle name="Porcentagem 6 2 2 2 2" xfId="29004"/>
    <cellStyle name="Porcentagem 6 2 2 2 2 10" xfId="40570"/>
    <cellStyle name="Porcentagem 6 2 2 2 2 2" xfId="29005"/>
    <cellStyle name="Porcentagem 6 2 2 2 2 2 2" xfId="29006"/>
    <cellStyle name="Porcentagem 6 2 2 2 2 2 2 2" xfId="29007"/>
    <cellStyle name="Porcentagem 6 2 2 2 2 2 2 2 2" xfId="29008"/>
    <cellStyle name="Porcentagem 6 2 2 2 2 2 2 2 3" xfId="29009"/>
    <cellStyle name="Porcentagem 6 2 2 2 2 2 2 2 4" xfId="53638"/>
    <cellStyle name="Porcentagem 6 2 2 2 2 2 2 3" xfId="29010"/>
    <cellStyle name="Porcentagem 6 2 2 2 2 2 2 3 2" xfId="29011"/>
    <cellStyle name="Porcentagem 6 2 2 2 2 2 2 3 3" xfId="49560"/>
    <cellStyle name="Porcentagem 6 2 2 2 2 2 2 4" xfId="29012"/>
    <cellStyle name="Porcentagem 6 2 2 2 2 2 2 5" xfId="29013"/>
    <cellStyle name="Porcentagem 6 2 2 2 2 2 2 6" xfId="42982"/>
    <cellStyle name="Porcentagem 6 2 2 2 2 2 3" xfId="29014"/>
    <cellStyle name="Porcentagem 6 2 2 2 2 2 3 2" xfId="29015"/>
    <cellStyle name="Porcentagem 6 2 2 2 2 2 3 3" xfId="29016"/>
    <cellStyle name="Porcentagem 6 2 2 2 2 2 3 4" xfId="49561"/>
    <cellStyle name="Porcentagem 6 2 2 2 2 2 4" xfId="29017"/>
    <cellStyle name="Porcentagem 6 2 2 2 2 2 4 2" xfId="29018"/>
    <cellStyle name="Porcentagem 6 2 2 2 2 2 4 3" xfId="29019"/>
    <cellStyle name="Porcentagem 6 2 2 2 2 2 4 4" xfId="46616"/>
    <cellStyle name="Porcentagem 6 2 2 2 2 2 5" xfId="29020"/>
    <cellStyle name="Porcentagem 6 2 2 2 2 2 5 2" xfId="29021"/>
    <cellStyle name="Porcentagem 6 2 2 2 2 2 5 3" xfId="29022"/>
    <cellStyle name="Porcentagem 6 2 2 2 2 2 5 4" xfId="51827"/>
    <cellStyle name="Porcentagem 6 2 2 2 2 2 6" xfId="29023"/>
    <cellStyle name="Porcentagem 6 2 2 2 2 2 6 2" xfId="29024"/>
    <cellStyle name="Porcentagem 6 2 2 2 2 2 6 3" xfId="44793"/>
    <cellStyle name="Porcentagem 6 2 2 2 2 2 7" xfId="29025"/>
    <cellStyle name="Porcentagem 6 2 2 2 2 2 8" xfId="29026"/>
    <cellStyle name="Porcentagem 6 2 2 2 2 2 9" xfId="41171"/>
    <cellStyle name="Porcentagem 6 2 2 2 2 3" xfId="29027"/>
    <cellStyle name="Porcentagem 6 2 2 2 2 3 2" xfId="29028"/>
    <cellStyle name="Porcentagem 6 2 2 2 2 3 2 2" xfId="29029"/>
    <cellStyle name="Porcentagem 6 2 2 2 2 3 2 3" xfId="29030"/>
    <cellStyle name="Porcentagem 6 2 2 2 2 3 2 4" xfId="53037"/>
    <cellStyle name="Porcentagem 6 2 2 2 2 3 3" xfId="29031"/>
    <cellStyle name="Porcentagem 6 2 2 2 2 3 3 2" xfId="29032"/>
    <cellStyle name="Porcentagem 6 2 2 2 2 3 3 3" xfId="49562"/>
    <cellStyle name="Porcentagem 6 2 2 2 2 3 4" xfId="29033"/>
    <cellStyle name="Porcentagem 6 2 2 2 2 3 5" xfId="29034"/>
    <cellStyle name="Porcentagem 6 2 2 2 2 3 6" xfId="42381"/>
    <cellStyle name="Porcentagem 6 2 2 2 2 4" xfId="29035"/>
    <cellStyle name="Porcentagem 6 2 2 2 2 4 2" xfId="29036"/>
    <cellStyle name="Porcentagem 6 2 2 2 2 4 3" xfId="29037"/>
    <cellStyle name="Porcentagem 6 2 2 2 2 4 4" xfId="49563"/>
    <cellStyle name="Porcentagem 6 2 2 2 2 5" xfId="29038"/>
    <cellStyle name="Porcentagem 6 2 2 2 2 5 2" xfId="29039"/>
    <cellStyle name="Porcentagem 6 2 2 2 2 5 3" xfId="29040"/>
    <cellStyle name="Porcentagem 6 2 2 2 2 5 4" xfId="46015"/>
    <cellStyle name="Porcentagem 6 2 2 2 2 6" xfId="29041"/>
    <cellStyle name="Porcentagem 6 2 2 2 2 6 2" xfId="29042"/>
    <cellStyle name="Porcentagem 6 2 2 2 2 6 3" xfId="29043"/>
    <cellStyle name="Porcentagem 6 2 2 2 2 6 4" xfId="51226"/>
    <cellStyle name="Porcentagem 6 2 2 2 2 7" xfId="29044"/>
    <cellStyle name="Porcentagem 6 2 2 2 2 7 2" xfId="29045"/>
    <cellStyle name="Porcentagem 6 2 2 2 2 7 3" xfId="44192"/>
    <cellStyle name="Porcentagem 6 2 2 2 2 8" xfId="29046"/>
    <cellStyle name="Porcentagem 6 2 2 2 2 9" xfId="29047"/>
    <cellStyle name="Porcentagem 6 2 2 2 3" xfId="29048"/>
    <cellStyle name="Porcentagem 6 2 2 2 3 2" xfId="29049"/>
    <cellStyle name="Porcentagem 6 2 2 2 3 2 2" xfId="29050"/>
    <cellStyle name="Porcentagem 6 2 2 2 3 2 2 2" xfId="29051"/>
    <cellStyle name="Porcentagem 6 2 2 2 3 2 2 3" xfId="29052"/>
    <cellStyle name="Porcentagem 6 2 2 2 3 2 2 4" xfId="53637"/>
    <cellStyle name="Porcentagem 6 2 2 2 3 2 3" xfId="29053"/>
    <cellStyle name="Porcentagem 6 2 2 2 3 2 3 2" xfId="29054"/>
    <cellStyle name="Porcentagem 6 2 2 2 3 2 3 3" xfId="49564"/>
    <cellStyle name="Porcentagem 6 2 2 2 3 2 4" xfId="29055"/>
    <cellStyle name="Porcentagem 6 2 2 2 3 2 5" xfId="29056"/>
    <cellStyle name="Porcentagem 6 2 2 2 3 2 6" xfId="42981"/>
    <cellStyle name="Porcentagem 6 2 2 2 3 3" xfId="29057"/>
    <cellStyle name="Porcentagem 6 2 2 2 3 3 2" xfId="29058"/>
    <cellStyle name="Porcentagem 6 2 2 2 3 3 3" xfId="29059"/>
    <cellStyle name="Porcentagem 6 2 2 2 3 3 4" xfId="49565"/>
    <cellStyle name="Porcentagem 6 2 2 2 3 4" xfId="29060"/>
    <cellStyle name="Porcentagem 6 2 2 2 3 4 2" xfId="29061"/>
    <cellStyle name="Porcentagem 6 2 2 2 3 4 3" xfId="29062"/>
    <cellStyle name="Porcentagem 6 2 2 2 3 4 4" xfId="46615"/>
    <cellStyle name="Porcentagem 6 2 2 2 3 5" xfId="29063"/>
    <cellStyle name="Porcentagem 6 2 2 2 3 5 2" xfId="29064"/>
    <cellStyle name="Porcentagem 6 2 2 2 3 5 3" xfId="29065"/>
    <cellStyle name="Porcentagem 6 2 2 2 3 5 4" xfId="51826"/>
    <cellStyle name="Porcentagem 6 2 2 2 3 6" xfId="29066"/>
    <cellStyle name="Porcentagem 6 2 2 2 3 6 2" xfId="29067"/>
    <cellStyle name="Porcentagem 6 2 2 2 3 6 3" xfId="44792"/>
    <cellStyle name="Porcentagem 6 2 2 2 3 7" xfId="29068"/>
    <cellStyle name="Porcentagem 6 2 2 2 3 8" xfId="29069"/>
    <cellStyle name="Porcentagem 6 2 2 2 3 9" xfId="41170"/>
    <cellStyle name="Porcentagem 6 2 2 2 4" xfId="29070"/>
    <cellStyle name="Porcentagem 6 2 2 2 4 2" xfId="29071"/>
    <cellStyle name="Porcentagem 6 2 2 2 4 2 2" xfId="29072"/>
    <cellStyle name="Porcentagem 6 2 2 2 4 2 3" xfId="29073"/>
    <cellStyle name="Porcentagem 6 2 2 2 4 2 4" xfId="52670"/>
    <cellStyle name="Porcentagem 6 2 2 2 4 3" xfId="29074"/>
    <cellStyle name="Porcentagem 6 2 2 2 4 3 2" xfId="29075"/>
    <cellStyle name="Porcentagem 6 2 2 2 4 3 3" xfId="49566"/>
    <cellStyle name="Porcentagem 6 2 2 2 4 4" xfId="29076"/>
    <cellStyle name="Porcentagem 6 2 2 2 4 5" xfId="29077"/>
    <cellStyle name="Porcentagem 6 2 2 2 4 6" xfId="42014"/>
    <cellStyle name="Porcentagem 6 2 2 2 5" xfId="29078"/>
    <cellStyle name="Porcentagem 6 2 2 2 5 2" xfId="29079"/>
    <cellStyle name="Porcentagem 6 2 2 2 5 3" xfId="29080"/>
    <cellStyle name="Porcentagem 6 2 2 2 5 4" xfId="49567"/>
    <cellStyle name="Porcentagem 6 2 2 2 6" xfId="29081"/>
    <cellStyle name="Porcentagem 6 2 2 2 6 2" xfId="29082"/>
    <cellStyle name="Porcentagem 6 2 2 2 6 3" xfId="29083"/>
    <cellStyle name="Porcentagem 6 2 2 2 6 4" xfId="45648"/>
    <cellStyle name="Porcentagem 6 2 2 2 7" xfId="29084"/>
    <cellStyle name="Porcentagem 6 2 2 2 7 2" xfId="29085"/>
    <cellStyle name="Porcentagem 6 2 2 2 7 3" xfId="29086"/>
    <cellStyle name="Porcentagem 6 2 2 2 7 4" xfId="50859"/>
    <cellStyle name="Porcentagem 6 2 2 2 8" xfId="29087"/>
    <cellStyle name="Porcentagem 6 2 2 2 8 2" xfId="29088"/>
    <cellStyle name="Porcentagem 6 2 2 2 8 3" xfId="43825"/>
    <cellStyle name="Porcentagem 6 2 2 2 9" xfId="29089"/>
    <cellStyle name="Porcentagem 6 2 2 3" xfId="29090"/>
    <cellStyle name="Porcentagem 6 2 2 3 10" xfId="40341"/>
    <cellStyle name="Porcentagem 6 2 2 3 2" xfId="29091"/>
    <cellStyle name="Porcentagem 6 2 2 3 2 2" xfId="29092"/>
    <cellStyle name="Porcentagem 6 2 2 3 2 2 2" xfId="29093"/>
    <cellStyle name="Porcentagem 6 2 2 3 2 2 2 2" xfId="29094"/>
    <cellStyle name="Porcentagem 6 2 2 3 2 2 2 3" xfId="29095"/>
    <cellStyle name="Porcentagem 6 2 2 3 2 2 2 4" xfId="53639"/>
    <cellStyle name="Porcentagem 6 2 2 3 2 2 3" xfId="29096"/>
    <cellStyle name="Porcentagem 6 2 2 3 2 2 3 2" xfId="29097"/>
    <cellStyle name="Porcentagem 6 2 2 3 2 2 3 3" xfId="49568"/>
    <cellStyle name="Porcentagem 6 2 2 3 2 2 4" xfId="29098"/>
    <cellStyle name="Porcentagem 6 2 2 3 2 2 5" xfId="29099"/>
    <cellStyle name="Porcentagem 6 2 2 3 2 2 6" xfId="42983"/>
    <cellStyle name="Porcentagem 6 2 2 3 2 3" xfId="29100"/>
    <cellStyle name="Porcentagem 6 2 2 3 2 3 2" xfId="29101"/>
    <cellStyle name="Porcentagem 6 2 2 3 2 3 3" xfId="29102"/>
    <cellStyle name="Porcentagem 6 2 2 3 2 3 4" xfId="49569"/>
    <cellStyle name="Porcentagem 6 2 2 3 2 4" xfId="29103"/>
    <cellStyle name="Porcentagem 6 2 2 3 2 4 2" xfId="29104"/>
    <cellStyle name="Porcentagem 6 2 2 3 2 4 3" xfId="29105"/>
    <cellStyle name="Porcentagem 6 2 2 3 2 4 4" xfId="46617"/>
    <cellStyle name="Porcentagem 6 2 2 3 2 5" xfId="29106"/>
    <cellStyle name="Porcentagem 6 2 2 3 2 5 2" xfId="29107"/>
    <cellStyle name="Porcentagem 6 2 2 3 2 5 3" xfId="29108"/>
    <cellStyle name="Porcentagem 6 2 2 3 2 5 4" xfId="51828"/>
    <cellStyle name="Porcentagem 6 2 2 3 2 6" xfId="29109"/>
    <cellStyle name="Porcentagem 6 2 2 3 2 6 2" xfId="29110"/>
    <cellStyle name="Porcentagem 6 2 2 3 2 6 3" xfId="44794"/>
    <cellStyle name="Porcentagem 6 2 2 3 2 7" xfId="29111"/>
    <cellStyle name="Porcentagem 6 2 2 3 2 8" xfId="29112"/>
    <cellStyle name="Porcentagem 6 2 2 3 2 9" xfId="41172"/>
    <cellStyle name="Porcentagem 6 2 2 3 3" xfId="29113"/>
    <cellStyle name="Porcentagem 6 2 2 3 3 2" xfId="29114"/>
    <cellStyle name="Porcentagem 6 2 2 3 3 2 2" xfId="29115"/>
    <cellStyle name="Porcentagem 6 2 2 3 3 2 3" xfId="29116"/>
    <cellStyle name="Porcentagem 6 2 2 3 3 2 4" xfId="52808"/>
    <cellStyle name="Porcentagem 6 2 2 3 3 3" xfId="29117"/>
    <cellStyle name="Porcentagem 6 2 2 3 3 3 2" xfId="29118"/>
    <cellStyle name="Porcentagem 6 2 2 3 3 3 3" xfId="49570"/>
    <cellStyle name="Porcentagem 6 2 2 3 3 4" xfId="29119"/>
    <cellStyle name="Porcentagem 6 2 2 3 3 5" xfId="29120"/>
    <cellStyle name="Porcentagem 6 2 2 3 3 6" xfId="42152"/>
    <cellStyle name="Porcentagem 6 2 2 3 4" xfId="29121"/>
    <cellStyle name="Porcentagem 6 2 2 3 4 2" xfId="29122"/>
    <cellStyle name="Porcentagem 6 2 2 3 4 3" xfId="29123"/>
    <cellStyle name="Porcentagem 6 2 2 3 4 4" xfId="49571"/>
    <cellStyle name="Porcentagem 6 2 2 3 5" xfId="29124"/>
    <cellStyle name="Porcentagem 6 2 2 3 5 2" xfId="29125"/>
    <cellStyle name="Porcentagem 6 2 2 3 5 3" xfId="29126"/>
    <cellStyle name="Porcentagem 6 2 2 3 5 4" xfId="45786"/>
    <cellStyle name="Porcentagem 6 2 2 3 6" xfId="29127"/>
    <cellStyle name="Porcentagem 6 2 2 3 6 2" xfId="29128"/>
    <cellStyle name="Porcentagem 6 2 2 3 6 3" xfId="29129"/>
    <cellStyle name="Porcentagem 6 2 2 3 6 4" xfId="50997"/>
    <cellStyle name="Porcentagem 6 2 2 3 7" xfId="29130"/>
    <cellStyle name="Porcentagem 6 2 2 3 7 2" xfId="29131"/>
    <cellStyle name="Porcentagem 6 2 2 3 7 3" xfId="43963"/>
    <cellStyle name="Porcentagem 6 2 2 3 8" xfId="29132"/>
    <cellStyle name="Porcentagem 6 2 2 3 9" xfId="29133"/>
    <cellStyle name="Porcentagem 6 2 2 4" xfId="29134"/>
    <cellStyle name="Porcentagem 6 2 2 4 2" xfId="29135"/>
    <cellStyle name="Porcentagem 6 2 2 4 2 2" xfId="29136"/>
    <cellStyle name="Porcentagem 6 2 2 4 2 2 2" xfId="29137"/>
    <cellStyle name="Porcentagem 6 2 2 4 2 2 3" xfId="29138"/>
    <cellStyle name="Porcentagem 6 2 2 4 2 2 4" xfId="53636"/>
    <cellStyle name="Porcentagem 6 2 2 4 2 3" xfId="29139"/>
    <cellStyle name="Porcentagem 6 2 2 4 2 3 2" xfId="29140"/>
    <cellStyle name="Porcentagem 6 2 2 4 2 3 3" xfId="49572"/>
    <cellStyle name="Porcentagem 6 2 2 4 2 4" xfId="29141"/>
    <cellStyle name="Porcentagem 6 2 2 4 2 5" xfId="29142"/>
    <cellStyle name="Porcentagem 6 2 2 4 2 6" xfId="42980"/>
    <cellStyle name="Porcentagem 6 2 2 4 3" xfId="29143"/>
    <cellStyle name="Porcentagem 6 2 2 4 3 2" xfId="29144"/>
    <cellStyle name="Porcentagem 6 2 2 4 3 3" xfId="29145"/>
    <cellStyle name="Porcentagem 6 2 2 4 3 4" xfId="49573"/>
    <cellStyle name="Porcentagem 6 2 2 4 4" xfId="29146"/>
    <cellStyle name="Porcentagem 6 2 2 4 4 2" xfId="29147"/>
    <cellStyle name="Porcentagem 6 2 2 4 4 3" xfId="29148"/>
    <cellStyle name="Porcentagem 6 2 2 4 4 4" xfId="46614"/>
    <cellStyle name="Porcentagem 6 2 2 4 5" xfId="29149"/>
    <cellStyle name="Porcentagem 6 2 2 4 5 2" xfId="29150"/>
    <cellStyle name="Porcentagem 6 2 2 4 5 3" xfId="29151"/>
    <cellStyle name="Porcentagem 6 2 2 4 5 4" xfId="51825"/>
    <cellStyle name="Porcentagem 6 2 2 4 6" xfId="29152"/>
    <cellStyle name="Porcentagem 6 2 2 4 6 2" xfId="29153"/>
    <cellStyle name="Porcentagem 6 2 2 4 6 3" xfId="44791"/>
    <cellStyle name="Porcentagem 6 2 2 4 7" xfId="29154"/>
    <cellStyle name="Porcentagem 6 2 2 4 8" xfId="29155"/>
    <cellStyle name="Porcentagem 6 2 2 4 9" xfId="41169"/>
    <cellStyle name="Porcentagem 6 2 2 5" xfId="29156"/>
    <cellStyle name="Porcentagem 6 2 2 5 2" xfId="29157"/>
    <cellStyle name="Porcentagem 6 2 2 5 2 2" xfId="29158"/>
    <cellStyle name="Porcentagem 6 2 2 5 2 2 2" xfId="29159"/>
    <cellStyle name="Porcentagem 6 2 2 5 2 2 3" xfId="29160"/>
    <cellStyle name="Porcentagem 6 2 2 5 2 2 4" xfId="53913"/>
    <cellStyle name="Porcentagem 6 2 2 5 2 3" xfId="29161"/>
    <cellStyle name="Porcentagem 6 2 2 5 2 3 2" xfId="29162"/>
    <cellStyle name="Porcentagem 6 2 2 5 2 3 3" xfId="49574"/>
    <cellStyle name="Porcentagem 6 2 2 5 2 4" xfId="29163"/>
    <cellStyle name="Porcentagem 6 2 2 5 2 5" xfId="29164"/>
    <cellStyle name="Porcentagem 6 2 2 5 2 6" xfId="43257"/>
    <cellStyle name="Porcentagem 6 2 2 5 3" xfId="29165"/>
    <cellStyle name="Porcentagem 6 2 2 5 3 2" xfId="29166"/>
    <cellStyle name="Porcentagem 6 2 2 5 3 3" xfId="29167"/>
    <cellStyle name="Porcentagem 6 2 2 5 3 4" xfId="49575"/>
    <cellStyle name="Porcentagem 6 2 2 5 4" xfId="29168"/>
    <cellStyle name="Porcentagem 6 2 2 5 4 2" xfId="29169"/>
    <cellStyle name="Porcentagem 6 2 2 5 4 3" xfId="29170"/>
    <cellStyle name="Porcentagem 6 2 2 5 4 4" xfId="46891"/>
    <cellStyle name="Porcentagem 6 2 2 5 5" xfId="29171"/>
    <cellStyle name="Porcentagem 6 2 2 5 5 2" xfId="29172"/>
    <cellStyle name="Porcentagem 6 2 2 5 5 3" xfId="29173"/>
    <cellStyle name="Porcentagem 6 2 2 5 5 4" xfId="52102"/>
    <cellStyle name="Porcentagem 6 2 2 5 6" xfId="29174"/>
    <cellStyle name="Porcentagem 6 2 2 5 6 2" xfId="29175"/>
    <cellStyle name="Porcentagem 6 2 2 5 6 3" xfId="45068"/>
    <cellStyle name="Porcentagem 6 2 2 5 7" xfId="29176"/>
    <cellStyle name="Porcentagem 6 2 2 5 8" xfId="29177"/>
    <cellStyle name="Porcentagem 6 2 2 5 9" xfId="41446"/>
    <cellStyle name="Porcentagem 6 2 2 6" xfId="29178"/>
    <cellStyle name="Porcentagem 6 2 2 6 2" xfId="29179"/>
    <cellStyle name="Porcentagem 6 2 2 6 2 2" xfId="29180"/>
    <cellStyle name="Porcentagem 6 2 2 6 2 2 2" xfId="29181"/>
    <cellStyle name="Porcentagem 6 2 2 6 2 2 3" xfId="29182"/>
    <cellStyle name="Porcentagem 6 2 2 6 2 2 4" xfId="54048"/>
    <cellStyle name="Porcentagem 6 2 2 6 2 3" xfId="29183"/>
    <cellStyle name="Porcentagem 6 2 2 6 2 3 2" xfId="29184"/>
    <cellStyle name="Porcentagem 6 2 2 6 2 3 3" xfId="49576"/>
    <cellStyle name="Porcentagem 6 2 2 6 2 4" xfId="29185"/>
    <cellStyle name="Porcentagem 6 2 2 6 2 5" xfId="29186"/>
    <cellStyle name="Porcentagem 6 2 2 6 2 6" xfId="43392"/>
    <cellStyle name="Porcentagem 6 2 2 6 3" xfId="29187"/>
    <cellStyle name="Porcentagem 6 2 2 6 3 2" xfId="29188"/>
    <cellStyle name="Porcentagem 6 2 2 6 3 3" xfId="29189"/>
    <cellStyle name="Porcentagem 6 2 2 6 3 4" xfId="47026"/>
    <cellStyle name="Porcentagem 6 2 2 6 4" xfId="29190"/>
    <cellStyle name="Porcentagem 6 2 2 6 4 2" xfId="29191"/>
    <cellStyle name="Porcentagem 6 2 2 6 4 3" xfId="29192"/>
    <cellStyle name="Porcentagem 6 2 2 6 4 4" xfId="52237"/>
    <cellStyle name="Porcentagem 6 2 2 6 5" xfId="29193"/>
    <cellStyle name="Porcentagem 6 2 2 6 5 2" xfId="29194"/>
    <cellStyle name="Porcentagem 6 2 2 6 5 3" xfId="45203"/>
    <cellStyle name="Porcentagem 6 2 2 6 6" xfId="29195"/>
    <cellStyle name="Porcentagem 6 2 2 6 7" xfId="29196"/>
    <cellStyle name="Porcentagem 6 2 2 6 8" xfId="41581"/>
    <cellStyle name="Porcentagem 6 2 2 7" xfId="29197"/>
    <cellStyle name="Porcentagem 6 2 2 7 2" xfId="29198"/>
    <cellStyle name="Porcentagem 6 2 2 7 2 2" xfId="29199"/>
    <cellStyle name="Porcentagem 6 2 2 7 2 3" xfId="29200"/>
    <cellStyle name="Porcentagem 6 2 2 7 2 4" xfId="52535"/>
    <cellStyle name="Porcentagem 6 2 2 7 3" xfId="29201"/>
    <cellStyle name="Porcentagem 6 2 2 7 3 2" xfId="29202"/>
    <cellStyle name="Porcentagem 6 2 2 7 3 3" xfId="49577"/>
    <cellStyle name="Porcentagem 6 2 2 7 4" xfId="29203"/>
    <cellStyle name="Porcentagem 6 2 2 7 5" xfId="29204"/>
    <cellStyle name="Porcentagem 6 2 2 7 6" xfId="41879"/>
    <cellStyle name="Porcentagem 6 2 2 8" xfId="29205"/>
    <cellStyle name="Porcentagem 6 2 2 8 2" xfId="29206"/>
    <cellStyle name="Porcentagem 6 2 2 8 3" xfId="29207"/>
    <cellStyle name="Porcentagem 6 2 2 8 4" xfId="49578"/>
    <cellStyle name="Porcentagem 6 2 2 9" xfId="29208"/>
    <cellStyle name="Porcentagem 6 2 2 9 2" xfId="29209"/>
    <cellStyle name="Porcentagem 6 2 2 9 3" xfId="29210"/>
    <cellStyle name="Porcentagem 6 2 2 9 4" xfId="45513"/>
    <cellStyle name="Porcentagem 6 2 3" xfId="228"/>
    <cellStyle name="Porcentagem 6 2 3 10" xfId="29211"/>
    <cellStyle name="Porcentagem 6 2 3 10 2" xfId="29212"/>
    <cellStyle name="Porcentagem 6 2 3 10 3" xfId="29213"/>
    <cellStyle name="Porcentagem 6 2 3 10 4" xfId="50766"/>
    <cellStyle name="Porcentagem 6 2 3 11" xfId="29214"/>
    <cellStyle name="Porcentagem 6 2 3 11 2" xfId="29215"/>
    <cellStyle name="Porcentagem 6 2 3 11 3" xfId="43732"/>
    <cellStyle name="Porcentagem 6 2 3 12" xfId="29216"/>
    <cellStyle name="Porcentagem 6 2 3 13" xfId="29217"/>
    <cellStyle name="Porcentagem 6 2 3 14" xfId="40110"/>
    <cellStyle name="Porcentagem 6 2 3 2" xfId="29218"/>
    <cellStyle name="Porcentagem 6 2 3 2 10" xfId="29219"/>
    <cellStyle name="Porcentagem 6 2 3 2 11" xfId="40245"/>
    <cellStyle name="Porcentagem 6 2 3 2 2" xfId="29220"/>
    <cellStyle name="Porcentagem 6 2 3 2 2 10" xfId="40612"/>
    <cellStyle name="Porcentagem 6 2 3 2 2 2" xfId="29221"/>
    <cellStyle name="Porcentagem 6 2 3 2 2 2 2" xfId="29222"/>
    <cellStyle name="Porcentagem 6 2 3 2 2 2 2 2" xfId="29223"/>
    <cellStyle name="Porcentagem 6 2 3 2 2 2 2 2 2" xfId="29224"/>
    <cellStyle name="Porcentagem 6 2 3 2 2 2 2 2 3" xfId="29225"/>
    <cellStyle name="Porcentagem 6 2 3 2 2 2 2 2 4" xfId="53642"/>
    <cellStyle name="Porcentagem 6 2 3 2 2 2 2 3" xfId="29226"/>
    <cellStyle name="Porcentagem 6 2 3 2 2 2 2 3 2" xfId="29227"/>
    <cellStyle name="Porcentagem 6 2 3 2 2 2 2 3 3" xfId="49579"/>
    <cellStyle name="Porcentagem 6 2 3 2 2 2 2 4" xfId="29228"/>
    <cellStyle name="Porcentagem 6 2 3 2 2 2 2 5" xfId="29229"/>
    <cellStyle name="Porcentagem 6 2 3 2 2 2 2 6" xfId="42986"/>
    <cellStyle name="Porcentagem 6 2 3 2 2 2 3" xfId="29230"/>
    <cellStyle name="Porcentagem 6 2 3 2 2 2 3 2" xfId="29231"/>
    <cellStyle name="Porcentagem 6 2 3 2 2 2 3 3" xfId="29232"/>
    <cellStyle name="Porcentagem 6 2 3 2 2 2 3 4" xfId="49580"/>
    <cellStyle name="Porcentagem 6 2 3 2 2 2 4" xfId="29233"/>
    <cellStyle name="Porcentagem 6 2 3 2 2 2 4 2" xfId="29234"/>
    <cellStyle name="Porcentagem 6 2 3 2 2 2 4 3" xfId="29235"/>
    <cellStyle name="Porcentagem 6 2 3 2 2 2 4 4" xfId="46620"/>
    <cellStyle name="Porcentagem 6 2 3 2 2 2 5" xfId="29236"/>
    <cellStyle name="Porcentagem 6 2 3 2 2 2 5 2" xfId="29237"/>
    <cellStyle name="Porcentagem 6 2 3 2 2 2 5 3" xfId="29238"/>
    <cellStyle name="Porcentagem 6 2 3 2 2 2 5 4" xfId="51831"/>
    <cellStyle name="Porcentagem 6 2 3 2 2 2 6" xfId="29239"/>
    <cellStyle name="Porcentagem 6 2 3 2 2 2 6 2" xfId="29240"/>
    <cellStyle name="Porcentagem 6 2 3 2 2 2 6 3" xfId="44797"/>
    <cellStyle name="Porcentagem 6 2 3 2 2 2 7" xfId="29241"/>
    <cellStyle name="Porcentagem 6 2 3 2 2 2 8" xfId="29242"/>
    <cellStyle name="Porcentagem 6 2 3 2 2 2 9" xfId="41175"/>
    <cellStyle name="Porcentagem 6 2 3 2 2 3" xfId="29243"/>
    <cellStyle name="Porcentagem 6 2 3 2 2 3 2" xfId="29244"/>
    <cellStyle name="Porcentagem 6 2 3 2 2 3 2 2" xfId="29245"/>
    <cellStyle name="Porcentagem 6 2 3 2 2 3 2 3" xfId="29246"/>
    <cellStyle name="Porcentagem 6 2 3 2 2 3 2 4" xfId="53079"/>
    <cellStyle name="Porcentagem 6 2 3 2 2 3 3" xfId="29247"/>
    <cellStyle name="Porcentagem 6 2 3 2 2 3 3 2" xfId="29248"/>
    <cellStyle name="Porcentagem 6 2 3 2 2 3 3 3" xfId="49581"/>
    <cellStyle name="Porcentagem 6 2 3 2 2 3 4" xfId="29249"/>
    <cellStyle name="Porcentagem 6 2 3 2 2 3 5" xfId="29250"/>
    <cellStyle name="Porcentagem 6 2 3 2 2 3 6" xfId="42423"/>
    <cellStyle name="Porcentagem 6 2 3 2 2 4" xfId="29251"/>
    <cellStyle name="Porcentagem 6 2 3 2 2 4 2" xfId="29252"/>
    <cellStyle name="Porcentagem 6 2 3 2 2 4 3" xfId="29253"/>
    <cellStyle name="Porcentagem 6 2 3 2 2 4 4" xfId="49582"/>
    <cellStyle name="Porcentagem 6 2 3 2 2 5" xfId="29254"/>
    <cellStyle name="Porcentagem 6 2 3 2 2 5 2" xfId="29255"/>
    <cellStyle name="Porcentagem 6 2 3 2 2 5 3" xfId="29256"/>
    <cellStyle name="Porcentagem 6 2 3 2 2 5 4" xfId="46057"/>
    <cellStyle name="Porcentagem 6 2 3 2 2 6" xfId="29257"/>
    <cellStyle name="Porcentagem 6 2 3 2 2 6 2" xfId="29258"/>
    <cellStyle name="Porcentagem 6 2 3 2 2 6 3" xfId="29259"/>
    <cellStyle name="Porcentagem 6 2 3 2 2 6 4" xfId="51268"/>
    <cellStyle name="Porcentagem 6 2 3 2 2 7" xfId="29260"/>
    <cellStyle name="Porcentagem 6 2 3 2 2 7 2" xfId="29261"/>
    <cellStyle name="Porcentagem 6 2 3 2 2 7 3" xfId="44234"/>
    <cellStyle name="Porcentagem 6 2 3 2 2 8" xfId="29262"/>
    <cellStyle name="Porcentagem 6 2 3 2 2 9" xfId="29263"/>
    <cellStyle name="Porcentagem 6 2 3 2 3" xfId="29264"/>
    <cellStyle name="Porcentagem 6 2 3 2 3 2" xfId="29265"/>
    <cellStyle name="Porcentagem 6 2 3 2 3 2 2" xfId="29266"/>
    <cellStyle name="Porcentagem 6 2 3 2 3 2 2 2" xfId="29267"/>
    <cellStyle name="Porcentagem 6 2 3 2 3 2 2 3" xfId="29268"/>
    <cellStyle name="Porcentagem 6 2 3 2 3 2 2 4" xfId="53641"/>
    <cellStyle name="Porcentagem 6 2 3 2 3 2 3" xfId="29269"/>
    <cellStyle name="Porcentagem 6 2 3 2 3 2 3 2" xfId="29270"/>
    <cellStyle name="Porcentagem 6 2 3 2 3 2 3 3" xfId="49583"/>
    <cellStyle name="Porcentagem 6 2 3 2 3 2 4" xfId="29271"/>
    <cellStyle name="Porcentagem 6 2 3 2 3 2 5" xfId="29272"/>
    <cellStyle name="Porcentagem 6 2 3 2 3 2 6" xfId="42985"/>
    <cellStyle name="Porcentagem 6 2 3 2 3 3" xfId="29273"/>
    <cellStyle name="Porcentagem 6 2 3 2 3 3 2" xfId="29274"/>
    <cellStyle name="Porcentagem 6 2 3 2 3 3 3" xfId="29275"/>
    <cellStyle name="Porcentagem 6 2 3 2 3 3 4" xfId="49584"/>
    <cellStyle name="Porcentagem 6 2 3 2 3 4" xfId="29276"/>
    <cellStyle name="Porcentagem 6 2 3 2 3 4 2" xfId="29277"/>
    <cellStyle name="Porcentagem 6 2 3 2 3 4 3" xfId="29278"/>
    <cellStyle name="Porcentagem 6 2 3 2 3 4 4" xfId="46619"/>
    <cellStyle name="Porcentagem 6 2 3 2 3 5" xfId="29279"/>
    <cellStyle name="Porcentagem 6 2 3 2 3 5 2" xfId="29280"/>
    <cellStyle name="Porcentagem 6 2 3 2 3 5 3" xfId="29281"/>
    <cellStyle name="Porcentagem 6 2 3 2 3 5 4" xfId="51830"/>
    <cellStyle name="Porcentagem 6 2 3 2 3 6" xfId="29282"/>
    <cellStyle name="Porcentagem 6 2 3 2 3 6 2" xfId="29283"/>
    <cellStyle name="Porcentagem 6 2 3 2 3 6 3" xfId="44796"/>
    <cellStyle name="Porcentagem 6 2 3 2 3 7" xfId="29284"/>
    <cellStyle name="Porcentagem 6 2 3 2 3 8" xfId="29285"/>
    <cellStyle name="Porcentagem 6 2 3 2 3 9" xfId="41174"/>
    <cellStyle name="Porcentagem 6 2 3 2 4" xfId="29286"/>
    <cellStyle name="Porcentagem 6 2 3 2 4 2" xfId="29287"/>
    <cellStyle name="Porcentagem 6 2 3 2 4 2 2" xfId="29288"/>
    <cellStyle name="Porcentagem 6 2 3 2 4 2 3" xfId="29289"/>
    <cellStyle name="Porcentagem 6 2 3 2 4 2 4" xfId="52712"/>
    <cellStyle name="Porcentagem 6 2 3 2 4 3" xfId="29290"/>
    <cellStyle name="Porcentagem 6 2 3 2 4 3 2" xfId="29291"/>
    <cellStyle name="Porcentagem 6 2 3 2 4 3 3" xfId="49585"/>
    <cellStyle name="Porcentagem 6 2 3 2 4 4" xfId="29292"/>
    <cellStyle name="Porcentagem 6 2 3 2 4 5" xfId="29293"/>
    <cellStyle name="Porcentagem 6 2 3 2 4 6" xfId="42056"/>
    <cellStyle name="Porcentagem 6 2 3 2 5" xfId="29294"/>
    <cellStyle name="Porcentagem 6 2 3 2 5 2" xfId="29295"/>
    <cellStyle name="Porcentagem 6 2 3 2 5 3" xfId="29296"/>
    <cellStyle name="Porcentagem 6 2 3 2 5 4" xfId="49586"/>
    <cellStyle name="Porcentagem 6 2 3 2 6" xfId="29297"/>
    <cellStyle name="Porcentagem 6 2 3 2 6 2" xfId="29298"/>
    <cellStyle name="Porcentagem 6 2 3 2 6 3" xfId="29299"/>
    <cellStyle name="Porcentagem 6 2 3 2 6 4" xfId="45690"/>
    <cellStyle name="Porcentagem 6 2 3 2 7" xfId="29300"/>
    <cellStyle name="Porcentagem 6 2 3 2 7 2" xfId="29301"/>
    <cellStyle name="Porcentagem 6 2 3 2 7 3" xfId="29302"/>
    <cellStyle name="Porcentagem 6 2 3 2 7 4" xfId="50901"/>
    <cellStyle name="Porcentagem 6 2 3 2 8" xfId="29303"/>
    <cellStyle name="Porcentagem 6 2 3 2 8 2" xfId="29304"/>
    <cellStyle name="Porcentagem 6 2 3 2 8 3" xfId="43867"/>
    <cellStyle name="Porcentagem 6 2 3 2 9" xfId="29305"/>
    <cellStyle name="Porcentagem 6 2 3 3" xfId="29306"/>
    <cellStyle name="Porcentagem 6 2 3 3 10" xfId="40383"/>
    <cellStyle name="Porcentagem 6 2 3 3 2" xfId="29307"/>
    <cellStyle name="Porcentagem 6 2 3 3 2 2" xfId="29308"/>
    <cellStyle name="Porcentagem 6 2 3 3 2 2 2" xfId="29309"/>
    <cellStyle name="Porcentagem 6 2 3 3 2 2 2 2" xfId="29310"/>
    <cellStyle name="Porcentagem 6 2 3 3 2 2 2 3" xfId="29311"/>
    <cellStyle name="Porcentagem 6 2 3 3 2 2 2 4" xfId="53643"/>
    <cellStyle name="Porcentagem 6 2 3 3 2 2 3" xfId="29312"/>
    <cellStyle name="Porcentagem 6 2 3 3 2 2 3 2" xfId="29313"/>
    <cellStyle name="Porcentagem 6 2 3 3 2 2 3 3" xfId="49587"/>
    <cellStyle name="Porcentagem 6 2 3 3 2 2 4" xfId="29314"/>
    <cellStyle name="Porcentagem 6 2 3 3 2 2 5" xfId="29315"/>
    <cellStyle name="Porcentagem 6 2 3 3 2 2 6" xfId="42987"/>
    <cellStyle name="Porcentagem 6 2 3 3 2 3" xfId="29316"/>
    <cellStyle name="Porcentagem 6 2 3 3 2 3 2" xfId="29317"/>
    <cellStyle name="Porcentagem 6 2 3 3 2 3 3" xfId="29318"/>
    <cellStyle name="Porcentagem 6 2 3 3 2 3 4" xfId="49588"/>
    <cellStyle name="Porcentagem 6 2 3 3 2 4" xfId="29319"/>
    <cellStyle name="Porcentagem 6 2 3 3 2 4 2" xfId="29320"/>
    <cellStyle name="Porcentagem 6 2 3 3 2 4 3" xfId="29321"/>
    <cellStyle name="Porcentagem 6 2 3 3 2 4 4" xfId="46621"/>
    <cellStyle name="Porcentagem 6 2 3 3 2 5" xfId="29322"/>
    <cellStyle name="Porcentagem 6 2 3 3 2 5 2" xfId="29323"/>
    <cellStyle name="Porcentagem 6 2 3 3 2 5 3" xfId="29324"/>
    <cellStyle name="Porcentagem 6 2 3 3 2 5 4" xfId="51832"/>
    <cellStyle name="Porcentagem 6 2 3 3 2 6" xfId="29325"/>
    <cellStyle name="Porcentagem 6 2 3 3 2 6 2" xfId="29326"/>
    <cellStyle name="Porcentagem 6 2 3 3 2 6 3" xfId="44798"/>
    <cellStyle name="Porcentagem 6 2 3 3 2 7" xfId="29327"/>
    <cellStyle name="Porcentagem 6 2 3 3 2 8" xfId="29328"/>
    <cellStyle name="Porcentagem 6 2 3 3 2 9" xfId="41176"/>
    <cellStyle name="Porcentagem 6 2 3 3 3" xfId="29329"/>
    <cellStyle name="Porcentagem 6 2 3 3 3 2" xfId="29330"/>
    <cellStyle name="Porcentagem 6 2 3 3 3 2 2" xfId="29331"/>
    <cellStyle name="Porcentagem 6 2 3 3 3 2 3" xfId="29332"/>
    <cellStyle name="Porcentagem 6 2 3 3 3 2 4" xfId="52850"/>
    <cellStyle name="Porcentagem 6 2 3 3 3 3" xfId="29333"/>
    <cellStyle name="Porcentagem 6 2 3 3 3 3 2" xfId="29334"/>
    <cellStyle name="Porcentagem 6 2 3 3 3 3 3" xfId="49589"/>
    <cellStyle name="Porcentagem 6 2 3 3 3 4" xfId="29335"/>
    <cellStyle name="Porcentagem 6 2 3 3 3 5" xfId="29336"/>
    <cellStyle name="Porcentagem 6 2 3 3 3 6" xfId="42194"/>
    <cellStyle name="Porcentagem 6 2 3 3 4" xfId="29337"/>
    <cellStyle name="Porcentagem 6 2 3 3 4 2" xfId="29338"/>
    <cellStyle name="Porcentagem 6 2 3 3 4 3" xfId="29339"/>
    <cellStyle name="Porcentagem 6 2 3 3 4 4" xfId="49590"/>
    <cellStyle name="Porcentagem 6 2 3 3 5" xfId="29340"/>
    <cellStyle name="Porcentagem 6 2 3 3 5 2" xfId="29341"/>
    <cellStyle name="Porcentagem 6 2 3 3 5 3" xfId="29342"/>
    <cellStyle name="Porcentagem 6 2 3 3 5 4" xfId="45828"/>
    <cellStyle name="Porcentagem 6 2 3 3 6" xfId="29343"/>
    <cellStyle name="Porcentagem 6 2 3 3 6 2" xfId="29344"/>
    <cellStyle name="Porcentagem 6 2 3 3 6 3" xfId="29345"/>
    <cellStyle name="Porcentagem 6 2 3 3 6 4" xfId="51039"/>
    <cellStyle name="Porcentagem 6 2 3 3 7" xfId="29346"/>
    <cellStyle name="Porcentagem 6 2 3 3 7 2" xfId="29347"/>
    <cellStyle name="Porcentagem 6 2 3 3 7 3" xfId="44005"/>
    <cellStyle name="Porcentagem 6 2 3 3 8" xfId="29348"/>
    <cellStyle name="Porcentagem 6 2 3 3 9" xfId="29349"/>
    <cellStyle name="Porcentagem 6 2 3 4" xfId="29350"/>
    <cellStyle name="Porcentagem 6 2 3 4 2" xfId="29351"/>
    <cellStyle name="Porcentagem 6 2 3 4 2 2" xfId="29352"/>
    <cellStyle name="Porcentagem 6 2 3 4 2 2 2" xfId="29353"/>
    <cellStyle name="Porcentagem 6 2 3 4 2 2 3" xfId="29354"/>
    <cellStyle name="Porcentagem 6 2 3 4 2 2 4" xfId="53640"/>
    <cellStyle name="Porcentagem 6 2 3 4 2 3" xfId="29355"/>
    <cellStyle name="Porcentagem 6 2 3 4 2 3 2" xfId="29356"/>
    <cellStyle name="Porcentagem 6 2 3 4 2 3 3" xfId="49591"/>
    <cellStyle name="Porcentagem 6 2 3 4 2 4" xfId="29357"/>
    <cellStyle name="Porcentagem 6 2 3 4 2 5" xfId="29358"/>
    <cellStyle name="Porcentagem 6 2 3 4 2 6" xfId="42984"/>
    <cellStyle name="Porcentagem 6 2 3 4 3" xfId="29359"/>
    <cellStyle name="Porcentagem 6 2 3 4 3 2" xfId="29360"/>
    <cellStyle name="Porcentagem 6 2 3 4 3 3" xfId="29361"/>
    <cellStyle name="Porcentagem 6 2 3 4 3 4" xfId="49592"/>
    <cellStyle name="Porcentagem 6 2 3 4 4" xfId="29362"/>
    <cellStyle name="Porcentagem 6 2 3 4 4 2" xfId="29363"/>
    <cellStyle name="Porcentagem 6 2 3 4 4 3" xfId="29364"/>
    <cellStyle name="Porcentagem 6 2 3 4 4 4" xfId="46618"/>
    <cellStyle name="Porcentagem 6 2 3 4 5" xfId="29365"/>
    <cellStyle name="Porcentagem 6 2 3 4 5 2" xfId="29366"/>
    <cellStyle name="Porcentagem 6 2 3 4 5 3" xfId="29367"/>
    <cellStyle name="Porcentagem 6 2 3 4 5 4" xfId="51829"/>
    <cellStyle name="Porcentagem 6 2 3 4 6" xfId="29368"/>
    <cellStyle name="Porcentagem 6 2 3 4 6 2" xfId="29369"/>
    <cellStyle name="Porcentagem 6 2 3 4 6 3" xfId="44795"/>
    <cellStyle name="Porcentagem 6 2 3 4 7" xfId="29370"/>
    <cellStyle name="Porcentagem 6 2 3 4 8" xfId="29371"/>
    <cellStyle name="Porcentagem 6 2 3 4 9" xfId="41173"/>
    <cellStyle name="Porcentagem 6 2 3 5" xfId="29372"/>
    <cellStyle name="Porcentagem 6 2 3 5 2" xfId="29373"/>
    <cellStyle name="Porcentagem 6 2 3 5 2 2" xfId="29374"/>
    <cellStyle name="Porcentagem 6 2 3 5 2 2 2" xfId="29375"/>
    <cellStyle name="Porcentagem 6 2 3 5 2 2 3" xfId="29376"/>
    <cellStyle name="Porcentagem 6 2 3 5 2 2 4" xfId="53955"/>
    <cellStyle name="Porcentagem 6 2 3 5 2 3" xfId="29377"/>
    <cellStyle name="Porcentagem 6 2 3 5 2 3 2" xfId="29378"/>
    <cellStyle name="Porcentagem 6 2 3 5 2 3 3" xfId="49593"/>
    <cellStyle name="Porcentagem 6 2 3 5 2 4" xfId="29379"/>
    <cellStyle name="Porcentagem 6 2 3 5 2 5" xfId="29380"/>
    <cellStyle name="Porcentagem 6 2 3 5 2 6" xfId="43299"/>
    <cellStyle name="Porcentagem 6 2 3 5 3" xfId="29381"/>
    <cellStyle name="Porcentagem 6 2 3 5 3 2" xfId="29382"/>
    <cellStyle name="Porcentagem 6 2 3 5 3 3" xfId="29383"/>
    <cellStyle name="Porcentagem 6 2 3 5 3 4" xfId="49594"/>
    <cellStyle name="Porcentagem 6 2 3 5 4" xfId="29384"/>
    <cellStyle name="Porcentagem 6 2 3 5 4 2" xfId="29385"/>
    <cellStyle name="Porcentagem 6 2 3 5 4 3" xfId="29386"/>
    <cellStyle name="Porcentagem 6 2 3 5 4 4" xfId="46933"/>
    <cellStyle name="Porcentagem 6 2 3 5 5" xfId="29387"/>
    <cellStyle name="Porcentagem 6 2 3 5 5 2" xfId="29388"/>
    <cellStyle name="Porcentagem 6 2 3 5 5 3" xfId="29389"/>
    <cellStyle name="Porcentagem 6 2 3 5 5 4" xfId="52144"/>
    <cellStyle name="Porcentagem 6 2 3 5 6" xfId="29390"/>
    <cellStyle name="Porcentagem 6 2 3 5 6 2" xfId="29391"/>
    <cellStyle name="Porcentagem 6 2 3 5 6 3" xfId="45110"/>
    <cellStyle name="Porcentagem 6 2 3 5 7" xfId="29392"/>
    <cellStyle name="Porcentagem 6 2 3 5 8" xfId="29393"/>
    <cellStyle name="Porcentagem 6 2 3 5 9" xfId="41488"/>
    <cellStyle name="Porcentagem 6 2 3 6" xfId="29394"/>
    <cellStyle name="Porcentagem 6 2 3 6 2" xfId="29395"/>
    <cellStyle name="Porcentagem 6 2 3 6 2 2" xfId="29396"/>
    <cellStyle name="Porcentagem 6 2 3 6 2 2 2" xfId="29397"/>
    <cellStyle name="Porcentagem 6 2 3 6 2 2 3" xfId="29398"/>
    <cellStyle name="Porcentagem 6 2 3 6 2 2 4" xfId="54090"/>
    <cellStyle name="Porcentagem 6 2 3 6 2 3" xfId="29399"/>
    <cellStyle name="Porcentagem 6 2 3 6 2 3 2" xfId="29400"/>
    <cellStyle name="Porcentagem 6 2 3 6 2 3 3" xfId="49595"/>
    <cellStyle name="Porcentagem 6 2 3 6 2 4" xfId="29401"/>
    <cellStyle name="Porcentagem 6 2 3 6 2 5" xfId="29402"/>
    <cellStyle name="Porcentagem 6 2 3 6 2 6" xfId="43434"/>
    <cellStyle name="Porcentagem 6 2 3 6 3" xfId="29403"/>
    <cellStyle name="Porcentagem 6 2 3 6 3 2" xfId="29404"/>
    <cellStyle name="Porcentagem 6 2 3 6 3 3" xfId="29405"/>
    <cellStyle name="Porcentagem 6 2 3 6 3 4" xfId="47068"/>
    <cellStyle name="Porcentagem 6 2 3 6 4" xfId="29406"/>
    <cellStyle name="Porcentagem 6 2 3 6 4 2" xfId="29407"/>
    <cellStyle name="Porcentagem 6 2 3 6 4 3" xfId="29408"/>
    <cellStyle name="Porcentagem 6 2 3 6 4 4" xfId="52279"/>
    <cellStyle name="Porcentagem 6 2 3 6 5" xfId="29409"/>
    <cellStyle name="Porcentagem 6 2 3 6 5 2" xfId="29410"/>
    <cellStyle name="Porcentagem 6 2 3 6 5 3" xfId="45245"/>
    <cellStyle name="Porcentagem 6 2 3 6 6" xfId="29411"/>
    <cellStyle name="Porcentagem 6 2 3 6 7" xfId="29412"/>
    <cellStyle name="Porcentagem 6 2 3 6 8" xfId="41623"/>
    <cellStyle name="Porcentagem 6 2 3 7" xfId="29413"/>
    <cellStyle name="Porcentagem 6 2 3 7 2" xfId="29414"/>
    <cellStyle name="Porcentagem 6 2 3 7 2 2" xfId="29415"/>
    <cellStyle name="Porcentagem 6 2 3 7 2 3" xfId="29416"/>
    <cellStyle name="Porcentagem 6 2 3 7 2 4" xfId="52577"/>
    <cellStyle name="Porcentagem 6 2 3 7 3" xfId="29417"/>
    <cellStyle name="Porcentagem 6 2 3 7 3 2" xfId="29418"/>
    <cellStyle name="Porcentagem 6 2 3 7 3 3" xfId="49596"/>
    <cellStyle name="Porcentagem 6 2 3 7 4" xfId="29419"/>
    <cellStyle name="Porcentagem 6 2 3 7 5" xfId="29420"/>
    <cellStyle name="Porcentagem 6 2 3 7 6" xfId="41921"/>
    <cellStyle name="Porcentagem 6 2 3 8" xfId="29421"/>
    <cellStyle name="Porcentagem 6 2 3 8 2" xfId="29422"/>
    <cellStyle name="Porcentagem 6 2 3 8 3" xfId="29423"/>
    <cellStyle name="Porcentagem 6 2 3 8 4" xfId="49597"/>
    <cellStyle name="Porcentagem 6 2 3 9" xfId="29424"/>
    <cellStyle name="Porcentagem 6 2 3 9 2" xfId="29425"/>
    <cellStyle name="Porcentagem 6 2 3 9 3" xfId="29426"/>
    <cellStyle name="Porcentagem 6 2 3 9 4" xfId="45555"/>
    <cellStyle name="Porcentagem 6 2 4" xfId="29427"/>
    <cellStyle name="Porcentagem 6 2 4 10" xfId="29428"/>
    <cellStyle name="Porcentagem 6 2 4 11" xfId="40021"/>
    <cellStyle name="Porcentagem 6 2 4 2" xfId="29429"/>
    <cellStyle name="Porcentagem 6 2 4 2 10" xfId="40473"/>
    <cellStyle name="Porcentagem 6 2 4 2 2" xfId="29430"/>
    <cellStyle name="Porcentagem 6 2 4 2 2 2" xfId="29431"/>
    <cellStyle name="Porcentagem 6 2 4 2 2 2 2" xfId="29432"/>
    <cellStyle name="Porcentagem 6 2 4 2 2 2 2 2" xfId="29433"/>
    <cellStyle name="Porcentagem 6 2 4 2 2 2 2 3" xfId="29434"/>
    <cellStyle name="Porcentagem 6 2 4 2 2 2 2 4" xfId="53645"/>
    <cellStyle name="Porcentagem 6 2 4 2 2 2 3" xfId="29435"/>
    <cellStyle name="Porcentagem 6 2 4 2 2 2 3 2" xfId="29436"/>
    <cellStyle name="Porcentagem 6 2 4 2 2 2 3 3" xfId="49598"/>
    <cellStyle name="Porcentagem 6 2 4 2 2 2 4" xfId="29437"/>
    <cellStyle name="Porcentagem 6 2 4 2 2 2 5" xfId="29438"/>
    <cellStyle name="Porcentagem 6 2 4 2 2 2 6" xfId="42989"/>
    <cellStyle name="Porcentagem 6 2 4 2 2 3" xfId="29439"/>
    <cellStyle name="Porcentagem 6 2 4 2 2 3 2" xfId="29440"/>
    <cellStyle name="Porcentagem 6 2 4 2 2 3 3" xfId="29441"/>
    <cellStyle name="Porcentagem 6 2 4 2 2 3 4" xfId="49599"/>
    <cellStyle name="Porcentagem 6 2 4 2 2 4" xfId="29442"/>
    <cellStyle name="Porcentagem 6 2 4 2 2 4 2" xfId="29443"/>
    <cellStyle name="Porcentagem 6 2 4 2 2 4 3" xfId="29444"/>
    <cellStyle name="Porcentagem 6 2 4 2 2 4 4" xfId="46623"/>
    <cellStyle name="Porcentagem 6 2 4 2 2 5" xfId="29445"/>
    <cellStyle name="Porcentagem 6 2 4 2 2 5 2" xfId="29446"/>
    <cellStyle name="Porcentagem 6 2 4 2 2 5 3" xfId="29447"/>
    <cellStyle name="Porcentagem 6 2 4 2 2 5 4" xfId="51834"/>
    <cellStyle name="Porcentagem 6 2 4 2 2 6" xfId="29448"/>
    <cellStyle name="Porcentagem 6 2 4 2 2 6 2" xfId="29449"/>
    <cellStyle name="Porcentagem 6 2 4 2 2 6 3" xfId="44800"/>
    <cellStyle name="Porcentagem 6 2 4 2 2 7" xfId="29450"/>
    <cellStyle name="Porcentagem 6 2 4 2 2 8" xfId="29451"/>
    <cellStyle name="Porcentagem 6 2 4 2 2 9" xfId="41178"/>
    <cellStyle name="Porcentagem 6 2 4 2 3" xfId="29452"/>
    <cellStyle name="Porcentagem 6 2 4 2 3 2" xfId="29453"/>
    <cellStyle name="Porcentagem 6 2 4 2 3 2 2" xfId="29454"/>
    <cellStyle name="Porcentagem 6 2 4 2 3 2 3" xfId="29455"/>
    <cellStyle name="Porcentagem 6 2 4 2 3 2 4" xfId="52940"/>
    <cellStyle name="Porcentagem 6 2 4 2 3 3" xfId="29456"/>
    <cellStyle name="Porcentagem 6 2 4 2 3 3 2" xfId="29457"/>
    <cellStyle name="Porcentagem 6 2 4 2 3 3 3" xfId="49600"/>
    <cellStyle name="Porcentagem 6 2 4 2 3 4" xfId="29458"/>
    <cellStyle name="Porcentagem 6 2 4 2 3 5" xfId="29459"/>
    <cellStyle name="Porcentagem 6 2 4 2 3 6" xfId="42284"/>
    <cellStyle name="Porcentagem 6 2 4 2 4" xfId="29460"/>
    <cellStyle name="Porcentagem 6 2 4 2 4 2" xfId="29461"/>
    <cellStyle name="Porcentagem 6 2 4 2 4 3" xfId="29462"/>
    <cellStyle name="Porcentagem 6 2 4 2 4 4" xfId="49601"/>
    <cellStyle name="Porcentagem 6 2 4 2 5" xfId="29463"/>
    <cellStyle name="Porcentagem 6 2 4 2 5 2" xfId="29464"/>
    <cellStyle name="Porcentagem 6 2 4 2 5 3" xfId="29465"/>
    <cellStyle name="Porcentagem 6 2 4 2 5 4" xfId="45918"/>
    <cellStyle name="Porcentagem 6 2 4 2 6" xfId="29466"/>
    <cellStyle name="Porcentagem 6 2 4 2 6 2" xfId="29467"/>
    <cellStyle name="Porcentagem 6 2 4 2 6 3" xfId="29468"/>
    <cellStyle name="Porcentagem 6 2 4 2 6 4" xfId="51129"/>
    <cellStyle name="Porcentagem 6 2 4 2 7" xfId="29469"/>
    <cellStyle name="Porcentagem 6 2 4 2 7 2" xfId="29470"/>
    <cellStyle name="Porcentagem 6 2 4 2 7 3" xfId="44095"/>
    <cellStyle name="Porcentagem 6 2 4 2 8" xfId="29471"/>
    <cellStyle name="Porcentagem 6 2 4 2 9" xfId="29472"/>
    <cellStyle name="Porcentagem 6 2 4 3" xfId="29473"/>
    <cellStyle name="Porcentagem 6 2 4 3 2" xfId="29474"/>
    <cellStyle name="Porcentagem 6 2 4 3 2 2" xfId="29475"/>
    <cellStyle name="Porcentagem 6 2 4 3 2 2 2" xfId="29476"/>
    <cellStyle name="Porcentagem 6 2 4 3 2 2 3" xfId="29477"/>
    <cellStyle name="Porcentagem 6 2 4 3 2 2 4" xfId="53644"/>
    <cellStyle name="Porcentagem 6 2 4 3 2 3" xfId="29478"/>
    <cellStyle name="Porcentagem 6 2 4 3 2 3 2" xfId="29479"/>
    <cellStyle name="Porcentagem 6 2 4 3 2 3 3" xfId="49602"/>
    <cellStyle name="Porcentagem 6 2 4 3 2 4" xfId="29480"/>
    <cellStyle name="Porcentagem 6 2 4 3 2 5" xfId="29481"/>
    <cellStyle name="Porcentagem 6 2 4 3 2 6" xfId="42988"/>
    <cellStyle name="Porcentagem 6 2 4 3 3" xfId="29482"/>
    <cellStyle name="Porcentagem 6 2 4 3 3 2" xfId="29483"/>
    <cellStyle name="Porcentagem 6 2 4 3 3 3" xfId="29484"/>
    <cellStyle name="Porcentagem 6 2 4 3 3 4" xfId="49603"/>
    <cellStyle name="Porcentagem 6 2 4 3 4" xfId="29485"/>
    <cellStyle name="Porcentagem 6 2 4 3 4 2" xfId="29486"/>
    <cellStyle name="Porcentagem 6 2 4 3 4 3" xfId="29487"/>
    <cellStyle name="Porcentagem 6 2 4 3 4 4" xfId="46622"/>
    <cellStyle name="Porcentagem 6 2 4 3 5" xfId="29488"/>
    <cellStyle name="Porcentagem 6 2 4 3 5 2" xfId="29489"/>
    <cellStyle name="Porcentagem 6 2 4 3 5 3" xfId="29490"/>
    <cellStyle name="Porcentagem 6 2 4 3 5 4" xfId="51833"/>
    <cellStyle name="Porcentagem 6 2 4 3 6" xfId="29491"/>
    <cellStyle name="Porcentagem 6 2 4 3 6 2" xfId="29492"/>
    <cellStyle name="Porcentagem 6 2 4 3 6 3" xfId="44799"/>
    <cellStyle name="Porcentagem 6 2 4 3 7" xfId="29493"/>
    <cellStyle name="Porcentagem 6 2 4 3 8" xfId="29494"/>
    <cellStyle name="Porcentagem 6 2 4 3 9" xfId="41177"/>
    <cellStyle name="Porcentagem 6 2 4 4" xfId="29495"/>
    <cellStyle name="Porcentagem 6 2 4 4 2" xfId="29496"/>
    <cellStyle name="Porcentagem 6 2 4 4 2 2" xfId="29497"/>
    <cellStyle name="Porcentagem 6 2 4 4 2 3" xfId="29498"/>
    <cellStyle name="Porcentagem 6 2 4 4 2 4" xfId="52488"/>
    <cellStyle name="Porcentagem 6 2 4 4 3" xfId="29499"/>
    <cellStyle name="Porcentagem 6 2 4 4 3 2" xfId="29500"/>
    <cellStyle name="Porcentagem 6 2 4 4 3 3" xfId="49604"/>
    <cellStyle name="Porcentagem 6 2 4 4 4" xfId="29501"/>
    <cellStyle name="Porcentagem 6 2 4 4 5" xfId="29502"/>
    <cellStyle name="Porcentagem 6 2 4 4 6" xfId="41832"/>
    <cellStyle name="Porcentagem 6 2 4 5" xfId="29503"/>
    <cellStyle name="Porcentagem 6 2 4 5 2" xfId="29504"/>
    <cellStyle name="Porcentagem 6 2 4 5 3" xfId="29505"/>
    <cellStyle name="Porcentagem 6 2 4 5 4" xfId="49605"/>
    <cellStyle name="Porcentagem 6 2 4 6" xfId="29506"/>
    <cellStyle name="Porcentagem 6 2 4 6 2" xfId="29507"/>
    <cellStyle name="Porcentagem 6 2 4 6 3" xfId="29508"/>
    <cellStyle name="Porcentagem 6 2 4 6 4" xfId="45466"/>
    <cellStyle name="Porcentagem 6 2 4 7" xfId="29509"/>
    <cellStyle name="Porcentagem 6 2 4 7 2" xfId="29510"/>
    <cellStyle name="Porcentagem 6 2 4 7 3" xfId="29511"/>
    <cellStyle name="Porcentagem 6 2 4 7 4" xfId="50677"/>
    <cellStyle name="Porcentagem 6 2 4 8" xfId="29512"/>
    <cellStyle name="Porcentagem 6 2 4 8 2" xfId="29513"/>
    <cellStyle name="Porcentagem 6 2 4 8 3" xfId="43643"/>
    <cellStyle name="Porcentagem 6 2 4 9" xfId="29514"/>
    <cellStyle name="Porcentagem 6 2 5" xfId="29515"/>
    <cellStyle name="Porcentagem 6 2 5 10" xfId="29516"/>
    <cellStyle name="Porcentagem 6 2 5 11" xfId="40156"/>
    <cellStyle name="Porcentagem 6 2 5 2" xfId="29517"/>
    <cellStyle name="Porcentagem 6 2 5 2 10" xfId="40523"/>
    <cellStyle name="Porcentagem 6 2 5 2 2" xfId="29518"/>
    <cellStyle name="Porcentagem 6 2 5 2 2 2" xfId="29519"/>
    <cellStyle name="Porcentagem 6 2 5 2 2 2 2" xfId="29520"/>
    <cellStyle name="Porcentagem 6 2 5 2 2 2 2 2" xfId="29521"/>
    <cellStyle name="Porcentagem 6 2 5 2 2 2 2 3" xfId="29522"/>
    <cellStyle name="Porcentagem 6 2 5 2 2 2 2 4" xfId="53647"/>
    <cellStyle name="Porcentagem 6 2 5 2 2 2 3" xfId="29523"/>
    <cellStyle name="Porcentagem 6 2 5 2 2 2 3 2" xfId="29524"/>
    <cellStyle name="Porcentagem 6 2 5 2 2 2 3 3" xfId="49606"/>
    <cellStyle name="Porcentagem 6 2 5 2 2 2 4" xfId="29525"/>
    <cellStyle name="Porcentagem 6 2 5 2 2 2 5" xfId="29526"/>
    <cellStyle name="Porcentagem 6 2 5 2 2 2 6" xfId="42991"/>
    <cellStyle name="Porcentagem 6 2 5 2 2 3" xfId="29527"/>
    <cellStyle name="Porcentagem 6 2 5 2 2 3 2" xfId="29528"/>
    <cellStyle name="Porcentagem 6 2 5 2 2 3 3" xfId="29529"/>
    <cellStyle name="Porcentagem 6 2 5 2 2 3 4" xfId="49607"/>
    <cellStyle name="Porcentagem 6 2 5 2 2 4" xfId="29530"/>
    <cellStyle name="Porcentagem 6 2 5 2 2 4 2" xfId="29531"/>
    <cellStyle name="Porcentagem 6 2 5 2 2 4 3" xfId="29532"/>
    <cellStyle name="Porcentagem 6 2 5 2 2 4 4" xfId="46625"/>
    <cellStyle name="Porcentagem 6 2 5 2 2 5" xfId="29533"/>
    <cellStyle name="Porcentagem 6 2 5 2 2 5 2" xfId="29534"/>
    <cellStyle name="Porcentagem 6 2 5 2 2 5 3" xfId="29535"/>
    <cellStyle name="Porcentagem 6 2 5 2 2 5 4" xfId="51836"/>
    <cellStyle name="Porcentagem 6 2 5 2 2 6" xfId="29536"/>
    <cellStyle name="Porcentagem 6 2 5 2 2 6 2" xfId="29537"/>
    <cellStyle name="Porcentagem 6 2 5 2 2 6 3" xfId="44802"/>
    <cellStyle name="Porcentagem 6 2 5 2 2 7" xfId="29538"/>
    <cellStyle name="Porcentagem 6 2 5 2 2 8" xfId="29539"/>
    <cellStyle name="Porcentagem 6 2 5 2 2 9" xfId="41180"/>
    <cellStyle name="Porcentagem 6 2 5 2 3" xfId="29540"/>
    <cellStyle name="Porcentagem 6 2 5 2 3 2" xfId="29541"/>
    <cellStyle name="Porcentagem 6 2 5 2 3 2 2" xfId="29542"/>
    <cellStyle name="Porcentagem 6 2 5 2 3 2 3" xfId="29543"/>
    <cellStyle name="Porcentagem 6 2 5 2 3 2 4" xfId="52990"/>
    <cellStyle name="Porcentagem 6 2 5 2 3 3" xfId="29544"/>
    <cellStyle name="Porcentagem 6 2 5 2 3 3 2" xfId="29545"/>
    <cellStyle name="Porcentagem 6 2 5 2 3 3 3" xfId="49608"/>
    <cellStyle name="Porcentagem 6 2 5 2 3 4" xfId="29546"/>
    <cellStyle name="Porcentagem 6 2 5 2 3 5" xfId="29547"/>
    <cellStyle name="Porcentagem 6 2 5 2 3 6" xfId="42334"/>
    <cellStyle name="Porcentagem 6 2 5 2 4" xfId="29548"/>
    <cellStyle name="Porcentagem 6 2 5 2 4 2" xfId="29549"/>
    <cellStyle name="Porcentagem 6 2 5 2 4 3" xfId="29550"/>
    <cellStyle name="Porcentagem 6 2 5 2 4 4" xfId="49609"/>
    <cellStyle name="Porcentagem 6 2 5 2 5" xfId="29551"/>
    <cellStyle name="Porcentagem 6 2 5 2 5 2" xfId="29552"/>
    <cellStyle name="Porcentagem 6 2 5 2 5 3" xfId="29553"/>
    <cellStyle name="Porcentagem 6 2 5 2 5 4" xfId="45968"/>
    <cellStyle name="Porcentagem 6 2 5 2 6" xfId="29554"/>
    <cellStyle name="Porcentagem 6 2 5 2 6 2" xfId="29555"/>
    <cellStyle name="Porcentagem 6 2 5 2 6 3" xfId="29556"/>
    <cellStyle name="Porcentagem 6 2 5 2 6 4" xfId="51179"/>
    <cellStyle name="Porcentagem 6 2 5 2 7" xfId="29557"/>
    <cellStyle name="Porcentagem 6 2 5 2 7 2" xfId="29558"/>
    <cellStyle name="Porcentagem 6 2 5 2 7 3" xfId="44145"/>
    <cellStyle name="Porcentagem 6 2 5 2 8" xfId="29559"/>
    <cellStyle name="Porcentagem 6 2 5 2 9" xfId="29560"/>
    <cellStyle name="Porcentagem 6 2 5 3" xfId="29561"/>
    <cellStyle name="Porcentagem 6 2 5 3 2" xfId="29562"/>
    <cellStyle name="Porcentagem 6 2 5 3 2 2" xfId="29563"/>
    <cellStyle name="Porcentagem 6 2 5 3 2 2 2" xfId="29564"/>
    <cellStyle name="Porcentagem 6 2 5 3 2 2 3" xfId="29565"/>
    <cellStyle name="Porcentagem 6 2 5 3 2 2 4" xfId="53646"/>
    <cellStyle name="Porcentagem 6 2 5 3 2 3" xfId="29566"/>
    <cellStyle name="Porcentagem 6 2 5 3 2 3 2" xfId="29567"/>
    <cellStyle name="Porcentagem 6 2 5 3 2 3 3" xfId="49610"/>
    <cellStyle name="Porcentagem 6 2 5 3 2 4" xfId="29568"/>
    <cellStyle name="Porcentagem 6 2 5 3 2 5" xfId="29569"/>
    <cellStyle name="Porcentagem 6 2 5 3 2 6" xfId="42990"/>
    <cellStyle name="Porcentagem 6 2 5 3 3" xfId="29570"/>
    <cellStyle name="Porcentagem 6 2 5 3 3 2" xfId="29571"/>
    <cellStyle name="Porcentagem 6 2 5 3 3 3" xfId="29572"/>
    <cellStyle name="Porcentagem 6 2 5 3 3 4" xfId="49611"/>
    <cellStyle name="Porcentagem 6 2 5 3 4" xfId="29573"/>
    <cellStyle name="Porcentagem 6 2 5 3 4 2" xfId="29574"/>
    <cellStyle name="Porcentagem 6 2 5 3 4 3" xfId="29575"/>
    <cellStyle name="Porcentagem 6 2 5 3 4 4" xfId="46624"/>
    <cellStyle name="Porcentagem 6 2 5 3 5" xfId="29576"/>
    <cellStyle name="Porcentagem 6 2 5 3 5 2" xfId="29577"/>
    <cellStyle name="Porcentagem 6 2 5 3 5 3" xfId="29578"/>
    <cellStyle name="Porcentagem 6 2 5 3 5 4" xfId="51835"/>
    <cellStyle name="Porcentagem 6 2 5 3 6" xfId="29579"/>
    <cellStyle name="Porcentagem 6 2 5 3 6 2" xfId="29580"/>
    <cellStyle name="Porcentagem 6 2 5 3 6 3" xfId="44801"/>
    <cellStyle name="Porcentagem 6 2 5 3 7" xfId="29581"/>
    <cellStyle name="Porcentagem 6 2 5 3 8" xfId="29582"/>
    <cellStyle name="Porcentagem 6 2 5 3 9" xfId="41179"/>
    <cellStyle name="Porcentagem 6 2 5 4" xfId="29583"/>
    <cellStyle name="Porcentagem 6 2 5 4 2" xfId="29584"/>
    <cellStyle name="Porcentagem 6 2 5 4 2 2" xfId="29585"/>
    <cellStyle name="Porcentagem 6 2 5 4 2 3" xfId="29586"/>
    <cellStyle name="Porcentagem 6 2 5 4 2 4" xfId="52623"/>
    <cellStyle name="Porcentagem 6 2 5 4 3" xfId="29587"/>
    <cellStyle name="Porcentagem 6 2 5 4 3 2" xfId="29588"/>
    <cellStyle name="Porcentagem 6 2 5 4 3 3" xfId="49612"/>
    <cellStyle name="Porcentagem 6 2 5 4 4" xfId="29589"/>
    <cellStyle name="Porcentagem 6 2 5 4 5" xfId="29590"/>
    <cellStyle name="Porcentagem 6 2 5 4 6" xfId="41967"/>
    <cellStyle name="Porcentagem 6 2 5 5" xfId="29591"/>
    <cellStyle name="Porcentagem 6 2 5 5 2" xfId="29592"/>
    <cellStyle name="Porcentagem 6 2 5 5 3" xfId="29593"/>
    <cellStyle name="Porcentagem 6 2 5 5 4" xfId="49613"/>
    <cellStyle name="Porcentagem 6 2 5 6" xfId="29594"/>
    <cellStyle name="Porcentagem 6 2 5 6 2" xfId="29595"/>
    <cellStyle name="Porcentagem 6 2 5 6 3" xfId="29596"/>
    <cellStyle name="Porcentagem 6 2 5 6 4" xfId="45601"/>
    <cellStyle name="Porcentagem 6 2 5 7" xfId="29597"/>
    <cellStyle name="Porcentagem 6 2 5 7 2" xfId="29598"/>
    <cellStyle name="Porcentagem 6 2 5 7 3" xfId="29599"/>
    <cellStyle name="Porcentagem 6 2 5 7 4" xfId="50812"/>
    <cellStyle name="Porcentagem 6 2 5 8" xfId="29600"/>
    <cellStyle name="Porcentagem 6 2 5 8 2" xfId="29601"/>
    <cellStyle name="Porcentagem 6 2 5 8 3" xfId="43778"/>
    <cellStyle name="Porcentagem 6 2 5 9" xfId="29602"/>
    <cellStyle name="Porcentagem 6 2 6" xfId="29603"/>
    <cellStyle name="Porcentagem 6 2 6 10" xfId="29604"/>
    <cellStyle name="Porcentagem 6 2 6 11" xfId="39972"/>
    <cellStyle name="Porcentagem 6 2 6 2" xfId="29605"/>
    <cellStyle name="Porcentagem 6 2 6 2 10" xfId="40429"/>
    <cellStyle name="Porcentagem 6 2 6 2 2" xfId="29606"/>
    <cellStyle name="Porcentagem 6 2 6 2 2 2" xfId="29607"/>
    <cellStyle name="Porcentagem 6 2 6 2 2 2 2" xfId="29608"/>
    <cellStyle name="Porcentagem 6 2 6 2 2 2 2 2" xfId="29609"/>
    <cellStyle name="Porcentagem 6 2 6 2 2 2 2 3" xfId="29610"/>
    <cellStyle name="Porcentagem 6 2 6 2 2 2 2 4" xfId="53649"/>
    <cellStyle name="Porcentagem 6 2 6 2 2 2 3" xfId="29611"/>
    <cellStyle name="Porcentagem 6 2 6 2 2 2 3 2" xfId="29612"/>
    <cellStyle name="Porcentagem 6 2 6 2 2 2 3 3" xfId="49614"/>
    <cellStyle name="Porcentagem 6 2 6 2 2 2 4" xfId="29613"/>
    <cellStyle name="Porcentagem 6 2 6 2 2 2 5" xfId="29614"/>
    <cellStyle name="Porcentagem 6 2 6 2 2 2 6" xfId="42993"/>
    <cellStyle name="Porcentagem 6 2 6 2 2 3" xfId="29615"/>
    <cellStyle name="Porcentagem 6 2 6 2 2 3 2" xfId="29616"/>
    <cellStyle name="Porcentagem 6 2 6 2 2 3 3" xfId="29617"/>
    <cellStyle name="Porcentagem 6 2 6 2 2 3 4" xfId="49615"/>
    <cellStyle name="Porcentagem 6 2 6 2 2 4" xfId="29618"/>
    <cellStyle name="Porcentagem 6 2 6 2 2 4 2" xfId="29619"/>
    <cellStyle name="Porcentagem 6 2 6 2 2 4 3" xfId="29620"/>
    <cellStyle name="Porcentagem 6 2 6 2 2 4 4" xfId="46627"/>
    <cellStyle name="Porcentagem 6 2 6 2 2 5" xfId="29621"/>
    <cellStyle name="Porcentagem 6 2 6 2 2 5 2" xfId="29622"/>
    <cellStyle name="Porcentagem 6 2 6 2 2 5 3" xfId="29623"/>
    <cellStyle name="Porcentagem 6 2 6 2 2 5 4" xfId="51838"/>
    <cellStyle name="Porcentagem 6 2 6 2 2 6" xfId="29624"/>
    <cellStyle name="Porcentagem 6 2 6 2 2 6 2" xfId="29625"/>
    <cellStyle name="Porcentagem 6 2 6 2 2 6 3" xfId="44804"/>
    <cellStyle name="Porcentagem 6 2 6 2 2 7" xfId="29626"/>
    <cellStyle name="Porcentagem 6 2 6 2 2 8" xfId="29627"/>
    <cellStyle name="Porcentagem 6 2 6 2 2 9" xfId="41182"/>
    <cellStyle name="Porcentagem 6 2 6 2 3" xfId="29628"/>
    <cellStyle name="Porcentagem 6 2 6 2 3 2" xfId="29629"/>
    <cellStyle name="Porcentagem 6 2 6 2 3 2 2" xfId="29630"/>
    <cellStyle name="Porcentagem 6 2 6 2 3 2 3" xfId="29631"/>
    <cellStyle name="Porcentagem 6 2 6 2 3 2 4" xfId="52896"/>
    <cellStyle name="Porcentagem 6 2 6 2 3 3" xfId="29632"/>
    <cellStyle name="Porcentagem 6 2 6 2 3 3 2" xfId="29633"/>
    <cellStyle name="Porcentagem 6 2 6 2 3 3 3" xfId="49616"/>
    <cellStyle name="Porcentagem 6 2 6 2 3 4" xfId="29634"/>
    <cellStyle name="Porcentagem 6 2 6 2 3 5" xfId="29635"/>
    <cellStyle name="Porcentagem 6 2 6 2 3 6" xfId="42240"/>
    <cellStyle name="Porcentagem 6 2 6 2 4" xfId="29636"/>
    <cellStyle name="Porcentagem 6 2 6 2 4 2" xfId="29637"/>
    <cellStyle name="Porcentagem 6 2 6 2 4 3" xfId="29638"/>
    <cellStyle name="Porcentagem 6 2 6 2 4 4" xfId="49617"/>
    <cellStyle name="Porcentagem 6 2 6 2 5" xfId="29639"/>
    <cellStyle name="Porcentagem 6 2 6 2 5 2" xfId="29640"/>
    <cellStyle name="Porcentagem 6 2 6 2 5 3" xfId="29641"/>
    <cellStyle name="Porcentagem 6 2 6 2 5 4" xfId="45874"/>
    <cellStyle name="Porcentagem 6 2 6 2 6" xfId="29642"/>
    <cellStyle name="Porcentagem 6 2 6 2 6 2" xfId="29643"/>
    <cellStyle name="Porcentagem 6 2 6 2 6 3" xfId="29644"/>
    <cellStyle name="Porcentagem 6 2 6 2 6 4" xfId="51085"/>
    <cellStyle name="Porcentagem 6 2 6 2 7" xfId="29645"/>
    <cellStyle name="Porcentagem 6 2 6 2 7 2" xfId="29646"/>
    <cellStyle name="Porcentagem 6 2 6 2 7 3" xfId="44051"/>
    <cellStyle name="Porcentagem 6 2 6 2 8" xfId="29647"/>
    <cellStyle name="Porcentagem 6 2 6 2 9" xfId="29648"/>
    <cellStyle name="Porcentagem 6 2 6 3" xfId="29649"/>
    <cellStyle name="Porcentagem 6 2 6 3 2" xfId="29650"/>
    <cellStyle name="Porcentagem 6 2 6 3 2 2" xfId="29651"/>
    <cellStyle name="Porcentagem 6 2 6 3 2 2 2" xfId="29652"/>
    <cellStyle name="Porcentagem 6 2 6 3 2 2 3" xfId="29653"/>
    <cellStyle name="Porcentagem 6 2 6 3 2 2 4" xfId="53648"/>
    <cellStyle name="Porcentagem 6 2 6 3 2 3" xfId="29654"/>
    <cellStyle name="Porcentagem 6 2 6 3 2 3 2" xfId="29655"/>
    <cellStyle name="Porcentagem 6 2 6 3 2 3 3" xfId="49618"/>
    <cellStyle name="Porcentagem 6 2 6 3 2 4" xfId="29656"/>
    <cellStyle name="Porcentagem 6 2 6 3 2 5" xfId="29657"/>
    <cellStyle name="Porcentagem 6 2 6 3 2 6" xfId="42992"/>
    <cellStyle name="Porcentagem 6 2 6 3 3" xfId="29658"/>
    <cellStyle name="Porcentagem 6 2 6 3 3 2" xfId="29659"/>
    <cellStyle name="Porcentagem 6 2 6 3 3 3" xfId="29660"/>
    <cellStyle name="Porcentagem 6 2 6 3 3 4" xfId="49619"/>
    <cellStyle name="Porcentagem 6 2 6 3 4" xfId="29661"/>
    <cellStyle name="Porcentagem 6 2 6 3 4 2" xfId="29662"/>
    <cellStyle name="Porcentagem 6 2 6 3 4 3" xfId="29663"/>
    <cellStyle name="Porcentagem 6 2 6 3 4 4" xfId="46626"/>
    <cellStyle name="Porcentagem 6 2 6 3 5" xfId="29664"/>
    <cellStyle name="Porcentagem 6 2 6 3 5 2" xfId="29665"/>
    <cellStyle name="Porcentagem 6 2 6 3 5 3" xfId="29666"/>
    <cellStyle name="Porcentagem 6 2 6 3 5 4" xfId="51837"/>
    <cellStyle name="Porcentagem 6 2 6 3 6" xfId="29667"/>
    <cellStyle name="Porcentagem 6 2 6 3 6 2" xfId="29668"/>
    <cellStyle name="Porcentagem 6 2 6 3 6 3" xfId="44803"/>
    <cellStyle name="Porcentagem 6 2 6 3 7" xfId="29669"/>
    <cellStyle name="Porcentagem 6 2 6 3 8" xfId="29670"/>
    <cellStyle name="Porcentagem 6 2 6 3 9" xfId="41181"/>
    <cellStyle name="Porcentagem 6 2 6 4" xfId="29671"/>
    <cellStyle name="Porcentagem 6 2 6 4 2" xfId="29672"/>
    <cellStyle name="Porcentagem 6 2 6 4 2 2" xfId="29673"/>
    <cellStyle name="Porcentagem 6 2 6 4 2 3" xfId="29674"/>
    <cellStyle name="Porcentagem 6 2 6 4 2 4" xfId="52439"/>
    <cellStyle name="Porcentagem 6 2 6 4 3" xfId="29675"/>
    <cellStyle name="Porcentagem 6 2 6 4 3 2" xfId="29676"/>
    <cellStyle name="Porcentagem 6 2 6 4 3 3" xfId="49620"/>
    <cellStyle name="Porcentagem 6 2 6 4 4" xfId="29677"/>
    <cellStyle name="Porcentagem 6 2 6 4 5" xfId="29678"/>
    <cellStyle name="Porcentagem 6 2 6 4 6" xfId="41783"/>
    <cellStyle name="Porcentagem 6 2 6 5" xfId="29679"/>
    <cellStyle name="Porcentagem 6 2 6 5 2" xfId="29680"/>
    <cellStyle name="Porcentagem 6 2 6 5 3" xfId="29681"/>
    <cellStyle name="Porcentagem 6 2 6 5 4" xfId="49621"/>
    <cellStyle name="Porcentagem 6 2 6 6" xfId="29682"/>
    <cellStyle name="Porcentagem 6 2 6 6 2" xfId="29683"/>
    <cellStyle name="Porcentagem 6 2 6 6 3" xfId="29684"/>
    <cellStyle name="Porcentagem 6 2 6 6 4" xfId="45417"/>
    <cellStyle name="Porcentagem 6 2 6 7" xfId="29685"/>
    <cellStyle name="Porcentagem 6 2 6 7 2" xfId="29686"/>
    <cellStyle name="Porcentagem 6 2 6 7 3" xfId="29687"/>
    <cellStyle name="Porcentagem 6 2 6 7 4" xfId="50628"/>
    <cellStyle name="Porcentagem 6 2 6 8" xfId="29688"/>
    <cellStyle name="Porcentagem 6 2 6 8 2" xfId="29689"/>
    <cellStyle name="Porcentagem 6 2 6 8 3" xfId="43594"/>
    <cellStyle name="Porcentagem 6 2 6 9" xfId="29690"/>
    <cellStyle name="Porcentagem 6 2 7" xfId="29691"/>
    <cellStyle name="Porcentagem 6 2 7 10" xfId="40294"/>
    <cellStyle name="Porcentagem 6 2 7 2" xfId="29692"/>
    <cellStyle name="Porcentagem 6 2 7 2 2" xfId="29693"/>
    <cellStyle name="Porcentagem 6 2 7 2 2 2" xfId="29694"/>
    <cellStyle name="Porcentagem 6 2 7 2 2 2 2" xfId="29695"/>
    <cellStyle name="Porcentagem 6 2 7 2 2 2 3" xfId="29696"/>
    <cellStyle name="Porcentagem 6 2 7 2 2 2 4" xfId="53650"/>
    <cellStyle name="Porcentagem 6 2 7 2 2 3" xfId="29697"/>
    <cellStyle name="Porcentagem 6 2 7 2 2 3 2" xfId="29698"/>
    <cellStyle name="Porcentagem 6 2 7 2 2 3 3" xfId="49622"/>
    <cellStyle name="Porcentagem 6 2 7 2 2 4" xfId="29699"/>
    <cellStyle name="Porcentagem 6 2 7 2 2 5" xfId="29700"/>
    <cellStyle name="Porcentagem 6 2 7 2 2 6" xfId="42994"/>
    <cellStyle name="Porcentagem 6 2 7 2 3" xfId="29701"/>
    <cellStyle name="Porcentagem 6 2 7 2 3 2" xfId="29702"/>
    <cellStyle name="Porcentagem 6 2 7 2 3 3" xfId="29703"/>
    <cellStyle name="Porcentagem 6 2 7 2 3 4" xfId="49623"/>
    <cellStyle name="Porcentagem 6 2 7 2 4" xfId="29704"/>
    <cellStyle name="Porcentagem 6 2 7 2 4 2" xfId="29705"/>
    <cellStyle name="Porcentagem 6 2 7 2 4 3" xfId="29706"/>
    <cellStyle name="Porcentagem 6 2 7 2 4 4" xfId="46628"/>
    <cellStyle name="Porcentagem 6 2 7 2 5" xfId="29707"/>
    <cellStyle name="Porcentagem 6 2 7 2 5 2" xfId="29708"/>
    <cellStyle name="Porcentagem 6 2 7 2 5 3" xfId="29709"/>
    <cellStyle name="Porcentagem 6 2 7 2 5 4" xfId="51839"/>
    <cellStyle name="Porcentagem 6 2 7 2 6" xfId="29710"/>
    <cellStyle name="Porcentagem 6 2 7 2 6 2" xfId="29711"/>
    <cellStyle name="Porcentagem 6 2 7 2 6 3" xfId="44805"/>
    <cellStyle name="Porcentagem 6 2 7 2 7" xfId="29712"/>
    <cellStyle name="Porcentagem 6 2 7 2 8" xfId="29713"/>
    <cellStyle name="Porcentagem 6 2 7 2 9" xfId="41183"/>
    <cellStyle name="Porcentagem 6 2 7 3" xfId="29714"/>
    <cellStyle name="Porcentagem 6 2 7 3 2" xfId="29715"/>
    <cellStyle name="Porcentagem 6 2 7 3 2 2" xfId="29716"/>
    <cellStyle name="Porcentagem 6 2 7 3 2 3" xfId="29717"/>
    <cellStyle name="Porcentagem 6 2 7 3 2 4" xfId="52761"/>
    <cellStyle name="Porcentagem 6 2 7 3 3" xfId="29718"/>
    <cellStyle name="Porcentagem 6 2 7 3 3 2" xfId="29719"/>
    <cellStyle name="Porcentagem 6 2 7 3 3 3" xfId="49624"/>
    <cellStyle name="Porcentagem 6 2 7 3 4" xfId="29720"/>
    <cellStyle name="Porcentagem 6 2 7 3 5" xfId="29721"/>
    <cellStyle name="Porcentagem 6 2 7 3 6" xfId="42105"/>
    <cellStyle name="Porcentagem 6 2 7 4" xfId="29722"/>
    <cellStyle name="Porcentagem 6 2 7 4 2" xfId="29723"/>
    <cellStyle name="Porcentagem 6 2 7 4 3" xfId="29724"/>
    <cellStyle name="Porcentagem 6 2 7 4 4" xfId="49625"/>
    <cellStyle name="Porcentagem 6 2 7 5" xfId="29725"/>
    <cellStyle name="Porcentagem 6 2 7 5 2" xfId="29726"/>
    <cellStyle name="Porcentagem 6 2 7 5 3" xfId="29727"/>
    <cellStyle name="Porcentagem 6 2 7 5 4" xfId="45739"/>
    <cellStyle name="Porcentagem 6 2 7 6" xfId="29728"/>
    <cellStyle name="Porcentagem 6 2 7 6 2" xfId="29729"/>
    <cellStyle name="Porcentagem 6 2 7 6 3" xfId="29730"/>
    <cellStyle name="Porcentagem 6 2 7 6 4" xfId="50950"/>
    <cellStyle name="Porcentagem 6 2 7 7" xfId="29731"/>
    <cellStyle name="Porcentagem 6 2 7 7 2" xfId="29732"/>
    <cellStyle name="Porcentagem 6 2 7 7 3" xfId="43916"/>
    <cellStyle name="Porcentagem 6 2 7 8" xfId="29733"/>
    <cellStyle name="Porcentagem 6 2 7 9" xfId="29734"/>
    <cellStyle name="Porcentagem 6 2 8" xfId="29735"/>
    <cellStyle name="Porcentagem 6 2 8 2" xfId="29736"/>
    <cellStyle name="Porcentagem 6 2 8 2 2" xfId="29737"/>
    <cellStyle name="Porcentagem 6 2 8 2 2 2" xfId="29738"/>
    <cellStyle name="Porcentagem 6 2 8 2 2 3" xfId="29739"/>
    <cellStyle name="Porcentagem 6 2 8 2 2 4" xfId="53128"/>
    <cellStyle name="Porcentagem 6 2 8 2 3" xfId="29740"/>
    <cellStyle name="Porcentagem 6 2 8 2 3 2" xfId="29741"/>
    <cellStyle name="Porcentagem 6 2 8 2 3 3" xfId="49626"/>
    <cellStyle name="Porcentagem 6 2 8 2 4" xfId="29742"/>
    <cellStyle name="Porcentagem 6 2 8 2 5" xfId="29743"/>
    <cellStyle name="Porcentagem 6 2 8 2 6" xfId="42472"/>
    <cellStyle name="Porcentagem 6 2 8 3" xfId="29744"/>
    <cellStyle name="Porcentagem 6 2 8 3 2" xfId="29745"/>
    <cellStyle name="Porcentagem 6 2 8 3 3" xfId="29746"/>
    <cellStyle name="Porcentagem 6 2 8 3 4" xfId="49627"/>
    <cellStyle name="Porcentagem 6 2 8 4" xfId="29747"/>
    <cellStyle name="Porcentagem 6 2 8 4 2" xfId="29748"/>
    <cellStyle name="Porcentagem 6 2 8 4 3" xfId="29749"/>
    <cellStyle name="Porcentagem 6 2 8 4 4" xfId="46106"/>
    <cellStyle name="Porcentagem 6 2 8 5" xfId="29750"/>
    <cellStyle name="Porcentagem 6 2 8 5 2" xfId="29751"/>
    <cellStyle name="Porcentagem 6 2 8 5 3" xfId="29752"/>
    <cellStyle name="Porcentagem 6 2 8 5 4" xfId="51317"/>
    <cellStyle name="Porcentagem 6 2 8 6" xfId="29753"/>
    <cellStyle name="Porcentagem 6 2 8 6 2" xfId="29754"/>
    <cellStyle name="Porcentagem 6 2 8 6 3" xfId="44283"/>
    <cellStyle name="Porcentagem 6 2 8 7" xfId="29755"/>
    <cellStyle name="Porcentagem 6 2 8 8" xfId="29756"/>
    <cellStyle name="Porcentagem 6 2 8 9" xfId="40661"/>
    <cellStyle name="Porcentagem 6 2 9" xfId="29757"/>
    <cellStyle name="Porcentagem 6 2 9 2" xfId="29758"/>
    <cellStyle name="Porcentagem 6 2 9 2 2" xfId="29759"/>
    <cellStyle name="Porcentagem 6 2 9 2 2 2" xfId="29760"/>
    <cellStyle name="Porcentagem 6 2 9 2 2 3" xfId="29761"/>
    <cellStyle name="Porcentagem 6 2 9 2 2 4" xfId="52395"/>
    <cellStyle name="Porcentagem 6 2 9 2 3" xfId="29762"/>
    <cellStyle name="Porcentagem 6 2 9 2 3 2" xfId="29763"/>
    <cellStyle name="Porcentagem 6 2 9 2 3 3" xfId="49628"/>
    <cellStyle name="Porcentagem 6 2 9 2 4" xfId="29764"/>
    <cellStyle name="Porcentagem 6 2 9 2 5" xfId="29765"/>
    <cellStyle name="Porcentagem 6 2 9 2 6" xfId="41739"/>
    <cellStyle name="Porcentagem 6 2 9 3" xfId="29766"/>
    <cellStyle name="Porcentagem 6 2 9 3 2" xfId="29767"/>
    <cellStyle name="Porcentagem 6 2 9 3 3" xfId="29768"/>
    <cellStyle name="Porcentagem 6 2 9 3 4" xfId="49629"/>
    <cellStyle name="Porcentagem 6 2 9 4" xfId="29769"/>
    <cellStyle name="Porcentagem 6 2 9 4 2" xfId="29770"/>
    <cellStyle name="Porcentagem 6 2 9 4 3" xfId="29771"/>
    <cellStyle name="Porcentagem 6 2 9 4 4" xfId="45373"/>
    <cellStyle name="Porcentagem 6 2 9 5" xfId="29772"/>
    <cellStyle name="Porcentagem 6 2 9 5 2" xfId="29773"/>
    <cellStyle name="Porcentagem 6 2 9 5 3" xfId="29774"/>
    <cellStyle name="Porcentagem 6 2 9 5 4" xfId="50584"/>
    <cellStyle name="Porcentagem 6 2 9 6" xfId="29775"/>
    <cellStyle name="Porcentagem 6 2 9 6 2" xfId="29776"/>
    <cellStyle name="Porcentagem 6 2 9 6 3" xfId="43550"/>
    <cellStyle name="Porcentagem 6 2 9 7" xfId="29777"/>
    <cellStyle name="Porcentagem 6 2 9 8" xfId="29778"/>
    <cellStyle name="Porcentagem 6 2 9 9" xfId="39928"/>
    <cellStyle name="Porcentagem 6 20" xfId="39879"/>
    <cellStyle name="Porcentagem 6 3" xfId="278"/>
    <cellStyle name="Porcentagem 6 3 10" xfId="29779"/>
    <cellStyle name="Porcentagem 6 3 10 2" xfId="29780"/>
    <cellStyle name="Porcentagem 6 3 10 3" xfId="29781"/>
    <cellStyle name="Porcentagem 6 3 10 4" xfId="50723"/>
    <cellStyle name="Porcentagem 6 3 11" xfId="29782"/>
    <cellStyle name="Porcentagem 6 3 11 2" xfId="29783"/>
    <cellStyle name="Porcentagem 6 3 11 3" xfId="43689"/>
    <cellStyle name="Porcentagem 6 3 12" xfId="29784"/>
    <cellStyle name="Porcentagem 6 3 13" xfId="29785"/>
    <cellStyle name="Porcentagem 6 3 14" xfId="40067"/>
    <cellStyle name="Porcentagem 6 3 2" xfId="29786"/>
    <cellStyle name="Porcentagem 6 3 2 10" xfId="29787"/>
    <cellStyle name="Porcentagem 6 3 2 11" xfId="40202"/>
    <cellStyle name="Porcentagem 6 3 2 2" xfId="29788"/>
    <cellStyle name="Porcentagem 6 3 2 2 10" xfId="40569"/>
    <cellStyle name="Porcentagem 6 3 2 2 2" xfId="29789"/>
    <cellStyle name="Porcentagem 6 3 2 2 2 2" xfId="29790"/>
    <cellStyle name="Porcentagem 6 3 2 2 2 2 2" xfId="29791"/>
    <cellStyle name="Porcentagem 6 3 2 2 2 2 2 2" xfId="29792"/>
    <cellStyle name="Porcentagem 6 3 2 2 2 2 2 3" xfId="29793"/>
    <cellStyle name="Porcentagem 6 3 2 2 2 2 2 4" xfId="53653"/>
    <cellStyle name="Porcentagem 6 3 2 2 2 2 3" xfId="29794"/>
    <cellStyle name="Porcentagem 6 3 2 2 2 2 3 2" xfId="29795"/>
    <cellStyle name="Porcentagem 6 3 2 2 2 2 3 3" xfId="49630"/>
    <cellStyle name="Porcentagem 6 3 2 2 2 2 4" xfId="29796"/>
    <cellStyle name="Porcentagem 6 3 2 2 2 2 5" xfId="29797"/>
    <cellStyle name="Porcentagem 6 3 2 2 2 2 6" xfId="42997"/>
    <cellStyle name="Porcentagem 6 3 2 2 2 3" xfId="29798"/>
    <cellStyle name="Porcentagem 6 3 2 2 2 3 2" xfId="29799"/>
    <cellStyle name="Porcentagem 6 3 2 2 2 3 3" xfId="29800"/>
    <cellStyle name="Porcentagem 6 3 2 2 2 3 4" xfId="49631"/>
    <cellStyle name="Porcentagem 6 3 2 2 2 4" xfId="29801"/>
    <cellStyle name="Porcentagem 6 3 2 2 2 4 2" xfId="29802"/>
    <cellStyle name="Porcentagem 6 3 2 2 2 4 3" xfId="29803"/>
    <cellStyle name="Porcentagem 6 3 2 2 2 4 4" xfId="46631"/>
    <cellStyle name="Porcentagem 6 3 2 2 2 5" xfId="29804"/>
    <cellStyle name="Porcentagem 6 3 2 2 2 5 2" xfId="29805"/>
    <cellStyle name="Porcentagem 6 3 2 2 2 5 3" xfId="29806"/>
    <cellStyle name="Porcentagem 6 3 2 2 2 5 4" xfId="51842"/>
    <cellStyle name="Porcentagem 6 3 2 2 2 6" xfId="29807"/>
    <cellStyle name="Porcentagem 6 3 2 2 2 6 2" xfId="29808"/>
    <cellStyle name="Porcentagem 6 3 2 2 2 6 3" xfId="44808"/>
    <cellStyle name="Porcentagem 6 3 2 2 2 7" xfId="29809"/>
    <cellStyle name="Porcentagem 6 3 2 2 2 8" xfId="29810"/>
    <cellStyle name="Porcentagem 6 3 2 2 2 9" xfId="41186"/>
    <cellStyle name="Porcentagem 6 3 2 2 3" xfId="29811"/>
    <cellStyle name="Porcentagem 6 3 2 2 3 2" xfId="29812"/>
    <cellStyle name="Porcentagem 6 3 2 2 3 2 2" xfId="29813"/>
    <cellStyle name="Porcentagem 6 3 2 2 3 2 3" xfId="29814"/>
    <cellStyle name="Porcentagem 6 3 2 2 3 2 4" xfId="53036"/>
    <cellStyle name="Porcentagem 6 3 2 2 3 3" xfId="29815"/>
    <cellStyle name="Porcentagem 6 3 2 2 3 3 2" xfId="29816"/>
    <cellStyle name="Porcentagem 6 3 2 2 3 3 3" xfId="49632"/>
    <cellStyle name="Porcentagem 6 3 2 2 3 4" xfId="29817"/>
    <cellStyle name="Porcentagem 6 3 2 2 3 5" xfId="29818"/>
    <cellStyle name="Porcentagem 6 3 2 2 3 6" xfId="42380"/>
    <cellStyle name="Porcentagem 6 3 2 2 4" xfId="29819"/>
    <cellStyle name="Porcentagem 6 3 2 2 4 2" xfId="29820"/>
    <cellStyle name="Porcentagem 6 3 2 2 4 3" xfId="29821"/>
    <cellStyle name="Porcentagem 6 3 2 2 4 4" xfId="49633"/>
    <cellStyle name="Porcentagem 6 3 2 2 5" xfId="29822"/>
    <cellStyle name="Porcentagem 6 3 2 2 5 2" xfId="29823"/>
    <cellStyle name="Porcentagem 6 3 2 2 5 3" xfId="29824"/>
    <cellStyle name="Porcentagem 6 3 2 2 5 4" xfId="46014"/>
    <cellStyle name="Porcentagem 6 3 2 2 6" xfId="29825"/>
    <cellStyle name="Porcentagem 6 3 2 2 6 2" xfId="29826"/>
    <cellStyle name="Porcentagem 6 3 2 2 6 3" xfId="29827"/>
    <cellStyle name="Porcentagem 6 3 2 2 6 4" xfId="51225"/>
    <cellStyle name="Porcentagem 6 3 2 2 7" xfId="29828"/>
    <cellStyle name="Porcentagem 6 3 2 2 7 2" xfId="29829"/>
    <cellStyle name="Porcentagem 6 3 2 2 7 3" xfId="44191"/>
    <cellStyle name="Porcentagem 6 3 2 2 8" xfId="29830"/>
    <cellStyle name="Porcentagem 6 3 2 2 9" xfId="29831"/>
    <cellStyle name="Porcentagem 6 3 2 3" xfId="29832"/>
    <cellStyle name="Porcentagem 6 3 2 3 2" xfId="29833"/>
    <cellStyle name="Porcentagem 6 3 2 3 2 2" xfId="29834"/>
    <cellStyle name="Porcentagem 6 3 2 3 2 2 2" xfId="29835"/>
    <cellStyle name="Porcentagem 6 3 2 3 2 2 3" xfId="29836"/>
    <cellStyle name="Porcentagem 6 3 2 3 2 2 4" xfId="53652"/>
    <cellStyle name="Porcentagem 6 3 2 3 2 3" xfId="29837"/>
    <cellStyle name="Porcentagem 6 3 2 3 2 3 2" xfId="29838"/>
    <cellStyle name="Porcentagem 6 3 2 3 2 3 3" xfId="49634"/>
    <cellStyle name="Porcentagem 6 3 2 3 2 4" xfId="29839"/>
    <cellStyle name="Porcentagem 6 3 2 3 2 5" xfId="29840"/>
    <cellStyle name="Porcentagem 6 3 2 3 2 6" xfId="42996"/>
    <cellStyle name="Porcentagem 6 3 2 3 3" xfId="29841"/>
    <cellStyle name="Porcentagem 6 3 2 3 3 2" xfId="29842"/>
    <cellStyle name="Porcentagem 6 3 2 3 3 3" xfId="29843"/>
    <cellStyle name="Porcentagem 6 3 2 3 3 4" xfId="49635"/>
    <cellStyle name="Porcentagem 6 3 2 3 4" xfId="29844"/>
    <cellStyle name="Porcentagem 6 3 2 3 4 2" xfId="29845"/>
    <cellStyle name="Porcentagem 6 3 2 3 4 3" xfId="29846"/>
    <cellStyle name="Porcentagem 6 3 2 3 4 4" xfId="46630"/>
    <cellStyle name="Porcentagem 6 3 2 3 5" xfId="29847"/>
    <cellStyle name="Porcentagem 6 3 2 3 5 2" xfId="29848"/>
    <cellStyle name="Porcentagem 6 3 2 3 5 3" xfId="29849"/>
    <cellStyle name="Porcentagem 6 3 2 3 5 4" xfId="51841"/>
    <cellStyle name="Porcentagem 6 3 2 3 6" xfId="29850"/>
    <cellStyle name="Porcentagem 6 3 2 3 6 2" xfId="29851"/>
    <cellStyle name="Porcentagem 6 3 2 3 6 3" xfId="44807"/>
    <cellStyle name="Porcentagem 6 3 2 3 7" xfId="29852"/>
    <cellStyle name="Porcentagem 6 3 2 3 8" xfId="29853"/>
    <cellStyle name="Porcentagem 6 3 2 3 9" xfId="41185"/>
    <cellStyle name="Porcentagem 6 3 2 4" xfId="29854"/>
    <cellStyle name="Porcentagem 6 3 2 4 2" xfId="29855"/>
    <cellStyle name="Porcentagem 6 3 2 4 2 2" xfId="29856"/>
    <cellStyle name="Porcentagem 6 3 2 4 2 3" xfId="29857"/>
    <cellStyle name="Porcentagem 6 3 2 4 2 4" xfId="52669"/>
    <cellStyle name="Porcentagem 6 3 2 4 3" xfId="29858"/>
    <cellStyle name="Porcentagem 6 3 2 4 3 2" xfId="29859"/>
    <cellStyle name="Porcentagem 6 3 2 4 3 3" xfId="49636"/>
    <cellStyle name="Porcentagem 6 3 2 4 4" xfId="29860"/>
    <cellStyle name="Porcentagem 6 3 2 4 5" xfId="29861"/>
    <cellStyle name="Porcentagem 6 3 2 4 6" xfId="42013"/>
    <cellStyle name="Porcentagem 6 3 2 5" xfId="29862"/>
    <cellStyle name="Porcentagem 6 3 2 5 2" xfId="29863"/>
    <cellStyle name="Porcentagem 6 3 2 5 3" xfId="29864"/>
    <cellStyle name="Porcentagem 6 3 2 5 4" xfId="49637"/>
    <cellStyle name="Porcentagem 6 3 2 6" xfId="29865"/>
    <cellStyle name="Porcentagem 6 3 2 6 2" xfId="29866"/>
    <cellStyle name="Porcentagem 6 3 2 6 3" xfId="29867"/>
    <cellStyle name="Porcentagem 6 3 2 6 4" xfId="45647"/>
    <cellStyle name="Porcentagem 6 3 2 7" xfId="29868"/>
    <cellStyle name="Porcentagem 6 3 2 7 2" xfId="29869"/>
    <cellStyle name="Porcentagem 6 3 2 7 3" xfId="29870"/>
    <cellStyle name="Porcentagem 6 3 2 7 4" xfId="50858"/>
    <cellStyle name="Porcentagem 6 3 2 8" xfId="29871"/>
    <cellStyle name="Porcentagem 6 3 2 8 2" xfId="29872"/>
    <cellStyle name="Porcentagem 6 3 2 8 3" xfId="43824"/>
    <cellStyle name="Porcentagem 6 3 2 9" xfId="29873"/>
    <cellStyle name="Porcentagem 6 3 3" xfId="29874"/>
    <cellStyle name="Porcentagem 6 3 3 10" xfId="40340"/>
    <cellStyle name="Porcentagem 6 3 3 2" xfId="29875"/>
    <cellStyle name="Porcentagem 6 3 3 2 2" xfId="29876"/>
    <cellStyle name="Porcentagem 6 3 3 2 2 2" xfId="29877"/>
    <cellStyle name="Porcentagem 6 3 3 2 2 2 2" xfId="29878"/>
    <cellStyle name="Porcentagem 6 3 3 2 2 2 3" xfId="29879"/>
    <cellStyle name="Porcentagem 6 3 3 2 2 2 4" xfId="53654"/>
    <cellStyle name="Porcentagem 6 3 3 2 2 3" xfId="29880"/>
    <cellStyle name="Porcentagem 6 3 3 2 2 3 2" xfId="29881"/>
    <cellStyle name="Porcentagem 6 3 3 2 2 3 3" xfId="49638"/>
    <cellStyle name="Porcentagem 6 3 3 2 2 4" xfId="29882"/>
    <cellStyle name="Porcentagem 6 3 3 2 2 5" xfId="29883"/>
    <cellStyle name="Porcentagem 6 3 3 2 2 6" xfId="42998"/>
    <cellStyle name="Porcentagem 6 3 3 2 3" xfId="29884"/>
    <cellStyle name="Porcentagem 6 3 3 2 3 2" xfId="29885"/>
    <cellStyle name="Porcentagem 6 3 3 2 3 3" xfId="29886"/>
    <cellStyle name="Porcentagem 6 3 3 2 3 4" xfId="49639"/>
    <cellStyle name="Porcentagem 6 3 3 2 4" xfId="29887"/>
    <cellStyle name="Porcentagem 6 3 3 2 4 2" xfId="29888"/>
    <cellStyle name="Porcentagem 6 3 3 2 4 3" xfId="29889"/>
    <cellStyle name="Porcentagem 6 3 3 2 4 4" xfId="46632"/>
    <cellStyle name="Porcentagem 6 3 3 2 5" xfId="29890"/>
    <cellStyle name="Porcentagem 6 3 3 2 5 2" xfId="29891"/>
    <cellStyle name="Porcentagem 6 3 3 2 5 3" xfId="29892"/>
    <cellStyle name="Porcentagem 6 3 3 2 5 4" xfId="51843"/>
    <cellStyle name="Porcentagem 6 3 3 2 6" xfId="29893"/>
    <cellStyle name="Porcentagem 6 3 3 2 6 2" xfId="29894"/>
    <cellStyle name="Porcentagem 6 3 3 2 6 3" xfId="44809"/>
    <cellStyle name="Porcentagem 6 3 3 2 7" xfId="29895"/>
    <cellStyle name="Porcentagem 6 3 3 2 8" xfId="29896"/>
    <cellStyle name="Porcentagem 6 3 3 2 9" xfId="41187"/>
    <cellStyle name="Porcentagem 6 3 3 3" xfId="29897"/>
    <cellStyle name="Porcentagem 6 3 3 3 2" xfId="29898"/>
    <cellStyle name="Porcentagem 6 3 3 3 2 2" xfId="29899"/>
    <cellStyle name="Porcentagem 6 3 3 3 2 3" xfId="29900"/>
    <cellStyle name="Porcentagem 6 3 3 3 2 4" xfId="52807"/>
    <cellStyle name="Porcentagem 6 3 3 3 3" xfId="29901"/>
    <cellStyle name="Porcentagem 6 3 3 3 3 2" xfId="29902"/>
    <cellStyle name="Porcentagem 6 3 3 3 3 3" xfId="49640"/>
    <cellStyle name="Porcentagem 6 3 3 3 4" xfId="29903"/>
    <cellStyle name="Porcentagem 6 3 3 3 5" xfId="29904"/>
    <cellStyle name="Porcentagem 6 3 3 3 6" xfId="42151"/>
    <cellStyle name="Porcentagem 6 3 3 4" xfId="29905"/>
    <cellStyle name="Porcentagem 6 3 3 4 2" xfId="29906"/>
    <cellStyle name="Porcentagem 6 3 3 4 3" xfId="29907"/>
    <cellStyle name="Porcentagem 6 3 3 4 4" xfId="49641"/>
    <cellStyle name="Porcentagem 6 3 3 5" xfId="29908"/>
    <cellStyle name="Porcentagem 6 3 3 5 2" xfId="29909"/>
    <cellStyle name="Porcentagem 6 3 3 5 3" xfId="29910"/>
    <cellStyle name="Porcentagem 6 3 3 5 4" xfId="45785"/>
    <cellStyle name="Porcentagem 6 3 3 6" xfId="29911"/>
    <cellStyle name="Porcentagem 6 3 3 6 2" xfId="29912"/>
    <cellStyle name="Porcentagem 6 3 3 6 3" xfId="29913"/>
    <cellStyle name="Porcentagem 6 3 3 6 4" xfId="50996"/>
    <cellStyle name="Porcentagem 6 3 3 7" xfId="29914"/>
    <cellStyle name="Porcentagem 6 3 3 7 2" xfId="29915"/>
    <cellStyle name="Porcentagem 6 3 3 7 3" xfId="43962"/>
    <cellStyle name="Porcentagem 6 3 3 8" xfId="29916"/>
    <cellStyle name="Porcentagem 6 3 3 9" xfId="29917"/>
    <cellStyle name="Porcentagem 6 3 4" xfId="29918"/>
    <cellStyle name="Porcentagem 6 3 4 2" xfId="29919"/>
    <cellStyle name="Porcentagem 6 3 4 2 2" xfId="29920"/>
    <cellStyle name="Porcentagem 6 3 4 2 2 2" xfId="29921"/>
    <cellStyle name="Porcentagem 6 3 4 2 2 3" xfId="29922"/>
    <cellStyle name="Porcentagem 6 3 4 2 2 4" xfId="53651"/>
    <cellStyle name="Porcentagem 6 3 4 2 3" xfId="29923"/>
    <cellStyle name="Porcentagem 6 3 4 2 3 2" xfId="29924"/>
    <cellStyle name="Porcentagem 6 3 4 2 3 3" xfId="49642"/>
    <cellStyle name="Porcentagem 6 3 4 2 4" xfId="29925"/>
    <cellStyle name="Porcentagem 6 3 4 2 5" xfId="29926"/>
    <cellStyle name="Porcentagem 6 3 4 2 6" xfId="42995"/>
    <cellStyle name="Porcentagem 6 3 4 3" xfId="29927"/>
    <cellStyle name="Porcentagem 6 3 4 3 2" xfId="29928"/>
    <cellStyle name="Porcentagem 6 3 4 3 3" xfId="29929"/>
    <cellStyle name="Porcentagem 6 3 4 3 4" xfId="49643"/>
    <cellStyle name="Porcentagem 6 3 4 4" xfId="29930"/>
    <cellStyle name="Porcentagem 6 3 4 4 2" xfId="29931"/>
    <cellStyle name="Porcentagem 6 3 4 4 3" xfId="29932"/>
    <cellStyle name="Porcentagem 6 3 4 4 4" xfId="46629"/>
    <cellStyle name="Porcentagem 6 3 4 5" xfId="29933"/>
    <cellStyle name="Porcentagem 6 3 4 5 2" xfId="29934"/>
    <cellStyle name="Porcentagem 6 3 4 5 3" xfId="29935"/>
    <cellStyle name="Porcentagem 6 3 4 5 4" xfId="51840"/>
    <cellStyle name="Porcentagem 6 3 4 6" xfId="29936"/>
    <cellStyle name="Porcentagem 6 3 4 6 2" xfId="29937"/>
    <cellStyle name="Porcentagem 6 3 4 6 3" xfId="44806"/>
    <cellStyle name="Porcentagem 6 3 4 7" xfId="29938"/>
    <cellStyle name="Porcentagem 6 3 4 8" xfId="29939"/>
    <cellStyle name="Porcentagem 6 3 4 9" xfId="41184"/>
    <cellStyle name="Porcentagem 6 3 5" xfId="29940"/>
    <cellStyle name="Porcentagem 6 3 5 2" xfId="29941"/>
    <cellStyle name="Porcentagem 6 3 5 2 2" xfId="29942"/>
    <cellStyle name="Porcentagem 6 3 5 2 2 2" xfId="29943"/>
    <cellStyle name="Porcentagem 6 3 5 2 2 3" xfId="29944"/>
    <cellStyle name="Porcentagem 6 3 5 2 2 4" xfId="53912"/>
    <cellStyle name="Porcentagem 6 3 5 2 3" xfId="29945"/>
    <cellStyle name="Porcentagem 6 3 5 2 3 2" xfId="29946"/>
    <cellStyle name="Porcentagem 6 3 5 2 3 3" xfId="49644"/>
    <cellStyle name="Porcentagem 6 3 5 2 4" xfId="29947"/>
    <cellStyle name="Porcentagem 6 3 5 2 5" xfId="29948"/>
    <cellStyle name="Porcentagem 6 3 5 2 6" xfId="43256"/>
    <cellStyle name="Porcentagem 6 3 5 3" xfId="29949"/>
    <cellStyle name="Porcentagem 6 3 5 3 2" xfId="29950"/>
    <cellStyle name="Porcentagem 6 3 5 3 3" xfId="29951"/>
    <cellStyle name="Porcentagem 6 3 5 3 4" xfId="49645"/>
    <cellStyle name="Porcentagem 6 3 5 4" xfId="29952"/>
    <cellStyle name="Porcentagem 6 3 5 4 2" xfId="29953"/>
    <cellStyle name="Porcentagem 6 3 5 4 3" xfId="29954"/>
    <cellStyle name="Porcentagem 6 3 5 4 4" xfId="46890"/>
    <cellStyle name="Porcentagem 6 3 5 5" xfId="29955"/>
    <cellStyle name="Porcentagem 6 3 5 5 2" xfId="29956"/>
    <cellStyle name="Porcentagem 6 3 5 5 3" xfId="29957"/>
    <cellStyle name="Porcentagem 6 3 5 5 4" xfId="52101"/>
    <cellStyle name="Porcentagem 6 3 5 6" xfId="29958"/>
    <cellStyle name="Porcentagem 6 3 5 6 2" xfId="29959"/>
    <cellStyle name="Porcentagem 6 3 5 6 3" xfId="45067"/>
    <cellStyle name="Porcentagem 6 3 5 7" xfId="29960"/>
    <cellStyle name="Porcentagem 6 3 5 8" xfId="29961"/>
    <cellStyle name="Porcentagem 6 3 5 9" xfId="41445"/>
    <cellStyle name="Porcentagem 6 3 6" xfId="29962"/>
    <cellStyle name="Porcentagem 6 3 6 2" xfId="29963"/>
    <cellStyle name="Porcentagem 6 3 6 2 2" xfId="29964"/>
    <cellStyle name="Porcentagem 6 3 6 2 2 2" xfId="29965"/>
    <cellStyle name="Porcentagem 6 3 6 2 2 3" xfId="29966"/>
    <cellStyle name="Porcentagem 6 3 6 2 2 4" xfId="54047"/>
    <cellStyle name="Porcentagem 6 3 6 2 3" xfId="29967"/>
    <cellStyle name="Porcentagem 6 3 6 2 3 2" xfId="29968"/>
    <cellStyle name="Porcentagem 6 3 6 2 3 3" xfId="49646"/>
    <cellStyle name="Porcentagem 6 3 6 2 4" xfId="29969"/>
    <cellStyle name="Porcentagem 6 3 6 2 5" xfId="29970"/>
    <cellStyle name="Porcentagem 6 3 6 2 6" xfId="43391"/>
    <cellStyle name="Porcentagem 6 3 6 3" xfId="29971"/>
    <cellStyle name="Porcentagem 6 3 6 3 2" xfId="29972"/>
    <cellStyle name="Porcentagem 6 3 6 3 3" xfId="29973"/>
    <cellStyle name="Porcentagem 6 3 6 3 4" xfId="47025"/>
    <cellStyle name="Porcentagem 6 3 6 4" xfId="29974"/>
    <cellStyle name="Porcentagem 6 3 6 4 2" xfId="29975"/>
    <cellStyle name="Porcentagem 6 3 6 4 3" xfId="29976"/>
    <cellStyle name="Porcentagem 6 3 6 4 4" xfId="52236"/>
    <cellStyle name="Porcentagem 6 3 6 5" xfId="29977"/>
    <cellStyle name="Porcentagem 6 3 6 5 2" xfId="29978"/>
    <cellStyle name="Porcentagem 6 3 6 5 3" xfId="45202"/>
    <cellStyle name="Porcentagem 6 3 6 6" xfId="29979"/>
    <cellStyle name="Porcentagem 6 3 6 7" xfId="29980"/>
    <cellStyle name="Porcentagem 6 3 6 8" xfId="41580"/>
    <cellStyle name="Porcentagem 6 3 7" xfId="29981"/>
    <cellStyle name="Porcentagem 6 3 7 2" xfId="29982"/>
    <cellStyle name="Porcentagem 6 3 7 2 2" xfId="29983"/>
    <cellStyle name="Porcentagem 6 3 7 2 3" xfId="29984"/>
    <cellStyle name="Porcentagem 6 3 7 2 4" xfId="52534"/>
    <cellStyle name="Porcentagem 6 3 7 3" xfId="29985"/>
    <cellStyle name="Porcentagem 6 3 7 3 2" xfId="29986"/>
    <cellStyle name="Porcentagem 6 3 7 3 3" xfId="49647"/>
    <cellStyle name="Porcentagem 6 3 7 4" xfId="29987"/>
    <cellStyle name="Porcentagem 6 3 7 5" xfId="29988"/>
    <cellStyle name="Porcentagem 6 3 7 6" xfId="41878"/>
    <cellStyle name="Porcentagem 6 3 8" xfId="29989"/>
    <cellStyle name="Porcentagem 6 3 8 2" xfId="29990"/>
    <cellStyle name="Porcentagem 6 3 8 3" xfId="29991"/>
    <cellStyle name="Porcentagem 6 3 8 4" xfId="49648"/>
    <cellStyle name="Porcentagem 6 3 9" xfId="29992"/>
    <cellStyle name="Porcentagem 6 3 9 2" xfId="29993"/>
    <cellStyle name="Porcentagem 6 3 9 3" xfId="29994"/>
    <cellStyle name="Porcentagem 6 3 9 4" xfId="45512"/>
    <cellStyle name="Porcentagem 6 4" xfId="205"/>
    <cellStyle name="Porcentagem 6 4 10" xfId="29995"/>
    <cellStyle name="Porcentagem 6 4 10 2" xfId="29996"/>
    <cellStyle name="Porcentagem 6 4 10 3" xfId="29997"/>
    <cellStyle name="Porcentagem 6 4 10 4" xfId="50765"/>
    <cellStyle name="Porcentagem 6 4 11" xfId="29998"/>
    <cellStyle name="Porcentagem 6 4 11 2" xfId="29999"/>
    <cellStyle name="Porcentagem 6 4 11 3" xfId="43731"/>
    <cellStyle name="Porcentagem 6 4 12" xfId="30000"/>
    <cellStyle name="Porcentagem 6 4 13" xfId="30001"/>
    <cellStyle name="Porcentagem 6 4 14" xfId="40109"/>
    <cellStyle name="Porcentagem 6 4 2" xfId="30002"/>
    <cellStyle name="Porcentagem 6 4 2 10" xfId="30003"/>
    <cellStyle name="Porcentagem 6 4 2 11" xfId="40244"/>
    <cellStyle name="Porcentagem 6 4 2 2" xfId="30004"/>
    <cellStyle name="Porcentagem 6 4 2 2 10" xfId="40611"/>
    <cellStyle name="Porcentagem 6 4 2 2 2" xfId="30005"/>
    <cellStyle name="Porcentagem 6 4 2 2 2 2" xfId="30006"/>
    <cellStyle name="Porcentagem 6 4 2 2 2 2 2" xfId="30007"/>
    <cellStyle name="Porcentagem 6 4 2 2 2 2 2 2" xfId="30008"/>
    <cellStyle name="Porcentagem 6 4 2 2 2 2 2 3" xfId="30009"/>
    <cellStyle name="Porcentagem 6 4 2 2 2 2 2 4" xfId="53657"/>
    <cellStyle name="Porcentagem 6 4 2 2 2 2 3" xfId="30010"/>
    <cellStyle name="Porcentagem 6 4 2 2 2 2 3 2" xfId="30011"/>
    <cellStyle name="Porcentagem 6 4 2 2 2 2 3 3" xfId="49649"/>
    <cellStyle name="Porcentagem 6 4 2 2 2 2 4" xfId="30012"/>
    <cellStyle name="Porcentagem 6 4 2 2 2 2 5" xfId="30013"/>
    <cellStyle name="Porcentagem 6 4 2 2 2 2 6" xfId="43001"/>
    <cellStyle name="Porcentagem 6 4 2 2 2 3" xfId="30014"/>
    <cellStyle name="Porcentagem 6 4 2 2 2 3 2" xfId="30015"/>
    <cellStyle name="Porcentagem 6 4 2 2 2 3 3" xfId="30016"/>
    <cellStyle name="Porcentagem 6 4 2 2 2 3 4" xfId="49650"/>
    <cellStyle name="Porcentagem 6 4 2 2 2 4" xfId="30017"/>
    <cellStyle name="Porcentagem 6 4 2 2 2 4 2" xfId="30018"/>
    <cellStyle name="Porcentagem 6 4 2 2 2 4 3" xfId="30019"/>
    <cellStyle name="Porcentagem 6 4 2 2 2 4 4" xfId="46635"/>
    <cellStyle name="Porcentagem 6 4 2 2 2 5" xfId="30020"/>
    <cellStyle name="Porcentagem 6 4 2 2 2 5 2" xfId="30021"/>
    <cellStyle name="Porcentagem 6 4 2 2 2 5 3" xfId="30022"/>
    <cellStyle name="Porcentagem 6 4 2 2 2 5 4" xfId="51846"/>
    <cellStyle name="Porcentagem 6 4 2 2 2 6" xfId="30023"/>
    <cellStyle name="Porcentagem 6 4 2 2 2 6 2" xfId="30024"/>
    <cellStyle name="Porcentagem 6 4 2 2 2 6 3" xfId="44812"/>
    <cellStyle name="Porcentagem 6 4 2 2 2 7" xfId="30025"/>
    <cellStyle name="Porcentagem 6 4 2 2 2 8" xfId="30026"/>
    <cellStyle name="Porcentagem 6 4 2 2 2 9" xfId="41190"/>
    <cellStyle name="Porcentagem 6 4 2 2 3" xfId="30027"/>
    <cellStyle name="Porcentagem 6 4 2 2 3 2" xfId="30028"/>
    <cellStyle name="Porcentagem 6 4 2 2 3 2 2" xfId="30029"/>
    <cellStyle name="Porcentagem 6 4 2 2 3 2 3" xfId="30030"/>
    <cellStyle name="Porcentagem 6 4 2 2 3 2 4" xfId="53078"/>
    <cellStyle name="Porcentagem 6 4 2 2 3 3" xfId="30031"/>
    <cellStyle name="Porcentagem 6 4 2 2 3 3 2" xfId="30032"/>
    <cellStyle name="Porcentagem 6 4 2 2 3 3 3" xfId="49651"/>
    <cellStyle name="Porcentagem 6 4 2 2 3 4" xfId="30033"/>
    <cellStyle name="Porcentagem 6 4 2 2 3 5" xfId="30034"/>
    <cellStyle name="Porcentagem 6 4 2 2 3 6" xfId="42422"/>
    <cellStyle name="Porcentagem 6 4 2 2 4" xfId="30035"/>
    <cellStyle name="Porcentagem 6 4 2 2 4 2" xfId="30036"/>
    <cellStyle name="Porcentagem 6 4 2 2 4 3" xfId="30037"/>
    <cellStyle name="Porcentagem 6 4 2 2 4 4" xfId="49652"/>
    <cellStyle name="Porcentagem 6 4 2 2 5" xfId="30038"/>
    <cellStyle name="Porcentagem 6 4 2 2 5 2" xfId="30039"/>
    <cellStyle name="Porcentagem 6 4 2 2 5 3" xfId="30040"/>
    <cellStyle name="Porcentagem 6 4 2 2 5 4" xfId="46056"/>
    <cellStyle name="Porcentagem 6 4 2 2 6" xfId="30041"/>
    <cellStyle name="Porcentagem 6 4 2 2 6 2" xfId="30042"/>
    <cellStyle name="Porcentagem 6 4 2 2 6 3" xfId="30043"/>
    <cellStyle name="Porcentagem 6 4 2 2 6 4" xfId="51267"/>
    <cellStyle name="Porcentagem 6 4 2 2 7" xfId="30044"/>
    <cellStyle name="Porcentagem 6 4 2 2 7 2" xfId="30045"/>
    <cellStyle name="Porcentagem 6 4 2 2 7 3" xfId="44233"/>
    <cellStyle name="Porcentagem 6 4 2 2 8" xfId="30046"/>
    <cellStyle name="Porcentagem 6 4 2 2 9" xfId="30047"/>
    <cellStyle name="Porcentagem 6 4 2 3" xfId="30048"/>
    <cellStyle name="Porcentagem 6 4 2 3 2" xfId="30049"/>
    <cellStyle name="Porcentagem 6 4 2 3 2 2" xfId="30050"/>
    <cellStyle name="Porcentagem 6 4 2 3 2 2 2" xfId="30051"/>
    <cellStyle name="Porcentagem 6 4 2 3 2 2 3" xfId="30052"/>
    <cellStyle name="Porcentagem 6 4 2 3 2 2 4" xfId="53656"/>
    <cellStyle name="Porcentagem 6 4 2 3 2 3" xfId="30053"/>
    <cellStyle name="Porcentagem 6 4 2 3 2 3 2" xfId="30054"/>
    <cellStyle name="Porcentagem 6 4 2 3 2 3 3" xfId="49653"/>
    <cellStyle name="Porcentagem 6 4 2 3 2 4" xfId="30055"/>
    <cellStyle name="Porcentagem 6 4 2 3 2 5" xfId="30056"/>
    <cellStyle name="Porcentagem 6 4 2 3 2 6" xfId="43000"/>
    <cellStyle name="Porcentagem 6 4 2 3 3" xfId="30057"/>
    <cellStyle name="Porcentagem 6 4 2 3 3 2" xfId="30058"/>
    <cellStyle name="Porcentagem 6 4 2 3 3 3" xfId="30059"/>
    <cellStyle name="Porcentagem 6 4 2 3 3 4" xfId="49654"/>
    <cellStyle name="Porcentagem 6 4 2 3 4" xfId="30060"/>
    <cellStyle name="Porcentagem 6 4 2 3 4 2" xfId="30061"/>
    <cellStyle name="Porcentagem 6 4 2 3 4 3" xfId="30062"/>
    <cellStyle name="Porcentagem 6 4 2 3 4 4" xfId="46634"/>
    <cellStyle name="Porcentagem 6 4 2 3 5" xfId="30063"/>
    <cellStyle name="Porcentagem 6 4 2 3 5 2" xfId="30064"/>
    <cellStyle name="Porcentagem 6 4 2 3 5 3" xfId="30065"/>
    <cellStyle name="Porcentagem 6 4 2 3 5 4" xfId="51845"/>
    <cellStyle name="Porcentagem 6 4 2 3 6" xfId="30066"/>
    <cellStyle name="Porcentagem 6 4 2 3 6 2" xfId="30067"/>
    <cellStyle name="Porcentagem 6 4 2 3 6 3" xfId="44811"/>
    <cellStyle name="Porcentagem 6 4 2 3 7" xfId="30068"/>
    <cellStyle name="Porcentagem 6 4 2 3 8" xfId="30069"/>
    <cellStyle name="Porcentagem 6 4 2 3 9" xfId="41189"/>
    <cellStyle name="Porcentagem 6 4 2 4" xfId="30070"/>
    <cellStyle name="Porcentagem 6 4 2 4 2" xfId="30071"/>
    <cellStyle name="Porcentagem 6 4 2 4 2 2" xfId="30072"/>
    <cellStyle name="Porcentagem 6 4 2 4 2 3" xfId="30073"/>
    <cellStyle name="Porcentagem 6 4 2 4 2 4" xfId="52711"/>
    <cellStyle name="Porcentagem 6 4 2 4 3" xfId="30074"/>
    <cellStyle name="Porcentagem 6 4 2 4 3 2" xfId="30075"/>
    <cellStyle name="Porcentagem 6 4 2 4 3 3" xfId="49655"/>
    <cellStyle name="Porcentagem 6 4 2 4 4" xfId="30076"/>
    <cellStyle name="Porcentagem 6 4 2 4 5" xfId="30077"/>
    <cellStyle name="Porcentagem 6 4 2 4 6" xfId="42055"/>
    <cellStyle name="Porcentagem 6 4 2 5" xfId="30078"/>
    <cellStyle name="Porcentagem 6 4 2 5 2" xfId="30079"/>
    <cellStyle name="Porcentagem 6 4 2 5 3" xfId="30080"/>
    <cellStyle name="Porcentagem 6 4 2 5 4" xfId="49656"/>
    <cellStyle name="Porcentagem 6 4 2 6" xfId="30081"/>
    <cellStyle name="Porcentagem 6 4 2 6 2" xfId="30082"/>
    <cellStyle name="Porcentagem 6 4 2 6 3" xfId="30083"/>
    <cellStyle name="Porcentagem 6 4 2 6 4" xfId="45689"/>
    <cellStyle name="Porcentagem 6 4 2 7" xfId="30084"/>
    <cellStyle name="Porcentagem 6 4 2 7 2" xfId="30085"/>
    <cellStyle name="Porcentagem 6 4 2 7 3" xfId="30086"/>
    <cellStyle name="Porcentagem 6 4 2 7 4" xfId="50900"/>
    <cellStyle name="Porcentagem 6 4 2 8" xfId="30087"/>
    <cellStyle name="Porcentagem 6 4 2 8 2" xfId="30088"/>
    <cellStyle name="Porcentagem 6 4 2 8 3" xfId="43866"/>
    <cellStyle name="Porcentagem 6 4 2 9" xfId="30089"/>
    <cellStyle name="Porcentagem 6 4 3" xfId="30090"/>
    <cellStyle name="Porcentagem 6 4 3 10" xfId="40382"/>
    <cellStyle name="Porcentagem 6 4 3 2" xfId="30091"/>
    <cellStyle name="Porcentagem 6 4 3 2 2" xfId="30092"/>
    <cellStyle name="Porcentagem 6 4 3 2 2 2" xfId="30093"/>
    <cellStyle name="Porcentagem 6 4 3 2 2 2 2" xfId="30094"/>
    <cellStyle name="Porcentagem 6 4 3 2 2 2 3" xfId="30095"/>
    <cellStyle name="Porcentagem 6 4 3 2 2 2 4" xfId="53658"/>
    <cellStyle name="Porcentagem 6 4 3 2 2 3" xfId="30096"/>
    <cellStyle name="Porcentagem 6 4 3 2 2 3 2" xfId="30097"/>
    <cellStyle name="Porcentagem 6 4 3 2 2 3 3" xfId="49657"/>
    <cellStyle name="Porcentagem 6 4 3 2 2 4" xfId="30098"/>
    <cellStyle name="Porcentagem 6 4 3 2 2 5" xfId="30099"/>
    <cellStyle name="Porcentagem 6 4 3 2 2 6" xfId="43002"/>
    <cellStyle name="Porcentagem 6 4 3 2 3" xfId="30100"/>
    <cellStyle name="Porcentagem 6 4 3 2 3 2" xfId="30101"/>
    <cellStyle name="Porcentagem 6 4 3 2 3 3" xfId="30102"/>
    <cellStyle name="Porcentagem 6 4 3 2 3 4" xfId="49658"/>
    <cellStyle name="Porcentagem 6 4 3 2 4" xfId="30103"/>
    <cellStyle name="Porcentagem 6 4 3 2 4 2" xfId="30104"/>
    <cellStyle name="Porcentagem 6 4 3 2 4 3" xfId="30105"/>
    <cellStyle name="Porcentagem 6 4 3 2 4 4" xfId="46636"/>
    <cellStyle name="Porcentagem 6 4 3 2 5" xfId="30106"/>
    <cellStyle name="Porcentagem 6 4 3 2 5 2" xfId="30107"/>
    <cellStyle name="Porcentagem 6 4 3 2 5 3" xfId="30108"/>
    <cellStyle name="Porcentagem 6 4 3 2 5 4" xfId="51847"/>
    <cellStyle name="Porcentagem 6 4 3 2 6" xfId="30109"/>
    <cellStyle name="Porcentagem 6 4 3 2 6 2" xfId="30110"/>
    <cellStyle name="Porcentagem 6 4 3 2 6 3" xfId="44813"/>
    <cellStyle name="Porcentagem 6 4 3 2 7" xfId="30111"/>
    <cellStyle name="Porcentagem 6 4 3 2 8" xfId="30112"/>
    <cellStyle name="Porcentagem 6 4 3 2 9" xfId="41191"/>
    <cellStyle name="Porcentagem 6 4 3 3" xfId="30113"/>
    <cellStyle name="Porcentagem 6 4 3 3 2" xfId="30114"/>
    <cellStyle name="Porcentagem 6 4 3 3 2 2" xfId="30115"/>
    <cellStyle name="Porcentagem 6 4 3 3 2 3" xfId="30116"/>
    <cellStyle name="Porcentagem 6 4 3 3 2 4" xfId="52849"/>
    <cellStyle name="Porcentagem 6 4 3 3 3" xfId="30117"/>
    <cellStyle name="Porcentagem 6 4 3 3 3 2" xfId="30118"/>
    <cellStyle name="Porcentagem 6 4 3 3 3 3" xfId="49659"/>
    <cellStyle name="Porcentagem 6 4 3 3 4" xfId="30119"/>
    <cellStyle name="Porcentagem 6 4 3 3 5" xfId="30120"/>
    <cellStyle name="Porcentagem 6 4 3 3 6" xfId="42193"/>
    <cellStyle name="Porcentagem 6 4 3 4" xfId="30121"/>
    <cellStyle name="Porcentagem 6 4 3 4 2" xfId="30122"/>
    <cellStyle name="Porcentagem 6 4 3 4 3" xfId="30123"/>
    <cellStyle name="Porcentagem 6 4 3 4 4" xfId="49660"/>
    <cellStyle name="Porcentagem 6 4 3 5" xfId="30124"/>
    <cellStyle name="Porcentagem 6 4 3 5 2" xfId="30125"/>
    <cellStyle name="Porcentagem 6 4 3 5 3" xfId="30126"/>
    <cellStyle name="Porcentagem 6 4 3 5 4" xfId="45827"/>
    <cellStyle name="Porcentagem 6 4 3 6" xfId="30127"/>
    <cellStyle name="Porcentagem 6 4 3 6 2" xfId="30128"/>
    <cellStyle name="Porcentagem 6 4 3 6 3" xfId="30129"/>
    <cellStyle name="Porcentagem 6 4 3 6 4" xfId="51038"/>
    <cellStyle name="Porcentagem 6 4 3 7" xfId="30130"/>
    <cellStyle name="Porcentagem 6 4 3 7 2" xfId="30131"/>
    <cellStyle name="Porcentagem 6 4 3 7 3" xfId="44004"/>
    <cellStyle name="Porcentagem 6 4 3 8" xfId="30132"/>
    <cellStyle name="Porcentagem 6 4 3 9" xfId="30133"/>
    <cellStyle name="Porcentagem 6 4 4" xfId="30134"/>
    <cellStyle name="Porcentagem 6 4 4 2" xfId="30135"/>
    <cellStyle name="Porcentagem 6 4 4 2 2" xfId="30136"/>
    <cellStyle name="Porcentagem 6 4 4 2 2 2" xfId="30137"/>
    <cellStyle name="Porcentagem 6 4 4 2 2 3" xfId="30138"/>
    <cellStyle name="Porcentagem 6 4 4 2 2 4" xfId="53655"/>
    <cellStyle name="Porcentagem 6 4 4 2 3" xfId="30139"/>
    <cellStyle name="Porcentagem 6 4 4 2 3 2" xfId="30140"/>
    <cellStyle name="Porcentagem 6 4 4 2 3 3" xfId="49661"/>
    <cellStyle name="Porcentagem 6 4 4 2 4" xfId="30141"/>
    <cellStyle name="Porcentagem 6 4 4 2 5" xfId="30142"/>
    <cellStyle name="Porcentagem 6 4 4 2 6" xfId="42999"/>
    <cellStyle name="Porcentagem 6 4 4 3" xfId="30143"/>
    <cellStyle name="Porcentagem 6 4 4 3 2" xfId="30144"/>
    <cellStyle name="Porcentagem 6 4 4 3 3" xfId="30145"/>
    <cellStyle name="Porcentagem 6 4 4 3 4" xfId="49662"/>
    <cellStyle name="Porcentagem 6 4 4 4" xfId="30146"/>
    <cellStyle name="Porcentagem 6 4 4 4 2" xfId="30147"/>
    <cellStyle name="Porcentagem 6 4 4 4 3" xfId="30148"/>
    <cellStyle name="Porcentagem 6 4 4 4 4" xfId="46633"/>
    <cellStyle name="Porcentagem 6 4 4 5" xfId="30149"/>
    <cellStyle name="Porcentagem 6 4 4 5 2" xfId="30150"/>
    <cellStyle name="Porcentagem 6 4 4 5 3" xfId="30151"/>
    <cellStyle name="Porcentagem 6 4 4 5 4" xfId="51844"/>
    <cellStyle name="Porcentagem 6 4 4 6" xfId="30152"/>
    <cellStyle name="Porcentagem 6 4 4 6 2" xfId="30153"/>
    <cellStyle name="Porcentagem 6 4 4 6 3" xfId="44810"/>
    <cellStyle name="Porcentagem 6 4 4 7" xfId="30154"/>
    <cellStyle name="Porcentagem 6 4 4 8" xfId="30155"/>
    <cellStyle name="Porcentagem 6 4 4 9" xfId="41188"/>
    <cellStyle name="Porcentagem 6 4 5" xfId="30156"/>
    <cellStyle name="Porcentagem 6 4 5 2" xfId="30157"/>
    <cellStyle name="Porcentagem 6 4 5 2 2" xfId="30158"/>
    <cellStyle name="Porcentagem 6 4 5 2 2 2" xfId="30159"/>
    <cellStyle name="Porcentagem 6 4 5 2 2 3" xfId="30160"/>
    <cellStyle name="Porcentagem 6 4 5 2 2 4" xfId="53954"/>
    <cellStyle name="Porcentagem 6 4 5 2 3" xfId="30161"/>
    <cellStyle name="Porcentagem 6 4 5 2 3 2" xfId="30162"/>
    <cellStyle name="Porcentagem 6 4 5 2 3 3" xfId="49663"/>
    <cellStyle name="Porcentagem 6 4 5 2 4" xfId="30163"/>
    <cellStyle name="Porcentagem 6 4 5 2 5" xfId="30164"/>
    <cellStyle name="Porcentagem 6 4 5 2 6" xfId="43298"/>
    <cellStyle name="Porcentagem 6 4 5 3" xfId="30165"/>
    <cellStyle name="Porcentagem 6 4 5 3 2" xfId="30166"/>
    <cellStyle name="Porcentagem 6 4 5 3 3" xfId="30167"/>
    <cellStyle name="Porcentagem 6 4 5 3 4" xfId="49664"/>
    <cellStyle name="Porcentagem 6 4 5 4" xfId="30168"/>
    <cellStyle name="Porcentagem 6 4 5 4 2" xfId="30169"/>
    <cellStyle name="Porcentagem 6 4 5 4 3" xfId="30170"/>
    <cellStyle name="Porcentagem 6 4 5 4 4" xfId="46932"/>
    <cellStyle name="Porcentagem 6 4 5 5" xfId="30171"/>
    <cellStyle name="Porcentagem 6 4 5 5 2" xfId="30172"/>
    <cellStyle name="Porcentagem 6 4 5 5 3" xfId="30173"/>
    <cellStyle name="Porcentagem 6 4 5 5 4" xfId="52143"/>
    <cellStyle name="Porcentagem 6 4 5 6" xfId="30174"/>
    <cellStyle name="Porcentagem 6 4 5 6 2" xfId="30175"/>
    <cellStyle name="Porcentagem 6 4 5 6 3" xfId="45109"/>
    <cellStyle name="Porcentagem 6 4 5 7" xfId="30176"/>
    <cellStyle name="Porcentagem 6 4 5 8" xfId="30177"/>
    <cellStyle name="Porcentagem 6 4 5 9" xfId="41487"/>
    <cellStyle name="Porcentagem 6 4 6" xfId="30178"/>
    <cellStyle name="Porcentagem 6 4 6 2" xfId="30179"/>
    <cellStyle name="Porcentagem 6 4 6 2 2" xfId="30180"/>
    <cellStyle name="Porcentagem 6 4 6 2 2 2" xfId="30181"/>
    <cellStyle name="Porcentagem 6 4 6 2 2 3" xfId="30182"/>
    <cellStyle name="Porcentagem 6 4 6 2 2 4" xfId="54089"/>
    <cellStyle name="Porcentagem 6 4 6 2 3" xfId="30183"/>
    <cellStyle name="Porcentagem 6 4 6 2 3 2" xfId="30184"/>
    <cellStyle name="Porcentagem 6 4 6 2 3 3" xfId="49665"/>
    <cellStyle name="Porcentagem 6 4 6 2 4" xfId="30185"/>
    <cellStyle name="Porcentagem 6 4 6 2 5" xfId="30186"/>
    <cellStyle name="Porcentagem 6 4 6 2 6" xfId="43433"/>
    <cellStyle name="Porcentagem 6 4 6 3" xfId="30187"/>
    <cellStyle name="Porcentagem 6 4 6 3 2" xfId="30188"/>
    <cellStyle name="Porcentagem 6 4 6 3 3" xfId="30189"/>
    <cellStyle name="Porcentagem 6 4 6 3 4" xfId="47067"/>
    <cellStyle name="Porcentagem 6 4 6 4" xfId="30190"/>
    <cellStyle name="Porcentagem 6 4 6 4 2" xfId="30191"/>
    <cellStyle name="Porcentagem 6 4 6 4 3" xfId="30192"/>
    <cellStyle name="Porcentagem 6 4 6 4 4" xfId="52278"/>
    <cellStyle name="Porcentagem 6 4 6 5" xfId="30193"/>
    <cellStyle name="Porcentagem 6 4 6 5 2" xfId="30194"/>
    <cellStyle name="Porcentagem 6 4 6 5 3" xfId="45244"/>
    <cellStyle name="Porcentagem 6 4 6 6" xfId="30195"/>
    <cellStyle name="Porcentagem 6 4 6 7" xfId="30196"/>
    <cellStyle name="Porcentagem 6 4 6 8" xfId="41622"/>
    <cellStyle name="Porcentagem 6 4 7" xfId="30197"/>
    <cellStyle name="Porcentagem 6 4 7 2" xfId="30198"/>
    <cellStyle name="Porcentagem 6 4 7 2 2" xfId="30199"/>
    <cellStyle name="Porcentagem 6 4 7 2 3" xfId="30200"/>
    <cellStyle name="Porcentagem 6 4 7 2 4" xfId="52576"/>
    <cellStyle name="Porcentagem 6 4 7 3" xfId="30201"/>
    <cellStyle name="Porcentagem 6 4 7 3 2" xfId="30202"/>
    <cellStyle name="Porcentagem 6 4 7 3 3" xfId="49666"/>
    <cellStyle name="Porcentagem 6 4 7 4" xfId="30203"/>
    <cellStyle name="Porcentagem 6 4 7 5" xfId="30204"/>
    <cellStyle name="Porcentagem 6 4 7 6" xfId="41920"/>
    <cellStyle name="Porcentagem 6 4 8" xfId="30205"/>
    <cellStyle name="Porcentagem 6 4 8 2" xfId="30206"/>
    <cellStyle name="Porcentagem 6 4 8 3" xfId="30207"/>
    <cellStyle name="Porcentagem 6 4 8 4" xfId="49667"/>
    <cellStyle name="Porcentagem 6 4 9" xfId="30208"/>
    <cellStyle name="Porcentagem 6 4 9 2" xfId="30209"/>
    <cellStyle name="Porcentagem 6 4 9 3" xfId="30210"/>
    <cellStyle name="Porcentagem 6 4 9 4" xfId="45554"/>
    <cellStyle name="Porcentagem 6 5" xfId="30211"/>
    <cellStyle name="Porcentagem 6 5 10" xfId="30212"/>
    <cellStyle name="Porcentagem 6 5 11" xfId="40020"/>
    <cellStyle name="Porcentagem 6 5 2" xfId="30213"/>
    <cellStyle name="Porcentagem 6 5 2 10" xfId="40472"/>
    <cellStyle name="Porcentagem 6 5 2 2" xfId="30214"/>
    <cellStyle name="Porcentagem 6 5 2 2 2" xfId="30215"/>
    <cellStyle name="Porcentagem 6 5 2 2 2 2" xfId="30216"/>
    <cellStyle name="Porcentagem 6 5 2 2 2 2 2" xfId="30217"/>
    <cellStyle name="Porcentagem 6 5 2 2 2 2 3" xfId="30218"/>
    <cellStyle name="Porcentagem 6 5 2 2 2 2 4" xfId="53660"/>
    <cellStyle name="Porcentagem 6 5 2 2 2 3" xfId="30219"/>
    <cellStyle name="Porcentagem 6 5 2 2 2 3 2" xfId="30220"/>
    <cellStyle name="Porcentagem 6 5 2 2 2 3 3" xfId="49668"/>
    <cellStyle name="Porcentagem 6 5 2 2 2 4" xfId="30221"/>
    <cellStyle name="Porcentagem 6 5 2 2 2 5" xfId="30222"/>
    <cellStyle name="Porcentagem 6 5 2 2 2 6" xfId="43004"/>
    <cellStyle name="Porcentagem 6 5 2 2 3" xfId="30223"/>
    <cellStyle name="Porcentagem 6 5 2 2 3 2" xfId="30224"/>
    <cellStyle name="Porcentagem 6 5 2 2 3 3" xfId="30225"/>
    <cellStyle name="Porcentagem 6 5 2 2 3 4" xfId="49669"/>
    <cellStyle name="Porcentagem 6 5 2 2 4" xfId="30226"/>
    <cellStyle name="Porcentagem 6 5 2 2 4 2" xfId="30227"/>
    <cellStyle name="Porcentagem 6 5 2 2 4 3" xfId="30228"/>
    <cellStyle name="Porcentagem 6 5 2 2 4 4" xfId="46638"/>
    <cellStyle name="Porcentagem 6 5 2 2 5" xfId="30229"/>
    <cellStyle name="Porcentagem 6 5 2 2 5 2" xfId="30230"/>
    <cellStyle name="Porcentagem 6 5 2 2 5 3" xfId="30231"/>
    <cellStyle name="Porcentagem 6 5 2 2 5 4" xfId="51849"/>
    <cellStyle name="Porcentagem 6 5 2 2 6" xfId="30232"/>
    <cellStyle name="Porcentagem 6 5 2 2 6 2" xfId="30233"/>
    <cellStyle name="Porcentagem 6 5 2 2 6 3" xfId="44815"/>
    <cellStyle name="Porcentagem 6 5 2 2 7" xfId="30234"/>
    <cellStyle name="Porcentagem 6 5 2 2 8" xfId="30235"/>
    <cellStyle name="Porcentagem 6 5 2 2 9" xfId="41193"/>
    <cellStyle name="Porcentagem 6 5 2 3" xfId="30236"/>
    <cellStyle name="Porcentagem 6 5 2 3 2" xfId="30237"/>
    <cellStyle name="Porcentagem 6 5 2 3 2 2" xfId="30238"/>
    <cellStyle name="Porcentagem 6 5 2 3 2 3" xfId="30239"/>
    <cellStyle name="Porcentagem 6 5 2 3 2 4" xfId="52939"/>
    <cellStyle name="Porcentagem 6 5 2 3 3" xfId="30240"/>
    <cellStyle name="Porcentagem 6 5 2 3 3 2" xfId="30241"/>
    <cellStyle name="Porcentagem 6 5 2 3 3 3" xfId="49670"/>
    <cellStyle name="Porcentagem 6 5 2 3 4" xfId="30242"/>
    <cellStyle name="Porcentagem 6 5 2 3 5" xfId="30243"/>
    <cellStyle name="Porcentagem 6 5 2 3 6" xfId="42283"/>
    <cellStyle name="Porcentagem 6 5 2 4" xfId="30244"/>
    <cellStyle name="Porcentagem 6 5 2 4 2" xfId="30245"/>
    <cellStyle name="Porcentagem 6 5 2 4 3" xfId="30246"/>
    <cellStyle name="Porcentagem 6 5 2 4 4" xfId="49671"/>
    <cellStyle name="Porcentagem 6 5 2 5" xfId="30247"/>
    <cellStyle name="Porcentagem 6 5 2 5 2" xfId="30248"/>
    <cellStyle name="Porcentagem 6 5 2 5 3" xfId="30249"/>
    <cellStyle name="Porcentagem 6 5 2 5 4" xfId="45917"/>
    <cellStyle name="Porcentagem 6 5 2 6" xfId="30250"/>
    <cellStyle name="Porcentagem 6 5 2 6 2" xfId="30251"/>
    <cellStyle name="Porcentagem 6 5 2 6 3" xfId="30252"/>
    <cellStyle name="Porcentagem 6 5 2 6 4" xfId="51128"/>
    <cellStyle name="Porcentagem 6 5 2 7" xfId="30253"/>
    <cellStyle name="Porcentagem 6 5 2 7 2" xfId="30254"/>
    <cellStyle name="Porcentagem 6 5 2 7 3" xfId="44094"/>
    <cellStyle name="Porcentagem 6 5 2 8" xfId="30255"/>
    <cellStyle name="Porcentagem 6 5 2 9" xfId="30256"/>
    <cellStyle name="Porcentagem 6 5 3" xfId="30257"/>
    <cellStyle name="Porcentagem 6 5 3 2" xfId="30258"/>
    <cellStyle name="Porcentagem 6 5 3 2 2" xfId="30259"/>
    <cellStyle name="Porcentagem 6 5 3 2 2 2" xfId="30260"/>
    <cellStyle name="Porcentagem 6 5 3 2 2 3" xfId="30261"/>
    <cellStyle name="Porcentagem 6 5 3 2 2 4" xfId="53659"/>
    <cellStyle name="Porcentagem 6 5 3 2 3" xfId="30262"/>
    <cellStyle name="Porcentagem 6 5 3 2 3 2" xfId="30263"/>
    <cellStyle name="Porcentagem 6 5 3 2 3 3" xfId="49672"/>
    <cellStyle name="Porcentagem 6 5 3 2 4" xfId="30264"/>
    <cellStyle name="Porcentagem 6 5 3 2 5" xfId="30265"/>
    <cellStyle name="Porcentagem 6 5 3 2 6" xfId="43003"/>
    <cellStyle name="Porcentagem 6 5 3 3" xfId="30266"/>
    <cellStyle name="Porcentagem 6 5 3 3 2" xfId="30267"/>
    <cellStyle name="Porcentagem 6 5 3 3 3" xfId="30268"/>
    <cellStyle name="Porcentagem 6 5 3 3 4" xfId="49673"/>
    <cellStyle name="Porcentagem 6 5 3 4" xfId="30269"/>
    <cellStyle name="Porcentagem 6 5 3 4 2" xfId="30270"/>
    <cellStyle name="Porcentagem 6 5 3 4 3" xfId="30271"/>
    <cellStyle name="Porcentagem 6 5 3 4 4" xfId="46637"/>
    <cellStyle name="Porcentagem 6 5 3 5" xfId="30272"/>
    <cellStyle name="Porcentagem 6 5 3 5 2" xfId="30273"/>
    <cellStyle name="Porcentagem 6 5 3 5 3" xfId="30274"/>
    <cellStyle name="Porcentagem 6 5 3 5 4" xfId="51848"/>
    <cellStyle name="Porcentagem 6 5 3 6" xfId="30275"/>
    <cellStyle name="Porcentagem 6 5 3 6 2" xfId="30276"/>
    <cellStyle name="Porcentagem 6 5 3 6 3" xfId="44814"/>
    <cellStyle name="Porcentagem 6 5 3 7" xfId="30277"/>
    <cellStyle name="Porcentagem 6 5 3 8" xfId="30278"/>
    <cellStyle name="Porcentagem 6 5 3 9" xfId="41192"/>
    <cellStyle name="Porcentagem 6 5 4" xfId="30279"/>
    <cellStyle name="Porcentagem 6 5 4 2" xfId="30280"/>
    <cellStyle name="Porcentagem 6 5 4 2 2" xfId="30281"/>
    <cellStyle name="Porcentagem 6 5 4 2 3" xfId="30282"/>
    <cellStyle name="Porcentagem 6 5 4 2 4" xfId="52487"/>
    <cellStyle name="Porcentagem 6 5 4 3" xfId="30283"/>
    <cellStyle name="Porcentagem 6 5 4 3 2" xfId="30284"/>
    <cellStyle name="Porcentagem 6 5 4 3 3" xfId="49674"/>
    <cellStyle name="Porcentagem 6 5 4 4" xfId="30285"/>
    <cellStyle name="Porcentagem 6 5 4 5" xfId="30286"/>
    <cellStyle name="Porcentagem 6 5 4 6" xfId="41831"/>
    <cellStyle name="Porcentagem 6 5 5" xfId="30287"/>
    <cellStyle name="Porcentagem 6 5 5 2" xfId="30288"/>
    <cellStyle name="Porcentagem 6 5 5 3" xfId="30289"/>
    <cellStyle name="Porcentagem 6 5 5 4" xfId="49675"/>
    <cellStyle name="Porcentagem 6 5 6" xfId="30290"/>
    <cellStyle name="Porcentagem 6 5 6 2" xfId="30291"/>
    <cellStyle name="Porcentagem 6 5 6 3" xfId="30292"/>
    <cellStyle name="Porcentagem 6 5 6 4" xfId="45465"/>
    <cellStyle name="Porcentagem 6 5 7" xfId="30293"/>
    <cellStyle name="Porcentagem 6 5 7 2" xfId="30294"/>
    <cellStyle name="Porcentagem 6 5 7 3" xfId="30295"/>
    <cellStyle name="Porcentagem 6 5 7 4" xfId="50676"/>
    <cellStyle name="Porcentagem 6 5 8" xfId="30296"/>
    <cellStyle name="Porcentagem 6 5 8 2" xfId="30297"/>
    <cellStyle name="Porcentagem 6 5 8 3" xfId="43642"/>
    <cellStyle name="Porcentagem 6 5 9" xfId="30298"/>
    <cellStyle name="Porcentagem 6 6" xfId="30299"/>
    <cellStyle name="Porcentagem 6 6 10" xfId="30300"/>
    <cellStyle name="Porcentagem 6 6 11" xfId="40155"/>
    <cellStyle name="Porcentagem 6 6 2" xfId="30301"/>
    <cellStyle name="Porcentagem 6 6 2 10" xfId="40522"/>
    <cellStyle name="Porcentagem 6 6 2 2" xfId="30302"/>
    <cellStyle name="Porcentagem 6 6 2 2 2" xfId="30303"/>
    <cellStyle name="Porcentagem 6 6 2 2 2 2" xfId="30304"/>
    <cellStyle name="Porcentagem 6 6 2 2 2 2 2" xfId="30305"/>
    <cellStyle name="Porcentagem 6 6 2 2 2 2 3" xfId="30306"/>
    <cellStyle name="Porcentagem 6 6 2 2 2 2 4" xfId="53662"/>
    <cellStyle name="Porcentagem 6 6 2 2 2 3" xfId="30307"/>
    <cellStyle name="Porcentagem 6 6 2 2 2 3 2" xfId="30308"/>
    <cellStyle name="Porcentagem 6 6 2 2 2 3 3" xfId="49676"/>
    <cellStyle name="Porcentagem 6 6 2 2 2 4" xfId="30309"/>
    <cellStyle name="Porcentagem 6 6 2 2 2 5" xfId="30310"/>
    <cellStyle name="Porcentagem 6 6 2 2 2 6" xfId="43006"/>
    <cellStyle name="Porcentagem 6 6 2 2 3" xfId="30311"/>
    <cellStyle name="Porcentagem 6 6 2 2 3 2" xfId="30312"/>
    <cellStyle name="Porcentagem 6 6 2 2 3 3" xfId="30313"/>
    <cellStyle name="Porcentagem 6 6 2 2 3 4" xfId="49677"/>
    <cellStyle name="Porcentagem 6 6 2 2 4" xfId="30314"/>
    <cellStyle name="Porcentagem 6 6 2 2 4 2" xfId="30315"/>
    <cellStyle name="Porcentagem 6 6 2 2 4 3" xfId="30316"/>
    <cellStyle name="Porcentagem 6 6 2 2 4 4" xfId="46640"/>
    <cellStyle name="Porcentagem 6 6 2 2 5" xfId="30317"/>
    <cellStyle name="Porcentagem 6 6 2 2 5 2" xfId="30318"/>
    <cellStyle name="Porcentagem 6 6 2 2 5 3" xfId="30319"/>
    <cellStyle name="Porcentagem 6 6 2 2 5 4" xfId="51851"/>
    <cellStyle name="Porcentagem 6 6 2 2 6" xfId="30320"/>
    <cellStyle name="Porcentagem 6 6 2 2 6 2" xfId="30321"/>
    <cellStyle name="Porcentagem 6 6 2 2 6 3" xfId="44817"/>
    <cellStyle name="Porcentagem 6 6 2 2 7" xfId="30322"/>
    <cellStyle name="Porcentagem 6 6 2 2 8" xfId="30323"/>
    <cellStyle name="Porcentagem 6 6 2 2 9" xfId="41195"/>
    <cellStyle name="Porcentagem 6 6 2 3" xfId="30324"/>
    <cellStyle name="Porcentagem 6 6 2 3 2" xfId="30325"/>
    <cellStyle name="Porcentagem 6 6 2 3 2 2" xfId="30326"/>
    <cellStyle name="Porcentagem 6 6 2 3 2 3" xfId="30327"/>
    <cellStyle name="Porcentagem 6 6 2 3 2 4" xfId="52989"/>
    <cellStyle name="Porcentagem 6 6 2 3 3" xfId="30328"/>
    <cellStyle name="Porcentagem 6 6 2 3 3 2" xfId="30329"/>
    <cellStyle name="Porcentagem 6 6 2 3 3 3" xfId="49678"/>
    <cellStyle name="Porcentagem 6 6 2 3 4" xfId="30330"/>
    <cellStyle name="Porcentagem 6 6 2 3 5" xfId="30331"/>
    <cellStyle name="Porcentagem 6 6 2 3 6" xfId="42333"/>
    <cellStyle name="Porcentagem 6 6 2 4" xfId="30332"/>
    <cellStyle name="Porcentagem 6 6 2 4 2" xfId="30333"/>
    <cellStyle name="Porcentagem 6 6 2 4 3" xfId="30334"/>
    <cellStyle name="Porcentagem 6 6 2 4 4" xfId="49679"/>
    <cellStyle name="Porcentagem 6 6 2 5" xfId="30335"/>
    <cellStyle name="Porcentagem 6 6 2 5 2" xfId="30336"/>
    <cellStyle name="Porcentagem 6 6 2 5 3" xfId="30337"/>
    <cellStyle name="Porcentagem 6 6 2 5 4" xfId="45967"/>
    <cellStyle name="Porcentagem 6 6 2 6" xfId="30338"/>
    <cellStyle name="Porcentagem 6 6 2 6 2" xfId="30339"/>
    <cellStyle name="Porcentagem 6 6 2 6 3" xfId="30340"/>
    <cellStyle name="Porcentagem 6 6 2 6 4" xfId="51178"/>
    <cellStyle name="Porcentagem 6 6 2 7" xfId="30341"/>
    <cellStyle name="Porcentagem 6 6 2 7 2" xfId="30342"/>
    <cellStyle name="Porcentagem 6 6 2 7 3" xfId="44144"/>
    <cellStyle name="Porcentagem 6 6 2 8" xfId="30343"/>
    <cellStyle name="Porcentagem 6 6 2 9" xfId="30344"/>
    <cellStyle name="Porcentagem 6 6 3" xfId="30345"/>
    <cellStyle name="Porcentagem 6 6 3 2" xfId="30346"/>
    <cellStyle name="Porcentagem 6 6 3 2 2" xfId="30347"/>
    <cellStyle name="Porcentagem 6 6 3 2 2 2" xfId="30348"/>
    <cellStyle name="Porcentagem 6 6 3 2 2 3" xfId="30349"/>
    <cellStyle name="Porcentagem 6 6 3 2 2 4" xfId="53661"/>
    <cellStyle name="Porcentagem 6 6 3 2 3" xfId="30350"/>
    <cellStyle name="Porcentagem 6 6 3 2 3 2" xfId="30351"/>
    <cellStyle name="Porcentagem 6 6 3 2 3 3" xfId="49680"/>
    <cellStyle name="Porcentagem 6 6 3 2 4" xfId="30352"/>
    <cellStyle name="Porcentagem 6 6 3 2 5" xfId="30353"/>
    <cellStyle name="Porcentagem 6 6 3 2 6" xfId="43005"/>
    <cellStyle name="Porcentagem 6 6 3 3" xfId="30354"/>
    <cellStyle name="Porcentagem 6 6 3 3 2" xfId="30355"/>
    <cellStyle name="Porcentagem 6 6 3 3 3" xfId="30356"/>
    <cellStyle name="Porcentagem 6 6 3 3 4" xfId="49681"/>
    <cellStyle name="Porcentagem 6 6 3 4" xfId="30357"/>
    <cellStyle name="Porcentagem 6 6 3 4 2" xfId="30358"/>
    <cellStyle name="Porcentagem 6 6 3 4 3" xfId="30359"/>
    <cellStyle name="Porcentagem 6 6 3 4 4" xfId="46639"/>
    <cellStyle name="Porcentagem 6 6 3 5" xfId="30360"/>
    <cellStyle name="Porcentagem 6 6 3 5 2" xfId="30361"/>
    <cellStyle name="Porcentagem 6 6 3 5 3" xfId="30362"/>
    <cellStyle name="Porcentagem 6 6 3 5 4" xfId="51850"/>
    <cellStyle name="Porcentagem 6 6 3 6" xfId="30363"/>
    <cellStyle name="Porcentagem 6 6 3 6 2" xfId="30364"/>
    <cellStyle name="Porcentagem 6 6 3 6 3" xfId="44816"/>
    <cellStyle name="Porcentagem 6 6 3 7" xfId="30365"/>
    <cellStyle name="Porcentagem 6 6 3 8" xfId="30366"/>
    <cellStyle name="Porcentagem 6 6 3 9" xfId="41194"/>
    <cellStyle name="Porcentagem 6 6 4" xfId="30367"/>
    <cellStyle name="Porcentagem 6 6 4 2" xfId="30368"/>
    <cellStyle name="Porcentagem 6 6 4 2 2" xfId="30369"/>
    <cellStyle name="Porcentagem 6 6 4 2 3" xfId="30370"/>
    <cellStyle name="Porcentagem 6 6 4 2 4" xfId="52622"/>
    <cellStyle name="Porcentagem 6 6 4 3" xfId="30371"/>
    <cellStyle name="Porcentagem 6 6 4 3 2" xfId="30372"/>
    <cellStyle name="Porcentagem 6 6 4 3 3" xfId="49682"/>
    <cellStyle name="Porcentagem 6 6 4 4" xfId="30373"/>
    <cellStyle name="Porcentagem 6 6 4 5" xfId="30374"/>
    <cellStyle name="Porcentagem 6 6 4 6" xfId="41966"/>
    <cellStyle name="Porcentagem 6 6 5" xfId="30375"/>
    <cellStyle name="Porcentagem 6 6 5 2" xfId="30376"/>
    <cellStyle name="Porcentagem 6 6 5 3" xfId="30377"/>
    <cellStyle name="Porcentagem 6 6 5 4" xfId="49683"/>
    <cellStyle name="Porcentagem 6 6 6" xfId="30378"/>
    <cellStyle name="Porcentagem 6 6 6 2" xfId="30379"/>
    <cellStyle name="Porcentagem 6 6 6 3" xfId="30380"/>
    <cellStyle name="Porcentagem 6 6 6 4" xfId="45600"/>
    <cellStyle name="Porcentagem 6 6 7" xfId="30381"/>
    <cellStyle name="Porcentagem 6 6 7 2" xfId="30382"/>
    <cellStyle name="Porcentagem 6 6 7 3" xfId="30383"/>
    <cellStyle name="Porcentagem 6 6 7 4" xfId="50811"/>
    <cellStyle name="Porcentagem 6 6 8" xfId="30384"/>
    <cellStyle name="Porcentagem 6 6 8 2" xfId="30385"/>
    <cellStyle name="Porcentagem 6 6 8 3" xfId="43777"/>
    <cellStyle name="Porcentagem 6 6 9" xfId="30386"/>
    <cellStyle name="Porcentagem 6 7" xfId="30387"/>
    <cellStyle name="Porcentagem 6 7 10" xfId="30388"/>
    <cellStyle name="Porcentagem 6 7 11" xfId="39971"/>
    <cellStyle name="Porcentagem 6 7 2" xfId="30389"/>
    <cellStyle name="Porcentagem 6 7 2 10" xfId="40428"/>
    <cellStyle name="Porcentagem 6 7 2 2" xfId="30390"/>
    <cellStyle name="Porcentagem 6 7 2 2 2" xfId="30391"/>
    <cellStyle name="Porcentagem 6 7 2 2 2 2" xfId="30392"/>
    <cellStyle name="Porcentagem 6 7 2 2 2 2 2" xfId="30393"/>
    <cellStyle name="Porcentagem 6 7 2 2 2 2 3" xfId="30394"/>
    <cellStyle name="Porcentagem 6 7 2 2 2 2 4" xfId="53664"/>
    <cellStyle name="Porcentagem 6 7 2 2 2 3" xfId="30395"/>
    <cellStyle name="Porcentagem 6 7 2 2 2 3 2" xfId="30396"/>
    <cellStyle name="Porcentagem 6 7 2 2 2 3 3" xfId="49684"/>
    <cellStyle name="Porcentagem 6 7 2 2 2 4" xfId="30397"/>
    <cellStyle name="Porcentagem 6 7 2 2 2 5" xfId="30398"/>
    <cellStyle name="Porcentagem 6 7 2 2 2 6" xfId="43008"/>
    <cellStyle name="Porcentagem 6 7 2 2 3" xfId="30399"/>
    <cellStyle name="Porcentagem 6 7 2 2 3 2" xfId="30400"/>
    <cellStyle name="Porcentagem 6 7 2 2 3 3" xfId="30401"/>
    <cellStyle name="Porcentagem 6 7 2 2 3 4" xfId="49685"/>
    <cellStyle name="Porcentagem 6 7 2 2 4" xfId="30402"/>
    <cellStyle name="Porcentagem 6 7 2 2 4 2" xfId="30403"/>
    <cellStyle name="Porcentagem 6 7 2 2 4 3" xfId="30404"/>
    <cellStyle name="Porcentagem 6 7 2 2 4 4" xfId="46642"/>
    <cellStyle name="Porcentagem 6 7 2 2 5" xfId="30405"/>
    <cellStyle name="Porcentagem 6 7 2 2 5 2" xfId="30406"/>
    <cellStyle name="Porcentagem 6 7 2 2 5 3" xfId="30407"/>
    <cellStyle name="Porcentagem 6 7 2 2 5 4" xfId="51853"/>
    <cellStyle name="Porcentagem 6 7 2 2 6" xfId="30408"/>
    <cellStyle name="Porcentagem 6 7 2 2 6 2" xfId="30409"/>
    <cellStyle name="Porcentagem 6 7 2 2 6 3" xfId="44819"/>
    <cellStyle name="Porcentagem 6 7 2 2 7" xfId="30410"/>
    <cellStyle name="Porcentagem 6 7 2 2 8" xfId="30411"/>
    <cellStyle name="Porcentagem 6 7 2 2 9" xfId="41197"/>
    <cellStyle name="Porcentagem 6 7 2 3" xfId="30412"/>
    <cellStyle name="Porcentagem 6 7 2 3 2" xfId="30413"/>
    <cellStyle name="Porcentagem 6 7 2 3 2 2" xfId="30414"/>
    <cellStyle name="Porcentagem 6 7 2 3 2 3" xfId="30415"/>
    <cellStyle name="Porcentagem 6 7 2 3 2 4" xfId="52895"/>
    <cellStyle name="Porcentagem 6 7 2 3 3" xfId="30416"/>
    <cellStyle name="Porcentagem 6 7 2 3 3 2" xfId="30417"/>
    <cellStyle name="Porcentagem 6 7 2 3 3 3" xfId="49686"/>
    <cellStyle name="Porcentagem 6 7 2 3 4" xfId="30418"/>
    <cellStyle name="Porcentagem 6 7 2 3 5" xfId="30419"/>
    <cellStyle name="Porcentagem 6 7 2 3 6" xfId="42239"/>
    <cellStyle name="Porcentagem 6 7 2 4" xfId="30420"/>
    <cellStyle name="Porcentagem 6 7 2 4 2" xfId="30421"/>
    <cellStyle name="Porcentagem 6 7 2 4 3" xfId="30422"/>
    <cellStyle name="Porcentagem 6 7 2 4 4" xfId="49687"/>
    <cellStyle name="Porcentagem 6 7 2 5" xfId="30423"/>
    <cellStyle name="Porcentagem 6 7 2 5 2" xfId="30424"/>
    <cellStyle name="Porcentagem 6 7 2 5 3" xfId="30425"/>
    <cellStyle name="Porcentagem 6 7 2 5 4" xfId="45873"/>
    <cellStyle name="Porcentagem 6 7 2 6" xfId="30426"/>
    <cellStyle name="Porcentagem 6 7 2 6 2" xfId="30427"/>
    <cellStyle name="Porcentagem 6 7 2 6 3" xfId="30428"/>
    <cellStyle name="Porcentagem 6 7 2 6 4" xfId="51084"/>
    <cellStyle name="Porcentagem 6 7 2 7" xfId="30429"/>
    <cellStyle name="Porcentagem 6 7 2 7 2" xfId="30430"/>
    <cellStyle name="Porcentagem 6 7 2 7 3" xfId="44050"/>
    <cellStyle name="Porcentagem 6 7 2 8" xfId="30431"/>
    <cellStyle name="Porcentagem 6 7 2 9" xfId="30432"/>
    <cellStyle name="Porcentagem 6 7 3" xfId="30433"/>
    <cellStyle name="Porcentagem 6 7 3 2" xfId="30434"/>
    <cellStyle name="Porcentagem 6 7 3 2 2" xfId="30435"/>
    <cellStyle name="Porcentagem 6 7 3 2 2 2" xfId="30436"/>
    <cellStyle name="Porcentagem 6 7 3 2 2 3" xfId="30437"/>
    <cellStyle name="Porcentagem 6 7 3 2 2 4" xfId="53663"/>
    <cellStyle name="Porcentagem 6 7 3 2 3" xfId="30438"/>
    <cellStyle name="Porcentagem 6 7 3 2 3 2" xfId="30439"/>
    <cellStyle name="Porcentagem 6 7 3 2 3 3" xfId="49688"/>
    <cellStyle name="Porcentagem 6 7 3 2 4" xfId="30440"/>
    <cellStyle name="Porcentagem 6 7 3 2 5" xfId="30441"/>
    <cellStyle name="Porcentagem 6 7 3 2 6" xfId="43007"/>
    <cellStyle name="Porcentagem 6 7 3 3" xfId="30442"/>
    <cellStyle name="Porcentagem 6 7 3 3 2" xfId="30443"/>
    <cellStyle name="Porcentagem 6 7 3 3 3" xfId="30444"/>
    <cellStyle name="Porcentagem 6 7 3 3 4" xfId="49689"/>
    <cellStyle name="Porcentagem 6 7 3 4" xfId="30445"/>
    <cellStyle name="Porcentagem 6 7 3 4 2" xfId="30446"/>
    <cellStyle name="Porcentagem 6 7 3 4 3" xfId="30447"/>
    <cellStyle name="Porcentagem 6 7 3 4 4" xfId="46641"/>
    <cellStyle name="Porcentagem 6 7 3 5" xfId="30448"/>
    <cellStyle name="Porcentagem 6 7 3 5 2" xfId="30449"/>
    <cellStyle name="Porcentagem 6 7 3 5 3" xfId="30450"/>
    <cellStyle name="Porcentagem 6 7 3 5 4" xfId="51852"/>
    <cellStyle name="Porcentagem 6 7 3 6" xfId="30451"/>
    <cellStyle name="Porcentagem 6 7 3 6 2" xfId="30452"/>
    <cellStyle name="Porcentagem 6 7 3 6 3" xfId="44818"/>
    <cellStyle name="Porcentagem 6 7 3 7" xfId="30453"/>
    <cellStyle name="Porcentagem 6 7 3 8" xfId="30454"/>
    <cellStyle name="Porcentagem 6 7 3 9" xfId="41196"/>
    <cellStyle name="Porcentagem 6 7 4" xfId="30455"/>
    <cellStyle name="Porcentagem 6 7 4 2" xfId="30456"/>
    <cellStyle name="Porcentagem 6 7 4 2 2" xfId="30457"/>
    <cellStyle name="Porcentagem 6 7 4 2 3" xfId="30458"/>
    <cellStyle name="Porcentagem 6 7 4 2 4" xfId="52438"/>
    <cellStyle name="Porcentagem 6 7 4 3" xfId="30459"/>
    <cellStyle name="Porcentagem 6 7 4 3 2" xfId="30460"/>
    <cellStyle name="Porcentagem 6 7 4 3 3" xfId="49690"/>
    <cellStyle name="Porcentagem 6 7 4 4" xfId="30461"/>
    <cellStyle name="Porcentagem 6 7 4 5" xfId="30462"/>
    <cellStyle name="Porcentagem 6 7 4 6" xfId="41782"/>
    <cellStyle name="Porcentagem 6 7 5" xfId="30463"/>
    <cellStyle name="Porcentagem 6 7 5 2" xfId="30464"/>
    <cellStyle name="Porcentagem 6 7 5 3" xfId="30465"/>
    <cellStyle name="Porcentagem 6 7 5 4" xfId="49691"/>
    <cellStyle name="Porcentagem 6 7 6" xfId="30466"/>
    <cellStyle name="Porcentagem 6 7 6 2" xfId="30467"/>
    <cellStyle name="Porcentagem 6 7 6 3" xfId="30468"/>
    <cellStyle name="Porcentagem 6 7 6 4" xfId="45416"/>
    <cellStyle name="Porcentagem 6 7 7" xfId="30469"/>
    <cellStyle name="Porcentagem 6 7 7 2" xfId="30470"/>
    <cellStyle name="Porcentagem 6 7 7 3" xfId="30471"/>
    <cellStyle name="Porcentagem 6 7 7 4" xfId="50627"/>
    <cellStyle name="Porcentagem 6 7 8" xfId="30472"/>
    <cellStyle name="Porcentagem 6 7 8 2" xfId="30473"/>
    <cellStyle name="Porcentagem 6 7 8 3" xfId="43593"/>
    <cellStyle name="Porcentagem 6 7 9" xfId="30474"/>
    <cellStyle name="Porcentagem 6 8" xfId="30475"/>
    <cellStyle name="Porcentagem 6 8 10" xfId="40293"/>
    <cellStyle name="Porcentagem 6 8 2" xfId="30476"/>
    <cellStyle name="Porcentagem 6 8 2 2" xfId="30477"/>
    <cellStyle name="Porcentagem 6 8 2 2 2" xfId="30478"/>
    <cellStyle name="Porcentagem 6 8 2 2 2 2" xfId="30479"/>
    <cellStyle name="Porcentagem 6 8 2 2 2 3" xfId="30480"/>
    <cellStyle name="Porcentagem 6 8 2 2 2 4" xfId="53665"/>
    <cellStyle name="Porcentagem 6 8 2 2 3" xfId="30481"/>
    <cellStyle name="Porcentagem 6 8 2 2 3 2" xfId="30482"/>
    <cellStyle name="Porcentagem 6 8 2 2 3 3" xfId="49692"/>
    <cellStyle name="Porcentagem 6 8 2 2 4" xfId="30483"/>
    <cellStyle name="Porcentagem 6 8 2 2 5" xfId="30484"/>
    <cellStyle name="Porcentagem 6 8 2 2 6" xfId="43009"/>
    <cellStyle name="Porcentagem 6 8 2 3" xfId="30485"/>
    <cellStyle name="Porcentagem 6 8 2 3 2" xfId="30486"/>
    <cellStyle name="Porcentagem 6 8 2 3 3" xfId="30487"/>
    <cellStyle name="Porcentagem 6 8 2 3 4" xfId="49693"/>
    <cellStyle name="Porcentagem 6 8 2 4" xfId="30488"/>
    <cellStyle name="Porcentagem 6 8 2 4 2" xfId="30489"/>
    <cellStyle name="Porcentagem 6 8 2 4 3" xfId="30490"/>
    <cellStyle name="Porcentagem 6 8 2 4 4" xfId="46643"/>
    <cellStyle name="Porcentagem 6 8 2 5" xfId="30491"/>
    <cellStyle name="Porcentagem 6 8 2 5 2" xfId="30492"/>
    <cellStyle name="Porcentagem 6 8 2 5 3" xfId="30493"/>
    <cellStyle name="Porcentagem 6 8 2 5 4" xfId="51854"/>
    <cellStyle name="Porcentagem 6 8 2 6" xfId="30494"/>
    <cellStyle name="Porcentagem 6 8 2 6 2" xfId="30495"/>
    <cellStyle name="Porcentagem 6 8 2 6 3" xfId="44820"/>
    <cellStyle name="Porcentagem 6 8 2 7" xfId="30496"/>
    <cellStyle name="Porcentagem 6 8 2 8" xfId="30497"/>
    <cellStyle name="Porcentagem 6 8 2 9" xfId="41198"/>
    <cellStyle name="Porcentagem 6 8 3" xfId="30498"/>
    <cellStyle name="Porcentagem 6 8 3 2" xfId="30499"/>
    <cellStyle name="Porcentagem 6 8 3 2 2" xfId="30500"/>
    <cellStyle name="Porcentagem 6 8 3 2 3" xfId="30501"/>
    <cellStyle name="Porcentagem 6 8 3 2 4" xfId="52760"/>
    <cellStyle name="Porcentagem 6 8 3 3" xfId="30502"/>
    <cellStyle name="Porcentagem 6 8 3 3 2" xfId="30503"/>
    <cellStyle name="Porcentagem 6 8 3 3 3" xfId="49694"/>
    <cellStyle name="Porcentagem 6 8 3 4" xfId="30504"/>
    <cellStyle name="Porcentagem 6 8 3 5" xfId="30505"/>
    <cellStyle name="Porcentagem 6 8 3 6" xfId="42104"/>
    <cellStyle name="Porcentagem 6 8 4" xfId="30506"/>
    <cellStyle name="Porcentagem 6 8 4 2" xfId="30507"/>
    <cellStyle name="Porcentagem 6 8 4 3" xfId="30508"/>
    <cellStyle name="Porcentagem 6 8 4 4" xfId="49695"/>
    <cellStyle name="Porcentagem 6 8 5" xfId="30509"/>
    <cellStyle name="Porcentagem 6 8 5 2" xfId="30510"/>
    <cellStyle name="Porcentagem 6 8 5 3" xfId="30511"/>
    <cellStyle name="Porcentagem 6 8 5 4" xfId="45738"/>
    <cellStyle name="Porcentagem 6 8 6" xfId="30512"/>
    <cellStyle name="Porcentagem 6 8 6 2" xfId="30513"/>
    <cellStyle name="Porcentagem 6 8 6 3" xfId="30514"/>
    <cellStyle name="Porcentagem 6 8 6 4" xfId="50949"/>
    <cellStyle name="Porcentagem 6 8 7" xfId="30515"/>
    <cellStyle name="Porcentagem 6 8 7 2" xfId="30516"/>
    <cellStyle name="Porcentagem 6 8 7 3" xfId="43915"/>
    <cellStyle name="Porcentagem 6 8 8" xfId="30517"/>
    <cellStyle name="Porcentagem 6 8 9" xfId="30518"/>
    <cellStyle name="Porcentagem 6 9" xfId="30519"/>
    <cellStyle name="Porcentagem 6 9 2" xfId="30520"/>
    <cellStyle name="Porcentagem 6 9 2 2" xfId="30521"/>
    <cellStyle name="Porcentagem 6 9 2 2 2" xfId="30522"/>
    <cellStyle name="Porcentagem 6 9 2 2 3" xfId="30523"/>
    <cellStyle name="Porcentagem 6 9 2 2 4" xfId="53127"/>
    <cellStyle name="Porcentagem 6 9 2 3" xfId="30524"/>
    <cellStyle name="Porcentagem 6 9 2 3 2" xfId="30525"/>
    <cellStyle name="Porcentagem 6 9 2 3 3" xfId="49696"/>
    <cellStyle name="Porcentagem 6 9 2 4" xfId="30526"/>
    <cellStyle name="Porcentagem 6 9 2 5" xfId="30527"/>
    <cellStyle name="Porcentagem 6 9 2 6" xfId="42471"/>
    <cellStyle name="Porcentagem 6 9 3" xfId="30528"/>
    <cellStyle name="Porcentagem 6 9 3 2" xfId="30529"/>
    <cellStyle name="Porcentagem 6 9 3 3" xfId="30530"/>
    <cellStyle name="Porcentagem 6 9 3 4" xfId="49697"/>
    <cellStyle name="Porcentagem 6 9 4" xfId="30531"/>
    <cellStyle name="Porcentagem 6 9 4 2" xfId="30532"/>
    <cellStyle name="Porcentagem 6 9 4 3" xfId="30533"/>
    <cellStyle name="Porcentagem 6 9 4 4" xfId="46105"/>
    <cellStyle name="Porcentagem 6 9 5" xfId="30534"/>
    <cellStyle name="Porcentagem 6 9 5 2" xfId="30535"/>
    <cellStyle name="Porcentagem 6 9 5 3" xfId="30536"/>
    <cellStyle name="Porcentagem 6 9 5 4" xfId="51316"/>
    <cellStyle name="Porcentagem 6 9 6" xfId="30537"/>
    <cellStyle name="Porcentagem 6 9 6 2" xfId="30538"/>
    <cellStyle name="Porcentagem 6 9 6 3" xfId="44282"/>
    <cellStyle name="Porcentagem 6 9 7" xfId="30539"/>
    <cellStyle name="Porcentagem 6 9 8" xfId="30540"/>
    <cellStyle name="Porcentagem 6 9 9" xfId="40660"/>
    <cellStyle name="Porcentagem 7" xfId="175"/>
    <cellStyle name="Porcentagem 7 2" xfId="280"/>
    <cellStyle name="Porcentagem 7 3" xfId="235"/>
    <cellStyle name="Porcentagem 8" xfId="30541"/>
    <cellStyle name="Result" xfId="12"/>
    <cellStyle name="Result2" xfId="13"/>
    <cellStyle name="Saída 2" xfId="30542"/>
    <cellStyle name="Saída 2 2" xfId="30543"/>
    <cellStyle name="Sep. milhar [0]" xfId="89"/>
    <cellStyle name="Separador de m" xfId="90"/>
    <cellStyle name="Separador de milhares 2" xfId="15"/>
    <cellStyle name="Separador de milhares 2 2" xfId="21"/>
    <cellStyle name="Separador de milhares 2 2 2" xfId="30544"/>
    <cellStyle name="Separador de milhares 2 2 2 2" xfId="30545"/>
    <cellStyle name="Separador de milhares 2 2 3" xfId="30546"/>
    <cellStyle name="Separador de milhares 2 2 4" xfId="30547"/>
    <cellStyle name="Separador de milhares 2 3" xfId="30548"/>
    <cellStyle name="Separador de milhares 2 3 2" xfId="30549"/>
    <cellStyle name="Separador de milhares 2 4" xfId="30550"/>
    <cellStyle name="Separador de milhares 2 5" xfId="30551"/>
    <cellStyle name="Separador de milhares 3" xfId="22"/>
    <cellStyle name="Separador de milhares 4" xfId="16"/>
    <cellStyle name="Sepavador de milhares [0]_Pasta2" xfId="91"/>
    <cellStyle name="Standard_RP100_01 (metr.)" xfId="92"/>
    <cellStyle name="Texto de Aviso 2" xfId="30552"/>
    <cellStyle name="Texto de Aviso 2 2" xfId="30553"/>
    <cellStyle name="Texto Explicativo 2" xfId="30554"/>
    <cellStyle name="Texto Explicativo 2 2" xfId="30555"/>
    <cellStyle name="Título 1 2" xfId="30556"/>
    <cellStyle name="Título 1 2 2" xfId="30557"/>
    <cellStyle name="Título 2 2" xfId="30558"/>
    <cellStyle name="Título 2 2 2" xfId="30559"/>
    <cellStyle name="Título 3 2" xfId="30560"/>
    <cellStyle name="Título 3 2 2" xfId="30561"/>
    <cellStyle name="Título 4 2" xfId="30562"/>
    <cellStyle name="Título 4 2 2" xfId="30563"/>
    <cellStyle name="Titulo1" xfId="93"/>
    <cellStyle name="Titulo2" xfId="94"/>
    <cellStyle name="Vírgula" xfId="14" builtinId="3"/>
    <cellStyle name="Vírgula 10" xfId="117"/>
    <cellStyle name="Vírgula 10 10" xfId="30564"/>
    <cellStyle name="Vírgula 10 10 2" xfId="30565"/>
    <cellStyle name="Vírgula 10 10 2 2" xfId="30566"/>
    <cellStyle name="Vírgula 10 10 2 2 2" xfId="30567"/>
    <cellStyle name="Vírgula 10 10 2 2 3" xfId="30568"/>
    <cellStyle name="Vírgula 10 10 2 2 4" xfId="52396"/>
    <cellStyle name="Vírgula 10 10 2 3" xfId="30569"/>
    <cellStyle name="Vírgula 10 10 2 3 2" xfId="30570"/>
    <cellStyle name="Vírgula 10 10 2 3 3" xfId="49698"/>
    <cellStyle name="Vírgula 10 10 2 4" xfId="30571"/>
    <cellStyle name="Vírgula 10 10 2 5" xfId="30572"/>
    <cellStyle name="Vírgula 10 10 2 6" xfId="41740"/>
    <cellStyle name="Vírgula 10 10 3" xfId="30573"/>
    <cellStyle name="Vírgula 10 10 3 2" xfId="30574"/>
    <cellStyle name="Vírgula 10 10 3 3" xfId="30575"/>
    <cellStyle name="Vírgula 10 10 3 4" xfId="49699"/>
    <cellStyle name="Vírgula 10 10 4" xfId="30576"/>
    <cellStyle name="Vírgula 10 10 4 2" xfId="30577"/>
    <cellStyle name="Vírgula 10 10 4 3" xfId="30578"/>
    <cellStyle name="Vírgula 10 10 4 4" xfId="45374"/>
    <cellStyle name="Vírgula 10 10 5" xfId="30579"/>
    <cellStyle name="Vírgula 10 10 5 2" xfId="30580"/>
    <cellStyle name="Vírgula 10 10 5 3" xfId="30581"/>
    <cellStyle name="Vírgula 10 10 5 4" xfId="50585"/>
    <cellStyle name="Vírgula 10 10 6" xfId="30582"/>
    <cellStyle name="Vírgula 10 10 6 2" xfId="30583"/>
    <cellStyle name="Vírgula 10 10 6 3" xfId="43551"/>
    <cellStyle name="Vírgula 10 10 7" xfId="30584"/>
    <cellStyle name="Vírgula 10 10 8" xfId="30585"/>
    <cellStyle name="Vírgula 10 10 9" xfId="39929"/>
    <cellStyle name="Vírgula 10 11" xfId="30586"/>
    <cellStyle name="Vírgula 10 11 2" xfId="30587"/>
    <cellStyle name="Vírgula 10 11 2 2" xfId="30588"/>
    <cellStyle name="Vírgula 10 11 2 2 2" xfId="30589"/>
    <cellStyle name="Vírgula 10 11 2 2 3" xfId="30590"/>
    <cellStyle name="Vírgula 10 11 2 2 4" xfId="53866"/>
    <cellStyle name="Vírgula 10 11 2 3" xfId="30591"/>
    <cellStyle name="Vírgula 10 11 2 3 2" xfId="30592"/>
    <cellStyle name="Vírgula 10 11 2 3 3" xfId="49700"/>
    <cellStyle name="Vírgula 10 11 2 4" xfId="30593"/>
    <cellStyle name="Vírgula 10 11 2 5" xfId="30594"/>
    <cellStyle name="Vírgula 10 11 2 6" xfId="43210"/>
    <cellStyle name="Vírgula 10 11 3" xfId="30595"/>
    <cellStyle name="Vírgula 10 11 3 2" xfId="30596"/>
    <cellStyle name="Vírgula 10 11 3 3" xfId="30597"/>
    <cellStyle name="Vírgula 10 11 3 4" xfId="49701"/>
    <cellStyle name="Vírgula 10 11 4" xfId="30598"/>
    <cellStyle name="Vírgula 10 11 4 2" xfId="30599"/>
    <cellStyle name="Vírgula 10 11 4 3" xfId="30600"/>
    <cellStyle name="Vírgula 10 11 4 4" xfId="46844"/>
    <cellStyle name="Vírgula 10 11 5" xfId="30601"/>
    <cellStyle name="Vírgula 10 11 5 2" xfId="30602"/>
    <cellStyle name="Vírgula 10 11 5 3" xfId="30603"/>
    <cellStyle name="Vírgula 10 11 5 4" xfId="52055"/>
    <cellStyle name="Vírgula 10 11 6" xfId="30604"/>
    <cellStyle name="Vírgula 10 11 6 2" xfId="30605"/>
    <cellStyle name="Vírgula 10 11 6 3" xfId="45021"/>
    <cellStyle name="Vírgula 10 11 7" xfId="30606"/>
    <cellStyle name="Vírgula 10 11 8" xfId="30607"/>
    <cellStyle name="Vírgula 10 11 9" xfId="41399"/>
    <cellStyle name="Vírgula 10 12" xfId="30608"/>
    <cellStyle name="Vírgula 10 12 2" xfId="30609"/>
    <cellStyle name="Vírgula 10 12 2 2" xfId="30610"/>
    <cellStyle name="Vírgula 10 12 2 2 2" xfId="30611"/>
    <cellStyle name="Vírgula 10 12 2 2 3" xfId="30612"/>
    <cellStyle name="Vírgula 10 12 2 2 4" xfId="54002"/>
    <cellStyle name="Vírgula 10 12 2 3" xfId="30613"/>
    <cellStyle name="Vírgula 10 12 2 3 2" xfId="30614"/>
    <cellStyle name="Vírgula 10 12 2 3 3" xfId="49702"/>
    <cellStyle name="Vírgula 10 12 2 4" xfId="30615"/>
    <cellStyle name="Vírgula 10 12 2 5" xfId="30616"/>
    <cellStyle name="Vírgula 10 12 2 6" xfId="43346"/>
    <cellStyle name="Vírgula 10 12 3" xfId="30617"/>
    <cellStyle name="Vírgula 10 12 3 2" xfId="30618"/>
    <cellStyle name="Vírgula 10 12 3 3" xfId="30619"/>
    <cellStyle name="Vírgula 10 12 3 4" xfId="46980"/>
    <cellStyle name="Vírgula 10 12 4" xfId="30620"/>
    <cellStyle name="Vírgula 10 12 4 2" xfId="30621"/>
    <cellStyle name="Vírgula 10 12 4 3" xfId="30622"/>
    <cellStyle name="Vírgula 10 12 4 4" xfId="52191"/>
    <cellStyle name="Vírgula 10 12 5" xfId="30623"/>
    <cellStyle name="Vírgula 10 12 5 2" xfId="30624"/>
    <cellStyle name="Vírgula 10 12 5 3" xfId="45157"/>
    <cellStyle name="Vírgula 10 12 6" xfId="30625"/>
    <cellStyle name="Vírgula 10 12 7" xfId="30626"/>
    <cellStyle name="Vírgula 10 12 8" xfId="41535"/>
    <cellStyle name="Vírgula 10 13" xfId="30627"/>
    <cellStyle name="Vírgula 10 13 2" xfId="30628"/>
    <cellStyle name="Vírgula 10 13 2 2" xfId="30629"/>
    <cellStyle name="Vírgula 10 13 2 3" xfId="30630"/>
    <cellStyle name="Vírgula 10 13 2 4" xfId="49703"/>
    <cellStyle name="Vírgula 10 13 3" xfId="30631"/>
    <cellStyle name="Vírgula 10 13 3 2" xfId="30632"/>
    <cellStyle name="Vírgula 10 13 3 3" xfId="30633"/>
    <cellStyle name="Vírgula 10 13 3 4" xfId="52334"/>
    <cellStyle name="Vírgula 10 13 4" xfId="30634"/>
    <cellStyle name="Vírgula 10 13 4 2" xfId="30635"/>
    <cellStyle name="Vírgula 10 13 4 3" xfId="45272"/>
    <cellStyle name="Vírgula 10 13 5" xfId="30636"/>
    <cellStyle name="Vírgula 10 13 6" xfId="30637"/>
    <cellStyle name="Vírgula 10 13 7" xfId="41678"/>
    <cellStyle name="Vírgula 10 14" xfId="30638"/>
    <cellStyle name="Vírgula 10 14 2" xfId="30639"/>
    <cellStyle name="Vírgula 10 14 3" xfId="30640"/>
    <cellStyle name="Vírgula 10 14 4" xfId="49704"/>
    <cellStyle name="Vírgula 10 15" xfId="30641"/>
    <cellStyle name="Vírgula 10 15 2" xfId="30642"/>
    <cellStyle name="Vírgula 10 15 3" xfId="30643"/>
    <cellStyle name="Vírgula 10 15 4" xfId="45312"/>
    <cellStyle name="Vírgula 10 16" xfId="30644"/>
    <cellStyle name="Vírgula 10 16 2" xfId="30645"/>
    <cellStyle name="Vírgula 10 16 3" xfId="30646"/>
    <cellStyle name="Vírgula 10 16 4" xfId="50523"/>
    <cellStyle name="Vírgula 10 17" xfId="30647"/>
    <cellStyle name="Vírgula 10 17 2" xfId="30648"/>
    <cellStyle name="Vírgula 10 17 3" xfId="43489"/>
    <cellStyle name="Vírgula 10 18" xfId="30649"/>
    <cellStyle name="Vírgula 10 19" xfId="30650"/>
    <cellStyle name="Vírgula 10 2" xfId="167"/>
    <cellStyle name="Vírgula 10 2 10" xfId="30651"/>
    <cellStyle name="Vírgula 10 2 10 2" xfId="30652"/>
    <cellStyle name="Vírgula 10 2 10 2 2" xfId="30653"/>
    <cellStyle name="Vírgula 10 2 10 2 2 2" xfId="30654"/>
    <cellStyle name="Vírgula 10 2 10 2 2 3" xfId="30655"/>
    <cellStyle name="Vírgula 10 2 10 2 2 4" xfId="53867"/>
    <cellStyle name="Vírgula 10 2 10 2 3" xfId="30656"/>
    <cellStyle name="Vírgula 10 2 10 2 3 2" xfId="30657"/>
    <cellStyle name="Vírgula 10 2 10 2 3 3" xfId="49705"/>
    <cellStyle name="Vírgula 10 2 10 2 4" xfId="30658"/>
    <cellStyle name="Vírgula 10 2 10 2 5" xfId="30659"/>
    <cellStyle name="Vírgula 10 2 10 2 6" xfId="43211"/>
    <cellStyle name="Vírgula 10 2 10 3" xfId="30660"/>
    <cellStyle name="Vírgula 10 2 10 3 2" xfId="30661"/>
    <cellStyle name="Vírgula 10 2 10 3 3" xfId="30662"/>
    <cellStyle name="Vírgula 10 2 10 3 4" xfId="49706"/>
    <cellStyle name="Vírgula 10 2 10 4" xfId="30663"/>
    <cellStyle name="Vírgula 10 2 10 4 2" xfId="30664"/>
    <cellStyle name="Vírgula 10 2 10 4 3" xfId="30665"/>
    <cellStyle name="Vírgula 10 2 10 4 4" xfId="46845"/>
    <cellStyle name="Vírgula 10 2 10 5" xfId="30666"/>
    <cellStyle name="Vírgula 10 2 10 5 2" xfId="30667"/>
    <cellStyle name="Vírgula 10 2 10 5 3" xfId="30668"/>
    <cellStyle name="Vírgula 10 2 10 5 4" xfId="52056"/>
    <cellStyle name="Vírgula 10 2 10 6" xfId="30669"/>
    <cellStyle name="Vírgula 10 2 10 6 2" xfId="30670"/>
    <cellStyle name="Vírgula 10 2 10 6 3" xfId="45022"/>
    <cellStyle name="Vírgula 10 2 10 7" xfId="30671"/>
    <cellStyle name="Vírgula 10 2 10 8" xfId="30672"/>
    <cellStyle name="Vírgula 10 2 10 9" xfId="41400"/>
    <cellStyle name="Vírgula 10 2 11" xfId="30673"/>
    <cellStyle name="Vírgula 10 2 11 2" xfId="30674"/>
    <cellStyle name="Vírgula 10 2 11 2 2" xfId="30675"/>
    <cellStyle name="Vírgula 10 2 11 2 2 2" xfId="30676"/>
    <cellStyle name="Vírgula 10 2 11 2 2 3" xfId="30677"/>
    <cellStyle name="Vírgula 10 2 11 2 2 4" xfId="54003"/>
    <cellStyle name="Vírgula 10 2 11 2 3" xfId="30678"/>
    <cellStyle name="Vírgula 10 2 11 2 3 2" xfId="30679"/>
    <cellStyle name="Vírgula 10 2 11 2 3 3" xfId="49707"/>
    <cellStyle name="Vírgula 10 2 11 2 4" xfId="30680"/>
    <cellStyle name="Vírgula 10 2 11 2 5" xfId="30681"/>
    <cellStyle name="Vírgula 10 2 11 2 6" xfId="43347"/>
    <cellStyle name="Vírgula 10 2 11 3" xfId="30682"/>
    <cellStyle name="Vírgula 10 2 11 3 2" xfId="30683"/>
    <cellStyle name="Vírgula 10 2 11 3 3" xfId="30684"/>
    <cellStyle name="Vírgula 10 2 11 3 4" xfId="46981"/>
    <cellStyle name="Vírgula 10 2 11 4" xfId="30685"/>
    <cellStyle name="Vírgula 10 2 11 4 2" xfId="30686"/>
    <cellStyle name="Vírgula 10 2 11 4 3" xfId="30687"/>
    <cellStyle name="Vírgula 10 2 11 4 4" xfId="52192"/>
    <cellStyle name="Vírgula 10 2 11 5" xfId="30688"/>
    <cellStyle name="Vírgula 10 2 11 5 2" xfId="30689"/>
    <cellStyle name="Vírgula 10 2 11 5 3" xfId="45158"/>
    <cellStyle name="Vírgula 10 2 11 6" xfId="30690"/>
    <cellStyle name="Vírgula 10 2 11 7" xfId="30691"/>
    <cellStyle name="Vírgula 10 2 11 8" xfId="41536"/>
    <cellStyle name="Vírgula 10 2 12" xfId="30692"/>
    <cellStyle name="Vírgula 10 2 12 2" xfId="30693"/>
    <cellStyle name="Vírgula 10 2 12 2 2" xfId="30694"/>
    <cellStyle name="Vírgula 10 2 12 2 3" xfId="30695"/>
    <cellStyle name="Vírgula 10 2 12 2 4" xfId="49708"/>
    <cellStyle name="Vírgula 10 2 12 3" xfId="30696"/>
    <cellStyle name="Vírgula 10 2 12 3 2" xfId="30697"/>
    <cellStyle name="Vírgula 10 2 12 3 3" xfId="30698"/>
    <cellStyle name="Vírgula 10 2 12 3 4" xfId="52361"/>
    <cellStyle name="Vírgula 10 2 12 4" xfId="30699"/>
    <cellStyle name="Vírgula 10 2 12 4 2" xfId="30700"/>
    <cellStyle name="Vírgula 10 2 12 4 3" xfId="45295"/>
    <cellStyle name="Vírgula 10 2 12 5" xfId="30701"/>
    <cellStyle name="Vírgula 10 2 12 6" xfId="30702"/>
    <cellStyle name="Vírgula 10 2 12 7" xfId="41705"/>
    <cellStyle name="Vírgula 10 2 13" xfId="30703"/>
    <cellStyle name="Vírgula 10 2 13 2" xfId="30704"/>
    <cellStyle name="Vírgula 10 2 13 3" xfId="30705"/>
    <cellStyle name="Vírgula 10 2 13 4" xfId="49709"/>
    <cellStyle name="Vírgula 10 2 14" xfId="30706"/>
    <cellStyle name="Vírgula 10 2 14 2" xfId="30707"/>
    <cellStyle name="Vírgula 10 2 14 3" xfId="30708"/>
    <cellStyle name="Vírgula 10 2 14 4" xfId="45339"/>
    <cellStyle name="Vírgula 10 2 15" xfId="30709"/>
    <cellStyle name="Vírgula 10 2 15 2" xfId="30710"/>
    <cellStyle name="Vírgula 10 2 15 3" xfId="30711"/>
    <cellStyle name="Vírgula 10 2 15 4" xfId="50550"/>
    <cellStyle name="Vírgula 10 2 16" xfId="30712"/>
    <cellStyle name="Vírgula 10 2 16 2" xfId="30713"/>
    <cellStyle name="Vírgula 10 2 16 3" xfId="43516"/>
    <cellStyle name="Vírgula 10 2 17" xfId="30714"/>
    <cellStyle name="Vírgula 10 2 18" xfId="30715"/>
    <cellStyle name="Vírgula 10 2 19" xfId="39894"/>
    <cellStyle name="Vírgula 10 2 2" xfId="285"/>
    <cellStyle name="Vírgula 10 2 2 10" xfId="30716"/>
    <cellStyle name="Vírgula 10 2 2 10 2" xfId="30717"/>
    <cellStyle name="Vírgula 10 2 2 10 3" xfId="30718"/>
    <cellStyle name="Vírgula 10 2 2 10 4" xfId="50726"/>
    <cellStyle name="Vírgula 10 2 2 11" xfId="30719"/>
    <cellStyle name="Vírgula 10 2 2 11 2" xfId="30720"/>
    <cellStyle name="Vírgula 10 2 2 11 3" xfId="43692"/>
    <cellStyle name="Vírgula 10 2 2 12" xfId="30721"/>
    <cellStyle name="Vírgula 10 2 2 13" xfId="30722"/>
    <cellStyle name="Vírgula 10 2 2 14" xfId="40070"/>
    <cellStyle name="Vírgula 10 2 2 2" xfId="30723"/>
    <cellStyle name="Vírgula 10 2 2 2 10" xfId="30724"/>
    <cellStyle name="Vírgula 10 2 2 2 11" xfId="40205"/>
    <cellStyle name="Vírgula 10 2 2 2 2" xfId="30725"/>
    <cellStyle name="Vírgula 10 2 2 2 2 10" xfId="40572"/>
    <cellStyle name="Vírgula 10 2 2 2 2 2" xfId="30726"/>
    <cellStyle name="Vírgula 10 2 2 2 2 2 2" xfId="30727"/>
    <cellStyle name="Vírgula 10 2 2 2 2 2 2 2" xfId="30728"/>
    <cellStyle name="Vírgula 10 2 2 2 2 2 2 2 2" xfId="30729"/>
    <cellStyle name="Vírgula 10 2 2 2 2 2 2 2 3" xfId="30730"/>
    <cellStyle name="Vírgula 10 2 2 2 2 2 2 2 4" xfId="53668"/>
    <cellStyle name="Vírgula 10 2 2 2 2 2 2 3" xfId="30731"/>
    <cellStyle name="Vírgula 10 2 2 2 2 2 2 3 2" xfId="30732"/>
    <cellStyle name="Vírgula 10 2 2 2 2 2 2 3 3" xfId="49710"/>
    <cellStyle name="Vírgula 10 2 2 2 2 2 2 4" xfId="30733"/>
    <cellStyle name="Vírgula 10 2 2 2 2 2 2 5" xfId="30734"/>
    <cellStyle name="Vírgula 10 2 2 2 2 2 2 6" xfId="43012"/>
    <cellStyle name="Vírgula 10 2 2 2 2 2 3" xfId="30735"/>
    <cellStyle name="Vírgula 10 2 2 2 2 2 3 2" xfId="30736"/>
    <cellStyle name="Vírgula 10 2 2 2 2 2 3 3" xfId="30737"/>
    <cellStyle name="Vírgula 10 2 2 2 2 2 3 4" xfId="49711"/>
    <cellStyle name="Vírgula 10 2 2 2 2 2 4" xfId="30738"/>
    <cellStyle name="Vírgula 10 2 2 2 2 2 4 2" xfId="30739"/>
    <cellStyle name="Vírgula 10 2 2 2 2 2 4 3" xfId="30740"/>
    <cellStyle name="Vírgula 10 2 2 2 2 2 4 4" xfId="46646"/>
    <cellStyle name="Vírgula 10 2 2 2 2 2 5" xfId="30741"/>
    <cellStyle name="Vírgula 10 2 2 2 2 2 5 2" xfId="30742"/>
    <cellStyle name="Vírgula 10 2 2 2 2 2 5 3" xfId="30743"/>
    <cellStyle name="Vírgula 10 2 2 2 2 2 5 4" xfId="51857"/>
    <cellStyle name="Vírgula 10 2 2 2 2 2 6" xfId="30744"/>
    <cellStyle name="Vírgula 10 2 2 2 2 2 6 2" xfId="30745"/>
    <cellStyle name="Vírgula 10 2 2 2 2 2 6 3" xfId="44823"/>
    <cellStyle name="Vírgula 10 2 2 2 2 2 7" xfId="30746"/>
    <cellStyle name="Vírgula 10 2 2 2 2 2 8" xfId="30747"/>
    <cellStyle name="Vírgula 10 2 2 2 2 2 9" xfId="41201"/>
    <cellStyle name="Vírgula 10 2 2 2 2 3" xfId="30748"/>
    <cellStyle name="Vírgula 10 2 2 2 2 3 2" xfId="30749"/>
    <cellStyle name="Vírgula 10 2 2 2 2 3 2 2" xfId="30750"/>
    <cellStyle name="Vírgula 10 2 2 2 2 3 2 3" xfId="30751"/>
    <cellStyle name="Vírgula 10 2 2 2 2 3 2 4" xfId="53039"/>
    <cellStyle name="Vírgula 10 2 2 2 2 3 3" xfId="30752"/>
    <cellStyle name="Vírgula 10 2 2 2 2 3 3 2" xfId="30753"/>
    <cellStyle name="Vírgula 10 2 2 2 2 3 3 3" xfId="49712"/>
    <cellStyle name="Vírgula 10 2 2 2 2 3 4" xfId="30754"/>
    <cellStyle name="Vírgula 10 2 2 2 2 3 5" xfId="30755"/>
    <cellStyle name="Vírgula 10 2 2 2 2 3 6" xfId="42383"/>
    <cellStyle name="Vírgula 10 2 2 2 2 4" xfId="30756"/>
    <cellStyle name="Vírgula 10 2 2 2 2 4 2" xfId="30757"/>
    <cellStyle name="Vírgula 10 2 2 2 2 4 3" xfId="30758"/>
    <cellStyle name="Vírgula 10 2 2 2 2 4 4" xfId="49713"/>
    <cellStyle name="Vírgula 10 2 2 2 2 5" xfId="30759"/>
    <cellStyle name="Vírgula 10 2 2 2 2 5 2" xfId="30760"/>
    <cellStyle name="Vírgula 10 2 2 2 2 5 3" xfId="30761"/>
    <cellStyle name="Vírgula 10 2 2 2 2 5 4" xfId="46017"/>
    <cellStyle name="Vírgula 10 2 2 2 2 6" xfId="30762"/>
    <cellStyle name="Vírgula 10 2 2 2 2 6 2" xfId="30763"/>
    <cellStyle name="Vírgula 10 2 2 2 2 6 3" xfId="30764"/>
    <cellStyle name="Vírgula 10 2 2 2 2 6 4" xfId="51228"/>
    <cellStyle name="Vírgula 10 2 2 2 2 7" xfId="30765"/>
    <cellStyle name="Vírgula 10 2 2 2 2 7 2" xfId="30766"/>
    <cellStyle name="Vírgula 10 2 2 2 2 7 3" xfId="44194"/>
    <cellStyle name="Vírgula 10 2 2 2 2 8" xfId="30767"/>
    <cellStyle name="Vírgula 10 2 2 2 2 9" xfId="30768"/>
    <cellStyle name="Vírgula 10 2 2 2 3" xfId="30769"/>
    <cellStyle name="Vírgula 10 2 2 2 3 2" xfId="30770"/>
    <cellStyle name="Vírgula 10 2 2 2 3 2 2" xfId="30771"/>
    <cellStyle name="Vírgula 10 2 2 2 3 2 2 2" xfId="30772"/>
    <cellStyle name="Vírgula 10 2 2 2 3 2 2 3" xfId="30773"/>
    <cellStyle name="Vírgula 10 2 2 2 3 2 2 4" xfId="53667"/>
    <cellStyle name="Vírgula 10 2 2 2 3 2 3" xfId="30774"/>
    <cellStyle name="Vírgula 10 2 2 2 3 2 3 2" xfId="30775"/>
    <cellStyle name="Vírgula 10 2 2 2 3 2 3 3" xfId="49714"/>
    <cellStyle name="Vírgula 10 2 2 2 3 2 4" xfId="30776"/>
    <cellStyle name="Vírgula 10 2 2 2 3 2 5" xfId="30777"/>
    <cellStyle name="Vírgula 10 2 2 2 3 2 6" xfId="43011"/>
    <cellStyle name="Vírgula 10 2 2 2 3 3" xfId="30778"/>
    <cellStyle name="Vírgula 10 2 2 2 3 3 2" xfId="30779"/>
    <cellStyle name="Vírgula 10 2 2 2 3 3 3" xfId="30780"/>
    <cellStyle name="Vírgula 10 2 2 2 3 3 4" xfId="49715"/>
    <cellStyle name="Vírgula 10 2 2 2 3 4" xfId="30781"/>
    <cellStyle name="Vírgula 10 2 2 2 3 4 2" xfId="30782"/>
    <cellStyle name="Vírgula 10 2 2 2 3 4 3" xfId="30783"/>
    <cellStyle name="Vírgula 10 2 2 2 3 4 4" xfId="46645"/>
    <cellStyle name="Vírgula 10 2 2 2 3 5" xfId="30784"/>
    <cellStyle name="Vírgula 10 2 2 2 3 5 2" xfId="30785"/>
    <cellStyle name="Vírgula 10 2 2 2 3 5 3" xfId="30786"/>
    <cellStyle name="Vírgula 10 2 2 2 3 5 4" xfId="51856"/>
    <cellStyle name="Vírgula 10 2 2 2 3 6" xfId="30787"/>
    <cellStyle name="Vírgula 10 2 2 2 3 6 2" xfId="30788"/>
    <cellStyle name="Vírgula 10 2 2 2 3 6 3" xfId="44822"/>
    <cellStyle name="Vírgula 10 2 2 2 3 7" xfId="30789"/>
    <cellStyle name="Vírgula 10 2 2 2 3 8" xfId="30790"/>
    <cellStyle name="Vírgula 10 2 2 2 3 9" xfId="41200"/>
    <cellStyle name="Vírgula 10 2 2 2 4" xfId="30791"/>
    <cellStyle name="Vírgula 10 2 2 2 4 2" xfId="30792"/>
    <cellStyle name="Vírgula 10 2 2 2 4 2 2" xfId="30793"/>
    <cellStyle name="Vírgula 10 2 2 2 4 2 3" xfId="30794"/>
    <cellStyle name="Vírgula 10 2 2 2 4 2 4" xfId="52672"/>
    <cellStyle name="Vírgula 10 2 2 2 4 3" xfId="30795"/>
    <cellStyle name="Vírgula 10 2 2 2 4 3 2" xfId="30796"/>
    <cellStyle name="Vírgula 10 2 2 2 4 3 3" xfId="49716"/>
    <cellStyle name="Vírgula 10 2 2 2 4 4" xfId="30797"/>
    <cellStyle name="Vírgula 10 2 2 2 4 5" xfId="30798"/>
    <cellStyle name="Vírgula 10 2 2 2 4 6" xfId="42016"/>
    <cellStyle name="Vírgula 10 2 2 2 5" xfId="30799"/>
    <cellStyle name="Vírgula 10 2 2 2 5 2" xfId="30800"/>
    <cellStyle name="Vírgula 10 2 2 2 5 3" xfId="30801"/>
    <cellStyle name="Vírgula 10 2 2 2 5 4" xfId="49717"/>
    <cellStyle name="Vírgula 10 2 2 2 6" xfId="30802"/>
    <cellStyle name="Vírgula 10 2 2 2 6 2" xfId="30803"/>
    <cellStyle name="Vírgula 10 2 2 2 6 3" xfId="30804"/>
    <cellStyle name="Vírgula 10 2 2 2 6 4" xfId="45650"/>
    <cellStyle name="Vírgula 10 2 2 2 7" xfId="30805"/>
    <cellStyle name="Vírgula 10 2 2 2 7 2" xfId="30806"/>
    <cellStyle name="Vírgula 10 2 2 2 7 3" xfId="30807"/>
    <cellStyle name="Vírgula 10 2 2 2 7 4" xfId="50861"/>
    <cellStyle name="Vírgula 10 2 2 2 8" xfId="30808"/>
    <cellStyle name="Vírgula 10 2 2 2 8 2" xfId="30809"/>
    <cellStyle name="Vírgula 10 2 2 2 8 3" xfId="43827"/>
    <cellStyle name="Vírgula 10 2 2 2 9" xfId="30810"/>
    <cellStyle name="Vírgula 10 2 2 3" xfId="30811"/>
    <cellStyle name="Vírgula 10 2 2 3 10" xfId="40343"/>
    <cellStyle name="Vírgula 10 2 2 3 2" xfId="30812"/>
    <cellStyle name="Vírgula 10 2 2 3 2 2" xfId="30813"/>
    <cellStyle name="Vírgula 10 2 2 3 2 2 2" xfId="30814"/>
    <cellStyle name="Vírgula 10 2 2 3 2 2 2 2" xfId="30815"/>
    <cellStyle name="Vírgula 10 2 2 3 2 2 2 3" xfId="30816"/>
    <cellStyle name="Vírgula 10 2 2 3 2 2 2 4" xfId="53669"/>
    <cellStyle name="Vírgula 10 2 2 3 2 2 3" xfId="30817"/>
    <cellStyle name="Vírgula 10 2 2 3 2 2 3 2" xfId="30818"/>
    <cellStyle name="Vírgula 10 2 2 3 2 2 3 3" xfId="49718"/>
    <cellStyle name="Vírgula 10 2 2 3 2 2 4" xfId="30819"/>
    <cellStyle name="Vírgula 10 2 2 3 2 2 5" xfId="30820"/>
    <cellStyle name="Vírgula 10 2 2 3 2 2 6" xfId="43013"/>
    <cellStyle name="Vírgula 10 2 2 3 2 3" xfId="30821"/>
    <cellStyle name="Vírgula 10 2 2 3 2 3 2" xfId="30822"/>
    <cellStyle name="Vírgula 10 2 2 3 2 3 3" xfId="30823"/>
    <cellStyle name="Vírgula 10 2 2 3 2 3 4" xfId="49719"/>
    <cellStyle name="Vírgula 10 2 2 3 2 4" xfId="30824"/>
    <cellStyle name="Vírgula 10 2 2 3 2 4 2" xfId="30825"/>
    <cellStyle name="Vírgula 10 2 2 3 2 4 3" xfId="30826"/>
    <cellStyle name="Vírgula 10 2 2 3 2 4 4" xfId="46647"/>
    <cellStyle name="Vírgula 10 2 2 3 2 5" xfId="30827"/>
    <cellStyle name="Vírgula 10 2 2 3 2 5 2" xfId="30828"/>
    <cellStyle name="Vírgula 10 2 2 3 2 5 3" xfId="30829"/>
    <cellStyle name="Vírgula 10 2 2 3 2 5 4" xfId="51858"/>
    <cellStyle name="Vírgula 10 2 2 3 2 6" xfId="30830"/>
    <cellStyle name="Vírgula 10 2 2 3 2 6 2" xfId="30831"/>
    <cellStyle name="Vírgula 10 2 2 3 2 6 3" xfId="44824"/>
    <cellStyle name="Vírgula 10 2 2 3 2 7" xfId="30832"/>
    <cellStyle name="Vírgula 10 2 2 3 2 8" xfId="30833"/>
    <cellStyle name="Vírgula 10 2 2 3 2 9" xfId="41202"/>
    <cellStyle name="Vírgula 10 2 2 3 3" xfId="30834"/>
    <cellStyle name="Vírgula 10 2 2 3 3 2" xfId="30835"/>
    <cellStyle name="Vírgula 10 2 2 3 3 2 2" xfId="30836"/>
    <cellStyle name="Vírgula 10 2 2 3 3 2 3" xfId="30837"/>
    <cellStyle name="Vírgula 10 2 2 3 3 2 4" xfId="52810"/>
    <cellStyle name="Vírgula 10 2 2 3 3 3" xfId="30838"/>
    <cellStyle name="Vírgula 10 2 2 3 3 3 2" xfId="30839"/>
    <cellStyle name="Vírgula 10 2 2 3 3 3 3" xfId="49720"/>
    <cellStyle name="Vírgula 10 2 2 3 3 4" xfId="30840"/>
    <cellStyle name="Vírgula 10 2 2 3 3 5" xfId="30841"/>
    <cellStyle name="Vírgula 10 2 2 3 3 6" xfId="42154"/>
    <cellStyle name="Vírgula 10 2 2 3 4" xfId="30842"/>
    <cellStyle name="Vírgula 10 2 2 3 4 2" xfId="30843"/>
    <cellStyle name="Vírgula 10 2 2 3 4 3" xfId="30844"/>
    <cellStyle name="Vírgula 10 2 2 3 4 4" xfId="49721"/>
    <cellStyle name="Vírgula 10 2 2 3 5" xfId="30845"/>
    <cellStyle name="Vírgula 10 2 2 3 5 2" xfId="30846"/>
    <cellStyle name="Vírgula 10 2 2 3 5 3" xfId="30847"/>
    <cellStyle name="Vírgula 10 2 2 3 5 4" xfId="45788"/>
    <cellStyle name="Vírgula 10 2 2 3 6" xfId="30848"/>
    <cellStyle name="Vírgula 10 2 2 3 6 2" xfId="30849"/>
    <cellStyle name="Vírgula 10 2 2 3 6 3" xfId="30850"/>
    <cellStyle name="Vírgula 10 2 2 3 6 4" xfId="50999"/>
    <cellStyle name="Vírgula 10 2 2 3 7" xfId="30851"/>
    <cellStyle name="Vírgula 10 2 2 3 7 2" xfId="30852"/>
    <cellStyle name="Vírgula 10 2 2 3 7 3" xfId="43965"/>
    <cellStyle name="Vírgula 10 2 2 3 8" xfId="30853"/>
    <cellStyle name="Vírgula 10 2 2 3 9" xfId="30854"/>
    <cellStyle name="Vírgula 10 2 2 4" xfId="30855"/>
    <cellStyle name="Vírgula 10 2 2 4 2" xfId="30856"/>
    <cellStyle name="Vírgula 10 2 2 4 2 2" xfId="30857"/>
    <cellStyle name="Vírgula 10 2 2 4 2 2 2" xfId="30858"/>
    <cellStyle name="Vírgula 10 2 2 4 2 2 3" xfId="30859"/>
    <cellStyle name="Vírgula 10 2 2 4 2 2 4" xfId="53666"/>
    <cellStyle name="Vírgula 10 2 2 4 2 3" xfId="30860"/>
    <cellStyle name="Vírgula 10 2 2 4 2 3 2" xfId="30861"/>
    <cellStyle name="Vírgula 10 2 2 4 2 3 3" xfId="49722"/>
    <cellStyle name="Vírgula 10 2 2 4 2 4" xfId="30862"/>
    <cellStyle name="Vírgula 10 2 2 4 2 5" xfId="30863"/>
    <cellStyle name="Vírgula 10 2 2 4 2 6" xfId="43010"/>
    <cellStyle name="Vírgula 10 2 2 4 3" xfId="30864"/>
    <cellStyle name="Vírgula 10 2 2 4 3 2" xfId="30865"/>
    <cellStyle name="Vírgula 10 2 2 4 3 3" xfId="30866"/>
    <cellStyle name="Vírgula 10 2 2 4 3 4" xfId="49723"/>
    <cellStyle name="Vírgula 10 2 2 4 4" xfId="30867"/>
    <cellStyle name="Vírgula 10 2 2 4 4 2" xfId="30868"/>
    <cellStyle name="Vírgula 10 2 2 4 4 3" xfId="30869"/>
    <cellStyle name="Vírgula 10 2 2 4 4 4" xfId="46644"/>
    <cellStyle name="Vírgula 10 2 2 4 5" xfId="30870"/>
    <cellStyle name="Vírgula 10 2 2 4 5 2" xfId="30871"/>
    <cellStyle name="Vírgula 10 2 2 4 5 3" xfId="30872"/>
    <cellStyle name="Vírgula 10 2 2 4 5 4" xfId="51855"/>
    <cellStyle name="Vírgula 10 2 2 4 6" xfId="30873"/>
    <cellStyle name="Vírgula 10 2 2 4 6 2" xfId="30874"/>
    <cellStyle name="Vírgula 10 2 2 4 6 3" xfId="44821"/>
    <cellStyle name="Vírgula 10 2 2 4 7" xfId="30875"/>
    <cellStyle name="Vírgula 10 2 2 4 8" xfId="30876"/>
    <cellStyle name="Vírgula 10 2 2 4 9" xfId="41199"/>
    <cellStyle name="Vírgula 10 2 2 5" xfId="30877"/>
    <cellStyle name="Vírgula 10 2 2 5 2" xfId="30878"/>
    <cellStyle name="Vírgula 10 2 2 5 2 2" xfId="30879"/>
    <cellStyle name="Vírgula 10 2 2 5 2 2 2" xfId="30880"/>
    <cellStyle name="Vírgula 10 2 2 5 2 2 3" xfId="30881"/>
    <cellStyle name="Vírgula 10 2 2 5 2 2 4" xfId="53915"/>
    <cellStyle name="Vírgula 10 2 2 5 2 3" xfId="30882"/>
    <cellStyle name="Vírgula 10 2 2 5 2 3 2" xfId="30883"/>
    <cellStyle name="Vírgula 10 2 2 5 2 3 3" xfId="49724"/>
    <cellStyle name="Vírgula 10 2 2 5 2 4" xfId="30884"/>
    <cellStyle name="Vírgula 10 2 2 5 2 5" xfId="30885"/>
    <cellStyle name="Vírgula 10 2 2 5 2 6" xfId="43259"/>
    <cellStyle name="Vírgula 10 2 2 5 3" xfId="30886"/>
    <cellStyle name="Vírgula 10 2 2 5 3 2" xfId="30887"/>
    <cellStyle name="Vírgula 10 2 2 5 3 3" xfId="30888"/>
    <cellStyle name="Vírgula 10 2 2 5 3 4" xfId="49725"/>
    <cellStyle name="Vírgula 10 2 2 5 4" xfId="30889"/>
    <cellStyle name="Vírgula 10 2 2 5 4 2" xfId="30890"/>
    <cellStyle name="Vírgula 10 2 2 5 4 3" xfId="30891"/>
    <cellStyle name="Vírgula 10 2 2 5 4 4" xfId="46893"/>
    <cellStyle name="Vírgula 10 2 2 5 5" xfId="30892"/>
    <cellStyle name="Vírgula 10 2 2 5 5 2" xfId="30893"/>
    <cellStyle name="Vírgula 10 2 2 5 5 3" xfId="30894"/>
    <cellStyle name="Vírgula 10 2 2 5 5 4" xfId="52104"/>
    <cellStyle name="Vírgula 10 2 2 5 6" xfId="30895"/>
    <cellStyle name="Vírgula 10 2 2 5 6 2" xfId="30896"/>
    <cellStyle name="Vírgula 10 2 2 5 6 3" xfId="45070"/>
    <cellStyle name="Vírgula 10 2 2 5 7" xfId="30897"/>
    <cellStyle name="Vírgula 10 2 2 5 8" xfId="30898"/>
    <cellStyle name="Vírgula 10 2 2 5 9" xfId="41448"/>
    <cellStyle name="Vírgula 10 2 2 6" xfId="30899"/>
    <cellStyle name="Vírgula 10 2 2 6 2" xfId="30900"/>
    <cellStyle name="Vírgula 10 2 2 6 2 2" xfId="30901"/>
    <cellStyle name="Vírgula 10 2 2 6 2 2 2" xfId="30902"/>
    <cellStyle name="Vírgula 10 2 2 6 2 2 3" xfId="30903"/>
    <cellStyle name="Vírgula 10 2 2 6 2 2 4" xfId="54050"/>
    <cellStyle name="Vírgula 10 2 2 6 2 3" xfId="30904"/>
    <cellStyle name="Vírgula 10 2 2 6 2 3 2" xfId="30905"/>
    <cellStyle name="Vírgula 10 2 2 6 2 3 3" xfId="49726"/>
    <cellStyle name="Vírgula 10 2 2 6 2 4" xfId="30906"/>
    <cellStyle name="Vírgula 10 2 2 6 2 5" xfId="30907"/>
    <cellStyle name="Vírgula 10 2 2 6 2 6" xfId="43394"/>
    <cellStyle name="Vírgula 10 2 2 6 3" xfId="30908"/>
    <cellStyle name="Vírgula 10 2 2 6 3 2" xfId="30909"/>
    <cellStyle name="Vírgula 10 2 2 6 3 3" xfId="30910"/>
    <cellStyle name="Vírgula 10 2 2 6 3 4" xfId="47028"/>
    <cellStyle name="Vírgula 10 2 2 6 4" xfId="30911"/>
    <cellStyle name="Vírgula 10 2 2 6 4 2" xfId="30912"/>
    <cellStyle name="Vírgula 10 2 2 6 4 3" xfId="30913"/>
    <cellStyle name="Vírgula 10 2 2 6 4 4" xfId="52239"/>
    <cellStyle name="Vírgula 10 2 2 6 5" xfId="30914"/>
    <cellStyle name="Vírgula 10 2 2 6 5 2" xfId="30915"/>
    <cellStyle name="Vírgula 10 2 2 6 5 3" xfId="45205"/>
    <cellStyle name="Vírgula 10 2 2 6 6" xfId="30916"/>
    <cellStyle name="Vírgula 10 2 2 6 7" xfId="30917"/>
    <cellStyle name="Vírgula 10 2 2 6 8" xfId="41583"/>
    <cellStyle name="Vírgula 10 2 2 7" xfId="30918"/>
    <cellStyle name="Vírgula 10 2 2 7 2" xfId="30919"/>
    <cellStyle name="Vírgula 10 2 2 7 2 2" xfId="30920"/>
    <cellStyle name="Vírgula 10 2 2 7 2 3" xfId="30921"/>
    <cellStyle name="Vírgula 10 2 2 7 2 4" xfId="52537"/>
    <cellStyle name="Vírgula 10 2 2 7 3" xfId="30922"/>
    <cellStyle name="Vírgula 10 2 2 7 3 2" xfId="30923"/>
    <cellStyle name="Vírgula 10 2 2 7 3 3" xfId="49727"/>
    <cellStyle name="Vírgula 10 2 2 7 4" xfId="30924"/>
    <cellStyle name="Vírgula 10 2 2 7 5" xfId="30925"/>
    <cellStyle name="Vírgula 10 2 2 7 6" xfId="41881"/>
    <cellStyle name="Vírgula 10 2 2 8" xfId="30926"/>
    <cellStyle name="Vírgula 10 2 2 8 2" xfId="30927"/>
    <cellStyle name="Vírgula 10 2 2 8 3" xfId="30928"/>
    <cellStyle name="Vírgula 10 2 2 8 4" xfId="49728"/>
    <cellStyle name="Vírgula 10 2 2 9" xfId="30929"/>
    <cellStyle name="Vírgula 10 2 2 9 2" xfId="30930"/>
    <cellStyle name="Vírgula 10 2 2 9 3" xfId="30931"/>
    <cellStyle name="Vírgula 10 2 2 9 4" xfId="45515"/>
    <cellStyle name="Vírgula 10 2 3" xfId="229"/>
    <cellStyle name="Vírgula 10 2 3 10" xfId="30932"/>
    <cellStyle name="Vírgula 10 2 3 10 2" xfId="30933"/>
    <cellStyle name="Vírgula 10 2 3 10 3" xfId="30934"/>
    <cellStyle name="Vírgula 10 2 3 10 4" xfId="50768"/>
    <cellStyle name="Vírgula 10 2 3 11" xfId="30935"/>
    <cellStyle name="Vírgula 10 2 3 11 2" xfId="30936"/>
    <cellStyle name="Vírgula 10 2 3 11 3" xfId="43734"/>
    <cellStyle name="Vírgula 10 2 3 12" xfId="30937"/>
    <cellStyle name="Vírgula 10 2 3 13" xfId="30938"/>
    <cellStyle name="Vírgula 10 2 3 14" xfId="40112"/>
    <cellStyle name="Vírgula 10 2 3 2" xfId="30939"/>
    <cellStyle name="Vírgula 10 2 3 2 10" xfId="30940"/>
    <cellStyle name="Vírgula 10 2 3 2 11" xfId="40247"/>
    <cellStyle name="Vírgula 10 2 3 2 2" xfId="30941"/>
    <cellStyle name="Vírgula 10 2 3 2 2 10" xfId="40614"/>
    <cellStyle name="Vírgula 10 2 3 2 2 2" xfId="30942"/>
    <cellStyle name="Vírgula 10 2 3 2 2 2 2" xfId="30943"/>
    <cellStyle name="Vírgula 10 2 3 2 2 2 2 2" xfId="30944"/>
    <cellStyle name="Vírgula 10 2 3 2 2 2 2 2 2" xfId="30945"/>
    <cellStyle name="Vírgula 10 2 3 2 2 2 2 2 3" xfId="30946"/>
    <cellStyle name="Vírgula 10 2 3 2 2 2 2 2 4" xfId="53672"/>
    <cellStyle name="Vírgula 10 2 3 2 2 2 2 3" xfId="30947"/>
    <cellStyle name="Vírgula 10 2 3 2 2 2 2 3 2" xfId="30948"/>
    <cellStyle name="Vírgula 10 2 3 2 2 2 2 3 3" xfId="49729"/>
    <cellStyle name="Vírgula 10 2 3 2 2 2 2 4" xfId="30949"/>
    <cellStyle name="Vírgula 10 2 3 2 2 2 2 5" xfId="30950"/>
    <cellStyle name="Vírgula 10 2 3 2 2 2 2 6" xfId="43016"/>
    <cellStyle name="Vírgula 10 2 3 2 2 2 3" xfId="30951"/>
    <cellStyle name="Vírgula 10 2 3 2 2 2 3 2" xfId="30952"/>
    <cellStyle name="Vírgula 10 2 3 2 2 2 3 3" xfId="30953"/>
    <cellStyle name="Vírgula 10 2 3 2 2 2 3 4" xfId="49730"/>
    <cellStyle name="Vírgula 10 2 3 2 2 2 4" xfId="30954"/>
    <cellStyle name="Vírgula 10 2 3 2 2 2 4 2" xfId="30955"/>
    <cellStyle name="Vírgula 10 2 3 2 2 2 4 3" xfId="30956"/>
    <cellStyle name="Vírgula 10 2 3 2 2 2 4 4" xfId="46650"/>
    <cellStyle name="Vírgula 10 2 3 2 2 2 5" xfId="30957"/>
    <cellStyle name="Vírgula 10 2 3 2 2 2 5 2" xfId="30958"/>
    <cellStyle name="Vírgula 10 2 3 2 2 2 5 3" xfId="30959"/>
    <cellStyle name="Vírgula 10 2 3 2 2 2 5 4" xfId="51861"/>
    <cellStyle name="Vírgula 10 2 3 2 2 2 6" xfId="30960"/>
    <cellStyle name="Vírgula 10 2 3 2 2 2 6 2" xfId="30961"/>
    <cellStyle name="Vírgula 10 2 3 2 2 2 6 3" xfId="44827"/>
    <cellStyle name="Vírgula 10 2 3 2 2 2 7" xfId="30962"/>
    <cellStyle name="Vírgula 10 2 3 2 2 2 8" xfId="30963"/>
    <cellStyle name="Vírgula 10 2 3 2 2 2 9" xfId="41205"/>
    <cellStyle name="Vírgula 10 2 3 2 2 3" xfId="30964"/>
    <cellStyle name="Vírgula 10 2 3 2 2 3 2" xfId="30965"/>
    <cellStyle name="Vírgula 10 2 3 2 2 3 2 2" xfId="30966"/>
    <cellStyle name="Vírgula 10 2 3 2 2 3 2 3" xfId="30967"/>
    <cellStyle name="Vírgula 10 2 3 2 2 3 2 4" xfId="53081"/>
    <cellStyle name="Vírgula 10 2 3 2 2 3 3" xfId="30968"/>
    <cellStyle name="Vírgula 10 2 3 2 2 3 3 2" xfId="30969"/>
    <cellStyle name="Vírgula 10 2 3 2 2 3 3 3" xfId="49731"/>
    <cellStyle name="Vírgula 10 2 3 2 2 3 4" xfId="30970"/>
    <cellStyle name="Vírgula 10 2 3 2 2 3 5" xfId="30971"/>
    <cellStyle name="Vírgula 10 2 3 2 2 3 6" xfId="42425"/>
    <cellStyle name="Vírgula 10 2 3 2 2 4" xfId="30972"/>
    <cellStyle name="Vírgula 10 2 3 2 2 4 2" xfId="30973"/>
    <cellStyle name="Vírgula 10 2 3 2 2 4 3" xfId="30974"/>
    <cellStyle name="Vírgula 10 2 3 2 2 4 4" xfId="49732"/>
    <cellStyle name="Vírgula 10 2 3 2 2 5" xfId="30975"/>
    <cellStyle name="Vírgula 10 2 3 2 2 5 2" xfId="30976"/>
    <cellStyle name="Vírgula 10 2 3 2 2 5 3" xfId="30977"/>
    <cellStyle name="Vírgula 10 2 3 2 2 5 4" xfId="46059"/>
    <cellStyle name="Vírgula 10 2 3 2 2 6" xfId="30978"/>
    <cellStyle name="Vírgula 10 2 3 2 2 6 2" xfId="30979"/>
    <cellStyle name="Vírgula 10 2 3 2 2 6 3" xfId="30980"/>
    <cellStyle name="Vírgula 10 2 3 2 2 6 4" xfId="51270"/>
    <cellStyle name="Vírgula 10 2 3 2 2 7" xfId="30981"/>
    <cellStyle name="Vírgula 10 2 3 2 2 7 2" xfId="30982"/>
    <cellStyle name="Vírgula 10 2 3 2 2 7 3" xfId="44236"/>
    <cellStyle name="Vírgula 10 2 3 2 2 8" xfId="30983"/>
    <cellStyle name="Vírgula 10 2 3 2 2 9" xfId="30984"/>
    <cellStyle name="Vírgula 10 2 3 2 3" xfId="30985"/>
    <cellStyle name="Vírgula 10 2 3 2 3 2" xfId="30986"/>
    <cellStyle name="Vírgula 10 2 3 2 3 2 2" xfId="30987"/>
    <cellStyle name="Vírgula 10 2 3 2 3 2 2 2" xfId="30988"/>
    <cellStyle name="Vírgula 10 2 3 2 3 2 2 3" xfId="30989"/>
    <cellStyle name="Vírgula 10 2 3 2 3 2 2 4" xfId="53671"/>
    <cellStyle name="Vírgula 10 2 3 2 3 2 3" xfId="30990"/>
    <cellStyle name="Vírgula 10 2 3 2 3 2 3 2" xfId="30991"/>
    <cellStyle name="Vírgula 10 2 3 2 3 2 3 3" xfId="49733"/>
    <cellStyle name="Vírgula 10 2 3 2 3 2 4" xfId="30992"/>
    <cellStyle name="Vírgula 10 2 3 2 3 2 5" xfId="30993"/>
    <cellStyle name="Vírgula 10 2 3 2 3 2 6" xfId="43015"/>
    <cellStyle name="Vírgula 10 2 3 2 3 3" xfId="30994"/>
    <cellStyle name="Vírgula 10 2 3 2 3 3 2" xfId="30995"/>
    <cellStyle name="Vírgula 10 2 3 2 3 3 3" xfId="30996"/>
    <cellStyle name="Vírgula 10 2 3 2 3 3 4" xfId="49734"/>
    <cellStyle name="Vírgula 10 2 3 2 3 4" xfId="30997"/>
    <cellStyle name="Vírgula 10 2 3 2 3 4 2" xfId="30998"/>
    <cellStyle name="Vírgula 10 2 3 2 3 4 3" xfId="30999"/>
    <cellStyle name="Vírgula 10 2 3 2 3 4 4" xfId="46649"/>
    <cellStyle name="Vírgula 10 2 3 2 3 5" xfId="31000"/>
    <cellStyle name="Vírgula 10 2 3 2 3 5 2" xfId="31001"/>
    <cellStyle name="Vírgula 10 2 3 2 3 5 3" xfId="31002"/>
    <cellStyle name="Vírgula 10 2 3 2 3 5 4" xfId="51860"/>
    <cellStyle name="Vírgula 10 2 3 2 3 6" xfId="31003"/>
    <cellStyle name="Vírgula 10 2 3 2 3 6 2" xfId="31004"/>
    <cellStyle name="Vírgula 10 2 3 2 3 6 3" xfId="44826"/>
    <cellStyle name="Vírgula 10 2 3 2 3 7" xfId="31005"/>
    <cellStyle name="Vírgula 10 2 3 2 3 8" xfId="31006"/>
    <cellStyle name="Vírgula 10 2 3 2 3 9" xfId="41204"/>
    <cellStyle name="Vírgula 10 2 3 2 4" xfId="31007"/>
    <cellStyle name="Vírgula 10 2 3 2 4 2" xfId="31008"/>
    <cellStyle name="Vírgula 10 2 3 2 4 2 2" xfId="31009"/>
    <cellStyle name="Vírgula 10 2 3 2 4 2 3" xfId="31010"/>
    <cellStyle name="Vírgula 10 2 3 2 4 2 4" xfId="52714"/>
    <cellStyle name="Vírgula 10 2 3 2 4 3" xfId="31011"/>
    <cellStyle name="Vírgula 10 2 3 2 4 3 2" xfId="31012"/>
    <cellStyle name="Vírgula 10 2 3 2 4 3 3" xfId="49735"/>
    <cellStyle name="Vírgula 10 2 3 2 4 4" xfId="31013"/>
    <cellStyle name="Vírgula 10 2 3 2 4 5" xfId="31014"/>
    <cellStyle name="Vírgula 10 2 3 2 4 6" xfId="42058"/>
    <cellStyle name="Vírgula 10 2 3 2 5" xfId="31015"/>
    <cellStyle name="Vírgula 10 2 3 2 5 2" xfId="31016"/>
    <cellStyle name="Vírgula 10 2 3 2 5 3" xfId="31017"/>
    <cellStyle name="Vírgula 10 2 3 2 5 4" xfId="49736"/>
    <cellStyle name="Vírgula 10 2 3 2 6" xfId="31018"/>
    <cellStyle name="Vírgula 10 2 3 2 6 2" xfId="31019"/>
    <cellStyle name="Vírgula 10 2 3 2 6 3" xfId="31020"/>
    <cellStyle name="Vírgula 10 2 3 2 6 4" xfId="45692"/>
    <cellStyle name="Vírgula 10 2 3 2 7" xfId="31021"/>
    <cellStyle name="Vírgula 10 2 3 2 7 2" xfId="31022"/>
    <cellStyle name="Vírgula 10 2 3 2 7 3" xfId="31023"/>
    <cellStyle name="Vírgula 10 2 3 2 7 4" xfId="50903"/>
    <cellStyle name="Vírgula 10 2 3 2 8" xfId="31024"/>
    <cellStyle name="Vírgula 10 2 3 2 8 2" xfId="31025"/>
    <cellStyle name="Vírgula 10 2 3 2 8 3" xfId="43869"/>
    <cellStyle name="Vírgula 10 2 3 2 9" xfId="31026"/>
    <cellStyle name="Vírgula 10 2 3 3" xfId="31027"/>
    <cellStyle name="Vírgula 10 2 3 3 10" xfId="40385"/>
    <cellStyle name="Vírgula 10 2 3 3 2" xfId="31028"/>
    <cellStyle name="Vírgula 10 2 3 3 2 2" xfId="31029"/>
    <cellStyle name="Vírgula 10 2 3 3 2 2 2" xfId="31030"/>
    <cellStyle name="Vírgula 10 2 3 3 2 2 2 2" xfId="31031"/>
    <cellStyle name="Vírgula 10 2 3 3 2 2 2 3" xfId="31032"/>
    <cellStyle name="Vírgula 10 2 3 3 2 2 2 4" xfId="53673"/>
    <cellStyle name="Vírgula 10 2 3 3 2 2 3" xfId="31033"/>
    <cellStyle name="Vírgula 10 2 3 3 2 2 3 2" xfId="31034"/>
    <cellStyle name="Vírgula 10 2 3 3 2 2 3 3" xfId="49737"/>
    <cellStyle name="Vírgula 10 2 3 3 2 2 4" xfId="31035"/>
    <cellStyle name="Vírgula 10 2 3 3 2 2 5" xfId="31036"/>
    <cellStyle name="Vírgula 10 2 3 3 2 2 6" xfId="43017"/>
    <cellStyle name="Vírgula 10 2 3 3 2 3" xfId="31037"/>
    <cellStyle name="Vírgula 10 2 3 3 2 3 2" xfId="31038"/>
    <cellStyle name="Vírgula 10 2 3 3 2 3 3" xfId="31039"/>
    <cellStyle name="Vírgula 10 2 3 3 2 3 4" xfId="49738"/>
    <cellStyle name="Vírgula 10 2 3 3 2 4" xfId="31040"/>
    <cellStyle name="Vírgula 10 2 3 3 2 4 2" xfId="31041"/>
    <cellStyle name="Vírgula 10 2 3 3 2 4 3" xfId="31042"/>
    <cellStyle name="Vírgula 10 2 3 3 2 4 4" xfId="46651"/>
    <cellStyle name="Vírgula 10 2 3 3 2 5" xfId="31043"/>
    <cellStyle name="Vírgula 10 2 3 3 2 5 2" xfId="31044"/>
    <cellStyle name="Vírgula 10 2 3 3 2 5 3" xfId="31045"/>
    <cellStyle name="Vírgula 10 2 3 3 2 5 4" xfId="51862"/>
    <cellStyle name="Vírgula 10 2 3 3 2 6" xfId="31046"/>
    <cellStyle name="Vírgula 10 2 3 3 2 6 2" xfId="31047"/>
    <cellStyle name="Vírgula 10 2 3 3 2 6 3" xfId="44828"/>
    <cellStyle name="Vírgula 10 2 3 3 2 7" xfId="31048"/>
    <cellStyle name="Vírgula 10 2 3 3 2 8" xfId="31049"/>
    <cellStyle name="Vírgula 10 2 3 3 2 9" xfId="41206"/>
    <cellStyle name="Vírgula 10 2 3 3 3" xfId="31050"/>
    <cellStyle name="Vírgula 10 2 3 3 3 2" xfId="31051"/>
    <cellStyle name="Vírgula 10 2 3 3 3 2 2" xfId="31052"/>
    <cellStyle name="Vírgula 10 2 3 3 3 2 3" xfId="31053"/>
    <cellStyle name="Vírgula 10 2 3 3 3 2 4" xfId="52852"/>
    <cellStyle name="Vírgula 10 2 3 3 3 3" xfId="31054"/>
    <cellStyle name="Vírgula 10 2 3 3 3 3 2" xfId="31055"/>
    <cellStyle name="Vírgula 10 2 3 3 3 3 3" xfId="49739"/>
    <cellStyle name="Vírgula 10 2 3 3 3 4" xfId="31056"/>
    <cellStyle name="Vírgula 10 2 3 3 3 5" xfId="31057"/>
    <cellStyle name="Vírgula 10 2 3 3 3 6" xfId="42196"/>
    <cellStyle name="Vírgula 10 2 3 3 4" xfId="31058"/>
    <cellStyle name="Vírgula 10 2 3 3 4 2" xfId="31059"/>
    <cellStyle name="Vírgula 10 2 3 3 4 3" xfId="31060"/>
    <cellStyle name="Vírgula 10 2 3 3 4 4" xfId="49740"/>
    <cellStyle name="Vírgula 10 2 3 3 5" xfId="31061"/>
    <cellStyle name="Vírgula 10 2 3 3 5 2" xfId="31062"/>
    <cellStyle name="Vírgula 10 2 3 3 5 3" xfId="31063"/>
    <cellStyle name="Vírgula 10 2 3 3 5 4" xfId="45830"/>
    <cellStyle name="Vírgula 10 2 3 3 6" xfId="31064"/>
    <cellStyle name="Vírgula 10 2 3 3 6 2" xfId="31065"/>
    <cellStyle name="Vírgula 10 2 3 3 6 3" xfId="31066"/>
    <cellStyle name="Vírgula 10 2 3 3 6 4" xfId="51041"/>
    <cellStyle name="Vírgula 10 2 3 3 7" xfId="31067"/>
    <cellStyle name="Vírgula 10 2 3 3 7 2" xfId="31068"/>
    <cellStyle name="Vírgula 10 2 3 3 7 3" xfId="44007"/>
    <cellStyle name="Vírgula 10 2 3 3 8" xfId="31069"/>
    <cellStyle name="Vírgula 10 2 3 3 9" xfId="31070"/>
    <cellStyle name="Vírgula 10 2 3 4" xfId="31071"/>
    <cellStyle name="Vírgula 10 2 3 4 2" xfId="31072"/>
    <cellStyle name="Vírgula 10 2 3 4 2 2" xfId="31073"/>
    <cellStyle name="Vírgula 10 2 3 4 2 2 2" xfId="31074"/>
    <cellStyle name="Vírgula 10 2 3 4 2 2 3" xfId="31075"/>
    <cellStyle name="Vírgula 10 2 3 4 2 2 4" xfId="53670"/>
    <cellStyle name="Vírgula 10 2 3 4 2 3" xfId="31076"/>
    <cellStyle name="Vírgula 10 2 3 4 2 3 2" xfId="31077"/>
    <cellStyle name="Vírgula 10 2 3 4 2 3 3" xfId="49741"/>
    <cellStyle name="Vírgula 10 2 3 4 2 4" xfId="31078"/>
    <cellStyle name="Vírgula 10 2 3 4 2 5" xfId="31079"/>
    <cellStyle name="Vírgula 10 2 3 4 2 6" xfId="43014"/>
    <cellStyle name="Vírgula 10 2 3 4 3" xfId="31080"/>
    <cellStyle name="Vírgula 10 2 3 4 3 2" xfId="31081"/>
    <cellStyle name="Vírgula 10 2 3 4 3 3" xfId="31082"/>
    <cellStyle name="Vírgula 10 2 3 4 3 4" xfId="49742"/>
    <cellStyle name="Vírgula 10 2 3 4 4" xfId="31083"/>
    <cellStyle name="Vírgula 10 2 3 4 4 2" xfId="31084"/>
    <cellStyle name="Vírgula 10 2 3 4 4 3" xfId="31085"/>
    <cellStyle name="Vírgula 10 2 3 4 4 4" xfId="46648"/>
    <cellStyle name="Vírgula 10 2 3 4 5" xfId="31086"/>
    <cellStyle name="Vírgula 10 2 3 4 5 2" xfId="31087"/>
    <cellStyle name="Vírgula 10 2 3 4 5 3" xfId="31088"/>
    <cellStyle name="Vírgula 10 2 3 4 5 4" xfId="51859"/>
    <cellStyle name="Vírgula 10 2 3 4 6" xfId="31089"/>
    <cellStyle name="Vírgula 10 2 3 4 6 2" xfId="31090"/>
    <cellStyle name="Vírgula 10 2 3 4 6 3" xfId="44825"/>
    <cellStyle name="Vírgula 10 2 3 4 7" xfId="31091"/>
    <cellStyle name="Vírgula 10 2 3 4 8" xfId="31092"/>
    <cellStyle name="Vírgula 10 2 3 4 9" xfId="41203"/>
    <cellStyle name="Vírgula 10 2 3 5" xfId="31093"/>
    <cellStyle name="Vírgula 10 2 3 5 2" xfId="31094"/>
    <cellStyle name="Vírgula 10 2 3 5 2 2" xfId="31095"/>
    <cellStyle name="Vírgula 10 2 3 5 2 2 2" xfId="31096"/>
    <cellStyle name="Vírgula 10 2 3 5 2 2 3" xfId="31097"/>
    <cellStyle name="Vírgula 10 2 3 5 2 2 4" xfId="53957"/>
    <cellStyle name="Vírgula 10 2 3 5 2 3" xfId="31098"/>
    <cellStyle name="Vírgula 10 2 3 5 2 3 2" xfId="31099"/>
    <cellStyle name="Vírgula 10 2 3 5 2 3 3" xfId="49743"/>
    <cellStyle name="Vírgula 10 2 3 5 2 4" xfId="31100"/>
    <cellStyle name="Vírgula 10 2 3 5 2 5" xfId="31101"/>
    <cellStyle name="Vírgula 10 2 3 5 2 6" xfId="43301"/>
    <cellStyle name="Vírgula 10 2 3 5 3" xfId="31102"/>
    <cellStyle name="Vírgula 10 2 3 5 3 2" xfId="31103"/>
    <cellStyle name="Vírgula 10 2 3 5 3 3" xfId="31104"/>
    <cellStyle name="Vírgula 10 2 3 5 3 4" xfId="49744"/>
    <cellStyle name="Vírgula 10 2 3 5 4" xfId="31105"/>
    <cellStyle name="Vírgula 10 2 3 5 4 2" xfId="31106"/>
    <cellStyle name="Vírgula 10 2 3 5 4 3" xfId="31107"/>
    <cellStyle name="Vírgula 10 2 3 5 4 4" xfId="46935"/>
    <cellStyle name="Vírgula 10 2 3 5 5" xfId="31108"/>
    <cellStyle name="Vírgula 10 2 3 5 5 2" xfId="31109"/>
    <cellStyle name="Vírgula 10 2 3 5 5 3" xfId="31110"/>
    <cellStyle name="Vírgula 10 2 3 5 5 4" xfId="52146"/>
    <cellStyle name="Vírgula 10 2 3 5 6" xfId="31111"/>
    <cellStyle name="Vírgula 10 2 3 5 6 2" xfId="31112"/>
    <cellStyle name="Vírgula 10 2 3 5 6 3" xfId="45112"/>
    <cellStyle name="Vírgula 10 2 3 5 7" xfId="31113"/>
    <cellStyle name="Vírgula 10 2 3 5 8" xfId="31114"/>
    <cellStyle name="Vírgula 10 2 3 5 9" xfId="41490"/>
    <cellStyle name="Vírgula 10 2 3 6" xfId="31115"/>
    <cellStyle name="Vírgula 10 2 3 6 2" xfId="31116"/>
    <cellStyle name="Vírgula 10 2 3 6 2 2" xfId="31117"/>
    <cellStyle name="Vírgula 10 2 3 6 2 2 2" xfId="31118"/>
    <cellStyle name="Vírgula 10 2 3 6 2 2 3" xfId="31119"/>
    <cellStyle name="Vírgula 10 2 3 6 2 2 4" xfId="54092"/>
    <cellStyle name="Vírgula 10 2 3 6 2 3" xfId="31120"/>
    <cellStyle name="Vírgula 10 2 3 6 2 3 2" xfId="31121"/>
    <cellStyle name="Vírgula 10 2 3 6 2 3 3" xfId="49745"/>
    <cellStyle name="Vírgula 10 2 3 6 2 4" xfId="31122"/>
    <cellStyle name="Vírgula 10 2 3 6 2 5" xfId="31123"/>
    <cellStyle name="Vírgula 10 2 3 6 2 6" xfId="43436"/>
    <cellStyle name="Vírgula 10 2 3 6 3" xfId="31124"/>
    <cellStyle name="Vírgula 10 2 3 6 3 2" xfId="31125"/>
    <cellStyle name="Vírgula 10 2 3 6 3 3" xfId="31126"/>
    <cellStyle name="Vírgula 10 2 3 6 3 4" xfId="47070"/>
    <cellStyle name="Vírgula 10 2 3 6 4" xfId="31127"/>
    <cellStyle name="Vírgula 10 2 3 6 4 2" xfId="31128"/>
    <cellStyle name="Vírgula 10 2 3 6 4 3" xfId="31129"/>
    <cellStyle name="Vírgula 10 2 3 6 4 4" xfId="52281"/>
    <cellStyle name="Vírgula 10 2 3 6 5" xfId="31130"/>
    <cellStyle name="Vírgula 10 2 3 6 5 2" xfId="31131"/>
    <cellStyle name="Vírgula 10 2 3 6 5 3" xfId="45247"/>
    <cellStyle name="Vírgula 10 2 3 6 6" xfId="31132"/>
    <cellStyle name="Vírgula 10 2 3 6 7" xfId="31133"/>
    <cellStyle name="Vírgula 10 2 3 6 8" xfId="41625"/>
    <cellStyle name="Vírgula 10 2 3 7" xfId="31134"/>
    <cellStyle name="Vírgula 10 2 3 7 2" xfId="31135"/>
    <cellStyle name="Vírgula 10 2 3 7 2 2" xfId="31136"/>
    <cellStyle name="Vírgula 10 2 3 7 2 3" xfId="31137"/>
    <cellStyle name="Vírgula 10 2 3 7 2 4" xfId="52579"/>
    <cellStyle name="Vírgula 10 2 3 7 3" xfId="31138"/>
    <cellStyle name="Vírgula 10 2 3 7 3 2" xfId="31139"/>
    <cellStyle name="Vírgula 10 2 3 7 3 3" xfId="49746"/>
    <cellStyle name="Vírgula 10 2 3 7 4" xfId="31140"/>
    <cellStyle name="Vírgula 10 2 3 7 5" xfId="31141"/>
    <cellStyle name="Vírgula 10 2 3 7 6" xfId="41923"/>
    <cellStyle name="Vírgula 10 2 3 8" xfId="31142"/>
    <cellStyle name="Vírgula 10 2 3 8 2" xfId="31143"/>
    <cellStyle name="Vírgula 10 2 3 8 3" xfId="31144"/>
    <cellStyle name="Vírgula 10 2 3 8 4" xfId="49747"/>
    <cellStyle name="Vírgula 10 2 3 9" xfId="31145"/>
    <cellStyle name="Vírgula 10 2 3 9 2" xfId="31146"/>
    <cellStyle name="Vírgula 10 2 3 9 3" xfId="31147"/>
    <cellStyle name="Vírgula 10 2 3 9 4" xfId="45557"/>
    <cellStyle name="Vírgula 10 2 4" xfId="31148"/>
    <cellStyle name="Vírgula 10 2 4 10" xfId="31149"/>
    <cellStyle name="Vírgula 10 2 4 11" xfId="40023"/>
    <cellStyle name="Vírgula 10 2 4 2" xfId="31150"/>
    <cellStyle name="Vírgula 10 2 4 2 10" xfId="40475"/>
    <cellStyle name="Vírgula 10 2 4 2 2" xfId="31151"/>
    <cellStyle name="Vírgula 10 2 4 2 2 2" xfId="31152"/>
    <cellStyle name="Vírgula 10 2 4 2 2 2 2" xfId="31153"/>
    <cellStyle name="Vírgula 10 2 4 2 2 2 2 2" xfId="31154"/>
    <cellStyle name="Vírgula 10 2 4 2 2 2 2 3" xfId="31155"/>
    <cellStyle name="Vírgula 10 2 4 2 2 2 2 4" xfId="53675"/>
    <cellStyle name="Vírgula 10 2 4 2 2 2 3" xfId="31156"/>
    <cellStyle name="Vírgula 10 2 4 2 2 2 3 2" xfId="31157"/>
    <cellStyle name="Vírgula 10 2 4 2 2 2 3 3" xfId="49748"/>
    <cellStyle name="Vírgula 10 2 4 2 2 2 4" xfId="31158"/>
    <cellStyle name="Vírgula 10 2 4 2 2 2 5" xfId="31159"/>
    <cellStyle name="Vírgula 10 2 4 2 2 2 6" xfId="43019"/>
    <cellStyle name="Vírgula 10 2 4 2 2 3" xfId="31160"/>
    <cellStyle name="Vírgula 10 2 4 2 2 3 2" xfId="31161"/>
    <cellStyle name="Vírgula 10 2 4 2 2 3 3" xfId="31162"/>
    <cellStyle name="Vírgula 10 2 4 2 2 3 4" xfId="49749"/>
    <cellStyle name="Vírgula 10 2 4 2 2 4" xfId="31163"/>
    <cellStyle name="Vírgula 10 2 4 2 2 4 2" xfId="31164"/>
    <cellStyle name="Vírgula 10 2 4 2 2 4 3" xfId="31165"/>
    <cellStyle name="Vírgula 10 2 4 2 2 4 4" xfId="46653"/>
    <cellStyle name="Vírgula 10 2 4 2 2 5" xfId="31166"/>
    <cellStyle name="Vírgula 10 2 4 2 2 5 2" xfId="31167"/>
    <cellStyle name="Vírgula 10 2 4 2 2 5 3" xfId="31168"/>
    <cellStyle name="Vírgula 10 2 4 2 2 5 4" xfId="51864"/>
    <cellStyle name="Vírgula 10 2 4 2 2 6" xfId="31169"/>
    <cellStyle name="Vírgula 10 2 4 2 2 6 2" xfId="31170"/>
    <cellStyle name="Vírgula 10 2 4 2 2 6 3" xfId="44830"/>
    <cellStyle name="Vírgula 10 2 4 2 2 7" xfId="31171"/>
    <cellStyle name="Vírgula 10 2 4 2 2 8" xfId="31172"/>
    <cellStyle name="Vírgula 10 2 4 2 2 9" xfId="41208"/>
    <cellStyle name="Vírgula 10 2 4 2 3" xfId="31173"/>
    <cellStyle name="Vírgula 10 2 4 2 3 2" xfId="31174"/>
    <cellStyle name="Vírgula 10 2 4 2 3 2 2" xfId="31175"/>
    <cellStyle name="Vírgula 10 2 4 2 3 2 3" xfId="31176"/>
    <cellStyle name="Vírgula 10 2 4 2 3 2 4" xfId="52942"/>
    <cellStyle name="Vírgula 10 2 4 2 3 3" xfId="31177"/>
    <cellStyle name="Vírgula 10 2 4 2 3 3 2" xfId="31178"/>
    <cellStyle name="Vírgula 10 2 4 2 3 3 3" xfId="49750"/>
    <cellStyle name="Vírgula 10 2 4 2 3 4" xfId="31179"/>
    <cellStyle name="Vírgula 10 2 4 2 3 5" xfId="31180"/>
    <cellStyle name="Vírgula 10 2 4 2 3 6" xfId="42286"/>
    <cellStyle name="Vírgula 10 2 4 2 4" xfId="31181"/>
    <cellStyle name="Vírgula 10 2 4 2 4 2" xfId="31182"/>
    <cellStyle name="Vírgula 10 2 4 2 4 3" xfId="31183"/>
    <cellStyle name="Vírgula 10 2 4 2 4 4" xfId="49751"/>
    <cellStyle name="Vírgula 10 2 4 2 5" xfId="31184"/>
    <cellStyle name="Vírgula 10 2 4 2 5 2" xfId="31185"/>
    <cellStyle name="Vírgula 10 2 4 2 5 3" xfId="31186"/>
    <cellStyle name="Vírgula 10 2 4 2 5 4" xfId="45920"/>
    <cellStyle name="Vírgula 10 2 4 2 6" xfId="31187"/>
    <cellStyle name="Vírgula 10 2 4 2 6 2" xfId="31188"/>
    <cellStyle name="Vírgula 10 2 4 2 6 3" xfId="31189"/>
    <cellStyle name="Vírgula 10 2 4 2 6 4" xfId="51131"/>
    <cellStyle name="Vírgula 10 2 4 2 7" xfId="31190"/>
    <cellStyle name="Vírgula 10 2 4 2 7 2" xfId="31191"/>
    <cellStyle name="Vírgula 10 2 4 2 7 3" xfId="44097"/>
    <cellStyle name="Vírgula 10 2 4 2 8" xfId="31192"/>
    <cellStyle name="Vírgula 10 2 4 2 9" xfId="31193"/>
    <cellStyle name="Vírgula 10 2 4 3" xfId="31194"/>
    <cellStyle name="Vírgula 10 2 4 3 2" xfId="31195"/>
    <cellStyle name="Vírgula 10 2 4 3 2 2" xfId="31196"/>
    <cellStyle name="Vírgula 10 2 4 3 2 2 2" xfId="31197"/>
    <cellStyle name="Vírgula 10 2 4 3 2 2 3" xfId="31198"/>
    <cellStyle name="Vírgula 10 2 4 3 2 2 4" xfId="53674"/>
    <cellStyle name="Vírgula 10 2 4 3 2 3" xfId="31199"/>
    <cellStyle name="Vírgula 10 2 4 3 2 3 2" xfId="31200"/>
    <cellStyle name="Vírgula 10 2 4 3 2 3 3" xfId="49752"/>
    <cellStyle name="Vírgula 10 2 4 3 2 4" xfId="31201"/>
    <cellStyle name="Vírgula 10 2 4 3 2 5" xfId="31202"/>
    <cellStyle name="Vírgula 10 2 4 3 2 6" xfId="43018"/>
    <cellStyle name="Vírgula 10 2 4 3 3" xfId="31203"/>
    <cellStyle name="Vírgula 10 2 4 3 3 2" xfId="31204"/>
    <cellStyle name="Vírgula 10 2 4 3 3 3" xfId="31205"/>
    <cellStyle name="Vírgula 10 2 4 3 3 4" xfId="49753"/>
    <cellStyle name="Vírgula 10 2 4 3 4" xfId="31206"/>
    <cellStyle name="Vírgula 10 2 4 3 4 2" xfId="31207"/>
    <cellStyle name="Vírgula 10 2 4 3 4 3" xfId="31208"/>
    <cellStyle name="Vírgula 10 2 4 3 4 4" xfId="46652"/>
    <cellStyle name="Vírgula 10 2 4 3 5" xfId="31209"/>
    <cellStyle name="Vírgula 10 2 4 3 5 2" xfId="31210"/>
    <cellStyle name="Vírgula 10 2 4 3 5 3" xfId="31211"/>
    <cellStyle name="Vírgula 10 2 4 3 5 4" xfId="51863"/>
    <cellStyle name="Vírgula 10 2 4 3 6" xfId="31212"/>
    <cellStyle name="Vírgula 10 2 4 3 6 2" xfId="31213"/>
    <cellStyle name="Vírgula 10 2 4 3 6 3" xfId="44829"/>
    <cellStyle name="Vírgula 10 2 4 3 7" xfId="31214"/>
    <cellStyle name="Vírgula 10 2 4 3 8" xfId="31215"/>
    <cellStyle name="Vírgula 10 2 4 3 9" xfId="41207"/>
    <cellStyle name="Vírgula 10 2 4 4" xfId="31216"/>
    <cellStyle name="Vírgula 10 2 4 4 2" xfId="31217"/>
    <cellStyle name="Vírgula 10 2 4 4 2 2" xfId="31218"/>
    <cellStyle name="Vírgula 10 2 4 4 2 3" xfId="31219"/>
    <cellStyle name="Vírgula 10 2 4 4 2 4" xfId="52490"/>
    <cellStyle name="Vírgula 10 2 4 4 3" xfId="31220"/>
    <cellStyle name="Vírgula 10 2 4 4 3 2" xfId="31221"/>
    <cellStyle name="Vírgula 10 2 4 4 3 3" xfId="49754"/>
    <cellStyle name="Vírgula 10 2 4 4 4" xfId="31222"/>
    <cellStyle name="Vírgula 10 2 4 4 5" xfId="31223"/>
    <cellStyle name="Vírgula 10 2 4 4 6" xfId="41834"/>
    <cellStyle name="Vírgula 10 2 4 5" xfId="31224"/>
    <cellStyle name="Vírgula 10 2 4 5 2" xfId="31225"/>
    <cellStyle name="Vírgula 10 2 4 5 3" xfId="31226"/>
    <cellStyle name="Vírgula 10 2 4 5 4" xfId="49755"/>
    <cellStyle name="Vírgula 10 2 4 6" xfId="31227"/>
    <cellStyle name="Vírgula 10 2 4 6 2" xfId="31228"/>
    <cellStyle name="Vírgula 10 2 4 6 3" xfId="31229"/>
    <cellStyle name="Vírgula 10 2 4 6 4" xfId="45468"/>
    <cellStyle name="Vírgula 10 2 4 7" xfId="31230"/>
    <cellStyle name="Vírgula 10 2 4 7 2" xfId="31231"/>
    <cellStyle name="Vírgula 10 2 4 7 3" xfId="31232"/>
    <cellStyle name="Vírgula 10 2 4 7 4" xfId="50679"/>
    <cellStyle name="Vírgula 10 2 4 8" xfId="31233"/>
    <cellStyle name="Vírgula 10 2 4 8 2" xfId="31234"/>
    <cellStyle name="Vírgula 10 2 4 8 3" xfId="43645"/>
    <cellStyle name="Vírgula 10 2 4 9" xfId="31235"/>
    <cellStyle name="Vírgula 10 2 5" xfId="31236"/>
    <cellStyle name="Vírgula 10 2 5 10" xfId="31237"/>
    <cellStyle name="Vírgula 10 2 5 11" xfId="40158"/>
    <cellStyle name="Vírgula 10 2 5 2" xfId="31238"/>
    <cellStyle name="Vírgula 10 2 5 2 10" xfId="40525"/>
    <cellStyle name="Vírgula 10 2 5 2 2" xfId="31239"/>
    <cellStyle name="Vírgula 10 2 5 2 2 2" xfId="31240"/>
    <cellStyle name="Vírgula 10 2 5 2 2 2 2" xfId="31241"/>
    <cellStyle name="Vírgula 10 2 5 2 2 2 2 2" xfId="31242"/>
    <cellStyle name="Vírgula 10 2 5 2 2 2 2 3" xfId="31243"/>
    <cellStyle name="Vírgula 10 2 5 2 2 2 2 4" xfId="53677"/>
    <cellStyle name="Vírgula 10 2 5 2 2 2 3" xfId="31244"/>
    <cellStyle name="Vírgula 10 2 5 2 2 2 3 2" xfId="31245"/>
    <cellStyle name="Vírgula 10 2 5 2 2 2 3 3" xfId="49756"/>
    <cellStyle name="Vírgula 10 2 5 2 2 2 4" xfId="31246"/>
    <cellStyle name="Vírgula 10 2 5 2 2 2 5" xfId="31247"/>
    <cellStyle name="Vírgula 10 2 5 2 2 2 6" xfId="43021"/>
    <cellStyle name="Vírgula 10 2 5 2 2 3" xfId="31248"/>
    <cellStyle name="Vírgula 10 2 5 2 2 3 2" xfId="31249"/>
    <cellStyle name="Vírgula 10 2 5 2 2 3 3" xfId="31250"/>
    <cellStyle name="Vírgula 10 2 5 2 2 3 4" xfId="49757"/>
    <cellStyle name="Vírgula 10 2 5 2 2 4" xfId="31251"/>
    <cellStyle name="Vírgula 10 2 5 2 2 4 2" xfId="31252"/>
    <cellStyle name="Vírgula 10 2 5 2 2 4 3" xfId="31253"/>
    <cellStyle name="Vírgula 10 2 5 2 2 4 4" xfId="46655"/>
    <cellStyle name="Vírgula 10 2 5 2 2 5" xfId="31254"/>
    <cellStyle name="Vírgula 10 2 5 2 2 5 2" xfId="31255"/>
    <cellStyle name="Vírgula 10 2 5 2 2 5 3" xfId="31256"/>
    <cellStyle name="Vírgula 10 2 5 2 2 5 4" xfId="51866"/>
    <cellStyle name="Vírgula 10 2 5 2 2 6" xfId="31257"/>
    <cellStyle name="Vírgula 10 2 5 2 2 6 2" xfId="31258"/>
    <cellStyle name="Vírgula 10 2 5 2 2 6 3" xfId="44832"/>
    <cellStyle name="Vírgula 10 2 5 2 2 7" xfId="31259"/>
    <cellStyle name="Vírgula 10 2 5 2 2 8" xfId="31260"/>
    <cellStyle name="Vírgula 10 2 5 2 2 9" xfId="41210"/>
    <cellStyle name="Vírgula 10 2 5 2 3" xfId="31261"/>
    <cellStyle name="Vírgula 10 2 5 2 3 2" xfId="31262"/>
    <cellStyle name="Vírgula 10 2 5 2 3 2 2" xfId="31263"/>
    <cellStyle name="Vírgula 10 2 5 2 3 2 3" xfId="31264"/>
    <cellStyle name="Vírgula 10 2 5 2 3 2 4" xfId="52992"/>
    <cellStyle name="Vírgula 10 2 5 2 3 3" xfId="31265"/>
    <cellStyle name="Vírgula 10 2 5 2 3 3 2" xfId="31266"/>
    <cellStyle name="Vírgula 10 2 5 2 3 3 3" xfId="49758"/>
    <cellStyle name="Vírgula 10 2 5 2 3 4" xfId="31267"/>
    <cellStyle name="Vírgula 10 2 5 2 3 5" xfId="31268"/>
    <cellStyle name="Vírgula 10 2 5 2 3 6" xfId="42336"/>
    <cellStyle name="Vírgula 10 2 5 2 4" xfId="31269"/>
    <cellStyle name="Vírgula 10 2 5 2 4 2" xfId="31270"/>
    <cellStyle name="Vírgula 10 2 5 2 4 3" xfId="31271"/>
    <cellStyle name="Vírgula 10 2 5 2 4 4" xfId="49759"/>
    <cellStyle name="Vírgula 10 2 5 2 5" xfId="31272"/>
    <cellStyle name="Vírgula 10 2 5 2 5 2" xfId="31273"/>
    <cellStyle name="Vírgula 10 2 5 2 5 3" xfId="31274"/>
    <cellStyle name="Vírgula 10 2 5 2 5 4" xfId="45970"/>
    <cellStyle name="Vírgula 10 2 5 2 6" xfId="31275"/>
    <cellStyle name="Vírgula 10 2 5 2 6 2" xfId="31276"/>
    <cellStyle name="Vírgula 10 2 5 2 6 3" xfId="31277"/>
    <cellStyle name="Vírgula 10 2 5 2 6 4" xfId="51181"/>
    <cellStyle name="Vírgula 10 2 5 2 7" xfId="31278"/>
    <cellStyle name="Vírgula 10 2 5 2 7 2" xfId="31279"/>
    <cellStyle name="Vírgula 10 2 5 2 7 3" xfId="44147"/>
    <cellStyle name="Vírgula 10 2 5 2 8" xfId="31280"/>
    <cellStyle name="Vírgula 10 2 5 2 9" xfId="31281"/>
    <cellStyle name="Vírgula 10 2 5 3" xfId="31282"/>
    <cellStyle name="Vírgula 10 2 5 3 2" xfId="31283"/>
    <cellStyle name="Vírgula 10 2 5 3 2 2" xfId="31284"/>
    <cellStyle name="Vírgula 10 2 5 3 2 2 2" xfId="31285"/>
    <cellStyle name="Vírgula 10 2 5 3 2 2 3" xfId="31286"/>
    <cellStyle name="Vírgula 10 2 5 3 2 2 4" xfId="53676"/>
    <cellStyle name="Vírgula 10 2 5 3 2 3" xfId="31287"/>
    <cellStyle name="Vírgula 10 2 5 3 2 3 2" xfId="31288"/>
    <cellStyle name="Vírgula 10 2 5 3 2 3 3" xfId="49760"/>
    <cellStyle name="Vírgula 10 2 5 3 2 4" xfId="31289"/>
    <cellStyle name="Vírgula 10 2 5 3 2 5" xfId="31290"/>
    <cellStyle name="Vírgula 10 2 5 3 2 6" xfId="43020"/>
    <cellStyle name="Vírgula 10 2 5 3 3" xfId="31291"/>
    <cellStyle name="Vírgula 10 2 5 3 3 2" xfId="31292"/>
    <cellStyle name="Vírgula 10 2 5 3 3 3" xfId="31293"/>
    <cellStyle name="Vírgula 10 2 5 3 3 4" xfId="49761"/>
    <cellStyle name="Vírgula 10 2 5 3 4" xfId="31294"/>
    <cellStyle name="Vírgula 10 2 5 3 4 2" xfId="31295"/>
    <cellStyle name="Vírgula 10 2 5 3 4 3" xfId="31296"/>
    <cellStyle name="Vírgula 10 2 5 3 4 4" xfId="46654"/>
    <cellStyle name="Vírgula 10 2 5 3 5" xfId="31297"/>
    <cellStyle name="Vírgula 10 2 5 3 5 2" xfId="31298"/>
    <cellStyle name="Vírgula 10 2 5 3 5 3" xfId="31299"/>
    <cellStyle name="Vírgula 10 2 5 3 5 4" xfId="51865"/>
    <cellStyle name="Vírgula 10 2 5 3 6" xfId="31300"/>
    <cellStyle name="Vírgula 10 2 5 3 6 2" xfId="31301"/>
    <cellStyle name="Vírgula 10 2 5 3 6 3" xfId="44831"/>
    <cellStyle name="Vírgula 10 2 5 3 7" xfId="31302"/>
    <cellStyle name="Vírgula 10 2 5 3 8" xfId="31303"/>
    <cellStyle name="Vírgula 10 2 5 3 9" xfId="41209"/>
    <cellStyle name="Vírgula 10 2 5 4" xfId="31304"/>
    <cellStyle name="Vírgula 10 2 5 4 2" xfId="31305"/>
    <cellStyle name="Vírgula 10 2 5 4 2 2" xfId="31306"/>
    <cellStyle name="Vírgula 10 2 5 4 2 3" xfId="31307"/>
    <cellStyle name="Vírgula 10 2 5 4 2 4" xfId="52625"/>
    <cellStyle name="Vírgula 10 2 5 4 3" xfId="31308"/>
    <cellStyle name="Vírgula 10 2 5 4 3 2" xfId="31309"/>
    <cellStyle name="Vírgula 10 2 5 4 3 3" xfId="49762"/>
    <cellStyle name="Vírgula 10 2 5 4 4" xfId="31310"/>
    <cellStyle name="Vírgula 10 2 5 4 5" xfId="31311"/>
    <cellStyle name="Vírgula 10 2 5 4 6" xfId="41969"/>
    <cellStyle name="Vírgula 10 2 5 5" xfId="31312"/>
    <cellStyle name="Vírgula 10 2 5 5 2" xfId="31313"/>
    <cellStyle name="Vírgula 10 2 5 5 3" xfId="31314"/>
    <cellStyle name="Vírgula 10 2 5 5 4" xfId="49763"/>
    <cellStyle name="Vírgula 10 2 5 6" xfId="31315"/>
    <cellStyle name="Vírgula 10 2 5 6 2" xfId="31316"/>
    <cellStyle name="Vírgula 10 2 5 6 3" xfId="31317"/>
    <cellStyle name="Vírgula 10 2 5 6 4" xfId="45603"/>
    <cellStyle name="Vírgula 10 2 5 7" xfId="31318"/>
    <cellStyle name="Vírgula 10 2 5 7 2" xfId="31319"/>
    <cellStyle name="Vírgula 10 2 5 7 3" xfId="31320"/>
    <cellStyle name="Vírgula 10 2 5 7 4" xfId="50814"/>
    <cellStyle name="Vírgula 10 2 5 8" xfId="31321"/>
    <cellStyle name="Vírgula 10 2 5 8 2" xfId="31322"/>
    <cellStyle name="Vírgula 10 2 5 8 3" xfId="43780"/>
    <cellStyle name="Vírgula 10 2 5 9" xfId="31323"/>
    <cellStyle name="Vírgula 10 2 6" xfId="31324"/>
    <cellStyle name="Vírgula 10 2 6 10" xfId="31325"/>
    <cellStyle name="Vírgula 10 2 6 11" xfId="39974"/>
    <cellStyle name="Vírgula 10 2 6 2" xfId="31326"/>
    <cellStyle name="Vírgula 10 2 6 2 10" xfId="40431"/>
    <cellStyle name="Vírgula 10 2 6 2 2" xfId="31327"/>
    <cellStyle name="Vírgula 10 2 6 2 2 2" xfId="31328"/>
    <cellStyle name="Vírgula 10 2 6 2 2 2 2" xfId="31329"/>
    <cellStyle name="Vírgula 10 2 6 2 2 2 2 2" xfId="31330"/>
    <cellStyle name="Vírgula 10 2 6 2 2 2 2 3" xfId="31331"/>
    <cellStyle name="Vírgula 10 2 6 2 2 2 2 4" xfId="53679"/>
    <cellStyle name="Vírgula 10 2 6 2 2 2 3" xfId="31332"/>
    <cellStyle name="Vírgula 10 2 6 2 2 2 3 2" xfId="31333"/>
    <cellStyle name="Vírgula 10 2 6 2 2 2 3 3" xfId="49764"/>
    <cellStyle name="Vírgula 10 2 6 2 2 2 4" xfId="31334"/>
    <cellStyle name="Vírgula 10 2 6 2 2 2 5" xfId="31335"/>
    <cellStyle name="Vírgula 10 2 6 2 2 2 6" xfId="43023"/>
    <cellStyle name="Vírgula 10 2 6 2 2 3" xfId="31336"/>
    <cellStyle name="Vírgula 10 2 6 2 2 3 2" xfId="31337"/>
    <cellStyle name="Vírgula 10 2 6 2 2 3 3" xfId="31338"/>
    <cellStyle name="Vírgula 10 2 6 2 2 3 4" xfId="49765"/>
    <cellStyle name="Vírgula 10 2 6 2 2 4" xfId="31339"/>
    <cellStyle name="Vírgula 10 2 6 2 2 4 2" xfId="31340"/>
    <cellStyle name="Vírgula 10 2 6 2 2 4 3" xfId="31341"/>
    <cellStyle name="Vírgula 10 2 6 2 2 4 4" xfId="46657"/>
    <cellStyle name="Vírgula 10 2 6 2 2 5" xfId="31342"/>
    <cellStyle name="Vírgula 10 2 6 2 2 5 2" xfId="31343"/>
    <cellStyle name="Vírgula 10 2 6 2 2 5 3" xfId="31344"/>
    <cellStyle name="Vírgula 10 2 6 2 2 5 4" xfId="51868"/>
    <cellStyle name="Vírgula 10 2 6 2 2 6" xfId="31345"/>
    <cellStyle name="Vírgula 10 2 6 2 2 6 2" xfId="31346"/>
    <cellStyle name="Vírgula 10 2 6 2 2 6 3" xfId="44834"/>
    <cellStyle name="Vírgula 10 2 6 2 2 7" xfId="31347"/>
    <cellStyle name="Vírgula 10 2 6 2 2 8" xfId="31348"/>
    <cellStyle name="Vírgula 10 2 6 2 2 9" xfId="41212"/>
    <cellStyle name="Vírgula 10 2 6 2 3" xfId="31349"/>
    <cellStyle name="Vírgula 10 2 6 2 3 2" xfId="31350"/>
    <cellStyle name="Vírgula 10 2 6 2 3 2 2" xfId="31351"/>
    <cellStyle name="Vírgula 10 2 6 2 3 2 3" xfId="31352"/>
    <cellStyle name="Vírgula 10 2 6 2 3 2 4" xfId="52898"/>
    <cellStyle name="Vírgula 10 2 6 2 3 3" xfId="31353"/>
    <cellStyle name="Vírgula 10 2 6 2 3 3 2" xfId="31354"/>
    <cellStyle name="Vírgula 10 2 6 2 3 3 3" xfId="49766"/>
    <cellStyle name="Vírgula 10 2 6 2 3 4" xfId="31355"/>
    <cellStyle name="Vírgula 10 2 6 2 3 5" xfId="31356"/>
    <cellStyle name="Vírgula 10 2 6 2 3 6" xfId="42242"/>
    <cellStyle name="Vírgula 10 2 6 2 4" xfId="31357"/>
    <cellStyle name="Vírgula 10 2 6 2 4 2" xfId="31358"/>
    <cellStyle name="Vírgula 10 2 6 2 4 3" xfId="31359"/>
    <cellStyle name="Vírgula 10 2 6 2 4 4" xfId="49767"/>
    <cellStyle name="Vírgula 10 2 6 2 5" xfId="31360"/>
    <cellStyle name="Vírgula 10 2 6 2 5 2" xfId="31361"/>
    <cellStyle name="Vírgula 10 2 6 2 5 3" xfId="31362"/>
    <cellStyle name="Vírgula 10 2 6 2 5 4" xfId="45876"/>
    <cellStyle name="Vírgula 10 2 6 2 6" xfId="31363"/>
    <cellStyle name="Vírgula 10 2 6 2 6 2" xfId="31364"/>
    <cellStyle name="Vírgula 10 2 6 2 6 3" xfId="31365"/>
    <cellStyle name="Vírgula 10 2 6 2 6 4" xfId="51087"/>
    <cellStyle name="Vírgula 10 2 6 2 7" xfId="31366"/>
    <cellStyle name="Vírgula 10 2 6 2 7 2" xfId="31367"/>
    <cellStyle name="Vírgula 10 2 6 2 7 3" xfId="44053"/>
    <cellStyle name="Vírgula 10 2 6 2 8" xfId="31368"/>
    <cellStyle name="Vírgula 10 2 6 2 9" xfId="31369"/>
    <cellStyle name="Vírgula 10 2 6 3" xfId="31370"/>
    <cellStyle name="Vírgula 10 2 6 3 2" xfId="31371"/>
    <cellStyle name="Vírgula 10 2 6 3 2 2" xfId="31372"/>
    <cellStyle name="Vírgula 10 2 6 3 2 2 2" xfId="31373"/>
    <cellStyle name="Vírgula 10 2 6 3 2 2 3" xfId="31374"/>
    <cellStyle name="Vírgula 10 2 6 3 2 2 4" xfId="53678"/>
    <cellStyle name="Vírgula 10 2 6 3 2 3" xfId="31375"/>
    <cellStyle name="Vírgula 10 2 6 3 2 3 2" xfId="31376"/>
    <cellStyle name="Vírgula 10 2 6 3 2 3 3" xfId="49768"/>
    <cellStyle name="Vírgula 10 2 6 3 2 4" xfId="31377"/>
    <cellStyle name="Vírgula 10 2 6 3 2 5" xfId="31378"/>
    <cellStyle name="Vírgula 10 2 6 3 2 6" xfId="43022"/>
    <cellStyle name="Vírgula 10 2 6 3 3" xfId="31379"/>
    <cellStyle name="Vírgula 10 2 6 3 3 2" xfId="31380"/>
    <cellStyle name="Vírgula 10 2 6 3 3 3" xfId="31381"/>
    <cellStyle name="Vírgula 10 2 6 3 3 4" xfId="49769"/>
    <cellStyle name="Vírgula 10 2 6 3 4" xfId="31382"/>
    <cellStyle name="Vírgula 10 2 6 3 4 2" xfId="31383"/>
    <cellStyle name="Vírgula 10 2 6 3 4 3" xfId="31384"/>
    <cellStyle name="Vírgula 10 2 6 3 4 4" xfId="46656"/>
    <cellStyle name="Vírgula 10 2 6 3 5" xfId="31385"/>
    <cellStyle name="Vírgula 10 2 6 3 5 2" xfId="31386"/>
    <cellStyle name="Vírgula 10 2 6 3 5 3" xfId="31387"/>
    <cellStyle name="Vírgula 10 2 6 3 5 4" xfId="51867"/>
    <cellStyle name="Vírgula 10 2 6 3 6" xfId="31388"/>
    <cellStyle name="Vírgula 10 2 6 3 6 2" xfId="31389"/>
    <cellStyle name="Vírgula 10 2 6 3 6 3" xfId="44833"/>
    <cellStyle name="Vírgula 10 2 6 3 7" xfId="31390"/>
    <cellStyle name="Vírgula 10 2 6 3 8" xfId="31391"/>
    <cellStyle name="Vírgula 10 2 6 3 9" xfId="41211"/>
    <cellStyle name="Vírgula 10 2 6 4" xfId="31392"/>
    <cellStyle name="Vírgula 10 2 6 4 2" xfId="31393"/>
    <cellStyle name="Vírgula 10 2 6 4 2 2" xfId="31394"/>
    <cellStyle name="Vírgula 10 2 6 4 2 3" xfId="31395"/>
    <cellStyle name="Vírgula 10 2 6 4 2 4" xfId="52441"/>
    <cellStyle name="Vírgula 10 2 6 4 3" xfId="31396"/>
    <cellStyle name="Vírgula 10 2 6 4 3 2" xfId="31397"/>
    <cellStyle name="Vírgula 10 2 6 4 3 3" xfId="49770"/>
    <cellStyle name="Vírgula 10 2 6 4 4" xfId="31398"/>
    <cellStyle name="Vírgula 10 2 6 4 5" xfId="31399"/>
    <cellStyle name="Vírgula 10 2 6 4 6" xfId="41785"/>
    <cellStyle name="Vírgula 10 2 6 5" xfId="31400"/>
    <cellStyle name="Vírgula 10 2 6 5 2" xfId="31401"/>
    <cellStyle name="Vírgula 10 2 6 5 3" xfId="31402"/>
    <cellStyle name="Vírgula 10 2 6 5 4" xfId="49771"/>
    <cellStyle name="Vírgula 10 2 6 6" xfId="31403"/>
    <cellStyle name="Vírgula 10 2 6 6 2" xfId="31404"/>
    <cellStyle name="Vírgula 10 2 6 6 3" xfId="31405"/>
    <cellStyle name="Vírgula 10 2 6 6 4" xfId="45419"/>
    <cellStyle name="Vírgula 10 2 6 7" xfId="31406"/>
    <cellStyle name="Vírgula 10 2 6 7 2" xfId="31407"/>
    <cellStyle name="Vírgula 10 2 6 7 3" xfId="31408"/>
    <cellStyle name="Vírgula 10 2 6 7 4" xfId="50630"/>
    <cellStyle name="Vírgula 10 2 6 8" xfId="31409"/>
    <cellStyle name="Vírgula 10 2 6 8 2" xfId="31410"/>
    <cellStyle name="Vírgula 10 2 6 8 3" xfId="43596"/>
    <cellStyle name="Vírgula 10 2 6 9" xfId="31411"/>
    <cellStyle name="Vírgula 10 2 7" xfId="31412"/>
    <cellStyle name="Vírgula 10 2 7 10" xfId="40296"/>
    <cellStyle name="Vírgula 10 2 7 2" xfId="31413"/>
    <cellStyle name="Vírgula 10 2 7 2 2" xfId="31414"/>
    <cellStyle name="Vírgula 10 2 7 2 2 2" xfId="31415"/>
    <cellStyle name="Vírgula 10 2 7 2 2 2 2" xfId="31416"/>
    <cellStyle name="Vírgula 10 2 7 2 2 2 3" xfId="31417"/>
    <cellStyle name="Vírgula 10 2 7 2 2 2 4" xfId="53680"/>
    <cellStyle name="Vírgula 10 2 7 2 2 3" xfId="31418"/>
    <cellStyle name="Vírgula 10 2 7 2 2 3 2" xfId="31419"/>
    <cellStyle name="Vírgula 10 2 7 2 2 3 3" xfId="49772"/>
    <cellStyle name="Vírgula 10 2 7 2 2 4" xfId="31420"/>
    <cellStyle name="Vírgula 10 2 7 2 2 5" xfId="31421"/>
    <cellStyle name="Vírgula 10 2 7 2 2 6" xfId="43024"/>
    <cellStyle name="Vírgula 10 2 7 2 3" xfId="31422"/>
    <cellStyle name="Vírgula 10 2 7 2 3 2" xfId="31423"/>
    <cellStyle name="Vírgula 10 2 7 2 3 3" xfId="31424"/>
    <cellStyle name="Vírgula 10 2 7 2 3 4" xfId="49773"/>
    <cellStyle name="Vírgula 10 2 7 2 4" xfId="31425"/>
    <cellStyle name="Vírgula 10 2 7 2 4 2" xfId="31426"/>
    <cellStyle name="Vírgula 10 2 7 2 4 3" xfId="31427"/>
    <cellStyle name="Vírgula 10 2 7 2 4 4" xfId="46658"/>
    <cellStyle name="Vírgula 10 2 7 2 5" xfId="31428"/>
    <cellStyle name="Vírgula 10 2 7 2 5 2" xfId="31429"/>
    <cellStyle name="Vírgula 10 2 7 2 5 3" xfId="31430"/>
    <cellStyle name="Vírgula 10 2 7 2 5 4" xfId="51869"/>
    <cellStyle name="Vírgula 10 2 7 2 6" xfId="31431"/>
    <cellStyle name="Vírgula 10 2 7 2 6 2" xfId="31432"/>
    <cellStyle name="Vírgula 10 2 7 2 6 3" xfId="44835"/>
    <cellStyle name="Vírgula 10 2 7 2 7" xfId="31433"/>
    <cellStyle name="Vírgula 10 2 7 2 8" xfId="31434"/>
    <cellStyle name="Vírgula 10 2 7 2 9" xfId="41213"/>
    <cellStyle name="Vírgula 10 2 7 3" xfId="31435"/>
    <cellStyle name="Vírgula 10 2 7 3 2" xfId="31436"/>
    <cellStyle name="Vírgula 10 2 7 3 2 2" xfId="31437"/>
    <cellStyle name="Vírgula 10 2 7 3 2 3" xfId="31438"/>
    <cellStyle name="Vírgula 10 2 7 3 2 4" xfId="52763"/>
    <cellStyle name="Vírgula 10 2 7 3 3" xfId="31439"/>
    <cellStyle name="Vírgula 10 2 7 3 3 2" xfId="31440"/>
    <cellStyle name="Vírgula 10 2 7 3 3 3" xfId="49774"/>
    <cellStyle name="Vírgula 10 2 7 3 4" xfId="31441"/>
    <cellStyle name="Vírgula 10 2 7 3 5" xfId="31442"/>
    <cellStyle name="Vírgula 10 2 7 3 6" xfId="42107"/>
    <cellStyle name="Vírgula 10 2 7 4" xfId="31443"/>
    <cellStyle name="Vírgula 10 2 7 4 2" xfId="31444"/>
    <cellStyle name="Vírgula 10 2 7 4 3" xfId="31445"/>
    <cellStyle name="Vírgula 10 2 7 4 4" xfId="49775"/>
    <cellStyle name="Vírgula 10 2 7 5" xfId="31446"/>
    <cellStyle name="Vírgula 10 2 7 5 2" xfId="31447"/>
    <cellStyle name="Vírgula 10 2 7 5 3" xfId="31448"/>
    <cellStyle name="Vírgula 10 2 7 5 4" xfId="45741"/>
    <cellStyle name="Vírgula 10 2 7 6" xfId="31449"/>
    <cellStyle name="Vírgula 10 2 7 6 2" xfId="31450"/>
    <cellStyle name="Vírgula 10 2 7 6 3" xfId="31451"/>
    <cellStyle name="Vírgula 10 2 7 6 4" xfId="50952"/>
    <cellStyle name="Vírgula 10 2 7 7" xfId="31452"/>
    <cellStyle name="Vírgula 10 2 7 7 2" xfId="31453"/>
    <cellStyle name="Vírgula 10 2 7 7 3" xfId="43918"/>
    <cellStyle name="Vírgula 10 2 7 8" xfId="31454"/>
    <cellStyle name="Vírgula 10 2 7 9" xfId="31455"/>
    <cellStyle name="Vírgula 10 2 8" xfId="31456"/>
    <cellStyle name="Vírgula 10 2 8 2" xfId="31457"/>
    <cellStyle name="Vírgula 10 2 8 2 2" xfId="31458"/>
    <cellStyle name="Vírgula 10 2 8 2 2 2" xfId="31459"/>
    <cellStyle name="Vírgula 10 2 8 2 2 3" xfId="31460"/>
    <cellStyle name="Vírgula 10 2 8 2 2 4" xfId="53130"/>
    <cellStyle name="Vírgula 10 2 8 2 3" xfId="31461"/>
    <cellStyle name="Vírgula 10 2 8 2 3 2" xfId="31462"/>
    <cellStyle name="Vírgula 10 2 8 2 3 3" xfId="49776"/>
    <cellStyle name="Vírgula 10 2 8 2 4" xfId="31463"/>
    <cellStyle name="Vírgula 10 2 8 2 5" xfId="31464"/>
    <cellStyle name="Vírgula 10 2 8 2 6" xfId="42474"/>
    <cellStyle name="Vírgula 10 2 8 3" xfId="31465"/>
    <cellStyle name="Vírgula 10 2 8 3 2" xfId="31466"/>
    <cellStyle name="Vírgula 10 2 8 3 3" xfId="31467"/>
    <cellStyle name="Vírgula 10 2 8 3 4" xfId="49777"/>
    <cellStyle name="Vírgula 10 2 8 4" xfId="31468"/>
    <cellStyle name="Vírgula 10 2 8 4 2" xfId="31469"/>
    <cellStyle name="Vírgula 10 2 8 4 3" xfId="31470"/>
    <cellStyle name="Vírgula 10 2 8 4 4" xfId="46108"/>
    <cellStyle name="Vírgula 10 2 8 5" xfId="31471"/>
    <cellStyle name="Vírgula 10 2 8 5 2" xfId="31472"/>
    <cellStyle name="Vírgula 10 2 8 5 3" xfId="31473"/>
    <cellStyle name="Vírgula 10 2 8 5 4" xfId="51319"/>
    <cellStyle name="Vírgula 10 2 8 6" xfId="31474"/>
    <cellStyle name="Vírgula 10 2 8 6 2" xfId="31475"/>
    <cellStyle name="Vírgula 10 2 8 6 3" xfId="44285"/>
    <cellStyle name="Vírgula 10 2 8 7" xfId="31476"/>
    <cellStyle name="Vírgula 10 2 8 8" xfId="31477"/>
    <cellStyle name="Vírgula 10 2 8 9" xfId="40663"/>
    <cellStyle name="Vírgula 10 2 9" xfId="31478"/>
    <cellStyle name="Vírgula 10 2 9 2" xfId="31479"/>
    <cellStyle name="Vírgula 10 2 9 2 2" xfId="31480"/>
    <cellStyle name="Vírgula 10 2 9 2 2 2" xfId="31481"/>
    <cellStyle name="Vírgula 10 2 9 2 2 3" xfId="31482"/>
    <cellStyle name="Vírgula 10 2 9 2 2 4" xfId="52397"/>
    <cellStyle name="Vírgula 10 2 9 2 3" xfId="31483"/>
    <cellStyle name="Vírgula 10 2 9 2 3 2" xfId="31484"/>
    <cellStyle name="Vírgula 10 2 9 2 3 3" xfId="49778"/>
    <cellStyle name="Vírgula 10 2 9 2 4" xfId="31485"/>
    <cellStyle name="Vírgula 10 2 9 2 5" xfId="31486"/>
    <cellStyle name="Vírgula 10 2 9 2 6" xfId="41741"/>
    <cellStyle name="Vírgula 10 2 9 3" xfId="31487"/>
    <cellStyle name="Vírgula 10 2 9 3 2" xfId="31488"/>
    <cellStyle name="Vírgula 10 2 9 3 3" xfId="31489"/>
    <cellStyle name="Vírgula 10 2 9 3 4" xfId="49779"/>
    <cellStyle name="Vírgula 10 2 9 4" xfId="31490"/>
    <cellStyle name="Vírgula 10 2 9 4 2" xfId="31491"/>
    <cellStyle name="Vírgula 10 2 9 4 3" xfId="31492"/>
    <cellStyle name="Vírgula 10 2 9 4 4" xfId="45375"/>
    <cellStyle name="Vírgula 10 2 9 5" xfId="31493"/>
    <cellStyle name="Vírgula 10 2 9 5 2" xfId="31494"/>
    <cellStyle name="Vírgula 10 2 9 5 3" xfId="31495"/>
    <cellStyle name="Vírgula 10 2 9 5 4" xfId="50586"/>
    <cellStyle name="Vírgula 10 2 9 6" xfId="31496"/>
    <cellStyle name="Vírgula 10 2 9 6 2" xfId="31497"/>
    <cellStyle name="Vírgula 10 2 9 6 3" xfId="43552"/>
    <cellStyle name="Vírgula 10 2 9 7" xfId="31498"/>
    <cellStyle name="Vírgula 10 2 9 8" xfId="31499"/>
    <cellStyle name="Vírgula 10 2 9 9" xfId="39930"/>
    <cellStyle name="Vírgula 10 20" xfId="39867"/>
    <cellStyle name="Vírgula 10 3" xfId="284"/>
    <cellStyle name="Vírgula 10 3 10" xfId="31500"/>
    <cellStyle name="Vírgula 10 3 10 2" xfId="31501"/>
    <cellStyle name="Vírgula 10 3 10 3" xfId="31502"/>
    <cellStyle name="Vírgula 10 3 10 4" xfId="50725"/>
    <cellStyle name="Vírgula 10 3 11" xfId="31503"/>
    <cellStyle name="Vírgula 10 3 11 2" xfId="31504"/>
    <cellStyle name="Vírgula 10 3 11 3" xfId="43691"/>
    <cellStyle name="Vírgula 10 3 12" xfId="31505"/>
    <cellStyle name="Vírgula 10 3 13" xfId="31506"/>
    <cellStyle name="Vírgula 10 3 14" xfId="40069"/>
    <cellStyle name="Vírgula 10 3 2" xfId="31507"/>
    <cellStyle name="Vírgula 10 3 2 10" xfId="31508"/>
    <cellStyle name="Vírgula 10 3 2 11" xfId="40204"/>
    <cellStyle name="Vírgula 10 3 2 2" xfId="31509"/>
    <cellStyle name="Vírgula 10 3 2 2 10" xfId="40571"/>
    <cellStyle name="Vírgula 10 3 2 2 2" xfId="31510"/>
    <cellStyle name="Vírgula 10 3 2 2 2 2" xfId="31511"/>
    <cellStyle name="Vírgula 10 3 2 2 2 2 2" xfId="31512"/>
    <cellStyle name="Vírgula 10 3 2 2 2 2 2 2" xfId="31513"/>
    <cellStyle name="Vírgula 10 3 2 2 2 2 2 3" xfId="31514"/>
    <cellStyle name="Vírgula 10 3 2 2 2 2 2 4" xfId="53683"/>
    <cellStyle name="Vírgula 10 3 2 2 2 2 3" xfId="31515"/>
    <cellStyle name="Vírgula 10 3 2 2 2 2 3 2" xfId="31516"/>
    <cellStyle name="Vírgula 10 3 2 2 2 2 3 3" xfId="49780"/>
    <cellStyle name="Vírgula 10 3 2 2 2 2 4" xfId="31517"/>
    <cellStyle name="Vírgula 10 3 2 2 2 2 5" xfId="31518"/>
    <cellStyle name="Vírgula 10 3 2 2 2 2 6" xfId="43027"/>
    <cellStyle name="Vírgula 10 3 2 2 2 3" xfId="31519"/>
    <cellStyle name="Vírgula 10 3 2 2 2 3 2" xfId="31520"/>
    <cellStyle name="Vírgula 10 3 2 2 2 3 3" xfId="31521"/>
    <cellStyle name="Vírgula 10 3 2 2 2 3 4" xfId="49781"/>
    <cellStyle name="Vírgula 10 3 2 2 2 4" xfId="31522"/>
    <cellStyle name="Vírgula 10 3 2 2 2 4 2" xfId="31523"/>
    <cellStyle name="Vírgula 10 3 2 2 2 4 3" xfId="31524"/>
    <cellStyle name="Vírgula 10 3 2 2 2 4 4" xfId="46661"/>
    <cellStyle name="Vírgula 10 3 2 2 2 5" xfId="31525"/>
    <cellStyle name="Vírgula 10 3 2 2 2 5 2" xfId="31526"/>
    <cellStyle name="Vírgula 10 3 2 2 2 5 3" xfId="31527"/>
    <cellStyle name="Vírgula 10 3 2 2 2 5 4" xfId="51872"/>
    <cellStyle name="Vírgula 10 3 2 2 2 6" xfId="31528"/>
    <cellStyle name="Vírgula 10 3 2 2 2 6 2" xfId="31529"/>
    <cellStyle name="Vírgula 10 3 2 2 2 6 3" xfId="44838"/>
    <cellStyle name="Vírgula 10 3 2 2 2 7" xfId="31530"/>
    <cellStyle name="Vírgula 10 3 2 2 2 8" xfId="31531"/>
    <cellStyle name="Vírgula 10 3 2 2 2 9" xfId="41216"/>
    <cellStyle name="Vírgula 10 3 2 2 3" xfId="31532"/>
    <cellStyle name="Vírgula 10 3 2 2 3 2" xfId="31533"/>
    <cellStyle name="Vírgula 10 3 2 2 3 2 2" xfId="31534"/>
    <cellStyle name="Vírgula 10 3 2 2 3 2 3" xfId="31535"/>
    <cellStyle name="Vírgula 10 3 2 2 3 2 4" xfId="53038"/>
    <cellStyle name="Vírgula 10 3 2 2 3 3" xfId="31536"/>
    <cellStyle name="Vírgula 10 3 2 2 3 3 2" xfId="31537"/>
    <cellStyle name="Vírgula 10 3 2 2 3 3 3" xfId="49782"/>
    <cellStyle name="Vírgula 10 3 2 2 3 4" xfId="31538"/>
    <cellStyle name="Vírgula 10 3 2 2 3 5" xfId="31539"/>
    <cellStyle name="Vírgula 10 3 2 2 3 6" xfId="42382"/>
    <cellStyle name="Vírgula 10 3 2 2 4" xfId="31540"/>
    <cellStyle name="Vírgula 10 3 2 2 4 2" xfId="31541"/>
    <cellStyle name="Vírgula 10 3 2 2 4 3" xfId="31542"/>
    <cellStyle name="Vírgula 10 3 2 2 4 4" xfId="49783"/>
    <cellStyle name="Vírgula 10 3 2 2 5" xfId="31543"/>
    <cellStyle name="Vírgula 10 3 2 2 5 2" xfId="31544"/>
    <cellStyle name="Vírgula 10 3 2 2 5 3" xfId="31545"/>
    <cellStyle name="Vírgula 10 3 2 2 5 4" xfId="46016"/>
    <cellStyle name="Vírgula 10 3 2 2 6" xfId="31546"/>
    <cellStyle name="Vírgula 10 3 2 2 6 2" xfId="31547"/>
    <cellStyle name="Vírgula 10 3 2 2 6 3" xfId="31548"/>
    <cellStyle name="Vírgula 10 3 2 2 6 4" xfId="51227"/>
    <cellStyle name="Vírgula 10 3 2 2 7" xfId="31549"/>
    <cellStyle name="Vírgula 10 3 2 2 7 2" xfId="31550"/>
    <cellStyle name="Vírgula 10 3 2 2 7 3" xfId="44193"/>
    <cellStyle name="Vírgula 10 3 2 2 8" xfId="31551"/>
    <cellStyle name="Vírgula 10 3 2 2 9" xfId="31552"/>
    <cellStyle name="Vírgula 10 3 2 3" xfId="31553"/>
    <cellStyle name="Vírgula 10 3 2 3 2" xfId="31554"/>
    <cellStyle name="Vírgula 10 3 2 3 2 2" xfId="31555"/>
    <cellStyle name="Vírgula 10 3 2 3 2 2 2" xfId="31556"/>
    <cellStyle name="Vírgula 10 3 2 3 2 2 3" xfId="31557"/>
    <cellStyle name="Vírgula 10 3 2 3 2 2 4" xfId="53682"/>
    <cellStyle name="Vírgula 10 3 2 3 2 3" xfId="31558"/>
    <cellStyle name="Vírgula 10 3 2 3 2 3 2" xfId="31559"/>
    <cellStyle name="Vírgula 10 3 2 3 2 3 3" xfId="49784"/>
    <cellStyle name="Vírgula 10 3 2 3 2 4" xfId="31560"/>
    <cellStyle name="Vírgula 10 3 2 3 2 5" xfId="31561"/>
    <cellStyle name="Vírgula 10 3 2 3 2 6" xfId="43026"/>
    <cellStyle name="Vírgula 10 3 2 3 3" xfId="31562"/>
    <cellStyle name="Vírgula 10 3 2 3 3 2" xfId="31563"/>
    <cellStyle name="Vírgula 10 3 2 3 3 3" xfId="31564"/>
    <cellStyle name="Vírgula 10 3 2 3 3 4" xfId="49785"/>
    <cellStyle name="Vírgula 10 3 2 3 4" xfId="31565"/>
    <cellStyle name="Vírgula 10 3 2 3 4 2" xfId="31566"/>
    <cellStyle name="Vírgula 10 3 2 3 4 3" xfId="31567"/>
    <cellStyle name="Vírgula 10 3 2 3 4 4" xfId="46660"/>
    <cellStyle name="Vírgula 10 3 2 3 5" xfId="31568"/>
    <cellStyle name="Vírgula 10 3 2 3 5 2" xfId="31569"/>
    <cellStyle name="Vírgula 10 3 2 3 5 3" xfId="31570"/>
    <cellStyle name="Vírgula 10 3 2 3 5 4" xfId="51871"/>
    <cellStyle name="Vírgula 10 3 2 3 6" xfId="31571"/>
    <cellStyle name="Vírgula 10 3 2 3 6 2" xfId="31572"/>
    <cellStyle name="Vírgula 10 3 2 3 6 3" xfId="44837"/>
    <cellStyle name="Vírgula 10 3 2 3 7" xfId="31573"/>
    <cellStyle name="Vírgula 10 3 2 3 8" xfId="31574"/>
    <cellStyle name="Vírgula 10 3 2 3 9" xfId="41215"/>
    <cellStyle name="Vírgula 10 3 2 4" xfId="31575"/>
    <cellStyle name="Vírgula 10 3 2 4 2" xfId="31576"/>
    <cellStyle name="Vírgula 10 3 2 4 2 2" xfId="31577"/>
    <cellStyle name="Vírgula 10 3 2 4 2 3" xfId="31578"/>
    <cellStyle name="Vírgula 10 3 2 4 2 4" xfId="52671"/>
    <cellStyle name="Vírgula 10 3 2 4 3" xfId="31579"/>
    <cellStyle name="Vírgula 10 3 2 4 3 2" xfId="31580"/>
    <cellStyle name="Vírgula 10 3 2 4 3 3" xfId="49786"/>
    <cellStyle name="Vírgula 10 3 2 4 4" xfId="31581"/>
    <cellStyle name="Vírgula 10 3 2 4 5" xfId="31582"/>
    <cellStyle name="Vírgula 10 3 2 4 6" xfId="42015"/>
    <cellStyle name="Vírgula 10 3 2 5" xfId="31583"/>
    <cellStyle name="Vírgula 10 3 2 5 2" xfId="31584"/>
    <cellStyle name="Vírgula 10 3 2 5 3" xfId="31585"/>
    <cellStyle name="Vírgula 10 3 2 5 4" xfId="49787"/>
    <cellStyle name="Vírgula 10 3 2 6" xfId="31586"/>
    <cellStyle name="Vírgula 10 3 2 6 2" xfId="31587"/>
    <cellStyle name="Vírgula 10 3 2 6 3" xfId="31588"/>
    <cellStyle name="Vírgula 10 3 2 6 4" xfId="45649"/>
    <cellStyle name="Vírgula 10 3 2 7" xfId="31589"/>
    <cellStyle name="Vírgula 10 3 2 7 2" xfId="31590"/>
    <cellStyle name="Vírgula 10 3 2 7 3" xfId="31591"/>
    <cellStyle name="Vírgula 10 3 2 7 4" xfId="50860"/>
    <cellStyle name="Vírgula 10 3 2 8" xfId="31592"/>
    <cellStyle name="Vírgula 10 3 2 8 2" xfId="31593"/>
    <cellStyle name="Vírgula 10 3 2 8 3" xfId="43826"/>
    <cellStyle name="Vírgula 10 3 2 9" xfId="31594"/>
    <cellStyle name="Vírgula 10 3 3" xfId="31595"/>
    <cellStyle name="Vírgula 10 3 3 10" xfId="40342"/>
    <cellStyle name="Vírgula 10 3 3 2" xfId="31596"/>
    <cellStyle name="Vírgula 10 3 3 2 2" xfId="31597"/>
    <cellStyle name="Vírgula 10 3 3 2 2 2" xfId="31598"/>
    <cellStyle name="Vírgula 10 3 3 2 2 2 2" xfId="31599"/>
    <cellStyle name="Vírgula 10 3 3 2 2 2 3" xfId="31600"/>
    <cellStyle name="Vírgula 10 3 3 2 2 2 4" xfId="53684"/>
    <cellStyle name="Vírgula 10 3 3 2 2 3" xfId="31601"/>
    <cellStyle name="Vírgula 10 3 3 2 2 3 2" xfId="31602"/>
    <cellStyle name="Vírgula 10 3 3 2 2 3 3" xfId="49788"/>
    <cellStyle name="Vírgula 10 3 3 2 2 4" xfId="31603"/>
    <cellStyle name="Vírgula 10 3 3 2 2 5" xfId="31604"/>
    <cellStyle name="Vírgula 10 3 3 2 2 6" xfId="43028"/>
    <cellStyle name="Vírgula 10 3 3 2 3" xfId="31605"/>
    <cellStyle name="Vírgula 10 3 3 2 3 2" xfId="31606"/>
    <cellStyle name="Vírgula 10 3 3 2 3 3" xfId="31607"/>
    <cellStyle name="Vírgula 10 3 3 2 3 4" xfId="49789"/>
    <cellStyle name="Vírgula 10 3 3 2 4" xfId="31608"/>
    <cellStyle name="Vírgula 10 3 3 2 4 2" xfId="31609"/>
    <cellStyle name="Vírgula 10 3 3 2 4 3" xfId="31610"/>
    <cellStyle name="Vírgula 10 3 3 2 4 4" xfId="46662"/>
    <cellStyle name="Vírgula 10 3 3 2 5" xfId="31611"/>
    <cellStyle name="Vírgula 10 3 3 2 5 2" xfId="31612"/>
    <cellStyle name="Vírgula 10 3 3 2 5 3" xfId="31613"/>
    <cellStyle name="Vírgula 10 3 3 2 5 4" xfId="51873"/>
    <cellStyle name="Vírgula 10 3 3 2 6" xfId="31614"/>
    <cellStyle name="Vírgula 10 3 3 2 6 2" xfId="31615"/>
    <cellStyle name="Vírgula 10 3 3 2 6 3" xfId="44839"/>
    <cellStyle name="Vírgula 10 3 3 2 7" xfId="31616"/>
    <cellStyle name="Vírgula 10 3 3 2 8" xfId="31617"/>
    <cellStyle name="Vírgula 10 3 3 2 9" xfId="41217"/>
    <cellStyle name="Vírgula 10 3 3 3" xfId="31618"/>
    <cellStyle name="Vírgula 10 3 3 3 2" xfId="31619"/>
    <cellStyle name="Vírgula 10 3 3 3 2 2" xfId="31620"/>
    <cellStyle name="Vírgula 10 3 3 3 2 3" xfId="31621"/>
    <cellStyle name="Vírgula 10 3 3 3 2 4" xfId="52809"/>
    <cellStyle name="Vírgula 10 3 3 3 3" xfId="31622"/>
    <cellStyle name="Vírgula 10 3 3 3 3 2" xfId="31623"/>
    <cellStyle name="Vírgula 10 3 3 3 3 3" xfId="49790"/>
    <cellStyle name="Vírgula 10 3 3 3 4" xfId="31624"/>
    <cellStyle name="Vírgula 10 3 3 3 5" xfId="31625"/>
    <cellStyle name="Vírgula 10 3 3 3 6" xfId="42153"/>
    <cellStyle name="Vírgula 10 3 3 4" xfId="31626"/>
    <cellStyle name="Vírgula 10 3 3 4 2" xfId="31627"/>
    <cellStyle name="Vírgula 10 3 3 4 3" xfId="31628"/>
    <cellStyle name="Vírgula 10 3 3 4 4" xfId="49791"/>
    <cellStyle name="Vírgula 10 3 3 5" xfId="31629"/>
    <cellStyle name="Vírgula 10 3 3 5 2" xfId="31630"/>
    <cellStyle name="Vírgula 10 3 3 5 3" xfId="31631"/>
    <cellStyle name="Vírgula 10 3 3 5 4" xfId="45787"/>
    <cellStyle name="Vírgula 10 3 3 6" xfId="31632"/>
    <cellStyle name="Vírgula 10 3 3 6 2" xfId="31633"/>
    <cellStyle name="Vírgula 10 3 3 6 3" xfId="31634"/>
    <cellStyle name="Vírgula 10 3 3 6 4" xfId="50998"/>
    <cellStyle name="Vírgula 10 3 3 7" xfId="31635"/>
    <cellStyle name="Vírgula 10 3 3 7 2" xfId="31636"/>
    <cellStyle name="Vírgula 10 3 3 7 3" xfId="43964"/>
    <cellStyle name="Vírgula 10 3 3 8" xfId="31637"/>
    <cellStyle name="Vírgula 10 3 3 9" xfId="31638"/>
    <cellStyle name="Vírgula 10 3 4" xfId="31639"/>
    <cellStyle name="Vírgula 10 3 4 2" xfId="31640"/>
    <cellStyle name="Vírgula 10 3 4 2 2" xfId="31641"/>
    <cellStyle name="Vírgula 10 3 4 2 2 2" xfId="31642"/>
    <cellStyle name="Vírgula 10 3 4 2 2 3" xfId="31643"/>
    <cellStyle name="Vírgula 10 3 4 2 2 4" xfId="53681"/>
    <cellStyle name="Vírgula 10 3 4 2 3" xfId="31644"/>
    <cellStyle name="Vírgula 10 3 4 2 3 2" xfId="31645"/>
    <cellStyle name="Vírgula 10 3 4 2 3 3" xfId="49792"/>
    <cellStyle name="Vírgula 10 3 4 2 4" xfId="31646"/>
    <cellStyle name="Vírgula 10 3 4 2 5" xfId="31647"/>
    <cellStyle name="Vírgula 10 3 4 2 6" xfId="43025"/>
    <cellStyle name="Vírgula 10 3 4 3" xfId="31648"/>
    <cellStyle name="Vírgula 10 3 4 3 2" xfId="31649"/>
    <cellStyle name="Vírgula 10 3 4 3 3" xfId="31650"/>
    <cellStyle name="Vírgula 10 3 4 3 4" xfId="49793"/>
    <cellStyle name="Vírgula 10 3 4 4" xfId="31651"/>
    <cellStyle name="Vírgula 10 3 4 4 2" xfId="31652"/>
    <cellStyle name="Vírgula 10 3 4 4 3" xfId="31653"/>
    <cellStyle name="Vírgula 10 3 4 4 4" xfId="46659"/>
    <cellStyle name="Vírgula 10 3 4 5" xfId="31654"/>
    <cellStyle name="Vírgula 10 3 4 5 2" xfId="31655"/>
    <cellStyle name="Vírgula 10 3 4 5 3" xfId="31656"/>
    <cellStyle name="Vírgula 10 3 4 5 4" xfId="51870"/>
    <cellStyle name="Vírgula 10 3 4 6" xfId="31657"/>
    <cellStyle name="Vírgula 10 3 4 6 2" xfId="31658"/>
    <cellStyle name="Vírgula 10 3 4 6 3" xfId="44836"/>
    <cellStyle name="Vírgula 10 3 4 7" xfId="31659"/>
    <cellStyle name="Vírgula 10 3 4 8" xfId="31660"/>
    <cellStyle name="Vírgula 10 3 4 9" xfId="41214"/>
    <cellStyle name="Vírgula 10 3 5" xfId="31661"/>
    <cellStyle name="Vírgula 10 3 5 2" xfId="31662"/>
    <cellStyle name="Vírgula 10 3 5 2 2" xfId="31663"/>
    <cellStyle name="Vírgula 10 3 5 2 2 2" xfId="31664"/>
    <cellStyle name="Vírgula 10 3 5 2 2 3" xfId="31665"/>
    <cellStyle name="Vírgula 10 3 5 2 2 4" xfId="53914"/>
    <cellStyle name="Vírgula 10 3 5 2 3" xfId="31666"/>
    <cellStyle name="Vírgula 10 3 5 2 3 2" xfId="31667"/>
    <cellStyle name="Vírgula 10 3 5 2 3 3" xfId="49794"/>
    <cellStyle name="Vírgula 10 3 5 2 4" xfId="31668"/>
    <cellStyle name="Vírgula 10 3 5 2 5" xfId="31669"/>
    <cellStyle name="Vírgula 10 3 5 2 6" xfId="43258"/>
    <cellStyle name="Vírgula 10 3 5 3" xfId="31670"/>
    <cellStyle name="Vírgula 10 3 5 3 2" xfId="31671"/>
    <cellStyle name="Vírgula 10 3 5 3 3" xfId="31672"/>
    <cellStyle name="Vírgula 10 3 5 3 4" xfId="49795"/>
    <cellStyle name="Vírgula 10 3 5 4" xfId="31673"/>
    <cellStyle name="Vírgula 10 3 5 4 2" xfId="31674"/>
    <cellStyle name="Vírgula 10 3 5 4 3" xfId="31675"/>
    <cellStyle name="Vírgula 10 3 5 4 4" xfId="46892"/>
    <cellStyle name="Vírgula 10 3 5 5" xfId="31676"/>
    <cellStyle name="Vírgula 10 3 5 5 2" xfId="31677"/>
    <cellStyle name="Vírgula 10 3 5 5 3" xfId="31678"/>
    <cellStyle name="Vírgula 10 3 5 5 4" xfId="52103"/>
    <cellStyle name="Vírgula 10 3 5 6" xfId="31679"/>
    <cellStyle name="Vírgula 10 3 5 6 2" xfId="31680"/>
    <cellStyle name="Vírgula 10 3 5 6 3" xfId="45069"/>
    <cellStyle name="Vírgula 10 3 5 7" xfId="31681"/>
    <cellStyle name="Vírgula 10 3 5 8" xfId="31682"/>
    <cellStyle name="Vírgula 10 3 5 9" xfId="41447"/>
    <cellStyle name="Vírgula 10 3 6" xfId="31683"/>
    <cellStyle name="Vírgula 10 3 6 2" xfId="31684"/>
    <cellStyle name="Vírgula 10 3 6 2 2" xfId="31685"/>
    <cellStyle name="Vírgula 10 3 6 2 2 2" xfId="31686"/>
    <cellStyle name="Vírgula 10 3 6 2 2 3" xfId="31687"/>
    <cellStyle name="Vírgula 10 3 6 2 2 4" xfId="54049"/>
    <cellStyle name="Vírgula 10 3 6 2 3" xfId="31688"/>
    <cellStyle name="Vírgula 10 3 6 2 3 2" xfId="31689"/>
    <cellStyle name="Vírgula 10 3 6 2 3 3" xfId="49796"/>
    <cellStyle name="Vírgula 10 3 6 2 4" xfId="31690"/>
    <cellStyle name="Vírgula 10 3 6 2 5" xfId="31691"/>
    <cellStyle name="Vírgula 10 3 6 2 6" xfId="43393"/>
    <cellStyle name="Vírgula 10 3 6 3" xfId="31692"/>
    <cellStyle name="Vírgula 10 3 6 3 2" xfId="31693"/>
    <cellStyle name="Vírgula 10 3 6 3 3" xfId="31694"/>
    <cellStyle name="Vírgula 10 3 6 3 4" xfId="47027"/>
    <cellStyle name="Vírgula 10 3 6 4" xfId="31695"/>
    <cellStyle name="Vírgula 10 3 6 4 2" xfId="31696"/>
    <cellStyle name="Vírgula 10 3 6 4 3" xfId="31697"/>
    <cellStyle name="Vírgula 10 3 6 4 4" xfId="52238"/>
    <cellStyle name="Vírgula 10 3 6 5" xfId="31698"/>
    <cellStyle name="Vírgula 10 3 6 5 2" xfId="31699"/>
    <cellStyle name="Vírgula 10 3 6 5 3" xfId="45204"/>
    <cellStyle name="Vírgula 10 3 6 6" xfId="31700"/>
    <cellStyle name="Vírgula 10 3 6 7" xfId="31701"/>
    <cellStyle name="Vírgula 10 3 6 8" xfId="41582"/>
    <cellStyle name="Vírgula 10 3 7" xfId="31702"/>
    <cellStyle name="Vírgula 10 3 7 2" xfId="31703"/>
    <cellStyle name="Vírgula 10 3 7 2 2" xfId="31704"/>
    <cellStyle name="Vírgula 10 3 7 2 3" xfId="31705"/>
    <cellStyle name="Vírgula 10 3 7 2 4" xfId="52536"/>
    <cellStyle name="Vírgula 10 3 7 3" xfId="31706"/>
    <cellStyle name="Vírgula 10 3 7 3 2" xfId="31707"/>
    <cellStyle name="Vírgula 10 3 7 3 3" xfId="49797"/>
    <cellStyle name="Vírgula 10 3 7 4" xfId="31708"/>
    <cellStyle name="Vírgula 10 3 7 5" xfId="31709"/>
    <cellStyle name="Vírgula 10 3 7 6" xfId="41880"/>
    <cellStyle name="Vírgula 10 3 8" xfId="31710"/>
    <cellStyle name="Vírgula 10 3 8 2" xfId="31711"/>
    <cellStyle name="Vírgula 10 3 8 3" xfId="31712"/>
    <cellStyle name="Vírgula 10 3 8 4" xfId="49798"/>
    <cellStyle name="Vírgula 10 3 9" xfId="31713"/>
    <cellStyle name="Vírgula 10 3 9 2" xfId="31714"/>
    <cellStyle name="Vírgula 10 3 9 3" xfId="31715"/>
    <cellStyle name="Vírgula 10 3 9 4" xfId="45514"/>
    <cellStyle name="Vírgula 10 4" xfId="206"/>
    <cellStyle name="Vírgula 10 4 10" xfId="31716"/>
    <cellStyle name="Vírgula 10 4 10 2" xfId="31717"/>
    <cellStyle name="Vírgula 10 4 10 3" xfId="31718"/>
    <cellStyle name="Vírgula 10 4 10 4" xfId="50767"/>
    <cellStyle name="Vírgula 10 4 11" xfId="31719"/>
    <cellStyle name="Vírgula 10 4 11 2" xfId="31720"/>
    <cellStyle name="Vírgula 10 4 11 3" xfId="43733"/>
    <cellStyle name="Vírgula 10 4 12" xfId="31721"/>
    <cellStyle name="Vírgula 10 4 13" xfId="31722"/>
    <cellStyle name="Vírgula 10 4 14" xfId="40111"/>
    <cellStyle name="Vírgula 10 4 2" xfId="31723"/>
    <cellStyle name="Vírgula 10 4 2 10" xfId="31724"/>
    <cellStyle name="Vírgula 10 4 2 11" xfId="40246"/>
    <cellStyle name="Vírgula 10 4 2 2" xfId="31725"/>
    <cellStyle name="Vírgula 10 4 2 2 10" xfId="40613"/>
    <cellStyle name="Vírgula 10 4 2 2 2" xfId="31726"/>
    <cellStyle name="Vírgula 10 4 2 2 2 2" xfId="31727"/>
    <cellStyle name="Vírgula 10 4 2 2 2 2 2" xfId="31728"/>
    <cellStyle name="Vírgula 10 4 2 2 2 2 2 2" xfId="31729"/>
    <cellStyle name="Vírgula 10 4 2 2 2 2 2 3" xfId="31730"/>
    <cellStyle name="Vírgula 10 4 2 2 2 2 2 4" xfId="53687"/>
    <cellStyle name="Vírgula 10 4 2 2 2 2 3" xfId="31731"/>
    <cellStyle name="Vírgula 10 4 2 2 2 2 3 2" xfId="31732"/>
    <cellStyle name="Vírgula 10 4 2 2 2 2 3 3" xfId="49799"/>
    <cellStyle name="Vírgula 10 4 2 2 2 2 4" xfId="31733"/>
    <cellStyle name="Vírgula 10 4 2 2 2 2 5" xfId="31734"/>
    <cellStyle name="Vírgula 10 4 2 2 2 2 6" xfId="43031"/>
    <cellStyle name="Vírgula 10 4 2 2 2 3" xfId="31735"/>
    <cellStyle name="Vírgula 10 4 2 2 2 3 2" xfId="31736"/>
    <cellStyle name="Vírgula 10 4 2 2 2 3 3" xfId="31737"/>
    <cellStyle name="Vírgula 10 4 2 2 2 3 4" xfId="49800"/>
    <cellStyle name="Vírgula 10 4 2 2 2 4" xfId="31738"/>
    <cellStyle name="Vírgula 10 4 2 2 2 4 2" xfId="31739"/>
    <cellStyle name="Vírgula 10 4 2 2 2 4 3" xfId="31740"/>
    <cellStyle name="Vírgula 10 4 2 2 2 4 4" xfId="46665"/>
    <cellStyle name="Vírgula 10 4 2 2 2 5" xfId="31741"/>
    <cellStyle name="Vírgula 10 4 2 2 2 5 2" xfId="31742"/>
    <cellStyle name="Vírgula 10 4 2 2 2 5 3" xfId="31743"/>
    <cellStyle name="Vírgula 10 4 2 2 2 5 4" xfId="51876"/>
    <cellStyle name="Vírgula 10 4 2 2 2 6" xfId="31744"/>
    <cellStyle name="Vírgula 10 4 2 2 2 6 2" xfId="31745"/>
    <cellStyle name="Vírgula 10 4 2 2 2 6 3" xfId="44842"/>
    <cellStyle name="Vírgula 10 4 2 2 2 7" xfId="31746"/>
    <cellStyle name="Vírgula 10 4 2 2 2 8" xfId="31747"/>
    <cellStyle name="Vírgula 10 4 2 2 2 9" xfId="41220"/>
    <cellStyle name="Vírgula 10 4 2 2 3" xfId="31748"/>
    <cellStyle name="Vírgula 10 4 2 2 3 2" xfId="31749"/>
    <cellStyle name="Vírgula 10 4 2 2 3 2 2" xfId="31750"/>
    <cellStyle name="Vírgula 10 4 2 2 3 2 3" xfId="31751"/>
    <cellStyle name="Vírgula 10 4 2 2 3 2 4" xfId="53080"/>
    <cellStyle name="Vírgula 10 4 2 2 3 3" xfId="31752"/>
    <cellStyle name="Vírgula 10 4 2 2 3 3 2" xfId="31753"/>
    <cellStyle name="Vírgula 10 4 2 2 3 3 3" xfId="49801"/>
    <cellStyle name="Vírgula 10 4 2 2 3 4" xfId="31754"/>
    <cellStyle name="Vírgula 10 4 2 2 3 5" xfId="31755"/>
    <cellStyle name="Vírgula 10 4 2 2 3 6" xfId="42424"/>
    <cellStyle name="Vírgula 10 4 2 2 4" xfId="31756"/>
    <cellStyle name="Vírgula 10 4 2 2 4 2" xfId="31757"/>
    <cellStyle name="Vírgula 10 4 2 2 4 3" xfId="31758"/>
    <cellStyle name="Vírgula 10 4 2 2 4 4" xfId="49802"/>
    <cellStyle name="Vírgula 10 4 2 2 5" xfId="31759"/>
    <cellStyle name="Vírgula 10 4 2 2 5 2" xfId="31760"/>
    <cellStyle name="Vírgula 10 4 2 2 5 3" xfId="31761"/>
    <cellStyle name="Vírgula 10 4 2 2 5 4" xfId="46058"/>
    <cellStyle name="Vírgula 10 4 2 2 6" xfId="31762"/>
    <cellStyle name="Vírgula 10 4 2 2 6 2" xfId="31763"/>
    <cellStyle name="Vírgula 10 4 2 2 6 3" xfId="31764"/>
    <cellStyle name="Vírgula 10 4 2 2 6 4" xfId="51269"/>
    <cellStyle name="Vírgula 10 4 2 2 7" xfId="31765"/>
    <cellStyle name="Vírgula 10 4 2 2 7 2" xfId="31766"/>
    <cellStyle name="Vírgula 10 4 2 2 7 3" xfId="44235"/>
    <cellStyle name="Vírgula 10 4 2 2 8" xfId="31767"/>
    <cellStyle name="Vírgula 10 4 2 2 9" xfId="31768"/>
    <cellStyle name="Vírgula 10 4 2 3" xfId="31769"/>
    <cellStyle name="Vírgula 10 4 2 3 2" xfId="31770"/>
    <cellStyle name="Vírgula 10 4 2 3 2 2" xfId="31771"/>
    <cellStyle name="Vírgula 10 4 2 3 2 2 2" xfId="31772"/>
    <cellStyle name="Vírgula 10 4 2 3 2 2 3" xfId="31773"/>
    <cellStyle name="Vírgula 10 4 2 3 2 2 4" xfId="53686"/>
    <cellStyle name="Vírgula 10 4 2 3 2 3" xfId="31774"/>
    <cellStyle name="Vírgula 10 4 2 3 2 3 2" xfId="31775"/>
    <cellStyle name="Vírgula 10 4 2 3 2 3 3" xfId="49803"/>
    <cellStyle name="Vírgula 10 4 2 3 2 4" xfId="31776"/>
    <cellStyle name="Vírgula 10 4 2 3 2 5" xfId="31777"/>
    <cellStyle name="Vírgula 10 4 2 3 2 6" xfId="43030"/>
    <cellStyle name="Vírgula 10 4 2 3 3" xfId="31778"/>
    <cellStyle name="Vírgula 10 4 2 3 3 2" xfId="31779"/>
    <cellStyle name="Vírgula 10 4 2 3 3 3" xfId="31780"/>
    <cellStyle name="Vírgula 10 4 2 3 3 4" xfId="49804"/>
    <cellStyle name="Vírgula 10 4 2 3 4" xfId="31781"/>
    <cellStyle name="Vírgula 10 4 2 3 4 2" xfId="31782"/>
    <cellStyle name="Vírgula 10 4 2 3 4 3" xfId="31783"/>
    <cellStyle name="Vírgula 10 4 2 3 4 4" xfId="46664"/>
    <cellStyle name="Vírgula 10 4 2 3 5" xfId="31784"/>
    <cellStyle name="Vírgula 10 4 2 3 5 2" xfId="31785"/>
    <cellStyle name="Vírgula 10 4 2 3 5 3" xfId="31786"/>
    <cellStyle name="Vírgula 10 4 2 3 5 4" xfId="51875"/>
    <cellStyle name="Vírgula 10 4 2 3 6" xfId="31787"/>
    <cellStyle name="Vírgula 10 4 2 3 6 2" xfId="31788"/>
    <cellStyle name="Vírgula 10 4 2 3 6 3" xfId="44841"/>
    <cellStyle name="Vírgula 10 4 2 3 7" xfId="31789"/>
    <cellStyle name="Vírgula 10 4 2 3 8" xfId="31790"/>
    <cellStyle name="Vírgula 10 4 2 3 9" xfId="41219"/>
    <cellStyle name="Vírgula 10 4 2 4" xfId="31791"/>
    <cellStyle name="Vírgula 10 4 2 4 2" xfId="31792"/>
    <cellStyle name="Vírgula 10 4 2 4 2 2" xfId="31793"/>
    <cellStyle name="Vírgula 10 4 2 4 2 3" xfId="31794"/>
    <cellStyle name="Vírgula 10 4 2 4 2 4" xfId="52713"/>
    <cellStyle name="Vírgula 10 4 2 4 3" xfId="31795"/>
    <cellStyle name="Vírgula 10 4 2 4 3 2" xfId="31796"/>
    <cellStyle name="Vírgula 10 4 2 4 3 3" xfId="49805"/>
    <cellStyle name="Vírgula 10 4 2 4 4" xfId="31797"/>
    <cellStyle name="Vírgula 10 4 2 4 5" xfId="31798"/>
    <cellStyle name="Vírgula 10 4 2 4 6" xfId="42057"/>
    <cellStyle name="Vírgula 10 4 2 5" xfId="31799"/>
    <cellStyle name="Vírgula 10 4 2 5 2" xfId="31800"/>
    <cellStyle name="Vírgula 10 4 2 5 3" xfId="31801"/>
    <cellStyle name="Vírgula 10 4 2 5 4" xfId="49806"/>
    <cellStyle name="Vírgula 10 4 2 6" xfId="31802"/>
    <cellStyle name="Vírgula 10 4 2 6 2" xfId="31803"/>
    <cellStyle name="Vírgula 10 4 2 6 3" xfId="31804"/>
    <cellStyle name="Vírgula 10 4 2 6 4" xfId="45691"/>
    <cellStyle name="Vírgula 10 4 2 7" xfId="31805"/>
    <cellStyle name="Vírgula 10 4 2 7 2" xfId="31806"/>
    <cellStyle name="Vírgula 10 4 2 7 3" xfId="31807"/>
    <cellStyle name="Vírgula 10 4 2 7 4" xfId="50902"/>
    <cellStyle name="Vírgula 10 4 2 8" xfId="31808"/>
    <cellStyle name="Vírgula 10 4 2 8 2" xfId="31809"/>
    <cellStyle name="Vírgula 10 4 2 8 3" xfId="43868"/>
    <cellStyle name="Vírgula 10 4 2 9" xfId="31810"/>
    <cellStyle name="Vírgula 10 4 3" xfId="31811"/>
    <cellStyle name="Vírgula 10 4 3 10" xfId="40384"/>
    <cellStyle name="Vírgula 10 4 3 2" xfId="31812"/>
    <cellStyle name="Vírgula 10 4 3 2 2" xfId="31813"/>
    <cellStyle name="Vírgula 10 4 3 2 2 2" xfId="31814"/>
    <cellStyle name="Vírgula 10 4 3 2 2 2 2" xfId="31815"/>
    <cellStyle name="Vírgula 10 4 3 2 2 2 3" xfId="31816"/>
    <cellStyle name="Vírgula 10 4 3 2 2 2 4" xfId="53688"/>
    <cellStyle name="Vírgula 10 4 3 2 2 3" xfId="31817"/>
    <cellStyle name="Vírgula 10 4 3 2 2 3 2" xfId="31818"/>
    <cellStyle name="Vírgula 10 4 3 2 2 3 3" xfId="49807"/>
    <cellStyle name="Vírgula 10 4 3 2 2 4" xfId="31819"/>
    <cellStyle name="Vírgula 10 4 3 2 2 5" xfId="31820"/>
    <cellStyle name="Vírgula 10 4 3 2 2 6" xfId="43032"/>
    <cellStyle name="Vírgula 10 4 3 2 3" xfId="31821"/>
    <cellStyle name="Vírgula 10 4 3 2 3 2" xfId="31822"/>
    <cellStyle name="Vírgula 10 4 3 2 3 3" xfId="31823"/>
    <cellStyle name="Vírgula 10 4 3 2 3 4" xfId="49808"/>
    <cellStyle name="Vírgula 10 4 3 2 4" xfId="31824"/>
    <cellStyle name="Vírgula 10 4 3 2 4 2" xfId="31825"/>
    <cellStyle name="Vírgula 10 4 3 2 4 3" xfId="31826"/>
    <cellStyle name="Vírgula 10 4 3 2 4 4" xfId="46666"/>
    <cellStyle name="Vírgula 10 4 3 2 5" xfId="31827"/>
    <cellStyle name="Vírgula 10 4 3 2 5 2" xfId="31828"/>
    <cellStyle name="Vírgula 10 4 3 2 5 3" xfId="31829"/>
    <cellStyle name="Vírgula 10 4 3 2 5 4" xfId="51877"/>
    <cellStyle name="Vírgula 10 4 3 2 6" xfId="31830"/>
    <cellStyle name="Vírgula 10 4 3 2 6 2" xfId="31831"/>
    <cellStyle name="Vírgula 10 4 3 2 6 3" xfId="44843"/>
    <cellStyle name="Vírgula 10 4 3 2 7" xfId="31832"/>
    <cellStyle name="Vírgula 10 4 3 2 8" xfId="31833"/>
    <cellStyle name="Vírgula 10 4 3 2 9" xfId="41221"/>
    <cellStyle name="Vírgula 10 4 3 3" xfId="31834"/>
    <cellStyle name="Vírgula 10 4 3 3 2" xfId="31835"/>
    <cellStyle name="Vírgula 10 4 3 3 2 2" xfId="31836"/>
    <cellStyle name="Vírgula 10 4 3 3 2 3" xfId="31837"/>
    <cellStyle name="Vírgula 10 4 3 3 2 4" xfId="52851"/>
    <cellStyle name="Vírgula 10 4 3 3 3" xfId="31838"/>
    <cellStyle name="Vírgula 10 4 3 3 3 2" xfId="31839"/>
    <cellStyle name="Vírgula 10 4 3 3 3 3" xfId="49809"/>
    <cellStyle name="Vírgula 10 4 3 3 4" xfId="31840"/>
    <cellStyle name="Vírgula 10 4 3 3 5" xfId="31841"/>
    <cellStyle name="Vírgula 10 4 3 3 6" xfId="42195"/>
    <cellStyle name="Vírgula 10 4 3 4" xfId="31842"/>
    <cellStyle name="Vírgula 10 4 3 4 2" xfId="31843"/>
    <cellStyle name="Vírgula 10 4 3 4 3" xfId="31844"/>
    <cellStyle name="Vírgula 10 4 3 4 4" xfId="49810"/>
    <cellStyle name="Vírgula 10 4 3 5" xfId="31845"/>
    <cellStyle name="Vírgula 10 4 3 5 2" xfId="31846"/>
    <cellStyle name="Vírgula 10 4 3 5 3" xfId="31847"/>
    <cellStyle name="Vírgula 10 4 3 5 4" xfId="45829"/>
    <cellStyle name="Vírgula 10 4 3 6" xfId="31848"/>
    <cellStyle name="Vírgula 10 4 3 6 2" xfId="31849"/>
    <cellStyle name="Vírgula 10 4 3 6 3" xfId="31850"/>
    <cellStyle name="Vírgula 10 4 3 6 4" xfId="51040"/>
    <cellStyle name="Vírgula 10 4 3 7" xfId="31851"/>
    <cellStyle name="Vírgula 10 4 3 7 2" xfId="31852"/>
    <cellStyle name="Vírgula 10 4 3 7 3" xfId="44006"/>
    <cellStyle name="Vírgula 10 4 3 8" xfId="31853"/>
    <cellStyle name="Vírgula 10 4 3 9" xfId="31854"/>
    <cellStyle name="Vírgula 10 4 4" xfId="31855"/>
    <cellStyle name="Vírgula 10 4 4 2" xfId="31856"/>
    <cellStyle name="Vírgula 10 4 4 2 2" xfId="31857"/>
    <cellStyle name="Vírgula 10 4 4 2 2 2" xfId="31858"/>
    <cellStyle name="Vírgula 10 4 4 2 2 3" xfId="31859"/>
    <cellStyle name="Vírgula 10 4 4 2 2 4" xfId="53685"/>
    <cellStyle name="Vírgula 10 4 4 2 3" xfId="31860"/>
    <cellStyle name="Vírgula 10 4 4 2 3 2" xfId="31861"/>
    <cellStyle name="Vírgula 10 4 4 2 3 3" xfId="49811"/>
    <cellStyle name="Vírgula 10 4 4 2 4" xfId="31862"/>
    <cellStyle name="Vírgula 10 4 4 2 5" xfId="31863"/>
    <cellStyle name="Vírgula 10 4 4 2 6" xfId="43029"/>
    <cellStyle name="Vírgula 10 4 4 3" xfId="31864"/>
    <cellStyle name="Vírgula 10 4 4 3 2" xfId="31865"/>
    <cellStyle name="Vírgula 10 4 4 3 3" xfId="31866"/>
    <cellStyle name="Vírgula 10 4 4 3 4" xfId="49812"/>
    <cellStyle name="Vírgula 10 4 4 4" xfId="31867"/>
    <cellStyle name="Vírgula 10 4 4 4 2" xfId="31868"/>
    <cellStyle name="Vírgula 10 4 4 4 3" xfId="31869"/>
    <cellStyle name="Vírgula 10 4 4 4 4" xfId="46663"/>
    <cellStyle name="Vírgula 10 4 4 5" xfId="31870"/>
    <cellStyle name="Vírgula 10 4 4 5 2" xfId="31871"/>
    <cellStyle name="Vírgula 10 4 4 5 3" xfId="31872"/>
    <cellStyle name="Vírgula 10 4 4 5 4" xfId="51874"/>
    <cellStyle name="Vírgula 10 4 4 6" xfId="31873"/>
    <cellStyle name="Vírgula 10 4 4 6 2" xfId="31874"/>
    <cellStyle name="Vírgula 10 4 4 6 3" xfId="44840"/>
    <cellStyle name="Vírgula 10 4 4 7" xfId="31875"/>
    <cellStyle name="Vírgula 10 4 4 8" xfId="31876"/>
    <cellStyle name="Vírgula 10 4 4 9" xfId="41218"/>
    <cellStyle name="Vírgula 10 4 5" xfId="31877"/>
    <cellStyle name="Vírgula 10 4 5 2" xfId="31878"/>
    <cellStyle name="Vírgula 10 4 5 2 2" xfId="31879"/>
    <cellStyle name="Vírgula 10 4 5 2 2 2" xfId="31880"/>
    <cellStyle name="Vírgula 10 4 5 2 2 3" xfId="31881"/>
    <cellStyle name="Vírgula 10 4 5 2 2 4" xfId="53956"/>
    <cellStyle name="Vírgula 10 4 5 2 3" xfId="31882"/>
    <cellStyle name="Vírgula 10 4 5 2 3 2" xfId="31883"/>
    <cellStyle name="Vírgula 10 4 5 2 3 3" xfId="49813"/>
    <cellStyle name="Vírgula 10 4 5 2 4" xfId="31884"/>
    <cellStyle name="Vírgula 10 4 5 2 5" xfId="31885"/>
    <cellStyle name="Vírgula 10 4 5 2 6" xfId="43300"/>
    <cellStyle name="Vírgula 10 4 5 3" xfId="31886"/>
    <cellStyle name="Vírgula 10 4 5 3 2" xfId="31887"/>
    <cellStyle name="Vírgula 10 4 5 3 3" xfId="31888"/>
    <cellStyle name="Vírgula 10 4 5 3 4" xfId="49814"/>
    <cellStyle name="Vírgula 10 4 5 4" xfId="31889"/>
    <cellStyle name="Vírgula 10 4 5 4 2" xfId="31890"/>
    <cellStyle name="Vírgula 10 4 5 4 3" xfId="31891"/>
    <cellStyle name="Vírgula 10 4 5 4 4" xfId="46934"/>
    <cellStyle name="Vírgula 10 4 5 5" xfId="31892"/>
    <cellStyle name="Vírgula 10 4 5 5 2" xfId="31893"/>
    <cellStyle name="Vírgula 10 4 5 5 3" xfId="31894"/>
    <cellStyle name="Vírgula 10 4 5 5 4" xfId="52145"/>
    <cellStyle name="Vírgula 10 4 5 6" xfId="31895"/>
    <cellStyle name="Vírgula 10 4 5 6 2" xfId="31896"/>
    <cellStyle name="Vírgula 10 4 5 6 3" xfId="45111"/>
    <cellStyle name="Vírgula 10 4 5 7" xfId="31897"/>
    <cellStyle name="Vírgula 10 4 5 8" xfId="31898"/>
    <cellStyle name="Vírgula 10 4 5 9" xfId="41489"/>
    <cellStyle name="Vírgula 10 4 6" xfId="31899"/>
    <cellStyle name="Vírgula 10 4 6 2" xfId="31900"/>
    <cellStyle name="Vírgula 10 4 6 2 2" xfId="31901"/>
    <cellStyle name="Vírgula 10 4 6 2 2 2" xfId="31902"/>
    <cellStyle name="Vírgula 10 4 6 2 2 3" xfId="31903"/>
    <cellStyle name="Vírgula 10 4 6 2 2 4" xfId="54091"/>
    <cellStyle name="Vírgula 10 4 6 2 3" xfId="31904"/>
    <cellStyle name="Vírgula 10 4 6 2 3 2" xfId="31905"/>
    <cellStyle name="Vírgula 10 4 6 2 3 3" xfId="49815"/>
    <cellStyle name="Vírgula 10 4 6 2 4" xfId="31906"/>
    <cellStyle name="Vírgula 10 4 6 2 5" xfId="31907"/>
    <cellStyle name="Vírgula 10 4 6 2 6" xfId="43435"/>
    <cellStyle name="Vírgula 10 4 6 3" xfId="31908"/>
    <cellStyle name="Vírgula 10 4 6 3 2" xfId="31909"/>
    <cellStyle name="Vírgula 10 4 6 3 3" xfId="31910"/>
    <cellStyle name="Vírgula 10 4 6 3 4" xfId="47069"/>
    <cellStyle name="Vírgula 10 4 6 4" xfId="31911"/>
    <cellStyle name="Vírgula 10 4 6 4 2" xfId="31912"/>
    <cellStyle name="Vírgula 10 4 6 4 3" xfId="31913"/>
    <cellStyle name="Vírgula 10 4 6 4 4" xfId="52280"/>
    <cellStyle name="Vírgula 10 4 6 5" xfId="31914"/>
    <cellStyle name="Vírgula 10 4 6 5 2" xfId="31915"/>
    <cellStyle name="Vírgula 10 4 6 5 3" xfId="45246"/>
    <cellStyle name="Vírgula 10 4 6 6" xfId="31916"/>
    <cellStyle name="Vírgula 10 4 6 7" xfId="31917"/>
    <cellStyle name="Vírgula 10 4 6 8" xfId="41624"/>
    <cellStyle name="Vírgula 10 4 7" xfId="31918"/>
    <cellStyle name="Vírgula 10 4 7 2" xfId="31919"/>
    <cellStyle name="Vírgula 10 4 7 2 2" xfId="31920"/>
    <cellStyle name="Vírgula 10 4 7 2 3" xfId="31921"/>
    <cellStyle name="Vírgula 10 4 7 2 4" xfId="52578"/>
    <cellStyle name="Vírgula 10 4 7 3" xfId="31922"/>
    <cellStyle name="Vírgula 10 4 7 3 2" xfId="31923"/>
    <cellStyle name="Vírgula 10 4 7 3 3" xfId="49816"/>
    <cellStyle name="Vírgula 10 4 7 4" xfId="31924"/>
    <cellStyle name="Vírgula 10 4 7 5" xfId="31925"/>
    <cellStyle name="Vírgula 10 4 7 6" xfId="41922"/>
    <cellStyle name="Vírgula 10 4 8" xfId="31926"/>
    <cellStyle name="Vírgula 10 4 8 2" xfId="31927"/>
    <cellStyle name="Vírgula 10 4 8 3" xfId="31928"/>
    <cellStyle name="Vírgula 10 4 8 4" xfId="49817"/>
    <cellStyle name="Vírgula 10 4 9" xfId="31929"/>
    <cellStyle name="Vírgula 10 4 9 2" xfId="31930"/>
    <cellStyle name="Vírgula 10 4 9 3" xfId="31931"/>
    <cellStyle name="Vírgula 10 4 9 4" xfId="45556"/>
    <cellStyle name="Vírgula 10 5" xfId="31932"/>
    <cellStyle name="Vírgula 10 5 10" xfId="31933"/>
    <cellStyle name="Vírgula 10 5 11" xfId="40022"/>
    <cellStyle name="Vírgula 10 5 2" xfId="31934"/>
    <cellStyle name="Vírgula 10 5 2 10" xfId="40474"/>
    <cellStyle name="Vírgula 10 5 2 2" xfId="31935"/>
    <cellStyle name="Vírgula 10 5 2 2 2" xfId="31936"/>
    <cellStyle name="Vírgula 10 5 2 2 2 2" xfId="31937"/>
    <cellStyle name="Vírgula 10 5 2 2 2 2 2" xfId="31938"/>
    <cellStyle name="Vírgula 10 5 2 2 2 2 3" xfId="31939"/>
    <cellStyle name="Vírgula 10 5 2 2 2 2 4" xfId="53690"/>
    <cellStyle name="Vírgula 10 5 2 2 2 3" xfId="31940"/>
    <cellStyle name="Vírgula 10 5 2 2 2 3 2" xfId="31941"/>
    <cellStyle name="Vírgula 10 5 2 2 2 3 3" xfId="49818"/>
    <cellStyle name="Vírgula 10 5 2 2 2 4" xfId="31942"/>
    <cellStyle name="Vírgula 10 5 2 2 2 5" xfId="31943"/>
    <cellStyle name="Vírgula 10 5 2 2 2 6" xfId="43034"/>
    <cellStyle name="Vírgula 10 5 2 2 3" xfId="31944"/>
    <cellStyle name="Vírgula 10 5 2 2 3 2" xfId="31945"/>
    <cellStyle name="Vírgula 10 5 2 2 3 3" xfId="31946"/>
    <cellStyle name="Vírgula 10 5 2 2 3 4" xfId="49819"/>
    <cellStyle name="Vírgula 10 5 2 2 4" xfId="31947"/>
    <cellStyle name="Vírgula 10 5 2 2 4 2" xfId="31948"/>
    <cellStyle name="Vírgula 10 5 2 2 4 3" xfId="31949"/>
    <cellStyle name="Vírgula 10 5 2 2 4 4" xfId="46668"/>
    <cellStyle name="Vírgula 10 5 2 2 5" xfId="31950"/>
    <cellStyle name="Vírgula 10 5 2 2 5 2" xfId="31951"/>
    <cellStyle name="Vírgula 10 5 2 2 5 3" xfId="31952"/>
    <cellStyle name="Vírgula 10 5 2 2 5 4" xfId="51879"/>
    <cellStyle name="Vírgula 10 5 2 2 6" xfId="31953"/>
    <cellStyle name="Vírgula 10 5 2 2 6 2" xfId="31954"/>
    <cellStyle name="Vírgula 10 5 2 2 6 3" xfId="44845"/>
    <cellStyle name="Vírgula 10 5 2 2 7" xfId="31955"/>
    <cellStyle name="Vírgula 10 5 2 2 8" xfId="31956"/>
    <cellStyle name="Vírgula 10 5 2 2 9" xfId="41223"/>
    <cellStyle name="Vírgula 10 5 2 3" xfId="31957"/>
    <cellStyle name="Vírgula 10 5 2 3 2" xfId="31958"/>
    <cellStyle name="Vírgula 10 5 2 3 2 2" xfId="31959"/>
    <cellStyle name="Vírgula 10 5 2 3 2 3" xfId="31960"/>
    <cellStyle name="Vírgula 10 5 2 3 2 4" xfId="52941"/>
    <cellStyle name="Vírgula 10 5 2 3 3" xfId="31961"/>
    <cellStyle name="Vírgula 10 5 2 3 3 2" xfId="31962"/>
    <cellStyle name="Vírgula 10 5 2 3 3 3" xfId="49820"/>
    <cellStyle name="Vírgula 10 5 2 3 4" xfId="31963"/>
    <cellStyle name="Vírgula 10 5 2 3 5" xfId="31964"/>
    <cellStyle name="Vírgula 10 5 2 3 6" xfId="42285"/>
    <cellStyle name="Vírgula 10 5 2 4" xfId="31965"/>
    <cellStyle name="Vírgula 10 5 2 4 2" xfId="31966"/>
    <cellStyle name="Vírgula 10 5 2 4 3" xfId="31967"/>
    <cellStyle name="Vírgula 10 5 2 4 4" xfId="49821"/>
    <cellStyle name="Vírgula 10 5 2 5" xfId="31968"/>
    <cellStyle name="Vírgula 10 5 2 5 2" xfId="31969"/>
    <cellStyle name="Vírgula 10 5 2 5 3" xfId="31970"/>
    <cellStyle name="Vírgula 10 5 2 5 4" xfId="45919"/>
    <cellStyle name="Vírgula 10 5 2 6" xfId="31971"/>
    <cellStyle name="Vírgula 10 5 2 6 2" xfId="31972"/>
    <cellStyle name="Vírgula 10 5 2 6 3" xfId="31973"/>
    <cellStyle name="Vírgula 10 5 2 6 4" xfId="51130"/>
    <cellStyle name="Vírgula 10 5 2 7" xfId="31974"/>
    <cellStyle name="Vírgula 10 5 2 7 2" xfId="31975"/>
    <cellStyle name="Vírgula 10 5 2 7 3" xfId="44096"/>
    <cellStyle name="Vírgula 10 5 2 8" xfId="31976"/>
    <cellStyle name="Vírgula 10 5 2 9" xfId="31977"/>
    <cellStyle name="Vírgula 10 5 3" xfId="31978"/>
    <cellStyle name="Vírgula 10 5 3 2" xfId="31979"/>
    <cellStyle name="Vírgula 10 5 3 2 2" xfId="31980"/>
    <cellStyle name="Vírgula 10 5 3 2 2 2" xfId="31981"/>
    <cellStyle name="Vírgula 10 5 3 2 2 3" xfId="31982"/>
    <cellStyle name="Vírgula 10 5 3 2 2 4" xfId="53689"/>
    <cellStyle name="Vírgula 10 5 3 2 3" xfId="31983"/>
    <cellStyle name="Vírgula 10 5 3 2 3 2" xfId="31984"/>
    <cellStyle name="Vírgula 10 5 3 2 3 3" xfId="49822"/>
    <cellStyle name="Vírgula 10 5 3 2 4" xfId="31985"/>
    <cellStyle name="Vírgula 10 5 3 2 5" xfId="31986"/>
    <cellStyle name="Vírgula 10 5 3 2 6" xfId="43033"/>
    <cellStyle name="Vírgula 10 5 3 3" xfId="31987"/>
    <cellStyle name="Vírgula 10 5 3 3 2" xfId="31988"/>
    <cellStyle name="Vírgula 10 5 3 3 3" xfId="31989"/>
    <cellStyle name="Vírgula 10 5 3 3 4" xfId="49823"/>
    <cellStyle name="Vírgula 10 5 3 4" xfId="31990"/>
    <cellStyle name="Vírgula 10 5 3 4 2" xfId="31991"/>
    <cellStyle name="Vírgula 10 5 3 4 3" xfId="31992"/>
    <cellStyle name="Vírgula 10 5 3 4 4" xfId="46667"/>
    <cellStyle name="Vírgula 10 5 3 5" xfId="31993"/>
    <cellStyle name="Vírgula 10 5 3 5 2" xfId="31994"/>
    <cellStyle name="Vírgula 10 5 3 5 3" xfId="31995"/>
    <cellStyle name="Vírgula 10 5 3 5 4" xfId="51878"/>
    <cellStyle name="Vírgula 10 5 3 6" xfId="31996"/>
    <cellStyle name="Vírgula 10 5 3 6 2" xfId="31997"/>
    <cellStyle name="Vírgula 10 5 3 6 3" xfId="44844"/>
    <cellStyle name="Vírgula 10 5 3 7" xfId="31998"/>
    <cellStyle name="Vírgula 10 5 3 8" xfId="31999"/>
    <cellStyle name="Vírgula 10 5 3 9" xfId="41222"/>
    <cellStyle name="Vírgula 10 5 4" xfId="32000"/>
    <cellStyle name="Vírgula 10 5 4 2" xfId="32001"/>
    <cellStyle name="Vírgula 10 5 4 2 2" xfId="32002"/>
    <cellStyle name="Vírgula 10 5 4 2 3" xfId="32003"/>
    <cellStyle name="Vírgula 10 5 4 2 4" xfId="52489"/>
    <cellStyle name="Vírgula 10 5 4 3" xfId="32004"/>
    <cellStyle name="Vírgula 10 5 4 3 2" xfId="32005"/>
    <cellStyle name="Vírgula 10 5 4 3 3" xfId="49824"/>
    <cellStyle name="Vírgula 10 5 4 4" xfId="32006"/>
    <cellStyle name="Vírgula 10 5 4 5" xfId="32007"/>
    <cellStyle name="Vírgula 10 5 4 6" xfId="41833"/>
    <cellStyle name="Vírgula 10 5 5" xfId="32008"/>
    <cellStyle name="Vírgula 10 5 5 2" xfId="32009"/>
    <cellStyle name="Vírgula 10 5 5 3" xfId="32010"/>
    <cellStyle name="Vírgula 10 5 5 4" xfId="49825"/>
    <cellStyle name="Vírgula 10 5 6" xfId="32011"/>
    <cellStyle name="Vírgula 10 5 6 2" xfId="32012"/>
    <cellStyle name="Vírgula 10 5 6 3" xfId="32013"/>
    <cellStyle name="Vírgula 10 5 6 4" xfId="45467"/>
    <cellStyle name="Vírgula 10 5 7" xfId="32014"/>
    <cellStyle name="Vírgula 10 5 7 2" xfId="32015"/>
    <cellStyle name="Vírgula 10 5 7 3" xfId="32016"/>
    <cellStyle name="Vírgula 10 5 7 4" xfId="50678"/>
    <cellStyle name="Vírgula 10 5 8" xfId="32017"/>
    <cellStyle name="Vírgula 10 5 8 2" xfId="32018"/>
    <cellStyle name="Vírgula 10 5 8 3" xfId="43644"/>
    <cellStyle name="Vírgula 10 5 9" xfId="32019"/>
    <cellStyle name="Vírgula 10 6" xfId="32020"/>
    <cellStyle name="Vírgula 10 6 10" xfId="32021"/>
    <cellStyle name="Vírgula 10 6 11" xfId="40157"/>
    <cellStyle name="Vírgula 10 6 2" xfId="32022"/>
    <cellStyle name="Vírgula 10 6 2 10" xfId="40524"/>
    <cellStyle name="Vírgula 10 6 2 2" xfId="32023"/>
    <cellStyle name="Vírgula 10 6 2 2 2" xfId="32024"/>
    <cellStyle name="Vírgula 10 6 2 2 2 2" xfId="32025"/>
    <cellStyle name="Vírgula 10 6 2 2 2 2 2" xfId="32026"/>
    <cellStyle name="Vírgula 10 6 2 2 2 2 3" xfId="32027"/>
    <cellStyle name="Vírgula 10 6 2 2 2 2 4" xfId="53692"/>
    <cellStyle name="Vírgula 10 6 2 2 2 3" xfId="32028"/>
    <cellStyle name="Vírgula 10 6 2 2 2 3 2" xfId="32029"/>
    <cellStyle name="Vírgula 10 6 2 2 2 3 3" xfId="49826"/>
    <cellStyle name="Vírgula 10 6 2 2 2 4" xfId="32030"/>
    <cellStyle name="Vírgula 10 6 2 2 2 5" xfId="32031"/>
    <cellStyle name="Vírgula 10 6 2 2 2 6" xfId="43036"/>
    <cellStyle name="Vírgula 10 6 2 2 3" xfId="32032"/>
    <cellStyle name="Vírgula 10 6 2 2 3 2" xfId="32033"/>
    <cellStyle name="Vírgula 10 6 2 2 3 3" xfId="32034"/>
    <cellStyle name="Vírgula 10 6 2 2 3 4" xfId="49827"/>
    <cellStyle name="Vírgula 10 6 2 2 4" xfId="32035"/>
    <cellStyle name="Vírgula 10 6 2 2 4 2" xfId="32036"/>
    <cellStyle name="Vírgula 10 6 2 2 4 3" xfId="32037"/>
    <cellStyle name="Vírgula 10 6 2 2 4 4" xfId="46670"/>
    <cellStyle name="Vírgula 10 6 2 2 5" xfId="32038"/>
    <cellStyle name="Vírgula 10 6 2 2 5 2" xfId="32039"/>
    <cellStyle name="Vírgula 10 6 2 2 5 3" xfId="32040"/>
    <cellStyle name="Vírgula 10 6 2 2 5 4" xfId="51881"/>
    <cellStyle name="Vírgula 10 6 2 2 6" xfId="32041"/>
    <cellStyle name="Vírgula 10 6 2 2 6 2" xfId="32042"/>
    <cellStyle name="Vírgula 10 6 2 2 6 3" xfId="44847"/>
    <cellStyle name="Vírgula 10 6 2 2 7" xfId="32043"/>
    <cellStyle name="Vírgula 10 6 2 2 8" xfId="32044"/>
    <cellStyle name="Vírgula 10 6 2 2 9" xfId="41225"/>
    <cellStyle name="Vírgula 10 6 2 3" xfId="32045"/>
    <cellStyle name="Vírgula 10 6 2 3 2" xfId="32046"/>
    <cellStyle name="Vírgula 10 6 2 3 2 2" xfId="32047"/>
    <cellStyle name="Vírgula 10 6 2 3 2 3" xfId="32048"/>
    <cellStyle name="Vírgula 10 6 2 3 2 4" xfId="52991"/>
    <cellStyle name="Vírgula 10 6 2 3 3" xfId="32049"/>
    <cellStyle name="Vírgula 10 6 2 3 3 2" xfId="32050"/>
    <cellStyle name="Vírgula 10 6 2 3 3 3" xfId="49828"/>
    <cellStyle name="Vírgula 10 6 2 3 4" xfId="32051"/>
    <cellStyle name="Vírgula 10 6 2 3 5" xfId="32052"/>
    <cellStyle name="Vírgula 10 6 2 3 6" xfId="42335"/>
    <cellStyle name="Vírgula 10 6 2 4" xfId="32053"/>
    <cellStyle name="Vírgula 10 6 2 4 2" xfId="32054"/>
    <cellStyle name="Vírgula 10 6 2 4 3" xfId="32055"/>
    <cellStyle name="Vírgula 10 6 2 4 4" xfId="49829"/>
    <cellStyle name="Vírgula 10 6 2 5" xfId="32056"/>
    <cellStyle name="Vírgula 10 6 2 5 2" xfId="32057"/>
    <cellStyle name="Vírgula 10 6 2 5 3" xfId="32058"/>
    <cellStyle name="Vírgula 10 6 2 5 4" xfId="45969"/>
    <cellStyle name="Vírgula 10 6 2 6" xfId="32059"/>
    <cellStyle name="Vírgula 10 6 2 6 2" xfId="32060"/>
    <cellStyle name="Vírgula 10 6 2 6 3" xfId="32061"/>
    <cellStyle name="Vírgula 10 6 2 6 4" xfId="51180"/>
    <cellStyle name="Vírgula 10 6 2 7" xfId="32062"/>
    <cellStyle name="Vírgula 10 6 2 7 2" xfId="32063"/>
    <cellStyle name="Vírgula 10 6 2 7 3" xfId="44146"/>
    <cellStyle name="Vírgula 10 6 2 8" xfId="32064"/>
    <cellStyle name="Vírgula 10 6 2 9" xfId="32065"/>
    <cellStyle name="Vírgula 10 6 3" xfId="32066"/>
    <cellStyle name="Vírgula 10 6 3 2" xfId="32067"/>
    <cellStyle name="Vírgula 10 6 3 2 2" xfId="32068"/>
    <cellStyle name="Vírgula 10 6 3 2 2 2" xfId="32069"/>
    <cellStyle name="Vírgula 10 6 3 2 2 3" xfId="32070"/>
    <cellStyle name="Vírgula 10 6 3 2 2 4" xfId="53691"/>
    <cellStyle name="Vírgula 10 6 3 2 3" xfId="32071"/>
    <cellStyle name="Vírgula 10 6 3 2 3 2" xfId="32072"/>
    <cellStyle name="Vírgula 10 6 3 2 3 3" xfId="49830"/>
    <cellStyle name="Vírgula 10 6 3 2 4" xfId="32073"/>
    <cellStyle name="Vírgula 10 6 3 2 5" xfId="32074"/>
    <cellStyle name="Vírgula 10 6 3 2 6" xfId="43035"/>
    <cellStyle name="Vírgula 10 6 3 3" xfId="32075"/>
    <cellStyle name="Vírgula 10 6 3 3 2" xfId="32076"/>
    <cellStyle name="Vírgula 10 6 3 3 3" xfId="32077"/>
    <cellStyle name="Vírgula 10 6 3 3 4" xfId="49831"/>
    <cellStyle name="Vírgula 10 6 3 4" xfId="32078"/>
    <cellStyle name="Vírgula 10 6 3 4 2" xfId="32079"/>
    <cellStyle name="Vírgula 10 6 3 4 3" xfId="32080"/>
    <cellStyle name="Vírgula 10 6 3 4 4" xfId="46669"/>
    <cellStyle name="Vírgula 10 6 3 5" xfId="32081"/>
    <cellStyle name="Vírgula 10 6 3 5 2" xfId="32082"/>
    <cellStyle name="Vírgula 10 6 3 5 3" xfId="32083"/>
    <cellStyle name="Vírgula 10 6 3 5 4" xfId="51880"/>
    <cellStyle name="Vírgula 10 6 3 6" xfId="32084"/>
    <cellStyle name="Vírgula 10 6 3 6 2" xfId="32085"/>
    <cellStyle name="Vírgula 10 6 3 6 3" xfId="44846"/>
    <cellStyle name="Vírgula 10 6 3 7" xfId="32086"/>
    <cellStyle name="Vírgula 10 6 3 8" xfId="32087"/>
    <cellStyle name="Vírgula 10 6 3 9" xfId="41224"/>
    <cellStyle name="Vírgula 10 6 4" xfId="32088"/>
    <cellStyle name="Vírgula 10 6 4 2" xfId="32089"/>
    <cellStyle name="Vírgula 10 6 4 2 2" xfId="32090"/>
    <cellStyle name="Vírgula 10 6 4 2 3" xfId="32091"/>
    <cellStyle name="Vírgula 10 6 4 2 4" xfId="52624"/>
    <cellStyle name="Vírgula 10 6 4 3" xfId="32092"/>
    <cellStyle name="Vírgula 10 6 4 3 2" xfId="32093"/>
    <cellStyle name="Vírgula 10 6 4 3 3" xfId="49832"/>
    <cellStyle name="Vírgula 10 6 4 4" xfId="32094"/>
    <cellStyle name="Vírgula 10 6 4 5" xfId="32095"/>
    <cellStyle name="Vírgula 10 6 4 6" xfId="41968"/>
    <cellStyle name="Vírgula 10 6 5" xfId="32096"/>
    <cellStyle name="Vírgula 10 6 5 2" xfId="32097"/>
    <cellStyle name="Vírgula 10 6 5 3" xfId="32098"/>
    <cellStyle name="Vírgula 10 6 5 4" xfId="49833"/>
    <cellStyle name="Vírgula 10 6 6" xfId="32099"/>
    <cellStyle name="Vírgula 10 6 6 2" xfId="32100"/>
    <cellStyle name="Vírgula 10 6 6 3" xfId="32101"/>
    <cellStyle name="Vírgula 10 6 6 4" xfId="45602"/>
    <cellStyle name="Vírgula 10 6 7" xfId="32102"/>
    <cellStyle name="Vírgula 10 6 7 2" xfId="32103"/>
    <cellStyle name="Vírgula 10 6 7 3" xfId="32104"/>
    <cellStyle name="Vírgula 10 6 7 4" xfId="50813"/>
    <cellStyle name="Vírgula 10 6 8" xfId="32105"/>
    <cellStyle name="Vírgula 10 6 8 2" xfId="32106"/>
    <cellStyle name="Vírgula 10 6 8 3" xfId="43779"/>
    <cellStyle name="Vírgula 10 6 9" xfId="32107"/>
    <cellStyle name="Vírgula 10 7" xfId="32108"/>
    <cellStyle name="Vírgula 10 7 10" xfId="32109"/>
    <cellStyle name="Vírgula 10 7 11" xfId="39973"/>
    <cellStyle name="Vírgula 10 7 2" xfId="32110"/>
    <cellStyle name="Vírgula 10 7 2 10" xfId="40430"/>
    <cellStyle name="Vírgula 10 7 2 2" xfId="32111"/>
    <cellStyle name="Vírgula 10 7 2 2 2" xfId="32112"/>
    <cellStyle name="Vírgula 10 7 2 2 2 2" xfId="32113"/>
    <cellStyle name="Vírgula 10 7 2 2 2 2 2" xfId="32114"/>
    <cellStyle name="Vírgula 10 7 2 2 2 2 3" xfId="32115"/>
    <cellStyle name="Vírgula 10 7 2 2 2 2 4" xfId="53694"/>
    <cellStyle name="Vírgula 10 7 2 2 2 3" xfId="32116"/>
    <cellStyle name="Vírgula 10 7 2 2 2 3 2" xfId="32117"/>
    <cellStyle name="Vírgula 10 7 2 2 2 3 3" xfId="49834"/>
    <cellStyle name="Vírgula 10 7 2 2 2 4" xfId="32118"/>
    <cellStyle name="Vírgula 10 7 2 2 2 5" xfId="32119"/>
    <cellStyle name="Vírgula 10 7 2 2 2 6" xfId="43038"/>
    <cellStyle name="Vírgula 10 7 2 2 3" xfId="32120"/>
    <cellStyle name="Vírgula 10 7 2 2 3 2" xfId="32121"/>
    <cellStyle name="Vírgula 10 7 2 2 3 3" xfId="32122"/>
    <cellStyle name="Vírgula 10 7 2 2 3 4" xfId="49835"/>
    <cellStyle name="Vírgula 10 7 2 2 4" xfId="32123"/>
    <cellStyle name="Vírgula 10 7 2 2 4 2" xfId="32124"/>
    <cellStyle name="Vírgula 10 7 2 2 4 3" xfId="32125"/>
    <cellStyle name="Vírgula 10 7 2 2 4 4" xfId="46672"/>
    <cellStyle name="Vírgula 10 7 2 2 5" xfId="32126"/>
    <cellStyle name="Vírgula 10 7 2 2 5 2" xfId="32127"/>
    <cellStyle name="Vírgula 10 7 2 2 5 3" xfId="32128"/>
    <cellStyle name="Vírgula 10 7 2 2 5 4" xfId="51883"/>
    <cellStyle name="Vírgula 10 7 2 2 6" xfId="32129"/>
    <cellStyle name="Vírgula 10 7 2 2 6 2" xfId="32130"/>
    <cellStyle name="Vírgula 10 7 2 2 6 3" xfId="44849"/>
    <cellStyle name="Vírgula 10 7 2 2 7" xfId="32131"/>
    <cellStyle name="Vírgula 10 7 2 2 8" xfId="32132"/>
    <cellStyle name="Vírgula 10 7 2 2 9" xfId="41227"/>
    <cellStyle name="Vírgula 10 7 2 3" xfId="32133"/>
    <cellStyle name="Vírgula 10 7 2 3 2" xfId="32134"/>
    <cellStyle name="Vírgula 10 7 2 3 2 2" xfId="32135"/>
    <cellStyle name="Vírgula 10 7 2 3 2 3" xfId="32136"/>
    <cellStyle name="Vírgula 10 7 2 3 2 4" xfId="52897"/>
    <cellStyle name="Vírgula 10 7 2 3 3" xfId="32137"/>
    <cellStyle name="Vírgula 10 7 2 3 3 2" xfId="32138"/>
    <cellStyle name="Vírgula 10 7 2 3 3 3" xfId="49836"/>
    <cellStyle name="Vírgula 10 7 2 3 4" xfId="32139"/>
    <cellStyle name="Vírgula 10 7 2 3 5" xfId="32140"/>
    <cellStyle name="Vírgula 10 7 2 3 6" xfId="42241"/>
    <cellStyle name="Vírgula 10 7 2 4" xfId="32141"/>
    <cellStyle name="Vírgula 10 7 2 4 2" xfId="32142"/>
    <cellStyle name="Vírgula 10 7 2 4 3" xfId="32143"/>
    <cellStyle name="Vírgula 10 7 2 4 4" xfId="49837"/>
    <cellStyle name="Vírgula 10 7 2 5" xfId="32144"/>
    <cellStyle name="Vírgula 10 7 2 5 2" xfId="32145"/>
    <cellStyle name="Vírgula 10 7 2 5 3" xfId="32146"/>
    <cellStyle name="Vírgula 10 7 2 5 4" xfId="45875"/>
    <cellStyle name="Vírgula 10 7 2 6" xfId="32147"/>
    <cellStyle name="Vírgula 10 7 2 6 2" xfId="32148"/>
    <cellStyle name="Vírgula 10 7 2 6 3" xfId="32149"/>
    <cellStyle name="Vírgula 10 7 2 6 4" xfId="51086"/>
    <cellStyle name="Vírgula 10 7 2 7" xfId="32150"/>
    <cellStyle name="Vírgula 10 7 2 7 2" xfId="32151"/>
    <cellStyle name="Vírgula 10 7 2 7 3" xfId="44052"/>
    <cellStyle name="Vírgula 10 7 2 8" xfId="32152"/>
    <cellStyle name="Vírgula 10 7 2 9" xfId="32153"/>
    <cellStyle name="Vírgula 10 7 3" xfId="32154"/>
    <cellStyle name="Vírgula 10 7 3 2" xfId="32155"/>
    <cellStyle name="Vírgula 10 7 3 2 2" xfId="32156"/>
    <cellStyle name="Vírgula 10 7 3 2 2 2" xfId="32157"/>
    <cellStyle name="Vírgula 10 7 3 2 2 3" xfId="32158"/>
    <cellStyle name="Vírgula 10 7 3 2 2 4" xfId="53693"/>
    <cellStyle name="Vírgula 10 7 3 2 3" xfId="32159"/>
    <cellStyle name="Vírgula 10 7 3 2 3 2" xfId="32160"/>
    <cellStyle name="Vírgula 10 7 3 2 3 3" xfId="49838"/>
    <cellStyle name="Vírgula 10 7 3 2 4" xfId="32161"/>
    <cellStyle name="Vírgula 10 7 3 2 5" xfId="32162"/>
    <cellStyle name="Vírgula 10 7 3 2 6" xfId="43037"/>
    <cellStyle name="Vírgula 10 7 3 3" xfId="32163"/>
    <cellStyle name="Vírgula 10 7 3 3 2" xfId="32164"/>
    <cellStyle name="Vírgula 10 7 3 3 3" xfId="32165"/>
    <cellStyle name="Vírgula 10 7 3 3 4" xfId="49839"/>
    <cellStyle name="Vírgula 10 7 3 4" xfId="32166"/>
    <cellStyle name="Vírgula 10 7 3 4 2" xfId="32167"/>
    <cellStyle name="Vírgula 10 7 3 4 3" xfId="32168"/>
    <cellStyle name="Vírgula 10 7 3 4 4" xfId="46671"/>
    <cellStyle name="Vírgula 10 7 3 5" xfId="32169"/>
    <cellStyle name="Vírgula 10 7 3 5 2" xfId="32170"/>
    <cellStyle name="Vírgula 10 7 3 5 3" xfId="32171"/>
    <cellStyle name="Vírgula 10 7 3 5 4" xfId="51882"/>
    <cellStyle name="Vírgula 10 7 3 6" xfId="32172"/>
    <cellStyle name="Vírgula 10 7 3 6 2" xfId="32173"/>
    <cellStyle name="Vírgula 10 7 3 6 3" xfId="44848"/>
    <cellStyle name="Vírgula 10 7 3 7" xfId="32174"/>
    <cellStyle name="Vírgula 10 7 3 8" xfId="32175"/>
    <cellStyle name="Vírgula 10 7 3 9" xfId="41226"/>
    <cellStyle name="Vírgula 10 7 4" xfId="32176"/>
    <cellStyle name="Vírgula 10 7 4 2" xfId="32177"/>
    <cellStyle name="Vírgula 10 7 4 2 2" xfId="32178"/>
    <cellStyle name="Vírgula 10 7 4 2 3" xfId="32179"/>
    <cellStyle name="Vírgula 10 7 4 2 4" xfId="52440"/>
    <cellStyle name="Vírgula 10 7 4 3" xfId="32180"/>
    <cellStyle name="Vírgula 10 7 4 3 2" xfId="32181"/>
    <cellStyle name="Vírgula 10 7 4 3 3" xfId="49840"/>
    <cellStyle name="Vírgula 10 7 4 4" xfId="32182"/>
    <cellStyle name="Vírgula 10 7 4 5" xfId="32183"/>
    <cellStyle name="Vírgula 10 7 4 6" xfId="41784"/>
    <cellStyle name="Vírgula 10 7 5" xfId="32184"/>
    <cellStyle name="Vírgula 10 7 5 2" xfId="32185"/>
    <cellStyle name="Vírgula 10 7 5 3" xfId="32186"/>
    <cellStyle name="Vírgula 10 7 5 4" xfId="49841"/>
    <cellStyle name="Vírgula 10 7 6" xfId="32187"/>
    <cellStyle name="Vírgula 10 7 6 2" xfId="32188"/>
    <cellStyle name="Vírgula 10 7 6 3" xfId="32189"/>
    <cellStyle name="Vírgula 10 7 6 4" xfId="45418"/>
    <cellStyle name="Vírgula 10 7 7" xfId="32190"/>
    <cellStyle name="Vírgula 10 7 7 2" xfId="32191"/>
    <cellStyle name="Vírgula 10 7 7 3" xfId="32192"/>
    <cellStyle name="Vírgula 10 7 7 4" xfId="50629"/>
    <cellStyle name="Vírgula 10 7 8" xfId="32193"/>
    <cellStyle name="Vírgula 10 7 8 2" xfId="32194"/>
    <cellStyle name="Vírgula 10 7 8 3" xfId="43595"/>
    <cellStyle name="Vírgula 10 7 9" xfId="32195"/>
    <cellStyle name="Vírgula 10 8" xfId="32196"/>
    <cellStyle name="Vírgula 10 8 10" xfId="40295"/>
    <cellStyle name="Vírgula 10 8 2" xfId="32197"/>
    <cellStyle name="Vírgula 10 8 2 2" xfId="32198"/>
    <cellStyle name="Vírgula 10 8 2 2 2" xfId="32199"/>
    <cellStyle name="Vírgula 10 8 2 2 2 2" xfId="32200"/>
    <cellStyle name="Vírgula 10 8 2 2 2 3" xfId="32201"/>
    <cellStyle name="Vírgula 10 8 2 2 2 4" xfId="53695"/>
    <cellStyle name="Vírgula 10 8 2 2 3" xfId="32202"/>
    <cellStyle name="Vírgula 10 8 2 2 3 2" xfId="32203"/>
    <cellStyle name="Vírgula 10 8 2 2 3 3" xfId="49842"/>
    <cellStyle name="Vírgula 10 8 2 2 4" xfId="32204"/>
    <cellStyle name="Vírgula 10 8 2 2 5" xfId="32205"/>
    <cellStyle name="Vírgula 10 8 2 2 6" xfId="43039"/>
    <cellStyle name="Vírgula 10 8 2 3" xfId="32206"/>
    <cellStyle name="Vírgula 10 8 2 3 2" xfId="32207"/>
    <cellStyle name="Vírgula 10 8 2 3 3" xfId="32208"/>
    <cellStyle name="Vírgula 10 8 2 3 4" xfId="49843"/>
    <cellStyle name="Vírgula 10 8 2 4" xfId="32209"/>
    <cellStyle name="Vírgula 10 8 2 4 2" xfId="32210"/>
    <cellStyle name="Vírgula 10 8 2 4 3" xfId="32211"/>
    <cellStyle name="Vírgula 10 8 2 4 4" xfId="46673"/>
    <cellStyle name="Vírgula 10 8 2 5" xfId="32212"/>
    <cellStyle name="Vírgula 10 8 2 5 2" xfId="32213"/>
    <cellStyle name="Vírgula 10 8 2 5 3" xfId="32214"/>
    <cellStyle name="Vírgula 10 8 2 5 4" xfId="51884"/>
    <cellStyle name="Vírgula 10 8 2 6" xfId="32215"/>
    <cellStyle name="Vírgula 10 8 2 6 2" xfId="32216"/>
    <cellStyle name="Vírgula 10 8 2 6 3" xfId="44850"/>
    <cellStyle name="Vírgula 10 8 2 7" xfId="32217"/>
    <cellStyle name="Vírgula 10 8 2 8" xfId="32218"/>
    <cellStyle name="Vírgula 10 8 2 9" xfId="41228"/>
    <cellStyle name="Vírgula 10 8 3" xfId="32219"/>
    <cellStyle name="Vírgula 10 8 3 2" xfId="32220"/>
    <cellStyle name="Vírgula 10 8 3 2 2" xfId="32221"/>
    <cellStyle name="Vírgula 10 8 3 2 3" xfId="32222"/>
    <cellStyle name="Vírgula 10 8 3 2 4" xfId="52762"/>
    <cellStyle name="Vírgula 10 8 3 3" xfId="32223"/>
    <cellStyle name="Vírgula 10 8 3 3 2" xfId="32224"/>
    <cellStyle name="Vírgula 10 8 3 3 3" xfId="49844"/>
    <cellStyle name="Vírgula 10 8 3 4" xfId="32225"/>
    <cellStyle name="Vírgula 10 8 3 5" xfId="32226"/>
    <cellStyle name="Vírgula 10 8 3 6" xfId="42106"/>
    <cellStyle name="Vírgula 10 8 4" xfId="32227"/>
    <cellStyle name="Vírgula 10 8 4 2" xfId="32228"/>
    <cellStyle name="Vírgula 10 8 4 3" xfId="32229"/>
    <cellStyle name="Vírgula 10 8 4 4" xfId="49845"/>
    <cellStyle name="Vírgula 10 8 5" xfId="32230"/>
    <cellStyle name="Vírgula 10 8 5 2" xfId="32231"/>
    <cellStyle name="Vírgula 10 8 5 3" xfId="32232"/>
    <cellStyle name="Vírgula 10 8 5 4" xfId="45740"/>
    <cellStyle name="Vírgula 10 8 6" xfId="32233"/>
    <cellStyle name="Vírgula 10 8 6 2" xfId="32234"/>
    <cellStyle name="Vírgula 10 8 6 3" xfId="32235"/>
    <cellStyle name="Vírgula 10 8 6 4" xfId="50951"/>
    <cellStyle name="Vírgula 10 8 7" xfId="32236"/>
    <cellStyle name="Vírgula 10 8 7 2" xfId="32237"/>
    <cellStyle name="Vírgula 10 8 7 3" xfId="43917"/>
    <cellStyle name="Vírgula 10 8 8" xfId="32238"/>
    <cellStyle name="Vírgula 10 8 9" xfId="32239"/>
    <cellStyle name="Vírgula 10 9" xfId="32240"/>
    <cellStyle name="Vírgula 10 9 2" xfId="32241"/>
    <cellStyle name="Vírgula 10 9 2 2" xfId="32242"/>
    <cellStyle name="Vírgula 10 9 2 2 2" xfId="32243"/>
    <cellStyle name="Vírgula 10 9 2 2 3" xfId="32244"/>
    <cellStyle name="Vírgula 10 9 2 2 4" xfId="53129"/>
    <cellStyle name="Vírgula 10 9 2 3" xfId="32245"/>
    <cellStyle name="Vírgula 10 9 2 3 2" xfId="32246"/>
    <cellStyle name="Vírgula 10 9 2 3 3" xfId="49846"/>
    <cellStyle name="Vírgula 10 9 2 4" xfId="32247"/>
    <cellStyle name="Vírgula 10 9 2 5" xfId="32248"/>
    <cellStyle name="Vírgula 10 9 2 6" xfId="42473"/>
    <cellStyle name="Vírgula 10 9 3" xfId="32249"/>
    <cellStyle name="Vírgula 10 9 3 2" xfId="32250"/>
    <cellStyle name="Vírgula 10 9 3 3" xfId="32251"/>
    <cellStyle name="Vírgula 10 9 3 4" xfId="49847"/>
    <cellStyle name="Vírgula 10 9 4" xfId="32252"/>
    <cellStyle name="Vírgula 10 9 4 2" xfId="32253"/>
    <cellStyle name="Vírgula 10 9 4 3" xfId="32254"/>
    <cellStyle name="Vírgula 10 9 4 4" xfId="46107"/>
    <cellStyle name="Vírgula 10 9 5" xfId="32255"/>
    <cellStyle name="Vírgula 10 9 5 2" xfId="32256"/>
    <cellStyle name="Vírgula 10 9 5 3" xfId="32257"/>
    <cellStyle name="Vírgula 10 9 5 4" xfId="51318"/>
    <cellStyle name="Vírgula 10 9 6" xfId="32258"/>
    <cellStyle name="Vírgula 10 9 6 2" xfId="32259"/>
    <cellStyle name="Vírgula 10 9 6 3" xfId="44284"/>
    <cellStyle name="Vírgula 10 9 7" xfId="32260"/>
    <cellStyle name="Vírgula 10 9 8" xfId="32261"/>
    <cellStyle name="Vírgula 10 9 9" xfId="40662"/>
    <cellStyle name="Vírgula 11" xfId="118"/>
    <cellStyle name="Vírgula 11 2" xfId="32262"/>
    <cellStyle name="Vírgula 11 2 2" xfId="32263"/>
    <cellStyle name="Vírgula 11 3" xfId="32264"/>
    <cellStyle name="Vírgula 11 4" xfId="32265"/>
    <cellStyle name="Vírgula 12" xfId="168"/>
    <cellStyle name="Vírgula 12 10" xfId="32266"/>
    <cellStyle name="Vírgula 12 10 2" xfId="32267"/>
    <cellStyle name="Vírgula 12 10 2 2" xfId="32268"/>
    <cellStyle name="Vírgula 12 10 2 2 2" xfId="32269"/>
    <cellStyle name="Vírgula 12 10 2 2 3" xfId="32270"/>
    <cellStyle name="Vírgula 12 10 2 2 4" xfId="53868"/>
    <cellStyle name="Vírgula 12 10 2 3" xfId="32271"/>
    <cellStyle name="Vírgula 12 10 2 3 2" xfId="32272"/>
    <cellStyle name="Vírgula 12 10 2 3 3" xfId="49848"/>
    <cellStyle name="Vírgula 12 10 2 4" xfId="32273"/>
    <cellStyle name="Vírgula 12 10 2 5" xfId="32274"/>
    <cellStyle name="Vírgula 12 10 2 6" xfId="43212"/>
    <cellStyle name="Vírgula 12 10 3" xfId="32275"/>
    <cellStyle name="Vírgula 12 10 3 2" xfId="32276"/>
    <cellStyle name="Vírgula 12 10 3 3" xfId="32277"/>
    <cellStyle name="Vírgula 12 10 3 4" xfId="49849"/>
    <cellStyle name="Vírgula 12 10 4" xfId="32278"/>
    <cellStyle name="Vírgula 12 10 4 2" xfId="32279"/>
    <cellStyle name="Vírgula 12 10 4 3" xfId="32280"/>
    <cellStyle name="Vírgula 12 10 4 4" xfId="46846"/>
    <cellStyle name="Vírgula 12 10 5" xfId="32281"/>
    <cellStyle name="Vírgula 12 10 5 2" xfId="32282"/>
    <cellStyle name="Vírgula 12 10 5 3" xfId="32283"/>
    <cellStyle name="Vírgula 12 10 5 4" xfId="52057"/>
    <cellStyle name="Vírgula 12 10 6" xfId="32284"/>
    <cellStyle name="Vírgula 12 10 6 2" xfId="32285"/>
    <cellStyle name="Vírgula 12 10 6 3" xfId="45023"/>
    <cellStyle name="Vírgula 12 10 7" xfId="32286"/>
    <cellStyle name="Vírgula 12 10 8" xfId="32287"/>
    <cellStyle name="Vírgula 12 10 9" xfId="41401"/>
    <cellStyle name="Vírgula 12 11" xfId="32288"/>
    <cellStyle name="Vírgula 12 11 2" xfId="32289"/>
    <cellStyle name="Vírgula 12 11 2 2" xfId="32290"/>
    <cellStyle name="Vírgula 12 11 2 2 2" xfId="32291"/>
    <cellStyle name="Vírgula 12 11 2 2 3" xfId="32292"/>
    <cellStyle name="Vírgula 12 11 2 2 4" xfId="54004"/>
    <cellStyle name="Vírgula 12 11 2 3" xfId="32293"/>
    <cellStyle name="Vírgula 12 11 2 3 2" xfId="32294"/>
    <cellStyle name="Vírgula 12 11 2 3 3" xfId="49850"/>
    <cellStyle name="Vírgula 12 11 2 4" xfId="32295"/>
    <cellStyle name="Vírgula 12 11 2 5" xfId="32296"/>
    <cellStyle name="Vírgula 12 11 2 6" xfId="43348"/>
    <cellStyle name="Vírgula 12 11 3" xfId="32297"/>
    <cellStyle name="Vírgula 12 11 3 2" xfId="32298"/>
    <cellStyle name="Vírgula 12 11 3 3" xfId="32299"/>
    <cellStyle name="Vírgula 12 11 3 4" xfId="46982"/>
    <cellStyle name="Vírgula 12 11 4" xfId="32300"/>
    <cellStyle name="Vírgula 12 11 4 2" xfId="32301"/>
    <cellStyle name="Vírgula 12 11 4 3" xfId="32302"/>
    <cellStyle name="Vírgula 12 11 4 4" xfId="52193"/>
    <cellStyle name="Vírgula 12 11 5" xfId="32303"/>
    <cellStyle name="Vírgula 12 11 5 2" xfId="32304"/>
    <cellStyle name="Vírgula 12 11 5 3" xfId="45159"/>
    <cellStyle name="Vírgula 12 11 6" xfId="32305"/>
    <cellStyle name="Vírgula 12 11 7" xfId="32306"/>
    <cellStyle name="Vírgula 12 11 8" xfId="41537"/>
    <cellStyle name="Vírgula 12 12" xfId="32307"/>
    <cellStyle name="Vírgula 12 12 2" xfId="32308"/>
    <cellStyle name="Vírgula 12 12 2 2" xfId="32309"/>
    <cellStyle name="Vírgula 12 12 2 3" xfId="32310"/>
    <cellStyle name="Vírgula 12 12 2 4" xfId="49851"/>
    <cellStyle name="Vírgula 12 12 3" xfId="32311"/>
    <cellStyle name="Vírgula 12 12 3 2" xfId="32312"/>
    <cellStyle name="Vírgula 12 12 3 3" xfId="32313"/>
    <cellStyle name="Vírgula 12 12 3 4" xfId="52349"/>
    <cellStyle name="Vírgula 12 12 4" xfId="32314"/>
    <cellStyle name="Vírgula 12 12 4 2" xfId="32315"/>
    <cellStyle name="Vírgula 12 12 4 3" xfId="45296"/>
    <cellStyle name="Vírgula 12 12 5" xfId="32316"/>
    <cellStyle name="Vírgula 12 12 6" xfId="32317"/>
    <cellStyle name="Vírgula 12 12 7" xfId="41693"/>
    <cellStyle name="Vírgula 12 13" xfId="32318"/>
    <cellStyle name="Vírgula 12 13 2" xfId="32319"/>
    <cellStyle name="Vírgula 12 13 3" xfId="32320"/>
    <cellStyle name="Vírgula 12 13 4" xfId="49852"/>
    <cellStyle name="Vírgula 12 14" xfId="32321"/>
    <cellStyle name="Vírgula 12 14 2" xfId="32322"/>
    <cellStyle name="Vírgula 12 14 3" xfId="32323"/>
    <cellStyle name="Vírgula 12 14 4" xfId="45327"/>
    <cellStyle name="Vírgula 12 15" xfId="32324"/>
    <cellStyle name="Vírgula 12 15 2" xfId="32325"/>
    <cellStyle name="Vírgula 12 15 3" xfId="32326"/>
    <cellStyle name="Vírgula 12 15 4" xfId="50538"/>
    <cellStyle name="Vírgula 12 16" xfId="32327"/>
    <cellStyle name="Vírgula 12 16 2" xfId="32328"/>
    <cellStyle name="Vírgula 12 16 3" xfId="43504"/>
    <cellStyle name="Vírgula 12 17" xfId="32329"/>
    <cellStyle name="Vírgula 12 18" xfId="32330"/>
    <cellStyle name="Vírgula 12 19" xfId="39882"/>
    <cellStyle name="Vírgula 12 2" xfId="287"/>
    <cellStyle name="Vírgula 12 2 10" xfId="32331"/>
    <cellStyle name="Vírgula 12 2 10 2" xfId="32332"/>
    <cellStyle name="Vírgula 12 2 10 3" xfId="32333"/>
    <cellStyle name="Vírgula 12 2 10 4" xfId="50727"/>
    <cellStyle name="Vírgula 12 2 11" xfId="32334"/>
    <cellStyle name="Vírgula 12 2 11 2" xfId="32335"/>
    <cellStyle name="Vírgula 12 2 11 3" xfId="43693"/>
    <cellStyle name="Vírgula 12 2 12" xfId="32336"/>
    <cellStyle name="Vírgula 12 2 13" xfId="32337"/>
    <cellStyle name="Vírgula 12 2 14" xfId="40071"/>
    <cellStyle name="Vírgula 12 2 2" xfId="32338"/>
    <cellStyle name="Vírgula 12 2 2 10" xfId="32339"/>
    <cellStyle name="Vírgula 12 2 2 11" xfId="40206"/>
    <cellStyle name="Vírgula 12 2 2 2" xfId="32340"/>
    <cellStyle name="Vírgula 12 2 2 2 10" xfId="40573"/>
    <cellStyle name="Vírgula 12 2 2 2 2" xfId="32341"/>
    <cellStyle name="Vírgula 12 2 2 2 2 2" xfId="32342"/>
    <cellStyle name="Vírgula 12 2 2 2 2 2 2" xfId="32343"/>
    <cellStyle name="Vírgula 12 2 2 2 2 2 2 2" xfId="32344"/>
    <cellStyle name="Vírgula 12 2 2 2 2 2 2 3" xfId="32345"/>
    <cellStyle name="Vírgula 12 2 2 2 2 2 2 4" xfId="53698"/>
    <cellStyle name="Vírgula 12 2 2 2 2 2 3" xfId="32346"/>
    <cellStyle name="Vírgula 12 2 2 2 2 2 3 2" xfId="32347"/>
    <cellStyle name="Vírgula 12 2 2 2 2 2 3 3" xfId="49853"/>
    <cellStyle name="Vírgula 12 2 2 2 2 2 4" xfId="32348"/>
    <cellStyle name="Vírgula 12 2 2 2 2 2 5" xfId="32349"/>
    <cellStyle name="Vírgula 12 2 2 2 2 2 6" xfId="43042"/>
    <cellStyle name="Vírgula 12 2 2 2 2 3" xfId="32350"/>
    <cellStyle name="Vírgula 12 2 2 2 2 3 2" xfId="32351"/>
    <cellStyle name="Vírgula 12 2 2 2 2 3 3" xfId="32352"/>
    <cellStyle name="Vírgula 12 2 2 2 2 3 4" xfId="49854"/>
    <cellStyle name="Vírgula 12 2 2 2 2 4" xfId="32353"/>
    <cellStyle name="Vírgula 12 2 2 2 2 4 2" xfId="32354"/>
    <cellStyle name="Vírgula 12 2 2 2 2 4 3" xfId="32355"/>
    <cellStyle name="Vírgula 12 2 2 2 2 4 4" xfId="46676"/>
    <cellStyle name="Vírgula 12 2 2 2 2 5" xfId="32356"/>
    <cellStyle name="Vírgula 12 2 2 2 2 5 2" xfId="32357"/>
    <cellStyle name="Vírgula 12 2 2 2 2 5 3" xfId="32358"/>
    <cellStyle name="Vírgula 12 2 2 2 2 5 4" xfId="51887"/>
    <cellStyle name="Vírgula 12 2 2 2 2 6" xfId="32359"/>
    <cellStyle name="Vírgula 12 2 2 2 2 6 2" xfId="32360"/>
    <cellStyle name="Vírgula 12 2 2 2 2 6 3" xfId="44853"/>
    <cellStyle name="Vírgula 12 2 2 2 2 7" xfId="32361"/>
    <cellStyle name="Vírgula 12 2 2 2 2 8" xfId="32362"/>
    <cellStyle name="Vírgula 12 2 2 2 2 9" xfId="41231"/>
    <cellStyle name="Vírgula 12 2 2 2 3" xfId="32363"/>
    <cellStyle name="Vírgula 12 2 2 2 3 2" xfId="32364"/>
    <cellStyle name="Vírgula 12 2 2 2 3 2 2" xfId="32365"/>
    <cellStyle name="Vírgula 12 2 2 2 3 2 3" xfId="32366"/>
    <cellStyle name="Vírgula 12 2 2 2 3 2 4" xfId="53040"/>
    <cellStyle name="Vírgula 12 2 2 2 3 3" xfId="32367"/>
    <cellStyle name="Vírgula 12 2 2 2 3 3 2" xfId="32368"/>
    <cellStyle name="Vírgula 12 2 2 2 3 3 3" xfId="49855"/>
    <cellStyle name="Vírgula 12 2 2 2 3 4" xfId="32369"/>
    <cellStyle name="Vírgula 12 2 2 2 3 5" xfId="32370"/>
    <cellStyle name="Vírgula 12 2 2 2 3 6" xfId="42384"/>
    <cellStyle name="Vírgula 12 2 2 2 4" xfId="32371"/>
    <cellStyle name="Vírgula 12 2 2 2 4 2" xfId="32372"/>
    <cellStyle name="Vírgula 12 2 2 2 4 3" xfId="32373"/>
    <cellStyle name="Vírgula 12 2 2 2 4 4" xfId="49856"/>
    <cellStyle name="Vírgula 12 2 2 2 5" xfId="32374"/>
    <cellStyle name="Vírgula 12 2 2 2 5 2" xfId="32375"/>
    <cellStyle name="Vírgula 12 2 2 2 5 3" xfId="32376"/>
    <cellStyle name="Vírgula 12 2 2 2 5 4" xfId="46018"/>
    <cellStyle name="Vírgula 12 2 2 2 6" xfId="32377"/>
    <cellStyle name="Vírgula 12 2 2 2 6 2" xfId="32378"/>
    <cellStyle name="Vírgula 12 2 2 2 6 3" xfId="32379"/>
    <cellStyle name="Vírgula 12 2 2 2 6 4" xfId="51229"/>
    <cellStyle name="Vírgula 12 2 2 2 7" xfId="32380"/>
    <cellStyle name="Vírgula 12 2 2 2 7 2" xfId="32381"/>
    <cellStyle name="Vírgula 12 2 2 2 7 3" xfId="44195"/>
    <cellStyle name="Vírgula 12 2 2 2 8" xfId="32382"/>
    <cellStyle name="Vírgula 12 2 2 2 9" xfId="32383"/>
    <cellStyle name="Vírgula 12 2 2 3" xfId="32384"/>
    <cellStyle name="Vírgula 12 2 2 3 2" xfId="32385"/>
    <cellStyle name="Vírgula 12 2 2 3 2 2" xfId="32386"/>
    <cellStyle name="Vírgula 12 2 2 3 2 2 2" xfId="32387"/>
    <cellStyle name="Vírgula 12 2 2 3 2 2 3" xfId="32388"/>
    <cellStyle name="Vírgula 12 2 2 3 2 2 4" xfId="53697"/>
    <cellStyle name="Vírgula 12 2 2 3 2 3" xfId="32389"/>
    <cellStyle name="Vírgula 12 2 2 3 2 3 2" xfId="32390"/>
    <cellStyle name="Vírgula 12 2 2 3 2 3 3" xfId="49857"/>
    <cellStyle name="Vírgula 12 2 2 3 2 4" xfId="32391"/>
    <cellStyle name="Vírgula 12 2 2 3 2 5" xfId="32392"/>
    <cellStyle name="Vírgula 12 2 2 3 2 6" xfId="43041"/>
    <cellStyle name="Vírgula 12 2 2 3 3" xfId="32393"/>
    <cellStyle name="Vírgula 12 2 2 3 3 2" xfId="32394"/>
    <cellStyle name="Vírgula 12 2 2 3 3 3" xfId="32395"/>
    <cellStyle name="Vírgula 12 2 2 3 3 4" xfId="49858"/>
    <cellStyle name="Vírgula 12 2 2 3 4" xfId="32396"/>
    <cellStyle name="Vírgula 12 2 2 3 4 2" xfId="32397"/>
    <cellStyle name="Vírgula 12 2 2 3 4 3" xfId="32398"/>
    <cellStyle name="Vírgula 12 2 2 3 4 4" xfId="46675"/>
    <cellStyle name="Vírgula 12 2 2 3 5" xfId="32399"/>
    <cellStyle name="Vírgula 12 2 2 3 5 2" xfId="32400"/>
    <cellStyle name="Vírgula 12 2 2 3 5 3" xfId="32401"/>
    <cellStyle name="Vírgula 12 2 2 3 5 4" xfId="51886"/>
    <cellStyle name="Vírgula 12 2 2 3 6" xfId="32402"/>
    <cellStyle name="Vírgula 12 2 2 3 6 2" xfId="32403"/>
    <cellStyle name="Vírgula 12 2 2 3 6 3" xfId="44852"/>
    <cellStyle name="Vírgula 12 2 2 3 7" xfId="32404"/>
    <cellStyle name="Vírgula 12 2 2 3 8" xfId="32405"/>
    <cellStyle name="Vírgula 12 2 2 3 9" xfId="41230"/>
    <cellStyle name="Vírgula 12 2 2 4" xfId="32406"/>
    <cellStyle name="Vírgula 12 2 2 4 2" xfId="32407"/>
    <cellStyle name="Vírgula 12 2 2 4 2 2" xfId="32408"/>
    <cellStyle name="Vírgula 12 2 2 4 2 3" xfId="32409"/>
    <cellStyle name="Vírgula 12 2 2 4 2 4" xfId="52673"/>
    <cellStyle name="Vírgula 12 2 2 4 3" xfId="32410"/>
    <cellStyle name="Vírgula 12 2 2 4 3 2" xfId="32411"/>
    <cellStyle name="Vírgula 12 2 2 4 3 3" xfId="49859"/>
    <cellStyle name="Vírgula 12 2 2 4 4" xfId="32412"/>
    <cellStyle name="Vírgula 12 2 2 4 5" xfId="32413"/>
    <cellStyle name="Vírgula 12 2 2 4 6" xfId="42017"/>
    <cellStyle name="Vírgula 12 2 2 5" xfId="32414"/>
    <cellStyle name="Vírgula 12 2 2 5 2" xfId="32415"/>
    <cellStyle name="Vírgula 12 2 2 5 3" xfId="32416"/>
    <cellStyle name="Vírgula 12 2 2 5 4" xfId="49860"/>
    <cellStyle name="Vírgula 12 2 2 6" xfId="32417"/>
    <cellStyle name="Vírgula 12 2 2 6 2" xfId="32418"/>
    <cellStyle name="Vírgula 12 2 2 6 3" xfId="32419"/>
    <cellStyle name="Vírgula 12 2 2 6 4" xfId="45651"/>
    <cellStyle name="Vírgula 12 2 2 7" xfId="32420"/>
    <cellStyle name="Vírgula 12 2 2 7 2" xfId="32421"/>
    <cellStyle name="Vírgula 12 2 2 7 3" xfId="32422"/>
    <cellStyle name="Vírgula 12 2 2 7 4" xfId="50862"/>
    <cellStyle name="Vírgula 12 2 2 8" xfId="32423"/>
    <cellStyle name="Vírgula 12 2 2 8 2" xfId="32424"/>
    <cellStyle name="Vírgula 12 2 2 8 3" xfId="43828"/>
    <cellStyle name="Vírgula 12 2 2 9" xfId="32425"/>
    <cellStyle name="Vírgula 12 2 3" xfId="32426"/>
    <cellStyle name="Vírgula 12 2 3 10" xfId="40344"/>
    <cellStyle name="Vírgula 12 2 3 2" xfId="32427"/>
    <cellStyle name="Vírgula 12 2 3 2 2" xfId="32428"/>
    <cellStyle name="Vírgula 12 2 3 2 2 2" xfId="32429"/>
    <cellStyle name="Vírgula 12 2 3 2 2 2 2" xfId="32430"/>
    <cellStyle name="Vírgula 12 2 3 2 2 2 3" xfId="32431"/>
    <cellStyle name="Vírgula 12 2 3 2 2 2 4" xfId="53699"/>
    <cellStyle name="Vírgula 12 2 3 2 2 3" xfId="32432"/>
    <cellStyle name="Vírgula 12 2 3 2 2 3 2" xfId="32433"/>
    <cellStyle name="Vírgula 12 2 3 2 2 3 3" xfId="49861"/>
    <cellStyle name="Vírgula 12 2 3 2 2 4" xfId="32434"/>
    <cellStyle name="Vírgula 12 2 3 2 2 5" xfId="32435"/>
    <cellStyle name="Vírgula 12 2 3 2 2 6" xfId="43043"/>
    <cellStyle name="Vírgula 12 2 3 2 3" xfId="32436"/>
    <cellStyle name="Vírgula 12 2 3 2 3 2" xfId="32437"/>
    <cellStyle name="Vírgula 12 2 3 2 3 3" xfId="32438"/>
    <cellStyle name="Vírgula 12 2 3 2 3 4" xfId="49862"/>
    <cellStyle name="Vírgula 12 2 3 2 4" xfId="32439"/>
    <cellStyle name="Vírgula 12 2 3 2 4 2" xfId="32440"/>
    <cellStyle name="Vírgula 12 2 3 2 4 3" xfId="32441"/>
    <cellStyle name="Vírgula 12 2 3 2 4 4" xfId="46677"/>
    <cellStyle name="Vírgula 12 2 3 2 5" xfId="32442"/>
    <cellStyle name="Vírgula 12 2 3 2 5 2" xfId="32443"/>
    <cellStyle name="Vírgula 12 2 3 2 5 3" xfId="32444"/>
    <cellStyle name="Vírgula 12 2 3 2 5 4" xfId="51888"/>
    <cellStyle name="Vírgula 12 2 3 2 6" xfId="32445"/>
    <cellStyle name="Vírgula 12 2 3 2 6 2" xfId="32446"/>
    <cellStyle name="Vírgula 12 2 3 2 6 3" xfId="44854"/>
    <cellStyle name="Vírgula 12 2 3 2 7" xfId="32447"/>
    <cellStyle name="Vírgula 12 2 3 2 8" xfId="32448"/>
    <cellStyle name="Vírgula 12 2 3 2 9" xfId="41232"/>
    <cellStyle name="Vírgula 12 2 3 3" xfId="32449"/>
    <cellStyle name="Vírgula 12 2 3 3 2" xfId="32450"/>
    <cellStyle name="Vírgula 12 2 3 3 2 2" xfId="32451"/>
    <cellStyle name="Vírgula 12 2 3 3 2 3" xfId="32452"/>
    <cellStyle name="Vírgula 12 2 3 3 2 4" xfId="52811"/>
    <cellStyle name="Vírgula 12 2 3 3 3" xfId="32453"/>
    <cellStyle name="Vírgula 12 2 3 3 3 2" xfId="32454"/>
    <cellStyle name="Vírgula 12 2 3 3 3 3" xfId="49863"/>
    <cellStyle name="Vírgula 12 2 3 3 4" xfId="32455"/>
    <cellStyle name="Vírgula 12 2 3 3 5" xfId="32456"/>
    <cellStyle name="Vírgula 12 2 3 3 6" xfId="42155"/>
    <cellStyle name="Vírgula 12 2 3 4" xfId="32457"/>
    <cellStyle name="Vírgula 12 2 3 4 2" xfId="32458"/>
    <cellStyle name="Vírgula 12 2 3 4 3" xfId="32459"/>
    <cellStyle name="Vírgula 12 2 3 4 4" xfId="49864"/>
    <cellStyle name="Vírgula 12 2 3 5" xfId="32460"/>
    <cellStyle name="Vírgula 12 2 3 5 2" xfId="32461"/>
    <cellStyle name="Vírgula 12 2 3 5 3" xfId="32462"/>
    <cellStyle name="Vírgula 12 2 3 5 4" xfId="45789"/>
    <cellStyle name="Vírgula 12 2 3 6" xfId="32463"/>
    <cellStyle name="Vírgula 12 2 3 6 2" xfId="32464"/>
    <cellStyle name="Vírgula 12 2 3 6 3" xfId="32465"/>
    <cellStyle name="Vírgula 12 2 3 6 4" xfId="51000"/>
    <cellStyle name="Vírgula 12 2 3 7" xfId="32466"/>
    <cellStyle name="Vírgula 12 2 3 7 2" xfId="32467"/>
    <cellStyle name="Vírgula 12 2 3 7 3" xfId="43966"/>
    <cellStyle name="Vírgula 12 2 3 8" xfId="32468"/>
    <cellStyle name="Vírgula 12 2 3 9" xfId="32469"/>
    <cellStyle name="Vírgula 12 2 4" xfId="32470"/>
    <cellStyle name="Vírgula 12 2 4 2" xfId="32471"/>
    <cellStyle name="Vírgula 12 2 4 2 2" xfId="32472"/>
    <cellStyle name="Vírgula 12 2 4 2 2 2" xfId="32473"/>
    <cellStyle name="Vírgula 12 2 4 2 2 3" xfId="32474"/>
    <cellStyle name="Vírgula 12 2 4 2 2 4" xfId="53696"/>
    <cellStyle name="Vírgula 12 2 4 2 3" xfId="32475"/>
    <cellStyle name="Vírgula 12 2 4 2 3 2" xfId="32476"/>
    <cellStyle name="Vírgula 12 2 4 2 3 3" xfId="49865"/>
    <cellStyle name="Vírgula 12 2 4 2 4" xfId="32477"/>
    <cellStyle name="Vírgula 12 2 4 2 5" xfId="32478"/>
    <cellStyle name="Vírgula 12 2 4 2 6" xfId="43040"/>
    <cellStyle name="Vírgula 12 2 4 3" xfId="32479"/>
    <cellStyle name="Vírgula 12 2 4 3 2" xfId="32480"/>
    <cellStyle name="Vírgula 12 2 4 3 3" xfId="32481"/>
    <cellStyle name="Vírgula 12 2 4 3 4" xfId="49866"/>
    <cellStyle name="Vírgula 12 2 4 4" xfId="32482"/>
    <cellStyle name="Vírgula 12 2 4 4 2" xfId="32483"/>
    <cellStyle name="Vírgula 12 2 4 4 3" xfId="32484"/>
    <cellStyle name="Vírgula 12 2 4 4 4" xfId="46674"/>
    <cellStyle name="Vírgula 12 2 4 5" xfId="32485"/>
    <cellStyle name="Vírgula 12 2 4 5 2" xfId="32486"/>
    <cellStyle name="Vírgula 12 2 4 5 3" xfId="32487"/>
    <cellStyle name="Vírgula 12 2 4 5 4" xfId="51885"/>
    <cellStyle name="Vírgula 12 2 4 6" xfId="32488"/>
    <cellStyle name="Vírgula 12 2 4 6 2" xfId="32489"/>
    <cellStyle name="Vírgula 12 2 4 6 3" xfId="44851"/>
    <cellStyle name="Vírgula 12 2 4 7" xfId="32490"/>
    <cellStyle name="Vírgula 12 2 4 8" xfId="32491"/>
    <cellStyle name="Vírgula 12 2 4 9" xfId="41229"/>
    <cellStyle name="Vírgula 12 2 5" xfId="32492"/>
    <cellStyle name="Vírgula 12 2 5 2" xfId="32493"/>
    <cellStyle name="Vírgula 12 2 5 2 2" xfId="32494"/>
    <cellStyle name="Vírgula 12 2 5 2 2 2" xfId="32495"/>
    <cellStyle name="Vírgula 12 2 5 2 2 3" xfId="32496"/>
    <cellStyle name="Vírgula 12 2 5 2 2 4" xfId="53916"/>
    <cellStyle name="Vírgula 12 2 5 2 3" xfId="32497"/>
    <cellStyle name="Vírgula 12 2 5 2 3 2" xfId="32498"/>
    <cellStyle name="Vírgula 12 2 5 2 3 3" xfId="49867"/>
    <cellStyle name="Vírgula 12 2 5 2 4" xfId="32499"/>
    <cellStyle name="Vírgula 12 2 5 2 5" xfId="32500"/>
    <cellStyle name="Vírgula 12 2 5 2 6" xfId="43260"/>
    <cellStyle name="Vírgula 12 2 5 3" xfId="32501"/>
    <cellStyle name="Vírgula 12 2 5 3 2" xfId="32502"/>
    <cellStyle name="Vírgula 12 2 5 3 3" xfId="32503"/>
    <cellStyle name="Vírgula 12 2 5 3 4" xfId="49868"/>
    <cellStyle name="Vírgula 12 2 5 4" xfId="32504"/>
    <cellStyle name="Vírgula 12 2 5 4 2" xfId="32505"/>
    <cellStyle name="Vírgula 12 2 5 4 3" xfId="32506"/>
    <cellStyle name="Vírgula 12 2 5 4 4" xfId="46894"/>
    <cellStyle name="Vírgula 12 2 5 5" xfId="32507"/>
    <cellStyle name="Vírgula 12 2 5 5 2" xfId="32508"/>
    <cellStyle name="Vírgula 12 2 5 5 3" xfId="32509"/>
    <cellStyle name="Vírgula 12 2 5 5 4" xfId="52105"/>
    <cellStyle name="Vírgula 12 2 5 6" xfId="32510"/>
    <cellStyle name="Vírgula 12 2 5 6 2" xfId="32511"/>
    <cellStyle name="Vírgula 12 2 5 6 3" xfId="45071"/>
    <cellStyle name="Vírgula 12 2 5 7" xfId="32512"/>
    <cellStyle name="Vírgula 12 2 5 8" xfId="32513"/>
    <cellStyle name="Vírgula 12 2 5 9" xfId="41449"/>
    <cellStyle name="Vírgula 12 2 6" xfId="32514"/>
    <cellStyle name="Vírgula 12 2 6 2" xfId="32515"/>
    <cellStyle name="Vírgula 12 2 6 2 2" xfId="32516"/>
    <cellStyle name="Vírgula 12 2 6 2 2 2" xfId="32517"/>
    <cellStyle name="Vírgula 12 2 6 2 2 3" xfId="32518"/>
    <cellStyle name="Vírgula 12 2 6 2 2 4" xfId="54051"/>
    <cellStyle name="Vírgula 12 2 6 2 3" xfId="32519"/>
    <cellStyle name="Vírgula 12 2 6 2 3 2" xfId="32520"/>
    <cellStyle name="Vírgula 12 2 6 2 3 3" xfId="49869"/>
    <cellStyle name="Vírgula 12 2 6 2 4" xfId="32521"/>
    <cellStyle name="Vírgula 12 2 6 2 5" xfId="32522"/>
    <cellStyle name="Vírgula 12 2 6 2 6" xfId="43395"/>
    <cellStyle name="Vírgula 12 2 6 3" xfId="32523"/>
    <cellStyle name="Vírgula 12 2 6 3 2" xfId="32524"/>
    <cellStyle name="Vírgula 12 2 6 3 3" xfId="32525"/>
    <cellStyle name="Vírgula 12 2 6 3 4" xfId="47029"/>
    <cellStyle name="Vírgula 12 2 6 4" xfId="32526"/>
    <cellStyle name="Vírgula 12 2 6 4 2" xfId="32527"/>
    <cellStyle name="Vírgula 12 2 6 4 3" xfId="32528"/>
    <cellStyle name="Vírgula 12 2 6 4 4" xfId="52240"/>
    <cellStyle name="Vírgula 12 2 6 5" xfId="32529"/>
    <cellStyle name="Vírgula 12 2 6 5 2" xfId="32530"/>
    <cellStyle name="Vírgula 12 2 6 5 3" xfId="45206"/>
    <cellStyle name="Vírgula 12 2 6 6" xfId="32531"/>
    <cellStyle name="Vírgula 12 2 6 7" xfId="32532"/>
    <cellStyle name="Vírgula 12 2 6 8" xfId="41584"/>
    <cellStyle name="Vírgula 12 2 7" xfId="32533"/>
    <cellStyle name="Vírgula 12 2 7 2" xfId="32534"/>
    <cellStyle name="Vírgula 12 2 7 2 2" xfId="32535"/>
    <cellStyle name="Vírgula 12 2 7 2 3" xfId="32536"/>
    <cellStyle name="Vírgula 12 2 7 2 4" xfId="52538"/>
    <cellStyle name="Vírgula 12 2 7 3" xfId="32537"/>
    <cellStyle name="Vírgula 12 2 7 3 2" xfId="32538"/>
    <cellStyle name="Vírgula 12 2 7 3 3" xfId="49870"/>
    <cellStyle name="Vírgula 12 2 7 4" xfId="32539"/>
    <cellStyle name="Vírgula 12 2 7 5" xfId="32540"/>
    <cellStyle name="Vírgula 12 2 7 6" xfId="41882"/>
    <cellStyle name="Vírgula 12 2 8" xfId="32541"/>
    <cellStyle name="Vírgula 12 2 8 2" xfId="32542"/>
    <cellStyle name="Vírgula 12 2 8 3" xfId="32543"/>
    <cellStyle name="Vírgula 12 2 8 4" xfId="49871"/>
    <cellStyle name="Vírgula 12 2 9" xfId="32544"/>
    <cellStyle name="Vírgula 12 2 9 2" xfId="32545"/>
    <cellStyle name="Vírgula 12 2 9 3" xfId="32546"/>
    <cellStyle name="Vírgula 12 2 9 4" xfId="45516"/>
    <cellStyle name="Vírgula 12 3" xfId="230"/>
    <cellStyle name="Vírgula 12 3 10" xfId="32547"/>
    <cellStyle name="Vírgula 12 3 10 2" xfId="32548"/>
    <cellStyle name="Vírgula 12 3 10 3" xfId="32549"/>
    <cellStyle name="Vírgula 12 3 10 4" xfId="50769"/>
    <cellStyle name="Vírgula 12 3 11" xfId="32550"/>
    <cellStyle name="Vírgula 12 3 11 2" xfId="32551"/>
    <cellStyle name="Vírgula 12 3 11 3" xfId="43735"/>
    <cellStyle name="Vírgula 12 3 12" xfId="32552"/>
    <cellStyle name="Vírgula 12 3 13" xfId="32553"/>
    <cellStyle name="Vírgula 12 3 14" xfId="40113"/>
    <cellStyle name="Vírgula 12 3 2" xfId="32554"/>
    <cellStyle name="Vírgula 12 3 2 10" xfId="32555"/>
    <cellStyle name="Vírgula 12 3 2 11" xfId="40248"/>
    <cellStyle name="Vírgula 12 3 2 2" xfId="32556"/>
    <cellStyle name="Vírgula 12 3 2 2 10" xfId="40615"/>
    <cellStyle name="Vírgula 12 3 2 2 2" xfId="32557"/>
    <cellStyle name="Vírgula 12 3 2 2 2 2" xfId="32558"/>
    <cellStyle name="Vírgula 12 3 2 2 2 2 2" xfId="32559"/>
    <cellStyle name="Vírgula 12 3 2 2 2 2 2 2" xfId="32560"/>
    <cellStyle name="Vírgula 12 3 2 2 2 2 2 3" xfId="32561"/>
    <cellStyle name="Vírgula 12 3 2 2 2 2 2 4" xfId="53702"/>
    <cellStyle name="Vírgula 12 3 2 2 2 2 3" xfId="32562"/>
    <cellStyle name="Vírgula 12 3 2 2 2 2 3 2" xfId="32563"/>
    <cellStyle name="Vírgula 12 3 2 2 2 2 3 3" xfId="49872"/>
    <cellStyle name="Vírgula 12 3 2 2 2 2 4" xfId="32564"/>
    <cellStyle name="Vírgula 12 3 2 2 2 2 5" xfId="32565"/>
    <cellStyle name="Vírgula 12 3 2 2 2 2 6" xfId="43046"/>
    <cellStyle name="Vírgula 12 3 2 2 2 3" xfId="32566"/>
    <cellStyle name="Vírgula 12 3 2 2 2 3 2" xfId="32567"/>
    <cellStyle name="Vírgula 12 3 2 2 2 3 3" xfId="32568"/>
    <cellStyle name="Vírgula 12 3 2 2 2 3 4" xfId="49873"/>
    <cellStyle name="Vírgula 12 3 2 2 2 4" xfId="32569"/>
    <cellStyle name="Vírgula 12 3 2 2 2 4 2" xfId="32570"/>
    <cellStyle name="Vírgula 12 3 2 2 2 4 3" xfId="32571"/>
    <cellStyle name="Vírgula 12 3 2 2 2 4 4" xfId="46680"/>
    <cellStyle name="Vírgula 12 3 2 2 2 5" xfId="32572"/>
    <cellStyle name="Vírgula 12 3 2 2 2 5 2" xfId="32573"/>
    <cellStyle name="Vírgula 12 3 2 2 2 5 3" xfId="32574"/>
    <cellStyle name="Vírgula 12 3 2 2 2 5 4" xfId="51891"/>
    <cellStyle name="Vírgula 12 3 2 2 2 6" xfId="32575"/>
    <cellStyle name="Vírgula 12 3 2 2 2 6 2" xfId="32576"/>
    <cellStyle name="Vírgula 12 3 2 2 2 6 3" xfId="44857"/>
    <cellStyle name="Vírgula 12 3 2 2 2 7" xfId="32577"/>
    <cellStyle name="Vírgula 12 3 2 2 2 8" xfId="32578"/>
    <cellStyle name="Vírgula 12 3 2 2 2 9" xfId="41235"/>
    <cellStyle name="Vírgula 12 3 2 2 3" xfId="32579"/>
    <cellStyle name="Vírgula 12 3 2 2 3 2" xfId="32580"/>
    <cellStyle name="Vírgula 12 3 2 2 3 2 2" xfId="32581"/>
    <cellStyle name="Vírgula 12 3 2 2 3 2 3" xfId="32582"/>
    <cellStyle name="Vírgula 12 3 2 2 3 2 4" xfId="53082"/>
    <cellStyle name="Vírgula 12 3 2 2 3 3" xfId="32583"/>
    <cellStyle name="Vírgula 12 3 2 2 3 3 2" xfId="32584"/>
    <cellStyle name="Vírgula 12 3 2 2 3 3 3" xfId="49874"/>
    <cellStyle name="Vírgula 12 3 2 2 3 4" xfId="32585"/>
    <cellStyle name="Vírgula 12 3 2 2 3 5" xfId="32586"/>
    <cellStyle name="Vírgula 12 3 2 2 3 6" xfId="42426"/>
    <cellStyle name="Vírgula 12 3 2 2 4" xfId="32587"/>
    <cellStyle name="Vírgula 12 3 2 2 4 2" xfId="32588"/>
    <cellStyle name="Vírgula 12 3 2 2 4 3" xfId="32589"/>
    <cellStyle name="Vírgula 12 3 2 2 4 4" xfId="49875"/>
    <cellStyle name="Vírgula 12 3 2 2 5" xfId="32590"/>
    <cellStyle name="Vírgula 12 3 2 2 5 2" xfId="32591"/>
    <cellStyle name="Vírgula 12 3 2 2 5 3" xfId="32592"/>
    <cellStyle name="Vírgula 12 3 2 2 5 4" xfId="46060"/>
    <cellStyle name="Vírgula 12 3 2 2 6" xfId="32593"/>
    <cellStyle name="Vírgula 12 3 2 2 6 2" xfId="32594"/>
    <cellStyle name="Vírgula 12 3 2 2 6 3" xfId="32595"/>
    <cellStyle name="Vírgula 12 3 2 2 6 4" xfId="51271"/>
    <cellStyle name="Vírgula 12 3 2 2 7" xfId="32596"/>
    <cellStyle name="Vírgula 12 3 2 2 7 2" xfId="32597"/>
    <cellStyle name="Vírgula 12 3 2 2 7 3" xfId="44237"/>
    <cellStyle name="Vírgula 12 3 2 2 8" xfId="32598"/>
    <cellStyle name="Vírgula 12 3 2 2 9" xfId="32599"/>
    <cellStyle name="Vírgula 12 3 2 3" xfId="32600"/>
    <cellStyle name="Vírgula 12 3 2 3 2" xfId="32601"/>
    <cellStyle name="Vírgula 12 3 2 3 2 2" xfId="32602"/>
    <cellStyle name="Vírgula 12 3 2 3 2 2 2" xfId="32603"/>
    <cellStyle name="Vírgula 12 3 2 3 2 2 3" xfId="32604"/>
    <cellStyle name="Vírgula 12 3 2 3 2 2 4" xfId="53701"/>
    <cellStyle name="Vírgula 12 3 2 3 2 3" xfId="32605"/>
    <cellStyle name="Vírgula 12 3 2 3 2 3 2" xfId="32606"/>
    <cellStyle name="Vírgula 12 3 2 3 2 3 3" xfId="49876"/>
    <cellStyle name="Vírgula 12 3 2 3 2 4" xfId="32607"/>
    <cellStyle name="Vírgula 12 3 2 3 2 5" xfId="32608"/>
    <cellStyle name="Vírgula 12 3 2 3 2 6" xfId="43045"/>
    <cellStyle name="Vírgula 12 3 2 3 3" xfId="32609"/>
    <cellStyle name="Vírgula 12 3 2 3 3 2" xfId="32610"/>
    <cellStyle name="Vírgula 12 3 2 3 3 3" xfId="32611"/>
    <cellStyle name="Vírgula 12 3 2 3 3 4" xfId="49877"/>
    <cellStyle name="Vírgula 12 3 2 3 4" xfId="32612"/>
    <cellStyle name="Vírgula 12 3 2 3 4 2" xfId="32613"/>
    <cellStyle name="Vírgula 12 3 2 3 4 3" xfId="32614"/>
    <cellStyle name="Vírgula 12 3 2 3 4 4" xfId="46679"/>
    <cellStyle name="Vírgula 12 3 2 3 5" xfId="32615"/>
    <cellStyle name="Vírgula 12 3 2 3 5 2" xfId="32616"/>
    <cellStyle name="Vírgula 12 3 2 3 5 3" xfId="32617"/>
    <cellStyle name="Vírgula 12 3 2 3 5 4" xfId="51890"/>
    <cellStyle name="Vírgula 12 3 2 3 6" xfId="32618"/>
    <cellStyle name="Vírgula 12 3 2 3 6 2" xfId="32619"/>
    <cellStyle name="Vírgula 12 3 2 3 6 3" xfId="44856"/>
    <cellStyle name="Vírgula 12 3 2 3 7" xfId="32620"/>
    <cellStyle name="Vírgula 12 3 2 3 8" xfId="32621"/>
    <cellStyle name="Vírgula 12 3 2 3 9" xfId="41234"/>
    <cellStyle name="Vírgula 12 3 2 4" xfId="32622"/>
    <cellStyle name="Vírgula 12 3 2 4 2" xfId="32623"/>
    <cellStyle name="Vírgula 12 3 2 4 2 2" xfId="32624"/>
    <cellStyle name="Vírgula 12 3 2 4 2 3" xfId="32625"/>
    <cellStyle name="Vírgula 12 3 2 4 2 4" xfId="52715"/>
    <cellStyle name="Vírgula 12 3 2 4 3" xfId="32626"/>
    <cellStyle name="Vírgula 12 3 2 4 3 2" xfId="32627"/>
    <cellStyle name="Vírgula 12 3 2 4 3 3" xfId="49878"/>
    <cellStyle name="Vírgula 12 3 2 4 4" xfId="32628"/>
    <cellStyle name="Vírgula 12 3 2 4 5" xfId="32629"/>
    <cellStyle name="Vírgula 12 3 2 4 6" xfId="42059"/>
    <cellStyle name="Vírgula 12 3 2 5" xfId="32630"/>
    <cellStyle name="Vírgula 12 3 2 5 2" xfId="32631"/>
    <cellStyle name="Vírgula 12 3 2 5 3" xfId="32632"/>
    <cellStyle name="Vírgula 12 3 2 5 4" xfId="49879"/>
    <cellStyle name="Vírgula 12 3 2 6" xfId="32633"/>
    <cellStyle name="Vírgula 12 3 2 6 2" xfId="32634"/>
    <cellStyle name="Vírgula 12 3 2 6 3" xfId="32635"/>
    <cellStyle name="Vírgula 12 3 2 6 4" xfId="45693"/>
    <cellStyle name="Vírgula 12 3 2 7" xfId="32636"/>
    <cellStyle name="Vírgula 12 3 2 7 2" xfId="32637"/>
    <cellStyle name="Vírgula 12 3 2 7 3" xfId="32638"/>
    <cellStyle name="Vírgula 12 3 2 7 4" xfId="50904"/>
    <cellStyle name="Vírgula 12 3 2 8" xfId="32639"/>
    <cellStyle name="Vírgula 12 3 2 8 2" xfId="32640"/>
    <cellStyle name="Vírgula 12 3 2 8 3" xfId="43870"/>
    <cellStyle name="Vírgula 12 3 2 9" xfId="32641"/>
    <cellStyle name="Vírgula 12 3 3" xfId="32642"/>
    <cellStyle name="Vírgula 12 3 3 10" xfId="40386"/>
    <cellStyle name="Vírgula 12 3 3 2" xfId="32643"/>
    <cellStyle name="Vírgula 12 3 3 2 2" xfId="32644"/>
    <cellStyle name="Vírgula 12 3 3 2 2 2" xfId="32645"/>
    <cellStyle name="Vírgula 12 3 3 2 2 2 2" xfId="32646"/>
    <cellStyle name="Vírgula 12 3 3 2 2 2 3" xfId="32647"/>
    <cellStyle name="Vírgula 12 3 3 2 2 2 4" xfId="53703"/>
    <cellStyle name="Vírgula 12 3 3 2 2 3" xfId="32648"/>
    <cellStyle name="Vírgula 12 3 3 2 2 3 2" xfId="32649"/>
    <cellStyle name="Vírgula 12 3 3 2 2 3 3" xfId="49880"/>
    <cellStyle name="Vírgula 12 3 3 2 2 4" xfId="32650"/>
    <cellStyle name="Vírgula 12 3 3 2 2 5" xfId="32651"/>
    <cellStyle name="Vírgula 12 3 3 2 2 6" xfId="43047"/>
    <cellStyle name="Vírgula 12 3 3 2 3" xfId="32652"/>
    <cellStyle name="Vírgula 12 3 3 2 3 2" xfId="32653"/>
    <cellStyle name="Vírgula 12 3 3 2 3 3" xfId="32654"/>
    <cellStyle name="Vírgula 12 3 3 2 3 4" xfId="49881"/>
    <cellStyle name="Vírgula 12 3 3 2 4" xfId="32655"/>
    <cellStyle name="Vírgula 12 3 3 2 4 2" xfId="32656"/>
    <cellStyle name="Vírgula 12 3 3 2 4 3" xfId="32657"/>
    <cellStyle name="Vírgula 12 3 3 2 4 4" xfId="46681"/>
    <cellStyle name="Vírgula 12 3 3 2 5" xfId="32658"/>
    <cellStyle name="Vírgula 12 3 3 2 5 2" xfId="32659"/>
    <cellStyle name="Vírgula 12 3 3 2 5 3" xfId="32660"/>
    <cellStyle name="Vírgula 12 3 3 2 5 4" xfId="51892"/>
    <cellStyle name="Vírgula 12 3 3 2 6" xfId="32661"/>
    <cellStyle name="Vírgula 12 3 3 2 6 2" xfId="32662"/>
    <cellStyle name="Vírgula 12 3 3 2 6 3" xfId="44858"/>
    <cellStyle name="Vírgula 12 3 3 2 7" xfId="32663"/>
    <cellStyle name="Vírgula 12 3 3 2 8" xfId="32664"/>
    <cellStyle name="Vírgula 12 3 3 2 9" xfId="41236"/>
    <cellStyle name="Vírgula 12 3 3 3" xfId="32665"/>
    <cellStyle name="Vírgula 12 3 3 3 2" xfId="32666"/>
    <cellStyle name="Vírgula 12 3 3 3 2 2" xfId="32667"/>
    <cellStyle name="Vírgula 12 3 3 3 2 3" xfId="32668"/>
    <cellStyle name="Vírgula 12 3 3 3 2 4" xfId="52853"/>
    <cellStyle name="Vírgula 12 3 3 3 3" xfId="32669"/>
    <cellStyle name="Vírgula 12 3 3 3 3 2" xfId="32670"/>
    <cellStyle name="Vírgula 12 3 3 3 3 3" xfId="49882"/>
    <cellStyle name="Vírgula 12 3 3 3 4" xfId="32671"/>
    <cellStyle name="Vírgula 12 3 3 3 5" xfId="32672"/>
    <cellStyle name="Vírgula 12 3 3 3 6" xfId="42197"/>
    <cellStyle name="Vírgula 12 3 3 4" xfId="32673"/>
    <cellStyle name="Vírgula 12 3 3 4 2" xfId="32674"/>
    <cellStyle name="Vírgula 12 3 3 4 3" xfId="32675"/>
    <cellStyle name="Vírgula 12 3 3 4 4" xfId="49883"/>
    <cellStyle name="Vírgula 12 3 3 5" xfId="32676"/>
    <cellStyle name="Vírgula 12 3 3 5 2" xfId="32677"/>
    <cellStyle name="Vírgula 12 3 3 5 3" xfId="32678"/>
    <cellStyle name="Vírgula 12 3 3 5 4" xfId="45831"/>
    <cellStyle name="Vírgula 12 3 3 6" xfId="32679"/>
    <cellStyle name="Vírgula 12 3 3 6 2" xfId="32680"/>
    <cellStyle name="Vírgula 12 3 3 6 3" xfId="32681"/>
    <cellStyle name="Vírgula 12 3 3 6 4" xfId="51042"/>
    <cellStyle name="Vírgula 12 3 3 7" xfId="32682"/>
    <cellStyle name="Vírgula 12 3 3 7 2" xfId="32683"/>
    <cellStyle name="Vírgula 12 3 3 7 3" xfId="44008"/>
    <cellStyle name="Vírgula 12 3 3 8" xfId="32684"/>
    <cellStyle name="Vírgula 12 3 3 9" xfId="32685"/>
    <cellStyle name="Vírgula 12 3 4" xfId="32686"/>
    <cellStyle name="Vírgula 12 3 4 2" xfId="32687"/>
    <cellStyle name="Vírgula 12 3 4 2 2" xfId="32688"/>
    <cellStyle name="Vírgula 12 3 4 2 2 2" xfId="32689"/>
    <cellStyle name="Vírgula 12 3 4 2 2 3" xfId="32690"/>
    <cellStyle name="Vírgula 12 3 4 2 2 4" xfId="53700"/>
    <cellStyle name="Vírgula 12 3 4 2 3" xfId="32691"/>
    <cellStyle name="Vírgula 12 3 4 2 3 2" xfId="32692"/>
    <cellStyle name="Vírgula 12 3 4 2 3 3" xfId="49884"/>
    <cellStyle name="Vírgula 12 3 4 2 4" xfId="32693"/>
    <cellStyle name="Vírgula 12 3 4 2 5" xfId="32694"/>
    <cellStyle name="Vírgula 12 3 4 2 6" xfId="43044"/>
    <cellStyle name="Vírgula 12 3 4 3" xfId="32695"/>
    <cellStyle name="Vírgula 12 3 4 3 2" xfId="32696"/>
    <cellStyle name="Vírgula 12 3 4 3 3" xfId="32697"/>
    <cellStyle name="Vírgula 12 3 4 3 4" xfId="49885"/>
    <cellStyle name="Vírgula 12 3 4 4" xfId="32698"/>
    <cellStyle name="Vírgula 12 3 4 4 2" xfId="32699"/>
    <cellStyle name="Vírgula 12 3 4 4 3" xfId="32700"/>
    <cellStyle name="Vírgula 12 3 4 4 4" xfId="46678"/>
    <cellStyle name="Vírgula 12 3 4 5" xfId="32701"/>
    <cellStyle name="Vírgula 12 3 4 5 2" xfId="32702"/>
    <cellStyle name="Vírgula 12 3 4 5 3" xfId="32703"/>
    <cellStyle name="Vírgula 12 3 4 5 4" xfId="51889"/>
    <cellStyle name="Vírgula 12 3 4 6" xfId="32704"/>
    <cellStyle name="Vírgula 12 3 4 6 2" xfId="32705"/>
    <cellStyle name="Vírgula 12 3 4 6 3" xfId="44855"/>
    <cellStyle name="Vírgula 12 3 4 7" xfId="32706"/>
    <cellStyle name="Vírgula 12 3 4 8" xfId="32707"/>
    <cellStyle name="Vírgula 12 3 4 9" xfId="41233"/>
    <cellStyle name="Vírgula 12 3 5" xfId="32708"/>
    <cellStyle name="Vírgula 12 3 5 2" xfId="32709"/>
    <cellStyle name="Vírgula 12 3 5 2 2" xfId="32710"/>
    <cellStyle name="Vírgula 12 3 5 2 2 2" xfId="32711"/>
    <cellStyle name="Vírgula 12 3 5 2 2 3" xfId="32712"/>
    <cellStyle name="Vírgula 12 3 5 2 2 4" xfId="53958"/>
    <cellStyle name="Vírgula 12 3 5 2 3" xfId="32713"/>
    <cellStyle name="Vírgula 12 3 5 2 3 2" xfId="32714"/>
    <cellStyle name="Vírgula 12 3 5 2 3 3" xfId="49886"/>
    <cellStyle name="Vírgula 12 3 5 2 4" xfId="32715"/>
    <cellStyle name="Vírgula 12 3 5 2 5" xfId="32716"/>
    <cellStyle name="Vírgula 12 3 5 2 6" xfId="43302"/>
    <cellStyle name="Vírgula 12 3 5 3" xfId="32717"/>
    <cellStyle name="Vírgula 12 3 5 3 2" xfId="32718"/>
    <cellStyle name="Vírgula 12 3 5 3 3" xfId="32719"/>
    <cellStyle name="Vírgula 12 3 5 3 4" xfId="49887"/>
    <cellStyle name="Vírgula 12 3 5 4" xfId="32720"/>
    <cellStyle name="Vírgula 12 3 5 4 2" xfId="32721"/>
    <cellStyle name="Vírgula 12 3 5 4 3" xfId="32722"/>
    <cellStyle name="Vírgula 12 3 5 4 4" xfId="46936"/>
    <cellStyle name="Vírgula 12 3 5 5" xfId="32723"/>
    <cellStyle name="Vírgula 12 3 5 5 2" xfId="32724"/>
    <cellStyle name="Vírgula 12 3 5 5 3" xfId="32725"/>
    <cellStyle name="Vírgula 12 3 5 5 4" xfId="52147"/>
    <cellStyle name="Vírgula 12 3 5 6" xfId="32726"/>
    <cellStyle name="Vírgula 12 3 5 6 2" xfId="32727"/>
    <cellStyle name="Vírgula 12 3 5 6 3" xfId="45113"/>
    <cellStyle name="Vírgula 12 3 5 7" xfId="32728"/>
    <cellStyle name="Vírgula 12 3 5 8" xfId="32729"/>
    <cellStyle name="Vírgula 12 3 5 9" xfId="41491"/>
    <cellStyle name="Vírgula 12 3 6" xfId="32730"/>
    <cellStyle name="Vírgula 12 3 6 2" xfId="32731"/>
    <cellStyle name="Vírgula 12 3 6 2 2" xfId="32732"/>
    <cellStyle name="Vírgula 12 3 6 2 2 2" xfId="32733"/>
    <cellStyle name="Vírgula 12 3 6 2 2 3" xfId="32734"/>
    <cellStyle name="Vírgula 12 3 6 2 2 4" xfId="54093"/>
    <cellStyle name="Vírgula 12 3 6 2 3" xfId="32735"/>
    <cellStyle name="Vírgula 12 3 6 2 3 2" xfId="32736"/>
    <cellStyle name="Vírgula 12 3 6 2 3 3" xfId="49888"/>
    <cellStyle name="Vírgula 12 3 6 2 4" xfId="32737"/>
    <cellStyle name="Vírgula 12 3 6 2 5" xfId="32738"/>
    <cellStyle name="Vírgula 12 3 6 2 6" xfId="43437"/>
    <cellStyle name="Vírgula 12 3 6 3" xfId="32739"/>
    <cellStyle name="Vírgula 12 3 6 3 2" xfId="32740"/>
    <cellStyle name="Vírgula 12 3 6 3 3" xfId="32741"/>
    <cellStyle name="Vírgula 12 3 6 3 4" xfId="47071"/>
    <cellStyle name="Vírgula 12 3 6 4" xfId="32742"/>
    <cellStyle name="Vírgula 12 3 6 4 2" xfId="32743"/>
    <cellStyle name="Vírgula 12 3 6 4 3" xfId="32744"/>
    <cellStyle name="Vírgula 12 3 6 4 4" xfId="52282"/>
    <cellStyle name="Vírgula 12 3 6 5" xfId="32745"/>
    <cellStyle name="Vírgula 12 3 6 5 2" xfId="32746"/>
    <cellStyle name="Vírgula 12 3 6 5 3" xfId="45248"/>
    <cellStyle name="Vírgula 12 3 6 6" xfId="32747"/>
    <cellStyle name="Vírgula 12 3 6 7" xfId="32748"/>
    <cellStyle name="Vírgula 12 3 6 8" xfId="41626"/>
    <cellStyle name="Vírgula 12 3 7" xfId="32749"/>
    <cellStyle name="Vírgula 12 3 7 2" xfId="32750"/>
    <cellStyle name="Vírgula 12 3 7 2 2" xfId="32751"/>
    <cellStyle name="Vírgula 12 3 7 2 3" xfId="32752"/>
    <cellStyle name="Vírgula 12 3 7 2 4" xfId="52580"/>
    <cellStyle name="Vírgula 12 3 7 3" xfId="32753"/>
    <cellStyle name="Vírgula 12 3 7 3 2" xfId="32754"/>
    <cellStyle name="Vírgula 12 3 7 3 3" xfId="49889"/>
    <cellStyle name="Vírgula 12 3 7 4" xfId="32755"/>
    <cellStyle name="Vírgula 12 3 7 5" xfId="32756"/>
    <cellStyle name="Vírgula 12 3 7 6" xfId="41924"/>
    <cellStyle name="Vírgula 12 3 8" xfId="32757"/>
    <cellStyle name="Vírgula 12 3 8 2" xfId="32758"/>
    <cellStyle name="Vírgula 12 3 8 3" xfId="32759"/>
    <cellStyle name="Vírgula 12 3 8 4" xfId="49890"/>
    <cellStyle name="Vírgula 12 3 9" xfId="32760"/>
    <cellStyle name="Vírgula 12 3 9 2" xfId="32761"/>
    <cellStyle name="Vírgula 12 3 9 3" xfId="32762"/>
    <cellStyle name="Vírgula 12 3 9 4" xfId="45558"/>
    <cellStyle name="Vírgula 12 4" xfId="32763"/>
    <cellStyle name="Vírgula 12 4 10" xfId="32764"/>
    <cellStyle name="Vírgula 12 4 11" xfId="40024"/>
    <cellStyle name="Vírgula 12 4 2" xfId="32765"/>
    <cellStyle name="Vírgula 12 4 2 10" xfId="40476"/>
    <cellStyle name="Vírgula 12 4 2 2" xfId="32766"/>
    <cellStyle name="Vírgula 12 4 2 2 2" xfId="32767"/>
    <cellStyle name="Vírgula 12 4 2 2 2 2" xfId="32768"/>
    <cellStyle name="Vírgula 12 4 2 2 2 2 2" xfId="32769"/>
    <cellStyle name="Vírgula 12 4 2 2 2 2 3" xfId="32770"/>
    <cellStyle name="Vírgula 12 4 2 2 2 2 4" xfId="53705"/>
    <cellStyle name="Vírgula 12 4 2 2 2 3" xfId="32771"/>
    <cellStyle name="Vírgula 12 4 2 2 2 3 2" xfId="32772"/>
    <cellStyle name="Vírgula 12 4 2 2 2 3 3" xfId="49891"/>
    <cellStyle name="Vírgula 12 4 2 2 2 4" xfId="32773"/>
    <cellStyle name="Vírgula 12 4 2 2 2 5" xfId="32774"/>
    <cellStyle name="Vírgula 12 4 2 2 2 6" xfId="43049"/>
    <cellStyle name="Vírgula 12 4 2 2 3" xfId="32775"/>
    <cellStyle name="Vírgula 12 4 2 2 3 2" xfId="32776"/>
    <cellStyle name="Vírgula 12 4 2 2 3 3" xfId="32777"/>
    <cellStyle name="Vírgula 12 4 2 2 3 4" xfId="49892"/>
    <cellStyle name="Vírgula 12 4 2 2 4" xfId="32778"/>
    <cellStyle name="Vírgula 12 4 2 2 4 2" xfId="32779"/>
    <cellStyle name="Vírgula 12 4 2 2 4 3" xfId="32780"/>
    <cellStyle name="Vírgula 12 4 2 2 4 4" xfId="46683"/>
    <cellStyle name="Vírgula 12 4 2 2 5" xfId="32781"/>
    <cellStyle name="Vírgula 12 4 2 2 5 2" xfId="32782"/>
    <cellStyle name="Vírgula 12 4 2 2 5 3" xfId="32783"/>
    <cellStyle name="Vírgula 12 4 2 2 5 4" xfId="51894"/>
    <cellStyle name="Vírgula 12 4 2 2 6" xfId="32784"/>
    <cellStyle name="Vírgula 12 4 2 2 6 2" xfId="32785"/>
    <cellStyle name="Vírgula 12 4 2 2 6 3" xfId="44860"/>
    <cellStyle name="Vírgula 12 4 2 2 7" xfId="32786"/>
    <cellStyle name="Vírgula 12 4 2 2 8" xfId="32787"/>
    <cellStyle name="Vírgula 12 4 2 2 9" xfId="41238"/>
    <cellStyle name="Vírgula 12 4 2 3" xfId="32788"/>
    <cellStyle name="Vírgula 12 4 2 3 2" xfId="32789"/>
    <cellStyle name="Vírgula 12 4 2 3 2 2" xfId="32790"/>
    <cellStyle name="Vírgula 12 4 2 3 2 3" xfId="32791"/>
    <cellStyle name="Vírgula 12 4 2 3 2 4" xfId="52943"/>
    <cellStyle name="Vírgula 12 4 2 3 3" xfId="32792"/>
    <cellStyle name="Vírgula 12 4 2 3 3 2" xfId="32793"/>
    <cellStyle name="Vírgula 12 4 2 3 3 3" xfId="49893"/>
    <cellStyle name="Vírgula 12 4 2 3 4" xfId="32794"/>
    <cellStyle name="Vírgula 12 4 2 3 5" xfId="32795"/>
    <cellStyle name="Vírgula 12 4 2 3 6" xfId="42287"/>
    <cellStyle name="Vírgula 12 4 2 4" xfId="32796"/>
    <cellStyle name="Vírgula 12 4 2 4 2" xfId="32797"/>
    <cellStyle name="Vírgula 12 4 2 4 3" xfId="32798"/>
    <cellStyle name="Vírgula 12 4 2 4 4" xfId="49894"/>
    <cellStyle name="Vírgula 12 4 2 5" xfId="32799"/>
    <cellStyle name="Vírgula 12 4 2 5 2" xfId="32800"/>
    <cellStyle name="Vírgula 12 4 2 5 3" xfId="32801"/>
    <cellStyle name="Vírgula 12 4 2 5 4" xfId="45921"/>
    <cellStyle name="Vírgula 12 4 2 6" xfId="32802"/>
    <cellStyle name="Vírgula 12 4 2 6 2" xfId="32803"/>
    <cellStyle name="Vírgula 12 4 2 6 3" xfId="32804"/>
    <cellStyle name="Vírgula 12 4 2 6 4" xfId="51132"/>
    <cellStyle name="Vírgula 12 4 2 7" xfId="32805"/>
    <cellStyle name="Vírgula 12 4 2 7 2" xfId="32806"/>
    <cellStyle name="Vírgula 12 4 2 7 3" xfId="44098"/>
    <cellStyle name="Vírgula 12 4 2 8" xfId="32807"/>
    <cellStyle name="Vírgula 12 4 2 9" xfId="32808"/>
    <cellStyle name="Vírgula 12 4 3" xfId="32809"/>
    <cellStyle name="Vírgula 12 4 3 2" xfId="32810"/>
    <cellStyle name="Vírgula 12 4 3 2 2" xfId="32811"/>
    <cellStyle name="Vírgula 12 4 3 2 2 2" xfId="32812"/>
    <cellStyle name="Vírgula 12 4 3 2 2 3" xfId="32813"/>
    <cellStyle name="Vírgula 12 4 3 2 2 4" xfId="53704"/>
    <cellStyle name="Vírgula 12 4 3 2 3" xfId="32814"/>
    <cellStyle name="Vírgula 12 4 3 2 3 2" xfId="32815"/>
    <cellStyle name="Vírgula 12 4 3 2 3 3" xfId="49895"/>
    <cellStyle name="Vírgula 12 4 3 2 4" xfId="32816"/>
    <cellStyle name="Vírgula 12 4 3 2 5" xfId="32817"/>
    <cellStyle name="Vírgula 12 4 3 2 6" xfId="43048"/>
    <cellStyle name="Vírgula 12 4 3 3" xfId="32818"/>
    <cellStyle name="Vírgula 12 4 3 3 2" xfId="32819"/>
    <cellStyle name="Vírgula 12 4 3 3 3" xfId="32820"/>
    <cellStyle name="Vírgula 12 4 3 3 4" xfId="49896"/>
    <cellStyle name="Vírgula 12 4 3 4" xfId="32821"/>
    <cellStyle name="Vírgula 12 4 3 4 2" xfId="32822"/>
    <cellStyle name="Vírgula 12 4 3 4 3" xfId="32823"/>
    <cellStyle name="Vírgula 12 4 3 4 4" xfId="46682"/>
    <cellStyle name="Vírgula 12 4 3 5" xfId="32824"/>
    <cellStyle name="Vírgula 12 4 3 5 2" xfId="32825"/>
    <cellStyle name="Vírgula 12 4 3 5 3" xfId="32826"/>
    <cellStyle name="Vírgula 12 4 3 5 4" xfId="51893"/>
    <cellStyle name="Vírgula 12 4 3 6" xfId="32827"/>
    <cellStyle name="Vírgula 12 4 3 6 2" xfId="32828"/>
    <cellStyle name="Vírgula 12 4 3 6 3" xfId="44859"/>
    <cellStyle name="Vírgula 12 4 3 7" xfId="32829"/>
    <cellStyle name="Vírgula 12 4 3 8" xfId="32830"/>
    <cellStyle name="Vírgula 12 4 3 9" xfId="41237"/>
    <cellStyle name="Vírgula 12 4 4" xfId="32831"/>
    <cellStyle name="Vírgula 12 4 4 2" xfId="32832"/>
    <cellStyle name="Vírgula 12 4 4 2 2" xfId="32833"/>
    <cellStyle name="Vírgula 12 4 4 2 3" xfId="32834"/>
    <cellStyle name="Vírgula 12 4 4 2 4" xfId="52491"/>
    <cellStyle name="Vírgula 12 4 4 3" xfId="32835"/>
    <cellStyle name="Vírgula 12 4 4 3 2" xfId="32836"/>
    <cellStyle name="Vírgula 12 4 4 3 3" xfId="49897"/>
    <cellStyle name="Vírgula 12 4 4 4" xfId="32837"/>
    <cellStyle name="Vírgula 12 4 4 5" xfId="32838"/>
    <cellStyle name="Vírgula 12 4 4 6" xfId="41835"/>
    <cellStyle name="Vírgula 12 4 5" xfId="32839"/>
    <cellStyle name="Vírgula 12 4 5 2" xfId="32840"/>
    <cellStyle name="Vírgula 12 4 5 3" xfId="32841"/>
    <cellStyle name="Vírgula 12 4 5 4" xfId="49898"/>
    <cellStyle name="Vírgula 12 4 6" xfId="32842"/>
    <cellStyle name="Vírgula 12 4 6 2" xfId="32843"/>
    <cellStyle name="Vírgula 12 4 6 3" xfId="32844"/>
    <cellStyle name="Vírgula 12 4 6 4" xfId="45469"/>
    <cellStyle name="Vírgula 12 4 7" xfId="32845"/>
    <cellStyle name="Vírgula 12 4 7 2" xfId="32846"/>
    <cellStyle name="Vírgula 12 4 7 3" xfId="32847"/>
    <cellStyle name="Vírgula 12 4 7 4" xfId="50680"/>
    <cellStyle name="Vírgula 12 4 8" xfId="32848"/>
    <cellStyle name="Vírgula 12 4 8 2" xfId="32849"/>
    <cellStyle name="Vírgula 12 4 8 3" xfId="43646"/>
    <cellStyle name="Vírgula 12 4 9" xfId="32850"/>
    <cellStyle name="Vírgula 12 5" xfId="32851"/>
    <cellStyle name="Vírgula 12 5 10" xfId="32852"/>
    <cellStyle name="Vírgula 12 5 11" xfId="40159"/>
    <cellStyle name="Vírgula 12 5 2" xfId="32853"/>
    <cellStyle name="Vírgula 12 5 2 10" xfId="40526"/>
    <cellStyle name="Vírgula 12 5 2 2" xfId="32854"/>
    <cellStyle name="Vírgula 12 5 2 2 2" xfId="32855"/>
    <cellStyle name="Vírgula 12 5 2 2 2 2" xfId="32856"/>
    <cellStyle name="Vírgula 12 5 2 2 2 2 2" xfId="32857"/>
    <cellStyle name="Vírgula 12 5 2 2 2 2 3" xfId="32858"/>
    <cellStyle name="Vírgula 12 5 2 2 2 2 4" xfId="53707"/>
    <cellStyle name="Vírgula 12 5 2 2 2 3" xfId="32859"/>
    <cellStyle name="Vírgula 12 5 2 2 2 3 2" xfId="32860"/>
    <cellStyle name="Vírgula 12 5 2 2 2 3 3" xfId="49899"/>
    <cellStyle name="Vírgula 12 5 2 2 2 4" xfId="32861"/>
    <cellStyle name="Vírgula 12 5 2 2 2 5" xfId="32862"/>
    <cellStyle name="Vírgula 12 5 2 2 2 6" xfId="43051"/>
    <cellStyle name="Vírgula 12 5 2 2 3" xfId="32863"/>
    <cellStyle name="Vírgula 12 5 2 2 3 2" xfId="32864"/>
    <cellStyle name="Vírgula 12 5 2 2 3 3" xfId="32865"/>
    <cellStyle name="Vírgula 12 5 2 2 3 4" xfId="49900"/>
    <cellStyle name="Vírgula 12 5 2 2 4" xfId="32866"/>
    <cellStyle name="Vírgula 12 5 2 2 4 2" xfId="32867"/>
    <cellStyle name="Vírgula 12 5 2 2 4 3" xfId="32868"/>
    <cellStyle name="Vírgula 12 5 2 2 4 4" xfId="46685"/>
    <cellStyle name="Vírgula 12 5 2 2 5" xfId="32869"/>
    <cellStyle name="Vírgula 12 5 2 2 5 2" xfId="32870"/>
    <cellStyle name="Vírgula 12 5 2 2 5 3" xfId="32871"/>
    <cellStyle name="Vírgula 12 5 2 2 5 4" xfId="51896"/>
    <cellStyle name="Vírgula 12 5 2 2 6" xfId="32872"/>
    <cellStyle name="Vírgula 12 5 2 2 6 2" xfId="32873"/>
    <cellStyle name="Vírgula 12 5 2 2 6 3" xfId="44862"/>
    <cellStyle name="Vírgula 12 5 2 2 7" xfId="32874"/>
    <cellStyle name="Vírgula 12 5 2 2 8" xfId="32875"/>
    <cellStyle name="Vírgula 12 5 2 2 9" xfId="41240"/>
    <cellStyle name="Vírgula 12 5 2 3" xfId="32876"/>
    <cellStyle name="Vírgula 12 5 2 3 2" xfId="32877"/>
    <cellStyle name="Vírgula 12 5 2 3 2 2" xfId="32878"/>
    <cellStyle name="Vírgula 12 5 2 3 2 3" xfId="32879"/>
    <cellStyle name="Vírgula 12 5 2 3 2 4" xfId="52993"/>
    <cellStyle name="Vírgula 12 5 2 3 3" xfId="32880"/>
    <cellStyle name="Vírgula 12 5 2 3 3 2" xfId="32881"/>
    <cellStyle name="Vírgula 12 5 2 3 3 3" xfId="49901"/>
    <cellStyle name="Vírgula 12 5 2 3 4" xfId="32882"/>
    <cellStyle name="Vírgula 12 5 2 3 5" xfId="32883"/>
    <cellStyle name="Vírgula 12 5 2 3 6" xfId="42337"/>
    <cellStyle name="Vírgula 12 5 2 4" xfId="32884"/>
    <cellStyle name="Vírgula 12 5 2 4 2" xfId="32885"/>
    <cellStyle name="Vírgula 12 5 2 4 3" xfId="32886"/>
    <cellStyle name="Vírgula 12 5 2 4 4" xfId="49902"/>
    <cellStyle name="Vírgula 12 5 2 5" xfId="32887"/>
    <cellStyle name="Vírgula 12 5 2 5 2" xfId="32888"/>
    <cellStyle name="Vírgula 12 5 2 5 3" xfId="32889"/>
    <cellStyle name="Vírgula 12 5 2 5 4" xfId="45971"/>
    <cellStyle name="Vírgula 12 5 2 6" xfId="32890"/>
    <cellStyle name="Vírgula 12 5 2 6 2" xfId="32891"/>
    <cellStyle name="Vírgula 12 5 2 6 3" xfId="32892"/>
    <cellStyle name="Vírgula 12 5 2 6 4" xfId="51182"/>
    <cellStyle name="Vírgula 12 5 2 7" xfId="32893"/>
    <cellStyle name="Vírgula 12 5 2 7 2" xfId="32894"/>
    <cellStyle name="Vírgula 12 5 2 7 3" xfId="44148"/>
    <cellStyle name="Vírgula 12 5 2 8" xfId="32895"/>
    <cellStyle name="Vírgula 12 5 2 9" xfId="32896"/>
    <cellStyle name="Vírgula 12 5 3" xfId="32897"/>
    <cellStyle name="Vírgula 12 5 3 2" xfId="32898"/>
    <cellStyle name="Vírgula 12 5 3 2 2" xfId="32899"/>
    <cellStyle name="Vírgula 12 5 3 2 2 2" xfId="32900"/>
    <cellStyle name="Vírgula 12 5 3 2 2 3" xfId="32901"/>
    <cellStyle name="Vírgula 12 5 3 2 2 4" xfId="53706"/>
    <cellStyle name="Vírgula 12 5 3 2 3" xfId="32902"/>
    <cellStyle name="Vírgula 12 5 3 2 3 2" xfId="32903"/>
    <cellStyle name="Vírgula 12 5 3 2 3 3" xfId="49903"/>
    <cellStyle name="Vírgula 12 5 3 2 4" xfId="32904"/>
    <cellStyle name="Vírgula 12 5 3 2 5" xfId="32905"/>
    <cellStyle name="Vírgula 12 5 3 2 6" xfId="43050"/>
    <cellStyle name="Vírgula 12 5 3 3" xfId="32906"/>
    <cellStyle name="Vírgula 12 5 3 3 2" xfId="32907"/>
    <cellStyle name="Vírgula 12 5 3 3 3" xfId="32908"/>
    <cellStyle name="Vírgula 12 5 3 3 4" xfId="49904"/>
    <cellStyle name="Vírgula 12 5 3 4" xfId="32909"/>
    <cellStyle name="Vírgula 12 5 3 4 2" xfId="32910"/>
    <cellStyle name="Vírgula 12 5 3 4 3" xfId="32911"/>
    <cellStyle name="Vírgula 12 5 3 4 4" xfId="46684"/>
    <cellStyle name="Vírgula 12 5 3 5" xfId="32912"/>
    <cellStyle name="Vírgula 12 5 3 5 2" xfId="32913"/>
    <cellStyle name="Vírgula 12 5 3 5 3" xfId="32914"/>
    <cellStyle name="Vírgula 12 5 3 5 4" xfId="51895"/>
    <cellStyle name="Vírgula 12 5 3 6" xfId="32915"/>
    <cellStyle name="Vírgula 12 5 3 6 2" xfId="32916"/>
    <cellStyle name="Vírgula 12 5 3 6 3" xfId="44861"/>
    <cellStyle name="Vírgula 12 5 3 7" xfId="32917"/>
    <cellStyle name="Vírgula 12 5 3 8" xfId="32918"/>
    <cellStyle name="Vírgula 12 5 3 9" xfId="41239"/>
    <cellStyle name="Vírgula 12 5 4" xfId="32919"/>
    <cellStyle name="Vírgula 12 5 4 2" xfId="32920"/>
    <cellStyle name="Vírgula 12 5 4 2 2" xfId="32921"/>
    <cellStyle name="Vírgula 12 5 4 2 3" xfId="32922"/>
    <cellStyle name="Vírgula 12 5 4 2 4" xfId="52626"/>
    <cellStyle name="Vírgula 12 5 4 3" xfId="32923"/>
    <cellStyle name="Vírgula 12 5 4 3 2" xfId="32924"/>
    <cellStyle name="Vírgula 12 5 4 3 3" xfId="49905"/>
    <cellStyle name="Vírgula 12 5 4 4" xfId="32925"/>
    <cellStyle name="Vírgula 12 5 4 5" xfId="32926"/>
    <cellStyle name="Vírgula 12 5 4 6" xfId="41970"/>
    <cellStyle name="Vírgula 12 5 5" xfId="32927"/>
    <cellStyle name="Vírgula 12 5 5 2" xfId="32928"/>
    <cellStyle name="Vírgula 12 5 5 3" xfId="32929"/>
    <cellStyle name="Vírgula 12 5 5 4" xfId="49906"/>
    <cellStyle name="Vírgula 12 5 6" xfId="32930"/>
    <cellStyle name="Vírgula 12 5 6 2" xfId="32931"/>
    <cellStyle name="Vírgula 12 5 6 3" xfId="32932"/>
    <cellStyle name="Vírgula 12 5 6 4" xfId="45604"/>
    <cellStyle name="Vírgula 12 5 7" xfId="32933"/>
    <cellStyle name="Vírgula 12 5 7 2" xfId="32934"/>
    <cellStyle name="Vírgula 12 5 7 3" xfId="32935"/>
    <cellStyle name="Vírgula 12 5 7 4" xfId="50815"/>
    <cellStyle name="Vírgula 12 5 8" xfId="32936"/>
    <cellStyle name="Vírgula 12 5 8 2" xfId="32937"/>
    <cellStyle name="Vírgula 12 5 8 3" xfId="43781"/>
    <cellStyle name="Vírgula 12 5 9" xfId="32938"/>
    <cellStyle name="Vírgula 12 6" xfId="32939"/>
    <cellStyle name="Vírgula 12 6 10" xfId="32940"/>
    <cellStyle name="Vírgula 12 6 11" xfId="39975"/>
    <cellStyle name="Vírgula 12 6 2" xfId="32941"/>
    <cellStyle name="Vírgula 12 6 2 10" xfId="40432"/>
    <cellStyle name="Vírgula 12 6 2 2" xfId="32942"/>
    <cellStyle name="Vírgula 12 6 2 2 2" xfId="32943"/>
    <cellStyle name="Vírgula 12 6 2 2 2 2" xfId="32944"/>
    <cellStyle name="Vírgula 12 6 2 2 2 2 2" xfId="32945"/>
    <cellStyle name="Vírgula 12 6 2 2 2 2 3" xfId="32946"/>
    <cellStyle name="Vírgula 12 6 2 2 2 2 4" xfId="53709"/>
    <cellStyle name="Vírgula 12 6 2 2 2 3" xfId="32947"/>
    <cellStyle name="Vírgula 12 6 2 2 2 3 2" xfId="32948"/>
    <cellStyle name="Vírgula 12 6 2 2 2 3 3" xfId="49907"/>
    <cellStyle name="Vírgula 12 6 2 2 2 4" xfId="32949"/>
    <cellStyle name="Vírgula 12 6 2 2 2 5" xfId="32950"/>
    <cellStyle name="Vírgula 12 6 2 2 2 6" xfId="43053"/>
    <cellStyle name="Vírgula 12 6 2 2 3" xfId="32951"/>
    <cellStyle name="Vírgula 12 6 2 2 3 2" xfId="32952"/>
    <cellStyle name="Vírgula 12 6 2 2 3 3" xfId="32953"/>
    <cellStyle name="Vírgula 12 6 2 2 3 4" xfId="49908"/>
    <cellStyle name="Vírgula 12 6 2 2 4" xfId="32954"/>
    <cellStyle name="Vírgula 12 6 2 2 4 2" xfId="32955"/>
    <cellStyle name="Vírgula 12 6 2 2 4 3" xfId="32956"/>
    <cellStyle name="Vírgula 12 6 2 2 4 4" xfId="46687"/>
    <cellStyle name="Vírgula 12 6 2 2 5" xfId="32957"/>
    <cellStyle name="Vírgula 12 6 2 2 5 2" xfId="32958"/>
    <cellStyle name="Vírgula 12 6 2 2 5 3" xfId="32959"/>
    <cellStyle name="Vírgula 12 6 2 2 5 4" xfId="51898"/>
    <cellStyle name="Vírgula 12 6 2 2 6" xfId="32960"/>
    <cellStyle name="Vírgula 12 6 2 2 6 2" xfId="32961"/>
    <cellStyle name="Vírgula 12 6 2 2 6 3" xfId="44864"/>
    <cellStyle name="Vírgula 12 6 2 2 7" xfId="32962"/>
    <cellStyle name="Vírgula 12 6 2 2 8" xfId="32963"/>
    <cellStyle name="Vírgula 12 6 2 2 9" xfId="41242"/>
    <cellStyle name="Vírgula 12 6 2 3" xfId="32964"/>
    <cellStyle name="Vírgula 12 6 2 3 2" xfId="32965"/>
    <cellStyle name="Vírgula 12 6 2 3 2 2" xfId="32966"/>
    <cellStyle name="Vírgula 12 6 2 3 2 3" xfId="32967"/>
    <cellStyle name="Vírgula 12 6 2 3 2 4" xfId="52899"/>
    <cellStyle name="Vírgula 12 6 2 3 3" xfId="32968"/>
    <cellStyle name="Vírgula 12 6 2 3 3 2" xfId="32969"/>
    <cellStyle name="Vírgula 12 6 2 3 3 3" xfId="49909"/>
    <cellStyle name="Vírgula 12 6 2 3 4" xfId="32970"/>
    <cellStyle name="Vírgula 12 6 2 3 5" xfId="32971"/>
    <cellStyle name="Vírgula 12 6 2 3 6" xfId="42243"/>
    <cellStyle name="Vírgula 12 6 2 4" xfId="32972"/>
    <cellStyle name="Vírgula 12 6 2 4 2" xfId="32973"/>
    <cellStyle name="Vírgula 12 6 2 4 3" xfId="32974"/>
    <cellStyle name="Vírgula 12 6 2 4 4" xfId="49910"/>
    <cellStyle name="Vírgula 12 6 2 5" xfId="32975"/>
    <cellStyle name="Vírgula 12 6 2 5 2" xfId="32976"/>
    <cellStyle name="Vírgula 12 6 2 5 3" xfId="32977"/>
    <cellStyle name="Vírgula 12 6 2 5 4" xfId="45877"/>
    <cellStyle name="Vírgula 12 6 2 6" xfId="32978"/>
    <cellStyle name="Vírgula 12 6 2 6 2" xfId="32979"/>
    <cellStyle name="Vírgula 12 6 2 6 3" xfId="32980"/>
    <cellStyle name="Vírgula 12 6 2 6 4" xfId="51088"/>
    <cellStyle name="Vírgula 12 6 2 7" xfId="32981"/>
    <cellStyle name="Vírgula 12 6 2 7 2" xfId="32982"/>
    <cellStyle name="Vírgula 12 6 2 7 3" xfId="44054"/>
    <cellStyle name="Vírgula 12 6 2 8" xfId="32983"/>
    <cellStyle name="Vírgula 12 6 2 9" xfId="32984"/>
    <cellStyle name="Vírgula 12 6 3" xfId="32985"/>
    <cellStyle name="Vírgula 12 6 3 2" xfId="32986"/>
    <cellStyle name="Vírgula 12 6 3 2 2" xfId="32987"/>
    <cellStyle name="Vírgula 12 6 3 2 2 2" xfId="32988"/>
    <cellStyle name="Vírgula 12 6 3 2 2 3" xfId="32989"/>
    <cellStyle name="Vírgula 12 6 3 2 2 4" xfId="53708"/>
    <cellStyle name="Vírgula 12 6 3 2 3" xfId="32990"/>
    <cellStyle name="Vírgula 12 6 3 2 3 2" xfId="32991"/>
    <cellStyle name="Vírgula 12 6 3 2 3 3" xfId="49911"/>
    <cellStyle name="Vírgula 12 6 3 2 4" xfId="32992"/>
    <cellStyle name="Vírgula 12 6 3 2 5" xfId="32993"/>
    <cellStyle name="Vírgula 12 6 3 2 6" xfId="43052"/>
    <cellStyle name="Vírgula 12 6 3 3" xfId="32994"/>
    <cellStyle name="Vírgula 12 6 3 3 2" xfId="32995"/>
    <cellStyle name="Vírgula 12 6 3 3 3" xfId="32996"/>
    <cellStyle name="Vírgula 12 6 3 3 4" xfId="49912"/>
    <cellStyle name="Vírgula 12 6 3 4" xfId="32997"/>
    <cellStyle name="Vírgula 12 6 3 4 2" xfId="32998"/>
    <cellStyle name="Vírgula 12 6 3 4 3" xfId="32999"/>
    <cellStyle name="Vírgula 12 6 3 4 4" xfId="46686"/>
    <cellStyle name="Vírgula 12 6 3 5" xfId="33000"/>
    <cellStyle name="Vírgula 12 6 3 5 2" xfId="33001"/>
    <cellStyle name="Vírgula 12 6 3 5 3" xfId="33002"/>
    <cellStyle name="Vírgula 12 6 3 5 4" xfId="51897"/>
    <cellStyle name="Vírgula 12 6 3 6" xfId="33003"/>
    <cellStyle name="Vírgula 12 6 3 6 2" xfId="33004"/>
    <cellStyle name="Vírgula 12 6 3 6 3" xfId="44863"/>
    <cellStyle name="Vírgula 12 6 3 7" xfId="33005"/>
    <cellStyle name="Vírgula 12 6 3 8" xfId="33006"/>
    <cellStyle name="Vírgula 12 6 3 9" xfId="41241"/>
    <cellStyle name="Vírgula 12 6 4" xfId="33007"/>
    <cellStyle name="Vírgula 12 6 4 2" xfId="33008"/>
    <cellStyle name="Vírgula 12 6 4 2 2" xfId="33009"/>
    <cellStyle name="Vírgula 12 6 4 2 3" xfId="33010"/>
    <cellStyle name="Vírgula 12 6 4 2 4" xfId="52442"/>
    <cellStyle name="Vírgula 12 6 4 3" xfId="33011"/>
    <cellStyle name="Vírgula 12 6 4 3 2" xfId="33012"/>
    <cellStyle name="Vírgula 12 6 4 3 3" xfId="49913"/>
    <cellStyle name="Vírgula 12 6 4 4" xfId="33013"/>
    <cellStyle name="Vírgula 12 6 4 5" xfId="33014"/>
    <cellStyle name="Vírgula 12 6 4 6" xfId="41786"/>
    <cellStyle name="Vírgula 12 6 5" xfId="33015"/>
    <cellStyle name="Vírgula 12 6 5 2" xfId="33016"/>
    <cellStyle name="Vírgula 12 6 5 3" xfId="33017"/>
    <cellStyle name="Vírgula 12 6 5 4" xfId="49914"/>
    <cellStyle name="Vírgula 12 6 6" xfId="33018"/>
    <cellStyle name="Vírgula 12 6 6 2" xfId="33019"/>
    <cellStyle name="Vírgula 12 6 6 3" xfId="33020"/>
    <cellStyle name="Vírgula 12 6 6 4" xfId="45420"/>
    <cellStyle name="Vírgula 12 6 7" xfId="33021"/>
    <cellStyle name="Vírgula 12 6 7 2" xfId="33022"/>
    <cellStyle name="Vírgula 12 6 7 3" xfId="33023"/>
    <cellStyle name="Vírgula 12 6 7 4" xfId="50631"/>
    <cellStyle name="Vírgula 12 6 8" xfId="33024"/>
    <cellStyle name="Vírgula 12 6 8 2" xfId="33025"/>
    <cellStyle name="Vírgula 12 6 8 3" xfId="43597"/>
    <cellStyle name="Vírgula 12 6 9" xfId="33026"/>
    <cellStyle name="Vírgula 12 7" xfId="33027"/>
    <cellStyle name="Vírgula 12 7 10" xfId="40297"/>
    <cellStyle name="Vírgula 12 7 2" xfId="33028"/>
    <cellStyle name="Vírgula 12 7 2 2" xfId="33029"/>
    <cellStyle name="Vírgula 12 7 2 2 2" xfId="33030"/>
    <cellStyle name="Vírgula 12 7 2 2 2 2" xfId="33031"/>
    <cellStyle name="Vírgula 12 7 2 2 2 3" xfId="33032"/>
    <cellStyle name="Vírgula 12 7 2 2 2 4" xfId="53710"/>
    <cellStyle name="Vírgula 12 7 2 2 3" xfId="33033"/>
    <cellStyle name="Vírgula 12 7 2 2 3 2" xfId="33034"/>
    <cellStyle name="Vírgula 12 7 2 2 3 3" xfId="49915"/>
    <cellStyle name="Vírgula 12 7 2 2 4" xfId="33035"/>
    <cellStyle name="Vírgula 12 7 2 2 5" xfId="33036"/>
    <cellStyle name="Vírgula 12 7 2 2 6" xfId="43054"/>
    <cellStyle name="Vírgula 12 7 2 3" xfId="33037"/>
    <cellStyle name="Vírgula 12 7 2 3 2" xfId="33038"/>
    <cellStyle name="Vírgula 12 7 2 3 3" xfId="33039"/>
    <cellStyle name="Vírgula 12 7 2 3 4" xfId="49916"/>
    <cellStyle name="Vírgula 12 7 2 4" xfId="33040"/>
    <cellStyle name="Vírgula 12 7 2 4 2" xfId="33041"/>
    <cellStyle name="Vírgula 12 7 2 4 3" xfId="33042"/>
    <cellStyle name="Vírgula 12 7 2 4 4" xfId="46688"/>
    <cellStyle name="Vírgula 12 7 2 5" xfId="33043"/>
    <cellStyle name="Vírgula 12 7 2 5 2" xfId="33044"/>
    <cellStyle name="Vírgula 12 7 2 5 3" xfId="33045"/>
    <cellStyle name="Vírgula 12 7 2 5 4" xfId="51899"/>
    <cellStyle name="Vírgula 12 7 2 6" xfId="33046"/>
    <cellStyle name="Vírgula 12 7 2 6 2" xfId="33047"/>
    <cellStyle name="Vírgula 12 7 2 6 3" xfId="44865"/>
    <cellStyle name="Vírgula 12 7 2 7" xfId="33048"/>
    <cellStyle name="Vírgula 12 7 2 8" xfId="33049"/>
    <cellStyle name="Vírgula 12 7 2 9" xfId="41243"/>
    <cellStyle name="Vírgula 12 7 3" xfId="33050"/>
    <cellStyle name="Vírgula 12 7 3 2" xfId="33051"/>
    <cellStyle name="Vírgula 12 7 3 2 2" xfId="33052"/>
    <cellStyle name="Vírgula 12 7 3 2 3" xfId="33053"/>
    <cellStyle name="Vírgula 12 7 3 2 4" xfId="52764"/>
    <cellStyle name="Vírgula 12 7 3 3" xfId="33054"/>
    <cellStyle name="Vírgula 12 7 3 3 2" xfId="33055"/>
    <cellStyle name="Vírgula 12 7 3 3 3" xfId="49917"/>
    <cellStyle name="Vírgula 12 7 3 4" xfId="33056"/>
    <cellStyle name="Vírgula 12 7 3 5" xfId="33057"/>
    <cellStyle name="Vírgula 12 7 3 6" xfId="42108"/>
    <cellStyle name="Vírgula 12 7 4" xfId="33058"/>
    <cellStyle name="Vírgula 12 7 4 2" xfId="33059"/>
    <cellStyle name="Vírgula 12 7 4 3" xfId="33060"/>
    <cellStyle name="Vírgula 12 7 4 4" xfId="49918"/>
    <cellStyle name="Vírgula 12 7 5" xfId="33061"/>
    <cellStyle name="Vírgula 12 7 5 2" xfId="33062"/>
    <cellStyle name="Vírgula 12 7 5 3" xfId="33063"/>
    <cellStyle name="Vírgula 12 7 5 4" xfId="45742"/>
    <cellStyle name="Vírgula 12 7 6" xfId="33064"/>
    <cellStyle name="Vírgula 12 7 6 2" xfId="33065"/>
    <cellStyle name="Vírgula 12 7 6 3" xfId="33066"/>
    <cellStyle name="Vírgula 12 7 6 4" xfId="50953"/>
    <cellStyle name="Vírgula 12 7 7" xfId="33067"/>
    <cellStyle name="Vírgula 12 7 7 2" xfId="33068"/>
    <cellStyle name="Vírgula 12 7 7 3" xfId="43919"/>
    <cellStyle name="Vírgula 12 7 8" xfId="33069"/>
    <cellStyle name="Vírgula 12 7 9" xfId="33070"/>
    <cellStyle name="Vírgula 12 8" xfId="33071"/>
    <cellStyle name="Vírgula 12 8 2" xfId="33072"/>
    <cellStyle name="Vírgula 12 8 2 2" xfId="33073"/>
    <cellStyle name="Vírgula 12 8 2 2 2" xfId="33074"/>
    <cellStyle name="Vírgula 12 8 2 2 3" xfId="33075"/>
    <cellStyle name="Vírgula 12 8 2 2 4" xfId="53131"/>
    <cellStyle name="Vírgula 12 8 2 3" xfId="33076"/>
    <cellStyle name="Vírgula 12 8 2 3 2" xfId="33077"/>
    <cellStyle name="Vírgula 12 8 2 3 3" xfId="49919"/>
    <cellStyle name="Vírgula 12 8 2 4" xfId="33078"/>
    <cellStyle name="Vírgula 12 8 2 5" xfId="33079"/>
    <cellStyle name="Vírgula 12 8 2 6" xfId="42475"/>
    <cellStyle name="Vírgula 12 8 3" xfId="33080"/>
    <cellStyle name="Vírgula 12 8 3 2" xfId="33081"/>
    <cellStyle name="Vírgula 12 8 3 3" xfId="33082"/>
    <cellStyle name="Vírgula 12 8 3 4" xfId="49920"/>
    <cellStyle name="Vírgula 12 8 4" xfId="33083"/>
    <cellStyle name="Vírgula 12 8 4 2" xfId="33084"/>
    <cellStyle name="Vírgula 12 8 4 3" xfId="33085"/>
    <cellStyle name="Vírgula 12 8 4 4" xfId="46109"/>
    <cellStyle name="Vírgula 12 8 5" xfId="33086"/>
    <cellStyle name="Vírgula 12 8 5 2" xfId="33087"/>
    <cellStyle name="Vírgula 12 8 5 3" xfId="33088"/>
    <cellStyle name="Vírgula 12 8 5 4" xfId="51320"/>
    <cellStyle name="Vírgula 12 8 6" xfId="33089"/>
    <cellStyle name="Vírgula 12 8 6 2" xfId="33090"/>
    <cellStyle name="Vírgula 12 8 6 3" xfId="44286"/>
    <cellStyle name="Vírgula 12 8 7" xfId="33091"/>
    <cellStyle name="Vírgula 12 8 8" xfId="33092"/>
    <cellStyle name="Vírgula 12 8 9" xfId="40664"/>
    <cellStyle name="Vírgula 12 9" xfId="33093"/>
    <cellStyle name="Vírgula 12 9 2" xfId="33094"/>
    <cellStyle name="Vírgula 12 9 2 2" xfId="33095"/>
    <cellStyle name="Vírgula 12 9 2 2 2" xfId="33096"/>
    <cellStyle name="Vírgula 12 9 2 2 3" xfId="33097"/>
    <cellStyle name="Vírgula 12 9 2 2 4" xfId="52398"/>
    <cellStyle name="Vírgula 12 9 2 3" xfId="33098"/>
    <cellStyle name="Vírgula 12 9 2 3 2" xfId="33099"/>
    <cellStyle name="Vírgula 12 9 2 3 3" xfId="49921"/>
    <cellStyle name="Vírgula 12 9 2 4" xfId="33100"/>
    <cellStyle name="Vírgula 12 9 2 5" xfId="33101"/>
    <cellStyle name="Vírgula 12 9 2 6" xfId="41742"/>
    <cellStyle name="Vírgula 12 9 3" xfId="33102"/>
    <cellStyle name="Vírgula 12 9 3 2" xfId="33103"/>
    <cellStyle name="Vírgula 12 9 3 3" xfId="33104"/>
    <cellStyle name="Vírgula 12 9 3 4" xfId="49922"/>
    <cellStyle name="Vírgula 12 9 4" xfId="33105"/>
    <cellStyle name="Vírgula 12 9 4 2" xfId="33106"/>
    <cellStyle name="Vírgula 12 9 4 3" xfId="33107"/>
    <cellStyle name="Vírgula 12 9 4 4" xfId="45376"/>
    <cellStyle name="Vírgula 12 9 5" xfId="33108"/>
    <cellStyle name="Vírgula 12 9 5 2" xfId="33109"/>
    <cellStyle name="Vírgula 12 9 5 3" xfId="33110"/>
    <cellStyle name="Vírgula 12 9 5 4" xfId="50587"/>
    <cellStyle name="Vírgula 12 9 6" xfId="33111"/>
    <cellStyle name="Vírgula 12 9 6 2" xfId="33112"/>
    <cellStyle name="Vírgula 12 9 6 3" xfId="43553"/>
    <cellStyle name="Vírgula 12 9 7" xfId="33113"/>
    <cellStyle name="Vírgula 12 9 8" xfId="33114"/>
    <cellStyle name="Vírgula 12 9 9" xfId="39931"/>
    <cellStyle name="Vírgula 13" xfId="174"/>
    <cellStyle name="Vírgula 13 2" xfId="181"/>
    <cellStyle name="Vírgula 14" xfId="33115"/>
    <cellStyle name="Vírgula 14 2" xfId="33116"/>
    <cellStyle name="Vírgula 2" xfId="26"/>
    <cellStyle name="Vírgula 2 2" xfId="45"/>
    <cellStyle name="Vírgula 2 2 2" xfId="33117"/>
    <cellStyle name="Vírgula 2 2 2 2" xfId="33118"/>
    <cellStyle name="Vírgula 2 2 2 3" xfId="33119"/>
    <cellStyle name="Vírgula 2 2 2 3 2" xfId="33120"/>
    <cellStyle name="Vírgula 2 2 2 3 2 2" xfId="33121"/>
    <cellStyle name="Vírgula 2 2 2 3 2 2 2" xfId="33122"/>
    <cellStyle name="Vírgula 2 2 2 3 2 2 3" xfId="54127"/>
    <cellStyle name="Vírgula 2 2 2 3 2 3" xfId="33123"/>
    <cellStyle name="Vírgula 2 2 2 3 2 4" xfId="33124"/>
    <cellStyle name="Vírgula 2 2 2 3 2 5" xfId="43471"/>
    <cellStyle name="Vírgula 2 2 2 3 3" xfId="33125"/>
    <cellStyle name="Vírgula 2 2 2 3 3 2" xfId="33126"/>
    <cellStyle name="Vírgula 2 2 2 3 3 3" xfId="52316"/>
    <cellStyle name="Vírgula 2 2 2 3 4" xfId="33127"/>
    <cellStyle name="Vírgula 2 2 2 3 5" xfId="33128"/>
    <cellStyle name="Vírgula 2 2 2 3 6" xfId="41660"/>
    <cellStyle name="Vírgula 2 2 3" xfId="33129"/>
    <cellStyle name="Vírgula 2 2 4" xfId="33130"/>
    <cellStyle name="Vírgula 2 2 4 2" xfId="33131"/>
    <cellStyle name="Vírgula 2 2 4 2 2" xfId="33132"/>
    <cellStyle name="Vírgula 2 2 4 2 2 2" xfId="33133"/>
    <cellStyle name="Vírgula 2 2 4 2 2 3" xfId="33134"/>
    <cellStyle name="Vírgula 2 2 4 2 2 4" xfId="53833"/>
    <cellStyle name="Vírgula 2 2 4 2 3" xfId="33135"/>
    <cellStyle name="Vírgula 2 2 4 2 3 2" xfId="33136"/>
    <cellStyle name="Vírgula 2 2 4 2 3 3" xfId="49923"/>
    <cellStyle name="Vírgula 2 2 4 2 4" xfId="33137"/>
    <cellStyle name="Vírgula 2 2 4 2 5" xfId="33138"/>
    <cellStyle name="Vírgula 2 2 4 2 6" xfId="43177"/>
    <cellStyle name="Vírgula 2 2 4 3" xfId="33139"/>
    <cellStyle name="Vírgula 2 2 4 3 2" xfId="33140"/>
    <cellStyle name="Vírgula 2 2 4 3 3" xfId="33141"/>
    <cellStyle name="Vírgula 2 2 4 3 4" xfId="49924"/>
    <cellStyle name="Vírgula 2 2 4 4" xfId="33142"/>
    <cellStyle name="Vírgula 2 2 4 4 2" xfId="33143"/>
    <cellStyle name="Vírgula 2 2 4 4 3" xfId="33144"/>
    <cellStyle name="Vírgula 2 2 4 4 4" xfId="46811"/>
    <cellStyle name="Vírgula 2 2 4 5" xfId="33145"/>
    <cellStyle name="Vírgula 2 2 4 5 2" xfId="33146"/>
    <cellStyle name="Vírgula 2 2 4 5 3" xfId="33147"/>
    <cellStyle name="Vírgula 2 2 4 5 4" xfId="52022"/>
    <cellStyle name="Vírgula 2 2 4 6" xfId="33148"/>
    <cellStyle name="Vírgula 2 2 4 6 2" xfId="33149"/>
    <cellStyle name="Vírgula 2 2 4 6 3" xfId="44988"/>
    <cellStyle name="Vírgula 2 2 4 7" xfId="33150"/>
    <cellStyle name="Vírgula 2 2 4 8" xfId="33151"/>
    <cellStyle name="Vírgula 2 2 4 9" xfId="41366"/>
    <cellStyle name="Vírgula 2 2 5" xfId="33152"/>
    <cellStyle name="Vírgula 2 2 5 2" xfId="33153"/>
    <cellStyle name="Vírgula 2 2 5 2 2" xfId="33154"/>
    <cellStyle name="Vírgula 2 2 5 2 2 2" xfId="33155"/>
    <cellStyle name="Vírgula 2 2 5 2 2 3" xfId="54126"/>
    <cellStyle name="Vírgula 2 2 5 2 3" xfId="33156"/>
    <cellStyle name="Vírgula 2 2 5 2 4" xfId="33157"/>
    <cellStyle name="Vírgula 2 2 5 2 5" xfId="43470"/>
    <cellStyle name="Vírgula 2 2 5 3" xfId="33158"/>
    <cellStyle name="Vírgula 2 2 5 3 2" xfId="33159"/>
    <cellStyle name="Vírgula 2 2 5 3 3" xfId="52315"/>
    <cellStyle name="Vírgula 2 2 5 4" xfId="33160"/>
    <cellStyle name="Vírgula 2 2 5 5" xfId="33161"/>
    <cellStyle name="Vírgula 2 2 5 6" xfId="41659"/>
    <cellStyle name="Vírgula 2 3" xfId="190"/>
    <cellStyle name="Vírgula 2 3 2" xfId="33162"/>
    <cellStyle name="Vírgula 2 3 3" xfId="33163"/>
    <cellStyle name="Vírgula 2 3 3 2" xfId="33164"/>
    <cellStyle name="Vírgula 2 3 3 2 2" xfId="33165"/>
    <cellStyle name="Vírgula 2 3 3 2 2 2" xfId="33166"/>
    <cellStyle name="Vírgula 2 3 3 2 2 3" xfId="54128"/>
    <cellStyle name="Vírgula 2 3 3 2 3" xfId="33167"/>
    <cellStyle name="Vírgula 2 3 3 2 4" xfId="33168"/>
    <cellStyle name="Vírgula 2 3 3 2 5" xfId="43472"/>
    <cellStyle name="Vírgula 2 3 3 3" xfId="33169"/>
    <cellStyle name="Vírgula 2 3 3 3 2" xfId="33170"/>
    <cellStyle name="Vírgula 2 3 3 3 3" xfId="52317"/>
    <cellStyle name="Vírgula 2 3 3 4" xfId="33171"/>
    <cellStyle name="Vírgula 2 3 3 5" xfId="33172"/>
    <cellStyle name="Vírgula 2 3 3 6" xfId="41661"/>
    <cellStyle name="Vírgula 2 4" xfId="191"/>
    <cellStyle name="Vírgula 2 4 2" xfId="33173"/>
    <cellStyle name="Vírgula 2 4 2 2" xfId="33174"/>
    <cellStyle name="Vírgula 2 4 2 2 2" xfId="33175"/>
    <cellStyle name="Vírgula 2 4 2 2 2 2" xfId="33176"/>
    <cellStyle name="Vírgula 2 4 2 2 2 3" xfId="54129"/>
    <cellStyle name="Vírgula 2 4 2 2 3" xfId="33177"/>
    <cellStyle name="Vírgula 2 4 2 2 4" xfId="33178"/>
    <cellStyle name="Vírgula 2 4 2 2 5" xfId="43473"/>
    <cellStyle name="Vírgula 2 4 2 3" xfId="33179"/>
    <cellStyle name="Vírgula 2 4 2 3 2" xfId="33180"/>
    <cellStyle name="Vírgula 2 4 2 3 3" xfId="52318"/>
    <cellStyle name="Vírgula 2 4 2 4" xfId="33181"/>
    <cellStyle name="Vírgula 2 4 2 5" xfId="33182"/>
    <cellStyle name="Vírgula 2 4 2 6" xfId="41662"/>
    <cellStyle name="Vírgula 2 5" xfId="33183"/>
    <cellStyle name="Vírgula 2 6" xfId="33184"/>
    <cellStyle name="Vírgula 2 6 2" xfId="33185"/>
    <cellStyle name="Vírgula 2 6 2 2" xfId="33186"/>
    <cellStyle name="Vírgula 2 6 2 2 2" xfId="33187"/>
    <cellStyle name="Vírgula 2 6 2 2 3" xfId="33188"/>
    <cellStyle name="Vírgula 2 6 2 2 4" xfId="53831"/>
    <cellStyle name="Vírgula 2 6 2 3" xfId="33189"/>
    <cellStyle name="Vírgula 2 6 2 3 2" xfId="33190"/>
    <cellStyle name="Vírgula 2 6 2 3 3" xfId="49925"/>
    <cellStyle name="Vírgula 2 6 2 4" xfId="33191"/>
    <cellStyle name="Vírgula 2 6 2 5" xfId="33192"/>
    <cellStyle name="Vírgula 2 6 2 6" xfId="43175"/>
    <cellStyle name="Vírgula 2 6 3" xfId="33193"/>
    <cellStyle name="Vírgula 2 6 3 2" xfId="33194"/>
    <cellStyle name="Vírgula 2 6 3 3" xfId="33195"/>
    <cellStyle name="Vírgula 2 6 3 4" xfId="49926"/>
    <cellStyle name="Vírgula 2 6 4" xfId="33196"/>
    <cellStyle name="Vírgula 2 6 4 2" xfId="33197"/>
    <cellStyle name="Vírgula 2 6 4 3" xfId="33198"/>
    <cellStyle name="Vírgula 2 6 4 4" xfId="46809"/>
    <cellStyle name="Vírgula 2 6 5" xfId="33199"/>
    <cellStyle name="Vírgula 2 6 5 2" xfId="33200"/>
    <cellStyle name="Vírgula 2 6 5 3" xfId="33201"/>
    <cellStyle name="Vírgula 2 6 5 4" xfId="52020"/>
    <cellStyle name="Vírgula 2 6 6" xfId="33202"/>
    <cellStyle name="Vírgula 2 6 6 2" xfId="33203"/>
    <cellStyle name="Vírgula 2 6 6 3" xfId="44986"/>
    <cellStyle name="Vírgula 2 6 7" xfId="33204"/>
    <cellStyle name="Vírgula 2 6 8" xfId="33205"/>
    <cellStyle name="Vírgula 2 6 9" xfId="41364"/>
    <cellStyle name="Vírgula 2 7" xfId="33206"/>
    <cellStyle name="Vírgula 2 7 2" xfId="33207"/>
    <cellStyle name="Vírgula 2 7 2 2" xfId="33208"/>
    <cellStyle name="Vírgula 2 7 2 2 2" xfId="33209"/>
    <cellStyle name="Vírgula 2 7 2 2 3" xfId="54125"/>
    <cellStyle name="Vírgula 2 7 2 3" xfId="33210"/>
    <cellStyle name="Vírgula 2 7 2 4" xfId="33211"/>
    <cellStyle name="Vírgula 2 7 2 5" xfId="43469"/>
    <cellStyle name="Vírgula 2 7 3" xfId="33212"/>
    <cellStyle name="Vírgula 2 7 3 2" xfId="33213"/>
    <cellStyle name="Vírgula 2 7 3 3" xfId="52314"/>
    <cellStyle name="Vírgula 2 7 4" xfId="33214"/>
    <cellStyle name="Vírgula 2 7 5" xfId="33215"/>
    <cellStyle name="Vírgula 2 7 6" xfId="41658"/>
    <cellStyle name="Vírgula 3" xfId="35"/>
    <cellStyle name="Vírgula 3 2" xfId="36"/>
    <cellStyle name="Vírgula 3 2 2" xfId="33216"/>
    <cellStyle name="Vírgula 3 2 2 2" xfId="33217"/>
    <cellStyle name="Vírgula 3 2 3" xfId="33218"/>
    <cellStyle name="Vírgula 3 2 4" xfId="33219"/>
    <cellStyle name="Vírgula 3 3" xfId="33220"/>
    <cellStyle name="Vírgula 3 3 2" xfId="33221"/>
    <cellStyle name="Vírgula 3 4" xfId="33222"/>
    <cellStyle name="Vírgula 3 5" xfId="33223"/>
    <cellStyle name="Vírgula 3 6" xfId="33224"/>
    <cellStyle name="Vírgula 4" xfId="37"/>
    <cellStyle name="Vírgula 5" xfId="28"/>
    <cellStyle name="Vírgula 5 2" xfId="38"/>
    <cellStyle name="Vírgula 5 2 2" xfId="192"/>
    <cellStyle name="Vírgula 5 2 2 2" xfId="33225"/>
    <cellStyle name="Vírgula 5 2 3" xfId="33226"/>
    <cellStyle name="Vírgula 5 3" xfId="33227"/>
    <cellStyle name="Vírgula 6" xfId="44"/>
    <cellStyle name="Vírgula 6 2" xfId="57"/>
    <cellStyle name="Vírgula 6 2 2" xfId="33228"/>
    <cellStyle name="Vírgula 6 2 2 2" xfId="33229"/>
    <cellStyle name="Vírgula 6 2 3" xfId="33230"/>
    <cellStyle name="Vírgula 6 2 4" xfId="33231"/>
    <cellStyle name="Vírgula 6 3" xfId="193"/>
    <cellStyle name="Vírgula 6 3 2" xfId="33232"/>
    <cellStyle name="Vírgula 6 3 2 2" xfId="33233"/>
    <cellStyle name="Vírgula 6 3 3" xfId="33234"/>
    <cellStyle name="Vírgula 6 3 4" xfId="33235"/>
    <cellStyle name="Vírgula 6 4" xfId="33236"/>
    <cellStyle name="Vírgula 6 4 2" xfId="33237"/>
    <cellStyle name="Vírgula 6 5" xfId="33238"/>
    <cellStyle name="Vírgula 6 6" xfId="33239"/>
    <cellStyle name="Vírgula 7" xfId="50"/>
    <cellStyle name="Vírgula 7 10" xfId="33240"/>
    <cellStyle name="Vírgula 7 10 10" xfId="40298"/>
    <cellStyle name="Vírgula 7 10 2" xfId="33241"/>
    <cellStyle name="Vírgula 7 10 2 2" xfId="33242"/>
    <cellStyle name="Vírgula 7 10 2 2 2" xfId="33243"/>
    <cellStyle name="Vírgula 7 10 2 2 2 2" xfId="33244"/>
    <cellStyle name="Vírgula 7 10 2 2 2 3" xfId="33245"/>
    <cellStyle name="Vírgula 7 10 2 2 2 4" xfId="53711"/>
    <cellStyle name="Vírgula 7 10 2 2 3" xfId="33246"/>
    <cellStyle name="Vírgula 7 10 2 2 3 2" xfId="33247"/>
    <cellStyle name="Vírgula 7 10 2 2 3 3" xfId="49927"/>
    <cellStyle name="Vírgula 7 10 2 2 4" xfId="33248"/>
    <cellStyle name="Vírgula 7 10 2 2 5" xfId="33249"/>
    <cellStyle name="Vírgula 7 10 2 2 6" xfId="43055"/>
    <cellStyle name="Vírgula 7 10 2 3" xfId="33250"/>
    <cellStyle name="Vírgula 7 10 2 3 2" xfId="33251"/>
    <cellStyle name="Vírgula 7 10 2 3 3" xfId="33252"/>
    <cellStyle name="Vírgula 7 10 2 3 4" xfId="49928"/>
    <cellStyle name="Vírgula 7 10 2 4" xfId="33253"/>
    <cellStyle name="Vírgula 7 10 2 4 2" xfId="33254"/>
    <cellStyle name="Vírgula 7 10 2 4 3" xfId="33255"/>
    <cellStyle name="Vírgula 7 10 2 4 4" xfId="46689"/>
    <cellStyle name="Vírgula 7 10 2 5" xfId="33256"/>
    <cellStyle name="Vírgula 7 10 2 5 2" xfId="33257"/>
    <cellStyle name="Vírgula 7 10 2 5 3" xfId="33258"/>
    <cellStyle name="Vírgula 7 10 2 5 4" xfId="51900"/>
    <cellStyle name="Vírgula 7 10 2 6" xfId="33259"/>
    <cellStyle name="Vírgula 7 10 2 6 2" xfId="33260"/>
    <cellStyle name="Vírgula 7 10 2 6 3" xfId="44866"/>
    <cellStyle name="Vírgula 7 10 2 7" xfId="33261"/>
    <cellStyle name="Vírgula 7 10 2 8" xfId="33262"/>
    <cellStyle name="Vírgula 7 10 2 9" xfId="41244"/>
    <cellStyle name="Vírgula 7 10 3" xfId="33263"/>
    <cellStyle name="Vírgula 7 10 3 2" xfId="33264"/>
    <cellStyle name="Vírgula 7 10 3 2 2" xfId="33265"/>
    <cellStyle name="Vírgula 7 10 3 2 3" xfId="33266"/>
    <cellStyle name="Vírgula 7 10 3 2 4" xfId="52765"/>
    <cellStyle name="Vírgula 7 10 3 3" xfId="33267"/>
    <cellStyle name="Vírgula 7 10 3 3 2" xfId="33268"/>
    <cellStyle name="Vírgula 7 10 3 3 3" xfId="49929"/>
    <cellStyle name="Vírgula 7 10 3 4" xfId="33269"/>
    <cellStyle name="Vírgula 7 10 3 5" xfId="33270"/>
    <cellStyle name="Vírgula 7 10 3 6" xfId="42109"/>
    <cellStyle name="Vírgula 7 10 4" xfId="33271"/>
    <cellStyle name="Vírgula 7 10 4 2" xfId="33272"/>
    <cellStyle name="Vírgula 7 10 4 3" xfId="33273"/>
    <cellStyle name="Vírgula 7 10 4 4" xfId="49930"/>
    <cellStyle name="Vírgula 7 10 5" xfId="33274"/>
    <cellStyle name="Vírgula 7 10 5 2" xfId="33275"/>
    <cellStyle name="Vírgula 7 10 5 3" xfId="33276"/>
    <cellStyle name="Vírgula 7 10 5 4" xfId="45743"/>
    <cellStyle name="Vírgula 7 10 6" xfId="33277"/>
    <cellStyle name="Vírgula 7 10 6 2" xfId="33278"/>
    <cellStyle name="Vírgula 7 10 6 3" xfId="33279"/>
    <cellStyle name="Vírgula 7 10 6 4" xfId="50954"/>
    <cellStyle name="Vírgula 7 10 7" xfId="33280"/>
    <cellStyle name="Vírgula 7 10 7 2" xfId="33281"/>
    <cellStyle name="Vírgula 7 10 7 3" xfId="43920"/>
    <cellStyle name="Vírgula 7 10 8" xfId="33282"/>
    <cellStyle name="Vírgula 7 10 9" xfId="33283"/>
    <cellStyle name="Vírgula 7 11" xfId="33284"/>
    <cellStyle name="Vírgula 7 11 2" xfId="33285"/>
    <cellStyle name="Vírgula 7 11 2 2" xfId="33286"/>
    <cellStyle name="Vírgula 7 11 2 2 2" xfId="33287"/>
    <cellStyle name="Vírgula 7 11 2 2 3" xfId="33288"/>
    <cellStyle name="Vírgula 7 11 2 2 4" xfId="53132"/>
    <cellStyle name="Vírgula 7 11 2 3" xfId="33289"/>
    <cellStyle name="Vírgula 7 11 2 3 2" xfId="33290"/>
    <cellStyle name="Vírgula 7 11 2 3 3" xfId="49931"/>
    <cellStyle name="Vírgula 7 11 2 4" xfId="33291"/>
    <cellStyle name="Vírgula 7 11 2 5" xfId="33292"/>
    <cellStyle name="Vírgula 7 11 2 6" xfId="42476"/>
    <cellStyle name="Vírgula 7 11 3" xfId="33293"/>
    <cellStyle name="Vírgula 7 11 3 2" xfId="33294"/>
    <cellStyle name="Vírgula 7 11 3 3" xfId="33295"/>
    <cellStyle name="Vírgula 7 11 3 4" xfId="49932"/>
    <cellStyle name="Vírgula 7 11 4" xfId="33296"/>
    <cellStyle name="Vírgula 7 11 4 2" xfId="33297"/>
    <cellStyle name="Vírgula 7 11 4 3" xfId="33298"/>
    <cellStyle name="Vírgula 7 11 4 4" xfId="46110"/>
    <cellStyle name="Vírgula 7 11 5" xfId="33299"/>
    <cellStyle name="Vírgula 7 11 5 2" xfId="33300"/>
    <cellStyle name="Vírgula 7 11 5 3" xfId="33301"/>
    <cellStyle name="Vírgula 7 11 5 4" xfId="51321"/>
    <cellStyle name="Vírgula 7 11 6" xfId="33302"/>
    <cellStyle name="Vírgula 7 11 6 2" xfId="33303"/>
    <cellStyle name="Vírgula 7 11 6 3" xfId="44287"/>
    <cellStyle name="Vírgula 7 11 7" xfId="33304"/>
    <cellStyle name="Vírgula 7 11 8" xfId="33305"/>
    <cellStyle name="Vírgula 7 11 9" xfId="40665"/>
    <cellStyle name="Vírgula 7 12" xfId="33306"/>
    <cellStyle name="Vírgula 7 12 2" xfId="33307"/>
    <cellStyle name="Vírgula 7 12 2 2" xfId="33308"/>
    <cellStyle name="Vírgula 7 12 2 2 2" xfId="33309"/>
    <cellStyle name="Vírgula 7 12 2 2 3" xfId="33310"/>
    <cellStyle name="Vírgula 7 12 2 2 4" xfId="52399"/>
    <cellStyle name="Vírgula 7 12 2 3" xfId="33311"/>
    <cellStyle name="Vírgula 7 12 2 3 2" xfId="33312"/>
    <cellStyle name="Vírgula 7 12 2 3 3" xfId="49933"/>
    <cellStyle name="Vírgula 7 12 2 4" xfId="33313"/>
    <cellStyle name="Vírgula 7 12 2 5" xfId="33314"/>
    <cellStyle name="Vírgula 7 12 2 6" xfId="41743"/>
    <cellStyle name="Vírgula 7 12 3" xfId="33315"/>
    <cellStyle name="Vírgula 7 12 3 2" xfId="33316"/>
    <cellStyle name="Vírgula 7 12 3 3" xfId="33317"/>
    <cellStyle name="Vírgula 7 12 3 4" xfId="49934"/>
    <cellStyle name="Vírgula 7 12 4" xfId="33318"/>
    <cellStyle name="Vírgula 7 12 4 2" xfId="33319"/>
    <cellStyle name="Vírgula 7 12 4 3" xfId="33320"/>
    <cellStyle name="Vírgula 7 12 4 4" xfId="45377"/>
    <cellStyle name="Vírgula 7 12 5" xfId="33321"/>
    <cellStyle name="Vírgula 7 12 5 2" xfId="33322"/>
    <cellStyle name="Vírgula 7 12 5 3" xfId="33323"/>
    <cellStyle name="Vírgula 7 12 5 4" xfId="50588"/>
    <cellStyle name="Vírgula 7 12 6" xfId="33324"/>
    <cellStyle name="Vírgula 7 12 6 2" xfId="33325"/>
    <cellStyle name="Vírgula 7 12 6 3" xfId="43554"/>
    <cellStyle name="Vírgula 7 12 7" xfId="33326"/>
    <cellStyle name="Vírgula 7 12 8" xfId="33327"/>
    <cellStyle name="Vírgula 7 12 9" xfId="39932"/>
    <cellStyle name="Vírgula 7 13" xfId="33328"/>
    <cellStyle name="Vírgula 7 13 2" xfId="33329"/>
    <cellStyle name="Vírgula 7 13 2 2" xfId="33330"/>
    <cellStyle name="Vírgula 7 13 2 2 2" xfId="33331"/>
    <cellStyle name="Vírgula 7 13 2 2 3" xfId="33332"/>
    <cellStyle name="Vírgula 7 13 2 2 4" xfId="53869"/>
    <cellStyle name="Vírgula 7 13 2 3" xfId="33333"/>
    <cellStyle name="Vírgula 7 13 2 3 2" xfId="33334"/>
    <cellStyle name="Vírgula 7 13 2 3 3" xfId="49935"/>
    <cellStyle name="Vírgula 7 13 2 4" xfId="33335"/>
    <cellStyle name="Vírgula 7 13 2 5" xfId="33336"/>
    <cellStyle name="Vírgula 7 13 2 6" xfId="43213"/>
    <cellStyle name="Vírgula 7 13 3" xfId="33337"/>
    <cellStyle name="Vírgula 7 13 3 2" xfId="33338"/>
    <cellStyle name="Vírgula 7 13 3 3" xfId="33339"/>
    <cellStyle name="Vírgula 7 13 3 4" xfId="49936"/>
    <cellStyle name="Vírgula 7 13 4" xfId="33340"/>
    <cellStyle name="Vírgula 7 13 4 2" xfId="33341"/>
    <cellStyle name="Vírgula 7 13 4 3" xfId="33342"/>
    <cellStyle name="Vírgula 7 13 4 4" xfId="46847"/>
    <cellStyle name="Vírgula 7 13 5" xfId="33343"/>
    <cellStyle name="Vírgula 7 13 5 2" xfId="33344"/>
    <cellStyle name="Vírgula 7 13 5 3" xfId="33345"/>
    <cellStyle name="Vírgula 7 13 5 4" xfId="52058"/>
    <cellStyle name="Vírgula 7 13 6" xfId="33346"/>
    <cellStyle name="Vírgula 7 13 6 2" xfId="33347"/>
    <cellStyle name="Vírgula 7 13 6 3" xfId="45024"/>
    <cellStyle name="Vírgula 7 13 7" xfId="33348"/>
    <cellStyle name="Vírgula 7 13 8" xfId="33349"/>
    <cellStyle name="Vírgula 7 13 9" xfId="41402"/>
    <cellStyle name="Vírgula 7 14" xfId="33350"/>
    <cellStyle name="Vírgula 7 14 2" xfId="33351"/>
    <cellStyle name="Vírgula 7 14 2 2" xfId="33352"/>
    <cellStyle name="Vírgula 7 14 2 2 2" xfId="33353"/>
    <cellStyle name="Vírgula 7 14 2 2 3" xfId="33354"/>
    <cellStyle name="Vírgula 7 14 2 2 4" xfId="54005"/>
    <cellStyle name="Vírgula 7 14 2 3" xfId="33355"/>
    <cellStyle name="Vírgula 7 14 2 3 2" xfId="33356"/>
    <cellStyle name="Vírgula 7 14 2 3 3" xfId="49937"/>
    <cellStyle name="Vírgula 7 14 2 4" xfId="33357"/>
    <cellStyle name="Vírgula 7 14 2 5" xfId="33358"/>
    <cellStyle name="Vírgula 7 14 2 6" xfId="43349"/>
    <cellStyle name="Vírgula 7 14 3" xfId="33359"/>
    <cellStyle name="Vírgula 7 14 3 2" xfId="33360"/>
    <cellStyle name="Vírgula 7 14 3 3" xfId="33361"/>
    <cellStyle name="Vírgula 7 14 3 4" xfId="46983"/>
    <cellStyle name="Vírgula 7 14 4" xfId="33362"/>
    <cellStyle name="Vírgula 7 14 4 2" xfId="33363"/>
    <cellStyle name="Vírgula 7 14 4 3" xfId="33364"/>
    <cellStyle name="Vírgula 7 14 4 4" xfId="52194"/>
    <cellStyle name="Vírgula 7 14 5" xfId="33365"/>
    <cellStyle name="Vírgula 7 14 5 2" xfId="33366"/>
    <cellStyle name="Vírgula 7 14 5 3" xfId="45160"/>
    <cellStyle name="Vírgula 7 14 6" xfId="33367"/>
    <cellStyle name="Vírgula 7 14 7" xfId="33368"/>
    <cellStyle name="Vírgula 7 14 8" xfId="41538"/>
    <cellStyle name="Vírgula 7 15" xfId="33369"/>
    <cellStyle name="Vírgula 7 15 2" xfId="33370"/>
    <cellStyle name="Vírgula 7 15 2 2" xfId="33371"/>
    <cellStyle name="Vírgula 7 15 2 3" xfId="33372"/>
    <cellStyle name="Vírgula 7 15 2 4" xfId="49938"/>
    <cellStyle name="Vírgula 7 15 3" xfId="33373"/>
    <cellStyle name="Vírgula 7 15 3 2" xfId="33374"/>
    <cellStyle name="Vírgula 7 15 3 3" xfId="33375"/>
    <cellStyle name="Vírgula 7 15 3 4" xfId="52327"/>
    <cellStyle name="Vírgula 7 15 4" xfId="33376"/>
    <cellStyle name="Vírgula 7 15 4 2" xfId="33377"/>
    <cellStyle name="Vírgula 7 15 4 3" xfId="45264"/>
    <cellStyle name="Vírgula 7 15 5" xfId="33378"/>
    <cellStyle name="Vírgula 7 15 6" xfId="33379"/>
    <cellStyle name="Vírgula 7 15 7" xfId="41671"/>
    <cellStyle name="Vírgula 7 16" xfId="33380"/>
    <cellStyle name="Vírgula 7 16 2" xfId="33381"/>
    <cellStyle name="Vírgula 7 16 3" xfId="33382"/>
    <cellStyle name="Vírgula 7 16 4" xfId="49939"/>
    <cellStyle name="Vírgula 7 17" xfId="33383"/>
    <cellStyle name="Vírgula 7 17 2" xfId="33384"/>
    <cellStyle name="Vírgula 7 17 3" xfId="33385"/>
    <cellStyle name="Vírgula 7 17 4" xfId="45305"/>
    <cellStyle name="Vírgula 7 18" xfId="33386"/>
    <cellStyle name="Vírgula 7 18 2" xfId="33387"/>
    <cellStyle name="Vírgula 7 18 3" xfId="33388"/>
    <cellStyle name="Vírgula 7 18 4" xfId="50516"/>
    <cellStyle name="Vírgula 7 19" xfId="33389"/>
    <cellStyle name="Vírgula 7 19 2" xfId="33390"/>
    <cellStyle name="Vírgula 7 19 3" xfId="43482"/>
    <cellStyle name="Vírgula 7 2" xfId="169"/>
    <cellStyle name="Vírgula 7 2 10" xfId="33391"/>
    <cellStyle name="Vírgula 7 2 10 2" xfId="33392"/>
    <cellStyle name="Vírgula 7 2 10 2 2" xfId="33393"/>
    <cellStyle name="Vírgula 7 2 10 2 2 2" xfId="33394"/>
    <cellStyle name="Vírgula 7 2 10 2 2 3" xfId="33395"/>
    <cellStyle name="Vírgula 7 2 10 2 2 4" xfId="53870"/>
    <cellStyle name="Vírgula 7 2 10 2 3" xfId="33396"/>
    <cellStyle name="Vírgula 7 2 10 2 3 2" xfId="33397"/>
    <cellStyle name="Vírgula 7 2 10 2 3 3" xfId="49940"/>
    <cellStyle name="Vírgula 7 2 10 2 4" xfId="33398"/>
    <cellStyle name="Vírgula 7 2 10 2 5" xfId="33399"/>
    <cellStyle name="Vírgula 7 2 10 2 6" xfId="43214"/>
    <cellStyle name="Vírgula 7 2 10 3" xfId="33400"/>
    <cellStyle name="Vírgula 7 2 10 3 2" xfId="33401"/>
    <cellStyle name="Vírgula 7 2 10 3 3" xfId="33402"/>
    <cellStyle name="Vírgula 7 2 10 3 4" xfId="49941"/>
    <cellStyle name="Vírgula 7 2 10 4" xfId="33403"/>
    <cellStyle name="Vírgula 7 2 10 4 2" xfId="33404"/>
    <cellStyle name="Vírgula 7 2 10 4 3" xfId="33405"/>
    <cellStyle name="Vírgula 7 2 10 4 4" xfId="46848"/>
    <cellStyle name="Vírgula 7 2 10 5" xfId="33406"/>
    <cellStyle name="Vírgula 7 2 10 5 2" xfId="33407"/>
    <cellStyle name="Vírgula 7 2 10 5 3" xfId="33408"/>
    <cellStyle name="Vírgula 7 2 10 5 4" xfId="52059"/>
    <cellStyle name="Vírgula 7 2 10 6" xfId="33409"/>
    <cellStyle name="Vírgula 7 2 10 6 2" xfId="33410"/>
    <cellStyle name="Vírgula 7 2 10 6 3" xfId="45025"/>
    <cellStyle name="Vírgula 7 2 10 7" xfId="33411"/>
    <cellStyle name="Vírgula 7 2 10 8" xfId="33412"/>
    <cellStyle name="Vírgula 7 2 10 9" xfId="41403"/>
    <cellStyle name="Vírgula 7 2 11" xfId="33413"/>
    <cellStyle name="Vírgula 7 2 11 2" xfId="33414"/>
    <cellStyle name="Vírgula 7 2 11 2 2" xfId="33415"/>
    <cellStyle name="Vírgula 7 2 11 2 2 2" xfId="33416"/>
    <cellStyle name="Vírgula 7 2 11 2 2 3" xfId="33417"/>
    <cellStyle name="Vírgula 7 2 11 2 2 4" xfId="54006"/>
    <cellStyle name="Vírgula 7 2 11 2 3" xfId="33418"/>
    <cellStyle name="Vírgula 7 2 11 2 3 2" xfId="33419"/>
    <cellStyle name="Vírgula 7 2 11 2 3 3" xfId="49942"/>
    <cellStyle name="Vírgula 7 2 11 2 4" xfId="33420"/>
    <cellStyle name="Vírgula 7 2 11 2 5" xfId="33421"/>
    <cellStyle name="Vírgula 7 2 11 2 6" xfId="43350"/>
    <cellStyle name="Vírgula 7 2 11 3" xfId="33422"/>
    <cellStyle name="Vírgula 7 2 11 3 2" xfId="33423"/>
    <cellStyle name="Vírgula 7 2 11 3 3" xfId="33424"/>
    <cellStyle name="Vírgula 7 2 11 3 4" xfId="46984"/>
    <cellStyle name="Vírgula 7 2 11 4" xfId="33425"/>
    <cellStyle name="Vírgula 7 2 11 4 2" xfId="33426"/>
    <cellStyle name="Vírgula 7 2 11 4 3" xfId="33427"/>
    <cellStyle name="Vírgula 7 2 11 4 4" xfId="52195"/>
    <cellStyle name="Vírgula 7 2 11 5" xfId="33428"/>
    <cellStyle name="Vírgula 7 2 11 5 2" xfId="33429"/>
    <cellStyle name="Vírgula 7 2 11 5 3" xfId="45161"/>
    <cellStyle name="Vírgula 7 2 11 6" xfId="33430"/>
    <cellStyle name="Vírgula 7 2 11 7" xfId="33431"/>
    <cellStyle name="Vírgula 7 2 11 8" xfId="41539"/>
    <cellStyle name="Vírgula 7 2 12" xfId="33432"/>
    <cellStyle name="Vírgula 7 2 12 2" xfId="33433"/>
    <cellStyle name="Vírgula 7 2 12 2 2" xfId="33434"/>
    <cellStyle name="Vírgula 7 2 12 2 3" xfId="33435"/>
    <cellStyle name="Vírgula 7 2 12 2 4" xfId="49943"/>
    <cellStyle name="Vírgula 7 2 12 3" xfId="33436"/>
    <cellStyle name="Vírgula 7 2 12 3 2" xfId="33437"/>
    <cellStyle name="Vírgula 7 2 12 3 3" xfId="33438"/>
    <cellStyle name="Vírgula 7 2 12 3 4" xfId="52342"/>
    <cellStyle name="Vírgula 7 2 12 4" xfId="33439"/>
    <cellStyle name="Vírgula 7 2 12 4 2" xfId="33440"/>
    <cellStyle name="Vírgula 7 2 12 4 3" xfId="45297"/>
    <cellStyle name="Vírgula 7 2 12 5" xfId="33441"/>
    <cellStyle name="Vírgula 7 2 12 6" xfId="33442"/>
    <cellStyle name="Vírgula 7 2 12 7" xfId="41686"/>
    <cellStyle name="Vírgula 7 2 13" xfId="33443"/>
    <cellStyle name="Vírgula 7 2 13 2" xfId="33444"/>
    <cellStyle name="Vírgula 7 2 13 3" xfId="33445"/>
    <cellStyle name="Vírgula 7 2 13 4" xfId="49944"/>
    <cellStyle name="Vírgula 7 2 14" xfId="33446"/>
    <cellStyle name="Vírgula 7 2 14 2" xfId="33447"/>
    <cellStyle name="Vírgula 7 2 14 3" xfId="33448"/>
    <cellStyle name="Vírgula 7 2 14 4" xfId="45320"/>
    <cellStyle name="Vírgula 7 2 15" xfId="33449"/>
    <cellStyle name="Vírgula 7 2 15 2" xfId="33450"/>
    <cellStyle name="Vírgula 7 2 15 3" xfId="33451"/>
    <cellStyle name="Vírgula 7 2 15 4" xfId="50531"/>
    <cellStyle name="Vírgula 7 2 16" xfId="33452"/>
    <cellStyle name="Vírgula 7 2 16 2" xfId="33453"/>
    <cellStyle name="Vírgula 7 2 16 3" xfId="43497"/>
    <cellStyle name="Vírgula 7 2 17" xfId="33454"/>
    <cellStyle name="Vírgula 7 2 18" xfId="33455"/>
    <cellStyle name="Vírgula 7 2 19" xfId="39875"/>
    <cellStyle name="Vírgula 7 2 2" xfId="289"/>
    <cellStyle name="Vírgula 7 2 2 10" xfId="33456"/>
    <cellStyle name="Vírgula 7 2 2 10 2" xfId="33457"/>
    <cellStyle name="Vírgula 7 2 2 10 3" xfId="33458"/>
    <cellStyle name="Vírgula 7 2 2 10 4" xfId="50729"/>
    <cellStyle name="Vírgula 7 2 2 11" xfId="33459"/>
    <cellStyle name="Vírgula 7 2 2 11 2" xfId="33460"/>
    <cellStyle name="Vírgula 7 2 2 11 3" xfId="43695"/>
    <cellStyle name="Vírgula 7 2 2 12" xfId="33461"/>
    <cellStyle name="Vírgula 7 2 2 13" xfId="33462"/>
    <cellStyle name="Vírgula 7 2 2 14" xfId="40073"/>
    <cellStyle name="Vírgula 7 2 2 2" xfId="33463"/>
    <cellStyle name="Vírgula 7 2 2 2 10" xfId="33464"/>
    <cellStyle name="Vírgula 7 2 2 2 11" xfId="40208"/>
    <cellStyle name="Vírgula 7 2 2 2 2" xfId="33465"/>
    <cellStyle name="Vírgula 7 2 2 2 2 10" xfId="40575"/>
    <cellStyle name="Vírgula 7 2 2 2 2 2" xfId="33466"/>
    <cellStyle name="Vírgula 7 2 2 2 2 2 2" xfId="33467"/>
    <cellStyle name="Vírgula 7 2 2 2 2 2 2 2" xfId="33468"/>
    <cellStyle name="Vírgula 7 2 2 2 2 2 2 2 2" xfId="33469"/>
    <cellStyle name="Vírgula 7 2 2 2 2 2 2 2 3" xfId="33470"/>
    <cellStyle name="Vírgula 7 2 2 2 2 2 2 2 4" xfId="53714"/>
    <cellStyle name="Vírgula 7 2 2 2 2 2 2 3" xfId="33471"/>
    <cellStyle name="Vírgula 7 2 2 2 2 2 2 3 2" xfId="33472"/>
    <cellStyle name="Vírgula 7 2 2 2 2 2 2 3 3" xfId="49945"/>
    <cellStyle name="Vírgula 7 2 2 2 2 2 2 4" xfId="33473"/>
    <cellStyle name="Vírgula 7 2 2 2 2 2 2 5" xfId="33474"/>
    <cellStyle name="Vírgula 7 2 2 2 2 2 2 6" xfId="43058"/>
    <cellStyle name="Vírgula 7 2 2 2 2 2 3" xfId="33475"/>
    <cellStyle name="Vírgula 7 2 2 2 2 2 3 2" xfId="33476"/>
    <cellStyle name="Vírgula 7 2 2 2 2 2 3 3" xfId="33477"/>
    <cellStyle name="Vírgula 7 2 2 2 2 2 3 4" xfId="49946"/>
    <cellStyle name="Vírgula 7 2 2 2 2 2 4" xfId="33478"/>
    <cellStyle name="Vírgula 7 2 2 2 2 2 4 2" xfId="33479"/>
    <cellStyle name="Vírgula 7 2 2 2 2 2 4 3" xfId="33480"/>
    <cellStyle name="Vírgula 7 2 2 2 2 2 4 4" xfId="46692"/>
    <cellStyle name="Vírgula 7 2 2 2 2 2 5" xfId="33481"/>
    <cellStyle name="Vírgula 7 2 2 2 2 2 5 2" xfId="33482"/>
    <cellStyle name="Vírgula 7 2 2 2 2 2 5 3" xfId="33483"/>
    <cellStyle name="Vírgula 7 2 2 2 2 2 5 4" xfId="51903"/>
    <cellStyle name="Vírgula 7 2 2 2 2 2 6" xfId="33484"/>
    <cellStyle name="Vírgula 7 2 2 2 2 2 6 2" xfId="33485"/>
    <cellStyle name="Vírgula 7 2 2 2 2 2 6 3" xfId="44869"/>
    <cellStyle name="Vírgula 7 2 2 2 2 2 7" xfId="33486"/>
    <cellStyle name="Vírgula 7 2 2 2 2 2 8" xfId="33487"/>
    <cellStyle name="Vírgula 7 2 2 2 2 2 9" xfId="41247"/>
    <cellStyle name="Vírgula 7 2 2 2 2 3" xfId="33488"/>
    <cellStyle name="Vírgula 7 2 2 2 2 3 2" xfId="33489"/>
    <cellStyle name="Vírgula 7 2 2 2 2 3 2 2" xfId="33490"/>
    <cellStyle name="Vírgula 7 2 2 2 2 3 2 3" xfId="33491"/>
    <cellStyle name="Vírgula 7 2 2 2 2 3 2 4" xfId="53042"/>
    <cellStyle name="Vírgula 7 2 2 2 2 3 3" xfId="33492"/>
    <cellStyle name="Vírgula 7 2 2 2 2 3 3 2" xfId="33493"/>
    <cellStyle name="Vírgula 7 2 2 2 2 3 3 3" xfId="49947"/>
    <cellStyle name="Vírgula 7 2 2 2 2 3 4" xfId="33494"/>
    <cellStyle name="Vírgula 7 2 2 2 2 3 5" xfId="33495"/>
    <cellStyle name="Vírgula 7 2 2 2 2 3 6" xfId="42386"/>
    <cellStyle name="Vírgula 7 2 2 2 2 4" xfId="33496"/>
    <cellStyle name="Vírgula 7 2 2 2 2 4 2" xfId="33497"/>
    <cellStyle name="Vírgula 7 2 2 2 2 4 3" xfId="33498"/>
    <cellStyle name="Vírgula 7 2 2 2 2 4 4" xfId="49948"/>
    <cellStyle name="Vírgula 7 2 2 2 2 5" xfId="33499"/>
    <cellStyle name="Vírgula 7 2 2 2 2 5 2" xfId="33500"/>
    <cellStyle name="Vírgula 7 2 2 2 2 5 3" xfId="33501"/>
    <cellStyle name="Vírgula 7 2 2 2 2 5 4" xfId="46020"/>
    <cellStyle name="Vírgula 7 2 2 2 2 6" xfId="33502"/>
    <cellStyle name="Vírgula 7 2 2 2 2 6 2" xfId="33503"/>
    <cellStyle name="Vírgula 7 2 2 2 2 6 3" xfId="33504"/>
    <cellStyle name="Vírgula 7 2 2 2 2 6 4" xfId="51231"/>
    <cellStyle name="Vírgula 7 2 2 2 2 7" xfId="33505"/>
    <cellStyle name="Vírgula 7 2 2 2 2 7 2" xfId="33506"/>
    <cellStyle name="Vírgula 7 2 2 2 2 7 3" xfId="44197"/>
    <cellStyle name="Vírgula 7 2 2 2 2 8" xfId="33507"/>
    <cellStyle name="Vírgula 7 2 2 2 2 9" xfId="33508"/>
    <cellStyle name="Vírgula 7 2 2 2 3" xfId="33509"/>
    <cellStyle name="Vírgula 7 2 2 2 3 2" xfId="33510"/>
    <cellStyle name="Vírgula 7 2 2 2 3 2 2" xfId="33511"/>
    <cellStyle name="Vírgula 7 2 2 2 3 2 2 2" xfId="33512"/>
    <cellStyle name="Vírgula 7 2 2 2 3 2 2 3" xfId="33513"/>
    <cellStyle name="Vírgula 7 2 2 2 3 2 2 4" xfId="53713"/>
    <cellStyle name="Vírgula 7 2 2 2 3 2 3" xfId="33514"/>
    <cellStyle name="Vírgula 7 2 2 2 3 2 3 2" xfId="33515"/>
    <cellStyle name="Vírgula 7 2 2 2 3 2 3 3" xfId="49949"/>
    <cellStyle name="Vírgula 7 2 2 2 3 2 4" xfId="33516"/>
    <cellStyle name="Vírgula 7 2 2 2 3 2 5" xfId="33517"/>
    <cellStyle name="Vírgula 7 2 2 2 3 2 6" xfId="43057"/>
    <cellStyle name="Vírgula 7 2 2 2 3 3" xfId="33518"/>
    <cellStyle name="Vírgula 7 2 2 2 3 3 2" xfId="33519"/>
    <cellStyle name="Vírgula 7 2 2 2 3 3 3" xfId="33520"/>
    <cellStyle name="Vírgula 7 2 2 2 3 3 4" xfId="49950"/>
    <cellStyle name="Vírgula 7 2 2 2 3 4" xfId="33521"/>
    <cellStyle name="Vírgula 7 2 2 2 3 4 2" xfId="33522"/>
    <cellStyle name="Vírgula 7 2 2 2 3 4 3" xfId="33523"/>
    <cellStyle name="Vírgula 7 2 2 2 3 4 4" xfId="46691"/>
    <cellStyle name="Vírgula 7 2 2 2 3 5" xfId="33524"/>
    <cellStyle name="Vírgula 7 2 2 2 3 5 2" xfId="33525"/>
    <cellStyle name="Vírgula 7 2 2 2 3 5 3" xfId="33526"/>
    <cellStyle name="Vírgula 7 2 2 2 3 5 4" xfId="51902"/>
    <cellStyle name="Vírgula 7 2 2 2 3 6" xfId="33527"/>
    <cellStyle name="Vírgula 7 2 2 2 3 6 2" xfId="33528"/>
    <cellStyle name="Vírgula 7 2 2 2 3 6 3" xfId="44868"/>
    <cellStyle name="Vírgula 7 2 2 2 3 7" xfId="33529"/>
    <cellStyle name="Vírgula 7 2 2 2 3 8" xfId="33530"/>
    <cellStyle name="Vírgula 7 2 2 2 3 9" xfId="41246"/>
    <cellStyle name="Vírgula 7 2 2 2 4" xfId="33531"/>
    <cellStyle name="Vírgula 7 2 2 2 4 2" xfId="33532"/>
    <cellStyle name="Vírgula 7 2 2 2 4 2 2" xfId="33533"/>
    <cellStyle name="Vírgula 7 2 2 2 4 2 3" xfId="33534"/>
    <cellStyle name="Vírgula 7 2 2 2 4 2 4" xfId="52675"/>
    <cellStyle name="Vírgula 7 2 2 2 4 3" xfId="33535"/>
    <cellStyle name="Vírgula 7 2 2 2 4 3 2" xfId="33536"/>
    <cellStyle name="Vírgula 7 2 2 2 4 3 3" xfId="49951"/>
    <cellStyle name="Vírgula 7 2 2 2 4 4" xfId="33537"/>
    <cellStyle name="Vírgula 7 2 2 2 4 5" xfId="33538"/>
    <cellStyle name="Vírgula 7 2 2 2 4 6" xfId="42019"/>
    <cellStyle name="Vírgula 7 2 2 2 5" xfId="33539"/>
    <cellStyle name="Vírgula 7 2 2 2 5 2" xfId="33540"/>
    <cellStyle name="Vírgula 7 2 2 2 5 3" xfId="33541"/>
    <cellStyle name="Vírgula 7 2 2 2 5 4" xfId="49952"/>
    <cellStyle name="Vírgula 7 2 2 2 6" xfId="33542"/>
    <cellStyle name="Vírgula 7 2 2 2 6 2" xfId="33543"/>
    <cellStyle name="Vírgula 7 2 2 2 6 3" xfId="33544"/>
    <cellStyle name="Vírgula 7 2 2 2 6 4" xfId="45653"/>
    <cellStyle name="Vírgula 7 2 2 2 7" xfId="33545"/>
    <cellStyle name="Vírgula 7 2 2 2 7 2" xfId="33546"/>
    <cellStyle name="Vírgula 7 2 2 2 7 3" xfId="33547"/>
    <cellStyle name="Vírgula 7 2 2 2 7 4" xfId="50864"/>
    <cellStyle name="Vírgula 7 2 2 2 8" xfId="33548"/>
    <cellStyle name="Vírgula 7 2 2 2 8 2" xfId="33549"/>
    <cellStyle name="Vírgula 7 2 2 2 8 3" xfId="43830"/>
    <cellStyle name="Vírgula 7 2 2 2 9" xfId="33550"/>
    <cellStyle name="Vírgula 7 2 2 3" xfId="33551"/>
    <cellStyle name="Vírgula 7 2 2 3 10" xfId="40346"/>
    <cellStyle name="Vírgula 7 2 2 3 2" xfId="33552"/>
    <cellStyle name="Vírgula 7 2 2 3 2 2" xfId="33553"/>
    <cellStyle name="Vírgula 7 2 2 3 2 2 2" xfId="33554"/>
    <cellStyle name="Vírgula 7 2 2 3 2 2 2 2" xfId="33555"/>
    <cellStyle name="Vírgula 7 2 2 3 2 2 2 3" xfId="33556"/>
    <cellStyle name="Vírgula 7 2 2 3 2 2 2 4" xfId="53715"/>
    <cellStyle name="Vírgula 7 2 2 3 2 2 3" xfId="33557"/>
    <cellStyle name="Vírgula 7 2 2 3 2 2 3 2" xfId="33558"/>
    <cellStyle name="Vírgula 7 2 2 3 2 2 3 3" xfId="49953"/>
    <cellStyle name="Vírgula 7 2 2 3 2 2 4" xfId="33559"/>
    <cellStyle name="Vírgula 7 2 2 3 2 2 5" xfId="33560"/>
    <cellStyle name="Vírgula 7 2 2 3 2 2 6" xfId="43059"/>
    <cellStyle name="Vírgula 7 2 2 3 2 3" xfId="33561"/>
    <cellStyle name="Vírgula 7 2 2 3 2 3 2" xfId="33562"/>
    <cellStyle name="Vírgula 7 2 2 3 2 3 3" xfId="33563"/>
    <cellStyle name="Vírgula 7 2 2 3 2 3 4" xfId="49954"/>
    <cellStyle name="Vírgula 7 2 2 3 2 4" xfId="33564"/>
    <cellStyle name="Vírgula 7 2 2 3 2 4 2" xfId="33565"/>
    <cellStyle name="Vírgula 7 2 2 3 2 4 3" xfId="33566"/>
    <cellStyle name="Vírgula 7 2 2 3 2 4 4" xfId="46693"/>
    <cellStyle name="Vírgula 7 2 2 3 2 5" xfId="33567"/>
    <cellStyle name="Vírgula 7 2 2 3 2 5 2" xfId="33568"/>
    <cellStyle name="Vírgula 7 2 2 3 2 5 3" xfId="33569"/>
    <cellStyle name="Vírgula 7 2 2 3 2 5 4" xfId="51904"/>
    <cellStyle name="Vírgula 7 2 2 3 2 6" xfId="33570"/>
    <cellStyle name="Vírgula 7 2 2 3 2 6 2" xfId="33571"/>
    <cellStyle name="Vírgula 7 2 2 3 2 6 3" xfId="44870"/>
    <cellStyle name="Vírgula 7 2 2 3 2 7" xfId="33572"/>
    <cellStyle name="Vírgula 7 2 2 3 2 8" xfId="33573"/>
    <cellStyle name="Vírgula 7 2 2 3 2 9" xfId="41248"/>
    <cellStyle name="Vírgula 7 2 2 3 3" xfId="33574"/>
    <cellStyle name="Vírgula 7 2 2 3 3 2" xfId="33575"/>
    <cellStyle name="Vírgula 7 2 2 3 3 2 2" xfId="33576"/>
    <cellStyle name="Vírgula 7 2 2 3 3 2 3" xfId="33577"/>
    <cellStyle name="Vírgula 7 2 2 3 3 2 4" xfId="52813"/>
    <cellStyle name="Vírgula 7 2 2 3 3 3" xfId="33578"/>
    <cellStyle name="Vírgula 7 2 2 3 3 3 2" xfId="33579"/>
    <cellStyle name="Vírgula 7 2 2 3 3 3 3" xfId="49955"/>
    <cellStyle name="Vírgula 7 2 2 3 3 4" xfId="33580"/>
    <cellStyle name="Vírgula 7 2 2 3 3 5" xfId="33581"/>
    <cellStyle name="Vírgula 7 2 2 3 3 6" xfId="42157"/>
    <cellStyle name="Vírgula 7 2 2 3 4" xfId="33582"/>
    <cellStyle name="Vírgula 7 2 2 3 4 2" xfId="33583"/>
    <cellStyle name="Vírgula 7 2 2 3 4 3" xfId="33584"/>
    <cellStyle name="Vírgula 7 2 2 3 4 4" xfId="49956"/>
    <cellStyle name="Vírgula 7 2 2 3 5" xfId="33585"/>
    <cellStyle name="Vírgula 7 2 2 3 5 2" xfId="33586"/>
    <cellStyle name="Vírgula 7 2 2 3 5 3" xfId="33587"/>
    <cellStyle name="Vírgula 7 2 2 3 5 4" xfId="45791"/>
    <cellStyle name="Vírgula 7 2 2 3 6" xfId="33588"/>
    <cellStyle name="Vírgula 7 2 2 3 6 2" xfId="33589"/>
    <cellStyle name="Vírgula 7 2 2 3 6 3" xfId="33590"/>
    <cellStyle name="Vírgula 7 2 2 3 6 4" xfId="51002"/>
    <cellStyle name="Vírgula 7 2 2 3 7" xfId="33591"/>
    <cellStyle name="Vírgula 7 2 2 3 7 2" xfId="33592"/>
    <cellStyle name="Vírgula 7 2 2 3 7 3" xfId="43968"/>
    <cellStyle name="Vírgula 7 2 2 3 8" xfId="33593"/>
    <cellStyle name="Vírgula 7 2 2 3 9" xfId="33594"/>
    <cellStyle name="Vírgula 7 2 2 4" xfId="33595"/>
    <cellStyle name="Vírgula 7 2 2 4 2" xfId="33596"/>
    <cellStyle name="Vírgula 7 2 2 4 2 2" xfId="33597"/>
    <cellStyle name="Vírgula 7 2 2 4 2 2 2" xfId="33598"/>
    <cellStyle name="Vírgula 7 2 2 4 2 2 3" xfId="33599"/>
    <cellStyle name="Vírgula 7 2 2 4 2 2 4" xfId="53712"/>
    <cellStyle name="Vírgula 7 2 2 4 2 3" xfId="33600"/>
    <cellStyle name="Vírgula 7 2 2 4 2 3 2" xfId="33601"/>
    <cellStyle name="Vírgula 7 2 2 4 2 3 3" xfId="49957"/>
    <cellStyle name="Vírgula 7 2 2 4 2 4" xfId="33602"/>
    <cellStyle name="Vírgula 7 2 2 4 2 5" xfId="33603"/>
    <cellStyle name="Vírgula 7 2 2 4 2 6" xfId="43056"/>
    <cellStyle name="Vírgula 7 2 2 4 3" xfId="33604"/>
    <cellStyle name="Vírgula 7 2 2 4 3 2" xfId="33605"/>
    <cellStyle name="Vírgula 7 2 2 4 3 3" xfId="33606"/>
    <cellStyle name="Vírgula 7 2 2 4 3 4" xfId="49958"/>
    <cellStyle name="Vírgula 7 2 2 4 4" xfId="33607"/>
    <cellStyle name="Vírgula 7 2 2 4 4 2" xfId="33608"/>
    <cellStyle name="Vírgula 7 2 2 4 4 3" xfId="33609"/>
    <cellStyle name="Vírgula 7 2 2 4 4 4" xfId="46690"/>
    <cellStyle name="Vírgula 7 2 2 4 5" xfId="33610"/>
    <cellStyle name="Vírgula 7 2 2 4 5 2" xfId="33611"/>
    <cellStyle name="Vírgula 7 2 2 4 5 3" xfId="33612"/>
    <cellStyle name="Vírgula 7 2 2 4 5 4" xfId="51901"/>
    <cellStyle name="Vírgula 7 2 2 4 6" xfId="33613"/>
    <cellStyle name="Vírgula 7 2 2 4 6 2" xfId="33614"/>
    <cellStyle name="Vírgula 7 2 2 4 6 3" xfId="44867"/>
    <cellStyle name="Vírgula 7 2 2 4 7" xfId="33615"/>
    <cellStyle name="Vírgula 7 2 2 4 8" xfId="33616"/>
    <cellStyle name="Vírgula 7 2 2 4 9" xfId="41245"/>
    <cellStyle name="Vírgula 7 2 2 5" xfId="33617"/>
    <cellStyle name="Vírgula 7 2 2 5 2" xfId="33618"/>
    <cellStyle name="Vírgula 7 2 2 5 2 2" xfId="33619"/>
    <cellStyle name="Vírgula 7 2 2 5 2 2 2" xfId="33620"/>
    <cellStyle name="Vírgula 7 2 2 5 2 2 3" xfId="33621"/>
    <cellStyle name="Vírgula 7 2 2 5 2 2 4" xfId="53918"/>
    <cellStyle name="Vírgula 7 2 2 5 2 3" xfId="33622"/>
    <cellStyle name="Vírgula 7 2 2 5 2 3 2" xfId="33623"/>
    <cellStyle name="Vírgula 7 2 2 5 2 3 3" xfId="49959"/>
    <cellStyle name="Vírgula 7 2 2 5 2 4" xfId="33624"/>
    <cellStyle name="Vírgula 7 2 2 5 2 5" xfId="33625"/>
    <cellStyle name="Vírgula 7 2 2 5 2 6" xfId="43262"/>
    <cellStyle name="Vírgula 7 2 2 5 3" xfId="33626"/>
    <cellStyle name="Vírgula 7 2 2 5 3 2" xfId="33627"/>
    <cellStyle name="Vírgula 7 2 2 5 3 3" xfId="33628"/>
    <cellStyle name="Vírgula 7 2 2 5 3 4" xfId="49960"/>
    <cellStyle name="Vírgula 7 2 2 5 4" xfId="33629"/>
    <cellStyle name="Vírgula 7 2 2 5 4 2" xfId="33630"/>
    <cellStyle name="Vírgula 7 2 2 5 4 3" xfId="33631"/>
    <cellStyle name="Vírgula 7 2 2 5 4 4" xfId="46896"/>
    <cellStyle name="Vírgula 7 2 2 5 5" xfId="33632"/>
    <cellStyle name="Vírgula 7 2 2 5 5 2" xfId="33633"/>
    <cellStyle name="Vírgula 7 2 2 5 5 3" xfId="33634"/>
    <cellStyle name="Vírgula 7 2 2 5 5 4" xfId="52107"/>
    <cellStyle name="Vírgula 7 2 2 5 6" xfId="33635"/>
    <cellStyle name="Vírgula 7 2 2 5 6 2" xfId="33636"/>
    <cellStyle name="Vírgula 7 2 2 5 6 3" xfId="45073"/>
    <cellStyle name="Vírgula 7 2 2 5 7" xfId="33637"/>
    <cellStyle name="Vírgula 7 2 2 5 8" xfId="33638"/>
    <cellStyle name="Vírgula 7 2 2 5 9" xfId="41451"/>
    <cellStyle name="Vírgula 7 2 2 6" xfId="33639"/>
    <cellStyle name="Vírgula 7 2 2 6 2" xfId="33640"/>
    <cellStyle name="Vírgula 7 2 2 6 2 2" xfId="33641"/>
    <cellStyle name="Vírgula 7 2 2 6 2 2 2" xfId="33642"/>
    <cellStyle name="Vírgula 7 2 2 6 2 2 3" xfId="33643"/>
    <cellStyle name="Vírgula 7 2 2 6 2 2 4" xfId="54053"/>
    <cellStyle name="Vírgula 7 2 2 6 2 3" xfId="33644"/>
    <cellStyle name="Vírgula 7 2 2 6 2 3 2" xfId="33645"/>
    <cellStyle name="Vírgula 7 2 2 6 2 3 3" xfId="49961"/>
    <cellStyle name="Vírgula 7 2 2 6 2 4" xfId="33646"/>
    <cellStyle name="Vírgula 7 2 2 6 2 5" xfId="33647"/>
    <cellStyle name="Vírgula 7 2 2 6 2 6" xfId="43397"/>
    <cellStyle name="Vírgula 7 2 2 6 3" xfId="33648"/>
    <cellStyle name="Vírgula 7 2 2 6 3 2" xfId="33649"/>
    <cellStyle name="Vírgula 7 2 2 6 3 3" xfId="33650"/>
    <cellStyle name="Vírgula 7 2 2 6 3 4" xfId="47031"/>
    <cellStyle name="Vírgula 7 2 2 6 4" xfId="33651"/>
    <cellStyle name="Vírgula 7 2 2 6 4 2" xfId="33652"/>
    <cellStyle name="Vírgula 7 2 2 6 4 3" xfId="33653"/>
    <cellStyle name="Vírgula 7 2 2 6 4 4" xfId="52242"/>
    <cellStyle name="Vírgula 7 2 2 6 5" xfId="33654"/>
    <cellStyle name="Vírgula 7 2 2 6 5 2" xfId="33655"/>
    <cellStyle name="Vírgula 7 2 2 6 5 3" xfId="45208"/>
    <cellStyle name="Vírgula 7 2 2 6 6" xfId="33656"/>
    <cellStyle name="Vírgula 7 2 2 6 7" xfId="33657"/>
    <cellStyle name="Vírgula 7 2 2 6 8" xfId="41586"/>
    <cellStyle name="Vírgula 7 2 2 7" xfId="33658"/>
    <cellStyle name="Vírgula 7 2 2 7 2" xfId="33659"/>
    <cellStyle name="Vírgula 7 2 2 7 2 2" xfId="33660"/>
    <cellStyle name="Vírgula 7 2 2 7 2 3" xfId="33661"/>
    <cellStyle name="Vírgula 7 2 2 7 2 4" xfId="52540"/>
    <cellStyle name="Vírgula 7 2 2 7 3" xfId="33662"/>
    <cellStyle name="Vírgula 7 2 2 7 3 2" xfId="33663"/>
    <cellStyle name="Vírgula 7 2 2 7 3 3" xfId="49962"/>
    <cellStyle name="Vírgula 7 2 2 7 4" xfId="33664"/>
    <cellStyle name="Vírgula 7 2 2 7 5" xfId="33665"/>
    <cellStyle name="Vírgula 7 2 2 7 6" xfId="41884"/>
    <cellStyle name="Vírgula 7 2 2 8" xfId="33666"/>
    <cellStyle name="Vírgula 7 2 2 8 2" xfId="33667"/>
    <cellStyle name="Vírgula 7 2 2 8 3" xfId="33668"/>
    <cellStyle name="Vírgula 7 2 2 8 4" xfId="49963"/>
    <cellStyle name="Vírgula 7 2 2 9" xfId="33669"/>
    <cellStyle name="Vírgula 7 2 2 9 2" xfId="33670"/>
    <cellStyle name="Vírgula 7 2 2 9 3" xfId="33671"/>
    <cellStyle name="Vírgula 7 2 2 9 4" xfId="45518"/>
    <cellStyle name="Vírgula 7 2 3" xfId="231"/>
    <cellStyle name="Vírgula 7 2 3 10" xfId="33672"/>
    <cellStyle name="Vírgula 7 2 3 10 2" xfId="33673"/>
    <cellStyle name="Vírgula 7 2 3 10 3" xfId="33674"/>
    <cellStyle name="Vírgula 7 2 3 10 4" xfId="50771"/>
    <cellStyle name="Vírgula 7 2 3 11" xfId="33675"/>
    <cellStyle name="Vírgula 7 2 3 11 2" xfId="33676"/>
    <cellStyle name="Vírgula 7 2 3 11 3" xfId="43737"/>
    <cellStyle name="Vírgula 7 2 3 12" xfId="33677"/>
    <cellStyle name="Vírgula 7 2 3 13" xfId="33678"/>
    <cellStyle name="Vírgula 7 2 3 14" xfId="40115"/>
    <cellStyle name="Vírgula 7 2 3 2" xfId="33679"/>
    <cellStyle name="Vírgula 7 2 3 2 10" xfId="33680"/>
    <cellStyle name="Vírgula 7 2 3 2 11" xfId="40250"/>
    <cellStyle name="Vírgula 7 2 3 2 2" xfId="33681"/>
    <cellStyle name="Vírgula 7 2 3 2 2 10" xfId="40617"/>
    <cellStyle name="Vírgula 7 2 3 2 2 2" xfId="33682"/>
    <cellStyle name="Vírgula 7 2 3 2 2 2 2" xfId="33683"/>
    <cellStyle name="Vírgula 7 2 3 2 2 2 2 2" xfId="33684"/>
    <cellStyle name="Vírgula 7 2 3 2 2 2 2 2 2" xfId="33685"/>
    <cellStyle name="Vírgula 7 2 3 2 2 2 2 2 3" xfId="33686"/>
    <cellStyle name="Vírgula 7 2 3 2 2 2 2 2 4" xfId="53718"/>
    <cellStyle name="Vírgula 7 2 3 2 2 2 2 3" xfId="33687"/>
    <cellStyle name="Vírgula 7 2 3 2 2 2 2 3 2" xfId="33688"/>
    <cellStyle name="Vírgula 7 2 3 2 2 2 2 3 3" xfId="49964"/>
    <cellStyle name="Vírgula 7 2 3 2 2 2 2 4" xfId="33689"/>
    <cellStyle name="Vírgula 7 2 3 2 2 2 2 5" xfId="33690"/>
    <cellStyle name="Vírgula 7 2 3 2 2 2 2 6" xfId="43062"/>
    <cellStyle name="Vírgula 7 2 3 2 2 2 3" xfId="33691"/>
    <cellStyle name="Vírgula 7 2 3 2 2 2 3 2" xfId="33692"/>
    <cellStyle name="Vírgula 7 2 3 2 2 2 3 3" xfId="33693"/>
    <cellStyle name="Vírgula 7 2 3 2 2 2 3 4" xfId="49965"/>
    <cellStyle name="Vírgula 7 2 3 2 2 2 4" xfId="33694"/>
    <cellStyle name="Vírgula 7 2 3 2 2 2 4 2" xfId="33695"/>
    <cellStyle name="Vírgula 7 2 3 2 2 2 4 3" xfId="33696"/>
    <cellStyle name="Vírgula 7 2 3 2 2 2 4 4" xfId="46696"/>
    <cellStyle name="Vírgula 7 2 3 2 2 2 5" xfId="33697"/>
    <cellStyle name="Vírgula 7 2 3 2 2 2 5 2" xfId="33698"/>
    <cellStyle name="Vírgula 7 2 3 2 2 2 5 3" xfId="33699"/>
    <cellStyle name="Vírgula 7 2 3 2 2 2 5 4" xfId="51907"/>
    <cellStyle name="Vírgula 7 2 3 2 2 2 6" xfId="33700"/>
    <cellStyle name="Vírgula 7 2 3 2 2 2 6 2" xfId="33701"/>
    <cellStyle name="Vírgula 7 2 3 2 2 2 6 3" xfId="44873"/>
    <cellStyle name="Vírgula 7 2 3 2 2 2 7" xfId="33702"/>
    <cellStyle name="Vírgula 7 2 3 2 2 2 8" xfId="33703"/>
    <cellStyle name="Vírgula 7 2 3 2 2 2 9" xfId="41251"/>
    <cellStyle name="Vírgula 7 2 3 2 2 3" xfId="33704"/>
    <cellStyle name="Vírgula 7 2 3 2 2 3 2" xfId="33705"/>
    <cellStyle name="Vírgula 7 2 3 2 2 3 2 2" xfId="33706"/>
    <cellStyle name="Vírgula 7 2 3 2 2 3 2 3" xfId="33707"/>
    <cellStyle name="Vírgula 7 2 3 2 2 3 2 4" xfId="53084"/>
    <cellStyle name="Vírgula 7 2 3 2 2 3 3" xfId="33708"/>
    <cellStyle name="Vírgula 7 2 3 2 2 3 3 2" xfId="33709"/>
    <cellStyle name="Vírgula 7 2 3 2 2 3 3 3" xfId="49966"/>
    <cellStyle name="Vírgula 7 2 3 2 2 3 4" xfId="33710"/>
    <cellStyle name="Vírgula 7 2 3 2 2 3 5" xfId="33711"/>
    <cellStyle name="Vírgula 7 2 3 2 2 3 6" xfId="42428"/>
    <cellStyle name="Vírgula 7 2 3 2 2 4" xfId="33712"/>
    <cellStyle name="Vírgula 7 2 3 2 2 4 2" xfId="33713"/>
    <cellStyle name="Vírgula 7 2 3 2 2 4 3" xfId="33714"/>
    <cellStyle name="Vírgula 7 2 3 2 2 4 4" xfId="49967"/>
    <cellStyle name="Vírgula 7 2 3 2 2 5" xfId="33715"/>
    <cellStyle name="Vírgula 7 2 3 2 2 5 2" xfId="33716"/>
    <cellStyle name="Vírgula 7 2 3 2 2 5 3" xfId="33717"/>
    <cellStyle name="Vírgula 7 2 3 2 2 5 4" xfId="46062"/>
    <cellStyle name="Vírgula 7 2 3 2 2 6" xfId="33718"/>
    <cellStyle name="Vírgula 7 2 3 2 2 6 2" xfId="33719"/>
    <cellStyle name="Vírgula 7 2 3 2 2 6 3" xfId="33720"/>
    <cellStyle name="Vírgula 7 2 3 2 2 6 4" xfId="51273"/>
    <cellStyle name="Vírgula 7 2 3 2 2 7" xfId="33721"/>
    <cellStyle name="Vírgula 7 2 3 2 2 7 2" xfId="33722"/>
    <cellStyle name="Vírgula 7 2 3 2 2 7 3" xfId="44239"/>
    <cellStyle name="Vírgula 7 2 3 2 2 8" xfId="33723"/>
    <cellStyle name="Vírgula 7 2 3 2 2 9" xfId="33724"/>
    <cellStyle name="Vírgula 7 2 3 2 3" xfId="33725"/>
    <cellStyle name="Vírgula 7 2 3 2 3 2" xfId="33726"/>
    <cellStyle name="Vírgula 7 2 3 2 3 2 2" xfId="33727"/>
    <cellStyle name="Vírgula 7 2 3 2 3 2 2 2" xfId="33728"/>
    <cellStyle name="Vírgula 7 2 3 2 3 2 2 3" xfId="33729"/>
    <cellStyle name="Vírgula 7 2 3 2 3 2 2 4" xfId="53717"/>
    <cellStyle name="Vírgula 7 2 3 2 3 2 3" xfId="33730"/>
    <cellStyle name="Vírgula 7 2 3 2 3 2 3 2" xfId="33731"/>
    <cellStyle name="Vírgula 7 2 3 2 3 2 3 3" xfId="49968"/>
    <cellStyle name="Vírgula 7 2 3 2 3 2 4" xfId="33732"/>
    <cellStyle name="Vírgula 7 2 3 2 3 2 5" xfId="33733"/>
    <cellStyle name="Vírgula 7 2 3 2 3 2 6" xfId="43061"/>
    <cellStyle name="Vírgula 7 2 3 2 3 3" xfId="33734"/>
    <cellStyle name="Vírgula 7 2 3 2 3 3 2" xfId="33735"/>
    <cellStyle name="Vírgula 7 2 3 2 3 3 3" xfId="33736"/>
    <cellStyle name="Vírgula 7 2 3 2 3 3 4" xfId="49969"/>
    <cellStyle name="Vírgula 7 2 3 2 3 4" xfId="33737"/>
    <cellStyle name="Vírgula 7 2 3 2 3 4 2" xfId="33738"/>
    <cellStyle name="Vírgula 7 2 3 2 3 4 3" xfId="33739"/>
    <cellStyle name="Vírgula 7 2 3 2 3 4 4" xfId="46695"/>
    <cellStyle name="Vírgula 7 2 3 2 3 5" xfId="33740"/>
    <cellStyle name="Vírgula 7 2 3 2 3 5 2" xfId="33741"/>
    <cellStyle name="Vírgula 7 2 3 2 3 5 3" xfId="33742"/>
    <cellStyle name="Vírgula 7 2 3 2 3 5 4" xfId="51906"/>
    <cellStyle name="Vírgula 7 2 3 2 3 6" xfId="33743"/>
    <cellStyle name="Vírgula 7 2 3 2 3 6 2" xfId="33744"/>
    <cellStyle name="Vírgula 7 2 3 2 3 6 3" xfId="44872"/>
    <cellStyle name="Vírgula 7 2 3 2 3 7" xfId="33745"/>
    <cellStyle name="Vírgula 7 2 3 2 3 8" xfId="33746"/>
    <cellStyle name="Vírgula 7 2 3 2 3 9" xfId="41250"/>
    <cellStyle name="Vírgula 7 2 3 2 4" xfId="33747"/>
    <cellStyle name="Vírgula 7 2 3 2 4 2" xfId="33748"/>
    <cellStyle name="Vírgula 7 2 3 2 4 2 2" xfId="33749"/>
    <cellStyle name="Vírgula 7 2 3 2 4 2 3" xfId="33750"/>
    <cellStyle name="Vírgula 7 2 3 2 4 2 4" xfId="52717"/>
    <cellStyle name="Vírgula 7 2 3 2 4 3" xfId="33751"/>
    <cellStyle name="Vírgula 7 2 3 2 4 3 2" xfId="33752"/>
    <cellStyle name="Vírgula 7 2 3 2 4 3 3" xfId="49970"/>
    <cellStyle name="Vírgula 7 2 3 2 4 4" xfId="33753"/>
    <cellStyle name="Vírgula 7 2 3 2 4 5" xfId="33754"/>
    <cellStyle name="Vírgula 7 2 3 2 4 6" xfId="42061"/>
    <cellStyle name="Vírgula 7 2 3 2 5" xfId="33755"/>
    <cellStyle name="Vírgula 7 2 3 2 5 2" xfId="33756"/>
    <cellStyle name="Vírgula 7 2 3 2 5 3" xfId="33757"/>
    <cellStyle name="Vírgula 7 2 3 2 5 4" xfId="49971"/>
    <cellStyle name="Vírgula 7 2 3 2 6" xfId="33758"/>
    <cellStyle name="Vírgula 7 2 3 2 6 2" xfId="33759"/>
    <cellStyle name="Vírgula 7 2 3 2 6 3" xfId="33760"/>
    <cellStyle name="Vírgula 7 2 3 2 6 4" xfId="45695"/>
    <cellStyle name="Vírgula 7 2 3 2 7" xfId="33761"/>
    <cellStyle name="Vírgula 7 2 3 2 7 2" xfId="33762"/>
    <cellStyle name="Vírgula 7 2 3 2 7 3" xfId="33763"/>
    <cellStyle name="Vírgula 7 2 3 2 7 4" xfId="50906"/>
    <cellStyle name="Vírgula 7 2 3 2 8" xfId="33764"/>
    <cellStyle name="Vírgula 7 2 3 2 8 2" xfId="33765"/>
    <cellStyle name="Vírgula 7 2 3 2 8 3" xfId="43872"/>
    <cellStyle name="Vírgula 7 2 3 2 9" xfId="33766"/>
    <cellStyle name="Vírgula 7 2 3 3" xfId="33767"/>
    <cellStyle name="Vírgula 7 2 3 3 10" xfId="40388"/>
    <cellStyle name="Vírgula 7 2 3 3 2" xfId="33768"/>
    <cellStyle name="Vírgula 7 2 3 3 2 2" xfId="33769"/>
    <cellStyle name="Vírgula 7 2 3 3 2 2 2" xfId="33770"/>
    <cellStyle name="Vírgula 7 2 3 3 2 2 2 2" xfId="33771"/>
    <cellStyle name="Vírgula 7 2 3 3 2 2 2 3" xfId="33772"/>
    <cellStyle name="Vírgula 7 2 3 3 2 2 2 4" xfId="53719"/>
    <cellStyle name="Vírgula 7 2 3 3 2 2 3" xfId="33773"/>
    <cellStyle name="Vírgula 7 2 3 3 2 2 3 2" xfId="33774"/>
    <cellStyle name="Vírgula 7 2 3 3 2 2 3 3" xfId="49972"/>
    <cellStyle name="Vírgula 7 2 3 3 2 2 4" xfId="33775"/>
    <cellStyle name="Vírgula 7 2 3 3 2 2 5" xfId="33776"/>
    <cellStyle name="Vírgula 7 2 3 3 2 2 6" xfId="43063"/>
    <cellStyle name="Vírgula 7 2 3 3 2 3" xfId="33777"/>
    <cellStyle name="Vírgula 7 2 3 3 2 3 2" xfId="33778"/>
    <cellStyle name="Vírgula 7 2 3 3 2 3 3" xfId="33779"/>
    <cellStyle name="Vírgula 7 2 3 3 2 3 4" xfId="49973"/>
    <cellStyle name="Vírgula 7 2 3 3 2 4" xfId="33780"/>
    <cellStyle name="Vírgula 7 2 3 3 2 4 2" xfId="33781"/>
    <cellStyle name="Vírgula 7 2 3 3 2 4 3" xfId="33782"/>
    <cellStyle name="Vírgula 7 2 3 3 2 4 4" xfId="46697"/>
    <cellStyle name="Vírgula 7 2 3 3 2 5" xfId="33783"/>
    <cellStyle name="Vírgula 7 2 3 3 2 5 2" xfId="33784"/>
    <cellStyle name="Vírgula 7 2 3 3 2 5 3" xfId="33785"/>
    <cellStyle name="Vírgula 7 2 3 3 2 5 4" xfId="51908"/>
    <cellStyle name="Vírgula 7 2 3 3 2 6" xfId="33786"/>
    <cellStyle name="Vírgula 7 2 3 3 2 6 2" xfId="33787"/>
    <cellStyle name="Vírgula 7 2 3 3 2 6 3" xfId="44874"/>
    <cellStyle name="Vírgula 7 2 3 3 2 7" xfId="33788"/>
    <cellStyle name="Vírgula 7 2 3 3 2 8" xfId="33789"/>
    <cellStyle name="Vírgula 7 2 3 3 2 9" xfId="41252"/>
    <cellStyle name="Vírgula 7 2 3 3 3" xfId="33790"/>
    <cellStyle name="Vírgula 7 2 3 3 3 2" xfId="33791"/>
    <cellStyle name="Vírgula 7 2 3 3 3 2 2" xfId="33792"/>
    <cellStyle name="Vírgula 7 2 3 3 3 2 3" xfId="33793"/>
    <cellStyle name="Vírgula 7 2 3 3 3 2 4" xfId="52855"/>
    <cellStyle name="Vírgula 7 2 3 3 3 3" xfId="33794"/>
    <cellStyle name="Vírgula 7 2 3 3 3 3 2" xfId="33795"/>
    <cellStyle name="Vírgula 7 2 3 3 3 3 3" xfId="49974"/>
    <cellStyle name="Vírgula 7 2 3 3 3 4" xfId="33796"/>
    <cellStyle name="Vírgula 7 2 3 3 3 5" xfId="33797"/>
    <cellStyle name="Vírgula 7 2 3 3 3 6" xfId="42199"/>
    <cellStyle name="Vírgula 7 2 3 3 4" xfId="33798"/>
    <cellStyle name="Vírgula 7 2 3 3 4 2" xfId="33799"/>
    <cellStyle name="Vírgula 7 2 3 3 4 3" xfId="33800"/>
    <cellStyle name="Vírgula 7 2 3 3 4 4" xfId="49975"/>
    <cellStyle name="Vírgula 7 2 3 3 5" xfId="33801"/>
    <cellStyle name="Vírgula 7 2 3 3 5 2" xfId="33802"/>
    <cellStyle name="Vírgula 7 2 3 3 5 3" xfId="33803"/>
    <cellStyle name="Vírgula 7 2 3 3 5 4" xfId="45833"/>
    <cellStyle name="Vírgula 7 2 3 3 6" xfId="33804"/>
    <cellStyle name="Vírgula 7 2 3 3 6 2" xfId="33805"/>
    <cellStyle name="Vírgula 7 2 3 3 6 3" xfId="33806"/>
    <cellStyle name="Vírgula 7 2 3 3 6 4" xfId="51044"/>
    <cellStyle name="Vírgula 7 2 3 3 7" xfId="33807"/>
    <cellStyle name="Vírgula 7 2 3 3 7 2" xfId="33808"/>
    <cellStyle name="Vírgula 7 2 3 3 7 3" xfId="44010"/>
    <cellStyle name="Vírgula 7 2 3 3 8" xfId="33809"/>
    <cellStyle name="Vírgula 7 2 3 3 9" xfId="33810"/>
    <cellStyle name="Vírgula 7 2 3 4" xfId="33811"/>
    <cellStyle name="Vírgula 7 2 3 4 2" xfId="33812"/>
    <cellStyle name="Vírgula 7 2 3 4 2 2" xfId="33813"/>
    <cellStyle name="Vírgula 7 2 3 4 2 2 2" xfId="33814"/>
    <cellStyle name="Vírgula 7 2 3 4 2 2 3" xfId="33815"/>
    <cellStyle name="Vírgula 7 2 3 4 2 2 4" xfId="53716"/>
    <cellStyle name="Vírgula 7 2 3 4 2 3" xfId="33816"/>
    <cellStyle name="Vírgula 7 2 3 4 2 3 2" xfId="33817"/>
    <cellStyle name="Vírgula 7 2 3 4 2 3 3" xfId="49976"/>
    <cellStyle name="Vírgula 7 2 3 4 2 4" xfId="33818"/>
    <cellStyle name="Vírgula 7 2 3 4 2 5" xfId="33819"/>
    <cellStyle name="Vírgula 7 2 3 4 2 6" xfId="43060"/>
    <cellStyle name="Vírgula 7 2 3 4 3" xfId="33820"/>
    <cellStyle name="Vírgula 7 2 3 4 3 2" xfId="33821"/>
    <cellStyle name="Vírgula 7 2 3 4 3 3" xfId="33822"/>
    <cellStyle name="Vírgula 7 2 3 4 3 4" xfId="49977"/>
    <cellStyle name="Vírgula 7 2 3 4 4" xfId="33823"/>
    <cellStyle name="Vírgula 7 2 3 4 4 2" xfId="33824"/>
    <cellStyle name="Vírgula 7 2 3 4 4 3" xfId="33825"/>
    <cellStyle name="Vírgula 7 2 3 4 4 4" xfId="46694"/>
    <cellStyle name="Vírgula 7 2 3 4 5" xfId="33826"/>
    <cellStyle name="Vírgula 7 2 3 4 5 2" xfId="33827"/>
    <cellStyle name="Vírgula 7 2 3 4 5 3" xfId="33828"/>
    <cellStyle name="Vírgula 7 2 3 4 5 4" xfId="51905"/>
    <cellStyle name="Vírgula 7 2 3 4 6" xfId="33829"/>
    <cellStyle name="Vírgula 7 2 3 4 6 2" xfId="33830"/>
    <cellStyle name="Vírgula 7 2 3 4 6 3" xfId="44871"/>
    <cellStyle name="Vírgula 7 2 3 4 7" xfId="33831"/>
    <cellStyle name="Vírgula 7 2 3 4 8" xfId="33832"/>
    <cellStyle name="Vírgula 7 2 3 4 9" xfId="41249"/>
    <cellStyle name="Vírgula 7 2 3 5" xfId="33833"/>
    <cellStyle name="Vírgula 7 2 3 5 2" xfId="33834"/>
    <cellStyle name="Vírgula 7 2 3 5 2 2" xfId="33835"/>
    <cellStyle name="Vírgula 7 2 3 5 2 2 2" xfId="33836"/>
    <cellStyle name="Vírgula 7 2 3 5 2 2 3" xfId="33837"/>
    <cellStyle name="Vírgula 7 2 3 5 2 2 4" xfId="53960"/>
    <cellStyle name="Vírgula 7 2 3 5 2 3" xfId="33838"/>
    <cellStyle name="Vírgula 7 2 3 5 2 3 2" xfId="33839"/>
    <cellStyle name="Vírgula 7 2 3 5 2 3 3" xfId="49978"/>
    <cellStyle name="Vírgula 7 2 3 5 2 4" xfId="33840"/>
    <cellStyle name="Vírgula 7 2 3 5 2 5" xfId="33841"/>
    <cellStyle name="Vírgula 7 2 3 5 2 6" xfId="43304"/>
    <cellStyle name="Vírgula 7 2 3 5 3" xfId="33842"/>
    <cellStyle name="Vírgula 7 2 3 5 3 2" xfId="33843"/>
    <cellStyle name="Vírgula 7 2 3 5 3 3" xfId="33844"/>
    <cellStyle name="Vírgula 7 2 3 5 3 4" xfId="49979"/>
    <cellStyle name="Vírgula 7 2 3 5 4" xfId="33845"/>
    <cellStyle name="Vírgula 7 2 3 5 4 2" xfId="33846"/>
    <cellStyle name="Vírgula 7 2 3 5 4 3" xfId="33847"/>
    <cellStyle name="Vírgula 7 2 3 5 4 4" xfId="46938"/>
    <cellStyle name="Vírgula 7 2 3 5 5" xfId="33848"/>
    <cellStyle name="Vírgula 7 2 3 5 5 2" xfId="33849"/>
    <cellStyle name="Vírgula 7 2 3 5 5 3" xfId="33850"/>
    <cellStyle name="Vírgula 7 2 3 5 5 4" xfId="52149"/>
    <cellStyle name="Vírgula 7 2 3 5 6" xfId="33851"/>
    <cellStyle name="Vírgula 7 2 3 5 6 2" xfId="33852"/>
    <cellStyle name="Vírgula 7 2 3 5 6 3" xfId="45115"/>
    <cellStyle name="Vírgula 7 2 3 5 7" xfId="33853"/>
    <cellStyle name="Vírgula 7 2 3 5 8" xfId="33854"/>
    <cellStyle name="Vírgula 7 2 3 5 9" xfId="41493"/>
    <cellStyle name="Vírgula 7 2 3 6" xfId="33855"/>
    <cellStyle name="Vírgula 7 2 3 6 2" xfId="33856"/>
    <cellStyle name="Vírgula 7 2 3 6 2 2" xfId="33857"/>
    <cellStyle name="Vírgula 7 2 3 6 2 2 2" xfId="33858"/>
    <cellStyle name="Vírgula 7 2 3 6 2 2 3" xfId="33859"/>
    <cellStyle name="Vírgula 7 2 3 6 2 2 4" xfId="54095"/>
    <cellStyle name="Vírgula 7 2 3 6 2 3" xfId="33860"/>
    <cellStyle name="Vírgula 7 2 3 6 2 3 2" xfId="33861"/>
    <cellStyle name="Vírgula 7 2 3 6 2 3 3" xfId="49980"/>
    <cellStyle name="Vírgula 7 2 3 6 2 4" xfId="33862"/>
    <cellStyle name="Vírgula 7 2 3 6 2 5" xfId="33863"/>
    <cellStyle name="Vírgula 7 2 3 6 2 6" xfId="43439"/>
    <cellStyle name="Vírgula 7 2 3 6 3" xfId="33864"/>
    <cellStyle name="Vírgula 7 2 3 6 3 2" xfId="33865"/>
    <cellStyle name="Vírgula 7 2 3 6 3 3" xfId="33866"/>
    <cellStyle name="Vírgula 7 2 3 6 3 4" xfId="47073"/>
    <cellStyle name="Vírgula 7 2 3 6 4" xfId="33867"/>
    <cellStyle name="Vírgula 7 2 3 6 4 2" xfId="33868"/>
    <cellStyle name="Vírgula 7 2 3 6 4 3" xfId="33869"/>
    <cellStyle name="Vírgula 7 2 3 6 4 4" xfId="52284"/>
    <cellStyle name="Vírgula 7 2 3 6 5" xfId="33870"/>
    <cellStyle name="Vírgula 7 2 3 6 5 2" xfId="33871"/>
    <cellStyle name="Vírgula 7 2 3 6 5 3" xfId="45250"/>
    <cellStyle name="Vírgula 7 2 3 6 6" xfId="33872"/>
    <cellStyle name="Vírgula 7 2 3 6 7" xfId="33873"/>
    <cellStyle name="Vírgula 7 2 3 6 8" xfId="41628"/>
    <cellStyle name="Vírgula 7 2 3 7" xfId="33874"/>
    <cellStyle name="Vírgula 7 2 3 7 2" xfId="33875"/>
    <cellStyle name="Vírgula 7 2 3 7 2 2" xfId="33876"/>
    <cellStyle name="Vírgula 7 2 3 7 2 3" xfId="33877"/>
    <cellStyle name="Vírgula 7 2 3 7 2 4" xfId="52582"/>
    <cellStyle name="Vírgula 7 2 3 7 3" xfId="33878"/>
    <cellStyle name="Vírgula 7 2 3 7 3 2" xfId="33879"/>
    <cellStyle name="Vírgula 7 2 3 7 3 3" xfId="49981"/>
    <cellStyle name="Vírgula 7 2 3 7 4" xfId="33880"/>
    <cellStyle name="Vírgula 7 2 3 7 5" xfId="33881"/>
    <cellStyle name="Vírgula 7 2 3 7 6" xfId="41926"/>
    <cellStyle name="Vírgula 7 2 3 8" xfId="33882"/>
    <cellStyle name="Vírgula 7 2 3 8 2" xfId="33883"/>
    <cellStyle name="Vírgula 7 2 3 8 3" xfId="33884"/>
    <cellStyle name="Vírgula 7 2 3 8 4" xfId="49982"/>
    <cellStyle name="Vírgula 7 2 3 9" xfId="33885"/>
    <cellStyle name="Vírgula 7 2 3 9 2" xfId="33886"/>
    <cellStyle name="Vírgula 7 2 3 9 3" xfId="33887"/>
    <cellStyle name="Vírgula 7 2 3 9 4" xfId="45560"/>
    <cellStyle name="Vírgula 7 2 4" xfId="33888"/>
    <cellStyle name="Vírgula 7 2 4 10" xfId="33889"/>
    <cellStyle name="Vírgula 7 2 4 11" xfId="40026"/>
    <cellStyle name="Vírgula 7 2 4 2" xfId="33890"/>
    <cellStyle name="Vírgula 7 2 4 2 10" xfId="40478"/>
    <cellStyle name="Vírgula 7 2 4 2 2" xfId="33891"/>
    <cellStyle name="Vírgula 7 2 4 2 2 2" xfId="33892"/>
    <cellStyle name="Vírgula 7 2 4 2 2 2 2" xfId="33893"/>
    <cellStyle name="Vírgula 7 2 4 2 2 2 2 2" xfId="33894"/>
    <cellStyle name="Vírgula 7 2 4 2 2 2 2 3" xfId="33895"/>
    <cellStyle name="Vírgula 7 2 4 2 2 2 2 4" xfId="53721"/>
    <cellStyle name="Vírgula 7 2 4 2 2 2 3" xfId="33896"/>
    <cellStyle name="Vírgula 7 2 4 2 2 2 3 2" xfId="33897"/>
    <cellStyle name="Vírgula 7 2 4 2 2 2 3 3" xfId="49983"/>
    <cellStyle name="Vírgula 7 2 4 2 2 2 4" xfId="33898"/>
    <cellStyle name="Vírgula 7 2 4 2 2 2 5" xfId="33899"/>
    <cellStyle name="Vírgula 7 2 4 2 2 2 6" xfId="43065"/>
    <cellStyle name="Vírgula 7 2 4 2 2 3" xfId="33900"/>
    <cellStyle name="Vírgula 7 2 4 2 2 3 2" xfId="33901"/>
    <cellStyle name="Vírgula 7 2 4 2 2 3 3" xfId="33902"/>
    <cellStyle name="Vírgula 7 2 4 2 2 3 4" xfId="49984"/>
    <cellStyle name="Vírgula 7 2 4 2 2 4" xfId="33903"/>
    <cellStyle name="Vírgula 7 2 4 2 2 4 2" xfId="33904"/>
    <cellStyle name="Vírgula 7 2 4 2 2 4 3" xfId="33905"/>
    <cellStyle name="Vírgula 7 2 4 2 2 4 4" xfId="46699"/>
    <cellStyle name="Vírgula 7 2 4 2 2 5" xfId="33906"/>
    <cellStyle name="Vírgula 7 2 4 2 2 5 2" xfId="33907"/>
    <cellStyle name="Vírgula 7 2 4 2 2 5 3" xfId="33908"/>
    <cellStyle name="Vírgula 7 2 4 2 2 5 4" xfId="51910"/>
    <cellStyle name="Vírgula 7 2 4 2 2 6" xfId="33909"/>
    <cellStyle name="Vírgula 7 2 4 2 2 6 2" xfId="33910"/>
    <cellStyle name="Vírgula 7 2 4 2 2 6 3" xfId="44876"/>
    <cellStyle name="Vírgula 7 2 4 2 2 7" xfId="33911"/>
    <cellStyle name="Vírgula 7 2 4 2 2 8" xfId="33912"/>
    <cellStyle name="Vírgula 7 2 4 2 2 9" xfId="41254"/>
    <cellStyle name="Vírgula 7 2 4 2 3" xfId="33913"/>
    <cellStyle name="Vírgula 7 2 4 2 3 2" xfId="33914"/>
    <cellStyle name="Vírgula 7 2 4 2 3 2 2" xfId="33915"/>
    <cellStyle name="Vírgula 7 2 4 2 3 2 3" xfId="33916"/>
    <cellStyle name="Vírgula 7 2 4 2 3 2 4" xfId="52945"/>
    <cellStyle name="Vírgula 7 2 4 2 3 3" xfId="33917"/>
    <cellStyle name="Vírgula 7 2 4 2 3 3 2" xfId="33918"/>
    <cellStyle name="Vírgula 7 2 4 2 3 3 3" xfId="49985"/>
    <cellStyle name="Vírgula 7 2 4 2 3 4" xfId="33919"/>
    <cellStyle name="Vírgula 7 2 4 2 3 5" xfId="33920"/>
    <cellStyle name="Vírgula 7 2 4 2 3 6" xfId="42289"/>
    <cellStyle name="Vírgula 7 2 4 2 4" xfId="33921"/>
    <cellStyle name="Vírgula 7 2 4 2 4 2" xfId="33922"/>
    <cellStyle name="Vírgula 7 2 4 2 4 3" xfId="33923"/>
    <cellStyle name="Vírgula 7 2 4 2 4 4" xfId="49986"/>
    <cellStyle name="Vírgula 7 2 4 2 5" xfId="33924"/>
    <cellStyle name="Vírgula 7 2 4 2 5 2" xfId="33925"/>
    <cellStyle name="Vírgula 7 2 4 2 5 3" xfId="33926"/>
    <cellStyle name="Vírgula 7 2 4 2 5 4" xfId="45923"/>
    <cellStyle name="Vírgula 7 2 4 2 6" xfId="33927"/>
    <cellStyle name="Vírgula 7 2 4 2 6 2" xfId="33928"/>
    <cellStyle name="Vírgula 7 2 4 2 6 3" xfId="33929"/>
    <cellStyle name="Vírgula 7 2 4 2 6 4" xfId="51134"/>
    <cellStyle name="Vírgula 7 2 4 2 7" xfId="33930"/>
    <cellStyle name="Vírgula 7 2 4 2 7 2" xfId="33931"/>
    <cellStyle name="Vírgula 7 2 4 2 7 3" xfId="44100"/>
    <cellStyle name="Vírgula 7 2 4 2 8" xfId="33932"/>
    <cellStyle name="Vírgula 7 2 4 2 9" xfId="33933"/>
    <cellStyle name="Vírgula 7 2 4 3" xfId="33934"/>
    <cellStyle name="Vírgula 7 2 4 3 2" xfId="33935"/>
    <cellStyle name="Vírgula 7 2 4 3 2 2" xfId="33936"/>
    <cellStyle name="Vírgula 7 2 4 3 2 2 2" xfId="33937"/>
    <cellStyle name="Vírgula 7 2 4 3 2 2 3" xfId="33938"/>
    <cellStyle name="Vírgula 7 2 4 3 2 2 4" xfId="53720"/>
    <cellStyle name="Vírgula 7 2 4 3 2 3" xfId="33939"/>
    <cellStyle name="Vírgula 7 2 4 3 2 3 2" xfId="33940"/>
    <cellStyle name="Vírgula 7 2 4 3 2 3 3" xfId="49987"/>
    <cellStyle name="Vírgula 7 2 4 3 2 4" xfId="33941"/>
    <cellStyle name="Vírgula 7 2 4 3 2 5" xfId="33942"/>
    <cellStyle name="Vírgula 7 2 4 3 2 6" xfId="43064"/>
    <cellStyle name="Vírgula 7 2 4 3 3" xfId="33943"/>
    <cellStyle name="Vírgula 7 2 4 3 3 2" xfId="33944"/>
    <cellStyle name="Vírgula 7 2 4 3 3 3" xfId="33945"/>
    <cellStyle name="Vírgula 7 2 4 3 3 4" xfId="49988"/>
    <cellStyle name="Vírgula 7 2 4 3 4" xfId="33946"/>
    <cellStyle name="Vírgula 7 2 4 3 4 2" xfId="33947"/>
    <cellStyle name="Vírgula 7 2 4 3 4 3" xfId="33948"/>
    <cellStyle name="Vírgula 7 2 4 3 4 4" xfId="46698"/>
    <cellStyle name="Vírgula 7 2 4 3 5" xfId="33949"/>
    <cellStyle name="Vírgula 7 2 4 3 5 2" xfId="33950"/>
    <cellStyle name="Vírgula 7 2 4 3 5 3" xfId="33951"/>
    <cellStyle name="Vírgula 7 2 4 3 5 4" xfId="51909"/>
    <cellStyle name="Vírgula 7 2 4 3 6" xfId="33952"/>
    <cellStyle name="Vírgula 7 2 4 3 6 2" xfId="33953"/>
    <cellStyle name="Vírgula 7 2 4 3 6 3" xfId="44875"/>
    <cellStyle name="Vírgula 7 2 4 3 7" xfId="33954"/>
    <cellStyle name="Vírgula 7 2 4 3 8" xfId="33955"/>
    <cellStyle name="Vírgula 7 2 4 3 9" xfId="41253"/>
    <cellStyle name="Vírgula 7 2 4 4" xfId="33956"/>
    <cellStyle name="Vírgula 7 2 4 4 2" xfId="33957"/>
    <cellStyle name="Vírgula 7 2 4 4 2 2" xfId="33958"/>
    <cellStyle name="Vírgula 7 2 4 4 2 3" xfId="33959"/>
    <cellStyle name="Vírgula 7 2 4 4 2 4" xfId="52493"/>
    <cellStyle name="Vírgula 7 2 4 4 3" xfId="33960"/>
    <cellStyle name="Vírgula 7 2 4 4 3 2" xfId="33961"/>
    <cellStyle name="Vírgula 7 2 4 4 3 3" xfId="49989"/>
    <cellStyle name="Vírgula 7 2 4 4 4" xfId="33962"/>
    <cellStyle name="Vírgula 7 2 4 4 5" xfId="33963"/>
    <cellStyle name="Vírgula 7 2 4 4 6" xfId="41837"/>
    <cellStyle name="Vírgula 7 2 4 5" xfId="33964"/>
    <cellStyle name="Vírgula 7 2 4 5 2" xfId="33965"/>
    <cellStyle name="Vírgula 7 2 4 5 3" xfId="33966"/>
    <cellStyle name="Vírgula 7 2 4 5 4" xfId="49990"/>
    <cellStyle name="Vírgula 7 2 4 6" xfId="33967"/>
    <cellStyle name="Vírgula 7 2 4 6 2" xfId="33968"/>
    <cellStyle name="Vírgula 7 2 4 6 3" xfId="33969"/>
    <cellStyle name="Vírgula 7 2 4 6 4" xfId="45471"/>
    <cellStyle name="Vírgula 7 2 4 7" xfId="33970"/>
    <cellStyle name="Vírgula 7 2 4 7 2" xfId="33971"/>
    <cellStyle name="Vírgula 7 2 4 7 3" xfId="33972"/>
    <cellStyle name="Vírgula 7 2 4 7 4" xfId="50682"/>
    <cellStyle name="Vírgula 7 2 4 8" xfId="33973"/>
    <cellStyle name="Vírgula 7 2 4 8 2" xfId="33974"/>
    <cellStyle name="Vírgula 7 2 4 8 3" xfId="43648"/>
    <cellStyle name="Vírgula 7 2 4 9" xfId="33975"/>
    <cellStyle name="Vírgula 7 2 5" xfId="33976"/>
    <cellStyle name="Vírgula 7 2 5 10" xfId="33977"/>
    <cellStyle name="Vírgula 7 2 5 11" xfId="40161"/>
    <cellStyle name="Vírgula 7 2 5 2" xfId="33978"/>
    <cellStyle name="Vírgula 7 2 5 2 10" xfId="40528"/>
    <cellStyle name="Vírgula 7 2 5 2 2" xfId="33979"/>
    <cellStyle name="Vírgula 7 2 5 2 2 2" xfId="33980"/>
    <cellStyle name="Vírgula 7 2 5 2 2 2 2" xfId="33981"/>
    <cellStyle name="Vírgula 7 2 5 2 2 2 2 2" xfId="33982"/>
    <cellStyle name="Vírgula 7 2 5 2 2 2 2 3" xfId="33983"/>
    <cellStyle name="Vírgula 7 2 5 2 2 2 2 4" xfId="53723"/>
    <cellStyle name="Vírgula 7 2 5 2 2 2 3" xfId="33984"/>
    <cellStyle name="Vírgula 7 2 5 2 2 2 3 2" xfId="33985"/>
    <cellStyle name="Vírgula 7 2 5 2 2 2 3 3" xfId="49991"/>
    <cellStyle name="Vírgula 7 2 5 2 2 2 4" xfId="33986"/>
    <cellStyle name="Vírgula 7 2 5 2 2 2 5" xfId="33987"/>
    <cellStyle name="Vírgula 7 2 5 2 2 2 6" xfId="43067"/>
    <cellStyle name="Vírgula 7 2 5 2 2 3" xfId="33988"/>
    <cellStyle name="Vírgula 7 2 5 2 2 3 2" xfId="33989"/>
    <cellStyle name="Vírgula 7 2 5 2 2 3 3" xfId="33990"/>
    <cellStyle name="Vírgula 7 2 5 2 2 3 4" xfId="49992"/>
    <cellStyle name="Vírgula 7 2 5 2 2 4" xfId="33991"/>
    <cellStyle name="Vírgula 7 2 5 2 2 4 2" xfId="33992"/>
    <cellStyle name="Vírgula 7 2 5 2 2 4 3" xfId="33993"/>
    <cellStyle name="Vírgula 7 2 5 2 2 4 4" xfId="46701"/>
    <cellStyle name="Vírgula 7 2 5 2 2 5" xfId="33994"/>
    <cellStyle name="Vírgula 7 2 5 2 2 5 2" xfId="33995"/>
    <cellStyle name="Vírgula 7 2 5 2 2 5 3" xfId="33996"/>
    <cellStyle name="Vírgula 7 2 5 2 2 5 4" xfId="51912"/>
    <cellStyle name="Vírgula 7 2 5 2 2 6" xfId="33997"/>
    <cellStyle name="Vírgula 7 2 5 2 2 6 2" xfId="33998"/>
    <cellStyle name="Vírgula 7 2 5 2 2 6 3" xfId="44878"/>
    <cellStyle name="Vírgula 7 2 5 2 2 7" xfId="33999"/>
    <cellStyle name="Vírgula 7 2 5 2 2 8" xfId="34000"/>
    <cellStyle name="Vírgula 7 2 5 2 2 9" xfId="41256"/>
    <cellStyle name="Vírgula 7 2 5 2 3" xfId="34001"/>
    <cellStyle name="Vírgula 7 2 5 2 3 2" xfId="34002"/>
    <cellStyle name="Vírgula 7 2 5 2 3 2 2" xfId="34003"/>
    <cellStyle name="Vírgula 7 2 5 2 3 2 3" xfId="34004"/>
    <cellStyle name="Vírgula 7 2 5 2 3 2 4" xfId="52995"/>
    <cellStyle name="Vírgula 7 2 5 2 3 3" xfId="34005"/>
    <cellStyle name="Vírgula 7 2 5 2 3 3 2" xfId="34006"/>
    <cellStyle name="Vírgula 7 2 5 2 3 3 3" xfId="49993"/>
    <cellStyle name="Vírgula 7 2 5 2 3 4" xfId="34007"/>
    <cellStyle name="Vírgula 7 2 5 2 3 5" xfId="34008"/>
    <cellStyle name="Vírgula 7 2 5 2 3 6" xfId="42339"/>
    <cellStyle name="Vírgula 7 2 5 2 4" xfId="34009"/>
    <cellStyle name="Vírgula 7 2 5 2 4 2" xfId="34010"/>
    <cellStyle name="Vírgula 7 2 5 2 4 3" xfId="34011"/>
    <cellStyle name="Vírgula 7 2 5 2 4 4" xfId="49994"/>
    <cellStyle name="Vírgula 7 2 5 2 5" xfId="34012"/>
    <cellStyle name="Vírgula 7 2 5 2 5 2" xfId="34013"/>
    <cellStyle name="Vírgula 7 2 5 2 5 3" xfId="34014"/>
    <cellStyle name="Vírgula 7 2 5 2 5 4" xfId="45973"/>
    <cellStyle name="Vírgula 7 2 5 2 6" xfId="34015"/>
    <cellStyle name="Vírgula 7 2 5 2 6 2" xfId="34016"/>
    <cellStyle name="Vírgula 7 2 5 2 6 3" xfId="34017"/>
    <cellStyle name="Vírgula 7 2 5 2 6 4" xfId="51184"/>
    <cellStyle name="Vírgula 7 2 5 2 7" xfId="34018"/>
    <cellStyle name="Vírgula 7 2 5 2 7 2" xfId="34019"/>
    <cellStyle name="Vírgula 7 2 5 2 7 3" xfId="44150"/>
    <cellStyle name="Vírgula 7 2 5 2 8" xfId="34020"/>
    <cellStyle name="Vírgula 7 2 5 2 9" xfId="34021"/>
    <cellStyle name="Vírgula 7 2 5 3" xfId="34022"/>
    <cellStyle name="Vírgula 7 2 5 3 2" xfId="34023"/>
    <cellStyle name="Vírgula 7 2 5 3 2 2" xfId="34024"/>
    <cellStyle name="Vírgula 7 2 5 3 2 2 2" xfId="34025"/>
    <cellStyle name="Vírgula 7 2 5 3 2 2 3" xfId="34026"/>
    <cellStyle name="Vírgula 7 2 5 3 2 2 4" xfId="53722"/>
    <cellStyle name="Vírgula 7 2 5 3 2 3" xfId="34027"/>
    <cellStyle name="Vírgula 7 2 5 3 2 3 2" xfId="34028"/>
    <cellStyle name="Vírgula 7 2 5 3 2 3 3" xfId="49995"/>
    <cellStyle name="Vírgula 7 2 5 3 2 4" xfId="34029"/>
    <cellStyle name="Vírgula 7 2 5 3 2 5" xfId="34030"/>
    <cellStyle name="Vírgula 7 2 5 3 2 6" xfId="43066"/>
    <cellStyle name="Vírgula 7 2 5 3 3" xfId="34031"/>
    <cellStyle name="Vírgula 7 2 5 3 3 2" xfId="34032"/>
    <cellStyle name="Vírgula 7 2 5 3 3 3" xfId="34033"/>
    <cellStyle name="Vírgula 7 2 5 3 3 4" xfId="49996"/>
    <cellStyle name="Vírgula 7 2 5 3 4" xfId="34034"/>
    <cellStyle name="Vírgula 7 2 5 3 4 2" xfId="34035"/>
    <cellStyle name="Vírgula 7 2 5 3 4 3" xfId="34036"/>
    <cellStyle name="Vírgula 7 2 5 3 4 4" xfId="46700"/>
    <cellStyle name="Vírgula 7 2 5 3 5" xfId="34037"/>
    <cellStyle name="Vírgula 7 2 5 3 5 2" xfId="34038"/>
    <cellStyle name="Vírgula 7 2 5 3 5 3" xfId="34039"/>
    <cellStyle name="Vírgula 7 2 5 3 5 4" xfId="51911"/>
    <cellStyle name="Vírgula 7 2 5 3 6" xfId="34040"/>
    <cellStyle name="Vírgula 7 2 5 3 6 2" xfId="34041"/>
    <cellStyle name="Vírgula 7 2 5 3 6 3" xfId="44877"/>
    <cellStyle name="Vírgula 7 2 5 3 7" xfId="34042"/>
    <cellStyle name="Vírgula 7 2 5 3 8" xfId="34043"/>
    <cellStyle name="Vírgula 7 2 5 3 9" xfId="41255"/>
    <cellStyle name="Vírgula 7 2 5 4" xfId="34044"/>
    <cellStyle name="Vírgula 7 2 5 4 2" xfId="34045"/>
    <cellStyle name="Vírgula 7 2 5 4 2 2" xfId="34046"/>
    <cellStyle name="Vírgula 7 2 5 4 2 3" xfId="34047"/>
    <cellStyle name="Vírgula 7 2 5 4 2 4" xfId="52628"/>
    <cellStyle name="Vírgula 7 2 5 4 3" xfId="34048"/>
    <cellStyle name="Vírgula 7 2 5 4 3 2" xfId="34049"/>
    <cellStyle name="Vírgula 7 2 5 4 3 3" xfId="49997"/>
    <cellStyle name="Vírgula 7 2 5 4 4" xfId="34050"/>
    <cellStyle name="Vírgula 7 2 5 4 5" xfId="34051"/>
    <cellStyle name="Vírgula 7 2 5 4 6" xfId="41972"/>
    <cellStyle name="Vírgula 7 2 5 5" xfId="34052"/>
    <cellStyle name="Vírgula 7 2 5 5 2" xfId="34053"/>
    <cellStyle name="Vírgula 7 2 5 5 3" xfId="34054"/>
    <cellStyle name="Vírgula 7 2 5 5 4" xfId="49998"/>
    <cellStyle name="Vírgula 7 2 5 6" xfId="34055"/>
    <cellStyle name="Vírgula 7 2 5 6 2" xfId="34056"/>
    <cellStyle name="Vírgula 7 2 5 6 3" xfId="34057"/>
    <cellStyle name="Vírgula 7 2 5 6 4" xfId="45606"/>
    <cellStyle name="Vírgula 7 2 5 7" xfId="34058"/>
    <cellStyle name="Vírgula 7 2 5 7 2" xfId="34059"/>
    <cellStyle name="Vírgula 7 2 5 7 3" xfId="34060"/>
    <cellStyle name="Vírgula 7 2 5 7 4" xfId="50817"/>
    <cellStyle name="Vírgula 7 2 5 8" xfId="34061"/>
    <cellStyle name="Vírgula 7 2 5 8 2" xfId="34062"/>
    <cellStyle name="Vírgula 7 2 5 8 3" xfId="43783"/>
    <cellStyle name="Vírgula 7 2 5 9" xfId="34063"/>
    <cellStyle name="Vírgula 7 2 6" xfId="34064"/>
    <cellStyle name="Vírgula 7 2 6 10" xfId="34065"/>
    <cellStyle name="Vírgula 7 2 6 11" xfId="39977"/>
    <cellStyle name="Vírgula 7 2 6 2" xfId="34066"/>
    <cellStyle name="Vírgula 7 2 6 2 10" xfId="40434"/>
    <cellStyle name="Vírgula 7 2 6 2 2" xfId="34067"/>
    <cellStyle name="Vírgula 7 2 6 2 2 2" xfId="34068"/>
    <cellStyle name="Vírgula 7 2 6 2 2 2 2" xfId="34069"/>
    <cellStyle name="Vírgula 7 2 6 2 2 2 2 2" xfId="34070"/>
    <cellStyle name="Vírgula 7 2 6 2 2 2 2 3" xfId="34071"/>
    <cellStyle name="Vírgula 7 2 6 2 2 2 2 4" xfId="53725"/>
    <cellStyle name="Vírgula 7 2 6 2 2 2 3" xfId="34072"/>
    <cellStyle name="Vírgula 7 2 6 2 2 2 3 2" xfId="34073"/>
    <cellStyle name="Vírgula 7 2 6 2 2 2 3 3" xfId="49999"/>
    <cellStyle name="Vírgula 7 2 6 2 2 2 4" xfId="34074"/>
    <cellStyle name="Vírgula 7 2 6 2 2 2 5" xfId="34075"/>
    <cellStyle name="Vírgula 7 2 6 2 2 2 6" xfId="43069"/>
    <cellStyle name="Vírgula 7 2 6 2 2 3" xfId="34076"/>
    <cellStyle name="Vírgula 7 2 6 2 2 3 2" xfId="34077"/>
    <cellStyle name="Vírgula 7 2 6 2 2 3 3" xfId="34078"/>
    <cellStyle name="Vírgula 7 2 6 2 2 3 4" xfId="50000"/>
    <cellStyle name="Vírgula 7 2 6 2 2 4" xfId="34079"/>
    <cellStyle name="Vírgula 7 2 6 2 2 4 2" xfId="34080"/>
    <cellStyle name="Vírgula 7 2 6 2 2 4 3" xfId="34081"/>
    <cellStyle name="Vírgula 7 2 6 2 2 4 4" xfId="46703"/>
    <cellStyle name="Vírgula 7 2 6 2 2 5" xfId="34082"/>
    <cellStyle name="Vírgula 7 2 6 2 2 5 2" xfId="34083"/>
    <cellStyle name="Vírgula 7 2 6 2 2 5 3" xfId="34084"/>
    <cellStyle name="Vírgula 7 2 6 2 2 5 4" xfId="51914"/>
    <cellStyle name="Vírgula 7 2 6 2 2 6" xfId="34085"/>
    <cellStyle name="Vírgula 7 2 6 2 2 6 2" xfId="34086"/>
    <cellStyle name="Vírgula 7 2 6 2 2 6 3" xfId="44880"/>
    <cellStyle name="Vírgula 7 2 6 2 2 7" xfId="34087"/>
    <cellStyle name="Vírgula 7 2 6 2 2 8" xfId="34088"/>
    <cellStyle name="Vírgula 7 2 6 2 2 9" xfId="41258"/>
    <cellStyle name="Vírgula 7 2 6 2 3" xfId="34089"/>
    <cellStyle name="Vírgula 7 2 6 2 3 2" xfId="34090"/>
    <cellStyle name="Vírgula 7 2 6 2 3 2 2" xfId="34091"/>
    <cellStyle name="Vírgula 7 2 6 2 3 2 3" xfId="34092"/>
    <cellStyle name="Vírgula 7 2 6 2 3 2 4" xfId="52901"/>
    <cellStyle name="Vírgula 7 2 6 2 3 3" xfId="34093"/>
    <cellStyle name="Vírgula 7 2 6 2 3 3 2" xfId="34094"/>
    <cellStyle name="Vírgula 7 2 6 2 3 3 3" xfId="50001"/>
    <cellStyle name="Vírgula 7 2 6 2 3 4" xfId="34095"/>
    <cellStyle name="Vírgula 7 2 6 2 3 5" xfId="34096"/>
    <cellStyle name="Vírgula 7 2 6 2 3 6" xfId="42245"/>
    <cellStyle name="Vírgula 7 2 6 2 4" xfId="34097"/>
    <cellStyle name="Vírgula 7 2 6 2 4 2" xfId="34098"/>
    <cellStyle name="Vírgula 7 2 6 2 4 3" xfId="34099"/>
    <cellStyle name="Vírgula 7 2 6 2 4 4" xfId="50002"/>
    <cellStyle name="Vírgula 7 2 6 2 5" xfId="34100"/>
    <cellStyle name="Vírgula 7 2 6 2 5 2" xfId="34101"/>
    <cellStyle name="Vírgula 7 2 6 2 5 3" xfId="34102"/>
    <cellStyle name="Vírgula 7 2 6 2 5 4" xfId="45879"/>
    <cellStyle name="Vírgula 7 2 6 2 6" xfId="34103"/>
    <cellStyle name="Vírgula 7 2 6 2 6 2" xfId="34104"/>
    <cellStyle name="Vírgula 7 2 6 2 6 3" xfId="34105"/>
    <cellStyle name="Vírgula 7 2 6 2 6 4" xfId="51090"/>
    <cellStyle name="Vírgula 7 2 6 2 7" xfId="34106"/>
    <cellStyle name="Vírgula 7 2 6 2 7 2" xfId="34107"/>
    <cellStyle name="Vírgula 7 2 6 2 7 3" xfId="44056"/>
    <cellStyle name="Vírgula 7 2 6 2 8" xfId="34108"/>
    <cellStyle name="Vírgula 7 2 6 2 9" xfId="34109"/>
    <cellStyle name="Vírgula 7 2 6 3" xfId="34110"/>
    <cellStyle name="Vírgula 7 2 6 3 2" xfId="34111"/>
    <cellStyle name="Vírgula 7 2 6 3 2 2" xfId="34112"/>
    <cellStyle name="Vírgula 7 2 6 3 2 2 2" xfId="34113"/>
    <cellStyle name="Vírgula 7 2 6 3 2 2 3" xfId="34114"/>
    <cellStyle name="Vírgula 7 2 6 3 2 2 4" xfId="53724"/>
    <cellStyle name="Vírgula 7 2 6 3 2 3" xfId="34115"/>
    <cellStyle name="Vírgula 7 2 6 3 2 3 2" xfId="34116"/>
    <cellStyle name="Vírgula 7 2 6 3 2 3 3" xfId="50003"/>
    <cellStyle name="Vírgula 7 2 6 3 2 4" xfId="34117"/>
    <cellStyle name="Vírgula 7 2 6 3 2 5" xfId="34118"/>
    <cellStyle name="Vírgula 7 2 6 3 2 6" xfId="43068"/>
    <cellStyle name="Vírgula 7 2 6 3 3" xfId="34119"/>
    <cellStyle name="Vírgula 7 2 6 3 3 2" xfId="34120"/>
    <cellStyle name="Vírgula 7 2 6 3 3 3" xfId="34121"/>
    <cellStyle name="Vírgula 7 2 6 3 3 4" xfId="50004"/>
    <cellStyle name="Vírgula 7 2 6 3 4" xfId="34122"/>
    <cellStyle name="Vírgula 7 2 6 3 4 2" xfId="34123"/>
    <cellStyle name="Vírgula 7 2 6 3 4 3" xfId="34124"/>
    <cellStyle name="Vírgula 7 2 6 3 4 4" xfId="46702"/>
    <cellStyle name="Vírgula 7 2 6 3 5" xfId="34125"/>
    <cellStyle name="Vírgula 7 2 6 3 5 2" xfId="34126"/>
    <cellStyle name="Vírgula 7 2 6 3 5 3" xfId="34127"/>
    <cellStyle name="Vírgula 7 2 6 3 5 4" xfId="51913"/>
    <cellStyle name="Vírgula 7 2 6 3 6" xfId="34128"/>
    <cellStyle name="Vírgula 7 2 6 3 6 2" xfId="34129"/>
    <cellStyle name="Vírgula 7 2 6 3 6 3" xfId="44879"/>
    <cellStyle name="Vírgula 7 2 6 3 7" xfId="34130"/>
    <cellStyle name="Vírgula 7 2 6 3 8" xfId="34131"/>
    <cellStyle name="Vírgula 7 2 6 3 9" xfId="41257"/>
    <cellStyle name="Vírgula 7 2 6 4" xfId="34132"/>
    <cellStyle name="Vírgula 7 2 6 4 2" xfId="34133"/>
    <cellStyle name="Vírgula 7 2 6 4 2 2" xfId="34134"/>
    <cellStyle name="Vírgula 7 2 6 4 2 3" xfId="34135"/>
    <cellStyle name="Vírgula 7 2 6 4 2 4" xfId="52444"/>
    <cellStyle name="Vírgula 7 2 6 4 3" xfId="34136"/>
    <cellStyle name="Vírgula 7 2 6 4 3 2" xfId="34137"/>
    <cellStyle name="Vírgula 7 2 6 4 3 3" xfId="50005"/>
    <cellStyle name="Vírgula 7 2 6 4 4" xfId="34138"/>
    <cellStyle name="Vírgula 7 2 6 4 5" xfId="34139"/>
    <cellStyle name="Vírgula 7 2 6 4 6" xfId="41788"/>
    <cellStyle name="Vírgula 7 2 6 5" xfId="34140"/>
    <cellStyle name="Vírgula 7 2 6 5 2" xfId="34141"/>
    <cellStyle name="Vírgula 7 2 6 5 3" xfId="34142"/>
    <cellStyle name="Vírgula 7 2 6 5 4" xfId="50006"/>
    <cellStyle name="Vírgula 7 2 6 6" xfId="34143"/>
    <cellStyle name="Vírgula 7 2 6 6 2" xfId="34144"/>
    <cellStyle name="Vírgula 7 2 6 6 3" xfId="34145"/>
    <cellStyle name="Vírgula 7 2 6 6 4" xfId="45422"/>
    <cellStyle name="Vírgula 7 2 6 7" xfId="34146"/>
    <cellStyle name="Vírgula 7 2 6 7 2" xfId="34147"/>
    <cellStyle name="Vírgula 7 2 6 7 3" xfId="34148"/>
    <cellStyle name="Vírgula 7 2 6 7 4" xfId="50633"/>
    <cellStyle name="Vírgula 7 2 6 8" xfId="34149"/>
    <cellStyle name="Vírgula 7 2 6 8 2" xfId="34150"/>
    <cellStyle name="Vírgula 7 2 6 8 3" xfId="43599"/>
    <cellStyle name="Vírgula 7 2 6 9" xfId="34151"/>
    <cellStyle name="Vírgula 7 2 7" xfId="34152"/>
    <cellStyle name="Vírgula 7 2 7 10" xfId="40299"/>
    <cellStyle name="Vírgula 7 2 7 2" xfId="34153"/>
    <cellStyle name="Vírgula 7 2 7 2 2" xfId="34154"/>
    <cellStyle name="Vírgula 7 2 7 2 2 2" xfId="34155"/>
    <cellStyle name="Vírgula 7 2 7 2 2 2 2" xfId="34156"/>
    <cellStyle name="Vírgula 7 2 7 2 2 2 3" xfId="34157"/>
    <cellStyle name="Vírgula 7 2 7 2 2 2 4" xfId="53726"/>
    <cellStyle name="Vírgula 7 2 7 2 2 3" xfId="34158"/>
    <cellStyle name="Vírgula 7 2 7 2 2 3 2" xfId="34159"/>
    <cellStyle name="Vírgula 7 2 7 2 2 3 3" xfId="50007"/>
    <cellStyle name="Vírgula 7 2 7 2 2 4" xfId="34160"/>
    <cellStyle name="Vírgula 7 2 7 2 2 5" xfId="34161"/>
    <cellStyle name="Vírgula 7 2 7 2 2 6" xfId="43070"/>
    <cellStyle name="Vírgula 7 2 7 2 3" xfId="34162"/>
    <cellStyle name="Vírgula 7 2 7 2 3 2" xfId="34163"/>
    <cellStyle name="Vírgula 7 2 7 2 3 3" xfId="34164"/>
    <cellStyle name="Vírgula 7 2 7 2 3 4" xfId="50008"/>
    <cellStyle name="Vírgula 7 2 7 2 4" xfId="34165"/>
    <cellStyle name="Vírgula 7 2 7 2 4 2" xfId="34166"/>
    <cellStyle name="Vírgula 7 2 7 2 4 3" xfId="34167"/>
    <cellStyle name="Vírgula 7 2 7 2 4 4" xfId="46704"/>
    <cellStyle name="Vírgula 7 2 7 2 5" xfId="34168"/>
    <cellStyle name="Vírgula 7 2 7 2 5 2" xfId="34169"/>
    <cellStyle name="Vírgula 7 2 7 2 5 3" xfId="34170"/>
    <cellStyle name="Vírgula 7 2 7 2 5 4" xfId="51915"/>
    <cellStyle name="Vírgula 7 2 7 2 6" xfId="34171"/>
    <cellStyle name="Vírgula 7 2 7 2 6 2" xfId="34172"/>
    <cellStyle name="Vírgula 7 2 7 2 6 3" xfId="44881"/>
    <cellStyle name="Vírgula 7 2 7 2 7" xfId="34173"/>
    <cellStyle name="Vírgula 7 2 7 2 8" xfId="34174"/>
    <cellStyle name="Vírgula 7 2 7 2 9" xfId="41259"/>
    <cellStyle name="Vírgula 7 2 7 3" xfId="34175"/>
    <cellStyle name="Vírgula 7 2 7 3 2" xfId="34176"/>
    <cellStyle name="Vírgula 7 2 7 3 2 2" xfId="34177"/>
    <cellStyle name="Vírgula 7 2 7 3 2 3" xfId="34178"/>
    <cellStyle name="Vírgula 7 2 7 3 2 4" xfId="52766"/>
    <cellStyle name="Vírgula 7 2 7 3 3" xfId="34179"/>
    <cellStyle name="Vírgula 7 2 7 3 3 2" xfId="34180"/>
    <cellStyle name="Vírgula 7 2 7 3 3 3" xfId="50009"/>
    <cellStyle name="Vírgula 7 2 7 3 4" xfId="34181"/>
    <cellStyle name="Vírgula 7 2 7 3 5" xfId="34182"/>
    <cellStyle name="Vírgula 7 2 7 3 6" xfId="42110"/>
    <cellStyle name="Vírgula 7 2 7 4" xfId="34183"/>
    <cellStyle name="Vírgula 7 2 7 4 2" xfId="34184"/>
    <cellStyle name="Vírgula 7 2 7 4 3" xfId="34185"/>
    <cellStyle name="Vírgula 7 2 7 4 4" xfId="50010"/>
    <cellStyle name="Vírgula 7 2 7 5" xfId="34186"/>
    <cellStyle name="Vírgula 7 2 7 5 2" xfId="34187"/>
    <cellStyle name="Vírgula 7 2 7 5 3" xfId="34188"/>
    <cellStyle name="Vírgula 7 2 7 5 4" xfId="45744"/>
    <cellStyle name="Vírgula 7 2 7 6" xfId="34189"/>
    <cellStyle name="Vírgula 7 2 7 6 2" xfId="34190"/>
    <cellStyle name="Vírgula 7 2 7 6 3" xfId="34191"/>
    <cellStyle name="Vírgula 7 2 7 6 4" xfId="50955"/>
    <cellStyle name="Vírgula 7 2 7 7" xfId="34192"/>
    <cellStyle name="Vírgula 7 2 7 7 2" xfId="34193"/>
    <cellStyle name="Vírgula 7 2 7 7 3" xfId="43921"/>
    <cellStyle name="Vírgula 7 2 7 8" xfId="34194"/>
    <cellStyle name="Vírgula 7 2 7 9" xfId="34195"/>
    <cellStyle name="Vírgula 7 2 8" xfId="34196"/>
    <cellStyle name="Vírgula 7 2 8 2" xfId="34197"/>
    <cellStyle name="Vírgula 7 2 8 2 2" xfId="34198"/>
    <cellStyle name="Vírgula 7 2 8 2 2 2" xfId="34199"/>
    <cellStyle name="Vírgula 7 2 8 2 2 3" xfId="34200"/>
    <cellStyle name="Vírgula 7 2 8 2 2 4" xfId="53133"/>
    <cellStyle name="Vírgula 7 2 8 2 3" xfId="34201"/>
    <cellStyle name="Vírgula 7 2 8 2 3 2" xfId="34202"/>
    <cellStyle name="Vírgula 7 2 8 2 3 3" xfId="50011"/>
    <cellStyle name="Vírgula 7 2 8 2 4" xfId="34203"/>
    <cellStyle name="Vírgula 7 2 8 2 5" xfId="34204"/>
    <cellStyle name="Vírgula 7 2 8 2 6" xfId="42477"/>
    <cellStyle name="Vírgula 7 2 8 3" xfId="34205"/>
    <cellStyle name="Vírgula 7 2 8 3 2" xfId="34206"/>
    <cellStyle name="Vírgula 7 2 8 3 3" xfId="34207"/>
    <cellStyle name="Vírgula 7 2 8 3 4" xfId="50012"/>
    <cellStyle name="Vírgula 7 2 8 4" xfId="34208"/>
    <cellStyle name="Vírgula 7 2 8 4 2" xfId="34209"/>
    <cellStyle name="Vírgula 7 2 8 4 3" xfId="34210"/>
    <cellStyle name="Vírgula 7 2 8 4 4" xfId="46111"/>
    <cellStyle name="Vírgula 7 2 8 5" xfId="34211"/>
    <cellStyle name="Vírgula 7 2 8 5 2" xfId="34212"/>
    <cellStyle name="Vírgula 7 2 8 5 3" xfId="34213"/>
    <cellStyle name="Vírgula 7 2 8 5 4" xfId="51322"/>
    <cellStyle name="Vírgula 7 2 8 6" xfId="34214"/>
    <cellStyle name="Vírgula 7 2 8 6 2" xfId="34215"/>
    <cellStyle name="Vírgula 7 2 8 6 3" xfId="44288"/>
    <cellStyle name="Vírgula 7 2 8 7" xfId="34216"/>
    <cellStyle name="Vírgula 7 2 8 8" xfId="34217"/>
    <cellStyle name="Vírgula 7 2 8 9" xfId="40666"/>
    <cellStyle name="Vírgula 7 2 9" xfId="34218"/>
    <cellStyle name="Vírgula 7 2 9 2" xfId="34219"/>
    <cellStyle name="Vírgula 7 2 9 2 2" xfId="34220"/>
    <cellStyle name="Vírgula 7 2 9 2 2 2" xfId="34221"/>
    <cellStyle name="Vírgula 7 2 9 2 2 3" xfId="34222"/>
    <cellStyle name="Vírgula 7 2 9 2 2 4" xfId="52400"/>
    <cellStyle name="Vírgula 7 2 9 2 3" xfId="34223"/>
    <cellStyle name="Vírgula 7 2 9 2 3 2" xfId="34224"/>
    <cellStyle name="Vírgula 7 2 9 2 3 3" xfId="50013"/>
    <cellStyle name="Vírgula 7 2 9 2 4" xfId="34225"/>
    <cellStyle name="Vírgula 7 2 9 2 5" xfId="34226"/>
    <cellStyle name="Vírgula 7 2 9 2 6" xfId="41744"/>
    <cellStyle name="Vírgula 7 2 9 3" xfId="34227"/>
    <cellStyle name="Vírgula 7 2 9 3 2" xfId="34228"/>
    <cellStyle name="Vírgula 7 2 9 3 3" xfId="34229"/>
    <cellStyle name="Vírgula 7 2 9 3 4" xfId="50014"/>
    <cellStyle name="Vírgula 7 2 9 4" xfId="34230"/>
    <cellStyle name="Vírgula 7 2 9 4 2" xfId="34231"/>
    <cellStyle name="Vírgula 7 2 9 4 3" xfId="34232"/>
    <cellStyle name="Vírgula 7 2 9 4 4" xfId="45378"/>
    <cellStyle name="Vírgula 7 2 9 5" xfId="34233"/>
    <cellStyle name="Vírgula 7 2 9 5 2" xfId="34234"/>
    <cellStyle name="Vírgula 7 2 9 5 3" xfId="34235"/>
    <cellStyle name="Vírgula 7 2 9 5 4" xfId="50589"/>
    <cellStyle name="Vírgula 7 2 9 6" xfId="34236"/>
    <cellStyle name="Vírgula 7 2 9 6 2" xfId="34237"/>
    <cellStyle name="Vírgula 7 2 9 6 3" xfId="43555"/>
    <cellStyle name="Vírgula 7 2 9 7" xfId="34238"/>
    <cellStyle name="Vírgula 7 2 9 8" xfId="34239"/>
    <cellStyle name="Vírgula 7 2 9 9" xfId="39933"/>
    <cellStyle name="Vírgula 7 20" xfId="34240"/>
    <cellStyle name="Vírgula 7 21" xfId="34241"/>
    <cellStyle name="Vírgula 7 22" xfId="39860"/>
    <cellStyle name="Vírgula 7 23" xfId="54135"/>
    <cellStyle name="Vírgula 7 3" xfId="170"/>
    <cellStyle name="Vírgula 7 3 10" xfId="34242"/>
    <cellStyle name="Vírgula 7 3 10 2" xfId="34243"/>
    <cellStyle name="Vírgula 7 3 10 2 2" xfId="34244"/>
    <cellStyle name="Vírgula 7 3 10 2 2 2" xfId="34245"/>
    <cellStyle name="Vírgula 7 3 10 2 2 3" xfId="34246"/>
    <cellStyle name="Vírgula 7 3 10 2 2 4" xfId="53871"/>
    <cellStyle name="Vírgula 7 3 10 2 3" xfId="34247"/>
    <cellStyle name="Vírgula 7 3 10 2 3 2" xfId="34248"/>
    <cellStyle name="Vírgula 7 3 10 2 3 3" xfId="50015"/>
    <cellStyle name="Vírgula 7 3 10 2 4" xfId="34249"/>
    <cellStyle name="Vírgula 7 3 10 2 5" xfId="34250"/>
    <cellStyle name="Vírgula 7 3 10 2 6" xfId="43215"/>
    <cellStyle name="Vírgula 7 3 10 3" xfId="34251"/>
    <cellStyle name="Vírgula 7 3 10 3 2" xfId="34252"/>
    <cellStyle name="Vírgula 7 3 10 3 3" xfId="34253"/>
    <cellStyle name="Vírgula 7 3 10 3 4" xfId="50016"/>
    <cellStyle name="Vírgula 7 3 10 4" xfId="34254"/>
    <cellStyle name="Vírgula 7 3 10 4 2" xfId="34255"/>
    <cellStyle name="Vírgula 7 3 10 4 3" xfId="34256"/>
    <cellStyle name="Vírgula 7 3 10 4 4" xfId="46849"/>
    <cellStyle name="Vírgula 7 3 10 5" xfId="34257"/>
    <cellStyle name="Vírgula 7 3 10 5 2" xfId="34258"/>
    <cellStyle name="Vírgula 7 3 10 5 3" xfId="34259"/>
    <cellStyle name="Vírgula 7 3 10 5 4" xfId="52060"/>
    <cellStyle name="Vírgula 7 3 10 6" xfId="34260"/>
    <cellStyle name="Vírgula 7 3 10 6 2" xfId="34261"/>
    <cellStyle name="Vírgula 7 3 10 6 3" xfId="45026"/>
    <cellStyle name="Vírgula 7 3 10 7" xfId="34262"/>
    <cellStyle name="Vírgula 7 3 10 8" xfId="34263"/>
    <cellStyle name="Vírgula 7 3 10 9" xfId="41404"/>
    <cellStyle name="Vírgula 7 3 11" xfId="34264"/>
    <cellStyle name="Vírgula 7 3 11 2" xfId="34265"/>
    <cellStyle name="Vírgula 7 3 11 2 2" xfId="34266"/>
    <cellStyle name="Vírgula 7 3 11 2 2 2" xfId="34267"/>
    <cellStyle name="Vírgula 7 3 11 2 2 3" xfId="34268"/>
    <cellStyle name="Vírgula 7 3 11 2 2 4" xfId="54007"/>
    <cellStyle name="Vírgula 7 3 11 2 3" xfId="34269"/>
    <cellStyle name="Vírgula 7 3 11 2 3 2" xfId="34270"/>
    <cellStyle name="Vírgula 7 3 11 2 3 3" xfId="50017"/>
    <cellStyle name="Vírgula 7 3 11 2 4" xfId="34271"/>
    <cellStyle name="Vírgula 7 3 11 2 5" xfId="34272"/>
    <cellStyle name="Vírgula 7 3 11 2 6" xfId="43351"/>
    <cellStyle name="Vírgula 7 3 11 3" xfId="34273"/>
    <cellStyle name="Vírgula 7 3 11 3 2" xfId="34274"/>
    <cellStyle name="Vírgula 7 3 11 3 3" xfId="34275"/>
    <cellStyle name="Vírgula 7 3 11 3 4" xfId="46985"/>
    <cellStyle name="Vírgula 7 3 11 4" xfId="34276"/>
    <cellStyle name="Vírgula 7 3 11 4 2" xfId="34277"/>
    <cellStyle name="Vírgula 7 3 11 4 3" xfId="34278"/>
    <cellStyle name="Vírgula 7 3 11 4 4" xfId="52196"/>
    <cellStyle name="Vírgula 7 3 11 5" xfId="34279"/>
    <cellStyle name="Vírgula 7 3 11 5 2" xfId="34280"/>
    <cellStyle name="Vírgula 7 3 11 5 3" xfId="45162"/>
    <cellStyle name="Vírgula 7 3 11 6" xfId="34281"/>
    <cellStyle name="Vírgula 7 3 11 7" xfId="34282"/>
    <cellStyle name="Vírgula 7 3 11 8" xfId="41540"/>
    <cellStyle name="Vírgula 7 3 12" xfId="34283"/>
    <cellStyle name="Vírgula 7 3 12 2" xfId="34284"/>
    <cellStyle name="Vírgula 7 3 12 2 2" xfId="34285"/>
    <cellStyle name="Vírgula 7 3 12 2 3" xfId="34286"/>
    <cellStyle name="Vírgula 7 3 12 2 4" xfId="50018"/>
    <cellStyle name="Vírgula 7 3 12 3" xfId="34287"/>
    <cellStyle name="Vírgula 7 3 12 3 2" xfId="34288"/>
    <cellStyle name="Vírgula 7 3 12 3 3" xfId="34289"/>
    <cellStyle name="Vírgula 7 3 12 3 4" xfId="52357"/>
    <cellStyle name="Vírgula 7 3 12 4" xfId="34290"/>
    <cellStyle name="Vírgula 7 3 12 4 2" xfId="34291"/>
    <cellStyle name="Vírgula 7 3 12 4 3" xfId="45298"/>
    <cellStyle name="Vírgula 7 3 12 5" xfId="34292"/>
    <cellStyle name="Vírgula 7 3 12 6" xfId="34293"/>
    <cellStyle name="Vírgula 7 3 12 7" xfId="41701"/>
    <cellStyle name="Vírgula 7 3 13" xfId="34294"/>
    <cellStyle name="Vírgula 7 3 13 2" xfId="34295"/>
    <cellStyle name="Vírgula 7 3 13 3" xfId="34296"/>
    <cellStyle name="Vírgula 7 3 13 4" xfId="50019"/>
    <cellStyle name="Vírgula 7 3 14" xfId="34297"/>
    <cellStyle name="Vírgula 7 3 14 2" xfId="34298"/>
    <cellStyle name="Vírgula 7 3 14 3" xfId="34299"/>
    <cellStyle name="Vírgula 7 3 14 4" xfId="45335"/>
    <cellStyle name="Vírgula 7 3 15" xfId="34300"/>
    <cellStyle name="Vírgula 7 3 15 2" xfId="34301"/>
    <cellStyle name="Vírgula 7 3 15 3" xfId="34302"/>
    <cellStyle name="Vírgula 7 3 15 4" xfId="50546"/>
    <cellStyle name="Vírgula 7 3 16" xfId="34303"/>
    <cellStyle name="Vírgula 7 3 16 2" xfId="34304"/>
    <cellStyle name="Vírgula 7 3 16 3" xfId="43512"/>
    <cellStyle name="Vírgula 7 3 17" xfId="34305"/>
    <cellStyle name="Vírgula 7 3 18" xfId="34306"/>
    <cellStyle name="Vírgula 7 3 19" xfId="39890"/>
    <cellStyle name="Vírgula 7 3 2" xfId="290"/>
    <cellStyle name="Vírgula 7 3 2 10" xfId="34307"/>
    <cellStyle name="Vírgula 7 3 2 10 2" xfId="34308"/>
    <cellStyle name="Vírgula 7 3 2 10 3" xfId="34309"/>
    <cellStyle name="Vírgula 7 3 2 10 4" xfId="50730"/>
    <cellStyle name="Vírgula 7 3 2 11" xfId="34310"/>
    <cellStyle name="Vírgula 7 3 2 11 2" xfId="34311"/>
    <cellStyle name="Vírgula 7 3 2 11 3" xfId="43696"/>
    <cellStyle name="Vírgula 7 3 2 12" xfId="34312"/>
    <cellStyle name="Vírgula 7 3 2 13" xfId="34313"/>
    <cellStyle name="Vírgula 7 3 2 14" xfId="40074"/>
    <cellStyle name="Vírgula 7 3 2 2" xfId="34314"/>
    <cellStyle name="Vírgula 7 3 2 2 10" xfId="34315"/>
    <cellStyle name="Vírgula 7 3 2 2 11" xfId="40209"/>
    <cellStyle name="Vírgula 7 3 2 2 2" xfId="34316"/>
    <cellStyle name="Vírgula 7 3 2 2 2 10" xfId="40576"/>
    <cellStyle name="Vírgula 7 3 2 2 2 2" xfId="34317"/>
    <cellStyle name="Vírgula 7 3 2 2 2 2 2" xfId="34318"/>
    <cellStyle name="Vírgula 7 3 2 2 2 2 2 2" xfId="34319"/>
    <cellStyle name="Vírgula 7 3 2 2 2 2 2 2 2" xfId="34320"/>
    <cellStyle name="Vírgula 7 3 2 2 2 2 2 2 3" xfId="34321"/>
    <cellStyle name="Vírgula 7 3 2 2 2 2 2 2 4" xfId="53729"/>
    <cellStyle name="Vírgula 7 3 2 2 2 2 2 3" xfId="34322"/>
    <cellStyle name="Vírgula 7 3 2 2 2 2 2 3 2" xfId="34323"/>
    <cellStyle name="Vírgula 7 3 2 2 2 2 2 3 3" xfId="50020"/>
    <cellStyle name="Vírgula 7 3 2 2 2 2 2 4" xfId="34324"/>
    <cellStyle name="Vírgula 7 3 2 2 2 2 2 5" xfId="34325"/>
    <cellStyle name="Vírgula 7 3 2 2 2 2 2 6" xfId="43073"/>
    <cellStyle name="Vírgula 7 3 2 2 2 2 3" xfId="34326"/>
    <cellStyle name="Vírgula 7 3 2 2 2 2 3 2" xfId="34327"/>
    <cellStyle name="Vírgula 7 3 2 2 2 2 3 3" xfId="34328"/>
    <cellStyle name="Vírgula 7 3 2 2 2 2 3 4" xfId="50021"/>
    <cellStyle name="Vírgula 7 3 2 2 2 2 4" xfId="34329"/>
    <cellStyle name="Vírgula 7 3 2 2 2 2 4 2" xfId="34330"/>
    <cellStyle name="Vírgula 7 3 2 2 2 2 4 3" xfId="34331"/>
    <cellStyle name="Vírgula 7 3 2 2 2 2 4 4" xfId="46707"/>
    <cellStyle name="Vírgula 7 3 2 2 2 2 5" xfId="34332"/>
    <cellStyle name="Vírgula 7 3 2 2 2 2 5 2" xfId="34333"/>
    <cellStyle name="Vírgula 7 3 2 2 2 2 5 3" xfId="34334"/>
    <cellStyle name="Vírgula 7 3 2 2 2 2 5 4" xfId="51918"/>
    <cellStyle name="Vírgula 7 3 2 2 2 2 6" xfId="34335"/>
    <cellStyle name="Vírgula 7 3 2 2 2 2 6 2" xfId="34336"/>
    <cellStyle name="Vírgula 7 3 2 2 2 2 6 3" xfId="44884"/>
    <cellStyle name="Vírgula 7 3 2 2 2 2 7" xfId="34337"/>
    <cellStyle name="Vírgula 7 3 2 2 2 2 8" xfId="34338"/>
    <cellStyle name="Vírgula 7 3 2 2 2 2 9" xfId="41262"/>
    <cellStyle name="Vírgula 7 3 2 2 2 3" xfId="34339"/>
    <cellStyle name="Vírgula 7 3 2 2 2 3 2" xfId="34340"/>
    <cellStyle name="Vírgula 7 3 2 2 2 3 2 2" xfId="34341"/>
    <cellStyle name="Vírgula 7 3 2 2 2 3 2 3" xfId="34342"/>
    <cellStyle name="Vírgula 7 3 2 2 2 3 2 4" xfId="53043"/>
    <cellStyle name="Vírgula 7 3 2 2 2 3 3" xfId="34343"/>
    <cellStyle name="Vírgula 7 3 2 2 2 3 3 2" xfId="34344"/>
    <cellStyle name="Vírgula 7 3 2 2 2 3 3 3" xfId="50022"/>
    <cellStyle name="Vírgula 7 3 2 2 2 3 4" xfId="34345"/>
    <cellStyle name="Vírgula 7 3 2 2 2 3 5" xfId="34346"/>
    <cellStyle name="Vírgula 7 3 2 2 2 3 6" xfId="42387"/>
    <cellStyle name="Vírgula 7 3 2 2 2 4" xfId="34347"/>
    <cellStyle name="Vírgula 7 3 2 2 2 4 2" xfId="34348"/>
    <cellStyle name="Vírgula 7 3 2 2 2 4 3" xfId="34349"/>
    <cellStyle name="Vírgula 7 3 2 2 2 4 4" xfId="50023"/>
    <cellStyle name="Vírgula 7 3 2 2 2 5" xfId="34350"/>
    <cellStyle name="Vírgula 7 3 2 2 2 5 2" xfId="34351"/>
    <cellStyle name="Vírgula 7 3 2 2 2 5 3" xfId="34352"/>
    <cellStyle name="Vírgula 7 3 2 2 2 5 4" xfId="46021"/>
    <cellStyle name="Vírgula 7 3 2 2 2 6" xfId="34353"/>
    <cellStyle name="Vírgula 7 3 2 2 2 6 2" xfId="34354"/>
    <cellStyle name="Vírgula 7 3 2 2 2 6 3" xfId="34355"/>
    <cellStyle name="Vírgula 7 3 2 2 2 6 4" xfId="51232"/>
    <cellStyle name="Vírgula 7 3 2 2 2 7" xfId="34356"/>
    <cellStyle name="Vírgula 7 3 2 2 2 7 2" xfId="34357"/>
    <cellStyle name="Vírgula 7 3 2 2 2 7 3" xfId="44198"/>
    <cellStyle name="Vírgula 7 3 2 2 2 8" xfId="34358"/>
    <cellStyle name="Vírgula 7 3 2 2 2 9" xfId="34359"/>
    <cellStyle name="Vírgula 7 3 2 2 3" xfId="34360"/>
    <cellStyle name="Vírgula 7 3 2 2 3 2" xfId="34361"/>
    <cellStyle name="Vírgula 7 3 2 2 3 2 2" xfId="34362"/>
    <cellStyle name="Vírgula 7 3 2 2 3 2 2 2" xfId="34363"/>
    <cellStyle name="Vírgula 7 3 2 2 3 2 2 3" xfId="34364"/>
    <cellStyle name="Vírgula 7 3 2 2 3 2 2 4" xfId="53728"/>
    <cellStyle name="Vírgula 7 3 2 2 3 2 3" xfId="34365"/>
    <cellStyle name="Vírgula 7 3 2 2 3 2 3 2" xfId="34366"/>
    <cellStyle name="Vírgula 7 3 2 2 3 2 3 3" xfId="50024"/>
    <cellStyle name="Vírgula 7 3 2 2 3 2 4" xfId="34367"/>
    <cellStyle name="Vírgula 7 3 2 2 3 2 5" xfId="34368"/>
    <cellStyle name="Vírgula 7 3 2 2 3 2 6" xfId="43072"/>
    <cellStyle name="Vírgula 7 3 2 2 3 3" xfId="34369"/>
    <cellStyle name="Vírgula 7 3 2 2 3 3 2" xfId="34370"/>
    <cellStyle name="Vírgula 7 3 2 2 3 3 3" xfId="34371"/>
    <cellStyle name="Vírgula 7 3 2 2 3 3 4" xfId="50025"/>
    <cellStyle name="Vírgula 7 3 2 2 3 4" xfId="34372"/>
    <cellStyle name="Vírgula 7 3 2 2 3 4 2" xfId="34373"/>
    <cellStyle name="Vírgula 7 3 2 2 3 4 3" xfId="34374"/>
    <cellStyle name="Vírgula 7 3 2 2 3 4 4" xfId="46706"/>
    <cellStyle name="Vírgula 7 3 2 2 3 5" xfId="34375"/>
    <cellStyle name="Vírgula 7 3 2 2 3 5 2" xfId="34376"/>
    <cellStyle name="Vírgula 7 3 2 2 3 5 3" xfId="34377"/>
    <cellStyle name="Vírgula 7 3 2 2 3 5 4" xfId="51917"/>
    <cellStyle name="Vírgula 7 3 2 2 3 6" xfId="34378"/>
    <cellStyle name="Vírgula 7 3 2 2 3 6 2" xfId="34379"/>
    <cellStyle name="Vírgula 7 3 2 2 3 6 3" xfId="44883"/>
    <cellStyle name="Vírgula 7 3 2 2 3 7" xfId="34380"/>
    <cellStyle name="Vírgula 7 3 2 2 3 8" xfId="34381"/>
    <cellStyle name="Vírgula 7 3 2 2 3 9" xfId="41261"/>
    <cellStyle name="Vírgula 7 3 2 2 4" xfId="34382"/>
    <cellStyle name="Vírgula 7 3 2 2 4 2" xfId="34383"/>
    <cellStyle name="Vírgula 7 3 2 2 4 2 2" xfId="34384"/>
    <cellStyle name="Vírgula 7 3 2 2 4 2 3" xfId="34385"/>
    <cellStyle name="Vírgula 7 3 2 2 4 2 4" xfId="52676"/>
    <cellStyle name="Vírgula 7 3 2 2 4 3" xfId="34386"/>
    <cellStyle name="Vírgula 7 3 2 2 4 3 2" xfId="34387"/>
    <cellStyle name="Vírgula 7 3 2 2 4 3 3" xfId="50026"/>
    <cellStyle name="Vírgula 7 3 2 2 4 4" xfId="34388"/>
    <cellStyle name="Vírgula 7 3 2 2 4 5" xfId="34389"/>
    <cellStyle name="Vírgula 7 3 2 2 4 6" xfId="42020"/>
    <cellStyle name="Vírgula 7 3 2 2 5" xfId="34390"/>
    <cellStyle name="Vírgula 7 3 2 2 5 2" xfId="34391"/>
    <cellStyle name="Vírgula 7 3 2 2 5 3" xfId="34392"/>
    <cellStyle name="Vírgula 7 3 2 2 5 4" xfId="50027"/>
    <cellStyle name="Vírgula 7 3 2 2 6" xfId="34393"/>
    <cellStyle name="Vírgula 7 3 2 2 6 2" xfId="34394"/>
    <cellStyle name="Vírgula 7 3 2 2 6 3" xfId="34395"/>
    <cellStyle name="Vírgula 7 3 2 2 6 4" xfId="45654"/>
    <cellStyle name="Vírgula 7 3 2 2 7" xfId="34396"/>
    <cellStyle name="Vírgula 7 3 2 2 7 2" xfId="34397"/>
    <cellStyle name="Vírgula 7 3 2 2 7 3" xfId="34398"/>
    <cellStyle name="Vírgula 7 3 2 2 7 4" xfId="50865"/>
    <cellStyle name="Vírgula 7 3 2 2 8" xfId="34399"/>
    <cellStyle name="Vírgula 7 3 2 2 8 2" xfId="34400"/>
    <cellStyle name="Vírgula 7 3 2 2 8 3" xfId="43831"/>
    <cellStyle name="Vírgula 7 3 2 2 9" xfId="34401"/>
    <cellStyle name="Vírgula 7 3 2 3" xfId="34402"/>
    <cellStyle name="Vírgula 7 3 2 3 10" xfId="40347"/>
    <cellStyle name="Vírgula 7 3 2 3 2" xfId="34403"/>
    <cellStyle name="Vírgula 7 3 2 3 2 2" xfId="34404"/>
    <cellStyle name="Vírgula 7 3 2 3 2 2 2" xfId="34405"/>
    <cellStyle name="Vírgula 7 3 2 3 2 2 2 2" xfId="34406"/>
    <cellStyle name="Vírgula 7 3 2 3 2 2 2 3" xfId="34407"/>
    <cellStyle name="Vírgula 7 3 2 3 2 2 2 4" xfId="53730"/>
    <cellStyle name="Vírgula 7 3 2 3 2 2 3" xfId="34408"/>
    <cellStyle name="Vírgula 7 3 2 3 2 2 3 2" xfId="34409"/>
    <cellStyle name="Vírgula 7 3 2 3 2 2 3 3" xfId="50028"/>
    <cellStyle name="Vírgula 7 3 2 3 2 2 4" xfId="34410"/>
    <cellStyle name="Vírgula 7 3 2 3 2 2 5" xfId="34411"/>
    <cellStyle name="Vírgula 7 3 2 3 2 2 6" xfId="43074"/>
    <cellStyle name="Vírgula 7 3 2 3 2 3" xfId="34412"/>
    <cellStyle name="Vírgula 7 3 2 3 2 3 2" xfId="34413"/>
    <cellStyle name="Vírgula 7 3 2 3 2 3 3" xfId="34414"/>
    <cellStyle name="Vírgula 7 3 2 3 2 3 4" xfId="50029"/>
    <cellStyle name="Vírgula 7 3 2 3 2 4" xfId="34415"/>
    <cellStyle name="Vírgula 7 3 2 3 2 4 2" xfId="34416"/>
    <cellStyle name="Vírgula 7 3 2 3 2 4 3" xfId="34417"/>
    <cellStyle name="Vírgula 7 3 2 3 2 4 4" xfId="46708"/>
    <cellStyle name="Vírgula 7 3 2 3 2 5" xfId="34418"/>
    <cellStyle name="Vírgula 7 3 2 3 2 5 2" xfId="34419"/>
    <cellStyle name="Vírgula 7 3 2 3 2 5 3" xfId="34420"/>
    <cellStyle name="Vírgula 7 3 2 3 2 5 4" xfId="51919"/>
    <cellStyle name="Vírgula 7 3 2 3 2 6" xfId="34421"/>
    <cellStyle name="Vírgula 7 3 2 3 2 6 2" xfId="34422"/>
    <cellStyle name="Vírgula 7 3 2 3 2 6 3" xfId="44885"/>
    <cellStyle name="Vírgula 7 3 2 3 2 7" xfId="34423"/>
    <cellStyle name="Vírgula 7 3 2 3 2 8" xfId="34424"/>
    <cellStyle name="Vírgula 7 3 2 3 2 9" xfId="41263"/>
    <cellStyle name="Vírgula 7 3 2 3 3" xfId="34425"/>
    <cellStyle name="Vírgula 7 3 2 3 3 2" xfId="34426"/>
    <cellStyle name="Vírgula 7 3 2 3 3 2 2" xfId="34427"/>
    <cellStyle name="Vírgula 7 3 2 3 3 2 3" xfId="34428"/>
    <cellStyle name="Vírgula 7 3 2 3 3 2 4" xfId="52814"/>
    <cellStyle name="Vírgula 7 3 2 3 3 3" xfId="34429"/>
    <cellStyle name="Vírgula 7 3 2 3 3 3 2" xfId="34430"/>
    <cellStyle name="Vírgula 7 3 2 3 3 3 3" xfId="50030"/>
    <cellStyle name="Vírgula 7 3 2 3 3 4" xfId="34431"/>
    <cellStyle name="Vírgula 7 3 2 3 3 5" xfId="34432"/>
    <cellStyle name="Vírgula 7 3 2 3 3 6" xfId="42158"/>
    <cellStyle name="Vírgula 7 3 2 3 4" xfId="34433"/>
    <cellStyle name="Vírgula 7 3 2 3 4 2" xfId="34434"/>
    <cellStyle name="Vírgula 7 3 2 3 4 3" xfId="34435"/>
    <cellStyle name="Vírgula 7 3 2 3 4 4" xfId="50031"/>
    <cellStyle name="Vírgula 7 3 2 3 5" xfId="34436"/>
    <cellStyle name="Vírgula 7 3 2 3 5 2" xfId="34437"/>
    <cellStyle name="Vírgula 7 3 2 3 5 3" xfId="34438"/>
    <cellStyle name="Vírgula 7 3 2 3 5 4" xfId="45792"/>
    <cellStyle name="Vírgula 7 3 2 3 6" xfId="34439"/>
    <cellStyle name="Vírgula 7 3 2 3 6 2" xfId="34440"/>
    <cellStyle name="Vírgula 7 3 2 3 6 3" xfId="34441"/>
    <cellStyle name="Vírgula 7 3 2 3 6 4" xfId="51003"/>
    <cellStyle name="Vírgula 7 3 2 3 7" xfId="34442"/>
    <cellStyle name="Vírgula 7 3 2 3 7 2" xfId="34443"/>
    <cellStyle name="Vírgula 7 3 2 3 7 3" xfId="43969"/>
    <cellStyle name="Vírgula 7 3 2 3 8" xfId="34444"/>
    <cellStyle name="Vírgula 7 3 2 3 9" xfId="34445"/>
    <cellStyle name="Vírgula 7 3 2 4" xfId="34446"/>
    <cellStyle name="Vírgula 7 3 2 4 2" xfId="34447"/>
    <cellStyle name="Vírgula 7 3 2 4 2 2" xfId="34448"/>
    <cellStyle name="Vírgula 7 3 2 4 2 2 2" xfId="34449"/>
    <cellStyle name="Vírgula 7 3 2 4 2 2 3" xfId="34450"/>
    <cellStyle name="Vírgula 7 3 2 4 2 2 4" xfId="53727"/>
    <cellStyle name="Vírgula 7 3 2 4 2 3" xfId="34451"/>
    <cellStyle name="Vírgula 7 3 2 4 2 3 2" xfId="34452"/>
    <cellStyle name="Vírgula 7 3 2 4 2 3 3" xfId="50032"/>
    <cellStyle name="Vírgula 7 3 2 4 2 4" xfId="34453"/>
    <cellStyle name="Vírgula 7 3 2 4 2 5" xfId="34454"/>
    <cellStyle name="Vírgula 7 3 2 4 2 6" xfId="43071"/>
    <cellStyle name="Vírgula 7 3 2 4 3" xfId="34455"/>
    <cellStyle name="Vírgula 7 3 2 4 3 2" xfId="34456"/>
    <cellStyle name="Vírgula 7 3 2 4 3 3" xfId="34457"/>
    <cellStyle name="Vírgula 7 3 2 4 3 4" xfId="50033"/>
    <cellStyle name="Vírgula 7 3 2 4 4" xfId="34458"/>
    <cellStyle name="Vírgula 7 3 2 4 4 2" xfId="34459"/>
    <cellStyle name="Vírgula 7 3 2 4 4 3" xfId="34460"/>
    <cellStyle name="Vírgula 7 3 2 4 4 4" xfId="46705"/>
    <cellStyle name="Vírgula 7 3 2 4 5" xfId="34461"/>
    <cellStyle name="Vírgula 7 3 2 4 5 2" xfId="34462"/>
    <cellStyle name="Vírgula 7 3 2 4 5 3" xfId="34463"/>
    <cellStyle name="Vírgula 7 3 2 4 5 4" xfId="51916"/>
    <cellStyle name="Vírgula 7 3 2 4 6" xfId="34464"/>
    <cellStyle name="Vírgula 7 3 2 4 6 2" xfId="34465"/>
    <cellStyle name="Vírgula 7 3 2 4 6 3" xfId="44882"/>
    <cellStyle name="Vírgula 7 3 2 4 7" xfId="34466"/>
    <cellStyle name="Vírgula 7 3 2 4 8" xfId="34467"/>
    <cellStyle name="Vírgula 7 3 2 4 9" xfId="41260"/>
    <cellStyle name="Vírgula 7 3 2 5" xfId="34468"/>
    <cellStyle name="Vírgula 7 3 2 5 2" xfId="34469"/>
    <cellStyle name="Vírgula 7 3 2 5 2 2" xfId="34470"/>
    <cellStyle name="Vírgula 7 3 2 5 2 2 2" xfId="34471"/>
    <cellStyle name="Vírgula 7 3 2 5 2 2 3" xfId="34472"/>
    <cellStyle name="Vírgula 7 3 2 5 2 2 4" xfId="53919"/>
    <cellStyle name="Vírgula 7 3 2 5 2 3" xfId="34473"/>
    <cellStyle name="Vírgula 7 3 2 5 2 3 2" xfId="34474"/>
    <cellStyle name="Vírgula 7 3 2 5 2 3 3" xfId="50034"/>
    <cellStyle name="Vírgula 7 3 2 5 2 4" xfId="34475"/>
    <cellStyle name="Vírgula 7 3 2 5 2 5" xfId="34476"/>
    <cellStyle name="Vírgula 7 3 2 5 2 6" xfId="43263"/>
    <cellStyle name="Vírgula 7 3 2 5 3" xfId="34477"/>
    <cellStyle name="Vírgula 7 3 2 5 3 2" xfId="34478"/>
    <cellStyle name="Vírgula 7 3 2 5 3 3" xfId="34479"/>
    <cellStyle name="Vírgula 7 3 2 5 3 4" xfId="50035"/>
    <cellStyle name="Vírgula 7 3 2 5 4" xfId="34480"/>
    <cellStyle name="Vírgula 7 3 2 5 4 2" xfId="34481"/>
    <cellStyle name="Vírgula 7 3 2 5 4 3" xfId="34482"/>
    <cellStyle name="Vírgula 7 3 2 5 4 4" xfId="46897"/>
    <cellStyle name="Vírgula 7 3 2 5 5" xfId="34483"/>
    <cellStyle name="Vírgula 7 3 2 5 5 2" xfId="34484"/>
    <cellStyle name="Vírgula 7 3 2 5 5 3" xfId="34485"/>
    <cellStyle name="Vírgula 7 3 2 5 5 4" xfId="52108"/>
    <cellStyle name="Vírgula 7 3 2 5 6" xfId="34486"/>
    <cellStyle name="Vírgula 7 3 2 5 6 2" xfId="34487"/>
    <cellStyle name="Vírgula 7 3 2 5 6 3" xfId="45074"/>
    <cellStyle name="Vírgula 7 3 2 5 7" xfId="34488"/>
    <cellStyle name="Vírgula 7 3 2 5 8" xfId="34489"/>
    <cellStyle name="Vírgula 7 3 2 5 9" xfId="41452"/>
    <cellStyle name="Vírgula 7 3 2 6" xfId="34490"/>
    <cellStyle name="Vírgula 7 3 2 6 2" xfId="34491"/>
    <cellStyle name="Vírgula 7 3 2 6 2 2" xfId="34492"/>
    <cellStyle name="Vírgula 7 3 2 6 2 2 2" xfId="34493"/>
    <cellStyle name="Vírgula 7 3 2 6 2 2 3" xfId="34494"/>
    <cellStyle name="Vírgula 7 3 2 6 2 2 4" xfId="54054"/>
    <cellStyle name="Vírgula 7 3 2 6 2 3" xfId="34495"/>
    <cellStyle name="Vírgula 7 3 2 6 2 3 2" xfId="34496"/>
    <cellStyle name="Vírgula 7 3 2 6 2 3 3" xfId="50036"/>
    <cellStyle name="Vírgula 7 3 2 6 2 4" xfId="34497"/>
    <cellStyle name="Vírgula 7 3 2 6 2 5" xfId="34498"/>
    <cellStyle name="Vírgula 7 3 2 6 2 6" xfId="43398"/>
    <cellStyle name="Vírgula 7 3 2 6 3" xfId="34499"/>
    <cellStyle name="Vírgula 7 3 2 6 3 2" xfId="34500"/>
    <cellStyle name="Vírgula 7 3 2 6 3 3" xfId="34501"/>
    <cellStyle name="Vírgula 7 3 2 6 3 4" xfId="47032"/>
    <cellStyle name="Vírgula 7 3 2 6 4" xfId="34502"/>
    <cellStyle name="Vírgula 7 3 2 6 4 2" xfId="34503"/>
    <cellStyle name="Vírgula 7 3 2 6 4 3" xfId="34504"/>
    <cellStyle name="Vírgula 7 3 2 6 4 4" xfId="52243"/>
    <cellStyle name="Vírgula 7 3 2 6 5" xfId="34505"/>
    <cellStyle name="Vírgula 7 3 2 6 5 2" xfId="34506"/>
    <cellStyle name="Vírgula 7 3 2 6 5 3" xfId="45209"/>
    <cellStyle name="Vírgula 7 3 2 6 6" xfId="34507"/>
    <cellStyle name="Vírgula 7 3 2 6 7" xfId="34508"/>
    <cellStyle name="Vírgula 7 3 2 6 8" xfId="41587"/>
    <cellStyle name="Vírgula 7 3 2 7" xfId="34509"/>
    <cellStyle name="Vírgula 7 3 2 7 2" xfId="34510"/>
    <cellStyle name="Vírgula 7 3 2 7 2 2" xfId="34511"/>
    <cellStyle name="Vírgula 7 3 2 7 2 3" xfId="34512"/>
    <cellStyle name="Vírgula 7 3 2 7 2 4" xfId="52541"/>
    <cellStyle name="Vírgula 7 3 2 7 3" xfId="34513"/>
    <cellStyle name="Vírgula 7 3 2 7 3 2" xfId="34514"/>
    <cellStyle name="Vírgula 7 3 2 7 3 3" xfId="50037"/>
    <cellStyle name="Vírgula 7 3 2 7 4" xfId="34515"/>
    <cellStyle name="Vírgula 7 3 2 7 5" xfId="34516"/>
    <cellStyle name="Vírgula 7 3 2 7 6" xfId="41885"/>
    <cellStyle name="Vírgula 7 3 2 8" xfId="34517"/>
    <cellStyle name="Vírgula 7 3 2 8 2" xfId="34518"/>
    <cellStyle name="Vírgula 7 3 2 8 3" xfId="34519"/>
    <cellStyle name="Vírgula 7 3 2 8 4" xfId="50038"/>
    <cellStyle name="Vírgula 7 3 2 9" xfId="34520"/>
    <cellStyle name="Vírgula 7 3 2 9 2" xfId="34521"/>
    <cellStyle name="Vírgula 7 3 2 9 3" xfId="34522"/>
    <cellStyle name="Vírgula 7 3 2 9 4" xfId="45519"/>
    <cellStyle name="Vírgula 7 3 3" xfId="232"/>
    <cellStyle name="Vírgula 7 3 3 10" xfId="34523"/>
    <cellStyle name="Vírgula 7 3 3 10 2" xfId="34524"/>
    <cellStyle name="Vírgula 7 3 3 10 3" xfId="34525"/>
    <cellStyle name="Vírgula 7 3 3 10 4" xfId="50772"/>
    <cellStyle name="Vírgula 7 3 3 11" xfId="34526"/>
    <cellStyle name="Vírgula 7 3 3 11 2" xfId="34527"/>
    <cellStyle name="Vírgula 7 3 3 11 3" xfId="43738"/>
    <cellStyle name="Vírgula 7 3 3 12" xfId="34528"/>
    <cellStyle name="Vírgula 7 3 3 13" xfId="34529"/>
    <cellStyle name="Vírgula 7 3 3 14" xfId="40116"/>
    <cellStyle name="Vírgula 7 3 3 2" xfId="34530"/>
    <cellStyle name="Vírgula 7 3 3 2 10" xfId="34531"/>
    <cellStyle name="Vírgula 7 3 3 2 11" xfId="40251"/>
    <cellStyle name="Vírgula 7 3 3 2 2" xfId="34532"/>
    <cellStyle name="Vírgula 7 3 3 2 2 10" xfId="40618"/>
    <cellStyle name="Vírgula 7 3 3 2 2 2" xfId="34533"/>
    <cellStyle name="Vírgula 7 3 3 2 2 2 2" xfId="34534"/>
    <cellStyle name="Vírgula 7 3 3 2 2 2 2 2" xfId="34535"/>
    <cellStyle name="Vírgula 7 3 3 2 2 2 2 2 2" xfId="34536"/>
    <cellStyle name="Vírgula 7 3 3 2 2 2 2 2 3" xfId="34537"/>
    <cellStyle name="Vírgula 7 3 3 2 2 2 2 2 4" xfId="53733"/>
    <cellStyle name="Vírgula 7 3 3 2 2 2 2 3" xfId="34538"/>
    <cellStyle name="Vírgula 7 3 3 2 2 2 2 3 2" xfId="34539"/>
    <cellStyle name="Vírgula 7 3 3 2 2 2 2 3 3" xfId="50039"/>
    <cellStyle name="Vírgula 7 3 3 2 2 2 2 4" xfId="34540"/>
    <cellStyle name="Vírgula 7 3 3 2 2 2 2 5" xfId="34541"/>
    <cellStyle name="Vírgula 7 3 3 2 2 2 2 6" xfId="43077"/>
    <cellStyle name="Vírgula 7 3 3 2 2 2 3" xfId="34542"/>
    <cellStyle name="Vírgula 7 3 3 2 2 2 3 2" xfId="34543"/>
    <cellStyle name="Vírgula 7 3 3 2 2 2 3 3" xfId="34544"/>
    <cellStyle name="Vírgula 7 3 3 2 2 2 3 4" xfId="50040"/>
    <cellStyle name="Vírgula 7 3 3 2 2 2 4" xfId="34545"/>
    <cellStyle name="Vírgula 7 3 3 2 2 2 4 2" xfId="34546"/>
    <cellStyle name="Vírgula 7 3 3 2 2 2 4 3" xfId="34547"/>
    <cellStyle name="Vírgula 7 3 3 2 2 2 4 4" xfId="46711"/>
    <cellStyle name="Vírgula 7 3 3 2 2 2 5" xfId="34548"/>
    <cellStyle name="Vírgula 7 3 3 2 2 2 5 2" xfId="34549"/>
    <cellStyle name="Vírgula 7 3 3 2 2 2 5 3" xfId="34550"/>
    <cellStyle name="Vírgula 7 3 3 2 2 2 5 4" xfId="51922"/>
    <cellStyle name="Vírgula 7 3 3 2 2 2 6" xfId="34551"/>
    <cellStyle name="Vírgula 7 3 3 2 2 2 6 2" xfId="34552"/>
    <cellStyle name="Vírgula 7 3 3 2 2 2 6 3" xfId="44888"/>
    <cellStyle name="Vírgula 7 3 3 2 2 2 7" xfId="34553"/>
    <cellStyle name="Vírgula 7 3 3 2 2 2 8" xfId="34554"/>
    <cellStyle name="Vírgula 7 3 3 2 2 2 9" xfId="41266"/>
    <cellStyle name="Vírgula 7 3 3 2 2 3" xfId="34555"/>
    <cellStyle name="Vírgula 7 3 3 2 2 3 2" xfId="34556"/>
    <cellStyle name="Vírgula 7 3 3 2 2 3 2 2" xfId="34557"/>
    <cellStyle name="Vírgula 7 3 3 2 2 3 2 3" xfId="34558"/>
    <cellStyle name="Vírgula 7 3 3 2 2 3 2 4" xfId="53085"/>
    <cellStyle name="Vírgula 7 3 3 2 2 3 3" xfId="34559"/>
    <cellStyle name="Vírgula 7 3 3 2 2 3 3 2" xfId="34560"/>
    <cellStyle name="Vírgula 7 3 3 2 2 3 3 3" xfId="50041"/>
    <cellStyle name="Vírgula 7 3 3 2 2 3 4" xfId="34561"/>
    <cellStyle name="Vírgula 7 3 3 2 2 3 5" xfId="34562"/>
    <cellStyle name="Vírgula 7 3 3 2 2 3 6" xfId="42429"/>
    <cellStyle name="Vírgula 7 3 3 2 2 4" xfId="34563"/>
    <cellStyle name="Vírgula 7 3 3 2 2 4 2" xfId="34564"/>
    <cellStyle name="Vírgula 7 3 3 2 2 4 3" xfId="34565"/>
    <cellStyle name="Vírgula 7 3 3 2 2 4 4" xfId="50042"/>
    <cellStyle name="Vírgula 7 3 3 2 2 5" xfId="34566"/>
    <cellStyle name="Vírgula 7 3 3 2 2 5 2" xfId="34567"/>
    <cellStyle name="Vírgula 7 3 3 2 2 5 3" xfId="34568"/>
    <cellStyle name="Vírgula 7 3 3 2 2 5 4" xfId="46063"/>
    <cellStyle name="Vírgula 7 3 3 2 2 6" xfId="34569"/>
    <cellStyle name="Vírgula 7 3 3 2 2 6 2" xfId="34570"/>
    <cellStyle name="Vírgula 7 3 3 2 2 6 3" xfId="34571"/>
    <cellStyle name="Vírgula 7 3 3 2 2 6 4" xfId="51274"/>
    <cellStyle name="Vírgula 7 3 3 2 2 7" xfId="34572"/>
    <cellStyle name="Vírgula 7 3 3 2 2 7 2" xfId="34573"/>
    <cellStyle name="Vírgula 7 3 3 2 2 7 3" xfId="44240"/>
    <cellStyle name="Vírgula 7 3 3 2 2 8" xfId="34574"/>
    <cellStyle name="Vírgula 7 3 3 2 2 9" xfId="34575"/>
    <cellStyle name="Vírgula 7 3 3 2 3" xfId="34576"/>
    <cellStyle name="Vírgula 7 3 3 2 3 2" xfId="34577"/>
    <cellStyle name="Vírgula 7 3 3 2 3 2 2" xfId="34578"/>
    <cellStyle name="Vírgula 7 3 3 2 3 2 2 2" xfId="34579"/>
    <cellStyle name="Vírgula 7 3 3 2 3 2 2 3" xfId="34580"/>
    <cellStyle name="Vírgula 7 3 3 2 3 2 2 4" xfId="53732"/>
    <cellStyle name="Vírgula 7 3 3 2 3 2 3" xfId="34581"/>
    <cellStyle name="Vírgula 7 3 3 2 3 2 3 2" xfId="34582"/>
    <cellStyle name="Vírgula 7 3 3 2 3 2 3 3" xfId="50043"/>
    <cellStyle name="Vírgula 7 3 3 2 3 2 4" xfId="34583"/>
    <cellStyle name="Vírgula 7 3 3 2 3 2 5" xfId="34584"/>
    <cellStyle name="Vírgula 7 3 3 2 3 2 6" xfId="43076"/>
    <cellStyle name="Vírgula 7 3 3 2 3 3" xfId="34585"/>
    <cellStyle name="Vírgula 7 3 3 2 3 3 2" xfId="34586"/>
    <cellStyle name="Vírgula 7 3 3 2 3 3 3" xfId="34587"/>
    <cellStyle name="Vírgula 7 3 3 2 3 3 4" xfId="50044"/>
    <cellStyle name="Vírgula 7 3 3 2 3 4" xfId="34588"/>
    <cellStyle name="Vírgula 7 3 3 2 3 4 2" xfId="34589"/>
    <cellStyle name="Vírgula 7 3 3 2 3 4 3" xfId="34590"/>
    <cellStyle name="Vírgula 7 3 3 2 3 4 4" xfId="46710"/>
    <cellStyle name="Vírgula 7 3 3 2 3 5" xfId="34591"/>
    <cellStyle name="Vírgula 7 3 3 2 3 5 2" xfId="34592"/>
    <cellStyle name="Vírgula 7 3 3 2 3 5 3" xfId="34593"/>
    <cellStyle name="Vírgula 7 3 3 2 3 5 4" xfId="51921"/>
    <cellStyle name="Vírgula 7 3 3 2 3 6" xfId="34594"/>
    <cellStyle name="Vírgula 7 3 3 2 3 6 2" xfId="34595"/>
    <cellStyle name="Vírgula 7 3 3 2 3 6 3" xfId="44887"/>
    <cellStyle name="Vírgula 7 3 3 2 3 7" xfId="34596"/>
    <cellStyle name="Vírgula 7 3 3 2 3 8" xfId="34597"/>
    <cellStyle name="Vírgula 7 3 3 2 3 9" xfId="41265"/>
    <cellStyle name="Vírgula 7 3 3 2 4" xfId="34598"/>
    <cellStyle name="Vírgula 7 3 3 2 4 2" xfId="34599"/>
    <cellStyle name="Vírgula 7 3 3 2 4 2 2" xfId="34600"/>
    <cellStyle name="Vírgula 7 3 3 2 4 2 3" xfId="34601"/>
    <cellStyle name="Vírgula 7 3 3 2 4 2 4" xfId="52718"/>
    <cellStyle name="Vírgula 7 3 3 2 4 3" xfId="34602"/>
    <cellStyle name="Vírgula 7 3 3 2 4 3 2" xfId="34603"/>
    <cellStyle name="Vírgula 7 3 3 2 4 3 3" xfId="50045"/>
    <cellStyle name="Vírgula 7 3 3 2 4 4" xfId="34604"/>
    <cellStyle name="Vírgula 7 3 3 2 4 5" xfId="34605"/>
    <cellStyle name="Vírgula 7 3 3 2 4 6" xfId="42062"/>
    <cellStyle name="Vírgula 7 3 3 2 5" xfId="34606"/>
    <cellStyle name="Vírgula 7 3 3 2 5 2" xfId="34607"/>
    <cellStyle name="Vírgula 7 3 3 2 5 3" xfId="34608"/>
    <cellStyle name="Vírgula 7 3 3 2 5 4" xfId="50046"/>
    <cellStyle name="Vírgula 7 3 3 2 6" xfId="34609"/>
    <cellStyle name="Vírgula 7 3 3 2 6 2" xfId="34610"/>
    <cellStyle name="Vírgula 7 3 3 2 6 3" xfId="34611"/>
    <cellStyle name="Vírgula 7 3 3 2 6 4" xfId="45696"/>
    <cellStyle name="Vírgula 7 3 3 2 7" xfId="34612"/>
    <cellStyle name="Vírgula 7 3 3 2 7 2" xfId="34613"/>
    <cellStyle name="Vírgula 7 3 3 2 7 3" xfId="34614"/>
    <cellStyle name="Vírgula 7 3 3 2 7 4" xfId="50907"/>
    <cellStyle name="Vírgula 7 3 3 2 8" xfId="34615"/>
    <cellStyle name="Vírgula 7 3 3 2 8 2" xfId="34616"/>
    <cellStyle name="Vírgula 7 3 3 2 8 3" xfId="43873"/>
    <cellStyle name="Vírgula 7 3 3 2 9" xfId="34617"/>
    <cellStyle name="Vírgula 7 3 3 3" xfId="34618"/>
    <cellStyle name="Vírgula 7 3 3 3 10" xfId="40389"/>
    <cellStyle name="Vírgula 7 3 3 3 2" xfId="34619"/>
    <cellStyle name="Vírgula 7 3 3 3 2 2" xfId="34620"/>
    <cellStyle name="Vírgula 7 3 3 3 2 2 2" xfId="34621"/>
    <cellStyle name="Vírgula 7 3 3 3 2 2 2 2" xfId="34622"/>
    <cellStyle name="Vírgula 7 3 3 3 2 2 2 3" xfId="34623"/>
    <cellStyle name="Vírgula 7 3 3 3 2 2 2 4" xfId="53734"/>
    <cellStyle name="Vírgula 7 3 3 3 2 2 3" xfId="34624"/>
    <cellStyle name="Vírgula 7 3 3 3 2 2 3 2" xfId="34625"/>
    <cellStyle name="Vírgula 7 3 3 3 2 2 3 3" xfId="50047"/>
    <cellStyle name="Vírgula 7 3 3 3 2 2 4" xfId="34626"/>
    <cellStyle name="Vírgula 7 3 3 3 2 2 5" xfId="34627"/>
    <cellStyle name="Vírgula 7 3 3 3 2 2 6" xfId="43078"/>
    <cellStyle name="Vírgula 7 3 3 3 2 3" xfId="34628"/>
    <cellStyle name="Vírgula 7 3 3 3 2 3 2" xfId="34629"/>
    <cellStyle name="Vírgula 7 3 3 3 2 3 3" xfId="34630"/>
    <cellStyle name="Vírgula 7 3 3 3 2 3 4" xfId="50048"/>
    <cellStyle name="Vírgula 7 3 3 3 2 4" xfId="34631"/>
    <cellStyle name="Vírgula 7 3 3 3 2 4 2" xfId="34632"/>
    <cellStyle name="Vírgula 7 3 3 3 2 4 3" xfId="34633"/>
    <cellStyle name="Vírgula 7 3 3 3 2 4 4" xfId="46712"/>
    <cellStyle name="Vírgula 7 3 3 3 2 5" xfId="34634"/>
    <cellStyle name="Vírgula 7 3 3 3 2 5 2" xfId="34635"/>
    <cellStyle name="Vírgula 7 3 3 3 2 5 3" xfId="34636"/>
    <cellStyle name="Vírgula 7 3 3 3 2 5 4" xfId="51923"/>
    <cellStyle name="Vírgula 7 3 3 3 2 6" xfId="34637"/>
    <cellStyle name="Vírgula 7 3 3 3 2 6 2" xfId="34638"/>
    <cellStyle name="Vírgula 7 3 3 3 2 6 3" xfId="44889"/>
    <cellStyle name="Vírgula 7 3 3 3 2 7" xfId="34639"/>
    <cellStyle name="Vírgula 7 3 3 3 2 8" xfId="34640"/>
    <cellStyle name="Vírgula 7 3 3 3 2 9" xfId="41267"/>
    <cellStyle name="Vírgula 7 3 3 3 3" xfId="34641"/>
    <cellStyle name="Vírgula 7 3 3 3 3 2" xfId="34642"/>
    <cellStyle name="Vírgula 7 3 3 3 3 2 2" xfId="34643"/>
    <cellStyle name="Vírgula 7 3 3 3 3 2 3" xfId="34644"/>
    <cellStyle name="Vírgula 7 3 3 3 3 2 4" xfId="52856"/>
    <cellStyle name="Vírgula 7 3 3 3 3 3" xfId="34645"/>
    <cellStyle name="Vírgula 7 3 3 3 3 3 2" xfId="34646"/>
    <cellStyle name="Vírgula 7 3 3 3 3 3 3" xfId="50049"/>
    <cellStyle name="Vírgula 7 3 3 3 3 4" xfId="34647"/>
    <cellStyle name="Vírgula 7 3 3 3 3 5" xfId="34648"/>
    <cellStyle name="Vírgula 7 3 3 3 3 6" xfId="42200"/>
    <cellStyle name="Vírgula 7 3 3 3 4" xfId="34649"/>
    <cellStyle name="Vírgula 7 3 3 3 4 2" xfId="34650"/>
    <cellStyle name="Vírgula 7 3 3 3 4 3" xfId="34651"/>
    <cellStyle name="Vírgula 7 3 3 3 4 4" xfId="50050"/>
    <cellStyle name="Vírgula 7 3 3 3 5" xfId="34652"/>
    <cellStyle name="Vírgula 7 3 3 3 5 2" xfId="34653"/>
    <cellStyle name="Vírgula 7 3 3 3 5 3" xfId="34654"/>
    <cellStyle name="Vírgula 7 3 3 3 5 4" xfId="45834"/>
    <cellStyle name="Vírgula 7 3 3 3 6" xfId="34655"/>
    <cellStyle name="Vírgula 7 3 3 3 6 2" xfId="34656"/>
    <cellStyle name="Vírgula 7 3 3 3 6 3" xfId="34657"/>
    <cellStyle name="Vírgula 7 3 3 3 6 4" xfId="51045"/>
    <cellStyle name="Vírgula 7 3 3 3 7" xfId="34658"/>
    <cellStyle name="Vírgula 7 3 3 3 7 2" xfId="34659"/>
    <cellStyle name="Vírgula 7 3 3 3 7 3" xfId="44011"/>
    <cellStyle name="Vírgula 7 3 3 3 8" xfId="34660"/>
    <cellStyle name="Vírgula 7 3 3 3 9" xfId="34661"/>
    <cellStyle name="Vírgula 7 3 3 4" xfId="34662"/>
    <cellStyle name="Vírgula 7 3 3 4 2" xfId="34663"/>
    <cellStyle name="Vírgula 7 3 3 4 2 2" xfId="34664"/>
    <cellStyle name="Vírgula 7 3 3 4 2 2 2" xfId="34665"/>
    <cellStyle name="Vírgula 7 3 3 4 2 2 3" xfId="34666"/>
    <cellStyle name="Vírgula 7 3 3 4 2 2 4" xfId="53731"/>
    <cellStyle name="Vírgula 7 3 3 4 2 3" xfId="34667"/>
    <cellStyle name="Vírgula 7 3 3 4 2 3 2" xfId="34668"/>
    <cellStyle name="Vírgula 7 3 3 4 2 3 3" xfId="50051"/>
    <cellStyle name="Vírgula 7 3 3 4 2 4" xfId="34669"/>
    <cellStyle name="Vírgula 7 3 3 4 2 5" xfId="34670"/>
    <cellStyle name="Vírgula 7 3 3 4 2 6" xfId="43075"/>
    <cellStyle name="Vírgula 7 3 3 4 3" xfId="34671"/>
    <cellStyle name="Vírgula 7 3 3 4 3 2" xfId="34672"/>
    <cellStyle name="Vírgula 7 3 3 4 3 3" xfId="34673"/>
    <cellStyle name="Vírgula 7 3 3 4 3 4" xfId="50052"/>
    <cellStyle name="Vírgula 7 3 3 4 4" xfId="34674"/>
    <cellStyle name="Vírgula 7 3 3 4 4 2" xfId="34675"/>
    <cellStyle name="Vírgula 7 3 3 4 4 3" xfId="34676"/>
    <cellStyle name="Vírgula 7 3 3 4 4 4" xfId="46709"/>
    <cellStyle name="Vírgula 7 3 3 4 5" xfId="34677"/>
    <cellStyle name="Vírgula 7 3 3 4 5 2" xfId="34678"/>
    <cellStyle name="Vírgula 7 3 3 4 5 3" xfId="34679"/>
    <cellStyle name="Vírgula 7 3 3 4 5 4" xfId="51920"/>
    <cellStyle name="Vírgula 7 3 3 4 6" xfId="34680"/>
    <cellStyle name="Vírgula 7 3 3 4 6 2" xfId="34681"/>
    <cellStyle name="Vírgula 7 3 3 4 6 3" xfId="44886"/>
    <cellStyle name="Vírgula 7 3 3 4 7" xfId="34682"/>
    <cellStyle name="Vírgula 7 3 3 4 8" xfId="34683"/>
    <cellStyle name="Vírgula 7 3 3 4 9" xfId="41264"/>
    <cellStyle name="Vírgula 7 3 3 5" xfId="34684"/>
    <cellStyle name="Vírgula 7 3 3 5 2" xfId="34685"/>
    <cellStyle name="Vírgula 7 3 3 5 2 2" xfId="34686"/>
    <cellStyle name="Vírgula 7 3 3 5 2 2 2" xfId="34687"/>
    <cellStyle name="Vírgula 7 3 3 5 2 2 3" xfId="34688"/>
    <cellStyle name="Vírgula 7 3 3 5 2 2 4" xfId="53961"/>
    <cellStyle name="Vírgula 7 3 3 5 2 3" xfId="34689"/>
    <cellStyle name="Vírgula 7 3 3 5 2 3 2" xfId="34690"/>
    <cellStyle name="Vírgula 7 3 3 5 2 3 3" xfId="50053"/>
    <cellStyle name="Vírgula 7 3 3 5 2 4" xfId="34691"/>
    <cellStyle name="Vírgula 7 3 3 5 2 5" xfId="34692"/>
    <cellStyle name="Vírgula 7 3 3 5 2 6" xfId="43305"/>
    <cellStyle name="Vírgula 7 3 3 5 3" xfId="34693"/>
    <cellStyle name="Vírgula 7 3 3 5 3 2" xfId="34694"/>
    <cellStyle name="Vírgula 7 3 3 5 3 3" xfId="34695"/>
    <cellStyle name="Vírgula 7 3 3 5 3 4" xfId="50054"/>
    <cellStyle name="Vírgula 7 3 3 5 4" xfId="34696"/>
    <cellStyle name="Vírgula 7 3 3 5 4 2" xfId="34697"/>
    <cellStyle name="Vírgula 7 3 3 5 4 3" xfId="34698"/>
    <cellStyle name="Vírgula 7 3 3 5 4 4" xfId="46939"/>
    <cellStyle name="Vírgula 7 3 3 5 5" xfId="34699"/>
    <cellStyle name="Vírgula 7 3 3 5 5 2" xfId="34700"/>
    <cellStyle name="Vírgula 7 3 3 5 5 3" xfId="34701"/>
    <cellStyle name="Vírgula 7 3 3 5 5 4" xfId="52150"/>
    <cellStyle name="Vírgula 7 3 3 5 6" xfId="34702"/>
    <cellStyle name="Vírgula 7 3 3 5 6 2" xfId="34703"/>
    <cellStyle name="Vírgula 7 3 3 5 6 3" xfId="45116"/>
    <cellStyle name="Vírgula 7 3 3 5 7" xfId="34704"/>
    <cellStyle name="Vírgula 7 3 3 5 8" xfId="34705"/>
    <cellStyle name="Vírgula 7 3 3 5 9" xfId="41494"/>
    <cellStyle name="Vírgula 7 3 3 6" xfId="34706"/>
    <cellStyle name="Vírgula 7 3 3 6 2" xfId="34707"/>
    <cellStyle name="Vírgula 7 3 3 6 2 2" xfId="34708"/>
    <cellStyle name="Vírgula 7 3 3 6 2 2 2" xfId="34709"/>
    <cellStyle name="Vírgula 7 3 3 6 2 2 3" xfId="34710"/>
    <cellStyle name="Vírgula 7 3 3 6 2 2 4" xfId="54096"/>
    <cellStyle name="Vírgula 7 3 3 6 2 3" xfId="34711"/>
    <cellStyle name="Vírgula 7 3 3 6 2 3 2" xfId="34712"/>
    <cellStyle name="Vírgula 7 3 3 6 2 3 3" xfId="50055"/>
    <cellStyle name="Vírgula 7 3 3 6 2 4" xfId="34713"/>
    <cellStyle name="Vírgula 7 3 3 6 2 5" xfId="34714"/>
    <cellStyle name="Vírgula 7 3 3 6 2 6" xfId="43440"/>
    <cellStyle name="Vírgula 7 3 3 6 3" xfId="34715"/>
    <cellStyle name="Vírgula 7 3 3 6 3 2" xfId="34716"/>
    <cellStyle name="Vírgula 7 3 3 6 3 3" xfId="34717"/>
    <cellStyle name="Vírgula 7 3 3 6 3 4" xfId="47074"/>
    <cellStyle name="Vírgula 7 3 3 6 4" xfId="34718"/>
    <cellStyle name="Vírgula 7 3 3 6 4 2" xfId="34719"/>
    <cellStyle name="Vírgula 7 3 3 6 4 3" xfId="34720"/>
    <cellStyle name="Vírgula 7 3 3 6 4 4" xfId="52285"/>
    <cellStyle name="Vírgula 7 3 3 6 5" xfId="34721"/>
    <cellStyle name="Vírgula 7 3 3 6 5 2" xfId="34722"/>
    <cellStyle name="Vírgula 7 3 3 6 5 3" xfId="45251"/>
    <cellStyle name="Vírgula 7 3 3 6 6" xfId="34723"/>
    <cellStyle name="Vírgula 7 3 3 6 7" xfId="34724"/>
    <cellStyle name="Vírgula 7 3 3 6 8" xfId="41629"/>
    <cellStyle name="Vírgula 7 3 3 7" xfId="34725"/>
    <cellStyle name="Vírgula 7 3 3 7 2" xfId="34726"/>
    <cellStyle name="Vírgula 7 3 3 7 2 2" xfId="34727"/>
    <cellStyle name="Vírgula 7 3 3 7 2 3" xfId="34728"/>
    <cellStyle name="Vírgula 7 3 3 7 2 4" xfId="52583"/>
    <cellStyle name="Vírgula 7 3 3 7 3" xfId="34729"/>
    <cellStyle name="Vírgula 7 3 3 7 3 2" xfId="34730"/>
    <cellStyle name="Vírgula 7 3 3 7 3 3" xfId="50056"/>
    <cellStyle name="Vírgula 7 3 3 7 4" xfId="34731"/>
    <cellStyle name="Vírgula 7 3 3 7 5" xfId="34732"/>
    <cellStyle name="Vírgula 7 3 3 7 6" xfId="41927"/>
    <cellStyle name="Vírgula 7 3 3 8" xfId="34733"/>
    <cellStyle name="Vírgula 7 3 3 8 2" xfId="34734"/>
    <cellStyle name="Vírgula 7 3 3 8 3" xfId="34735"/>
    <cellStyle name="Vírgula 7 3 3 8 4" xfId="50057"/>
    <cellStyle name="Vírgula 7 3 3 9" xfId="34736"/>
    <cellStyle name="Vírgula 7 3 3 9 2" xfId="34737"/>
    <cellStyle name="Vírgula 7 3 3 9 3" xfId="34738"/>
    <cellStyle name="Vírgula 7 3 3 9 4" xfId="45561"/>
    <cellStyle name="Vírgula 7 3 4" xfId="34739"/>
    <cellStyle name="Vírgula 7 3 4 10" xfId="34740"/>
    <cellStyle name="Vírgula 7 3 4 11" xfId="40027"/>
    <cellStyle name="Vírgula 7 3 4 2" xfId="34741"/>
    <cellStyle name="Vírgula 7 3 4 2 10" xfId="40479"/>
    <cellStyle name="Vírgula 7 3 4 2 2" xfId="34742"/>
    <cellStyle name="Vírgula 7 3 4 2 2 2" xfId="34743"/>
    <cellStyle name="Vírgula 7 3 4 2 2 2 2" xfId="34744"/>
    <cellStyle name="Vírgula 7 3 4 2 2 2 2 2" xfId="34745"/>
    <cellStyle name="Vírgula 7 3 4 2 2 2 2 3" xfId="34746"/>
    <cellStyle name="Vírgula 7 3 4 2 2 2 2 4" xfId="53736"/>
    <cellStyle name="Vírgula 7 3 4 2 2 2 3" xfId="34747"/>
    <cellStyle name="Vírgula 7 3 4 2 2 2 3 2" xfId="34748"/>
    <cellStyle name="Vírgula 7 3 4 2 2 2 3 3" xfId="50058"/>
    <cellStyle name="Vírgula 7 3 4 2 2 2 4" xfId="34749"/>
    <cellStyle name="Vírgula 7 3 4 2 2 2 5" xfId="34750"/>
    <cellStyle name="Vírgula 7 3 4 2 2 2 6" xfId="43080"/>
    <cellStyle name="Vírgula 7 3 4 2 2 3" xfId="34751"/>
    <cellStyle name="Vírgula 7 3 4 2 2 3 2" xfId="34752"/>
    <cellStyle name="Vírgula 7 3 4 2 2 3 3" xfId="34753"/>
    <cellStyle name="Vírgula 7 3 4 2 2 3 4" xfId="50059"/>
    <cellStyle name="Vírgula 7 3 4 2 2 4" xfId="34754"/>
    <cellStyle name="Vírgula 7 3 4 2 2 4 2" xfId="34755"/>
    <cellStyle name="Vírgula 7 3 4 2 2 4 3" xfId="34756"/>
    <cellStyle name="Vírgula 7 3 4 2 2 4 4" xfId="46714"/>
    <cellStyle name="Vírgula 7 3 4 2 2 5" xfId="34757"/>
    <cellStyle name="Vírgula 7 3 4 2 2 5 2" xfId="34758"/>
    <cellStyle name="Vírgula 7 3 4 2 2 5 3" xfId="34759"/>
    <cellStyle name="Vírgula 7 3 4 2 2 5 4" xfId="51925"/>
    <cellStyle name="Vírgula 7 3 4 2 2 6" xfId="34760"/>
    <cellStyle name="Vírgula 7 3 4 2 2 6 2" xfId="34761"/>
    <cellStyle name="Vírgula 7 3 4 2 2 6 3" xfId="44891"/>
    <cellStyle name="Vírgula 7 3 4 2 2 7" xfId="34762"/>
    <cellStyle name="Vírgula 7 3 4 2 2 8" xfId="34763"/>
    <cellStyle name="Vírgula 7 3 4 2 2 9" xfId="41269"/>
    <cellStyle name="Vírgula 7 3 4 2 3" xfId="34764"/>
    <cellStyle name="Vírgula 7 3 4 2 3 2" xfId="34765"/>
    <cellStyle name="Vírgula 7 3 4 2 3 2 2" xfId="34766"/>
    <cellStyle name="Vírgula 7 3 4 2 3 2 3" xfId="34767"/>
    <cellStyle name="Vírgula 7 3 4 2 3 2 4" xfId="52946"/>
    <cellStyle name="Vírgula 7 3 4 2 3 3" xfId="34768"/>
    <cellStyle name="Vírgula 7 3 4 2 3 3 2" xfId="34769"/>
    <cellStyle name="Vírgula 7 3 4 2 3 3 3" xfId="50060"/>
    <cellStyle name="Vírgula 7 3 4 2 3 4" xfId="34770"/>
    <cellStyle name="Vírgula 7 3 4 2 3 5" xfId="34771"/>
    <cellStyle name="Vírgula 7 3 4 2 3 6" xfId="42290"/>
    <cellStyle name="Vírgula 7 3 4 2 4" xfId="34772"/>
    <cellStyle name="Vírgula 7 3 4 2 4 2" xfId="34773"/>
    <cellStyle name="Vírgula 7 3 4 2 4 3" xfId="34774"/>
    <cellStyle name="Vírgula 7 3 4 2 4 4" xfId="50061"/>
    <cellStyle name="Vírgula 7 3 4 2 5" xfId="34775"/>
    <cellStyle name="Vírgula 7 3 4 2 5 2" xfId="34776"/>
    <cellStyle name="Vírgula 7 3 4 2 5 3" xfId="34777"/>
    <cellStyle name="Vírgula 7 3 4 2 5 4" xfId="45924"/>
    <cellStyle name="Vírgula 7 3 4 2 6" xfId="34778"/>
    <cellStyle name="Vírgula 7 3 4 2 6 2" xfId="34779"/>
    <cellStyle name="Vírgula 7 3 4 2 6 3" xfId="34780"/>
    <cellStyle name="Vírgula 7 3 4 2 6 4" xfId="51135"/>
    <cellStyle name="Vírgula 7 3 4 2 7" xfId="34781"/>
    <cellStyle name="Vírgula 7 3 4 2 7 2" xfId="34782"/>
    <cellStyle name="Vírgula 7 3 4 2 7 3" xfId="44101"/>
    <cellStyle name="Vírgula 7 3 4 2 8" xfId="34783"/>
    <cellStyle name="Vírgula 7 3 4 2 9" xfId="34784"/>
    <cellStyle name="Vírgula 7 3 4 3" xfId="34785"/>
    <cellStyle name="Vírgula 7 3 4 3 2" xfId="34786"/>
    <cellStyle name="Vírgula 7 3 4 3 2 2" xfId="34787"/>
    <cellStyle name="Vírgula 7 3 4 3 2 2 2" xfId="34788"/>
    <cellStyle name="Vírgula 7 3 4 3 2 2 3" xfId="34789"/>
    <cellStyle name="Vírgula 7 3 4 3 2 2 4" xfId="53735"/>
    <cellStyle name="Vírgula 7 3 4 3 2 3" xfId="34790"/>
    <cellStyle name="Vírgula 7 3 4 3 2 3 2" xfId="34791"/>
    <cellStyle name="Vírgula 7 3 4 3 2 3 3" xfId="50062"/>
    <cellStyle name="Vírgula 7 3 4 3 2 4" xfId="34792"/>
    <cellStyle name="Vírgula 7 3 4 3 2 5" xfId="34793"/>
    <cellStyle name="Vírgula 7 3 4 3 2 6" xfId="43079"/>
    <cellStyle name="Vírgula 7 3 4 3 3" xfId="34794"/>
    <cellStyle name="Vírgula 7 3 4 3 3 2" xfId="34795"/>
    <cellStyle name="Vírgula 7 3 4 3 3 3" xfId="34796"/>
    <cellStyle name="Vírgula 7 3 4 3 3 4" xfId="50063"/>
    <cellStyle name="Vírgula 7 3 4 3 4" xfId="34797"/>
    <cellStyle name="Vírgula 7 3 4 3 4 2" xfId="34798"/>
    <cellStyle name="Vírgula 7 3 4 3 4 3" xfId="34799"/>
    <cellStyle name="Vírgula 7 3 4 3 4 4" xfId="46713"/>
    <cellStyle name="Vírgula 7 3 4 3 5" xfId="34800"/>
    <cellStyle name="Vírgula 7 3 4 3 5 2" xfId="34801"/>
    <cellStyle name="Vírgula 7 3 4 3 5 3" xfId="34802"/>
    <cellStyle name="Vírgula 7 3 4 3 5 4" xfId="51924"/>
    <cellStyle name="Vírgula 7 3 4 3 6" xfId="34803"/>
    <cellStyle name="Vírgula 7 3 4 3 6 2" xfId="34804"/>
    <cellStyle name="Vírgula 7 3 4 3 6 3" xfId="44890"/>
    <cellStyle name="Vírgula 7 3 4 3 7" xfId="34805"/>
    <cellStyle name="Vírgula 7 3 4 3 8" xfId="34806"/>
    <cellStyle name="Vírgula 7 3 4 3 9" xfId="41268"/>
    <cellStyle name="Vírgula 7 3 4 4" xfId="34807"/>
    <cellStyle name="Vírgula 7 3 4 4 2" xfId="34808"/>
    <cellStyle name="Vírgula 7 3 4 4 2 2" xfId="34809"/>
    <cellStyle name="Vírgula 7 3 4 4 2 3" xfId="34810"/>
    <cellStyle name="Vírgula 7 3 4 4 2 4" xfId="52494"/>
    <cellStyle name="Vírgula 7 3 4 4 3" xfId="34811"/>
    <cellStyle name="Vírgula 7 3 4 4 3 2" xfId="34812"/>
    <cellStyle name="Vírgula 7 3 4 4 3 3" xfId="50064"/>
    <cellStyle name="Vírgula 7 3 4 4 4" xfId="34813"/>
    <cellStyle name="Vírgula 7 3 4 4 5" xfId="34814"/>
    <cellStyle name="Vírgula 7 3 4 4 6" xfId="41838"/>
    <cellStyle name="Vírgula 7 3 4 5" xfId="34815"/>
    <cellStyle name="Vírgula 7 3 4 5 2" xfId="34816"/>
    <cellStyle name="Vírgula 7 3 4 5 3" xfId="34817"/>
    <cellStyle name="Vírgula 7 3 4 5 4" xfId="50065"/>
    <cellStyle name="Vírgula 7 3 4 6" xfId="34818"/>
    <cellStyle name="Vírgula 7 3 4 6 2" xfId="34819"/>
    <cellStyle name="Vírgula 7 3 4 6 3" xfId="34820"/>
    <cellStyle name="Vírgula 7 3 4 6 4" xfId="45472"/>
    <cellStyle name="Vírgula 7 3 4 7" xfId="34821"/>
    <cellStyle name="Vírgula 7 3 4 7 2" xfId="34822"/>
    <cellStyle name="Vírgula 7 3 4 7 3" xfId="34823"/>
    <cellStyle name="Vírgula 7 3 4 7 4" xfId="50683"/>
    <cellStyle name="Vírgula 7 3 4 8" xfId="34824"/>
    <cellStyle name="Vírgula 7 3 4 8 2" xfId="34825"/>
    <cellStyle name="Vírgula 7 3 4 8 3" xfId="43649"/>
    <cellStyle name="Vírgula 7 3 4 9" xfId="34826"/>
    <cellStyle name="Vírgula 7 3 5" xfId="34827"/>
    <cellStyle name="Vírgula 7 3 5 10" xfId="34828"/>
    <cellStyle name="Vírgula 7 3 5 11" xfId="40162"/>
    <cellStyle name="Vírgula 7 3 5 2" xfId="34829"/>
    <cellStyle name="Vírgula 7 3 5 2 10" xfId="40529"/>
    <cellStyle name="Vírgula 7 3 5 2 2" xfId="34830"/>
    <cellStyle name="Vírgula 7 3 5 2 2 2" xfId="34831"/>
    <cellStyle name="Vírgula 7 3 5 2 2 2 2" xfId="34832"/>
    <cellStyle name="Vírgula 7 3 5 2 2 2 2 2" xfId="34833"/>
    <cellStyle name="Vírgula 7 3 5 2 2 2 2 3" xfId="34834"/>
    <cellStyle name="Vírgula 7 3 5 2 2 2 2 4" xfId="53738"/>
    <cellStyle name="Vírgula 7 3 5 2 2 2 3" xfId="34835"/>
    <cellStyle name="Vírgula 7 3 5 2 2 2 3 2" xfId="34836"/>
    <cellStyle name="Vírgula 7 3 5 2 2 2 3 3" xfId="50066"/>
    <cellStyle name="Vírgula 7 3 5 2 2 2 4" xfId="34837"/>
    <cellStyle name="Vírgula 7 3 5 2 2 2 5" xfId="34838"/>
    <cellStyle name="Vírgula 7 3 5 2 2 2 6" xfId="43082"/>
    <cellStyle name="Vírgula 7 3 5 2 2 3" xfId="34839"/>
    <cellStyle name="Vírgula 7 3 5 2 2 3 2" xfId="34840"/>
    <cellStyle name="Vírgula 7 3 5 2 2 3 3" xfId="34841"/>
    <cellStyle name="Vírgula 7 3 5 2 2 3 4" xfId="50067"/>
    <cellStyle name="Vírgula 7 3 5 2 2 4" xfId="34842"/>
    <cellStyle name="Vírgula 7 3 5 2 2 4 2" xfId="34843"/>
    <cellStyle name="Vírgula 7 3 5 2 2 4 3" xfId="34844"/>
    <cellStyle name="Vírgula 7 3 5 2 2 4 4" xfId="46716"/>
    <cellStyle name="Vírgula 7 3 5 2 2 5" xfId="34845"/>
    <cellStyle name="Vírgula 7 3 5 2 2 5 2" xfId="34846"/>
    <cellStyle name="Vírgula 7 3 5 2 2 5 3" xfId="34847"/>
    <cellStyle name="Vírgula 7 3 5 2 2 5 4" xfId="51927"/>
    <cellStyle name="Vírgula 7 3 5 2 2 6" xfId="34848"/>
    <cellStyle name="Vírgula 7 3 5 2 2 6 2" xfId="34849"/>
    <cellStyle name="Vírgula 7 3 5 2 2 6 3" xfId="44893"/>
    <cellStyle name="Vírgula 7 3 5 2 2 7" xfId="34850"/>
    <cellStyle name="Vírgula 7 3 5 2 2 8" xfId="34851"/>
    <cellStyle name="Vírgula 7 3 5 2 2 9" xfId="41271"/>
    <cellStyle name="Vírgula 7 3 5 2 3" xfId="34852"/>
    <cellStyle name="Vírgula 7 3 5 2 3 2" xfId="34853"/>
    <cellStyle name="Vírgula 7 3 5 2 3 2 2" xfId="34854"/>
    <cellStyle name="Vírgula 7 3 5 2 3 2 3" xfId="34855"/>
    <cellStyle name="Vírgula 7 3 5 2 3 2 4" xfId="52996"/>
    <cellStyle name="Vírgula 7 3 5 2 3 3" xfId="34856"/>
    <cellStyle name="Vírgula 7 3 5 2 3 3 2" xfId="34857"/>
    <cellStyle name="Vírgula 7 3 5 2 3 3 3" xfId="50068"/>
    <cellStyle name="Vírgula 7 3 5 2 3 4" xfId="34858"/>
    <cellStyle name="Vírgula 7 3 5 2 3 5" xfId="34859"/>
    <cellStyle name="Vírgula 7 3 5 2 3 6" xfId="42340"/>
    <cellStyle name="Vírgula 7 3 5 2 4" xfId="34860"/>
    <cellStyle name="Vírgula 7 3 5 2 4 2" xfId="34861"/>
    <cellStyle name="Vírgula 7 3 5 2 4 3" xfId="34862"/>
    <cellStyle name="Vírgula 7 3 5 2 4 4" xfId="50069"/>
    <cellStyle name="Vírgula 7 3 5 2 5" xfId="34863"/>
    <cellStyle name="Vírgula 7 3 5 2 5 2" xfId="34864"/>
    <cellStyle name="Vírgula 7 3 5 2 5 3" xfId="34865"/>
    <cellStyle name="Vírgula 7 3 5 2 5 4" xfId="45974"/>
    <cellStyle name="Vírgula 7 3 5 2 6" xfId="34866"/>
    <cellStyle name="Vírgula 7 3 5 2 6 2" xfId="34867"/>
    <cellStyle name="Vírgula 7 3 5 2 6 3" xfId="34868"/>
    <cellStyle name="Vírgula 7 3 5 2 6 4" xfId="51185"/>
    <cellStyle name="Vírgula 7 3 5 2 7" xfId="34869"/>
    <cellStyle name="Vírgula 7 3 5 2 7 2" xfId="34870"/>
    <cellStyle name="Vírgula 7 3 5 2 7 3" xfId="44151"/>
    <cellStyle name="Vírgula 7 3 5 2 8" xfId="34871"/>
    <cellStyle name="Vírgula 7 3 5 2 9" xfId="34872"/>
    <cellStyle name="Vírgula 7 3 5 3" xfId="34873"/>
    <cellStyle name="Vírgula 7 3 5 3 2" xfId="34874"/>
    <cellStyle name="Vírgula 7 3 5 3 2 2" xfId="34875"/>
    <cellStyle name="Vírgula 7 3 5 3 2 2 2" xfId="34876"/>
    <cellStyle name="Vírgula 7 3 5 3 2 2 3" xfId="34877"/>
    <cellStyle name="Vírgula 7 3 5 3 2 2 4" xfId="53737"/>
    <cellStyle name="Vírgula 7 3 5 3 2 3" xfId="34878"/>
    <cellStyle name="Vírgula 7 3 5 3 2 3 2" xfId="34879"/>
    <cellStyle name="Vírgula 7 3 5 3 2 3 3" xfId="50070"/>
    <cellStyle name="Vírgula 7 3 5 3 2 4" xfId="34880"/>
    <cellStyle name="Vírgula 7 3 5 3 2 5" xfId="34881"/>
    <cellStyle name="Vírgula 7 3 5 3 2 6" xfId="43081"/>
    <cellStyle name="Vírgula 7 3 5 3 3" xfId="34882"/>
    <cellStyle name="Vírgula 7 3 5 3 3 2" xfId="34883"/>
    <cellStyle name="Vírgula 7 3 5 3 3 3" xfId="34884"/>
    <cellStyle name="Vírgula 7 3 5 3 3 4" xfId="50071"/>
    <cellStyle name="Vírgula 7 3 5 3 4" xfId="34885"/>
    <cellStyle name="Vírgula 7 3 5 3 4 2" xfId="34886"/>
    <cellStyle name="Vírgula 7 3 5 3 4 3" xfId="34887"/>
    <cellStyle name="Vírgula 7 3 5 3 4 4" xfId="46715"/>
    <cellStyle name="Vírgula 7 3 5 3 5" xfId="34888"/>
    <cellStyle name="Vírgula 7 3 5 3 5 2" xfId="34889"/>
    <cellStyle name="Vírgula 7 3 5 3 5 3" xfId="34890"/>
    <cellStyle name="Vírgula 7 3 5 3 5 4" xfId="51926"/>
    <cellStyle name="Vírgula 7 3 5 3 6" xfId="34891"/>
    <cellStyle name="Vírgula 7 3 5 3 6 2" xfId="34892"/>
    <cellStyle name="Vírgula 7 3 5 3 6 3" xfId="44892"/>
    <cellStyle name="Vírgula 7 3 5 3 7" xfId="34893"/>
    <cellStyle name="Vírgula 7 3 5 3 8" xfId="34894"/>
    <cellStyle name="Vírgula 7 3 5 3 9" xfId="41270"/>
    <cellStyle name="Vírgula 7 3 5 4" xfId="34895"/>
    <cellStyle name="Vírgula 7 3 5 4 2" xfId="34896"/>
    <cellStyle name="Vírgula 7 3 5 4 2 2" xfId="34897"/>
    <cellStyle name="Vírgula 7 3 5 4 2 3" xfId="34898"/>
    <cellStyle name="Vírgula 7 3 5 4 2 4" xfId="52629"/>
    <cellStyle name="Vírgula 7 3 5 4 3" xfId="34899"/>
    <cellStyle name="Vírgula 7 3 5 4 3 2" xfId="34900"/>
    <cellStyle name="Vírgula 7 3 5 4 3 3" xfId="50072"/>
    <cellStyle name="Vírgula 7 3 5 4 4" xfId="34901"/>
    <cellStyle name="Vírgula 7 3 5 4 5" xfId="34902"/>
    <cellStyle name="Vírgula 7 3 5 4 6" xfId="41973"/>
    <cellStyle name="Vírgula 7 3 5 5" xfId="34903"/>
    <cellStyle name="Vírgula 7 3 5 5 2" xfId="34904"/>
    <cellStyle name="Vírgula 7 3 5 5 3" xfId="34905"/>
    <cellStyle name="Vírgula 7 3 5 5 4" xfId="50073"/>
    <cellStyle name="Vírgula 7 3 5 6" xfId="34906"/>
    <cellStyle name="Vírgula 7 3 5 6 2" xfId="34907"/>
    <cellStyle name="Vírgula 7 3 5 6 3" xfId="34908"/>
    <cellStyle name="Vírgula 7 3 5 6 4" xfId="45607"/>
    <cellStyle name="Vírgula 7 3 5 7" xfId="34909"/>
    <cellStyle name="Vírgula 7 3 5 7 2" xfId="34910"/>
    <cellStyle name="Vírgula 7 3 5 7 3" xfId="34911"/>
    <cellStyle name="Vírgula 7 3 5 7 4" xfId="50818"/>
    <cellStyle name="Vírgula 7 3 5 8" xfId="34912"/>
    <cellStyle name="Vírgula 7 3 5 8 2" xfId="34913"/>
    <cellStyle name="Vírgula 7 3 5 8 3" xfId="43784"/>
    <cellStyle name="Vírgula 7 3 5 9" xfId="34914"/>
    <cellStyle name="Vírgula 7 3 6" xfId="34915"/>
    <cellStyle name="Vírgula 7 3 6 10" xfId="34916"/>
    <cellStyle name="Vírgula 7 3 6 11" xfId="39978"/>
    <cellStyle name="Vírgula 7 3 6 2" xfId="34917"/>
    <cellStyle name="Vírgula 7 3 6 2 10" xfId="40435"/>
    <cellStyle name="Vírgula 7 3 6 2 2" xfId="34918"/>
    <cellStyle name="Vírgula 7 3 6 2 2 2" xfId="34919"/>
    <cellStyle name="Vírgula 7 3 6 2 2 2 2" xfId="34920"/>
    <cellStyle name="Vírgula 7 3 6 2 2 2 2 2" xfId="34921"/>
    <cellStyle name="Vírgula 7 3 6 2 2 2 2 3" xfId="34922"/>
    <cellStyle name="Vírgula 7 3 6 2 2 2 2 4" xfId="53740"/>
    <cellStyle name="Vírgula 7 3 6 2 2 2 3" xfId="34923"/>
    <cellStyle name="Vírgula 7 3 6 2 2 2 3 2" xfId="34924"/>
    <cellStyle name="Vírgula 7 3 6 2 2 2 3 3" xfId="50074"/>
    <cellStyle name="Vírgula 7 3 6 2 2 2 4" xfId="34925"/>
    <cellStyle name="Vírgula 7 3 6 2 2 2 5" xfId="34926"/>
    <cellStyle name="Vírgula 7 3 6 2 2 2 6" xfId="43084"/>
    <cellStyle name="Vírgula 7 3 6 2 2 3" xfId="34927"/>
    <cellStyle name="Vírgula 7 3 6 2 2 3 2" xfId="34928"/>
    <cellStyle name="Vírgula 7 3 6 2 2 3 3" xfId="34929"/>
    <cellStyle name="Vírgula 7 3 6 2 2 3 4" xfId="50075"/>
    <cellStyle name="Vírgula 7 3 6 2 2 4" xfId="34930"/>
    <cellStyle name="Vírgula 7 3 6 2 2 4 2" xfId="34931"/>
    <cellStyle name="Vírgula 7 3 6 2 2 4 3" xfId="34932"/>
    <cellStyle name="Vírgula 7 3 6 2 2 4 4" xfId="46718"/>
    <cellStyle name="Vírgula 7 3 6 2 2 5" xfId="34933"/>
    <cellStyle name="Vírgula 7 3 6 2 2 5 2" xfId="34934"/>
    <cellStyle name="Vírgula 7 3 6 2 2 5 3" xfId="34935"/>
    <cellStyle name="Vírgula 7 3 6 2 2 5 4" xfId="51929"/>
    <cellStyle name="Vírgula 7 3 6 2 2 6" xfId="34936"/>
    <cellStyle name="Vírgula 7 3 6 2 2 6 2" xfId="34937"/>
    <cellStyle name="Vírgula 7 3 6 2 2 6 3" xfId="44895"/>
    <cellStyle name="Vírgula 7 3 6 2 2 7" xfId="34938"/>
    <cellStyle name="Vírgula 7 3 6 2 2 8" xfId="34939"/>
    <cellStyle name="Vírgula 7 3 6 2 2 9" xfId="41273"/>
    <cellStyle name="Vírgula 7 3 6 2 3" xfId="34940"/>
    <cellStyle name="Vírgula 7 3 6 2 3 2" xfId="34941"/>
    <cellStyle name="Vírgula 7 3 6 2 3 2 2" xfId="34942"/>
    <cellStyle name="Vírgula 7 3 6 2 3 2 3" xfId="34943"/>
    <cellStyle name="Vírgula 7 3 6 2 3 2 4" xfId="52902"/>
    <cellStyle name="Vírgula 7 3 6 2 3 3" xfId="34944"/>
    <cellStyle name="Vírgula 7 3 6 2 3 3 2" xfId="34945"/>
    <cellStyle name="Vírgula 7 3 6 2 3 3 3" xfId="50076"/>
    <cellStyle name="Vírgula 7 3 6 2 3 4" xfId="34946"/>
    <cellStyle name="Vírgula 7 3 6 2 3 5" xfId="34947"/>
    <cellStyle name="Vírgula 7 3 6 2 3 6" xfId="42246"/>
    <cellStyle name="Vírgula 7 3 6 2 4" xfId="34948"/>
    <cellStyle name="Vírgula 7 3 6 2 4 2" xfId="34949"/>
    <cellStyle name="Vírgula 7 3 6 2 4 3" xfId="34950"/>
    <cellStyle name="Vírgula 7 3 6 2 4 4" xfId="50077"/>
    <cellStyle name="Vírgula 7 3 6 2 5" xfId="34951"/>
    <cellStyle name="Vírgula 7 3 6 2 5 2" xfId="34952"/>
    <cellStyle name="Vírgula 7 3 6 2 5 3" xfId="34953"/>
    <cellStyle name="Vírgula 7 3 6 2 5 4" xfId="45880"/>
    <cellStyle name="Vírgula 7 3 6 2 6" xfId="34954"/>
    <cellStyle name="Vírgula 7 3 6 2 6 2" xfId="34955"/>
    <cellStyle name="Vírgula 7 3 6 2 6 3" xfId="34956"/>
    <cellStyle name="Vírgula 7 3 6 2 6 4" xfId="51091"/>
    <cellStyle name="Vírgula 7 3 6 2 7" xfId="34957"/>
    <cellStyle name="Vírgula 7 3 6 2 7 2" xfId="34958"/>
    <cellStyle name="Vírgula 7 3 6 2 7 3" xfId="44057"/>
    <cellStyle name="Vírgula 7 3 6 2 8" xfId="34959"/>
    <cellStyle name="Vírgula 7 3 6 2 9" xfId="34960"/>
    <cellStyle name="Vírgula 7 3 6 3" xfId="34961"/>
    <cellStyle name="Vírgula 7 3 6 3 2" xfId="34962"/>
    <cellStyle name="Vírgula 7 3 6 3 2 2" xfId="34963"/>
    <cellStyle name="Vírgula 7 3 6 3 2 2 2" xfId="34964"/>
    <cellStyle name="Vírgula 7 3 6 3 2 2 3" xfId="34965"/>
    <cellStyle name="Vírgula 7 3 6 3 2 2 4" xfId="53739"/>
    <cellStyle name="Vírgula 7 3 6 3 2 3" xfId="34966"/>
    <cellStyle name="Vírgula 7 3 6 3 2 3 2" xfId="34967"/>
    <cellStyle name="Vírgula 7 3 6 3 2 3 3" xfId="50078"/>
    <cellStyle name="Vírgula 7 3 6 3 2 4" xfId="34968"/>
    <cellStyle name="Vírgula 7 3 6 3 2 5" xfId="34969"/>
    <cellStyle name="Vírgula 7 3 6 3 2 6" xfId="43083"/>
    <cellStyle name="Vírgula 7 3 6 3 3" xfId="34970"/>
    <cellStyle name="Vírgula 7 3 6 3 3 2" xfId="34971"/>
    <cellStyle name="Vírgula 7 3 6 3 3 3" xfId="34972"/>
    <cellStyle name="Vírgula 7 3 6 3 3 4" xfId="50079"/>
    <cellStyle name="Vírgula 7 3 6 3 4" xfId="34973"/>
    <cellStyle name="Vírgula 7 3 6 3 4 2" xfId="34974"/>
    <cellStyle name="Vírgula 7 3 6 3 4 3" xfId="34975"/>
    <cellStyle name="Vírgula 7 3 6 3 4 4" xfId="46717"/>
    <cellStyle name="Vírgula 7 3 6 3 5" xfId="34976"/>
    <cellStyle name="Vírgula 7 3 6 3 5 2" xfId="34977"/>
    <cellStyle name="Vírgula 7 3 6 3 5 3" xfId="34978"/>
    <cellStyle name="Vírgula 7 3 6 3 5 4" xfId="51928"/>
    <cellStyle name="Vírgula 7 3 6 3 6" xfId="34979"/>
    <cellStyle name="Vírgula 7 3 6 3 6 2" xfId="34980"/>
    <cellStyle name="Vírgula 7 3 6 3 6 3" xfId="44894"/>
    <cellStyle name="Vírgula 7 3 6 3 7" xfId="34981"/>
    <cellStyle name="Vírgula 7 3 6 3 8" xfId="34982"/>
    <cellStyle name="Vírgula 7 3 6 3 9" xfId="41272"/>
    <cellStyle name="Vírgula 7 3 6 4" xfId="34983"/>
    <cellStyle name="Vírgula 7 3 6 4 2" xfId="34984"/>
    <cellStyle name="Vírgula 7 3 6 4 2 2" xfId="34985"/>
    <cellStyle name="Vírgula 7 3 6 4 2 3" xfId="34986"/>
    <cellStyle name="Vírgula 7 3 6 4 2 4" xfId="52445"/>
    <cellStyle name="Vírgula 7 3 6 4 3" xfId="34987"/>
    <cellStyle name="Vírgula 7 3 6 4 3 2" xfId="34988"/>
    <cellStyle name="Vírgula 7 3 6 4 3 3" xfId="50080"/>
    <cellStyle name="Vírgula 7 3 6 4 4" xfId="34989"/>
    <cellStyle name="Vírgula 7 3 6 4 5" xfId="34990"/>
    <cellStyle name="Vírgula 7 3 6 4 6" xfId="41789"/>
    <cellStyle name="Vírgula 7 3 6 5" xfId="34991"/>
    <cellStyle name="Vírgula 7 3 6 5 2" xfId="34992"/>
    <cellStyle name="Vírgula 7 3 6 5 3" xfId="34993"/>
    <cellStyle name="Vírgula 7 3 6 5 4" xfId="50081"/>
    <cellStyle name="Vírgula 7 3 6 6" xfId="34994"/>
    <cellStyle name="Vírgula 7 3 6 6 2" xfId="34995"/>
    <cellStyle name="Vírgula 7 3 6 6 3" xfId="34996"/>
    <cellStyle name="Vírgula 7 3 6 6 4" xfId="45423"/>
    <cellStyle name="Vírgula 7 3 6 7" xfId="34997"/>
    <cellStyle name="Vírgula 7 3 6 7 2" xfId="34998"/>
    <cellStyle name="Vírgula 7 3 6 7 3" xfId="34999"/>
    <cellStyle name="Vírgula 7 3 6 7 4" xfId="50634"/>
    <cellStyle name="Vírgula 7 3 6 8" xfId="35000"/>
    <cellStyle name="Vírgula 7 3 6 8 2" xfId="35001"/>
    <cellStyle name="Vírgula 7 3 6 8 3" xfId="43600"/>
    <cellStyle name="Vírgula 7 3 6 9" xfId="35002"/>
    <cellStyle name="Vírgula 7 3 7" xfId="35003"/>
    <cellStyle name="Vírgula 7 3 7 10" xfId="40300"/>
    <cellStyle name="Vírgula 7 3 7 2" xfId="35004"/>
    <cellStyle name="Vírgula 7 3 7 2 2" xfId="35005"/>
    <cellStyle name="Vírgula 7 3 7 2 2 2" xfId="35006"/>
    <cellStyle name="Vírgula 7 3 7 2 2 2 2" xfId="35007"/>
    <cellStyle name="Vírgula 7 3 7 2 2 2 3" xfId="35008"/>
    <cellStyle name="Vírgula 7 3 7 2 2 2 4" xfId="53741"/>
    <cellStyle name="Vírgula 7 3 7 2 2 3" xfId="35009"/>
    <cellStyle name="Vírgula 7 3 7 2 2 3 2" xfId="35010"/>
    <cellStyle name="Vírgula 7 3 7 2 2 3 3" xfId="50082"/>
    <cellStyle name="Vírgula 7 3 7 2 2 4" xfId="35011"/>
    <cellStyle name="Vírgula 7 3 7 2 2 5" xfId="35012"/>
    <cellStyle name="Vírgula 7 3 7 2 2 6" xfId="43085"/>
    <cellStyle name="Vírgula 7 3 7 2 3" xfId="35013"/>
    <cellStyle name="Vírgula 7 3 7 2 3 2" xfId="35014"/>
    <cellStyle name="Vírgula 7 3 7 2 3 3" xfId="35015"/>
    <cellStyle name="Vírgula 7 3 7 2 3 4" xfId="50083"/>
    <cellStyle name="Vírgula 7 3 7 2 4" xfId="35016"/>
    <cellStyle name="Vírgula 7 3 7 2 4 2" xfId="35017"/>
    <cellStyle name="Vírgula 7 3 7 2 4 3" xfId="35018"/>
    <cellStyle name="Vírgula 7 3 7 2 4 4" xfId="46719"/>
    <cellStyle name="Vírgula 7 3 7 2 5" xfId="35019"/>
    <cellStyle name="Vírgula 7 3 7 2 5 2" xfId="35020"/>
    <cellStyle name="Vírgula 7 3 7 2 5 3" xfId="35021"/>
    <cellStyle name="Vírgula 7 3 7 2 5 4" xfId="51930"/>
    <cellStyle name="Vírgula 7 3 7 2 6" xfId="35022"/>
    <cellStyle name="Vírgula 7 3 7 2 6 2" xfId="35023"/>
    <cellStyle name="Vírgula 7 3 7 2 6 3" xfId="44896"/>
    <cellStyle name="Vírgula 7 3 7 2 7" xfId="35024"/>
    <cellStyle name="Vírgula 7 3 7 2 8" xfId="35025"/>
    <cellStyle name="Vírgula 7 3 7 2 9" xfId="41274"/>
    <cellStyle name="Vírgula 7 3 7 3" xfId="35026"/>
    <cellStyle name="Vírgula 7 3 7 3 2" xfId="35027"/>
    <cellStyle name="Vírgula 7 3 7 3 2 2" xfId="35028"/>
    <cellStyle name="Vírgula 7 3 7 3 2 3" xfId="35029"/>
    <cellStyle name="Vírgula 7 3 7 3 2 4" xfId="52767"/>
    <cellStyle name="Vírgula 7 3 7 3 3" xfId="35030"/>
    <cellStyle name="Vírgula 7 3 7 3 3 2" xfId="35031"/>
    <cellStyle name="Vírgula 7 3 7 3 3 3" xfId="50084"/>
    <cellStyle name="Vírgula 7 3 7 3 4" xfId="35032"/>
    <cellStyle name="Vírgula 7 3 7 3 5" xfId="35033"/>
    <cellStyle name="Vírgula 7 3 7 3 6" xfId="42111"/>
    <cellStyle name="Vírgula 7 3 7 4" xfId="35034"/>
    <cellStyle name="Vírgula 7 3 7 4 2" xfId="35035"/>
    <cellStyle name="Vírgula 7 3 7 4 3" xfId="35036"/>
    <cellStyle name="Vírgula 7 3 7 4 4" xfId="50085"/>
    <cellStyle name="Vírgula 7 3 7 5" xfId="35037"/>
    <cellStyle name="Vírgula 7 3 7 5 2" xfId="35038"/>
    <cellStyle name="Vírgula 7 3 7 5 3" xfId="35039"/>
    <cellStyle name="Vírgula 7 3 7 5 4" xfId="45745"/>
    <cellStyle name="Vírgula 7 3 7 6" xfId="35040"/>
    <cellStyle name="Vírgula 7 3 7 6 2" xfId="35041"/>
    <cellStyle name="Vírgula 7 3 7 6 3" xfId="35042"/>
    <cellStyle name="Vírgula 7 3 7 6 4" xfId="50956"/>
    <cellStyle name="Vírgula 7 3 7 7" xfId="35043"/>
    <cellStyle name="Vírgula 7 3 7 7 2" xfId="35044"/>
    <cellStyle name="Vírgula 7 3 7 7 3" xfId="43922"/>
    <cellStyle name="Vírgula 7 3 7 8" xfId="35045"/>
    <cellStyle name="Vírgula 7 3 7 9" xfId="35046"/>
    <cellStyle name="Vírgula 7 3 8" xfId="35047"/>
    <cellStyle name="Vírgula 7 3 8 2" xfId="35048"/>
    <cellStyle name="Vírgula 7 3 8 2 2" xfId="35049"/>
    <cellStyle name="Vírgula 7 3 8 2 2 2" xfId="35050"/>
    <cellStyle name="Vírgula 7 3 8 2 2 3" xfId="35051"/>
    <cellStyle name="Vírgula 7 3 8 2 2 4" xfId="53134"/>
    <cellStyle name="Vírgula 7 3 8 2 3" xfId="35052"/>
    <cellStyle name="Vírgula 7 3 8 2 3 2" xfId="35053"/>
    <cellStyle name="Vírgula 7 3 8 2 3 3" xfId="50086"/>
    <cellStyle name="Vírgula 7 3 8 2 4" xfId="35054"/>
    <cellStyle name="Vírgula 7 3 8 2 5" xfId="35055"/>
    <cellStyle name="Vírgula 7 3 8 2 6" xfId="42478"/>
    <cellStyle name="Vírgula 7 3 8 3" xfId="35056"/>
    <cellStyle name="Vírgula 7 3 8 3 2" xfId="35057"/>
    <cellStyle name="Vírgula 7 3 8 3 3" xfId="35058"/>
    <cellStyle name="Vírgula 7 3 8 3 4" xfId="50087"/>
    <cellStyle name="Vírgula 7 3 8 4" xfId="35059"/>
    <cellStyle name="Vírgula 7 3 8 4 2" xfId="35060"/>
    <cellStyle name="Vírgula 7 3 8 4 3" xfId="35061"/>
    <cellStyle name="Vírgula 7 3 8 4 4" xfId="46112"/>
    <cellStyle name="Vírgula 7 3 8 5" xfId="35062"/>
    <cellStyle name="Vírgula 7 3 8 5 2" xfId="35063"/>
    <cellStyle name="Vírgula 7 3 8 5 3" xfId="35064"/>
    <cellStyle name="Vírgula 7 3 8 5 4" xfId="51323"/>
    <cellStyle name="Vírgula 7 3 8 6" xfId="35065"/>
    <cellStyle name="Vírgula 7 3 8 6 2" xfId="35066"/>
    <cellStyle name="Vírgula 7 3 8 6 3" xfId="44289"/>
    <cellStyle name="Vírgula 7 3 8 7" xfId="35067"/>
    <cellStyle name="Vírgula 7 3 8 8" xfId="35068"/>
    <cellStyle name="Vírgula 7 3 8 9" xfId="40667"/>
    <cellStyle name="Vírgula 7 3 9" xfId="35069"/>
    <cellStyle name="Vírgula 7 3 9 2" xfId="35070"/>
    <cellStyle name="Vírgula 7 3 9 2 2" xfId="35071"/>
    <cellStyle name="Vírgula 7 3 9 2 2 2" xfId="35072"/>
    <cellStyle name="Vírgula 7 3 9 2 2 3" xfId="35073"/>
    <cellStyle name="Vírgula 7 3 9 2 2 4" xfId="52401"/>
    <cellStyle name="Vírgula 7 3 9 2 3" xfId="35074"/>
    <cellStyle name="Vírgula 7 3 9 2 3 2" xfId="35075"/>
    <cellStyle name="Vírgula 7 3 9 2 3 3" xfId="50088"/>
    <cellStyle name="Vírgula 7 3 9 2 4" xfId="35076"/>
    <cellStyle name="Vírgula 7 3 9 2 5" xfId="35077"/>
    <cellStyle name="Vírgula 7 3 9 2 6" xfId="41745"/>
    <cellStyle name="Vírgula 7 3 9 3" xfId="35078"/>
    <cellStyle name="Vírgula 7 3 9 3 2" xfId="35079"/>
    <cellStyle name="Vírgula 7 3 9 3 3" xfId="35080"/>
    <cellStyle name="Vírgula 7 3 9 3 4" xfId="50089"/>
    <cellStyle name="Vírgula 7 3 9 4" xfId="35081"/>
    <cellStyle name="Vírgula 7 3 9 4 2" xfId="35082"/>
    <cellStyle name="Vírgula 7 3 9 4 3" xfId="35083"/>
    <cellStyle name="Vírgula 7 3 9 4 4" xfId="45379"/>
    <cellStyle name="Vírgula 7 3 9 5" xfId="35084"/>
    <cellStyle name="Vírgula 7 3 9 5 2" xfId="35085"/>
    <cellStyle name="Vírgula 7 3 9 5 3" xfId="35086"/>
    <cellStyle name="Vírgula 7 3 9 5 4" xfId="50590"/>
    <cellStyle name="Vírgula 7 3 9 6" xfId="35087"/>
    <cellStyle name="Vírgula 7 3 9 6 2" xfId="35088"/>
    <cellStyle name="Vírgula 7 3 9 6 3" xfId="43556"/>
    <cellStyle name="Vírgula 7 3 9 7" xfId="35089"/>
    <cellStyle name="Vírgula 7 3 9 8" xfId="35090"/>
    <cellStyle name="Vírgula 7 3 9 9" xfId="39934"/>
    <cellStyle name="Vírgula 7 4" xfId="177"/>
    <cellStyle name="Vírgula 7 4 10" xfId="35091"/>
    <cellStyle name="Vírgula 7 4 10 2" xfId="35092"/>
    <cellStyle name="Vírgula 7 4 10 2 2" xfId="35093"/>
    <cellStyle name="Vírgula 7 4 10 2 2 2" xfId="35094"/>
    <cellStyle name="Vírgula 7 4 10 2 2 3" xfId="35095"/>
    <cellStyle name="Vírgula 7 4 10 2 2 4" xfId="54012"/>
    <cellStyle name="Vírgula 7 4 10 2 3" xfId="35096"/>
    <cellStyle name="Vírgula 7 4 10 2 3 2" xfId="35097"/>
    <cellStyle name="Vírgula 7 4 10 2 3 3" xfId="50090"/>
    <cellStyle name="Vírgula 7 4 10 2 4" xfId="35098"/>
    <cellStyle name="Vírgula 7 4 10 2 5" xfId="35099"/>
    <cellStyle name="Vírgula 7 4 10 2 6" xfId="43356"/>
    <cellStyle name="Vírgula 7 4 10 3" xfId="35100"/>
    <cellStyle name="Vírgula 7 4 10 3 2" xfId="35101"/>
    <cellStyle name="Vírgula 7 4 10 3 3" xfId="35102"/>
    <cellStyle name="Vírgula 7 4 10 3 4" xfId="46990"/>
    <cellStyle name="Vírgula 7 4 10 4" xfId="35103"/>
    <cellStyle name="Vírgula 7 4 10 4 2" xfId="35104"/>
    <cellStyle name="Vírgula 7 4 10 4 3" xfId="35105"/>
    <cellStyle name="Vírgula 7 4 10 4 4" xfId="52201"/>
    <cellStyle name="Vírgula 7 4 10 5" xfId="35106"/>
    <cellStyle name="Vírgula 7 4 10 5 2" xfId="35107"/>
    <cellStyle name="Vírgula 7 4 10 5 3" xfId="45167"/>
    <cellStyle name="Vírgula 7 4 10 6" xfId="35108"/>
    <cellStyle name="Vírgula 7 4 10 7" xfId="35109"/>
    <cellStyle name="Vírgula 7 4 10 8" xfId="41545"/>
    <cellStyle name="Vírgula 7 4 11" xfId="35110"/>
    <cellStyle name="Vírgula 7 4 11 2" xfId="35111"/>
    <cellStyle name="Vírgula 7 4 11 2 2" xfId="35112"/>
    <cellStyle name="Vírgula 7 4 11 2 3" xfId="35113"/>
    <cellStyle name="Vírgula 7 4 11 2 4" xfId="52406"/>
    <cellStyle name="Vírgula 7 4 11 3" xfId="35114"/>
    <cellStyle name="Vírgula 7 4 11 3 2" xfId="35115"/>
    <cellStyle name="Vírgula 7 4 11 3 3" xfId="50091"/>
    <cellStyle name="Vírgula 7 4 11 4" xfId="35116"/>
    <cellStyle name="Vírgula 7 4 11 5" xfId="35117"/>
    <cellStyle name="Vírgula 7 4 11 6" xfId="41750"/>
    <cellStyle name="Vírgula 7 4 12" xfId="35118"/>
    <cellStyle name="Vírgula 7 4 12 2" xfId="35119"/>
    <cellStyle name="Vírgula 7 4 12 3" xfId="35120"/>
    <cellStyle name="Vírgula 7 4 12 4" xfId="50092"/>
    <cellStyle name="Vírgula 7 4 13" xfId="35121"/>
    <cellStyle name="Vírgula 7 4 13 2" xfId="35122"/>
    <cellStyle name="Vírgula 7 4 13 3" xfId="35123"/>
    <cellStyle name="Vírgula 7 4 13 4" xfId="45384"/>
    <cellStyle name="Vírgula 7 4 14" xfId="35124"/>
    <cellStyle name="Vírgula 7 4 14 2" xfId="35125"/>
    <cellStyle name="Vírgula 7 4 14 3" xfId="35126"/>
    <cellStyle name="Vírgula 7 4 14 4" xfId="50595"/>
    <cellStyle name="Vírgula 7 4 15" xfId="35127"/>
    <cellStyle name="Vírgula 7 4 15 2" xfId="35128"/>
    <cellStyle name="Vírgula 7 4 15 3" xfId="43561"/>
    <cellStyle name="Vírgula 7 4 16" xfId="35129"/>
    <cellStyle name="Vírgula 7 4 17" xfId="35130"/>
    <cellStyle name="Vírgula 7 4 18" xfId="39939"/>
    <cellStyle name="Vírgula 7 4 19" xfId="54137"/>
    <cellStyle name="Vírgula 7 4 2" xfId="194"/>
    <cellStyle name="Vírgula 7 4 2 10" xfId="35131"/>
    <cellStyle name="Vírgula 7 4 2 10 2" xfId="35132"/>
    <cellStyle name="Vírgula 7 4 2 10 3" xfId="35133"/>
    <cellStyle name="Vírgula 7 4 2 10 4" xfId="50093"/>
    <cellStyle name="Vírgula 7 4 2 11" xfId="35134"/>
    <cellStyle name="Vírgula 7 4 2 11 2" xfId="35135"/>
    <cellStyle name="Vírgula 7 4 2 11 3" xfId="35136"/>
    <cellStyle name="Vírgula 7 4 2 11 4" xfId="45433"/>
    <cellStyle name="Vírgula 7 4 2 12" xfId="35137"/>
    <cellStyle name="Vírgula 7 4 2 12 2" xfId="35138"/>
    <cellStyle name="Vírgula 7 4 2 12 3" xfId="35139"/>
    <cellStyle name="Vírgula 7 4 2 12 4" xfId="50644"/>
    <cellStyle name="Vírgula 7 4 2 13" xfId="35140"/>
    <cellStyle name="Vírgula 7 4 2 13 2" xfId="35141"/>
    <cellStyle name="Vírgula 7 4 2 13 3" xfId="43610"/>
    <cellStyle name="Vírgula 7 4 2 14" xfId="35142"/>
    <cellStyle name="Vírgula 7 4 2 15" xfId="35143"/>
    <cellStyle name="Vírgula 7 4 2 16" xfId="39988"/>
    <cellStyle name="Vírgula 7 4 2 2" xfId="35144"/>
    <cellStyle name="Vírgula 7 4 2 2 10" xfId="35145"/>
    <cellStyle name="Vírgula 7 4 2 2 10 2" xfId="35146"/>
    <cellStyle name="Vírgula 7 4 2 2 10 3" xfId="35147"/>
    <cellStyle name="Vírgula 7 4 2 2 10 4" xfId="45568"/>
    <cellStyle name="Vírgula 7 4 2 2 11" xfId="35148"/>
    <cellStyle name="Vírgula 7 4 2 2 11 2" xfId="35149"/>
    <cellStyle name="Vírgula 7 4 2 2 11 3" xfId="35150"/>
    <cellStyle name="Vírgula 7 4 2 2 11 4" xfId="50779"/>
    <cellStyle name="Vírgula 7 4 2 2 12" xfId="35151"/>
    <cellStyle name="Vírgula 7 4 2 2 12 2" xfId="35152"/>
    <cellStyle name="Vírgula 7 4 2 2 12 3" xfId="43745"/>
    <cellStyle name="Vírgula 7 4 2 2 13" xfId="35153"/>
    <cellStyle name="Vírgula 7 4 2 2 14" xfId="35154"/>
    <cellStyle name="Vírgula 7 4 2 2 15" xfId="40123"/>
    <cellStyle name="Vírgula 7 4 2 2 2" xfId="35155"/>
    <cellStyle name="Vírgula 7 4 2 2 2 10" xfId="35156"/>
    <cellStyle name="Vírgula 7 4 2 2 2 11" xfId="40258"/>
    <cellStyle name="Vírgula 7 4 2 2 2 2" xfId="35157"/>
    <cellStyle name="Vírgula 7 4 2 2 2 2 10" xfId="40625"/>
    <cellStyle name="Vírgula 7 4 2 2 2 2 2" xfId="35158"/>
    <cellStyle name="Vírgula 7 4 2 2 2 2 2 2" xfId="35159"/>
    <cellStyle name="Vírgula 7 4 2 2 2 2 2 2 2" xfId="35160"/>
    <cellStyle name="Vírgula 7 4 2 2 2 2 2 2 2 2" xfId="35161"/>
    <cellStyle name="Vírgula 7 4 2 2 2 2 2 2 2 3" xfId="35162"/>
    <cellStyle name="Vírgula 7 4 2 2 2 2 2 2 2 4" xfId="53745"/>
    <cellStyle name="Vírgula 7 4 2 2 2 2 2 2 3" xfId="35163"/>
    <cellStyle name="Vírgula 7 4 2 2 2 2 2 2 3 2" xfId="35164"/>
    <cellStyle name="Vírgula 7 4 2 2 2 2 2 2 3 3" xfId="50094"/>
    <cellStyle name="Vírgula 7 4 2 2 2 2 2 2 4" xfId="35165"/>
    <cellStyle name="Vírgula 7 4 2 2 2 2 2 2 5" xfId="35166"/>
    <cellStyle name="Vírgula 7 4 2 2 2 2 2 2 6" xfId="43089"/>
    <cellStyle name="Vírgula 7 4 2 2 2 2 2 3" xfId="35167"/>
    <cellStyle name="Vírgula 7 4 2 2 2 2 2 3 2" xfId="35168"/>
    <cellStyle name="Vírgula 7 4 2 2 2 2 2 3 3" xfId="35169"/>
    <cellStyle name="Vírgula 7 4 2 2 2 2 2 3 4" xfId="50095"/>
    <cellStyle name="Vírgula 7 4 2 2 2 2 2 4" xfId="35170"/>
    <cellStyle name="Vírgula 7 4 2 2 2 2 2 4 2" xfId="35171"/>
    <cellStyle name="Vírgula 7 4 2 2 2 2 2 4 3" xfId="35172"/>
    <cellStyle name="Vírgula 7 4 2 2 2 2 2 4 4" xfId="46723"/>
    <cellStyle name="Vírgula 7 4 2 2 2 2 2 5" xfId="35173"/>
    <cellStyle name="Vírgula 7 4 2 2 2 2 2 5 2" xfId="35174"/>
    <cellStyle name="Vírgula 7 4 2 2 2 2 2 5 3" xfId="35175"/>
    <cellStyle name="Vírgula 7 4 2 2 2 2 2 5 4" xfId="51934"/>
    <cellStyle name="Vírgula 7 4 2 2 2 2 2 6" xfId="35176"/>
    <cellStyle name="Vírgula 7 4 2 2 2 2 2 6 2" xfId="35177"/>
    <cellStyle name="Vírgula 7 4 2 2 2 2 2 6 3" xfId="44900"/>
    <cellStyle name="Vírgula 7 4 2 2 2 2 2 7" xfId="35178"/>
    <cellStyle name="Vírgula 7 4 2 2 2 2 2 8" xfId="35179"/>
    <cellStyle name="Vírgula 7 4 2 2 2 2 2 9" xfId="41278"/>
    <cellStyle name="Vírgula 7 4 2 2 2 2 3" xfId="35180"/>
    <cellStyle name="Vírgula 7 4 2 2 2 2 3 2" xfId="35181"/>
    <cellStyle name="Vírgula 7 4 2 2 2 2 3 2 2" xfId="35182"/>
    <cellStyle name="Vírgula 7 4 2 2 2 2 3 2 3" xfId="35183"/>
    <cellStyle name="Vírgula 7 4 2 2 2 2 3 2 4" xfId="53092"/>
    <cellStyle name="Vírgula 7 4 2 2 2 2 3 3" xfId="35184"/>
    <cellStyle name="Vírgula 7 4 2 2 2 2 3 3 2" xfId="35185"/>
    <cellStyle name="Vírgula 7 4 2 2 2 2 3 3 3" xfId="50096"/>
    <cellStyle name="Vírgula 7 4 2 2 2 2 3 4" xfId="35186"/>
    <cellStyle name="Vírgula 7 4 2 2 2 2 3 5" xfId="35187"/>
    <cellStyle name="Vírgula 7 4 2 2 2 2 3 6" xfId="42436"/>
    <cellStyle name="Vírgula 7 4 2 2 2 2 4" xfId="35188"/>
    <cellStyle name="Vírgula 7 4 2 2 2 2 4 2" xfId="35189"/>
    <cellStyle name="Vírgula 7 4 2 2 2 2 4 3" xfId="35190"/>
    <cellStyle name="Vírgula 7 4 2 2 2 2 4 4" xfId="50097"/>
    <cellStyle name="Vírgula 7 4 2 2 2 2 5" xfId="35191"/>
    <cellStyle name="Vírgula 7 4 2 2 2 2 5 2" xfId="35192"/>
    <cellStyle name="Vírgula 7 4 2 2 2 2 5 3" xfId="35193"/>
    <cellStyle name="Vírgula 7 4 2 2 2 2 5 4" xfId="46070"/>
    <cellStyle name="Vírgula 7 4 2 2 2 2 6" xfId="35194"/>
    <cellStyle name="Vírgula 7 4 2 2 2 2 6 2" xfId="35195"/>
    <cellStyle name="Vírgula 7 4 2 2 2 2 6 3" xfId="35196"/>
    <cellStyle name="Vírgula 7 4 2 2 2 2 6 4" xfId="51281"/>
    <cellStyle name="Vírgula 7 4 2 2 2 2 7" xfId="35197"/>
    <cellStyle name="Vírgula 7 4 2 2 2 2 7 2" xfId="35198"/>
    <cellStyle name="Vírgula 7 4 2 2 2 2 7 3" xfId="44247"/>
    <cellStyle name="Vírgula 7 4 2 2 2 2 8" xfId="35199"/>
    <cellStyle name="Vírgula 7 4 2 2 2 2 9" xfId="35200"/>
    <cellStyle name="Vírgula 7 4 2 2 2 3" xfId="35201"/>
    <cellStyle name="Vírgula 7 4 2 2 2 3 2" xfId="35202"/>
    <cellStyle name="Vírgula 7 4 2 2 2 3 2 2" xfId="35203"/>
    <cellStyle name="Vírgula 7 4 2 2 2 3 2 2 2" xfId="35204"/>
    <cellStyle name="Vírgula 7 4 2 2 2 3 2 2 3" xfId="35205"/>
    <cellStyle name="Vírgula 7 4 2 2 2 3 2 2 4" xfId="53744"/>
    <cellStyle name="Vírgula 7 4 2 2 2 3 2 3" xfId="35206"/>
    <cellStyle name="Vírgula 7 4 2 2 2 3 2 3 2" xfId="35207"/>
    <cellStyle name="Vírgula 7 4 2 2 2 3 2 3 3" xfId="50098"/>
    <cellStyle name="Vírgula 7 4 2 2 2 3 2 4" xfId="35208"/>
    <cellStyle name="Vírgula 7 4 2 2 2 3 2 5" xfId="35209"/>
    <cellStyle name="Vírgula 7 4 2 2 2 3 2 6" xfId="43088"/>
    <cellStyle name="Vírgula 7 4 2 2 2 3 3" xfId="35210"/>
    <cellStyle name="Vírgula 7 4 2 2 2 3 3 2" xfId="35211"/>
    <cellStyle name="Vírgula 7 4 2 2 2 3 3 3" xfId="35212"/>
    <cellStyle name="Vírgula 7 4 2 2 2 3 3 4" xfId="50099"/>
    <cellStyle name="Vírgula 7 4 2 2 2 3 4" xfId="35213"/>
    <cellStyle name="Vírgula 7 4 2 2 2 3 4 2" xfId="35214"/>
    <cellStyle name="Vírgula 7 4 2 2 2 3 4 3" xfId="35215"/>
    <cellStyle name="Vírgula 7 4 2 2 2 3 4 4" xfId="46722"/>
    <cellStyle name="Vírgula 7 4 2 2 2 3 5" xfId="35216"/>
    <cellStyle name="Vírgula 7 4 2 2 2 3 5 2" xfId="35217"/>
    <cellStyle name="Vírgula 7 4 2 2 2 3 5 3" xfId="35218"/>
    <cellStyle name="Vírgula 7 4 2 2 2 3 5 4" xfId="51933"/>
    <cellStyle name="Vírgula 7 4 2 2 2 3 6" xfId="35219"/>
    <cellStyle name="Vírgula 7 4 2 2 2 3 6 2" xfId="35220"/>
    <cellStyle name="Vírgula 7 4 2 2 2 3 6 3" xfId="44899"/>
    <cellStyle name="Vírgula 7 4 2 2 2 3 7" xfId="35221"/>
    <cellStyle name="Vírgula 7 4 2 2 2 3 8" xfId="35222"/>
    <cellStyle name="Vírgula 7 4 2 2 2 3 9" xfId="41277"/>
    <cellStyle name="Vírgula 7 4 2 2 2 4" xfId="35223"/>
    <cellStyle name="Vírgula 7 4 2 2 2 4 2" xfId="35224"/>
    <cellStyle name="Vírgula 7 4 2 2 2 4 2 2" xfId="35225"/>
    <cellStyle name="Vírgula 7 4 2 2 2 4 2 3" xfId="35226"/>
    <cellStyle name="Vírgula 7 4 2 2 2 4 2 4" xfId="52725"/>
    <cellStyle name="Vírgula 7 4 2 2 2 4 3" xfId="35227"/>
    <cellStyle name="Vírgula 7 4 2 2 2 4 3 2" xfId="35228"/>
    <cellStyle name="Vírgula 7 4 2 2 2 4 3 3" xfId="50100"/>
    <cellStyle name="Vírgula 7 4 2 2 2 4 4" xfId="35229"/>
    <cellStyle name="Vírgula 7 4 2 2 2 4 5" xfId="35230"/>
    <cellStyle name="Vírgula 7 4 2 2 2 4 6" xfId="42069"/>
    <cellStyle name="Vírgula 7 4 2 2 2 5" xfId="35231"/>
    <cellStyle name="Vírgula 7 4 2 2 2 5 2" xfId="35232"/>
    <cellStyle name="Vírgula 7 4 2 2 2 5 3" xfId="35233"/>
    <cellStyle name="Vírgula 7 4 2 2 2 5 4" xfId="50101"/>
    <cellStyle name="Vírgula 7 4 2 2 2 6" xfId="35234"/>
    <cellStyle name="Vírgula 7 4 2 2 2 6 2" xfId="35235"/>
    <cellStyle name="Vírgula 7 4 2 2 2 6 3" xfId="35236"/>
    <cellStyle name="Vírgula 7 4 2 2 2 6 4" xfId="45703"/>
    <cellStyle name="Vírgula 7 4 2 2 2 7" xfId="35237"/>
    <cellStyle name="Vírgula 7 4 2 2 2 7 2" xfId="35238"/>
    <cellStyle name="Vírgula 7 4 2 2 2 7 3" xfId="35239"/>
    <cellStyle name="Vírgula 7 4 2 2 2 7 4" xfId="50914"/>
    <cellStyle name="Vírgula 7 4 2 2 2 8" xfId="35240"/>
    <cellStyle name="Vírgula 7 4 2 2 2 8 2" xfId="35241"/>
    <cellStyle name="Vírgula 7 4 2 2 2 8 3" xfId="43880"/>
    <cellStyle name="Vírgula 7 4 2 2 2 9" xfId="35242"/>
    <cellStyle name="Vírgula 7 4 2 2 3" xfId="35243"/>
    <cellStyle name="Vírgula 7 4 2 2 3 10" xfId="35244"/>
    <cellStyle name="Vírgula 7 4 2 2 3 11" xfId="40262"/>
    <cellStyle name="Vírgula 7 4 2 2 3 2" xfId="35245"/>
    <cellStyle name="Vírgula 7 4 2 2 3 2 10" xfId="40629"/>
    <cellStyle name="Vírgula 7 4 2 2 3 2 2" xfId="35246"/>
    <cellStyle name="Vírgula 7 4 2 2 3 2 2 2" xfId="35247"/>
    <cellStyle name="Vírgula 7 4 2 2 3 2 2 2 2" xfId="35248"/>
    <cellStyle name="Vírgula 7 4 2 2 3 2 2 2 2 2" xfId="35249"/>
    <cellStyle name="Vírgula 7 4 2 2 3 2 2 2 2 3" xfId="35250"/>
    <cellStyle name="Vírgula 7 4 2 2 3 2 2 2 2 4" xfId="53747"/>
    <cellStyle name="Vírgula 7 4 2 2 3 2 2 2 3" xfId="35251"/>
    <cellStyle name="Vírgula 7 4 2 2 3 2 2 2 3 2" xfId="35252"/>
    <cellStyle name="Vírgula 7 4 2 2 3 2 2 2 3 3" xfId="50102"/>
    <cellStyle name="Vírgula 7 4 2 2 3 2 2 2 4" xfId="35253"/>
    <cellStyle name="Vírgula 7 4 2 2 3 2 2 2 5" xfId="35254"/>
    <cellStyle name="Vírgula 7 4 2 2 3 2 2 2 6" xfId="43091"/>
    <cellStyle name="Vírgula 7 4 2 2 3 2 2 3" xfId="35255"/>
    <cellStyle name="Vírgula 7 4 2 2 3 2 2 3 2" xfId="35256"/>
    <cellStyle name="Vírgula 7 4 2 2 3 2 2 3 3" xfId="35257"/>
    <cellStyle name="Vírgula 7 4 2 2 3 2 2 3 4" xfId="50103"/>
    <cellStyle name="Vírgula 7 4 2 2 3 2 2 4" xfId="35258"/>
    <cellStyle name="Vírgula 7 4 2 2 3 2 2 4 2" xfId="35259"/>
    <cellStyle name="Vírgula 7 4 2 2 3 2 2 4 3" xfId="35260"/>
    <cellStyle name="Vírgula 7 4 2 2 3 2 2 4 4" xfId="46725"/>
    <cellStyle name="Vírgula 7 4 2 2 3 2 2 5" xfId="35261"/>
    <cellStyle name="Vírgula 7 4 2 2 3 2 2 5 2" xfId="35262"/>
    <cellStyle name="Vírgula 7 4 2 2 3 2 2 5 3" xfId="35263"/>
    <cellStyle name="Vírgula 7 4 2 2 3 2 2 5 4" xfId="51936"/>
    <cellStyle name="Vírgula 7 4 2 2 3 2 2 6" xfId="35264"/>
    <cellStyle name="Vírgula 7 4 2 2 3 2 2 6 2" xfId="35265"/>
    <cellStyle name="Vírgula 7 4 2 2 3 2 2 6 3" xfId="44902"/>
    <cellStyle name="Vírgula 7 4 2 2 3 2 2 7" xfId="35266"/>
    <cellStyle name="Vírgula 7 4 2 2 3 2 2 8" xfId="35267"/>
    <cellStyle name="Vírgula 7 4 2 2 3 2 2 9" xfId="41280"/>
    <cellStyle name="Vírgula 7 4 2 2 3 2 3" xfId="35268"/>
    <cellStyle name="Vírgula 7 4 2 2 3 2 3 2" xfId="35269"/>
    <cellStyle name="Vírgula 7 4 2 2 3 2 3 2 2" xfId="35270"/>
    <cellStyle name="Vírgula 7 4 2 2 3 2 3 2 3" xfId="35271"/>
    <cellStyle name="Vírgula 7 4 2 2 3 2 3 2 4" xfId="53096"/>
    <cellStyle name="Vírgula 7 4 2 2 3 2 3 3" xfId="35272"/>
    <cellStyle name="Vírgula 7 4 2 2 3 2 3 3 2" xfId="35273"/>
    <cellStyle name="Vírgula 7 4 2 2 3 2 3 3 3" xfId="50104"/>
    <cellStyle name="Vírgula 7 4 2 2 3 2 3 4" xfId="35274"/>
    <cellStyle name="Vírgula 7 4 2 2 3 2 3 5" xfId="35275"/>
    <cellStyle name="Vírgula 7 4 2 2 3 2 3 6" xfId="42440"/>
    <cellStyle name="Vírgula 7 4 2 2 3 2 4" xfId="35276"/>
    <cellStyle name="Vírgula 7 4 2 2 3 2 4 2" xfId="35277"/>
    <cellStyle name="Vírgula 7 4 2 2 3 2 4 3" xfId="35278"/>
    <cellStyle name="Vírgula 7 4 2 2 3 2 4 4" xfId="50105"/>
    <cellStyle name="Vírgula 7 4 2 2 3 2 5" xfId="35279"/>
    <cellStyle name="Vírgula 7 4 2 2 3 2 5 2" xfId="35280"/>
    <cellStyle name="Vírgula 7 4 2 2 3 2 5 3" xfId="35281"/>
    <cellStyle name="Vírgula 7 4 2 2 3 2 5 4" xfId="46074"/>
    <cellStyle name="Vírgula 7 4 2 2 3 2 6" xfId="35282"/>
    <cellStyle name="Vírgula 7 4 2 2 3 2 6 2" xfId="35283"/>
    <cellStyle name="Vírgula 7 4 2 2 3 2 6 3" xfId="35284"/>
    <cellStyle name="Vírgula 7 4 2 2 3 2 6 4" xfId="51285"/>
    <cellStyle name="Vírgula 7 4 2 2 3 2 7" xfId="35285"/>
    <cellStyle name="Vírgula 7 4 2 2 3 2 7 2" xfId="35286"/>
    <cellStyle name="Vírgula 7 4 2 2 3 2 7 3" xfId="44251"/>
    <cellStyle name="Vírgula 7 4 2 2 3 2 8" xfId="35287"/>
    <cellStyle name="Vírgula 7 4 2 2 3 2 9" xfId="35288"/>
    <cellStyle name="Vírgula 7 4 2 2 3 3" xfId="35289"/>
    <cellStyle name="Vírgula 7 4 2 2 3 3 2" xfId="35290"/>
    <cellStyle name="Vírgula 7 4 2 2 3 3 2 2" xfId="35291"/>
    <cellStyle name="Vírgula 7 4 2 2 3 3 2 2 2" xfId="35292"/>
    <cellStyle name="Vírgula 7 4 2 2 3 3 2 2 3" xfId="35293"/>
    <cellStyle name="Vírgula 7 4 2 2 3 3 2 2 4" xfId="53746"/>
    <cellStyle name="Vírgula 7 4 2 2 3 3 2 3" xfId="35294"/>
    <cellStyle name="Vírgula 7 4 2 2 3 3 2 3 2" xfId="35295"/>
    <cellStyle name="Vírgula 7 4 2 2 3 3 2 3 3" xfId="50106"/>
    <cellStyle name="Vírgula 7 4 2 2 3 3 2 4" xfId="35296"/>
    <cellStyle name="Vírgula 7 4 2 2 3 3 2 5" xfId="35297"/>
    <cellStyle name="Vírgula 7 4 2 2 3 3 2 6" xfId="43090"/>
    <cellStyle name="Vírgula 7 4 2 2 3 3 3" xfId="35298"/>
    <cellStyle name="Vírgula 7 4 2 2 3 3 3 2" xfId="35299"/>
    <cellStyle name="Vírgula 7 4 2 2 3 3 3 3" xfId="35300"/>
    <cellStyle name="Vírgula 7 4 2 2 3 3 3 4" xfId="50107"/>
    <cellStyle name="Vírgula 7 4 2 2 3 3 4" xfId="35301"/>
    <cellStyle name="Vírgula 7 4 2 2 3 3 4 2" xfId="35302"/>
    <cellStyle name="Vírgula 7 4 2 2 3 3 4 3" xfId="35303"/>
    <cellStyle name="Vírgula 7 4 2 2 3 3 4 4" xfId="46724"/>
    <cellStyle name="Vírgula 7 4 2 2 3 3 5" xfId="35304"/>
    <cellStyle name="Vírgula 7 4 2 2 3 3 5 2" xfId="35305"/>
    <cellStyle name="Vírgula 7 4 2 2 3 3 5 3" xfId="35306"/>
    <cellStyle name="Vírgula 7 4 2 2 3 3 5 4" xfId="51935"/>
    <cellStyle name="Vírgula 7 4 2 2 3 3 6" xfId="35307"/>
    <cellStyle name="Vírgula 7 4 2 2 3 3 6 2" xfId="35308"/>
    <cellStyle name="Vírgula 7 4 2 2 3 3 6 3" xfId="44901"/>
    <cellStyle name="Vírgula 7 4 2 2 3 3 7" xfId="35309"/>
    <cellStyle name="Vírgula 7 4 2 2 3 3 8" xfId="35310"/>
    <cellStyle name="Vírgula 7 4 2 2 3 3 9" xfId="41279"/>
    <cellStyle name="Vírgula 7 4 2 2 3 4" xfId="35311"/>
    <cellStyle name="Vírgula 7 4 2 2 3 4 2" xfId="35312"/>
    <cellStyle name="Vírgula 7 4 2 2 3 4 2 2" xfId="35313"/>
    <cellStyle name="Vírgula 7 4 2 2 3 4 2 3" xfId="35314"/>
    <cellStyle name="Vírgula 7 4 2 2 3 4 2 4" xfId="52729"/>
    <cellStyle name="Vírgula 7 4 2 2 3 4 3" xfId="35315"/>
    <cellStyle name="Vírgula 7 4 2 2 3 4 3 2" xfId="35316"/>
    <cellStyle name="Vírgula 7 4 2 2 3 4 3 3" xfId="50108"/>
    <cellStyle name="Vírgula 7 4 2 2 3 4 4" xfId="35317"/>
    <cellStyle name="Vírgula 7 4 2 2 3 4 5" xfId="35318"/>
    <cellStyle name="Vírgula 7 4 2 2 3 4 6" xfId="42073"/>
    <cellStyle name="Vírgula 7 4 2 2 3 5" xfId="35319"/>
    <cellStyle name="Vírgula 7 4 2 2 3 5 2" xfId="35320"/>
    <cellStyle name="Vírgula 7 4 2 2 3 5 3" xfId="35321"/>
    <cellStyle name="Vírgula 7 4 2 2 3 5 4" xfId="50109"/>
    <cellStyle name="Vírgula 7 4 2 2 3 6" xfId="35322"/>
    <cellStyle name="Vírgula 7 4 2 2 3 6 2" xfId="35323"/>
    <cellStyle name="Vírgula 7 4 2 2 3 6 3" xfId="35324"/>
    <cellStyle name="Vírgula 7 4 2 2 3 6 4" xfId="45707"/>
    <cellStyle name="Vírgula 7 4 2 2 3 7" xfId="35325"/>
    <cellStyle name="Vírgula 7 4 2 2 3 7 2" xfId="35326"/>
    <cellStyle name="Vírgula 7 4 2 2 3 7 3" xfId="35327"/>
    <cellStyle name="Vírgula 7 4 2 2 3 7 4" xfId="50918"/>
    <cellStyle name="Vírgula 7 4 2 2 3 8" xfId="35328"/>
    <cellStyle name="Vírgula 7 4 2 2 3 8 2" xfId="35329"/>
    <cellStyle name="Vírgula 7 4 2 2 3 8 3" xfId="43884"/>
    <cellStyle name="Vírgula 7 4 2 2 3 9" xfId="35330"/>
    <cellStyle name="Vírgula 7 4 2 2 4" xfId="35331"/>
    <cellStyle name="Vírgula 7 4 2 2 4 10" xfId="40396"/>
    <cellStyle name="Vírgula 7 4 2 2 4 2" xfId="35332"/>
    <cellStyle name="Vírgula 7 4 2 2 4 2 2" xfId="35333"/>
    <cellStyle name="Vírgula 7 4 2 2 4 2 2 2" xfId="35334"/>
    <cellStyle name="Vírgula 7 4 2 2 4 2 2 2 2" xfId="35335"/>
    <cellStyle name="Vírgula 7 4 2 2 4 2 2 2 3" xfId="35336"/>
    <cellStyle name="Vírgula 7 4 2 2 4 2 2 2 4" xfId="53748"/>
    <cellStyle name="Vírgula 7 4 2 2 4 2 2 3" xfId="35337"/>
    <cellStyle name="Vírgula 7 4 2 2 4 2 2 3 2" xfId="35338"/>
    <cellStyle name="Vírgula 7 4 2 2 4 2 2 3 3" xfId="50110"/>
    <cellStyle name="Vírgula 7 4 2 2 4 2 2 4" xfId="35339"/>
    <cellStyle name="Vírgula 7 4 2 2 4 2 2 5" xfId="35340"/>
    <cellStyle name="Vírgula 7 4 2 2 4 2 2 6" xfId="43092"/>
    <cellStyle name="Vírgula 7 4 2 2 4 2 3" xfId="35341"/>
    <cellStyle name="Vírgula 7 4 2 2 4 2 3 2" xfId="35342"/>
    <cellStyle name="Vírgula 7 4 2 2 4 2 3 3" xfId="35343"/>
    <cellStyle name="Vírgula 7 4 2 2 4 2 3 4" xfId="50111"/>
    <cellStyle name="Vírgula 7 4 2 2 4 2 4" xfId="35344"/>
    <cellStyle name="Vírgula 7 4 2 2 4 2 4 2" xfId="35345"/>
    <cellStyle name="Vírgula 7 4 2 2 4 2 4 3" xfId="35346"/>
    <cellStyle name="Vírgula 7 4 2 2 4 2 4 4" xfId="46726"/>
    <cellStyle name="Vírgula 7 4 2 2 4 2 5" xfId="35347"/>
    <cellStyle name="Vírgula 7 4 2 2 4 2 5 2" xfId="35348"/>
    <cellStyle name="Vírgula 7 4 2 2 4 2 5 3" xfId="35349"/>
    <cellStyle name="Vírgula 7 4 2 2 4 2 5 4" xfId="51937"/>
    <cellStyle name="Vírgula 7 4 2 2 4 2 6" xfId="35350"/>
    <cellStyle name="Vírgula 7 4 2 2 4 2 6 2" xfId="35351"/>
    <cellStyle name="Vírgula 7 4 2 2 4 2 6 3" xfId="44903"/>
    <cellStyle name="Vírgula 7 4 2 2 4 2 7" xfId="35352"/>
    <cellStyle name="Vírgula 7 4 2 2 4 2 8" xfId="35353"/>
    <cellStyle name="Vírgula 7 4 2 2 4 2 9" xfId="41281"/>
    <cellStyle name="Vírgula 7 4 2 2 4 3" xfId="35354"/>
    <cellStyle name="Vírgula 7 4 2 2 4 3 2" xfId="35355"/>
    <cellStyle name="Vírgula 7 4 2 2 4 3 2 2" xfId="35356"/>
    <cellStyle name="Vírgula 7 4 2 2 4 3 2 3" xfId="35357"/>
    <cellStyle name="Vírgula 7 4 2 2 4 3 2 4" xfId="52863"/>
    <cellStyle name="Vírgula 7 4 2 2 4 3 3" xfId="35358"/>
    <cellStyle name="Vírgula 7 4 2 2 4 3 3 2" xfId="35359"/>
    <cellStyle name="Vírgula 7 4 2 2 4 3 3 3" xfId="50112"/>
    <cellStyle name="Vírgula 7 4 2 2 4 3 4" xfId="35360"/>
    <cellStyle name="Vírgula 7 4 2 2 4 3 5" xfId="35361"/>
    <cellStyle name="Vírgula 7 4 2 2 4 3 6" xfId="42207"/>
    <cellStyle name="Vírgula 7 4 2 2 4 4" xfId="35362"/>
    <cellStyle name="Vírgula 7 4 2 2 4 4 2" xfId="35363"/>
    <cellStyle name="Vírgula 7 4 2 2 4 4 3" xfId="35364"/>
    <cellStyle name="Vírgula 7 4 2 2 4 4 4" xfId="50113"/>
    <cellStyle name="Vírgula 7 4 2 2 4 5" xfId="35365"/>
    <cellStyle name="Vírgula 7 4 2 2 4 5 2" xfId="35366"/>
    <cellStyle name="Vírgula 7 4 2 2 4 5 3" xfId="35367"/>
    <cellStyle name="Vírgula 7 4 2 2 4 5 4" xfId="45841"/>
    <cellStyle name="Vírgula 7 4 2 2 4 6" xfId="35368"/>
    <cellStyle name="Vírgula 7 4 2 2 4 6 2" xfId="35369"/>
    <cellStyle name="Vírgula 7 4 2 2 4 6 3" xfId="35370"/>
    <cellStyle name="Vírgula 7 4 2 2 4 6 4" xfId="51052"/>
    <cellStyle name="Vírgula 7 4 2 2 4 7" xfId="35371"/>
    <cellStyle name="Vírgula 7 4 2 2 4 7 2" xfId="35372"/>
    <cellStyle name="Vírgula 7 4 2 2 4 7 3" xfId="44018"/>
    <cellStyle name="Vírgula 7 4 2 2 4 8" xfId="35373"/>
    <cellStyle name="Vírgula 7 4 2 2 4 9" xfId="35374"/>
    <cellStyle name="Vírgula 7 4 2 2 5" xfId="35375"/>
    <cellStyle name="Vírgula 7 4 2 2 5 2" xfId="35376"/>
    <cellStyle name="Vírgula 7 4 2 2 5 2 2" xfId="35377"/>
    <cellStyle name="Vírgula 7 4 2 2 5 2 2 2" xfId="35378"/>
    <cellStyle name="Vírgula 7 4 2 2 5 2 2 3" xfId="35379"/>
    <cellStyle name="Vírgula 7 4 2 2 5 2 2 4" xfId="53743"/>
    <cellStyle name="Vírgula 7 4 2 2 5 2 3" xfId="35380"/>
    <cellStyle name="Vírgula 7 4 2 2 5 2 3 2" xfId="35381"/>
    <cellStyle name="Vírgula 7 4 2 2 5 2 3 3" xfId="50114"/>
    <cellStyle name="Vírgula 7 4 2 2 5 2 4" xfId="35382"/>
    <cellStyle name="Vírgula 7 4 2 2 5 2 5" xfId="35383"/>
    <cellStyle name="Vírgula 7 4 2 2 5 2 6" xfId="43087"/>
    <cellStyle name="Vírgula 7 4 2 2 5 3" xfId="35384"/>
    <cellStyle name="Vírgula 7 4 2 2 5 3 2" xfId="35385"/>
    <cellStyle name="Vírgula 7 4 2 2 5 3 3" xfId="35386"/>
    <cellStyle name="Vírgula 7 4 2 2 5 3 4" xfId="50115"/>
    <cellStyle name="Vírgula 7 4 2 2 5 4" xfId="35387"/>
    <cellStyle name="Vírgula 7 4 2 2 5 4 2" xfId="35388"/>
    <cellStyle name="Vírgula 7 4 2 2 5 4 3" xfId="35389"/>
    <cellStyle name="Vírgula 7 4 2 2 5 4 4" xfId="46721"/>
    <cellStyle name="Vírgula 7 4 2 2 5 5" xfId="35390"/>
    <cellStyle name="Vírgula 7 4 2 2 5 5 2" xfId="35391"/>
    <cellStyle name="Vírgula 7 4 2 2 5 5 3" xfId="35392"/>
    <cellStyle name="Vírgula 7 4 2 2 5 5 4" xfId="51932"/>
    <cellStyle name="Vírgula 7 4 2 2 5 6" xfId="35393"/>
    <cellStyle name="Vírgula 7 4 2 2 5 6 2" xfId="35394"/>
    <cellStyle name="Vírgula 7 4 2 2 5 6 3" xfId="44898"/>
    <cellStyle name="Vírgula 7 4 2 2 5 7" xfId="35395"/>
    <cellStyle name="Vírgula 7 4 2 2 5 8" xfId="35396"/>
    <cellStyle name="Vírgula 7 4 2 2 5 9" xfId="41276"/>
    <cellStyle name="Vírgula 7 4 2 2 6" xfId="35397"/>
    <cellStyle name="Vírgula 7 4 2 2 6 2" xfId="35398"/>
    <cellStyle name="Vírgula 7 4 2 2 6 2 2" xfId="35399"/>
    <cellStyle name="Vírgula 7 4 2 2 6 2 2 2" xfId="35400"/>
    <cellStyle name="Vírgula 7 4 2 2 6 2 2 3" xfId="35401"/>
    <cellStyle name="Vírgula 7 4 2 2 6 2 2 4" xfId="53968"/>
    <cellStyle name="Vírgula 7 4 2 2 6 2 3" xfId="35402"/>
    <cellStyle name="Vírgula 7 4 2 2 6 2 3 2" xfId="35403"/>
    <cellStyle name="Vírgula 7 4 2 2 6 2 3 3" xfId="50116"/>
    <cellStyle name="Vírgula 7 4 2 2 6 2 4" xfId="35404"/>
    <cellStyle name="Vírgula 7 4 2 2 6 2 5" xfId="35405"/>
    <cellStyle name="Vírgula 7 4 2 2 6 2 6" xfId="43312"/>
    <cellStyle name="Vírgula 7 4 2 2 6 3" xfId="35406"/>
    <cellStyle name="Vírgula 7 4 2 2 6 3 2" xfId="35407"/>
    <cellStyle name="Vírgula 7 4 2 2 6 3 3" xfId="35408"/>
    <cellStyle name="Vírgula 7 4 2 2 6 3 4" xfId="50117"/>
    <cellStyle name="Vírgula 7 4 2 2 6 4" xfId="35409"/>
    <cellStyle name="Vírgula 7 4 2 2 6 4 2" xfId="35410"/>
    <cellStyle name="Vírgula 7 4 2 2 6 4 3" xfId="35411"/>
    <cellStyle name="Vírgula 7 4 2 2 6 4 4" xfId="46946"/>
    <cellStyle name="Vírgula 7 4 2 2 6 5" xfId="35412"/>
    <cellStyle name="Vírgula 7 4 2 2 6 5 2" xfId="35413"/>
    <cellStyle name="Vírgula 7 4 2 2 6 5 3" xfId="35414"/>
    <cellStyle name="Vírgula 7 4 2 2 6 5 4" xfId="52157"/>
    <cellStyle name="Vírgula 7 4 2 2 6 6" xfId="35415"/>
    <cellStyle name="Vírgula 7 4 2 2 6 6 2" xfId="35416"/>
    <cellStyle name="Vírgula 7 4 2 2 6 6 3" xfId="45123"/>
    <cellStyle name="Vírgula 7 4 2 2 6 7" xfId="35417"/>
    <cellStyle name="Vírgula 7 4 2 2 6 8" xfId="35418"/>
    <cellStyle name="Vírgula 7 4 2 2 6 9" xfId="41501"/>
    <cellStyle name="Vírgula 7 4 2 2 7" xfId="35419"/>
    <cellStyle name="Vírgula 7 4 2 2 7 2" xfId="35420"/>
    <cellStyle name="Vírgula 7 4 2 2 7 2 2" xfId="35421"/>
    <cellStyle name="Vírgula 7 4 2 2 7 2 2 2" xfId="35422"/>
    <cellStyle name="Vírgula 7 4 2 2 7 2 2 3" xfId="35423"/>
    <cellStyle name="Vírgula 7 4 2 2 7 2 2 4" xfId="54103"/>
    <cellStyle name="Vírgula 7 4 2 2 7 2 3" xfId="35424"/>
    <cellStyle name="Vírgula 7 4 2 2 7 2 3 2" xfId="35425"/>
    <cellStyle name="Vírgula 7 4 2 2 7 2 3 3" xfId="50118"/>
    <cellStyle name="Vírgula 7 4 2 2 7 2 4" xfId="35426"/>
    <cellStyle name="Vírgula 7 4 2 2 7 2 5" xfId="35427"/>
    <cellStyle name="Vírgula 7 4 2 2 7 2 6" xfId="43447"/>
    <cellStyle name="Vírgula 7 4 2 2 7 3" xfId="35428"/>
    <cellStyle name="Vírgula 7 4 2 2 7 3 2" xfId="35429"/>
    <cellStyle name="Vírgula 7 4 2 2 7 3 3" xfId="35430"/>
    <cellStyle name="Vírgula 7 4 2 2 7 3 4" xfId="47081"/>
    <cellStyle name="Vírgula 7 4 2 2 7 4" xfId="35431"/>
    <cellStyle name="Vírgula 7 4 2 2 7 4 2" xfId="35432"/>
    <cellStyle name="Vírgula 7 4 2 2 7 4 3" xfId="35433"/>
    <cellStyle name="Vírgula 7 4 2 2 7 4 4" xfId="52292"/>
    <cellStyle name="Vírgula 7 4 2 2 7 5" xfId="35434"/>
    <cellStyle name="Vírgula 7 4 2 2 7 5 2" xfId="35435"/>
    <cellStyle name="Vírgula 7 4 2 2 7 5 3" xfId="45258"/>
    <cellStyle name="Vírgula 7 4 2 2 7 6" xfId="35436"/>
    <cellStyle name="Vírgula 7 4 2 2 7 7" xfId="35437"/>
    <cellStyle name="Vírgula 7 4 2 2 7 8" xfId="41636"/>
    <cellStyle name="Vírgula 7 4 2 2 8" xfId="35438"/>
    <cellStyle name="Vírgula 7 4 2 2 8 2" xfId="35439"/>
    <cellStyle name="Vírgula 7 4 2 2 8 2 2" xfId="35440"/>
    <cellStyle name="Vírgula 7 4 2 2 8 2 3" xfId="35441"/>
    <cellStyle name="Vírgula 7 4 2 2 8 2 4" xfId="52590"/>
    <cellStyle name="Vírgula 7 4 2 2 8 3" xfId="35442"/>
    <cellStyle name="Vírgula 7 4 2 2 8 3 2" xfId="35443"/>
    <cellStyle name="Vírgula 7 4 2 2 8 3 3" xfId="50119"/>
    <cellStyle name="Vírgula 7 4 2 2 8 4" xfId="35444"/>
    <cellStyle name="Vírgula 7 4 2 2 8 5" xfId="35445"/>
    <cellStyle name="Vírgula 7 4 2 2 8 6" xfId="41934"/>
    <cellStyle name="Vírgula 7 4 2 2 9" xfId="35446"/>
    <cellStyle name="Vírgula 7 4 2 2 9 2" xfId="35447"/>
    <cellStyle name="Vírgula 7 4 2 2 9 3" xfId="35448"/>
    <cellStyle name="Vírgula 7 4 2 2 9 4" xfId="50120"/>
    <cellStyle name="Vírgula 7 4 2 3" xfId="35449"/>
    <cellStyle name="Vírgula 7 4 2 3 10" xfId="35450"/>
    <cellStyle name="Vírgula 7 4 2 3 11" xfId="40034"/>
    <cellStyle name="Vírgula 7 4 2 3 2" xfId="35451"/>
    <cellStyle name="Vírgula 7 4 2 3 2 10" xfId="40486"/>
    <cellStyle name="Vírgula 7 4 2 3 2 2" xfId="35452"/>
    <cellStyle name="Vírgula 7 4 2 3 2 2 2" xfId="35453"/>
    <cellStyle name="Vírgula 7 4 2 3 2 2 2 2" xfId="35454"/>
    <cellStyle name="Vírgula 7 4 2 3 2 2 2 2 2" xfId="35455"/>
    <cellStyle name="Vírgula 7 4 2 3 2 2 2 2 3" xfId="35456"/>
    <cellStyle name="Vírgula 7 4 2 3 2 2 2 2 4" xfId="53750"/>
    <cellStyle name="Vírgula 7 4 2 3 2 2 2 3" xfId="35457"/>
    <cellStyle name="Vírgula 7 4 2 3 2 2 2 3 2" xfId="35458"/>
    <cellStyle name="Vírgula 7 4 2 3 2 2 2 3 3" xfId="50121"/>
    <cellStyle name="Vírgula 7 4 2 3 2 2 2 4" xfId="35459"/>
    <cellStyle name="Vírgula 7 4 2 3 2 2 2 5" xfId="35460"/>
    <cellStyle name="Vírgula 7 4 2 3 2 2 2 6" xfId="43094"/>
    <cellStyle name="Vírgula 7 4 2 3 2 2 3" xfId="35461"/>
    <cellStyle name="Vírgula 7 4 2 3 2 2 3 2" xfId="35462"/>
    <cellStyle name="Vírgula 7 4 2 3 2 2 3 3" xfId="35463"/>
    <cellStyle name="Vírgula 7 4 2 3 2 2 3 4" xfId="50122"/>
    <cellStyle name="Vírgula 7 4 2 3 2 2 4" xfId="35464"/>
    <cellStyle name="Vírgula 7 4 2 3 2 2 4 2" xfId="35465"/>
    <cellStyle name="Vírgula 7 4 2 3 2 2 4 3" xfId="35466"/>
    <cellStyle name="Vírgula 7 4 2 3 2 2 4 4" xfId="46728"/>
    <cellStyle name="Vírgula 7 4 2 3 2 2 5" xfId="35467"/>
    <cellStyle name="Vírgula 7 4 2 3 2 2 5 2" xfId="35468"/>
    <cellStyle name="Vírgula 7 4 2 3 2 2 5 3" xfId="35469"/>
    <cellStyle name="Vírgula 7 4 2 3 2 2 5 4" xfId="51939"/>
    <cellStyle name="Vírgula 7 4 2 3 2 2 6" xfId="35470"/>
    <cellStyle name="Vírgula 7 4 2 3 2 2 6 2" xfId="35471"/>
    <cellStyle name="Vírgula 7 4 2 3 2 2 6 3" xfId="44905"/>
    <cellStyle name="Vírgula 7 4 2 3 2 2 7" xfId="35472"/>
    <cellStyle name="Vírgula 7 4 2 3 2 2 8" xfId="35473"/>
    <cellStyle name="Vírgula 7 4 2 3 2 2 9" xfId="41283"/>
    <cellStyle name="Vírgula 7 4 2 3 2 3" xfId="35474"/>
    <cellStyle name="Vírgula 7 4 2 3 2 3 2" xfId="35475"/>
    <cellStyle name="Vírgula 7 4 2 3 2 3 2 2" xfId="35476"/>
    <cellStyle name="Vírgula 7 4 2 3 2 3 2 3" xfId="35477"/>
    <cellStyle name="Vírgula 7 4 2 3 2 3 2 4" xfId="52953"/>
    <cellStyle name="Vírgula 7 4 2 3 2 3 3" xfId="35478"/>
    <cellStyle name="Vírgula 7 4 2 3 2 3 3 2" xfId="35479"/>
    <cellStyle name="Vírgula 7 4 2 3 2 3 3 3" xfId="50123"/>
    <cellStyle name="Vírgula 7 4 2 3 2 3 4" xfId="35480"/>
    <cellStyle name="Vírgula 7 4 2 3 2 3 5" xfId="35481"/>
    <cellStyle name="Vírgula 7 4 2 3 2 3 6" xfId="42297"/>
    <cellStyle name="Vírgula 7 4 2 3 2 4" xfId="35482"/>
    <cellStyle name="Vírgula 7 4 2 3 2 4 2" xfId="35483"/>
    <cellStyle name="Vírgula 7 4 2 3 2 4 3" xfId="35484"/>
    <cellStyle name="Vírgula 7 4 2 3 2 4 4" xfId="50124"/>
    <cellStyle name="Vírgula 7 4 2 3 2 5" xfId="35485"/>
    <cellStyle name="Vírgula 7 4 2 3 2 5 2" xfId="35486"/>
    <cellStyle name="Vírgula 7 4 2 3 2 5 3" xfId="35487"/>
    <cellStyle name="Vírgula 7 4 2 3 2 5 4" xfId="45931"/>
    <cellStyle name="Vírgula 7 4 2 3 2 6" xfId="35488"/>
    <cellStyle name="Vírgula 7 4 2 3 2 6 2" xfId="35489"/>
    <cellStyle name="Vírgula 7 4 2 3 2 6 3" xfId="35490"/>
    <cellStyle name="Vírgula 7 4 2 3 2 6 4" xfId="51142"/>
    <cellStyle name="Vírgula 7 4 2 3 2 7" xfId="35491"/>
    <cellStyle name="Vírgula 7 4 2 3 2 7 2" xfId="35492"/>
    <cellStyle name="Vírgula 7 4 2 3 2 7 3" xfId="44108"/>
    <cellStyle name="Vírgula 7 4 2 3 2 8" xfId="35493"/>
    <cellStyle name="Vírgula 7 4 2 3 2 9" xfId="35494"/>
    <cellStyle name="Vírgula 7 4 2 3 3" xfId="35495"/>
    <cellStyle name="Vírgula 7 4 2 3 3 2" xfId="35496"/>
    <cellStyle name="Vírgula 7 4 2 3 3 2 2" xfId="35497"/>
    <cellStyle name="Vírgula 7 4 2 3 3 2 2 2" xfId="35498"/>
    <cellStyle name="Vírgula 7 4 2 3 3 2 2 3" xfId="35499"/>
    <cellStyle name="Vírgula 7 4 2 3 3 2 2 4" xfId="53749"/>
    <cellStyle name="Vírgula 7 4 2 3 3 2 3" xfId="35500"/>
    <cellStyle name="Vírgula 7 4 2 3 3 2 3 2" xfId="35501"/>
    <cellStyle name="Vírgula 7 4 2 3 3 2 3 3" xfId="50125"/>
    <cellStyle name="Vírgula 7 4 2 3 3 2 4" xfId="35502"/>
    <cellStyle name="Vírgula 7 4 2 3 3 2 5" xfId="35503"/>
    <cellStyle name="Vírgula 7 4 2 3 3 2 6" xfId="43093"/>
    <cellStyle name="Vírgula 7 4 2 3 3 3" xfId="35504"/>
    <cellStyle name="Vírgula 7 4 2 3 3 3 2" xfId="35505"/>
    <cellStyle name="Vírgula 7 4 2 3 3 3 3" xfId="35506"/>
    <cellStyle name="Vírgula 7 4 2 3 3 3 4" xfId="50126"/>
    <cellStyle name="Vírgula 7 4 2 3 3 4" xfId="35507"/>
    <cellStyle name="Vírgula 7 4 2 3 3 4 2" xfId="35508"/>
    <cellStyle name="Vírgula 7 4 2 3 3 4 3" xfId="35509"/>
    <cellStyle name="Vírgula 7 4 2 3 3 4 4" xfId="46727"/>
    <cellStyle name="Vírgula 7 4 2 3 3 5" xfId="35510"/>
    <cellStyle name="Vírgula 7 4 2 3 3 5 2" xfId="35511"/>
    <cellStyle name="Vírgula 7 4 2 3 3 5 3" xfId="35512"/>
    <cellStyle name="Vírgula 7 4 2 3 3 5 4" xfId="51938"/>
    <cellStyle name="Vírgula 7 4 2 3 3 6" xfId="35513"/>
    <cellStyle name="Vírgula 7 4 2 3 3 6 2" xfId="35514"/>
    <cellStyle name="Vírgula 7 4 2 3 3 6 3" xfId="44904"/>
    <cellStyle name="Vírgula 7 4 2 3 3 7" xfId="35515"/>
    <cellStyle name="Vírgula 7 4 2 3 3 8" xfId="35516"/>
    <cellStyle name="Vírgula 7 4 2 3 3 9" xfId="41282"/>
    <cellStyle name="Vírgula 7 4 2 3 4" xfId="35517"/>
    <cellStyle name="Vírgula 7 4 2 3 4 2" xfId="35518"/>
    <cellStyle name="Vírgula 7 4 2 3 4 2 2" xfId="35519"/>
    <cellStyle name="Vírgula 7 4 2 3 4 2 3" xfId="35520"/>
    <cellStyle name="Vírgula 7 4 2 3 4 2 4" xfId="52501"/>
    <cellStyle name="Vírgula 7 4 2 3 4 3" xfId="35521"/>
    <cellStyle name="Vírgula 7 4 2 3 4 3 2" xfId="35522"/>
    <cellStyle name="Vírgula 7 4 2 3 4 3 3" xfId="50127"/>
    <cellStyle name="Vírgula 7 4 2 3 4 4" xfId="35523"/>
    <cellStyle name="Vírgula 7 4 2 3 4 5" xfId="35524"/>
    <cellStyle name="Vírgula 7 4 2 3 4 6" xfId="41845"/>
    <cellStyle name="Vírgula 7 4 2 3 5" xfId="35525"/>
    <cellStyle name="Vírgula 7 4 2 3 5 2" xfId="35526"/>
    <cellStyle name="Vírgula 7 4 2 3 5 3" xfId="35527"/>
    <cellStyle name="Vírgula 7 4 2 3 5 4" xfId="50128"/>
    <cellStyle name="Vírgula 7 4 2 3 6" xfId="35528"/>
    <cellStyle name="Vírgula 7 4 2 3 6 2" xfId="35529"/>
    <cellStyle name="Vírgula 7 4 2 3 6 3" xfId="35530"/>
    <cellStyle name="Vírgula 7 4 2 3 6 4" xfId="45479"/>
    <cellStyle name="Vírgula 7 4 2 3 7" xfId="35531"/>
    <cellStyle name="Vírgula 7 4 2 3 7 2" xfId="35532"/>
    <cellStyle name="Vírgula 7 4 2 3 7 3" xfId="35533"/>
    <cellStyle name="Vírgula 7 4 2 3 7 4" xfId="50690"/>
    <cellStyle name="Vírgula 7 4 2 3 8" xfId="35534"/>
    <cellStyle name="Vírgula 7 4 2 3 8 2" xfId="35535"/>
    <cellStyle name="Vírgula 7 4 2 3 8 3" xfId="43656"/>
    <cellStyle name="Vírgula 7 4 2 3 9" xfId="35536"/>
    <cellStyle name="Vírgula 7 4 2 4" xfId="35537"/>
    <cellStyle name="Vírgula 7 4 2 4 10" xfId="35538"/>
    <cellStyle name="Vírgula 7 4 2 4 11" xfId="40169"/>
    <cellStyle name="Vírgula 7 4 2 4 2" xfId="35539"/>
    <cellStyle name="Vírgula 7 4 2 4 2 10" xfId="40536"/>
    <cellStyle name="Vírgula 7 4 2 4 2 2" xfId="35540"/>
    <cellStyle name="Vírgula 7 4 2 4 2 2 2" xfId="35541"/>
    <cellStyle name="Vírgula 7 4 2 4 2 2 2 2" xfId="35542"/>
    <cellStyle name="Vírgula 7 4 2 4 2 2 2 2 2" xfId="35543"/>
    <cellStyle name="Vírgula 7 4 2 4 2 2 2 2 3" xfId="35544"/>
    <cellStyle name="Vírgula 7 4 2 4 2 2 2 2 4" xfId="53752"/>
    <cellStyle name="Vírgula 7 4 2 4 2 2 2 3" xfId="35545"/>
    <cellStyle name="Vírgula 7 4 2 4 2 2 2 3 2" xfId="35546"/>
    <cellStyle name="Vírgula 7 4 2 4 2 2 2 3 3" xfId="50129"/>
    <cellStyle name="Vírgula 7 4 2 4 2 2 2 4" xfId="35547"/>
    <cellStyle name="Vírgula 7 4 2 4 2 2 2 5" xfId="35548"/>
    <cellStyle name="Vírgula 7 4 2 4 2 2 2 6" xfId="43096"/>
    <cellStyle name="Vírgula 7 4 2 4 2 2 3" xfId="35549"/>
    <cellStyle name="Vírgula 7 4 2 4 2 2 3 2" xfId="35550"/>
    <cellStyle name="Vírgula 7 4 2 4 2 2 3 3" xfId="35551"/>
    <cellStyle name="Vírgula 7 4 2 4 2 2 3 4" xfId="50130"/>
    <cellStyle name="Vírgula 7 4 2 4 2 2 4" xfId="35552"/>
    <cellStyle name="Vírgula 7 4 2 4 2 2 4 2" xfId="35553"/>
    <cellStyle name="Vírgula 7 4 2 4 2 2 4 3" xfId="35554"/>
    <cellStyle name="Vírgula 7 4 2 4 2 2 4 4" xfId="46730"/>
    <cellStyle name="Vírgula 7 4 2 4 2 2 5" xfId="35555"/>
    <cellStyle name="Vírgula 7 4 2 4 2 2 5 2" xfId="35556"/>
    <cellStyle name="Vírgula 7 4 2 4 2 2 5 3" xfId="35557"/>
    <cellStyle name="Vírgula 7 4 2 4 2 2 5 4" xfId="51941"/>
    <cellStyle name="Vírgula 7 4 2 4 2 2 6" xfId="35558"/>
    <cellStyle name="Vírgula 7 4 2 4 2 2 6 2" xfId="35559"/>
    <cellStyle name="Vírgula 7 4 2 4 2 2 6 3" xfId="44907"/>
    <cellStyle name="Vírgula 7 4 2 4 2 2 7" xfId="35560"/>
    <cellStyle name="Vírgula 7 4 2 4 2 2 8" xfId="35561"/>
    <cellStyle name="Vírgula 7 4 2 4 2 2 9" xfId="41285"/>
    <cellStyle name="Vírgula 7 4 2 4 2 3" xfId="35562"/>
    <cellStyle name="Vírgula 7 4 2 4 2 3 2" xfId="35563"/>
    <cellStyle name="Vírgula 7 4 2 4 2 3 2 2" xfId="35564"/>
    <cellStyle name="Vírgula 7 4 2 4 2 3 2 3" xfId="35565"/>
    <cellStyle name="Vírgula 7 4 2 4 2 3 2 4" xfId="53003"/>
    <cellStyle name="Vírgula 7 4 2 4 2 3 3" xfId="35566"/>
    <cellStyle name="Vírgula 7 4 2 4 2 3 3 2" xfId="35567"/>
    <cellStyle name="Vírgula 7 4 2 4 2 3 3 3" xfId="50131"/>
    <cellStyle name="Vírgula 7 4 2 4 2 3 4" xfId="35568"/>
    <cellStyle name="Vírgula 7 4 2 4 2 3 5" xfId="35569"/>
    <cellStyle name="Vírgula 7 4 2 4 2 3 6" xfId="42347"/>
    <cellStyle name="Vírgula 7 4 2 4 2 4" xfId="35570"/>
    <cellStyle name="Vírgula 7 4 2 4 2 4 2" xfId="35571"/>
    <cellStyle name="Vírgula 7 4 2 4 2 4 3" xfId="35572"/>
    <cellStyle name="Vírgula 7 4 2 4 2 4 4" xfId="50132"/>
    <cellStyle name="Vírgula 7 4 2 4 2 5" xfId="35573"/>
    <cellStyle name="Vírgula 7 4 2 4 2 5 2" xfId="35574"/>
    <cellStyle name="Vírgula 7 4 2 4 2 5 3" xfId="35575"/>
    <cellStyle name="Vírgula 7 4 2 4 2 5 4" xfId="45981"/>
    <cellStyle name="Vírgula 7 4 2 4 2 6" xfId="35576"/>
    <cellStyle name="Vírgula 7 4 2 4 2 6 2" xfId="35577"/>
    <cellStyle name="Vírgula 7 4 2 4 2 6 3" xfId="35578"/>
    <cellStyle name="Vírgula 7 4 2 4 2 6 4" xfId="51192"/>
    <cellStyle name="Vírgula 7 4 2 4 2 7" xfId="35579"/>
    <cellStyle name="Vírgula 7 4 2 4 2 7 2" xfId="35580"/>
    <cellStyle name="Vírgula 7 4 2 4 2 7 3" xfId="44158"/>
    <cellStyle name="Vírgula 7 4 2 4 2 8" xfId="35581"/>
    <cellStyle name="Vírgula 7 4 2 4 2 9" xfId="35582"/>
    <cellStyle name="Vírgula 7 4 2 4 3" xfId="35583"/>
    <cellStyle name="Vírgula 7 4 2 4 3 2" xfId="35584"/>
    <cellStyle name="Vírgula 7 4 2 4 3 2 2" xfId="35585"/>
    <cellStyle name="Vírgula 7 4 2 4 3 2 2 2" xfId="35586"/>
    <cellStyle name="Vírgula 7 4 2 4 3 2 2 3" xfId="35587"/>
    <cellStyle name="Vírgula 7 4 2 4 3 2 2 4" xfId="53751"/>
    <cellStyle name="Vírgula 7 4 2 4 3 2 3" xfId="35588"/>
    <cellStyle name="Vírgula 7 4 2 4 3 2 3 2" xfId="35589"/>
    <cellStyle name="Vírgula 7 4 2 4 3 2 3 3" xfId="50133"/>
    <cellStyle name="Vírgula 7 4 2 4 3 2 4" xfId="35590"/>
    <cellStyle name="Vírgula 7 4 2 4 3 2 5" xfId="35591"/>
    <cellStyle name="Vírgula 7 4 2 4 3 2 6" xfId="43095"/>
    <cellStyle name="Vírgula 7 4 2 4 3 3" xfId="35592"/>
    <cellStyle name="Vírgula 7 4 2 4 3 3 2" xfId="35593"/>
    <cellStyle name="Vírgula 7 4 2 4 3 3 3" xfId="35594"/>
    <cellStyle name="Vírgula 7 4 2 4 3 3 4" xfId="50134"/>
    <cellStyle name="Vírgula 7 4 2 4 3 4" xfId="35595"/>
    <cellStyle name="Vírgula 7 4 2 4 3 4 2" xfId="35596"/>
    <cellStyle name="Vírgula 7 4 2 4 3 4 3" xfId="35597"/>
    <cellStyle name="Vírgula 7 4 2 4 3 4 4" xfId="46729"/>
    <cellStyle name="Vírgula 7 4 2 4 3 5" xfId="35598"/>
    <cellStyle name="Vírgula 7 4 2 4 3 5 2" xfId="35599"/>
    <cellStyle name="Vírgula 7 4 2 4 3 5 3" xfId="35600"/>
    <cellStyle name="Vírgula 7 4 2 4 3 5 4" xfId="51940"/>
    <cellStyle name="Vírgula 7 4 2 4 3 6" xfId="35601"/>
    <cellStyle name="Vírgula 7 4 2 4 3 6 2" xfId="35602"/>
    <cellStyle name="Vírgula 7 4 2 4 3 6 3" xfId="44906"/>
    <cellStyle name="Vírgula 7 4 2 4 3 7" xfId="35603"/>
    <cellStyle name="Vírgula 7 4 2 4 3 8" xfId="35604"/>
    <cellStyle name="Vírgula 7 4 2 4 3 9" xfId="41284"/>
    <cellStyle name="Vírgula 7 4 2 4 4" xfId="35605"/>
    <cellStyle name="Vírgula 7 4 2 4 4 2" xfId="35606"/>
    <cellStyle name="Vírgula 7 4 2 4 4 2 2" xfId="35607"/>
    <cellStyle name="Vírgula 7 4 2 4 4 2 3" xfId="35608"/>
    <cellStyle name="Vírgula 7 4 2 4 4 2 4" xfId="52636"/>
    <cellStyle name="Vírgula 7 4 2 4 4 3" xfId="35609"/>
    <cellStyle name="Vírgula 7 4 2 4 4 3 2" xfId="35610"/>
    <cellStyle name="Vírgula 7 4 2 4 4 3 3" xfId="50135"/>
    <cellStyle name="Vírgula 7 4 2 4 4 4" xfId="35611"/>
    <cellStyle name="Vírgula 7 4 2 4 4 5" xfId="35612"/>
    <cellStyle name="Vírgula 7 4 2 4 4 6" xfId="41980"/>
    <cellStyle name="Vírgula 7 4 2 4 5" xfId="35613"/>
    <cellStyle name="Vírgula 7 4 2 4 5 2" xfId="35614"/>
    <cellStyle name="Vírgula 7 4 2 4 5 3" xfId="35615"/>
    <cellStyle name="Vírgula 7 4 2 4 5 4" xfId="50136"/>
    <cellStyle name="Vírgula 7 4 2 4 6" xfId="35616"/>
    <cellStyle name="Vírgula 7 4 2 4 6 2" xfId="35617"/>
    <cellStyle name="Vírgula 7 4 2 4 6 3" xfId="35618"/>
    <cellStyle name="Vírgula 7 4 2 4 6 4" xfId="45614"/>
    <cellStyle name="Vírgula 7 4 2 4 7" xfId="35619"/>
    <cellStyle name="Vírgula 7 4 2 4 7 2" xfId="35620"/>
    <cellStyle name="Vírgula 7 4 2 4 7 3" xfId="35621"/>
    <cellStyle name="Vírgula 7 4 2 4 7 4" xfId="50825"/>
    <cellStyle name="Vírgula 7 4 2 4 8" xfId="35622"/>
    <cellStyle name="Vírgula 7 4 2 4 8 2" xfId="35623"/>
    <cellStyle name="Vírgula 7 4 2 4 8 3" xfId="43791"/>
    <cellStyle name="Vírgula 7 4 2 4 9" xfId="35624"/>
    <cellStyle name="Vírgula 7 4 2 5" xfId="35625"/>
    <cellStyle name="Vírgula 7 4 2 5 10" xfId="40307"/>
    <cellStyle name="Vírgula 7 4 2 5 2" xfId="35626"/>
    <cellStyle name="Vírgula 7 4 2 5 2 2" xfId="35627"/>
    <cellStyle name="Vírgula 7 4 2 5 2 2 2" xfId="35628"/>
    <cellStyle name="Vírgula 7 4 2 5 2 2 2 2" xfId="35629"/>
    <cellStyle name="Vírgula 7 4 2 5 2 2 2 3" xfId="35630"/>
    <cellStyle name="Vírgula 7 4 2 5 2 2 2 4" xfId="53753"/>
    <cellStyle name="Vírgula 7 4 2 5 2 2 3" xfId="35631"/>
    <cellStyle name="Vírgula 7 4 2 5 2 2 3 2" xfId="35632"/>
    <cellStyle name="Vírgula 7 4 2 5 2 2 3 3" xfId="50137"/>
    <cellStyle name="Vírgula 7 4 2 5 2 2 4" xfId="35633"/>
    <cellStyle name="Vírgula 7 4 2 5 2 2 5" xfId="35634"/>
    <cellStyle name="Vírgula 7 4 2 5 2 2 6" xfId="43097"/>
    <cellStyle name="Vírgula 7 4 2 5 2 3" xfId="35635"/>
    <cellStyle name="Vírgula 7 4 2 5 2 3 2" xfId="35636"/>
    <cellStyle name="Vírgula 7 4 2 5 2 3 3" xfId="35637"/>
    <cellStyle name="Vírgula 7 4 2 5 2 3 4" xfId="50138"/>
    <cellStyle name="Vírgula 7 4 2 5 2 4" xfId="35638"/>
    <cellStyle name="Vírgula 7 4 2 5 2 4 2" xfId="35639"/>
    <cellStyle name="Vírgula 7 4 2 5 2 4 3" xfId="35640"/>
    <cellStyle name="Vírgula 7 4 2 5 2 4 4" xfId="46731"/>
    <cellStyle name="Vírgula 7 4 2 5 2 5" xfId="35641"/>
    <cellStyle name="Vírgula 7 4 2 5 2 5 2" xfId="35642"/>
    <cellStyle name="Vírgula 7 4 2 5 2 5 3" xfId="35643"/>
    <cellStyle name="Vírgula 7 4 2 5 2 5 4" xfId="51942"/>
    <cellStyle name="Vírgula 7 4 2 5 2 6" xfId="35644"/>
    <cellStyle name="Vírgula 7 4 2 5 2 6 2" xfId="35645"/>
    <cellStyle name="Vírgula 7 4 2 5 2 6 3" xfId="44908"/>
    <cellStyle name="Vírgula 7 4 2 5 2 7" xfId="35646"/>
    <cellStyle name="Vírgula 7 4 2 5 2 8" xfId="35647"/>
    <cellStyle name="Vírgula 7 4 2 5 2 9" xfId="41286"/>
    <cellStyle name="Vírgula 7 4 2 5 3" xfId="35648"/>
    <cellStyle name="Vírgula 7 4 2 5 3 2" xfId="35649"/>
    <cellStyle name="Vírgula 7 4 2 5 3 2 2" xfId="35650"/>
    <cellStyle name="Vírgula 7 4 2 5 3 2 3" xfId="35651"/>
    <cellStyle name="Vírgula 7 4 2 5 3 2 4" xfId="52774"/>
    <cellStyle name="Vírgula 7 4 2 5 3 3" xfId="35652"/>
    <cellStyle name="Vírgula 7 4 2 5 3 3 2" xfId="35653"/>
    <cellStyle name="Vírgula 7 4 2 5 3 3 3" xfId="50139"/>
    <cellStyle name="Vírgula 7 4 2 5 3 4" xfId="35654"/>
    <cellStyle name="Vírgula 7 4 2 5 3 5" xfId="35655"/>
    <cellStyle name="Vírgula 7 4 2 5 3 6" xfId="42118"/>
    <cellStyle name="Vírgula 7 4 2 5 4" xfId="35656"/>
    <cellStyle name="Vírgula 7 4 2 5 4 2" xfId="35657"/>
    <cellStyle name="Vírgula 7 4 2 5 4 3" xfId="35658"/>
    <cellStyle name="Vírgula 7 4 2 5 4 4" xfId="50140"/>
    <cellStyle name="Vírgula 7 4 2 5 5" xfId="35659"/>
    <cellStyle name="Vírgula 7 4 2 5 5 2" xfId="35660"/>
    <cellStyle name="Vírgula 7 4 2 5 5 3" xfId="35661"/>
    <cellStyle name="Vírgula 7 4 2 5 5 4" xfId="45752"/>
    <cellStyle name="Vírgula 7 4 2 5 6" xfId="35662"/>
    <cellStyle name="Vírgula 7 4 2 5 6 2" xfId="35663"/>
    <cellStyle name="Vírgula 7 4 2 5 6 3" xfId="35664"/>
    <cellStyle name="Vírgula 7 4 2 5 6 4" xfId="50963"/>
    <cellStyle name="Vírgula 7 4 2 5 7" xfId="35665"/>
    <cellStyle name="Vírgula 7 4 2 5 7 2" xfId="35666"/>
    <cellStyle name="Vírgula 7 4 2 5 7 3" xfId="43929"/>
    <cellStyle name="Vírgula 7 4 2 5 8" xfId="35667"/>
    <cellStyle name="Vírgula 7 4 2 5 9" xfId="35668"/>
    <cellStyle name="Vírgula 7 4 2 6" xfId="35669"/>
    <cellStyle name="Vírgula 7 4 2 6 2" xfId="35670"/>
    <cellStyle name="Vírgula 7 4 2 6 2 2" xfId="35671"/>
    <cellStyle name="Vírgula 7 4 2 6 2 2 2" xfId="35672"/>
    <cellStyle name="Vírgula 7 4 2 6 2 2 3" xfId="35673"/>
    <cellStyle name="Vírgula 7 4 2 6 2 2 4" xfId="53742"/>
    <cellStyle name="Vírgula 7 4 2 6 2 3" xfId="35674"/>
    <cellStyle name="Vírgula 7 4 2 6 2 3 2" xfId="35675"/>
    <cellStyle name="Vírgula 7 4 2 6 2 3 3" xfId="50141"/>
    <cellStyle name="Vírgula 7 4 2 6 2 4" xfId="35676"/>
    <cellStyle name="Vírgula 7 4 2 6 2 5" xfId="35677"/>
    <cellStyle name="Vírgula 7 4 2 6 2 6" xfId="43086"/>
    <cellStyle name="Vírgula 7 4 2 6 3" xfId="35678"/>
    <cellStyle name="Vírgula 7 4 2 6 3 2" xfId="35679"/>
    <cellStyle name="Vírgula 7 4 2 6 3 3" xfId="35680"/>
    <cellStyle name="Vírgula 7 4 2 6 3 4" xfId="50142"/>
    <cellStyle name="Vírgula 7 4 2 6 4" xfId="35681"/>
    <cellStyle name="Vírgula 7 4 2 6 4 2" xfId="35682"/>
    <cellStyle name="Vírgula 7 4 2 6 4 3" xfId="35683"/>
    <cellStyle name="Vírgula 7 4 2 6 4 4" xfId="46720"/>
    <cellStyle name="Vírgula 7 4 2 6 5" xfId="35684"/>
    <cellStyle name="Vírgula 7 4 2 6 5 2" xfId="35685"/>
    <cellStyle name="Vírgula 7 4 2 6 5 3" xfId="35686"/>
    <cellStyle name="Vírgula 7 4 2 6 5 4" xfId="51931"/>
    <cellStyle name="Vírgula 7 4 2 6 6" xfId="35687"/>
    <cellStyle name="Vírgula 7 4 2 6 6 2" xfId="35688"/>
    <cellStyle name="Vírgula 7 4 2 6 6 3" xfId="44897"/>
    <cellStyle name="Vírgula 7 4 2 6 7" xfId="35689"/>
    <cellStyle name="Vírgula 7 4 2 6 8" xfId="35690"/>
    <cellStyle name="Vírgula 7 4 2 6 9" xfId="41275"/>
    <cellStyle name="Vírgula 7 4 2 7" xfId="35691"/>
    <cellStyle name="Vírgula 7 4 2 7 2" xfId="35692"/>
    <cellStyle name="Vírgula 7 4 2 7 2 2" xfId="35693"/>
    <cellStyle name="Vírgula 7 4 2 7 2 2 2" xfId="35694"/>
    <cellStyle name="Vírgula 7 4 2 7 2 2 3" xfId="35695"/>
    <cellStyle name="Vírgula 7 4 2 7 2 2 4" xfId="53878"/>
    <cellStyle name="Vírgula 7 4 2 7 2 3" xfId="35696"/>
    <cellStyle name="Vírgula 7 4 2 7 2 3 2" xfId="35697"/>
    <cellStyle name="Vírgula 7 4 2 7 2 3 3" xfId="50143"/>
    <cellStyle name="Vírgula 7 4 2 7 2 4" xfId="35698"/>
    <cellStyle name="Vírgula 7 4 2 7 2 5" xfId="35699"/>
    <cellStyle name="Vírgula 7 4 2 7 2 6" xfId="43222"/>
    <cellStyle name="Vírgula 7 4 2 7 3" xfId="35700"/>
    <cellStyle name="Vírgula 7 4 2 7 3 2" xfId="35701"/>
    <cellStyle name="Vírgula 7 4 2 7 3 3" xfId="35702"/>
    <cellStyle name="Vírgula 7 4 2 7 3 4" xfId="50144"/>
    <cellStyle name="Vírgula 7 4 2 7 4" xfId="35703"/>
    <cellStyle name="Vírgula 7 4 2 7 4 2" xfId="35704"/>
    <cellStyle name="Vírgula 7 4 2 7 4 3" xfId="35705"/>
    <cellStyle name="Vírgula 7 4 2 7 4 4" xfId="46856"/>
    <cellStyle name="Vírgula 7 4 2 7 5" xfId="35706"/>
    <cellStyle name="Vírgula 7 4 2 7 5 2" xfId="35707"/>
    <cellStyle name="Vírgula 7 4 2 7 5 3" xfId="35708"/>
    <cellStyle name="Vírgula 7 4 2 7 5 4" xfId="52067"/>
    <cellStyle name="Vírgula 7 4 2 7 6" xfId="35709"/>
    <cellStyle name="Vírgula 7 4 2 7 6 2" xfId="35710"/>
    <cellStyle name="Vírgula 7 4 2 7 6 3" xfId="45033"/>
    <cellStyle name="Vírgula 7 4 2 7 7" xfId="35711"/>
    <cellStyle name="Vírgula 7 4 2 7 8" xfId="35712"/>
    <cellStyle name="Vírgula 7 4 2 7 9" xfId="41411"/>
    <cellStyle name="Vírgula 7 4 2 8" xfId="35713"/>
    <cellStyle name="Vírgula 7 4 2 8 2" xfId="35714"/>
    <cellStyle name="Vírgula 7 4 2 8 2 2" xfId="35715"/>
    <cellStyle name="Vírgula 7 4 2 8 2 2 2" xfId="35716"/>
    <cellStyle name="Vírgula 7 4 2 8 2 2 3" xfId="35717"/>
    <cellStyle name="Vírgula 7 4 2 8 2 2 4" xfId="54014"/>
    <cellStyle name="Vírgula 7 4 2 8 2 3" xfId="35718"/>
    <cellStyle name="Vírgula 7 4 2 8 2 3 2" xfId="35719"/>
    <cellStyle name="Vírgula 7 4 2 8 2 3 3" xfId="50145"/>
    <cellStyle name="Vírgula 7 4 2 8 2 4" xfId="35720"/>
    <cellStyle name="Vírgula 7 4 2 8 2 5" xfId="35721"/>
    <cellStyle name="Vírgula 7 4 2 8 2 6" xfId="43358"/>
    <cellStyle name="Vírgula 7 4 2 8 3" xfId="35722"/>
    <cellStyle name="Vírgula 7 4 2 8 3 2" xfId="35723"/>
    <cellStyle name="Vírgula 7 4 2 8 3 3" xfId="35724"/>
    <cellStyle name="Vírgula 7 4 2 8 3 4" xfId="46992"/>
    <cellStyle name="Vírgula 7 4 2 8 4" xfId="35725"/>
    <cellStyle name="Vírgula 7 4 2 8 4 2" xfId="35726"/>
    <cellStyle name="Vírgula 7 4 2 8 4 3" xfId="35727"/>
    <cellStyle name="Vírgula 7 4 2 8 4 4" xfId="52203"/>
    <cellStyle name="Vírgula 7 4 2 8 5" xfId="35728"/>
    <cellStyle name="Vírgula 7 4 2 8 5 2" xfId="35729"/>
    <cellStyle name="Vírgula 7 4 2 8 5 3" xfId="45169"/>
    <cellStyle name="Vírgula 7 4 2 8 6" xfId="35730"/>
    <cellStyle name="Vírgula 7 4 2 8 7" xfId="35731"/>
    <cellStyle name="Vírgula 7 4 2 8 8" xfId="41547"/>
    <cellStyle name="Vírgula 7 4 2 9" xfId="35732"/>
    <cellStyle name="Vírgula 7 4 2 9 2" xfId="35733"/>
    <cellStyle name="Vírgula 7 4 2 9 2 2" xfId="35734"/>
    <cellStyle name="Vírgula 7 4 2 9 2 3" xfId="35735"/>
    <cellStyle name="Vírgula 7 4 2 9 2 4" xfId="52455"/>
    <cellStyle name="Vírgula 7 4 2 9 3" xfId="35736"/>
    <cellStyle name="Vírgula 7 4 2 9 3 2" xfId="35737"/>
    <cellStyle name="Vírgula 7 4 2 9 3 3" xfId="50146"/>
    <cellStyle name="Vírgula 7 4 2 9 4" xfId="35738"/>
    <cellStyle name="Vírgula 7 4 2 9 5" xfId="35739"/>
    <cellStyle name="Vírgula 7 4 2 9 6" xfId="41799"/>
    <cellStyle name="Vírgula 7 4 3" xfId="291"/>
    <cellStyle name="Vírgula 7 4 3 10" xfId="35740"/>
    <cellStyle name="Vírgula 7 4 3 10 2" xfId="35741"/>
    <cellStyle name="Vírgula 7 4 3 10 3" xfId="35742"/>
    <cellStyle name="Vírgula 7 4 3 10 4" xfId="50773"/>
    <cellStyle name="Vírgula 7 4 3 11" xfId="35743"/>
    <cellStyle name="Vírgula 7 4 3 11 2" xfId="35744"/>
    <cellStyle name="Vírgula 7 4 3 11 3" xfId="43739"/>
    <cellStyle name="Vírgula 7 4 3 12" xfId="35745"/>
    <cellStyle name="Vírgula 7 4 3 13" xfId="35746"/>
    <cellStyle name="Vírgula 7 4 3 14" xfId="40117"/>
    <cellStyle name="Vírgula 7 4 3 2" xfId="35747"/>
    <cellStyle name="Vírgula 7 4 3 2 10" xfId="35748"/>
    <cellStyle name="Vírgula 7 4 3 2 11" xfId="40252"/>
    <cellStyle name="Vírgula 7 4 3 2 2" xfId="35749"/>
    <cellStyle name="Vírgula 7 4 3 2 2 10" xfId="40619"/>
    <cellStyle name="Vírgula 7 4 3 2 2 2" xfId="35750"/>
    <cellStyle name="Vírgula 7 4 3 2 2 2 2" xfId="35751"/>
    <cellStyle name="Vírgula 7 4 3 2 2 2 2 2" xfId="35752"/>
    <cellStyle name="Vírgula 7 4 3 2 2 2 2 2 2" xfId="35753"/>
    <cellStyle name="Vírgula 7 4 3 2 2 2 2 2 3" xfId="35754"/>
    <cellStyle name="Vírgula 7 4 3 2 2 2 2 2 4" xfId="53756"/>
    <cellStyle name="Vírgula 7 4 3 2 2 2 2 3" xfId="35755"/>
    <cellStyle name="Vírgula 7 4 3 2 2 2 2 3 2" xfId="35756"/>
    <cellStyle name="Vírgula 7 4 3 2 2 2 2 3 3" xfId="50147"/>
    <cellStyle name="Vírgula 7 4 3 2 2 2 2 4" xfId="35757"/>
    <cellStyle name="Vírgula 7 4 3 2 2 2 2 5" xfId="35758"/>
    <cellStyle name="Vírgula 7 4 3 2 2 2 2 6" xfId="43100"/>
    <cellStyle name="Vírgula 7 4 3 2 2 2 3" xfId="35759"/>
    <cellStyle name="Vírgula 7 4 3 2 2 2 3 2" xfId="35760"/>
    <cellStyle name="Vírgula 7 4 3 2 2 2 3 3" xfId="35761"/>
    <cellStyle name="Vírgula 7 4 3 2 2 2 3 4" xfId="50148"/>
    <cellStyle name="Vírgula 7 4 3 2 2 2 4" xfId="35762"/>
    <cellStyle name="Vírgula 7 4 3 2 2 2 4 2" xfId="35763"/>
    <cellStyle name="Vírgula 7 4 3 2 2 2 4 3" xfId="35764"/>
    <cellStyle name="Vírgula 7 4 3 2 2 2 4 4" xfId="46734"/>
    <cellStyle name="Vírgula 7 4 3 2 2 2 5" xfId="35765"/>
    <cellStyle name="Vírgula 7 4 3 2 2 2 5 2" xfId="35766"/>
    <cellStyle name="Vírgula 7 4 3 2 2 2 5 3" xfId="35767"/>
    <cellStyle name="Vírgula 7 4 3 2 2 2 5 4" xfId="51945"/>
    <cellStyle name="Vírgula 7 4 3 2 2 2 6" xfId="35768"/>
    <cellStyle name="Vírgula 7 4 3 2 2 2 6 2" xfId="35769"/>
    <cellStyle name="Vírgula 7 4 3 2 2 2 6 3" xfId="44911"/>
    <cellStyle name="Vírgula 7 4 3 2 2 2 7" xfId="35770"/>
    <cellStyle name="Vírgula 7 4 3 2 2 2 8" xfId="35771"/>
    <cellStyle name="Vírgula 7 4 3 2 2 2 9" xfId="41289"/>
    <cellStyle name="Vírgula 7 4 3 2 2 3" xfId="35772"/>
    <cellStyle name="Vírgula 7 4 3 2 2 3 2" xfId="35773"/>
    <cellStyle name="Vírgula 7 4 3 2 2 3 2 2" xfId="35774"/>
    <cellStyle name="Vírgula 7 4 3 2 2 3 2 3" xfId="35775"/>
    <cellStyle name="Vírgula 7 4 3 2 2 3 2 4" xfId="53086"/>
    <cellStyle name="Vírgula 7 4 3 2 2 3 3" xfId="35776"/>
    <cellStyle name="Vírgula 7 4 3 2 2 3 3 2" xfId="35777"/>
    <cellStyle name="Vírgula 7 4 3 2 2 3 3 3" xfId="50149"/>
    <cellStyle name="Vírgula 7 4 3 2 2 3 4" xfId="35778"/>
    <cellStyle name="Vírgula 7 4 3 2 2 3 5" xfId="35779"/>
    <cellStyle name="Vírgula 7 4 3 2 2 3 6" xfId="42430"/>
    <cellStyle name="Vírgula 7 4 3 2 2 4" xfId="35780"/>
    <cellStyle name="Vírgula 7 4 3 2 2 4 2" xfId="35781"/>
    <cellStyle name="Vírgula 7 4 3 2 2 4 3" xfId="35782"/>
    <cellStyle name="Vírgula 7 4 3 2 2 4 4" xfId="50150"/>
    <cellStyle name="Vírgula 7 4 3 2 2 5" xfId="35783"/>
    <cellStyle name="Vírgula 7 4 3 2 2 5 2" xfId="35784"/>
    <cellStyle name="Vírgula 7 4 3 2 2 5 3" xfId="35785"/>
    <cellStyle name="Vírgula 7 4 3 2 2 5 4" xfId="46064"/>
    <cellStyle name="Vírgula 7 4 3 2 2 6" xfId="35786"/>
    <cellStyle name="Vírgula 7 4 3 2 2 6 2" xfId="35787"/>
    <cellStyle name="Vírgula 7 4 3 2 2 6 3" xfId="35788"/>
    <cellStyle name="Vírgula 7 4 3 2 2 6 4" xfId="51275"/>
    <cellStyle name="Vírgula 7 4 3 2 2 7" xfId="35789"/>
    <cellStyle name="Vírgula 7 4 3 2 2 7 2" xfId="35790"/>
    <cellStyle name="Vírgula 7 4 3 2 2 7 3" xfId="44241"/>
    <cellStyle name="Vírgula 7 4 3 2 2 8" xfId="35791"/>
    <cellStyle name="Vírgula 7 4 3 2 2 9" xfId="35792"/>
    <cellStyle name="Vírgula 7 4 3 2 3" xfId="35793"/>
    <cellStyle name="Vírgula 7 4 3 2 3 2" xfId="35794"/>
    <cellStyle name="Vírgula 7 4 3 2 3 2 2" xfId="35795"/>
    <cellStyle name="Vírgula 7 4 3 2 3 2 2 2" xfId="35796"/>
    <cellStyle name="Vírgula 7 4 3 2 3 2 2 3" xfId="35797"/>
    <cellStyle name="Vírgula 7 4 3 2 3 2 2 4" xfId="53755"/>
    <cellStyle name="Vírgula 7 4 3 2 3 2 3" xfId="35798"/>
    <cellStyle name="Vírgula 7 4 3 2 3 2 3 2" xfId="35799"/>
    <cellStyle name="Vírgula 7 4 3 2 3 2 3 3" xfId="50151"/>
    <cellStyle name="Vírgula 7 4 3 2 3 2 4" xfId="35800"/>
    <cellStyle name="Vírgula 7 4 3 2 3 2 5" xfId="35801"/>
    <cellStyle name="Vírgula 7 4 3 2 3 2 6" xfId="43099"/>
    <cellStyle name="Vírgula 7 4 3 2 3 3" xfId="35802"/>
    <cellStyle name="Vírgula 7 4 3 2 3 3 2" xfId="35803"/>
    <cellStyle name="Vírgula 7 4 3 2 3 3 3" xfId="35804"/>
    <cellStyle name="Vírgula 7 4 3 2 3 3 4" xfId="50152"/>
    <cellStyle name="Vírgula 7 4 3 2 3 4" xfId="35805"/>
    <cellStyle name="Vírgula 7 4 3 2 3 4 2" xfId="35806"/>
    <cellStyle name="Vírgula 7 4 3 2 3 4 3" xfId="35807"/>
    <cellStyle name="Vírgula 7 4 3 2 3 4 4" xfId="46733"/>
    <cellStyle name="Vírgula 7 4 3 2 3 5" xfId="35808"/>
    <cellStyle name="Vírgula 7 4 3 2 3 5 2" xfId="35809"/>
    <cellStyle name="Vírgula 7 4 3 2 3 5 3" xfId="35810"/>
    <cellStyle name="Vírgula 7 4 3 2 3 5 4" xfId="51944"/>
    <cellStyle name="Vírgula 7 4 3 2 3 6" xfId="35811"/>
    <cellStyle name="Vírgula 7 4 3 2 3 6 2" xfId="35812"/>
    <cellStyle name="Vírgula 7 4 3 2 3 6 3" xfId="44910"/>
    <cellStyle name="Vírgula 7 4 3 2 3 7" xfId="35813"/>
    <cellStyle name="Vírgula 7 4 3 2 3 8" xfId="35814"/>
    <cellStyle name="Vírgula 7 4 3 2 3 9" xfId="41288"/>
    <cellStyle name="Vírgula 7 4 3 2 4" xfId="35815"/>
    <cellStyle name="Vírgula 7 4 3 2 4 2" xfId="35816"/>
    <cellStyle name="Vírgula 7 4 3 2 4 2 2" xfId="35817"/>
    <cellStyle name="Vírgula 7 4 3 2 4 2 3" xfId="35818"/>
    <cellStyle name="Vírgula 7 4 3 2 4 2 4" xfId="52719"/>
    <cellStyle name="Vírgula 7 4 3 2 4 3" xfId="35819"/>
    <cellStyle name="Vírgula 7 4 3 2 4 3 2" xfId="35820"/>
    <cellStyle name="Vírgula 7 4 3 2 4 3 3" xfId="50153"/>
    <cellStyle name="Vírgula 7 4 3 2 4 4" xfId="35821"/>
    <cellStyle name="Vírgula 7 4 3 2 4 5" xfId="35822"/>
    <cellStyle name="Vírgula 7 4 3 2 4 6" xfId="42063"/>
    <cellStyle name="Vírgula 7 4 3 2 5" xfId="35823"/>
    <cellStyle name="Vírgula 7 4 3 2 5 2" xfId="35824"/>
    <cellStyle name="Vírgula 7 4 3 2 5 3" xfId="35825"/>
    <cellStyle name="Vírgula 7 4 3 2 5 4" xfId="50154"/>
    <cellStyle name="Vírgula 7 4 3 2 6" xfId="35826"/>
    <cellStyle name="Vírgula 7 4 3 2 6 2" xfId="35827"/>
    <cellStyle name="Vírgula 7 4 3 2 6 3" xfId="35828"/>
    <cellStyle name="Vírgula 7 4 3 2 6 4" xfId="45697"/>
    <cellStyle name="Vírgula 7 4 3 2 7" xfId="35829"/>
    <cellStyle name="Vírgula 7 4 3 2 7 2" xfId="35830"/>
    <cellStyle name="Vírgula 7 4 3 2 7 3" xfId="35831"/>
    <cellStyle name="Vírgula 7 4 3 2 7 4" xfId="50908"/>
    <cellStyle name="Vírgula 7 4 3 2 8" xfId="35832"/>
    <cellStyle name="Vírgula 7 4 3 2 8 2" xfId="35833"/>
    <cellStyle name="Vírgula 7 4 3 2 8 3" xfId="43874"/>
    <cellStyle name="Vírgula 7 4 3 2 9" xfId="35834"/>
    <cellStyle name="Vírgula 7 4 3 3" xfId="35835"/>
    <cellStyle name="Vírgula 7 4 3 3 10" xfId="40390"/>
    <cellStyle name="Vírgula 7 4 3 3 2" xfId="35836"/>
    <cellStyle name="Vírgula 7 4 3 3 2 2" xfId="35837"/>
    <cellStyle name="Vírgula 7 4 3 3 2 2 2" xfId="35838"/>
    <cellStyle name="Vírgula 7 4 3 3 2 2 2 2" xfId="35839"/>
    <cellStyle name="Vírgula 7 4 3 3 2 2 2 3" xfId="35840"/>
    <cellStyle name="Vírgula 7 4 3 3 2 2 2 4" xfId="53757"/>
    <cellStyle name="Vírgula 7 4 3 3 2 2 3" xfId="35841"/>
    <cellStyle name="Vírgula 7 4 3 3 2 2 3 2" xfId="35842"/>
    <cellStyle name="Vírgula 7 4 3 3 2 2 3 3" xfId="50155"/>
    <cellStyle name="Vírgula 7 4 3 3 2 2 4" xfId="35843"/>
    <cellStyle name="Vírgula 7 4 3 3 2 2 5" xfId="35844"/>
    <cellStyle name="Vírgula 7 4 3 3 2 2 6" xfId="43101"/>
    <cellStyle name="Vírgula 7 4 3 3 2 3" xfId="35845"/>
    <cellStyle name="Vírgula 7 4 3 3 2 3 2" xfId="35846"/>
    <cellStyle name="Vírgula 7 4 3 3 2 3 3" xfId="35847"/>
    <cellStyle name="Vírgula 7 4 3 3 2 3 4" xfId="50156"/>
    <cellStyle name="Vírgula 7 4 3 3 2 4" xfId="35848"/>
    <cellStyle name="Vírgula 7 4 3 3 2 4 2" xfId="35849"/>
    <cellStyle name="Vírgula 7 4 3 3 2 4 3" xfId="35850"/>
    <cellStyle name="Vírgula 7 4 3 3 2 4 4" xfId="46735"/>
    <cellStyle name="Vírgula 7 4 3 3 2 5" xfId="35851"/>
    <cellStyle name="Vírgula 7 4 3 3 2 5 2" xfId="35852"/>
    <cellStyle name="Vírgula 7 4 3 3 2 5 3" xfId="35853"/>
    <cellStyle name="Vírgula 7 4 3 3 2 5 4" xfId="51946"/>
    <cellStyle name="Vírgula 7 4 3 3 2 6" xfId="35854"/>
    <cellStyle name="Vírgula 7 4 3 3 2 6 2" xfId="35855"/>
    <cellStyle name="Vírgula 7 4 3 3 2 6 3" xfId="44912"/>
    <cellStyle name="Vírgula 7 4 3 3 2 7" xfId="35856"/>
    <cellStyle name="Vírgula 7 4 3 3 2 8" xfId="35857"/>
    <cellStyle name="Vírgula 7 4 3 3 2 9" xfId="41290"/>
    <cellStyle name="Vírgula 7 4 3 3 3" xfId="35858"/>
    <cellStyle name="Vírgula 7 4 3 3 3 2" xfId="35859"/>
    <cellStyle name="Vírgula 7 4 3 3 3 2 2" xfId="35860"/>
    <cellStyle name="Vírgula 7 4 3 3 3 2 3" xfId="35861"/>
    <cellStyle name="Vírgula 7 4 3 3 3 2 4" xfId="52857"/>
    <cellStyle name="Vírgula 7 4 3 3 3 3" xfId="35862"/>
    <cellStyle name="Vírgula 7 4 3 3 3 3 2" xfId="35863"/>
    <cellStyle name="Vírgula 7 4 3 3 3 3 3" xfId="50157"/>
    <cellStyle name="Vírgula 7 4 3 3 3 4" xfId="35864"/>
    <cellStyle name="Vírgula 7 4 3 3 3 5" xfId="35865"/>
    <cellStyle name="Vírgula 7 4 3 3 3 6" xfId="42201"/>
    <cellStyle name="Vírgula 7 4 3 3 4" xfId="35866"/>
    <cellStyle name="Vírgula 7 4 3 3 4 2" xfId="35867"/>
    <cellStyle name="Vírgula 7 4 3 3 4 3" xfId="35868"/>
    <cellStyle name="Vírgula 7 4 3 3 4 4" xfId="50158"/>
    <cellStyle name="Vírgula 7 4 3 3 5" xfId="35869"/>
    <cellStyle name="Vírgula 7 4 3 3 5 2" xfId="35870"/>
    <cellStyle name="Vírgula 7 4 3 3 5 3" xfId="35871"/>
    <cellStyle name="Vírgula 7 4 3 3 5 4" xfId="45835"/>
    <cellStyle name="Vírgula 7 4 3 3 6" xfId="35872"/>
    <cellStyle name="Vírgula 7 4 3 3 6 2" xfId="35873"/>
    <cellStyle name="Vírgula 7 4 3 3 6 3" xfId="35874"/>
    <cellStyle name="Vírgula 7 4 3 3 6 4" xfId="51046"/>
    <cellStyle name="Vírgula 7 4 3 3 7" xfId="35875"/>
    <cellStyle name="Vírgula 7 4 3 3 7 2" xfId="35876"/>
    <cellStyle name="Vírgula 7 4 3 3 7 3" xfId="44012"/>
    <cellStyle name="Vírgula 7 4 3 3 8" xfId="35877"/>
    <cellStyle name="Vírgula 7 4 3 3 9" xfId="35878"/>
    <cellStyle name="Vírgula 7 4 3 4" xfId="35879"/>
    <cellStyle name="Vírgula 7 4 3 4 2" xfId="35880"/>
    <cellStyle name="Vírgula 7 4 3 4 2 2" xfId="35881"/>
    <cellStyle name="Vírgula 7 4 3 4 2 2 2" xfId="35882"/>
    <cellStyle name="Vírgula 7 4 3 4 2 2 3" xfId="35883"/>
    <cellStyle name="Vírgula 7 4 3 4 2 2 4" xfId="53754"/>
    <cellStyle name="Vírgula 7 4 3 4 2 3" xfId="35884"/>
    <cellStyle name="Vírgula 7 4 3 4 2 3 2" xfId="35885"/>
    <cellStyle name="Vírgula 7 4 3 4 2 3 3" xfId="50159"/>
    <cellStyle name="Vírgula 7 4 3 4 2 4" xfId="35886"/>
    <cellStyle name="Vírgula 7 4 3 4 2 5" xfId="35887"/>
    <cellStyle name="Vírgula 7 4 3 4 2 6" xfId="43098"/>
    <cellStyle name="Vírgula 7 4 3 4 3" xfId="35888"/>
    <cellStyle name="Vírgula 7 4 3 4 3 2" xfId="35889"/>
    <cellStyle name="Vírgula 7 4 3 4 3 3" xfId="35890"/>
    <cellStyle name="Vírgula 7 4 3 4 3 4" xfId="50160"/>
    <cellStyle name="Vírgula 7 4 3 4 4" xfId="35891"/>
    <cellStyle name="Vírgula 7 4 3 4 4 2" xfId="35892"/>
    <cellStyle name="Vírgula 7 4 3 4 4 3" xfId="35893"/>
    <cellStyle name="Vírgula 7 4 3 4 4 4" xfId="46732"/>
    <cellStyle name="Vírgula 7 4 3 4 5" xfId="35894"/>
    <cellStyle name="Vírgula 7 4 3 4 5 2" xfId="35895"/>
    <cellStyle name="Vírgula 7 4 3 4 5 3" xfId="35896"/>
    <cellStyle name="Vírgula 7 4 3 4 5 4" xfId="51943"/>
    <cellStyle name="Vírgula 7 4 3 4 6" xfId="35897"/>
    <cellStyle name="Vírgula 7 4 3 4 6 2" xfId="35898"/>
    <cellStyle name="Vírgula 7 4 3 4 6 3" xfId="44909"/>
    <cellStyle name="Vírgula 7 4 3 4 7" xfId="35899"/>
    <cellStyle name="Vírgula 7 4 3 4 8" xfId="35900"/>
    <cellStyle name="Vírgula 7 4 3 4 9" xfId="41287"/>
    <cellStyle name="Vírgula 7 4 3 5" xfId="35901"/>
    <cellStyle name="Vírgula 7 4 3 5 2" xfId="35902"/>
    <cellStyle name="Vírgula 7 4 3 5 2 2" xfId="35903"/>
    <cellStyle name="Vírgula 7 4 3 5 2 2 2" xfId="35904"/>
    <cellStyle name="Vírgula 7 4 3 5 2 2 3" xfId="35905"/>
    <cellStyle name="Vírgula 7 4 3 5 2 2 4" xfId="53962"/>
    <cellStyle name="Vírgula 7 4 3 5 2 3" xfId="35906"/>
    <cellStyle name="Vírgula 7 4 3 5 2 3 2" xfId="35907"/>
    <cellStyle name="Vírgula 7 4 3 5 2 3 3" xfId="50161"/>
    <cellStyle name="Vírgula 7 4 3 5 2 4" xfId="35908"/>
    <cellStyle name="Vírgula 7 4 3 5 2 5" xfId="35909"/>
    <cellStyle name="Vírgula 7 4 3 5 2 6" xfId="43306"/>
    <cellStyle name="Vírgula 7 4 3 5 3" xfId="35910"/>
    <cellStyle name="Vírgula 7 4 3 5 3 2" xfId="35911"/>
    <cellStyle name="Vírgula 7 4 3 5 3 3" xfId="35912"/>
    <cellStyle name="Vírgula 7 4 3 5 3 4" xfId="50162"/>
    <cellStyle name="Vírgula 7 4 3 5 4" xfId="35913"/>
    <cellStyle name="Vírgula 7 4 3 5 4 2" xfId="35914"/>
    <cellStyle name="Vírgula 7 4 3 5 4 3" xfId="35915"/>
    <cellStyle name="Vírgula 7 4 3 5 4 4" xfId="46940"/>
    <cellStyle name="Vírgula 7 4 3 5 5" xfId="35916"/>
    <cellStyle name="Vírgula 7 4 3 5 5 2" xfId="35917"/>
    <cellStyle name="Vírgula 7 4 3 5 5 3" xfId="35918"/>
    <cellStyle name="Vírgula 7 4 3 5 5 4" xfId="52151"/>
    <cellStyle name="Vírgula 7 4 3 5 6" xfId="35919"/>
    <cellStyle name="Vírgula 7 4 3 5 6 2" xfId="35920"/>
    <cellStyle name="Vírgula 7 4 3 5 6 3" xfId="45117"/>
    <cellStyle name="Vírgula 7 4 3 5 7" xfId="35921"/>
    <cellStyle name="Vírgula 7 4 3 5 8" xfId="35922"/>
    <cellStyle name="Vírgula 7 4 3 5 9" xfId="41495"/>
    <cellStyle name="Vírgula 7 4 3 6" xfId="35923"/>
    <cellStyle name="Vírgula 7 4 3 6 2" xfId="35924"/>
    <cellStyle name="Vírgula 7 4 3 6 2 2" xfId="35925"/>
    <cellStyle name="Vírgula 7 4 3 6 2 2 2" xfId="35926"/>
    <cellStyle name="Vírgula 7 4 3 6 2 2 3" xfId="35927"/>
    <cellStyle name="Vírgula 7 4 3 6 2 2 4" xfId="54097"/>
    <cellStyle name="Vírgula 7 4 3 6 2 3" xfId="35928"/>
    <cellStyle name="Vírgula 7 4 3 6 2 3 2" xfId="35929"/>
    <cellStyle name="Vírgula 7 4 3 6 2 3 3" xfId="50163"/>
    <cellStyle name="Vírgula 7 4 3 6 2 4" xfId="35930"/>
    <cellStyle name="Vírgula 7 4 3 6 2 5" xfId="35931"/>
    <cellStyle name="Vírgula 7 4 3 6 2 6" xfId="43441"/>
    <cellStyle name="Vírgula 7 4 3 6 3" xfId="35932"/>
    <cellStyle name="Vírgula 7 4 3 6 3 2" xfId="35933"/>
    <cellStyle name="Vírgula 7 4 3 6 3 3" xfId="35934"/>
    <cellStyle name="Vírgula 7 4 3 6 3 4" xfId="47075"/>
    <cellStyle name="Vírgula 7 4 3 6 4" xfId="35935"/>
    <cellStyle name="Vírgula 7 4 3 6 4 2" xfId="35936"/>
    <cellStyle name="Vírgula 7 4 3 6 4 3" xfId="35937"/>
    <cellStyle name="Vírgula 7 4 3 6 4 4" xfId="52286"/>
    <cellStyle name="Vírgula 7 4 3 6 5" xfId="35938"/>
    <cellStyle name="Vírgula 7 4 3 6 5 2" xfId="35939"/>
    <cellStyle name="Vírgula 7 4 3 6 5 3" xfId="45252"/>
    <cellStyle name="Vírgula 7 4 3 6 6" xfId="35940"/>
    <cellStyle name="Vírgula 7 4 3 6 7" xfId="35941"/>
    <cellStyle name="Vírgula 7 4 3 6 8" xfId="41630"/>
    <cellStyle name="Vírgula 7 4 3 7" xfId="35942"/>
    <cellStyle name="Vírgula 7 4 3 7 2" xfId="35943"/>
    <cellStyle name="Vírgula 7 4 3 7 2 2" xfId="35944"/>
    <cellStyle name="Vírgula 7 4 3 7 2 3" xfId="35945"/>
    <cellStyle name="Vírgula 7 4 3 7 2 4" xfId="52584"/>
    <cellStyle name="Vírgula 7 4 3 7 3" xfId="35946"/>
    <cellStyle name="Vírgula 7 4 3 7 3 2" xfId="35947"/>
    <cellStyle name="Vírgula 7 4 3 7 3 3" xfId="50164"/>
    <cellStyle name="Vírgula 7 4 3 7 4" xfId="35948"/>
    <cellStyle name="Vírgula 7 4 3 7 5" xfId="35949"/>
    <cellStyle name="Vírgula 7 4 3 7 6" xfId="41928"/>
    <cellStyle name="Vírgula 7 4 3 8" xfId="35950"/>
    <cellStyle name="Vírgula 7 4 3 8 2" xfId="35951"/>
    <cellStyle name="Vírgula 7 4 3 8 3" xfId="35952"/>
    <cellStyle name="Vírgula 7 4 3 8 4" xfId="50165"/>
    <cellStyle name="Vírgula 7 4 3 9" xfId="35953"/>
    <cellStyle name="Vírgula 7 4 3 9 2" xfId="35954"/>
    <cellStyle name="Vírgula 7 4 3 9 3" xfId="35955"/>
    <cellStyle name="Vírgula 7 4 3 9 4" xfId="45562"/>
    <cellStyle name="Vírgula 7 4 4" xfId="35956"/>
    <cellStyle name="Vírgula 7 4 4 10" xfId="35957"/>
    <cellStyle name="Vírgula 7 4 4 11" xfId="40032"/>
    <cellStyle name="Vírgula 7 4 4 2" xfId="35958"/>
    <cellStyle name="Vírgula 7 4 4 2 10" xfId="40484"/>
    <cellStyle name="Vírgula 7 4 4 2 2" xfId="35959"/>
    <cellStyle name="Vírgula 7 4 4 2 2 2" xfId="35960"/>
    <cellStyle name="Vírgula 7 4 4 2 2 2 2" xfId="35961"/>
    <cellStyle name="Vírgula 7 4 4 2 2 2 2 2" xfId="35962"/>
    <cellStyle name="Vírgula 7 4 4 2 2 2 2 3" xfId="35963"/>
    <cellStyle name="Vírgula 7 4 4 2 2 2 2 4" xfId="53759"/>
    <cellStyle name="Vírgula 7 4 4 2 2 2 3" xfId="35964"/>
    <cellStyle name="Vírgula 7 4 4 2 2 2 3 2" xfId="35965"/>
    <cellStyle name="Vírgula 7 4 4 2 2 2 3 3" xfId="50166"/>
    <cellStyle name="Vírgula 7 4 4 2 2 2 4" xfId="35966"/>
    <cellStyle name="Vírgula 7 4 4 2 2 2 5" xfId="35967"/>
    <cellStyle name="Vírgula 7 4 4 2 2 2 6" xfId="43103"/>
    <cellStyle name="Vírgula 7 4 4 2 2 3" xfId="35968"/>
    <cellStyle name="Vírgula 7 4 4 2 2 3 2" xfId="35969"/>
    <cellStyle name="Vírgula 7 4 4 2 2 3 3" xfId="35970"/>
    <cellStyle name="Vírgula 7 4 4 2 2 3 4" xfId="50167"/>
    <cellStyle name="Vírgula 7 4 4 2 2 4" xfId="35971"/>
    <cellStyle name="Vírgula 7 4 4 2 2 4 2" xfId="35972"/>
    <cellStyle name="Vírgula 7 4 4 2 2 4 3" xfId="35973"/>
    <cellStyle name="Vírgula 7 4 4 2 2 4 4" xfId="46737"/>
    <cellStyle name="Vírgula 7 4 4 2 2 5" xfId="35974"/>
    <cellStyle name="Vírgula 7 4 4 2 2 5 2" xfId="35975"/>
    <cellStyle name="Vírgula 7 4 4 2 2 5 3" xfId="35976"/>
    <cellStyle name="Vírgula 7 4 4 2 2 5 4" xfId="51948"/>
    <cellStyle name="Vírgula 7 4 4 2 2 6" xfId="35977"/>
    <cellStyle name="Vírgula 7 4 4 2 2 6 2" xfId="35978"/>
    <cellStyle name="Vírgula 7 4 4 2 2 6 3" xfId="44914"/>
    <cellStyle name="Vírgula 7 4 4 2 2 7" xfId="35979"/>
    <cellStyle name="Vírgula 7 4 4 2 2 8" xfId="35980"/>
    <cellStyle name="Vírgula 7 4 4 2 2 9" xfId="41292"/>
    <cellStyle name="Vírgula 7 4 4 2 3" xfId="35981"/>
    <cellStyle name="Vírgula 7 4 4 2 3 2" xfId="35982"/>
    <cellStyle name="Vírgula 7 4 4 2 3 2 2" xfId="35983"/>
    <cellStyle name="Vírgula 7 4 4 2 3 2 3" xfId="35984"/>
    <cellStyle name="Vírgula 7 4 4 2 3 2 4" xfId="52951"/>
    <cellStyle name="Vírgula 7 4 4 2 3 3" xfId="35985"/>
    <cellStyle name="Vírgula 7 4 4 2 3 3 2" xfId="35986"/>
    <cellStyle name="Vírgula 7 4 4 2 3 3 3" xfId="50168"/>
    <cellStyle name="Vírgula 7 4 4 2 3 4" xfId="35987"/>
    <cellStyle name="Vírgula 7 4 4 2 3 5" xfId="35988"/>
    <cellStyle name="Vírgula 7 4 4 2 3 6" xfId="42295"/>
    <cellStyle name="Vírgula 7 4 4 2 4" xfId="35989"/>
    <cellStyle name="Vírgula 7 4 4 2 4 2" xfId="35990"/>
    <cellStyle name="Vírgula 7 4 4 2 4 3" xfId="35991"/>
    <cellStyle name="Vírgula 7 4 4 2 4 4" xfId="50169"/>
    <cellStyle name="Vírgula 7 4 4 2 5" xfId="35992"/>
    <cellStyle name="Vírgula 7 4 4 2 5 2" xfId="35993"/>
    <cellStyle name="Vírgula 7 4 4 2 5 3" xfId="35994"/>
    <cellStyle name="Vírgula 7 4 4 2 5 4" xfId="45929"/>
    <cellStyle name="Vírgula 7 4 4 2 6" xfId="35995"/>
    <cellStyle name="Vírgula 7 4 4 2 6 2" xfId="35996"/>
    <cellStyle name="Vírgula 7 4 4 2 6 3" xfId="35997"/>
    <cellStyle name="Vírgula 7 4 4 2 6 4" xfId="51140"/>
    <cellStyle name="Vírgula 7 4 4 2 7" xfId="35998"/>
    <cellStyle name="Vírgula 7 4 4 2 7 2" xfId="35999"/>
    <cellStyle name="Vírgula 7 4 4 2 7 3" xfId="44106"/>
    <cellStyle name="Vírgula 7 4 4 2 8" xfId="36000"/>
    <cellStyle name="Vírgula 7 4 4 2 9" xfId="36001"/>
    <cellStyle name="Vírgula 7 4 4 3" xfId="36002"/>
    <cellStyle name="Vírgula 7 4 4 3 2" xfId="36003"/>
    <cellStyle name="Vírgula 7 4 4 3 2 2" xfId="36004"/>
    <cellStyle name="Vírgula 7 4 4 3 2 2 2" xfId="36005"/>
    <cellStyle name="Vírgula 7 4 4 3 2 2 3" xfId="36006"/>
    <cellStyle name="Vírgula 7 4 4 3 2 2 4" xfId="53758"/>
    <cellStyle name="Vírgula 7 4 4 3 2 3" xfId="36007"/>
    <cellStyle name="Vírgula 7 4 4 3 2 3 2" xfId="36008"/>
    <cellStyle name="Vírgula 7 4 4 3 2 3 3" xfId="50170"/>
    <cellStyle name="Vírgula 7 4 4 3 2 4" xfId="36009"/>
    <cellStyle name="Vírgula 7 4 4 3 2 5" xfId="36010"/>
    <cellStyle name="Vírgula 7 4 4 3 2 6" xfId="43102"/>
    <cellStyle name="Vírgula 7 4 4 3 3" xfId="36011"/>
    <cellStyle name="Vírgula 7 4 4 3 3 2" xfId="36012"/>
    <cellStyle name="Vírgula 7 4 4 3 3 3" xfId="36013"/>
    <cellStyle name="Vírgula 7 4 4 3 3 4" xfId="50171"/>
    <cellStyle name="Vírgula 7 4 4 3 4" xfId="36014"/>
    <cellStyle name="Vírgula 7 4 4 3 4 2" xfId="36015"/>
    <cellStyle name="Vírgula 7 4 4 3 4 3" xfId="36016"/>
    <cellStyle name="Vírgula 7 4 4 3 4 4" xfId="46736"/>
    <cellStyle name="Vírgula 7 4 4 3 5" xfId="36017"/>
    <cellStyle name="Vírgula 7 4 4 3 5 2" xfId="36018"/>
    <cellStyle name="Vírgula 7 4 4 3 5 3" xfId="36019"/>
    <cellStyle name="Vírgula 7 4 4 3 5 4" xfId="51947"/>
    <cellStyle name="Vírgula 7 4 4 3 6" xfId="36020"/>
    <cellStyle name="Vírgula 7 4 4 3 6 2" xfId="36021"/>
    <cellStyle name="Vírgula 7 4 4 3 6 3" xfId="44913"/>
    <cellStyle name="Vírgula 7 4 4 3 7" xfId="36022"/>
    <cellStyle name="Vírgula 7 4 4 3 8" xfId="36023"/>
    <cellStyle name="Vírgula 7 4 4 3 9" xfId="41291"/>
    <cellStyle name="Vírgula 7 4 4 4" xfId="36024"/>
    <cellStyle name="Vírgula 7 4 4 4 2" xfId="36025"/>
    <cellStyle name="Vírgula 7 4 4 4 2 2" xfId="36026"/>
    <cellStyle name="Vírgula 7 4 4 4 2 3" xfId="36027"/>
    <cellStyle name="Vírgula 7 4 4 4 2 4" xfId="52499"/>
    <cellStyle name="Vírgula 7 4 4 4 3" xfId="36028"/>
    <cellStyle name="Vírgula 7 4 4 4 3 2" xfId="36029"/>
    <cellStyle name="Vírgula 7 4 4 4 3 3" xfId="50172"/>
    <cellStyle name="Vírgula 7 4 4 4 4" xfId="36030"/>
    <cellStyle name="Vírgula 7 4 4 4 5" xfId="36031"/>
    <cellStyle name="Vírgula 7 4 4 4 6" xfId="41843"/>
    <cellStyle name="Vírgula 7 4 4 5" xfId="36032"/>
    <cellStyle name="Vírgula 7 4 4 5 2" xfId="36033"/>
    <cellStyle name="Vírgula 7 4 4 5 3" xfId="36034"/>
    <cellStyle name="Vírgula 7 4 4 5 4" xfId="50173"/>
    <cellStyle name="Vírgula 7 4 4 6" xfId="36035"/>
    <cellStyle name="Vírgula 7 4 4 6 2" xfId="36036"/>
    <cellStyle name="Vírgula 7 4 4 6 3" xfId="36037"/>
    <cellStyle name="Vírgula 7 4 4 6 4" xfId="45477"/>
    <cellStyle name="Vírgula 7 4 4 7" xfId="36038"/>
    <cellStyle name="Vírgula 7 4 4 7 2" xfId="36039"/>
    <cellStyle name="Vírgula 7 4 4 7 3" xfId="36040"/>
    <cellStyle name="Vírgula 7 4 4 7 4" xfId="50688"/>
    <cellStyle name="Vírgula 7 4 4 8" xfId="36041"/>
    <cellStyle name="Vírgula 7 4 4 8 2" xfId="36042"/>
    <cellStyle name="Vírgula 7 4 4 8 3" xfId="43654"/>
    <cellStyle name="Vírgula 7 4 4 9" xfId="36043"/>
    <cellStyle name="Vírgula 7 4 5" xfId="36044"/>
    <cellStyle name="Vírgula 7 4 5 10" xfId="36045"/>
    <cellStyle name="Vírgula 7 4 5 11" xfId="40167"/>
    <cellStyle name="Vírgula 7 4 5 2" xfId="36046"/>
    <cellStyle name="Vírgula 7 4 5 2 10" xfId="40534"/>
    <cellStyle name="Vírgula 7 4 5 2 2" xfId="36047"/>
    <cellStyle name="Vírgula 7 4 5 2 2 2" xfId="36048"/>
    <cellStyle name="Vírgula 7 4 5 2 2 2 2" xfId="36049"/>
    <cellStyle name="Vírgula 7 4 5 2 2 2 2 2" xfId="36050"/>
    <cellStyle name="Vírgula 7 4 5 2 2 2 2 3" xfId="36051"/>
    <cellStyle name="Vírgula 7 4 5 2 2 2 2 4" xfId="53761"/>
    <cellStyle name="Vírgula 7 4 5 2 2 2 3" xfId="36052"/>
    <cellStyle name="Vírgula 7 4 5 2 2 2 3 2" xfId="36053"/>
    <cellStyle name="Vírgula 7 4 5 2 2 2 3 3" xfId="50174"/>
    <cellStyle name="Vírgula 7 4 5 2 2 2 4" xfId="36054"/>
    <cellStyle name="Vírgula 7 4 5 2 2 2 5" xfId="36055"/>
    <cellStyle name="Vírgula 7 4 5 2 2 2 6" xfId="43105"/>
    <cellStyle name="Vírgula 7 4 5 2 2 3" xfId="36056"/>
    <cellStyle name="Vírgula 7 4 5 2 2 3 2" xfId="36057"/>
    <cellStyle name="Vírgula 7 4 5 2 2 3 3" xfId="36058"/>
    <cellStyle name="Vírgula 7 4 5 2 2 3 4" xfId="50175"/>
    <cellStyle name="Vírgula 7 4 5 2 2 4" xfId="36059"/>
    <cellStyle name="Vírgula 7 4 5 2 2 4 2" xfId="36060"/>
    <cellStyle name="Vírgula 7 4 5 2 2 4 3" xfId="36061"/>
    <cellStyle name="Vírgula 7 4 5 2 2 4 4" xfId="46739"/>
    <cellStyle name="Vírgula 7 4 5 2 2 5" xfId="36062"/>
    <cellStyle name="Vírgula 7 4 5 2 2 5 2" xfId="36063"/>
    <cellStyle name="Vírgula 7 4 5 2 2 5 3" xfId="36064"/>
    <cellStyle name="Vírgula 7 4 5 2 2 5 4" xfId="51950"/>
    <cellStyle name="Vírgula 7 4 5 2 2 6" xfId="36065"/>
    <cellStyle name="Vírgula 7 4 5 2 2 6 2" xfId="36066"/>
    <cellStyle name="Vírgula 7 4 5 2 2 6 3" xfId="44916"/>
    <cellStyle name="Vírgula 7 4 5 2 2 7" xfId="36067"/>
    <cellStyle name="Vírgula 7 4 5 2 2 8" xfId="36068"/>
    <cellStyle name="Vírgula 7 4 5 2 2 9" xfId="41294"/>
    <cellStyle name="Vírgula 7 4 5 2 3" xfId="36069"/>
    <cellStyle name="Vírgula 7 4 5 2 3 2" xfId="36070"/>
    <cellStyle name="Vírgula 7 4 5 2 3 2 2" xfId="36071"/>
    <cellStyle name="Vírgula 7 4 5 2 3 2 3" xfId="36072"/>
    <cellStyle name="Vírgula 7 4 5 2 3 2 4" xfId="53001"/>
    <cellStyle name="Vírgula 7 4 5 2 3 3" xfId="36073"/>
    <cellStyle name="Vírgula 7 4 5 2 3 3 2" xfId="36074"/>
    <cellStyle name="Vírgula 7 4 5 2 3 3 3" xfId="50176"/>
    <cellStyle name="Vírgula 7 4 5 2 3 4" xfId="36075"/>
    <cellStyle name="Vírgula 7 4 5 2 3 5" xfId="36076"/>
    <cellStyle name="Vírgula 7 4 5 2 3 6" xfId="42345"/>
    <cellStyle name="Vírgula 7 4 5 2 4" xfId="36077"/>
    <cellStyle name="Vírgula 7 4 5 2 4 2" xfId="36078"/>
    <cellStyle name="Vírgula 7 4 5 2 4 3" xfId="36079"/>
    <cellStyle name="Vírgula 7 4 5 2 4 4" xfId="50177"/>
    <cellStyle name="Vírgula 7 4 5 2 5" xfId="36080"/>
    <cellStyle name="Vírgula 7 4 5 2 5 2" xfId="36081"/>
    <cellStyle name="Vírgula 7 4 5 2 5 3" xfId="36082"/>
    <cellStyle name="Vírgula 7 4 5 2 5 4" xfId="45979"/>
    <cellStyle name="Vírgula 7 4 5 2 6" xfId="36083"/>
    <cellStyle name="Vírgula 7 4 5 2 6 2" xfId="36084"/>
    <cellStyle name="Vírgula 7 4 5 2 6 3" xfId="36085"/>
    <cellStyle name="Vírgula 7 4 5 2 6 4" xfId="51190"/>
    <cellStyle name="Vírgula 7 4 5 2 7" xfId="36086"/>
    <cellStyle name="Vírgula 7 4 5 2 7 2" xfId="36087"/>
    <cellStyle name="Vírgula 7 4 5 2 7 3" xfId="44156"/>
    <cellStyle name="Vírgula 7 4 5 2 8" xfId="36088"/>
    <cellStyle name="Vírgula 7 4 5 2 9" xfId="36089"/>
    <cellStyle name="Vírgula 7 4 5 3" xfId="36090"/>
    <cellStyle name="Vírgula 7 4 5 3 2" xfId="36091"/>
    <cellStyle name="Vírgula 7 4 5 3 2 2" xfId="36092"/>
    <cellStyle name="Vírgula 7 4 5 3 2 2 2" xfId="36093"/>
    <cellStyle name="Vírgula 7 4 5 3 2 2 3" xfId="36094"/>
    <cellStyle name="Vírgula 7 4 5 3 2 2 4" xfId="53760"/>
    <cellStyle name="Vírgula 7 4 5 3 2 3" xfId="36095"/>
    <cellStyle name="Vírgula 7 4 5 3 2 3 2" xfId="36096"/>
    <cellStyle name="Vírgula 7 4 5 3 2 3 3" xfId="50178"/>
    <cellStyle name="Vírgula 7 4 5 3 2 4" xfId="36097"/>
    <cellStyle name="Vírgula 7 4 5 3 2 5" xfId="36098"/>
    <cellStyle name="Vírgula 7 4 5 3 2 6" xfId="43104"/>
    <cellStyle name="Vírgula 7 4 5 3 3" xfId="36099"/>
    <cellStyle name="Vírgula 7 4 5 3 3 2" xfId="36100"/>
    <cellStyle name="Vírgula 7 4 5 3 3 3" xfId="36101"/>
    <cellStyle name="Vírgula 7 4 5 3 3 4" xfId="50179"/>
    <cellStyle name="Vírgula 7 4 5 3 4" xfId="36102"/>
    <cellStyle name="Vírgula 7 4 5 3 4 2" xfId="36103"/>
    <cellStyle name="Vírgula 7 4 5 3 4 3" xfId="36104"/>
    <cellStyle name="Vírgula 7 4 5 3 4 4" xfId="46738"/>
    <cellStyle name="Vírgula 7 4 5 3 5" xfId="36105"/>
    <cellStyle name="Vírgula 7 4 5 3 5 2" xfId="36106"/>
    <cellStyle name="Vírgula 7 4 5 3 5 3" xfId="36107"/>
    <cellStyle name="Vírgula 7 4 5 3 5 4" xfId="51949"/>
    <cellStyle name="Vírgula 7 4 5 3 6" xfId="36108"/>
    <cellStyle name="Vírgula 7 4 5 3 6 2" xfId="36109"/>
    <cellStyle name="Vírgula 7 4 5 3 6 3" xfId="44915"/>
    <cellStyle name="Vírgula 7 4 5 3 7" xfId="36110"/>
    <cellStyle name="Vírgula 7 4 5 3 8" xfId="36111"/>
    <cellStyle name="Vírgula 7 4 5 3 9" xfId="41293"/>
    <cellStyle name="Vírgula 7 4 5 4" xfId="36112"/>
    <cellStyle name="Vírgula 7 4 5 4 2" xfId="36113"/>
    <cellStyle name="Vírgula 7 4 5 4 2 2" xfId="36114"/>
    <cellStyle name="Vírgula 7 4 5 4 2 3" xfId="36115"/>
    <cellStyle name="Vírgula 7 4 5 4 2 4" xfId="52634"/>
    <cellStyle name="Vírgula 7 4 5 4 3" xfId="36116"/>
    <cellStyle name="Vírgula 7 4 5 4 3 2" xfId="36117"/>
    <cellStyle name="Vírgula 7 4 5 4 3 3" xfId="50180"/>
    <cellStyle name="Vírgula 7 4 5 4 4" xfId="36118"/>
    <cellStyle name="Vírgula 7 4 5 4 5" xfId="36119"/>
    <cellStyle name="Vírgula 7 4 5 4 6" xfId="41978"/>
    <cellStyle name="Vírgula 7 4 5 5" xfId="36120"/>
    <cellStyle name="Vírgula 7 4 5 5 2" xfId="36121"/>
    <cellStyle name="Vírgula 7 4 5 5 3" xfId="36122"/>
    <cellStyle name="Vírgula 7 4 5 5 4" xfId="50181"/>
    <cellStyle name="Vírgula 7 4 5 6" xfId="36123"/>
    <cellStyle name="Vírgula 7 4 5 6 2" xfId="36124"/>
    <cellStyle name="Vírgula 7 4 5 6 3" xfId="36125"/>
    <cellStyle name="Vírgula 7 4 5 6 4" xfId="45612"/>
    <cellStyle name="Vírgula 7 4 5 7" xfId="36126"/>
    <cellStyle name="Vírgula 7 4 5 7 2" xfId="36127"/>
    <cellStyle name="Vírgula 7 4 5 7 3" xfId="36128"/>
    <cellStyle name="Vírgula 7 4 5 7 4" xfId="50823"/>
    <cellStyle name="Vírgula 7 4 5 8" xfId="36129"/>
    <cellStyle name="Vírgula 7 4 5 8 2" xfId="36130"/>
    <cellStyle name="Vírgula 7 4 5 8 3" xfId="43789"/>
    <cellStyle name="Vírgula 7 4 5 9" xfId="36131"/>
    <cellStyle name="Vírgula 7 4 6" xfId="36132"/>
    <cellStyle name="Vírgula 7 4 6 10" xfId="36133"/>
    <cellStyle name="Vírgula 7 4 6 11" xfId="39983"/>
    <cellStyle name="Vírgula 7 4 6 2" xfId="36134"/>
    <cellStyle name="Vírgula 7 4 6 2 10" xfId="40440"/>
    <cellStyle name="Vírgula 7 4 6 2 2" xfId="36135"/>
    <cellStyle name="Vírgula 7 4 6 2 2 2" xfId="36136"/>
    <cellStyle name="Vírgula 7 4 6 2 2 2 2" xfId="36137"/>
    <cellStyle name="Vírgula 7 4 6 2 2 2 2 2" xfId="36138"/>
    <cellStyle name="Vírgula 7 4 6 2 2 2 2 3" xfId="36139"/>
    <cellStyle name="Vírgula 7 4 6 2 2 2 2 4" xfId="53763"/>
    <cellStyle name="Vírgula 7 4 6 2 2 2 3" xfId="36140"/>
    <cellStyle name="Vírgula 7 4 6 2 2 2 3 2" xfId="36141"/>
    <cellStyle name="Vírgula 7 4 6 2 2 2 3 3" xfId="50182"/>
    <cellStyle name="Vírgula 7 4 6 2 2 2 4" xfId="36142"/>
    <cellStyle name="Vírgula 7 4 6 2 2 2 5" xfId="36143"/>
    <cellStyle name="Vírgula 7 4 6 2 2 2 6" xfId="43107"/>
    <cellStyle name="Vírgula 7 4 6 2 2 3" xfId="36144"/>
    <cellStyle name="Vírgula 7 4 6 2 2 3 2" xfId="36145"/>
    <cellStyle name="Vírgula 7 4 6 2 2 3 3" xfId="36146"/>
    <cellStyle name="Vírgula 7 4 6 2 2 3 4" xfId="50183"/>
    <cellStyle name="Vírgula 7 4 6 2 2 4" xfId="36147"/>
    <cellStyle name="Vírgula 7 4 6 2 2 4 2" xfId="36148"/>
    <cellStyle name="Vírgula 7 4 6 2 2 4 3" xfId="36149"/>
    <cellStyle name="Vírgula 7 4 6 2 2 4 4" xfId="46741"/>
    <cellStyle name="Vírgula 7 4 6 2 2 5" xfId="36150"/>
    <cellStyle name="Vírgula 7 4 6 2 2 5 2" xfId="36151"/>
    <cellStyle name="Vírgula 7 4 6 2 2 5 3" xfId="36152"/>
    <cellStyle name="Vírgula 7 4 6 2 2 5 4" xfId="51952"/>
    <cellStyle name="Vírgula 7 4 6 2 2 6" xfId="36153"/>
    <cellStyle name="Vírgula 7 4 6 2 2 6 2" xfId="36154"/>
    <cellStyle name="Vírgula 7 4 6 2 2 6 3" xfId="44918"/>
    <cellStyle name="Vírgula 7 4 6 2 2 7" xfId="36155"/>
    <cellStyle name="Vírgula 7 4 6 2 2 8" xfId="36156"/>
    <cellStyle name="Vírgula 7 4 6 2 2 9" xfId="41296"/>
    <cellStyle name="Vírgula 7 4 6 2 3" xfId="36157"/>
    <cellStyle name="Vírgula 7 4 6 2 3 2" xfId="36158"/>
    <cellStyle name="Vírgula 7 4 6 2 3 2 2" xfId="36159"/>
    <cellStyle name="Vírgula 7 4 6 2 3 2 3" xfId="36160"/>
    <cellStyle name="Vírgula 7 4 6 2 3 2 4" xfId="52907"/>
    <cellStyle name="Vírgula 7 4 6 2 3 3" xfId="36161"/>
    <cellStyle name="Vírgula 7 4 6 2 3 3 2" xfId="36162"/>
    <cellStyle name="Vírgula 7 4 6 2 3 3 3" xfId="50184"/>
    <cellStyle name="Vírgula 7 4 6 2 3 4" xfId="36163"/>
    <cellStyle name="Vírgula 7 4 6 2 3 5" xfId="36164"/>
    <cellStyle name="Vírgula 7 4 6 2 3 6" xfId="42251"/>
    <cellStyle name="Vírgula 7 4 6 2 4" xfId="36165"/>
    <cellStyle name="Vírgula 7 4 6 2 4 2" xfId="36166"/>
    <cellStyle name="Vírgula 7 4 6 2 4 3" xfId="36167"/>
    <cellStyle name="Vírgula 7 4 6 2 4 4" xfId="50185"/>
    <cellStyle name="Vírgula 7 4 6 2 5" xfId="36168"/>
    <cellStyle name="Vírgula 7 4 6 2 5 2" xfId="36169"/>
    <cellStyle name="Vírgula 7 4 6 2 5 3" xfId="36170"/>
    <cellStyle name="Vírgula 7 4 6 2 5 4" xfId="45885"/>
    <cellStyle name="Vírgula 7 4 6 2 6" xfId="36171"/>
    <cellStyle name="Vírgula 7 4 6 2 6 2" xfId="36172"/>
    <cellStyle name="Vírgula 7 4 6 2 6 3" xfId="36173"/>
    <cellStyle name="Vírgula 7 4 6 2 6 4" xfId="51096"/>
    <cellStyle name="Vírgula 7 4 6 2 7" xfId="36174"/>
    <cellStyle name="Vírgula 7 4 6 2 7 2" xfId="36175"/>
    <cellStyle name="Vírgula 7 4 6 2 7 3" xfId="44062"/>
    <cellStyle name="Vírgula 7 4 6 2 8" xfId="36176"/>
    <cellStyle name="Vírgula 7 4 6 2 9" xfId="36177"/>
    <cellStyle name="Vírgula 7 4 6 3" xfId="36178"/>
    <cellStyle name="Vírgula 7 4 6 3 2" xfId="36179"/>
    <cellStyle name="Vírgula 7 4 6 3 2 2" xfId="36180"/>
    <cellStyle name="Vírgula 7 4 6 3 2 2 2" xfId="36181"/>
    <cellStyle name="Vírgula 7 4 6 3 2 2 3" xfId="36182"/>
    <cellStyle name="Vírgula 7 4 6 3 2 2 4" xfId="53762"/>
    <cellStyle name="Vírgula 7 4 6 3 2 3" xfId="36183"/>
    <cellStyle name="Vírgula 7 4 6 3 2 3 2" xfId="36184"/>
    <cellStyle name="Vírgula 7 4 6 3 2 3 3" xfId="50186"/>
    <cellStyle name="Vírgula 7 4 6 3 2 4" xfId="36185"/>
    <cellStyle name="Vírgula 7 4 6 3 2 5" xfId="36186"/>
    <cellStyle name="Vírgula 7 4 6 3 2 6" xfId="43106"/>
    <cellStyle name="Vírgula 7 4 6 3 3" xfId="36187"/>
    <cellStyle name="Vírgula 7 4 6 3 3 2" xfId="36188"/>
    <cellStyle name="Vírgula 7 4 6 3 3 3" xfId="36189"/>
    <cellStyle name="Vírgula 7 4 6 3 3 4" xfId="50187"/>
    <cellStyle name="Vírgula 7 4 6 3 4" xfId="36190"/>
    <cellStyle name="Vírgula 7 4 6 3 4 2" xfId="36191"/>
    <cellStyle name="Vírgula 7 4 6 3 4 3" xfId="36192"/>
    <cellStyle name="Vírgula 7 4 6 3 4 4" xfId="46740"/>
    <cellStyle name="Vírgula 7 4 6 3 5" xfId="36193"/>
    <cellStyle name="Vírgula 7 4 6 3 5 2" xfId="36194"/>
    <cellStyle name="Vírgula 7 4 6 3 5 3" xfId="36195"/>
    <cellStyle name="Vírgula 7 4 6 3 5 4" xfId="51951"/>
    <cellStyle name="Vírgula 7 4 6 3 6" xfId="36196"/>
    <cellStyle name="Vírgula 7 4 6 3 6 2" xfId="36197"/>
    <cellStyle name="Vírgula 7 4 6 3 6 3" xfId="44917"/>
    <cellStyle name="Vírgula 7 4 6 3 7" xfId="36198"/>
    <cellStyle name="Vírgula 7 4 6 3 8" xfId="36199"/>
    <cellStyle name="Vírgula 7 4 6 3 9" xfId="41295"/>
    <cellStyle name="Vírgula 7 4 6 4" xfId="36200"/>
    <cellStyle name="Vírgula 7 4 6 4 2" xfId="36201"/>
    <cellStyle name="Vírgula 7 4 6 4 2 2" xfId="36202"/>
    <cellStyle name="Vírgula 7 4 6 4 2 3" xfId="36203"/>
    <cellStyle name="Vírgula 7 4 6 4 2 4" xfId="52450"/>
    <cellStyle name="Vírgula 7 4 6 4 3" xfId="36204"/>
    <cellStyle name="Vírgula 7 4 6 4 3 2" xfId="36205"/>
    <cellStyle name="Vírgula 7 4 6 4 3 3" xfId="50188"/>
    <cellStyle name="Vírgula 7 4 6 4 4" xfId="36206"/>
    <cellStyle name="Vírgula 7 4 6 4 5" xfId="36207"/>
    <cellStyle name="Vírgula 7 4 6 4 6" xfId="41794"/>
    <cellStyle name="Vírgula 7 4 6 5" xfId="36208"/>
    <cellStyle name="Vírgula 7 4 6 5 2" xfId="36209"/>
    <cellStyle name="Vírgula 7 4 6 5 3" xfId="36210"/>
    <cellStyle name="Vírgula 7 4 6 5 4" xfId="50189"/>
    <cellStyle name="Vírgula 7 4 6 6" xfId="36211"/>
    <cellStyle name="Vírgula 7 4 6 6 2" xfId="36212"/>
    <cellStyle name="Vírgula 7 4 6 6 3" xfId="36213"/>
    <cellStyle name="Vírgula 7 4 6 6 4" xfId="45428"/>
    <cellStyle name="Vírgula 7 4 6 7" xfId="36214"/>
    <cellStyle name="Vírgula 7 4 6 7 2" xfId="36215"/>
    <cellStyle name="Vírgula 7 4 6 7 3" xfId="36216"/>
    <cellStyle name="Vírgula 7 4 6 7 4" xfId="50639"/>
    <cellStyle name="Vírgula 7 4 6 8" xfId="36217"/>
    <cellStyle name="Vírgula 7 4 6 8 2" xfId="36218"/>
    <cellStyle name="Vírgula 7 4 6 8 3" xfId="43605"/>
    <cellStyle name="Vírgula 7 4 6 9" xfId="36219"/>
    <cellStyle name="Vírgula 7 4 7" xfId="36220"/>
    <cellStyle name="Vírgula 7 4 7 10" xfId="40305"/>
    <cellStyle name="Vírgula 7 4 7 2" xfId="36221"/>
    <cellStyle name="Vírgula 7 4 7 2 2" xfId="36222"/>
    <cellStyle name="Vírgula 7 4 7 2 2 2" xfId="36223"/>
    <cellStyle name="Vírgula 7 4 7 2 2 2 2" xfId="36224"/>
    <cellStyle name="Vírgula 7 4 7 2 2 2 3" xfId="36225"/>
    <cellStyle name="Vírgula 7 4 7 2 2 2 4" xfId="53764"/>
    <cellStyle name="Vírgula 7 4 7 2 2 3" xfId="36226"/>
    <cellStyle name="Vírgula 7 4 7 2 2 3 2" xfId="36227"/>
    <cellStyle name="Vírgula 7 4 7 2 2 3 3" xfId="50190"/>
    <cellStyle name="Vírgula 7 4 7 2 2 4" xfId="36228"/>
    <cellStyle name="Vírgula 7 4 7 2 2 5" xfId="36229"/>
    <cellStyle name="Vírgula 7 4 7 2 2 6" xfId="43108"/>
    <cellStyle name="Vírgula 7 4 7 2 3" xfId="36230"/>
    <cellStyle name="Vírgula 7 4 7 2 3 2" xfId="36231"/>
    <cellStyle name="Vírgula 7 4 7 2 3 3" xfId="36232"/>
    <cellStyle name="Vírgula 7 4 7 2 3 4" xfId="50191"/>
    <cellStyle name="Vírgula 7 4 7 2 4" xfId="36233"/>
    <cellStyle name="Vírgula 7 4 7 2 4 2" xfId="36234"/>
    <cellStyle name="Vírgula 7 4 7 2 4 3" xfId="36235"/>
    <cellStyle name="Vírgula 7 4 7 2 4 4" xfId="46742"/>
    <cellStyle name="Vírgula 7 4 7 2 5" xfId="36236"/>
    <cellStyle name="Vírgula 7 4 7 2 5 2" xfId="36237"/>
    <cellStyle name="Vírgula 7 4 7 2 5 3" xfId="36238"/>
    <cellStyle name="Vírgula 7 4 7 2 5 4" xfId="51953"/>
    <cellStyle name="Vírgula 7 4 7 2 6" xfId="36239"/>
    <cellStyle name="Vírgula 7 4 7 2 6 2" xfId="36240"/>
    <cellStyle name="Vírgula 7 4 7 2 6 3" xfId="44919"/>
    <cellStyle name="Vírgula 7 4 7 2 7" xfId="36241"/>
    <cellStyle name="Vírgula 7 4 7 2 8" xfId="36242"/>
    <cellStyle name="Vírgula 7 4 7 2 9" xfId="41297"/>
    <cellStyle name="Vírgula 7 4 7 3" xfId="36243"/>
    <cellStyle name="Vírgula 7 4 7 3 2" xfId="36244"/>
    <cellStyle name="Vírgula 7 4 7 3 2 2" xfId="36245"/>
    <cellStyle name="Vírgula 7 4 7 3 2 3" xfId="36246"/>
    <cellStyle name="Vírgula 7 4 7 3 2 4" xfId="52772"/>
    <cellStyle name="Vírgula 7 4 7 3 3" xfId="36247"/>
    <cellStyle name="Vírgula 7 4 7 3 3 2" xfId="36248"/>
    <cellStyle name="Vírgula 7 4 7 3 3 3" xfId="50192"/>
    <cellStyle name="Vírgula 7 4 7 3 4" xfId="36249"/>
    <cellStyle name="Vírgula 7 4 7 3 5" xfId="36250"/>
    <cellStyle name="Vírgula 7 4 7 3 6" xfId="42116"/>
    <cellStyle name="Vírgula 7 4 7 4" xfId="36251"/>
    <cellStyle name="Vírgula 7 4 7 4 2" xfId="36252"/>
    <cellStyle name="Vírgula 7 4 7 4 3" xfId="36253"/>
    <cellStyle name="Vírgula 7 4 7 4 4" xfId="50193"/>
    <cellStyle name="Vírgula 7 4 7 5" xfId="36254"/>
    <cellStyle name="Vírgula 7 4 7 5 2" xfId="36255"/>
    <cellStyle name="Vírgula 7 4 7 5 3" xfId="36256"/>
    <cellStyle name="Vírgula 7 4 7 5 4" xfId="45750"/>
    <cellStyle name="Vírgula 7 4 7 6" xfId="36257"/>
    <cellStyle name="Vírgula 7 4 7 6 2" xfId="36258"/>
    <cellStyle name="Vírgula 7 4 7 6 3" xfId="36259"/>
    <cellStyle name="Vírgula 7 4 7 6 4" xfId="50961"/>
    <cellStyle name="Vírgula 7 4 7 7" xfId="36260"/>
    <cellStyle name="Vírgula 7 4 7 7 2" xfId="36261"/>
    <cellStyle name="Vírgula 7 4 7 7 3" xfId="43927"/>
    <cellStyle name="Vírgula 7 4 7 8" xfId="36262"/>
    <cellStyle name="Vírgula 7 4 7 9" xfId="36263"/>
    <cellStyle name="Vírgula 7 4 8" xfId="36264"/>
    <cellStyle name="Vírgula 7 4 8 2" xfId="36265"/>
    <cellStyle name="Vírgula 7 4 8 2 2" xfId="36266"/>
    <cellStyle name="Vírgula 7 4 8 2 2 2" xfId="36267"/>
    <cellStyle name="Vírgula 7 4 8 2 2 3" xfId="36268"/>
    <cellStyle name="Vírgula 7 4 8 2 2 4" xfId="53139"/>
    <cellStyle name="Vírgula 7 4 8 2 3" xfId="36269"/>
    <cellStyle name="Vírgula 7 4 8 2 3 2" xfId="36270"/>
    <cellStyle name="Vírgula 7 4 8 2 3 3" xfId="50194"/>
    <cellStyle name="Vírgula 7 4 8 2 4" xfId="36271"/>
    <cellStyle name="Vírgula 7 4 8 2 5" xfId="36272"/>
    <cellStyle name="Vírgula 7 4 8 2 6" xfId="42483"/>
    <cellStyle name="Vírgula 7 4 8 3" xfId="36273"/>
    <cellStyle name="Vírgula 7 4 8 3 2" xfId="36274"/>
    <cellStyle name="Vírgula 7 4 8 3 3" xfId="36275"/>
    <cellStyle name="Vírgula 7 4 8 3 4" xfId="50195"/>
    <cellStyle name="Vírgula 7 4 8 4" xfId="36276"/>
    <cellStyle name="Vírgula 7 4 8 4 2" xfId="36277"/>
    <cellStyle name="Vírgula 7 4 8 4 3" xfId="36278"/>
    <cellStyle name="Vírgula 7 4 8 4 4" xfId="46117"/>
    <cellStyle name="Vírgula 7 4 8 5" xfId="36279"/>
    <cellStyle name="Vírgula 7 4 8 5 2" xfId="36280"/>
    <cellStyle name="Vírgula 7 4 8 5 3" xfId="36281"/>
    <cellStyle name="Vírgula 7 4 8 5 4" xfId="51328"/>
    <cellStyle name="Vírgula 7 4 8 6" xfId="36282"/>
    <cellStyle name="Vírgula 7 4 8 6 2" xfId="36283"/>
    <cellStyle name="Vírgula 7 4 8 6 3" xfId="44294"/>
    <cellStyle name="Vírgula 7 4 8 7" xfId="36284"/>
    <cellStyle name="Vírgula 7 4 8 8" xfId="36285"/>
    <cellStyle name="Vírgula 7 4 8 9" xfId="40672"/>
    <cellStyle name="Vírgula 7 4 9" xfId="36286"/>
    <cellStyle name="Vírgula 7 4 9 2" xfId="36287"/>
    <cellStyle name="Vírgula 7 4 9 2 2" xfId="36288"/>
    <cellStyle name="Vírgula 7 4 9 2 2 2" xfId="36289"/>
    <cellStyle name="Vírgula 7 4 9 2 2 3" xfId="36290"/>
    <cellStyle name="Vírgula 7 4 9 2 2 4" xfId="53876"/>
    <cellStyle name="Vírgula 7 4 9 2 3" xfId="36291"/>
    <cellStyle name="Vírgula 7 4 9 2 3 2" xfId="36292"/>
    <cellStyle name="Vírgula 7 4 9 2 3 3" xfId="50196"/>
    <cellStyle name="Vírgula 7 4 9 2 4" xfId="36293"/>
    <cellStyle name="Vírgula 7 4 9 2 5" xfId="36294"/>
    <cellStyle name="Vírgula 7 4 9 2 6" xfId="43220"/>
    <cellStyle name="Vírgula 7 4 9 3" xfId="36295"/>
    <cellStyle name="Vírgula 7 4 9 3 2" xfId="36296"/>
    <cellStyle name="Vírgula 7 4 9 3 3" xfId="36297"/>
    <cellStyle name="Vírgula 7 4 9 3 4" xfId="50197"/>
    <cellStyle name="Vírgula 7 4 9 4" xfId="36298"/>
    <cellStyle name="Vírgula 7 4 9 4 2" xfId="36299"/>
    <cellStyle name="Vírgula 7 4 9 4 3" xfId="36300"/>
    <cellStyle name="Vírgula 7 4 9 4 4" xfId="46854"/>
    <cellStyle name="Vírgula 7 4 9 5" xfId="36301"/>
    <cellStyle name="Vírgula 7 4 9 5 2" xfId="36302"/>
    <cellStyle name="Vírgula 7 4 9 5 3" xfId="36303"/>
    <cellStyle name="Vírgula 7 4 9 5 4" xfId="52065"/>
    <cellStyle name="Vírgula 7 4 9 6" xfId="36304"/>
    <cellStyle name="Vírgula 7 4 9 6 2" xfId="36305"/>
    <cellStyle name="Vírgula 7 4 9 6 3" xfId="45031"/>
    <cellStyle name="Vírgula 7 4 9 7" xfId="36306"/>
    <cellStyle name="Vírgula 7 4 9 8" xfId="36307"/>
    <cellStyle name="Vírgula 7 4 9 9" xfId="41409"/>
    <cellStyle name="Vírgula 7 5" xfId="195"/>
    <cellStyle name="Vírgula 7 5 10" xfId="36308"/>
    <cellStyle name="Vírgula 7 5 10 2" xfId="36309"/>
    <cellStyle name="Vírgula 7 5 10 3" xfId="36310"/>
    <cellStyle name="Vírgula 7 5 10 4" xfId="50198"/>
    <cellStyle name="Vírgula 7 5 11" xfId="36311"/>
    <cellStyle name="Vírgula 7 5 11 2" xfId="36312"/>
    <cellStyle name="Vírgula 7 5 11 3" xfId="36313"/>
    <cellStyle name="Vírgula 7 5 11 4" xfId="45434"/>
    <cellStyle name="Vírgula 7 5 12" xfId="36314"/>
    <cellStyle name="Vírgula 7 5 12 2" xfId="36315"/>
    <cellStyle name="Vírgula 7 5 12 3" xfId="36316"/>
    <cellStyle name="Vírgula 7 5 12 4" xfId="50645"/>
    <cellStyle name="Vírgula 7 5 13" xfId="36317"/>
    <cellStyle name="Vírgula 7 5 13 2" xfId="36318"/>
    <cellStyle name="Vírgula 7 5 13 3" xfId="43611"/>
    <cellStyle name="Vírgula 7 5 14" xfId="36319"/>
    <cellStyle name="Vírgula 7 5 15" xfId="36320"/>
    <cellStyle name="Vírgula 7 5 16" xfId="39989"/>
    <cellStyle name="Vírgula 7 5 2" xfId="36321"/>
    <cellStyle name="Vírgula 7 5 2 10" xfId="36322"/>
    <cellStyle name="Vírgula 7 5 2 10 2" xfId="36323"/>
    <cellStyle name="Vírgula 7 5 2 10 3" xfId="36324"/>
    <cellStyle name="Vírgula 7 5 2 10 4" xfId="50778"/>
    <cellStyle name="Vírgula 7 5 2 11" xfId="36325"/>
    <cellStyle name="Vírgula 7 5 2 11 2" xfId="36326"/>
    <cellStyle name="Vírgula 7 5 2 11 3" xfId="43744"/>
    <cellStyle name="Vírgula 7 5 2 12" xfId="36327"/>
    <cellStyle name="Vírgula 7 5 2 13" xfId="36328"/>
    <cellStyle name="Vírgula 7 5 2 14" xfId="40122"/>
    <cellStyle name="Vírgula 7 5 2 2" xfId="36329"/>
    <cellStyle name="Vírgula 7 5 2 2 10" xfId="36330"/>
    <cellStyle name="Vírgula 7 5 2 2 11" xfId="40257"/>
    <cellStyle name="Vírgula 7 5 2 2 2" xfId="36331"/>
    <cellStyle name="Vírgula 7 5 2 2 2 10" xfId="40624"/>
    <cellStyle name="Vírgula 7 5 2 2 2 2" xfId="36332"/>
    <cellStyle name="Vírgula 7 5 2 2 2 2 2" xfId="36333"/>
    <cellStyle name="Vírgula 7 5 2 2 2 2 2 2" xfId="36334"/>
    <cellStyle name="Vírgula 7 5 2 2 2 2 2 2 2" xfId="36335"/>
    <cellStyle name="Vírgula 7 5 2 2 2 2 2 2 3" xfId="36336"/>
    <cellStyle name="Vírgula 7 5 2 2 2 2 2 2 4" xfId="53768"/>
    <cellStyle name="Vírgula 7 5 2 2 2 2 2 3" xfId="36337"/>
    <cellStyle name="Vírgula 7 5 2 2 2 2 2 3 2" xfId="36338"/>
    <cellStyle name="Vírgula 7 5 2 2 2 2 2 3 3" xfId="50199"/>
    <cellStyle name="Vírgula 7 5 2 2 2 2 2 4" xfId="36339"/>
    <cellStyle name="Vírgula 7 5 2 2 2 2 2 5" xfId="36340"/>
    <cellStyle name="Vírgula 7 5 2 2 2 2 2 6" xfId="43112"/>
    <cellStyle name="Vírgula 7 5 2 2 2 2 3" xfId="36341"/>
    <cellStyle name="Vírgula 7 5 2 2 2 2 3 2" xfId="36342"/>
    <cellStyle name="Vírgula 7 5 2 2 2 2 3 3" xfId="36343"/>
    <cellStyle name="Vírgula 7 5 2 2 2 2 3 4" xfId="50200"/>
    <cellStyle name="Vírgula 7 5 2 2 2 2 4" xfId="36344"/>
    <cellStyle name="Vírgula 7 5 2 2 2 2 4 2" xfId="36345"/>
    <cellStyle name="Vírgula 7 5 2 2 2 2 4 3" xfId="36346"/>
    <cellStyle name="Vírgula 7 5 2 2 2 2 4 4" xfId="46746"/>
    <cellStyle name="Vírgula 7 5 2 2 2 2 5" xfId="36347"/>
    <cellStyle name="Vírgula 7 5 2 2 2 2 5 2" xfId="36348"/>
    <cellStyle name="Vírgula 7 5 2 2 2 2 5 3" xfId="36349"/>
    <cellStyle name="Vírgula 7 5 2 2 2 2 5 4" xfId="51957"/>
    <cellStyle name="Vírgula 7 5 2 2 2 2 6" xfId="36350"/>
    <cellStyle name="Vírgula 7 5 2 2 2 2 6 2" xfId="36351"/>
    <cellStyle name="Vírgula 7 5 2 2 2 2 6 3" xfId="44923"/>
    <cellStyle name="Vírgula 7 5 2 2 2 2 7" xfId="36352"/>
    <cellStyle name="Vírgula 7 5 2 2 2 2 8" xfId="36353"/>
    <cellStyle name="Vírgula 7 5 2 2 2 2 9" xfId="41301"/>
    <cellStyle name="Vírgula 7 5 2 2 2 3" xfId="36354"/>
    <cellStyle name="Vírgula 7 5 2 2 2 3 2" xfId="36355"/>
    <cellStyle name="Vírgula 7 5 2 2 2 3 2 2" xfId="36356"/>
    <cellStyle name="Vírgula 7 5 2 2 2 3 2 3" xfId="36357"/>
    <cellStyle name="Vírgula 7 5 2 2 2 3 2 4" xfId="53091"/>
    <cellStyle name="Vírgula 7 5 2 2 2 3 3" xfId="36358"/>
    <cellStyle name="Vírgula 7 5 2 2 2 3 3 2" xfId="36359"/>
    <cellStyle name="Vírgula 7 5 2 2 2 3 3 3" xfId="50201"/>
    <cellStyle name="Vírgula 7 5 2 2 2 3 4" xfId="36360"/>
    <cellStyle name="Vírgula 7 5 2 2 2 3 5" xfId="36361"/>
    <cellStyle name="Vírgula 7 5 2 2 2 3 6" xfId="42435"/>
    <cellStyle name="Vírgula 7 5 2 2 2 4" xfId="36362"/>
    <cellStyle name="Vírgula 7 5 2 2 2 4 2" xfId="36363"/>
    <cellStyle name="Vírgula 7 5 2 2 2 4 3" xfId="36364"/>
    <cellStyle name="Vírgula 7 5 2 2 2 4 4" xfId="50202"/>
    <cellStyle name="Vírgula 7 5 2 2 2 5" xfId="36365"/>
    <cellStyle name="Vírgula 7 5 2 2 2 5 2" xfId="36366"/>
    <cellStyle name="Vírgula 7 5 2 2 2 5 3" xfId="36367"/>
    <cellStyle name="Vírgula 7 5 2 2 2 5 4" xfId="46069"/>
    <cellStyle name="Vírgula 7 5 2 2 2 6" xfId="36368"/>
    <cellStyle name="Vírgula 7 5 2 2 2 6 2" xfId="36369"/>
    <cellStyle name="Vírgula 7 5 2 2 2 6 3" xfId="36370"/>
    <cellStyle name="Vírgula 7 5 2 2 2 6 4" xfId="51280"/>
    <cellStyle name="Vírgula 7 5 2 2 2 7" xfId="36371"/>
    <cellStyle name="Vírgula 7 5 2 2 2 7 2" xfId="36372"/>
    <cellStyle name="Vírgula 7 5 2 2 2 7 3" xfId="44246"/>
    <cellStyle name="Vírgula 7 5 2 2 2 8" xfId="36373"/>
    <cellStyle name="Vírgula 7 5 2 2 2 9" xfId="36374"/>
    <cellStyle name="Vírgula 7 5 2 2 3" xfId="36375"/>
    <cellStyle name="Vírgula 7 5 2 2 3 2" xfId="36376"/>
    <cellStyle name="Vírgula 7 5 2 2 3 2 2" xfId="36377"/>
    <cellStyle name="Vírgula 7 5 2 2 3 2 2 2" xfId="36378"/>
    <cellStyle name="Vírgula 7 5 2 2 3 2 2 3" xfId="36379"/>
    <cellStyle name="Vírgula 7 5 2 2 3 2 2 4" xfId="53767"/>
    <cellStyle name="Vírgula 7 5 2 2 3 2 3" xfId="36380"/>
    <cellStyle name="Vírgula 7 5 2 2 3 2 3 2" xfId="36381"/>
    <cellStyle name="Vírgula 7 5 2 2 3 2 3 3" xfId="50203"/>
    <cellStyle name="Vírgula 7 5 2 2 3 2 4" xfId="36382"/>
    <cellStyle name="Vírgula 7 5 2 2 3 2 5" xfId="36383"/>
    <cellStyle name="Vírgula 7 5 2 2 3 2 6" xfId="43111"/>
    <cellStyle name="Vírgula 7 5 2 2 3 3" xfId="36384"/>
    <cellStyle name="Vírgula 7 5 2 2 3 3 2" xfId="36385"/>
    <cellStyle name="Vírgula 7 5 2 2 3 3 3" xfId="36386"/>
    <cellStyle name="Vírgula 7 5 2 2 3 3 4" xfId="50204"/>
    <cellStyle name="Vírgula 7 5 2 2 3 4" xfId="36387"/>
    <cellStyle name="Vírgula 7 5 2 2 3 4 2" xfId="36388"/>
    <cellStyle name="Vírgula 7 5 2 2 3 4 3" xfId="36389"/>
    <cellStyle name="Vírgula 7 5 2 2 3 4 4" xfId="46745"/>
    <cellStyle name="Vírgula 7 5 2 2 3 5" xfId="36390"/>
    <cellStyle name="Vírgula 7 5 2 2 3 5 2" xfId="36391"/>
    <cellStyle name="Vírgula 7 5 2 2 3 5 3" xfId="36392"/>
    <cellStyle name="Vírgula 7 5 2 2 3 5 4" xfId="51956"/>
    <cellStyle name="Vírgula 7 5 2 2 3 6" xfId="36393"/>
    <cellStyle name="Vírgula 7 5 2 2 3 6 2" xfId="36394"/>
    <cellStyle name="Vírgula 7 5 2 2 3 6 3" xfId="44922"/>
    <cellStyle name="Vírgula 7 5 2 2 3 7" xfId="36395"/>
    <cellStyle name="Vírgula 7 5 2 2 3 8" xfId="36396"/>
    <cellStyle name="Vírgula 7 5 2 2 3 9" xfId="41300"/>
    <cellStyle name="Vírgula 7 5 2 2 4" xfId="36397"/>
    <cellStyle name="Vírgula 7 5 2 2 4 2" xfId="36398"/>
    <cellStyle name="Vírgula 7 5 2 2 4 2 2" xfId="36399"/>
    <cellStyle name="Vírgula 7 5 2 2 4 2 3" xfId="36400"/>
    <cellStyle name="Vírgula 7 5 2 2 4 2 4" xfId="52724"/>
    <cellStyle name="Vírgula 7 5 2 2 4 3" xfId="36401"/>
    <cellStyle name="Vírgula 7 5 2 2 4 3 2" xfId="36402"/>
    <cellStyle name="Vírgula 7 5 2 2 4 3 3" xfId="50205"/>
    <cellStyle name="Vírgula 7 5 2 2 4 4" xfId="36403"/>
    <cellStyle name="Vírgula 7 5 2 2 4 5" xfId="36404"/>
    <cellStyle name="Vírgula 7 5 2 2 4 6" xfId="42068"/>
    <cellStyle name="Vírgula 7 5 2 2 5" xfId="36405"/>
    <cellStyle name="Vírgula 7 5 2 2 5 2" xfId="36406"/>
    <cellStyle name="Vírgula 7 5 2 2 5 3" xfId="36407"/>
    <cellStyle name="Vírgula 7 5 2 2 5 4" xfId="50206"/>
    <cellStyle name="Vírgula 7 5 2 2 6" xfId="36408"/>
    <cellStyle name="Vírgula 7 5 2 2 6 2" xfId="36409"/>
    <cellStyle name="Vírgula 7 5 2 2 6 3" xfId="36410"/>
    <cellStyle name="Vírgula 7 5 2 2 6 4" xfId="45702"/>
    <cellStyle name="Vírgula 7 5 2 2 7" xfId="36411"/>
    <cellStyle name="Vírgula 7 5 2 2 7 2" xfId="36412"/>
    <cellStyle name="Vírgula 7 5 2 2 7 3" xfId="36413"/>
    <cellStyle name="Vírgula 7 5 2 2 7 4" xfId="50913"/>
    <cellStyle name="Vírgula 7 5 2 2 8" xfId="36414"/>
    <cellStyle name="Vírgula 7 5 2 2 8 2" xfId="36415"/>
    <cellStyle name="Vírgula 7 5 2 2 8 3" xfId="43879"/>
    <cellStyle name="Vírgula 7 5 2 2 9" xfId="36416"/>
    <cellStyle name="Vírgula 7 5 2 3" xfId="36417"/>
    <cellStyle name="Vírgula 7 5 2 3 10" xfId="40395"/>
    <cellStyle name="Vírgula 7 5 2 3 2" xfId="36418"/>
    <cellStyle name="Vírgula 7 5 2 3 2 2" xfId="36419"/>
    <cellStyle name="Vírgula 7 5 2 3 2 2 2" xfId="36420"/>
    <cellStyle name="Vírgula 7 5 2 3 2 2 2 2" xfId="36421"/>
    <cellStyle name="Vírgula 7 5 2 3 2 2 2 3" xfId="36422"/>
    <cellStyle name="Vírgula 7 5 2 3 2 2 2 4" xfId="53769"/>
    <cellStyle name="Vírgula 7 5 2 3 2 2 3" xfId="36423"/>
    <cellStyle name="Vírgula 7 5 2 3 2 2 3 2" xfId="36424"/>
    <cellStyle name="Vírgula 7 5 2 3 2 2 3 3" xfId="50207"/>
    <cellStyle name="Vírgula 7 5 2 3 2 2 4" xfId="36425"/>
    <cellStyle name="Vírgula 7 5 2 3 2 2 5" xfId="36426"/>
    <cellStyle name="Vírgula 7 5 2 3 2 2 6" xfId="43113"/>
    <cellStyle name="Vírgula 7 5 2 3 2 3" xfId="36427"/>
    <cellStyle name="Vírgula 7 5 2 3 2 3 2" xfId="36428"/>
    <cellStyle name="Vírgula 7 5 2 3 2 3 3" xfId="36429"/>
    <cellStyle name="Vírgula 7 5 2 3 2 3 4" xfId="50208"/>
    <cellStyle name="Vírgula 7 5 2 3 2 4" xfId="36430"/>
    <cellStyle name="Vírgula 7 5 2 3 2 4 2" xfId="36431"/>
    <cellStyle name="Vírgula 7 5 2 3 2 4 3" xfId="36432"/>
    <cellStyle name="Vírgula 7 5 2 3 2 4 4" xfId="46747"/>
    <cellStyle name="Vírgula 7 5 2 3 2 5" xfId="36433"/>
    <cellStyle name="Vírgula 7 5 2 3 2 5 2" xfId="36434"/>
    <cellStyle name="Vírgula 7 5 2 3 2 5 3" xfId="36435"/>
    <cellStyle name="Vírgula 7 5 2 3 2 5 4" xfId="51958"/>
    <cellStyle name="Vírgula 7 5 2 3 2 6" xfId="36436"/>
    <cellStyle name="Vírgula 7 5 2 3 2 6 2" xfId="36437"/>
    <cellStyle name="Vírgula 7 5 2 3 2 6 3" xfId="44924"/>
    <cellStyle name="Vírgula 7 5 2 3 2 7" xfId="36438"/>
    <cellStyle name="Vírgula 7 5 2 3 2 8" xfId="36439"/>
    <cellStyle name="Vírgula 7 5 2 3 2 9" xfId="41302"/>
    <cellStyle name="Vírgula 7 5 2 3 3" xfId="36440"/>
    <cellStyle name="Vírgula 7 5 2 3 3 2" xfId="36441"/>
    <cellStyle name="Vírgula 7 5 2 3 3 2 2" xfId="36442"/>
    <cellStyle name="Vírgula 7 5 2 3 3 2 3" xfId="36443"/>
    <cellStyle name="Vírgula 7 5 2 3 3 2 4" xfId="52862"/>
    <cellStyle name="Vírgula 7 5 2 3 3 3" xfId="36444"/>
    <cellStyle name="Vírgula 7 5 2 3 3 3 2" xfId="36445"/>
    <cellStyle name="Vírgula 7 5 2 3 3 3 3" xfId="50209"/>
    <cellStyle name="Vírgula 7 5 2 3 3 4" xfId="36446"/>
    <cellStyle name="Vírgula 7 5 2 3 3 5" xfId="36447"/>
    <cellStyle name="Vírgula 7 5 2 3 3 6" xfId="42206"/>
    <cellStyle name="Vírgula 7 5 2 3 4" xfId="36448"/>
    <cellStyle name="Vírgula 7 5 2 3 4 2" xfId="36449"/>
    <cellStyle name="Vírgula 7 5 2 3 4 3" xfId="36450"/>
    <cellStyle name="Vírgula 7 5 2 3 4 4" xfId="50210"/>
    <cellStyle name="Vírgula 7 5 2 3 5" xfId="36451"/>
    <cellStyle name="Vírgula 7 5 2 3 5 2" xfId="36452"/>
    <cellStyle name="Vírgula 7 5 2 3 5 3" xfId="36453"/>
    <cellStyle name="Vírgula 7 5 2 3 5 4" xfId="45840"/>
    <cellStyle name="Vírgula 7 5 2 3 6" xfId="36454"/>
    <cellStyle name="Vírgula 7 5 2 3 6 2" xfId="36455"/>
    <cellStyle name="Vírgula 7 5 2 3 6 3" xfId="36456"/>
    <cellStyle name="Vírgula 7 5 2 3 6 4" xfId="51051"/>
    <cellStyle name="Vírgula 7 5 2 3 7" xfId="36457"/>
    <cellStyle name="Vírgula 7 5 2 3 7 2" xfId="36458"/>
    <cellStyle name="Vírgula 7 5 2 3 7 3" xfId="44017"/>
    <cellStyle name="Vírgula 7 5 2 3 8" xfId="36459"/>
    <cellStyle name="Vírgula 7 5 2 3 9" xfId="36460"/>
    <cellStyle name="Vírgula 7 5 2 4" xfId="36461"/>
    <cellStyle name="Vírgula 7 5 2 4 2" xfId="36462"/>
    <cellStyle name="Vírgula 7 5 2 4 2 2" xfId="36463"/>
    <cellStyle name="Vírgula 7 5 2 4 2 2 2" xfId="36464"/>
    <cellStyle name="Vírgula 7 5 2 4 2 2 3" xfId="36465"/>
    <cellStyle name="Vírgula 7 5 2 4 2 2 4" xfId="53766"/>
    <cellStyle name="Vírgula 7 5 2 4 2 3" xfId="36466"/>
    <cellStyle name="Vírgula 7 5 2 4 2 3 2" xfId="36467"/>
    <cellStyle name="Vírgula 7 5 2 4 2 3 3" xfId="50211"/>
    <cellStyle name="Vírgula 7 5 2 4 2 4" xfId="36468"/>
    <cellStyle name="Vírgula 7 5 2 4 2 5" xfId="36469"/>
    <cellStyle name="Vírgula 7 5 2 4 2 6" xfId="43110"/>
    <cellStyle name="Vírgula 7 5 2 4 3" xfId="36470"/>
    <cellStyle name="Vírgula 7 5 2 4 3 2" xfId="36471"/>
    <cellStyle name="Vírgula 7 5 2 4 3 3" xfId="36472"/>
    <cellStyle name="Vírgula 7 5 2 4 3 4" xfId="50212"/>
    <cellStyle name="Vírgula 7 5 2 4 4" xfId="36473"/>
    <cellStyle name="Vírgula 7 5 2 4 4 2" xfId="36474"/>
    <cellStyle name="Vírgula 7 5 2 4 4 3" xfId="36475"/>
    <cellStyle name="Vírgula 7 5 2 4 4 4" xfId="46744"/>
    <cellStyle name="Vírgula 7 5 2 4 5" xfId="36476"/>
    <cellStyle name="Vírgula 7 5 2 4 5 2" xfId="36477"/>
    <cellStyle name="Vírgula 7 5 2 4 5 3" xfId="36478"/>
    <cellStyle name="Vírgula 7 5 2 4 5 4" xfId="51955"/>
    <cellStyle name="Vírgula 7 5 2 4 6" xfId="36479"/>
    <cellStyle name="Vírgula 7 5 2 4 6 2" xfId="36480"/>
    <cellStyle name="Vírgula 7 5 2 4 6 3" xfId="44921"/>
    <cellStyle name="Vírgula 7 5 2 4 7" xfId="36481"/>
    <cellStyle name="Vírgula 7 5 2 4 8" xfId="36482"/>
    <cellStyle name="Vírgula 7 5 2 4 9" xfId="41299"/>
    <cellStyle name="Vírgula 7 5 2 5" xfId="36483"/>
    <cellStyle name="Vírgula 7 5 2 5 2" xfId="36484"/>
    <cellStyle name="Vírgula 7 5 2 5 2 2" xfId="36485"/>
    <cellStyle name="Vírgula 7 5 2 5 2 2 2" xfId="36486"/>
    <cellStyle name="Vírgula 7 5 2 5 2 2 3" xfId="36487"/>
    <cellStyle name="Vírgula 7 5 2 5 2 2 4" xfId="53967"/>
    <cellStyle name="Vírgula 7 5 2 5 2 3" xfId="36488"/>
    <cellStyle name="Vírgula 7 5 2 5 2 3 2" xfId="36489"/>
    <cellStyle name="Vírgula 7 5 2 5 2 3 3" xfId="50213"/>
    <cellStyle name="Vírgula 7 5 2 5 2 4" xfId="36490"/>
    <cellStyle name="Vírgula 7 5 2 5 2 5" xfId="36491"/>
    <cellStyle name="Vírgula 7 5 2 5 2 6" xfId="43311"/>
    <cellStyle name="Vírgula 7 5 2 5 3" xfId="36492"/>
    <cellStyle name="Vírgula 7 5 2 5 3 2" xfId="36493"/>
    <cellStyle name="Vírgula 7 5 2 5 3 3" xfId="36494"/>
    <cellStyle name="Vírgula 7 5 2 5 3 4" xfId="50214"/>
    <cellStyle name="Vírgula 7 5 2 5 4" xfId="36495"/>
    <cellStyle name="Vírgula 7 5 2 5 4 2" xfId="36496"/>
    <cellStyle name="Vírgula 7 5 2 5 4 3" xfId="36497"/>
    <cellStyle name="Vírgula 7 5 2 5 4 4" xfId="46945"/>
    <cellStyle name="Vírgula 7 5 2 5 5" xfId="36498"/>
    <cellStyle name="Vírgula 7 5 2 5 5 2" xfId="36499"/>
    <cellStyle name="Vírgula 7 5 2 5 5 3" xfId="36500"/>
    <cellStyle name="Vírgula 7 5 2 5 5 4" xfId="52156"/>
    <cellStyle name="Vírgula 7 5 2 5 6" xfId="36501"/>
    <cellStyle name="Vírgula 7 5 2 5 6 2" xfId="36502"/>
    <cellStyle name="Vírgula 7 5 2 5 6 3" xfId="45122"/>
    <cellStyle name="Vírgula 7 5 2 5 7" xfId="36503"/>
    <cellStyle name="Vírgula 7 5 2 5 8" xfId="36504"/>
    <cellStyle name="Vírgula 7 5 2 5 9" xfId="41500"/>
    <cellStyle name="Vírgula 7 5 2 6" xfId="36505"/>
    <cellStyle name="Vírgula 7 5 2 6 2" xfId="36506"/>
    <cellStyle name="Vírgula 7 5 2 6 2 2" xfId="36507"/>
    <cellStyle name="Vírgula 7 5 2 6 2 2 2" xfId="36508"/>
    <cellStyle name="Vírgula 7 5 2 6 2 2 3" xfId="36509"/>
    <cellStyle name="Vírgula 7 5 2 6 2 2 4" xfId="54102"/>
    <cellStyle name="Vírgula 7 5 2 6 2 3" xfId="36510"/>
    <cellStyle name="Vírgula 7 5 2 6 2 3 2" xfId="36511"/>
    <cellStyle name="Vírgula 7 5 2 6 2 3 3" xfId="50215"/>
    <cellStyle name="Vírgula 7 5 2 6 2 4" xfId="36512"/>
    <cellStyle name="Vírgula 7 5 2 6 2 5" xfId="36513"/>
    <cellStyle name="Vírgula 7 5 2 6 2 6" xfId="43446"/>
    <cellStyle name="Vírgula 7 5 2 6 3" xfId="36514"/>
    <cellStyle name="Vírgula 7 5 2 6 3 2" xfId="36515"/>
    <cellStyle name="Vírgula 7 5 2 6 3 3" xfId="36516"/>
    <cellStyle name="Vírgula 7 5 2 6 3 4" xfId="47080"/>
    <cellStyle name="Vírgula 7 5 2 6 4" xfId="36517"/>
    <cellStyle name="Vírgula 7 5 2 6 4 2" xfId="36518"/>
    <cellStyle name="Vírgula 7 5 2 6 4 3" xfId="36519"/>
    <cellStyle name="Vírgula 7 5 2 6 4 4" xfId="52291"/>
    <cellStyle name="Vírgula 7 5 2 6 5" xfId="36520"/>
    <cellStyle name="Vírgula 7 5 2 6 5 2" xfId="36521"/>
    <cellStyle name="Vírgula 7 5 2 6 5 3" xfId="45257"/>
    <cellStyle name="Vírgula 7 5 2 6 6" xfId="36522"/>
    <cellStyle name="Vírgula 7 5 2 6 7" xfId="36523"/>
    <cellStyle name="Vírgula 7 5 2 6 8" xfId="41635"/>
    <cellStyle name="Vírgula 7 5 2 7" xfId="36524"/>
    <cellStyle name="Vírgula 7 5 2 7 2" xfId="36525"/>
    <cellStyle name="Vírgula 7 5 2 7 2 2" xfId="36526"/>
    <cellStyle name="Vírgula 7 5 2 7 2 3" xfId="36527"/>
    <cellStyle name="Vírgula 7 5 2 7 2 4" xfId="52589"/>
    <cellStyle name="Vírgula 7 5 2 7 3" xfId="36528"/>
    <cellStyle name="Vírgula 7 5 2 7 3 2" xfId="36529"/>
    <cellStyle name="Vírgula 7 5 2 7 3 3" xfId="50216"/>
    <cellStyle name="Vírgula 7 5 2 7 4" xfId="36530"/>
    <cellStyle name="Vírgula 7 5 2 7 5" xfId="36531"/>
    <cellStyle name="Vírgula 7 5 2 7 6" xfId="41933"/>
    <cellStyle name="Vírgula 7 5 2 8" xfId="36532"/>
    <cellStyle name="Vírgula 7 5 2 8 2" xfId="36533"/>
    <cellStyle name="Vírgula 7 5 2 8 3" xfId="36534"/>
    <cellStyle name="Vírgula 7 5 2 8 4" xfId="50217"/>
    <cellStyle name="Vírgula 7 5 2 9" xfId="36535"/>
    <cellStyle name="Vírgula 7 5 2 9 2" xfId="36536"/>
    <cellStyle name="Vírgula 7 5 2 9 3" xfId="36537"/>
    <cellStyle name="Vírgula 7 5 2 9 4" xfId="45567"/>
    <cellStyle name="Vírgula 7 5 3" xfId="36538"/>
    <cellStyle name="Vírgula 7 5 3 10" xfId="36539"/>
    <cellStyle name="Vírgula 7 5 3 11" xfId="40072"/>
    <cellStyle name="Vírgula 7 5 3 2" xfId="36540"/>
    <cellStyle name="Vírgula 7 5 3 2 10" xfId="40489"/>
    <cellStyle name="Vírgula 7 5 3 2 2" xfId="36541"/>
    <cellStyle name="Vírgula 7 5 3 2 2 2" xfId="36542"/>
    <cellStyle name="Vírgula 7 5 3 2 2 2 2" xfId="36543"/>
    <cellStyle name="Vírgula 7 5 3 2 2 2 2 2" xfId="36544"/>
    <cellStyle name="Vírgula 7 5 3 2 2 2 2 3" xfId="36545"/>
    <cellStyle name="Vírgula 7 5 3 2 2 2 2 4" xfId="53771"/>
    <cellStyle name="Vírgula 7 5 3 2 2 2 3" xfId="36546"/>
    <cellStyle name="Vírgula 7 5 3 2 2 2 3 2" xfId="36547"/>
    <cellStyle name="Vírgula 7 5 3 2 2 2 3 3" xfId="50218"/>
    <cellStyle name="Vírgula 7 5 3 2 2 2 4" xfId="36548"/>
    <cellStyle name="Vírgula 7 5 3 2 2 2 5" xfId="36549"/>
    <cellStyle name="Vírgula 7 5 3 2 2 2 6" xfId="43115"/>
    <cellStyle name="Vírgula 7 5 3 2 2 3" xfId="36550"/>
    <cellStyle name="Vírgula 7 5 3 2 2 3 2" xfId="36551"/>
    <cellStyle name="Vírgula 7 5 3 2 2 3 3" xfId="36552"/>
    <cellStyle name="Vírgula 7 5 3 2 2 3 4" xfId="50219"/>
    <cellStyle name="Vírgula 7 5 3 2 2 4" xfId="36553"/>
    <cellStyle name="Vírgula 7 5 3 2 2 4 2" xfId="36554"/>
    <cellStyle name="Vírgula 7 5 3 2 2 4 3" xfId="36555"/>
    <cellStyle name="Vírgula 7 5 3 2 2 4 4" xfId="46749"/>
    <cellStyle name="Vírgula 7 5 3 2 2 5" xfId="36556"/>
    <cellStyle name="Vírgula 7 5 3 2 2 5 2" xfId="36557"/>
    <cellStyle name="Vírgula 7 5 3 2 2 5 3" xfId="36558"/>
    <cellStyle name="Vírgula 7 5 3 2 2 5 4" xfId="51960"/>
    <cellStyle name="Vírgula 7 5 3 2 2 6" xfId="36559"/>
    <cellStyle name="Vírgula 7 5 3 2 2 6 2" xfId="36560"/>
    <cellStyle name="Vírgula 7 5 3 2 2 6 3" xfId="44926"/>
    <cellStyle name="Vírgula 7 5 3 2 2 7" xfId="36561"/>
    <cellStyle name="Vírgula 7 5 3 2 2 8" xfId="36562"/>
    <cellStyle name="Vírgula 7 5 3 2 2 9" xfId="41304"/>
    <cellStyle name="Vírgula 7 5 3 2 3" xfId="36563"/>
    <cellStyle name="Vírgula 7 5 3 2 3 2" xfId="36564"/>
    <cellStyle name="Vírgula 7 5 3 2 3 2 2" xfId="36565"/>
    <cellStyle name="Vírgula 7 5 3 2 3 2 3" xfId="36566"/>
    <cellStyle name="Vírgula 7 5 3 2 3 2 4" xfId="52956"/>
    <cellStyle name="Vírgula 7 5 3 2 3 3" xfId="36567"/>
    <cellStyle name="Vírgula 7 5 3 2 3 3 2" xfId="36568"/>
    <cellStyle name="Vírgula 7 5 3 2 3 3 3" xfId="50220"/>
    <cellStyle name="Vírgula 7 5 3 2 3 4" xfId="36569"/>
    <cellStyle name="Vírgula 7 5 3 2 3 5" xfId="36570"/>
    <cellStyle name="Vírgula 7 5 3 2 3 6" xfId="42300"/>
    <cellStyle name="Vírgula 7 5 3 2 4" xfId="36571"/>
    <cellStyle name="Vírgula 7 5 3 2 4 2" xfId="36572"/>
    <cellStyle name="Vírgula 7 5 3 2 4 3" xfId="36573"/>
    <cellStyle name="Vírgula 7 5 3 2 4 4" xfId="50221"/>
    <cellStyle name="Vírgula 7 5 3 2 5" xfId="36574"/>
    <cellStyle name="Vírgula 7 5 3 2 5 2" xfId="36575"/>
    <cellStyle name="Vírgula 7 5 3 2 5 3" xfId="36576"/>
    <cellStyle name="Vírgula 7 5 3 2 5 4" xfId="45934"/>
    <cellStyle name="Vírgula 7 5 3 2 6" xfId="36577"/>
    <cellStyle name="Vírgula 7 5 3 2 6 2" xfId="36578"/>
    <cellStyle name="Vírgula 7 5 3 2 6 3" xfId="36579"/>
    <cellStyle name="Vírgula 7 5 3 2 6 4" xfId="51145"/>
    <cellStyle name="Vírgula 7 5 3 2 7" xfId="36580"/>
    <cellStyle name="Vírgula 7 5 3 2 7 2" xfId="36581"/>
    <cellStyle name="Vírgula 7 5 3 2 7 3" xfId="44111"/>
    <cellStyle name="Vírgula 7 5 3 2 8" xfId="36582"/>
    <cellStyle name="Vírgula 7 5 3 2 9" xfId="36583"/>
    <cellStyle name="Vírgula 7 5 3 3" xfId="36584"/>
    <cellStyle name="Vírgula 7 5 3 3 2" xfId="36585"/>
    <cellStyle name="Vírgula 7 5 3 3 2 2" xfId="36586"/>
    <cellStyle name="Vírgula 7 5 3 3 2 2 2" xfId="36587"/>
    <cellStyle name="Vírgula 7 5 3 3 2 2 3" xfId="36588"/>
    <cellStyle name="Vírgula 7 5 3 3 2 2 4" xfId="53770"/>
    <cellStyle name="Vírgula 7 5 3 3 2 3" xfId="36589"/>
    <cellStyle name="Vírgula 7 5 3 3 2 3 2" xfId="36590"/>
    <cellStyle name="Vírgula 7 5 3 3 2 3 3" xfId="50222"/>
    <cellStyle name="Vírgula 7 5 3 3 2 4" xfId="36591"/>
    <cellStyle name="Vírgula 7 5 3 3 2 5" xfId="36592"/>
    <cellStyle name="Vírgula 7 5 3 3 2 6" xfId="43114"/>
    <cellStyle name="Vírgula 7 5 3 3 3" xfId="36593"/>
    <cellStyle name="Vírgula 7 5 3 3 3 2" xfId="36594"/>
    <cellStyle name="Vírgula 7 5 3 3 3 3" xfId="36595"/>
    <cellStyle name="Vírgula 7 5 3 3 3 4" xfId="50223"/>
    <cellStyle name="Vírgula 7 5 3 3 4" xfId="36596"/>
    <cellStyle name="Vírgula 7 5 3 3 4 2" xfId="36597"/>
    <cellStyle name="Vírgula 7 5 3 3 4 3" xfId="36598"/>
    <cellStyle name="Vírgula 7 5 3 3 4 4" xfId="46748"/>
    <cellStyle name="Vírgula 7 5 3 3 5" xfId="36599"/>
    <cellStyle name="Vírgula 7 5 3 3 5 2" xfId="36600"/>
    <cellStyle name="Vírgula 7 5 3 3 5 3" xfId="36601"/>
    <cellStyle name="Vírgula 7 5 3 3 5 4" xfId="51959"/>
    <cellStyle name="Vírgula 7 5 3 3 6" xfId="36602"/>
    <cellStyle name="Vírgula 7 5 3 3 6 2" xfId="36603"/>
    <cellStyle name="Vírgula 7 5 3 3 6 3" xfId="44925"/>
    <cellStyle name="Vírgula 7 5 3 3 7" xfId="36604"/>
    <cellStyle name="Vírgula 7 5 3 3 8" xfId="36605"/>
    <cellStyle name="Vírgula 7 5 3 3 9" xfId="41303"/>
    <cellStyle name="Vírgula 7 5 3 4" xfId="36606"/>
    <cellStyle name="Vírgula 7 5 3 4 2" xfId="36607"/>
    <cellStyle name="Vírgula 7 5 3 4 2 2" xfId="36608"/>
    <cellStyle name="Vírgula 7 5 3 4 2 3" xfId="36609"/>
    <cellStyle name="Vírgula 7 5 3 4 2 4" xfId="52539"/>
    <cellStyle name="Vírgula 7 5 3 4 3" xfId="36610"/>
    <cellStyle name="Vírgula 7 5 3 4 3 2" xfId="36611"/>
    <cellStyle name="Vírgula 7 5 3 4 3 3" xfId="50224"/>
    <cellStyle name="Vírgula 7 5 3 4 4" xfId="36612"/>
    <cellStyle name="Vírgula 7 5 3 4 5" xfId="36613"/>
    <cellStyle name="Vírgula 7 5 3 4 6" xfId="41883"/>
    <cellStyle name="Vírgula 7 5 3 5" xfId="36614"/>
    <cellStyle name="Vírgula 7 5 3 5 2" xfId="36615"/>
    <cellStyle name="Vírgula 7 5 3 5 3" xfId="36616"/>
    <cellStyle name="Vírgula 7 5 3 5 4" xfId="50225"/>
    <cellStyle name="Vírgula 7 5 3 6" xfId="36617"/>
    <cellStyle name="Vírgula 7 5 3 6 2" xfId="36618"/>
    <cellStyle name="Vírgula 7 5 3 6 3" xfId="36619"/>
    <cellStyle name="Vírgula 7 5 3 6 4" xfId="45517"/>
    <cellStyle name="Vírgula 7 5 3 7" xfId="36620"/>
    <cellStyle name="Vírgula 7 5 3 7 2" xfId="36621"/>
    <cellStyle name="Vírgula 7 5 3 7 3" xfId="36622"/>
    <cellStyle name="Vírgula 7 5 3 7 4" xfId="50728"/>
    <cellStyle name="Vírgula 7 5 3 8" xfId="36623"/>
    <cellStyle name="Vírgula 7 5 3 8 2" xfId="36624"/>
    <cellStyle name="Vírgula 7 5 3 8 3" xfId="43694"/>
    <cellStyle name="Vírgula 7 5 3 9" xfId="36625"/>
    <cellStyle name="Vírgula 7 5 4" xfId="36626"/>
    <cellStyle name="Vírgula 7 5 4 10" xfId="36627"/>
    <cellStyle name="Vírgula 7 5 4 11" xfId="40207"/>
    <cellStyle name="Vírgula 7 5 4 2" xfId="36628"/>
    <cellStyle name="Vírgula 7 5 4 2 10" xfId="40574"/>
    <cellStyle name="Vírgula 7 5 4 2 2" xfId="36629"/>
    <cellStyle name="Vírgula 7 5 4 2 2 2" xfId="36630"/>
    <cellStyle name="Vírgula 7 5 4 2 2 2 2" xfId="36631"/>
    <cellStyle name="Vírgula 7 5 4 2 2 2 2 2" xfId="36632"/>
    <cellStyle name="Vírgula 7 5 4 2 2 2 2 3" xfId="36633"/>
    <cellStyle name="Vírgula 7 5 4 2 2 2 2 4" xfId="53773"/>
    <cellStyle name="Vírgula 7 5 4 2 2 2 3" xfId="36634"/>
    <cellStyle name="Vírgula 7 5 4 2 2 2 3 2" xfId="36635"/>
    <cellStyle name="Vírgula 7 5 4 2 2 2 3 3" xfId="50226"/>
    <cellStyle name="Vírgula 7 5 4 2 2 2 4" xfId="36636"/>
    <cellStyle name="Vírgula 7 5 4 2 2 2 5" xfId="36637"/>
    <cellStyle name="Vírgula 7 5 4 2 2 2 6" xfId="43117"/>
    <cellStyle name="Vírgula 7 5 4 2 2 3" xfId="36638"/>
    <cellStyle name="Vírgula 7 5 4 2 2 3 2" xfId="36639"/>
    <cellStyle name="Vírgula 7 5 4 2 2 3 3" xfId="36640"/>
    <cellStyle name="Vírgula 7 5 4 2 2 3 4" xfId="50227"/>
    <cellStyle name="Vírgula 7 5 4 2 2 4" xfId="36641"/>
    <cellStyle name="Vírgula 7 5 4 2 2 4 2" xfId="36642"/>
    <cellStyle name="Vírgula 7 5 4 2 2 4 3" xfId="36643"/>
    <cellStyle name="Vírgula 7 5 4 2 2 4 4" xfId="46751"/>
    <cellStyle name="Vírgula 7 5 4 2 2 5" xfId="36644"/>
    <cellStyle name="Vírgula 7 5 4 2 2 5 2" xfId="36645"/>
    <cellStyle name="Vírgula 7 5 4 2 2 5 3" xfId="36646"/>
    <cellStyle name="Vírgula 7 5 4 2 2 5 4" xfId="51962"/>
    <cellStyle name="Vírgula 7 5 4 2 2 6" xfId="36647"/>
    <cellStyle name="Vírgula 7 5 4 2 2 6 2" xfId="36648"/>
    <cellStyle name="Vírgula 7 5 4 2 2 6 3" xfId="44928"/>
    <cellStyle name="Vírgula 7 5 4 2 2 7" xfId="36649"/>
    <cellStyle name="Vírgula 7 5 4 2 2 8" xfId="36650"/>
    <cellStyle name="Vírgula 7 5 4 2 2 9" xfId="41306"/>
    <cellStyle name="Vírgula 7 5 4 2 3" xfId="36651"/>
    <cellStyle name="Vírgula 7 5 4 2 3 2" xfId="36652"/>
    <cellStyle name="Vírgula 7 5 4 2 3 2 2" xfId="36653"/>
    <cellStyle name="Vírgula 7 5 4 2 3 2 3" xfId="36654"/>
    <cellStyle name="Vírgula 7 5 4 2 3 2 4" xfId="53041"/>
    <cellStyle name="Vírgula 7 5 4 2 3 3" xfId="36655"/>
    <cellStyle name="Vírgula 7 5 4 2 3 3 2" xfId="36656"/>
    <cellStyle name="Vírgula 7 5 4 2 3 3 3" xfId="50228"/>
    <cellStyle name="Vírgula 7 5 4 2 3 4" xfId="36657"/>
    <cellStyle name="Vírgula 7 5 4 2 3 5" xfId="36658"/>
    <cellStyle name="Vírgula 7 5 4 2 3 6" xfId="42385"/>
    <cellStyle name="Vírgula 7 5 4 2 4" xfId="36659"/>
    <cellStyle name="Vírgula 7 5 4 2 4 2" xfId="36660"/>
    <cellStyle name="Vírgula 7 5 4 2 4 3" xfId="36661"/>
    <cellStyle name="Vírgula 7 5 4 2 4 4" xfId="50229"/>
    <cellStyle name="Vírgula 7 5 4 2 5" xfId="36662"/>
    <cellStyle name="Vírgula 7 5 4 2 5 2" xfId="36663"/>
    <cellStyle name="Vírgula 7 5 4 2 5 3" xfId="36664"/>
    <cellStyle name="Vírgula 7 5 4 2 5 4" xfId="46019"/>
    <cellStyle name="Vírgula 7 5 4 2 6" xfId="36665"/>
    <cellStyle name="Vírgula 7 5 4 2 6 2" xfId="36666"/>
    <cellStyle name="Vírgula 7 5 4 2 6 3" xfId="36667"/>
    <cellStyle name="Vírgula 7 5 4 2 6 4" xfId="51230"/>
    <cellStyle name="Vírgula 7 5 4 2 7" xfId="36668"/>
    <cellStyle name="Vírgula 7 5 4 2 7 2" xfId="36669"/>
    <cellStyle name="Vírgula 7 5 4 2 7 3" xfId="44196"/>
    <cellStyle name="Vírgula 7 5 4 2 8" xfId="36670"/>
    <cellStyle name="Vírgula 7 5 4 2 9" xfId="36671"/>
    <cellStyle name="Vírgula 7 5 4 3" xfId="36672"/>
    <cellStyle name="Vírgula 7 5 4 3 2" xfId="36673"/>
    <cellStyle name="Vírgula 7 5 4 3 2 2" xfId="36674"/>
    <cellStyle name="Vírgula 7 5 4 3 2 2 2" xfId="36675"/>
    <cellStyle name="Vírgula 7 5 4 3 2 2 3" xfId="36676"/>
    <cellStyle name="Vírgula 7 5 4 3 2 2 4" xfId="53772"/>
    <cellStyle name="Vírgula 7 5 4 3 2 3" xfId="36677"/>
    <cellStyle name="Vírgula 7 5 4 3 2 3 2" xfId="36678"/>
    <cellStyle name="Vírgula 7 5 4 3 2 3 3" xfId="50230"/>
    <cellStyle name="Vírgula 7 5 4 3 2 4" xfId="36679"/>
    <cellStyle name="Vírgula 7 5 4 3 2 5" xfId="36680"/>
    <cellStyle name="Vírgula 7 5 4 3 2 6" xfId="43116"/>
    <cellStyle name="Vírgula 7 5 4 3 3" xfId="36681"/>
    <cellStyle name="Vírgula 7 5 4 3 3 2" xfId="36682"/>
    <cellStyle name="Vírgula 7 5 4 3 3 3" xfId="36683"/>
    <cellStyle name="Vírgula 7 5 4 3 3 4" xfId="50231"/>
    <cellStyle name="Vírgula 7 5 4 3 4" xfId="36684"/>
    <cellStyle name="Vírgula 7 5 4 3 4 2" xfId="36685"/>
    <cellStyle name="Vírgula 7 5 4 3 4 3" xfId="36686"/>
    <cellStyle name="Vírgula 7 5 4 3 4 4" xfId="46750"/>
    <cellStyle name="Vírgula 7 5 4 3 5" xfId="36687"/>
    <cellStyle name="Vírgula 7 5 4 3 5 2" xfId="36688"/>
    <cellStyle name="Vírgula 7 5 4 3 5 3" xfId="36689"/>
    <cellStyle name="Vírgula 7 5 4 3 5 4" xfId="51961"/>
    <cellStyle name="Vírgula 7 5 4 3 6" xfId="36690"/>
    <cellStyle name="Vírgula 7 5 4 3 6 2" xfId="36691"/>
    <cellStyle name="Vírgula 7 5 4 3 6 3" xfId="44927"/>
    <cellStyle name="Vírgula 7 5 4 3 7" xfId="36692"/>
    <cellStyle name="Vírgula 7 5 4 3 8" xfId="36693"/>
    <cellStyle name="Vírgula 7 5 4 3 9" xfId="41305"/>
    <cellStyle name="Vírgula 7 5 4 4" xfId="36694"/>
    <cellStyle name="Vírgula 7 5 4 4 2" xfId="36695"/>
    <cellStyle name="Vírgula 7 5 4 4 2 2" xfId="36696"/>
    <cellStyle name="Vírgula 7 5 4 4 2 3" xfId="36697"/>
    <cellStyle name="Vírgula 7 5 4 4 2 4" xfId="52674"/>
    <cellStyle name="Vírgula 7 5 4 4 3" xfId="36698"/>
    <cellStyle name="Vírgula 7 5 4 4 3 2" xfId="36699"/>
    <cellStyle name="Vírgula 7 5 4 4 3 3" xfId="50232"/>
    <cellStyle name="Vírgula 7 5 4 4 4" xfId="36700"/>
    <cellStyle name="Vírgula 7 5 4 4 5" xfId="36701"/>
    <cellStyle name="Vírgula 7 5 4 4 6" xfId="42018"/>
    <cellStyle name="Vírgula 7 5 4 5" xfId="36702"/>
    <cellStyle name="Vírgula 7 5 4 5 2" xfId="36703"/>
    <cellStyle name="Vírgula 7 5 4 5 3" xfId="36704"/>
    <cellStyle name="Vírgula 7 5 4 5 4" xfId="50233"/>
    <cellStyle name="Vírgula 7 5 4 6" xfId="36705"/>
    <cellStyle name="Vírgula 7 5 4 6 2" xfId="36706"/>
    <cellStyle name="Vírgula 7 5 4 6 3" xfId="36707"/>
    <cellStyle name="Vírgula 7 5 4 6 4" xfId="45652"/>
    <cellStyle name="Vírgula 7 5 4 7" xfId="36708"/>
    <cellStyle name="Vírgula 7 5 4 7 2" xfId="36709"/>
    <cellStyle name="Vírgula 7 5 4 7 3" xfId="36710"/>
    <cellStyle name="Vírgula 7 5 4 7 4" xfId="50863"/>
    <cellStyle name="Vírgula 7 5 4 8" xfId="36711"/>
    <cellStyle name="Vírgula 7 5 4 8 2" xfId="36712"/>
    <cellStyle name="Vírgula 7 5 4 8 3" xfId="43829"/>
    <cellStyle name="Vírgula 7 5 4 9" xfId="36713"/>
    <cellStyle name="Vírgula 7 5 5" xfId="36714"/>
    <cellStyle name="Vírgula 7 5 5 10" xfId="40345"/>
    <cellStyle name="Vírgula 7 5 5 2" xfId="36715"/>
    <cellStyle name="Vírgula 7 5 5 2 2" xfId="36716"/>
    <cellStyle name="Vírgula 7 5 5 2 2 2" xfId="36717"/>
    <cellStyle name="Vírgula 7 5 5 2 2 2 2" xfId="36718"/>
    <cellStyle name="Vírgula 7 5 5 2 2 2 3" xfId="36719"/>
    <cellStyle name="Vírgula 7 5 5 2 2 2 4" xfId="53774"/>
    <cellStyle name="Vírgula 7 5 5 2 2 3" xfId="36720"/>
    <cellStyle name="Vírgula 7 5 5 2 2 3 2" xfId="36721"/>
    <cellStyle name="Vírgula 7 5 5 2 2 3 3" xfId="50234"/>
    <cellStyle name="Vírgula 7 5 5 2 2 4" xfId="36722"/>
    <cellStyle name="Vírgula 7 5 5 2 2 5" xfId="36723"/>
    <cellStyle name="Vírgula 7 5 5 2 2 6" xfId="43118"/>
    <cellStyle name="Vírgula 7 5 5 2 3" xfId="36724"/>
    <cellStyle name="Vírgula 7 5 5 2 3 2" xfId="36725"/>
    <cellStyle name="Vírgula 7 5 5 2 3 3" xfId="36726"/>
    <cellStyle name="Vírgula 7 5 5 2 3 4" xfId="50235"/>
    <cellStyle name="Vírgula 7 5 5 2 4" xfId="36727"/>
    <cellStyle name="Vírgula 7 5 5 2 4 2" xfId="36728"/>
    <cellStyle name="Vírgula 7 5 5 2 4 3" xfId="36729"/>
    <cellStyle name="Vírgula 7 5 5 2 4 4" xfId="46752"/>
    <cellStyle name="Vírgula 7 5 5 2 5" xfId="36730"/>
    <cellStyle name="Vírgula 7 5 5 2 5 2" xfId="36731"/>
    <cellStyle name="Vírgula 7 5 5 2 5 3" xfId="36732"/>
    <cellStyle name="Vírgula 7 5 5 2 5 4" xfId="51963"/>
    <cellStyle name="Vírgula 7 5 5 2 6" xfId="36733"/>
    <cellStyle name="Vírgula 7 5 5 2 6 2" xfId="36734"/>
    <cellStyle name="Vírgula 7 5 5 2 6 3" xfId="44929"/>
    <cellStyle name="Vírgula 7 5 5 2 7" xfId="36735"/>
    <cellStyle name="Vírgula 7 5 5 2 8" xfId="36736"/>
    <cellStyle name="Vírgula 7 5 5 2 9" xfId="41307"/>
    <cellStyle name="Vírgula 7 5 5 3" xfId="36737"/>
    <cellStyle name="Vírgula 7 5 5 3 2" xfId="36738"/>
    <cellStyle name="Vírgula 7 5 5 3 2 2" xfId="36739"/>
    <cellStyle name="Vírgula 7 5 5 3 2 3" xfId="36740"/>
    <cellStyle name="Vírgula 7 5 5 3 2 4" xfId="52812"/>
    <cellStyle name="Vírgula 7 5 5 3 3" xfId="36741"/>
    <cellStyle name="Vírgula 7 5 5 3 3 2" xfId="36742"/>
    <cellStyle name="Vírgula 7 5 5 3 3 3" xfId="50236"/>
    <cellStyle name="Vírgula 7 5 5 3 4" xfId="36743"/>
    <cellStyle name="Vírgula 7 5 5 3 5" xfId="36744"/>
    <cellStyle name="Vírgula 7 5 5 3 6" xfId="42156"/>
    <cellStyle name="Vírgula 7 5 5 4" xfId="36745"/>
    <cellStyle name="Vírgula 7 5 5 4 2" xfId="36746"/>
    <cellStyle name="Vírgula 7 5 5 4 3" xfId="36747"/>
    <cellStyle name="Vírgula 7 5 5 4 4" xfId="50237"/>
    <cellStyle name="Vírgula 7 5 5 5" xfId="36748"/>
    <cellStyle name="Vírgula 7 5 5 5 2" xfId="36749"/>
    <cellStyle name="Vírgula 7 5 5 5 3" xfId="36750"/>
    <cellStyle name="Vírgula 7 5 5 5 4" xfId="45790"/>
    <cellStyle name="Vírgula 7 5 5 6" xfId="36751"/>
    <cellStyle name="Vírgula 7 5 5 6 2" xfId="36752"/>
    <cellStyle name="Vírgula 7 5 5 6 3" xfId="36753"/>
    <cellStyle name="Vírgula 7 5 5 6 4" xfId="51001"/>
    <cellStyle name="Vírgula 7 5 5 7" xfId="36754"/>
    <cellStyle name="Vírgula 7 5 5 7 2" xfId="36755"/>
    <cellStyle name="Vírgula 7 5 5 7 3" xfId="43967"/>
    <cellStyle name="Vírgula 7 5 5 8" xfId="36756"/>
    <cellStyle name="Vírgula 7 5 5 9" xfId="36757"/>
    <cellStyle name="Vírgula 7 5 6" xfId="36758"/>
    <cellStyle name="Vírgula 7 5 6 2" xfId="36759"/>
    <cellStyle name="Vírgula 7 5 6 2 2" xfId="36760"/>
    <cellStyle name="Vírgula 7 5 6 2 2 2" xfId="36761"/>
    <cellStyle name="Vírgula 7 5 6 2 2 3" xfId="36762"/>
    <cellStyle name="Vírgula 7 5 6 2 2 4" xfId="53765"/>
    <cellStyle name="Vírgula 7 5 6 2 3" xfId="36763"/>
    <cellStyle name="Vírgula 7 5 6 2 3 2" xfId="36764"/>
    <cellStyle name="Vírgula 7 5 6 2 3 3" xfId="50238"/>
    <cellStyle name="Vírgula 7 5 6 2 4" xfId="36765"/>
    <cellStyle name="Vírgula 7 5 6 2 5" xfId="36766"/>
    <cellStyle name="Vírgula 7 5 6 2 6" xfId="43109"/>
    <cellStyle name="Vírgula 7 5 6 3" xfId="36767"/>
    <cellStyle name="Vírgula 7 5 6 3 2" xfId="36768"/>
    <cellStyle name="Vírgula 7 5 6 3 3" xfId="36769"/>
    <cellStyle name="Vírgula 7 5 6 3 4" xfId="50239"/>
    <cellStyle name="Vírgula 7 5 6 4" xfId="36770"/>
    <cellStyle name="Vírgula 7 5 6 4 2" xfId="36771"/>
    <cellStyle name="Vírgula 7 5 6 4 3" xfId="36772"/>
    <cellStyle name="Vírgula 7 5 6 4 4" xfId="46743"/>
    <cellStyle name="Vírgula 7 5 6 5" xfId="36773"/>
    <cellStyle name="Vírgula 7 5 6 5 2" xfId="36774"/>
    <cellStyle name="Vírgula 7 5 6 5 3" xfId="36775"/>
    <cellStyle name="Vírgula 7 5 6 5 4" xfId="51954"/>
    <cellStyle name="Vírgula 7 5 6 6" xfId="36776"/>
    <cellStyle name="Vírgula 7 5 6 6 2" xfId="36777"/>
    <cellStyle name="Vírgula 7 5 6 6 3" xfId="44920"/>
    <cellStyle name="Vírgula 7 5 6 7" xfId="36778"/>
    <cellStyle name="Vírgula 7 5 6 8" xfId="36779"/>
    <cellStyle name="Vírgula 7 5 6 9" xfId="41298"/>
    <cellStyle name="Vírgula 7 5 7" xfId="36780"/>
    <cellStyle name="Vírgula 7 5 7 2" xfId="36781"/>
    <cellStyle name="Vírgula 7 5 7 2 2" xfId="36782"/>
    <cellStyle name="Vírgula 7 5 7 2 2 2" xfId="36783"/>
    <cellStyle name="Vírgula 7 5 7 2 2 3" xfId="36784"/>
    <cellStyle name="Vírgula 7 5 7 2 2 4" xfId="53917"/>
    <cellStyle name="Vírgula 7 5 7 2 3" xfId="36785"/>
    <cellStyle name="Vírgula 7 5 7 2 3 2" xfId="36786"/>
    <cellStyle name="Vírgula 7 5 7 2 3 3" xfId="50240"/>
    <cellStyle name="Vírgula 7 5 7 2 4" xfId="36787"/>
    <cellStyle name="Vírgula 7 5 7 2 5" xfId="36788"/>
    <cellStyle name="Vírgula 7 5 7 2 6" xfId="43261"/>
    <cellStyle name="Vírgula 7 5 7 3" xfId="36789"/>
    <cellStyle name="Vírgula 7 5 7 3 2" xfId="36790"/>
    <cellStyle name="Vírgula 7 5 7 3 3" xfId="36791"/>
    <cellStyle name="Vírgula 7 5 7 3 4" xfId="50241"/>
    <cellStyle name="Vírgula 7 5 7 4" xfId="36792"/>
    <cellStyle name="Vírgula 7 5 7 4 2" xfId="36793"/>
    <cellStyle name="Vírgula 7 5 7 4 3" xfId="36794"/>
    <cellStyle name="Vírgula 7 5 7 4 4" xfId="46895"/>
    <cellStyle name="Vírgula 7 5 7 5" xfId="36795"/>
    <cellStyle name="Vírgula 7 5 7 5 2" xfId="36796"/>
    <cellStyle name="Vírgula 7 5 7 5 3" xfId="36797"/>
    <cellStyle name="Vírgula 7 5 7 5 4" xfId="52106"/>
    <cellStyle name="Vírgula 7 5 7 6" xfId="36798"/>
    <cellStyle name="Vírgula 7 5 7 6 2" xfId="36799"/>
    <cellStyle name="Vírgula 7 5 7 6 3" xfId="45072"/>
    <cellStyle name="Vírgula 7 5 7 7" xfId="36800"/>
    <cellStyle name="Vírgula 7 5 7 8" xfId="36801"/>
    <cellStyle name="Vírgula 7 5 7 9" xfId="41450"/>
    <cellStyle name="Vírgula 7 5 8" xfId="36802"/>
    <cellStyle name="Vírgula 7 5 8 2" xfId="36803"/>
    <cellStyle name="Vírgula 7 5 8 2 2" xfId="36804"/>
    <cellStyle name="Vírgula 7 5 8 2 2 2" xfId="36805"/>
    <cellStyle name="Vírgula 7 5 8 2 2 3" xfId="36806"/>
    <cellStyle name="Vírgula 7 5 8 2 2 4" xfId="54052"/>
    <cellStyle name="Vírgula 7 5 8 2 3" xfId="36807"/>
    <cellStyle name="Vírgula 7 5 8 2 3 2" xfId="36808"/>
    <cellStyle name="Vírgula 7 5 8 2 3 3" xfId="50242"/>
    <cellStyle name="Vírgula 7 5 8 2 4" xfId="36809"/>
    <cellStyle name="Vírgula 7 5 8 2 5" xfId="36810"/>
    <cellStyle name="Vírgula 7 5 8 2 6" xfId="43396"/>
    <cellStyle name="Vírgula 7 5 8 3" xfId="36811"/>
    <cellStyle name="Vírgula 7 5 8 3 2" xfId="36812"/>
    <cellStyle name="Vírgula 7 5 8 3 3" xfId="36813"/>
    <cellStyle name="Vírgula 7 5 8 3 4" xfId="47030"/>
    <cellStyle name="Vírgula 7 5 8 4" xfId="36814"/>
    <cellStyle name="Vírgula 7 5 8 4 2" xfId="36815"/>
    <cellStyle name="Vírgula 7 5 8 4 3" xfId="36816"/>
    <cellStyle name="Vírgula 7 5 8 4 4" xfId="52241"/>
    <cellStyle name="Vírgula 7 5 8 5" xfId="36817"/>
    <cellStyle name="Vírgula 7 5 8 5 2" xfId="36818"/>
    <cellStyle name="Vírgula 7 5 8 5 3" xfId="45207"/>
    <cellStyle name="Vírgula 7 5 8 6" xfId="36819"/>
    <cellStyle name="Vírgula 7 5 8 7" xfId="36820"/>
    <cellStyle name="Vírgula 7 5 8 8" xfId="41585"/>
    <cellStyle name="Vírgula 7 5 9" xfId="36821"/>
    <cellStyle name="Vírgula 7 5 9 2" xfId="36822"/>
    <cellStyle name="Vírgula 7 5 9 2 2" xfId="36823"/>
    <cellStyle name="Vírgula 7 5 9 2 3" xfId="36824"/>
    <cellStyle name="Vírgula 7 5 9 2 4" xfId="52456"/>
    <cellStyle name="Vírgula 7 5 9 3" xfId="36825"/>
    <cellStyle name="Vírgula 7 5 9 3 2" xfId="36826"/>
    <cellStyle name="Vírgula 7 5 9 3 3" xfId="50243"/>
    <cellStyle name="Vírgula 7 5 9 4" xfId="36827"/>
    <cellStyle name="Vírgula 7 5 9 5" xfId="36828"/>
    <cellStyle name="Vírgula 7 5 9 6" xfId="41800"/>
    <cellStyle name="Vírgula 7 6" xfId="288"/>
    <cellStyle name="Vírgula 7 6 10" xfId="36829"/>
    <cellStyle name="Vírgula 7 6 10 2" xfId="36830"/>
    <cellStyle name="Vírgula 7 6 10 3" xfId="36831"/>
    <cellStyle name="Vírgula 7 6 10 4" xfId="50770"/>
    <cellStyle name="Vírgula 7 6 11" xfId="36832"/>
    <cellStyle name="Vírgula 7 6 11 2" xfId="36833"/>
    <cellStyle name="Vírgula 7 6 11 3" xfId="43736"/>
    <cellStyle name="Vírgula 7 6 12" xfId="36834"/>
    <cellStyle name="Vírgula 7 6 13" xfId="36835"/>
    <cellStyle name="Vírgula 7 6 14" xfId="40114"/>
    <cellStyle name="Vírgula 7 6 2" xfId="36836"/>
    <cellStyle name="Vírgula 7 6 2 10" xfId="36837"/>
    <cellStyle name="Vírgula 7 6 2 11" xfId="40249"/>
    <cellStyle name="Vírgula 7 6 2 2" xfId="36838"/>
    <cellStyle name="Vírgula 7 6 2 2 10" xfId="40616"/>
    <cellStyle name="Vírgula 7 6 2 2 2" xfId="36839"/>
    <cellStyle name="Vírgula 7 6 2 2 2 2" xfId="36840"/>
    <cellStyle name="Vírgula 7 6 2 2 2 2 2" xfId="36841"/>
    <cellStyle name="Vírgula 7 6 2 2 2 2 2 2" xfId="36842"/>
    <cellStyle name="Vírgula 7 6 2 2 2 2 2 3" xfId="36843"/>
    <cellStyle name="Vírgula 7 6 2 2 2 2 2 4" xfId="53777"/>
    <cellStyle name="Vírgula 7 6 2 2 2 2 3" xfId="36844"/>
    <cellStyle name="Vírgula 7 6 2 2 2 2 3 2" xfId="36845"/>
    <cellStyle name="Vírgula 7 6 2 2 2 2 3 3" xfId="50244"/>
    <cellStyle name="Vírgula 7 6 2 2 2 2 4" xfId="36846"/>
    <cellStyle name="Vírgula 7 6 2 2 2 2 5" xfId="36847"/>
    <cellStyle name="Vírgula 7 6 2 2 2 2 6" xfId="43121"/>
    <cellStyle name="Vírgula 7 6 2 2 2 3" xfId="36848"/>
    <cellStyle name="Vírgula 7 6 2 2 2 3 2" xfId="36849"/>
    <cellStyle name="Vírgula 7 6 2 2 2 3 3" xfId="36850"/>
    <cellStyle name="Vírgula 7 6 2 2 2 3 4" xfId="50245"/>
    <cellStyle name="Vírgula 7 6 2 2 2 4" xfId="36851"/>
    <cellStyle name="Vírgula 7 6 2 2 2 4 2" xfId="36852"/>
    <cellStyle name="Vírgula 7 6 2 2 2 4 3" xfId="36853"/>
    <cellStyle name="Vírgula 7 6 2 2 2 4 4" xfId="46755"/>
    <cellStyle name="Vírgula 7 6 2 2 2 5" xfId="36854"/>
    <cellStyle name="Vírgula 7 6 2 2 2 5 2" xfId="36855"/>
    <cellStyle name="Vírgula 7 6 2 2 2 5 3" xfId="36856"/>
    <cellStyle name="Vírgula 7 6 2 2 2 5 4" xfId="51966"/>
    <cellStyle name="Vírgula 7 6 2 2 2 6" xfId="36857"/>
    <cellStyle name="Vírgula 7 6 2 2 2 6 2" xfId="36858"/>
    <cellStyle name="Vírgula 7 6 2 2 2 6 3" xfId="44932"/>
    <cellStyle name="Vírgula 7 6 2 2 2 7" xfId="36859"/>
    <cellStyle name="Vírgula 7 6 2 2 2 8" xfId="36860"/>
    <cellStyle name="Vírgula 7 6 2 2 2 9" xfId="41310"/>
    <cellStyle name="Vírgula 7 6 2 2 3" xfId="36861"/>
    <cellStyle name="Vírgula 7 6 2 2 3 2" xfId="36862"/>
    <cellStyle name="Vírgula 7 6 2 2 3 2 2" xfId="36863"/>
    <cellStyle name="Vírgula 7 6 2 2 3 2 3" xfId="36864"/>
    <cellStyle name="Vírgula 7 6 2 2 3 2 4" xfId="53083"/>
    <cellStyle name="Vírgula 7 6 2 2 3 3" xfId="36865"/>
    <cellStyle name="Vírgula 7 6 2 2 3 3 2" xfId="36866"/>
    <cellStyle name="Vírgula 7 6 2 2 3 3 3" xfId="50246"/>
    <cellStyle name="Vírgula 7 6 2 2 3 4" xfId="36867"/>
    <cellStyle name="Vírgula 7 6 2 2 3 5" xfId="36868"/>
    <cellStyle name="Vírgula 7 6 2 2 3 6" xfId="42427"/>
    <cellStyle name="Vírgula 7 6 2 2 4" xfId="36869"/>
    <cellStyle name="Vírgula 7 6 2 2 4 2" xfId="36870"/>
    <cellStyle name="Vírgula 7 6 2 2 4 3" xfId="36871"/>
    <cellStyle name="Vírgula 7 6 2 2 4 4" xfId="50247"/>
    <cellStyle name="Vírgula 7 6 2 2 5" xfId="36872"/>
    <cellStyle name="Vírgula 7 6 2 2 5 2" xfId="36873"/>
    <cellStyle name="Vírgula 7 6 2 2 5 3" xfId="36874"/>
    <cellStyle name="Vírgula 7 6 2 2 5 4" xfId="46061"/>
    <cellStyle name="Vírgula 7 6 2 2 6" xfId="36875"/>
    <cellStyle name="Vírgula 7 6 2 2 6 2" xfId="36876"/>
    <cellStyle name="Vírgula 7 6 2 2 6 3" xfId="36877"/>
    <cellStyle name="Vírgula 7 6 2 2 6 4" xfId="51272"/>
    <cellStyle name="Vírgula 7 6 2 2 7" xfId="36878"/>
    <cellStyle name="Vírgula 7 6 2 2 7 2" xfId="36879"/>
    <cellStyle name="Vírgula 7 6 2 2 7 3" xfId="44238"/>
    <cellStyle name="Vírgula 7 6 2 2 8" xfId="36880"/>
    <cellStyle name="Vírgula 7 6 2 2 9" xfId="36881"/>
    <cellStyle name="Vírgula 7 6 2 3" xfId="36882"/>
    <cellStyle name="Vírgula 7 6 2 3 2" xfId="36883"/>
    <cellStyle name="Vírgula 7 6 2 3 2 2" xfId="36884"/>
    <cellStyle name="Vírgula 7 6 2 3 2 2 2" xfId="36885"/>
    <cellStyle name="Vírgula 7 6 2 3 2 2 3" xfId="36886"/>
    <cellStyle name="Vírgula 7 6 2 3 2 2 4" xfId="53776"/>
    <cellStyle name="Vírgula 7 6 2 3 2 3" xfId="36887"/>
    <cellStyle name="Vírgula 7 6 2 3 2 3 2" xfId="36888"/>
    <cellStyle name="Vírgula 7 6 2 3 2 3 3" xfId="50248"/>
    <cellStyle name="Vírgula 7 6 2 3 2 4" xfId="36889"/>
    <cellStyle name="Vírgula 7 6 2 3 2 5" xfId="36890"/>
    <cellStyle name="Vírgula 7 6 2 3 2 6" xfId="43120"/>
    <cellStyle name="Vírgula 7 6 2 3 3" xfId="36891"/>
    <cellStyle name="Vírgula 7 6 2 3 3 2" xfId="36892"/>
    <cellStyle name="Vírgula 7 6 2 3 3 3" xfId="36893"/>
    <cellStyle name="Vírgula 7 6 2 3 3 4" xfId="50249"/>
    <cellStyle name="Vírgula 7 6 2 3 4" xfId="36894"/>
    <cellStyle name="Vírgula 7 6 2 3 4 2" xfId="36895"/>
    <cellStyle name="Vírgula 7 6 2 3 4 3" xfId="36896"/>
    <cellStyle name="Vírgula 7 6 2 3 4 4" xfId="46754"/>
    <cellStyle name="Vírgula 7 6 2 3 5" xfId="36897"/>
    <cellStyle name="Vírgula 7 6 2 3 5 2" xfId="36898"/>
    <cellStyle name="Vírgula 7 6 2 3 5 3" xfId="36899"/>
    <cellStyle name="Vírgula 7 6 2 3 5 4" xfId="51965"/>
    <cellStyle name="Vírgula 7 6 2 3 6" xfId="36900"/>
    <cellStyle name="Vírgula 7 6 2 3 6 2" xfId="36901"/>
    <cellStyle name="Vírgula 7 6 2 3 6 3" xfId="44931"/>
    <cellStyle name="Vírgula 7 6 2 3 7" xfId="36902"/>
    <cellStyle name="Vírgula 7 6 2 3 8" xfId="36903"/>
    <cellStyle name="Vírgula 7 6 2 3 9" xfId="41309"/>
    <cellStyle name="Vírgula 7 6 2 4" xfId="36904"/>
    <cellStyle name="Vírgula 7 6 2 4 2" xfId="36905"/>
    <cellStyle name="Vírgula 7 6 2 4 2 2" xfId="36906"/>
    <cellStyle name="Vírgula 7 6 2 4 2 3" xfId="36907"/>
    <cellStyle name="Vírgula 7 6 2 4 2 4" xfId="52716"/>
    <cellStyle name="Vírgula 7 6 2 4 3" xfId="36908"/>
    <cellStyle name="Vírgula 7 6 2 4 3 2" xfId="36909"/>
    <cellStyle name="Vírgula 7 6 2 4 3 3" xfId="50250"/>
    <cellStyle name="Vírgula 7 6 2 4 4" xfId="36910"/>
    <cellStyle name="Vírgula 7 6 2 4 5" xfId="36911"/>
    <cellStyle name="Vírgula 7 6 2 4 6" xfId="42060"/>
    <cellStyle name="Vírgula 7 6 2 5" xfId="36912"/>
    <cellStyle name="Vírgula 7 6 2 5 2" xfId="36913"/>
    <cellStyle name="Vírgula 7 6 2 5 3" xfId="36914"/>
    <cellStyle name="Vírgula 7 6 2 5 4" xfId="50251"/>
    <cellStyle name="Vírgula 7 6 2 6" xfId="36915"/>
    <cellStyle name="Vírgula 7 6 2 6 2" xfId="36916"/>
    <cellStyle name="Vírgula 7 6 2 6 3" xfId="36917"/>
    <cellStyle name="Vírgula 7 6 2 6 4" xfId="45694"/>
    <cellStyle name="Vírgula 7 6 2 7" xfId="36918"/>
    <cellStyle name="Vírgula 7 6 2 7 2" xfId="36919"/>
    <cellStyle name="Vírgula 7 6 2 7 3" xfId="36920"/>
    <cellStyle name="Vírgula 7 6 2 7 4" xfId="50905"/>
    <cellStyle name="Vírgula 7 6 2 8" xfId="36921"/>
    <cellStyle name="Vírgula 7 6 2 8 2" xfId="36922"/>
    <cellStyle name="Vírgula 7 6 2 8 3" xfId="43871"/>
    <cellStyle name="Vírgula 7 6 2 9" xfId="36923"/>
    <cellStyle name="Vírgula 7 6 3" xfId="36924"/>
    <cellStyle name="Vírgula 7 6 3 10" xfId="40387"/>
    <cellStyle name="Vírgula 7 6 3 2" xfId="36925"/>
    <cellStyle name="Vírgula 7 6 3 2 2" xfId="36926"/>
    <cellStyle name="Vírgula 7 6 3 2 2 2" xfId="36927"/>
    <cellStyle name="Vírgula 7 6 3 2 2 2 2" xfId="36928"/>
    <cellStyle name="Vírgula 7 6 3 2 2 2 3" xfId="36929"/>
    <cellStyle name="Vírgula 7 6 3 2 2 2 4" xfId="53778"/>
    <cellStyle name="Vírgula 7 6 3 2 2 3" xfId="36930"/>
    <cellStyle name="Vírgula 7 6 3 2 2 3 2" xfId="36931"/>
    <cellStyle name="Vírgula 7 6 3 2 2 3 3" xfId="50252"/>
    <cellStyle name="Vírgula 7 6 3 2 2 4" xfId="36932"/>
    <cellStyle name="Vírgula 7 6 3 2 2 5" xfId="36933"/>
    <cellStyle name="Vírgula 7 6 3 2 2 6" xfId="43122"/>
    <cellStyle name="Vírgula 7 6 3 2 3" xfId="36934"/>
    <cellStyle name="Vírgula 7 6 3 2 3 2" xfId="36935"/>
    <cellStyle name="Vírgula 7 6 3 2 3 3" xfId="36936"/>
    <cellStyle name="Vírgula 7 6 3 2 3 4" xfId="50253"/>
    <cellStyle name="Vírgula 7 6 3 2 4" xfId="36937"/>
    <cellStyle name="Vírgula 7 6 3 2 4 2" xfId="36938"/>
    <cellStyle name="Vírgula 7 6 3 2 4 3" xfId="36939"/>
    <cellStyle name="Vírgula 7 6 3 2 4 4" xfId="46756"/>
    <cellStyle name="Vírgula 7 6 3 2 5" xfId="36940"/>
    <cellStyle name="Vírgula 7 6 3 2 5 2" xfId="36941"/>
    <cellStyle name="Vírgula 7 6 3 2 5 3" xfId="36942"/>
    <cellStyle name="Vírgula 7 6 3 2 5 4" xfId="51967"/>
    <cellStyle name="Vírgula 7 6 3 2 6" xfId="36943"/>
    <cellStyle name="Vírgula 7 6 3 2 6 2" xfId="36944"/>
    <cellStyle name="Vírgula 7 6 3 2 6 3" xfId="44933"/>
    <cellStyle name="Vírgula 7 6 3 2 7" xfId="36945"/>
    <cellStyle name="Vírgula 7 6 3 2 8" xfId="36946"/>
    <cellStyle name="Vírgula 7 6 3 2 9" xfId="41311"/>
    <cellStyle name="Vírgula 7 6 3 3" xfId="36947"/>
    <cellStyle name="Vírgula 7 6 3 3 2" xfId="36948"/>
    <cellStyle name="Vírgula 7 6 3 3 2 2" xfId="36949"/>
    <cellStyle name="Vírgula 7 6 3 3 2 3" xfId="36950"/>
    <cellStyle name="Vírgula 7 6 3 3 2 4" xfId="52854"/>
    <cellStyle name="Vírgula 7 6 3 3 3" xfId="36951"/>
    <cellStyle name="Vírgula 7 6 3 3 3 2" xfId="36952"/>
    <cellStyle name="Vírgula 7 6 3 3 3 3" xfId="50254"/>
    <cellStyle name="Vírgula 7 6 3 3 4" xfId="36953"/>
    <cellStyle name="Vírgula 7 6 3 3 5" xfId="36954"/>
    <cellStyle name="Vírgula 7 6 3 3 6" xfId="42198"/>
    <cellStyle name="Vírgula 7 6 3 4" xfId="36955"/>
    <cellStyle name="Vírgula 7 6 3 4 2" xfId="36956"/>
    <cellStyle name="Vírgula 7 6 3 4 3" xfId="36957"/>
    <cellStyle name="Vírgula 7 6 3 4 4" xfId="50255"/>
    <cellStyle name="Vírgula 7 6 3 5" xfId="36958"/>
    <cellStyle name="Vírgula 7 6 3 5 2" xfId="36959"/>
    <cellStyle name="Vírgula 7 6 3 5 3" xfId="36960"/>
    <cellStyle name="Vírgula 7 6 3 5 4" xfId="45832"/>
    <cellStyle name="Vírgula 7 6 3 6" xfId="36961"/>
    <cellStyle name="Vírgula 7 6 3 6 2" xfId="36962"/>
    <cellStyle name="Vírgula 7 6 3 6 3" xfId="36963"/>
    <cellStyle name="Vírgula 7 6 3 6 4" xfId="51043"/>
    <cellStyle name="Vírgula 7 6 3 7" xfId="36964"/>
    <cellStyle name="Vírgula 7 6 3 7 2" xfId="36965"/>
    <cellStyle name="Vírgula 7 6 3 7 3" xfId="44009"/>
    <cellStyle name="Vírgula 7 6 3 8" xfId="36966"/>
    <cellStyle name="Vírgula 7 6 3 9" xfId="36967"/>
    <cellStyle name="Vírgula 7 6 4" xfId="36968"/>
    <cellStyle name="Vírgula 7 6 4 2" xfId="36969"/>
    <cellStyle name="Vírgula 7 6 4 2 2" xfId="36970"/>
    <cellStyle name="Vírgula 7 6 4 2 2 2" xfId="36971"/>
    <cellStyle name="Vírgula 7 6 4 2 2 3" xfId="36972"/>
    <cellStyle name="Vírgula 7 6 4 2 2 4" xfId="53775"/>
    <cellStyle name="Vírgula 7 6 4 2 3" xfId="36973"/>
    <cellStyle name="Vírgula 7 6 4 2 3 2" xfId="36974"/>
    <cellStyle name="Vírgula 7 6 4 2 3 3" xfId="50256"/>
    <cellStyle name="Vírgula 7 6 4 2 4" xfId="36975"/>
    <cellStyle name="Vírgula 7 6 4 2 5" xfId="36976"/>
    <cellStyle name="Vírgula 7 6 4 2 6" xfId="43119"/>
    <cellStyle name="Vírgula 7 6 4 3" xfId="36977"/>
    <cellStyle name="Vírgula 7 6 4 3 2" xfId="36978"/>
    <cellStyle name="Vírgula 7 6 4 3 3" xfId="36979"/>
    <cellStyle name="Vírgula 7 6 4 3 4" xfId="50257"/>
    <cellStyle name="Vírgula 7 6 4 4" xfId="36980"/>
    <cellStyle name="Vírgula 7 6 4 4 2" xfId="36981"/>
    <cellStyle name="Vírgula 7 6 4 4 3" xfId="36982"/>
    <cellStyle name="Vírgula 7 6 4 4 4" xfId="46753"/>
    <cellStyle name="Vírgula 7 6 4 5" xfId="36983"/>
    <cellStyle name="Vírgula 7 6 4 5 2" xfId="36984"/>
    <cellStyle name="Vírgula 7 6 4 5 3" xfId="36985"/>
    <cellStyle name="Vírgula 7 6 4 5 4" xfId="51964"/>
    <cellStyle name="Vírgula 7 6 4 6" xfId="36986"/>
    <cellStyle name="Vírgula 7 6 4 6 2" xfId="36987"/>
    <cellStyle name="Vírgula 7 6 4 6 3" xfId="44930"/>
    <cellStyle name="Vírgula 7 6 4 7" xfId="36988"/>
    <cellStyle name="Vírgula 7 6 4 8" xfId="36989"/>
    <cellStyle name="Vírgula 7 6 4 9" xfId="41308"/>
    <cellStyle name="Vírgula 7 6 5" xfId="36990"/>
    <cellStyle name="Vírgula 7 6 5 2" xfId="36991"/>
    <cellStyle name="Vírgula 7 6 5 2 2" xfId="36992"/>
    <cellStyle name="Vírgula 7 6 5 2 2 2" xfId="36993"/>
    <cellStyle name="Vírgula 7 6 5 2 2 3" xfId="36994"/>
    <cellStyle name="Vírgula 7 6 5 2 2 4" xfId="53959"/>
    <cellStyle name="Vírgula 7 6 5 2 3" xfId="36995"/>
    <cellStyle name="Vírgula 7 6 5 2 3 2" xfId="36996"/>
    <cellStyle name="Vírgula 7 6 5 2 3 3" xfId="50258"/>
    <cellStyle name="Vírgula 7 6 5 2 4" xfId="36997"/>
    <cellStyle name="Vírgula 7 6 5 2 5" xfId="36998"/>
    <cellStyle name="Vírgula 7 6 5 2 6" xfId="43303"/>
    <cellStyle name="Vírgula 7 6 5 3" xfId="36999"/>
    <cellStyle name="Vírgula 7 6 5 3 2" xfId="37000"/>
    <cellStyle name="Vírgula 7 6 5 3 3" xfId="37001"/>
    <cellStyle name="Vírgula 7 6 5 3 4" xfId="50259"/>
    <cellStyle name="Vírgula 7 6 5 4" xfId="37002"/>
    <cellStyle name="Vírgula 7 6 5 4 2" xfId="37003"/>
    <cellStyle name="Vírgula 7 6 5 4 3" xfId="37004"/>
    <cellStyle name="Vírgula 7 6 5 4 4" xfId="46937"/>
    <cellStyle name="Vírgula 7 6 5 5" xfId="37005"/>
    <cellStyle name="Vírgula 7 6 5 5 2" xfId="37006"/>
    <cellStyle name="Vírgula 7 6 5 5 3" xfId="37007"/>
    <cellStyle name="Vírgula 7 6 5 5 4" xfId="52148"/>
    <cellStyle name="Vírgula 7 6 5 6" xfId="37008"/>
    <cellStyle name="Vírgula 7 6 5 6 2" xfId="37009"/>
    <cellStyle name="Vírgula 7 6 5 6 3" xfId="45114"/>
    <cellStyle name="Vírgula 7 6 5 7" xfId="37010"/>
    <cellStyle name="Vírgula 7 6 5 8" xfId="37011"/>
    <cellStyle name="Vírgula 7 6 5 9" xfId="41492"/>
    <cellStyle name="Vírgula 7 6 6" xfId="37012"/>
    <cellStyle name="Vírgula 7 6 6 2" xfId="37013"/>
    <cellStyle name="Vírgula 7 6 6 2 2" xfId="37014"/>
    <cellStyle name="Vírgula 7 6 6 2 2 2" xfId="37015"/>
    <cellStyle name="Vírgula 7 6 6 2 2 3" xfId="37016"/>
    <cellStyle name="Vírgula 7 6 6 2 2 4" xfId="54094"/>
    <cellStyle name="Vírgula 7 6 6 2 3" xfId="37017"/>
    <cellStyle name="Vírgula 7 6 6 2 3 2" xfId="37018"/>
    <cellStyle name="Vírgula 7 6 6 2 3 3" xfId="50260"/>
    <cellStyle name="Vírgula 7 6 6 2 4" xfId="37019"/>
    <cellStyle name="Vírgula 7 6 6 2 5" xfId="37020"/>
    <cellStyle name="Vírgula 7 6 6 2 6" xfId="43438"/>
    <cellStyle name="Vírgula 7 6 6 3" xfId="37021"/>
    <cellStyle name="Vírgula 7 6 6 3 2" xfId="37022"/>
    <cellStyle name="Vírgula 7 6 6 3 3" xfId="37023"/>
    <cellStyle name="Vírgula 7 6 6 3 4" xfId="47072"/>
    <cellStyle name="Vírgula 7 6 6 4" xfId="37024"/>
    <cellStyle name="Vírgula 7 6 6 4 2" xfId="37025"/>
    <cellStyle name="Vírgula 7 6 6 4 3" xfId="37026"/>
    <cellStyle name="Vírgula 7 6 6 4 4" xfId="52283"/>
    <cellStyle name="Vírgula 7 6 6 5" xfId="37027"/>
    <cellStyle name="Vírgula 7 6 6 5 2" xfId="37028"/>
    <cellStyle name="Vírgula 7 6 6 5 3" xfId="45249"/>
    <cellStyle name="Vírgula 7 6 6 6" xfId="37029"/>
    <cellStyle name="Vírgula 7 6 6 7" xfId="37030"/>
    <cellStyle name="Vírgula 7 6 6 8" xfId="41627"/>
    <cellStyle name="Vírgula 7 6 7" xfId="37031"/>
    <cellStyle name="Vírgula 7 6 7 2" xfId="37032"/>
    <cellStyle name="Vírgula 7 6 7 2 2" xfId="37033"/>
    <cellStyle name="Vírgula 7 6 7 2 3" xfId="37034"/>
    <cellStyle name="Vírgula 7 6 7 2 4" xfId="52581"/>
    <cellStyle name="Vírgula 7 6 7 3" xfId="37035"/>
    <cellStyle name="Vírgula 7 6 7 3 2" xfId="37036"/>
    <cellStyle name="Vírgula 7 6 7 3 3" xfId="50261"/>
    <cellStyle name="Vírgula 7 6 7 4" xfId="37037"/>
    <cellStyle name="Vírgula 7 6 7 5" xfId="37038"/>
    <cellStyle name="Vírgula 7 6 7 6" xfId="41925"/>
    <cellStyle name="Vírgula 7 6 8" xfId="37039"/>
    <cellStyle name="Vírgula 7 6 8 2" xfId="37040"/>
    <cellStyle name="Vírgula 7 6 8 3" xfId="37041"/>
    <cellStyle name="Vírgula 7 6 8 4" xfId="50262"/>
    <cellStyle name="Vírgula 7 6 9" xfId="37042"/>
    <cellStyle name="Vírgula 7 6 9 2" xfId="37043"/>
    <cellStyle name="Vírgula 7 6 9 3" xfId="37044"/>
    <cellStyle name="Vírgula 7 6 9 4" xfId="45559"/>
    <cellStyle name="Vírgula 7 7" xfId="37045"/>
    <cellStyle name="Vírgula 7 7 10" xfId="37046"/>
    <cellStyle name="Vírgula 7 7 11" xfId="40025"/>
    <cellStyle name="Vírgula 7 7 2" xfId="37047"/>
    <cellStyle name="Vírgula 7 7 2 10" xfId="40477"/>
    <cellStyle name="Vírgula 7 7 2 2" xfId="37048"/>
    <cellStyle name="Vírgula 7 7 2 2 2" xfId="37049"/>
    <cellStyle name="Vírgula 7 7 2 2 2 2" xfId="37050"/>
    <cellStyle name="Vírgula 7 7 2 2 2 2 2" xfId="37051"/>
    <cellStyle name="Vírgula 7 7 2 2 2 2 3" xfId="37052"/>
    <cellStyle name="Vírgula 7 7 2 2 2 2 4" xfId="53780"/>
    <cellStyle name="Vírgula 7 7 2 2 2 3" xfId="37053"/>
    <cellStyle name="Vírgula 7 7 2 2 2 3 2" xfId="37054"/>
    <cellStyle name="Vírgula 7 7 2 2 2 3 3" xfId="50263"/>
    <cellStyle name="Vírgula 7 7 2 2 2 4" xfId="37055"/>
    <cellStyle name="Vírgula 7 7 2 2 2 5" xfId="37056"/>
    <cellStyle name="Vírgula 7 7 2 2 2 6" xfId="43124"/>
    <cellStyle name="Vírgula 7 7 2 2 3" xfId="37057"/>
    <cellStyle name="Vírgula 7 7 2 2 3 2" xfId="37058"/>
    <cellStyle name="Vírgula 7 7 2 2 3 3" xfId="37059"/>
    <cellStyle name="Vírgula 7 7 2 2 3 4" xfId="50264"/>
    <cellStyle name="Vírgula 7 7 2 2 4" xfId="37060"/>
    <cellStyle name="Vírgula 7 7 2 2 4 2" xfId="37061"/>
    <cellStyle name="Vírgula 7 7 2 2 4 3" xfId="37062"/>
    <cellStyle name="Vírgula 7 7 2 2 4 4" xfId="46758"/>
    <cellStyle name="Vírgula 7 7 2 2 5" xfId="37063"/>
    <cellStyle name="Vírgula 7 7 2 2 5 2" xfId="37064"/>
    <cellStyle name="Vírgula 7 7 2 2 5 3" xfId="37065"/>
    <cellStyle name="Vírgula 7 7 2 2 5 4" xfId="51969"/>
    <cellStyle name="Vírgula 7 7 2 2 6" xfId="37066"/>
    <cellStyle name="Vírgula 7 7 2 2 6 2" xfId="37067"/>
    <cellStyle name="Vírgula 7 7 2 2 6 3" xfId="44935"/>
    <cellStyle name="Vírgula 7 7 2 2 7" xfId="37068"/>
    <cellStyle name="Vírgula 7 7 2 2 8" xfId="37069"/>
    <cellStyle name="Vírgula 7 7 2 2 9" xfId="41313"/>
    <cellStyle name="Vírgula 7 7 2 3" xfId="37070"/>
    <cellStyle name="Vírgula 7 7 2 3 2" xfId="37071"/>
    <cellStyle name="Vírgula 7 7 2 3 2 2" xfId="37072"/>
    <cellStyle name="Vírgula 7 7 2 3 2 3" xfId="37073"/>
    <cellStyle name="Vírgula 7 7 2 3 2 4" xfId="52944"/>
    <cellStyle name="Vírgula 7 7 2 3 3" xfId="37074"/>
    <cellStyle name="Vírgula 7 7 2 3 3 2" xfId="37075"/>
    <cellStyle name="Vírgula 7 7 2 3 3 3" xfId="50265"/>
    <cellStyle name="Vírgula 7 7 2 3 4" xfId="37076"/>
    <cellStyle name="Vírgula 7 7 2 3 5" xfId="37077"/>
    <cellStyle name="Vírgula 7 7 2 3 6" xfId="42288"/>
    <cellStyle name="Vírgula 7 7 2 4" xfId="37078"/>
    <cellStyle name="Vírgula 7 7 2 4 2" xfId="37079"/>
    <cellStyle name="Vírgula 7 7 2 4 3" xfId="37080"/>
    <cellStyle name="Vírgula 7 7 2 4 4" xfId="50266"/>
    <cellStyle name="Vírgula 7 7 2 5" xfId="37081"/>
    <cellStyle name="Vírgula 7 7 2 5 2" xfId="37082"/>
    <cellStyle name="Vírgula 7 7 2 5 3" xfId="37083"/>
    <cellStyle name="Vírgula 7 7 2 5 4" xfId="45922"/>
    <cellStyle name="Vírgula 7 7 2 6" xfId="37084"/>
    <cellStyle name="Vírgula 7 7 2 6 2" xfId="37085"/>
    <cellStyle name="Vírgula 7 7 2 6 3" xfId="37086"/>
    <cellStyle name="Vírgula 7 7 2 6 4" xfId="51133"/>
    <cellStyle name="Vírgula 7 7 2 7" xfId="37087"/>
    <cellStyle name="Vírgula 7 7 2 7 2" xfId="37088"/>
    <cellStyle name="Vírgula 7 7 2 7 3" xfId="44099"/>
    <cellStyle name="Vírgula 7 7 2 8" xfId="37089"/>
    <cellStyle name="Vírgula 7 7 2 9" xfId="37090"/>
    <cellStyle name="Vírgula 7 7 3" xfId="37091"/>
    <cellStyle name="Vírgula 7 7 3 2" xfId="37092"/>
    <cellStyle name="Vírgula 7 7 3 2 2" xfId="37093"/>
    <cellStyle name="Vírgula 7 7 3 2 2 2" xfId="37094"/>
    <cellStyle name="Vírgula 7 7 3 2 2 3" xfId="37095"/>
    <cellStyle name="Vírgula 7 7 3 2 2 4" xfId="53779"/>
    <cellStyle name="Vírgula 7 7 3 2 3" xfId="37096"/>
    <cellStyle name="Vírgula 7 7 3 2 3 2" xfId="37097"/>
    <cellStyle name="Vírgula 7 7 3 2 3 3" xfId="50267"/>
    <cellStyle name="Vírgula 7 7 3 2 4" xfId="37098"/>
    <cellStyle name="Vírgula 7 7 3 2 5" xfId="37099"/>
    <cellStyle name="Vírgula 7 7 3 2 6" xfId="43123"/>
    <cellStyle name="Vírgula 7 7 3 3" xfId="37100"/>
    <cellStyle name="Vírgula 7 7 3 3 2" xfId="37101"/>
    <cellStyle name="Vírgula 7 7 3 3 3" xfId="37102"/>
    <cellStyle name="Vírgula 7 7 3 3 4" xfId="50268"/>
    <cellStyle name="Vírgula 7 7 3 4" xfId="37103"/>
    <cellStyle name="Vírgula 7 7 3 4 2" xfId="37104"/>
    <cellStyle name="Vírgula 7 7 3 4 3" xfId="37105"/>
    <cellStyle name="Vírgula 7 7 3 4 4" xfId="46757"/>
    <cellStyle name="Vírgula 7 7 3 5" xfId="37106"/>
    <cellStyle name="Vírgula 7 7 3 5 2" xfId="37107"/>
    <cellStyle name="Vírgula 7 7 3 5 3" xfId="37108"/>
    <cellStyle name="Vírgula 7 7 3 5 4" xfId="51968"/>
    <cellStyle name="Vírgula 7 7 3 6" xfId="37109"/>
    <cellStyle name="Vírgula 7 7 3 6 2" xfId="37110"/>
    <cellStyle name="Vírgula 7 7 3 6 3" xfId="44934"/>
    <cellStyle name="Vírgula 7 7 3 7" xfId="37111"/>
    <cellStyle name="Vírgula 7 7 3 8" xfId="37112"/>
    <cellStyle name="Vírgula 7 7 3 9" xfId="41312"/>
    <cellStyle name="Vírgula 7 7 4" xfId="37113"/>
    <cellStyle name="Vírgula 7 7 4 2" xfId="37114"/>
    <cellStyle name="Vírgula 7 7 4 2 2" xfId="37115"/>
    <cellStyle name="Vírgula 7 7 4 2 3" xfId="37116"/>
    <cellStyle name="Vírgula 7 7 4 2 4" xfId="52492"/>
    <cellStyle name="Vírgula 7 7 4 3" xfId="37117"/>
    <cellStyle name="Vírgula 7 7 4 3 2" xfId="37118"/>
    <cellStyle name="Vírgula 7 7 4 3 3" xfId="50269"/>
    <cellStyle name="Vírgula 7 7 4 4" xfId="37119"/>
    <cellStyle name="Vírgula 7 7 4 5" xfId="37120"/>
    <cellStyle name="Vírgula 7 7 4 6" xfId="41836"/>
    <cellStyle name="Vírgula 7 7 5" xfId="37121"/>
    <cellStyle name="Vírgula 7 7 5 2" xfId="37122"/>
    <cellStyle name="Vírgula 7 7 5 3" xfId="37123"/>
    <cellStyle name="Vírgula 7 7 5 4" xfId="50270"/>
    <cellStyle name="Vírgula 7 7 6" xfId="37124"/>
    <cellStyle name="Vírgula 7 7 6 2" xfId="37125"/>
    <cellStyle name="Vírgula 7 7 6 3" xfId="37126"/>
    <cellStyle name="Vírgula 7 7 6 4" xfId="45470"/>
    <cellStyle name="Vírgula 7 7 7" xfId="37127"/>
    <cellStyle name="Vírgula 7 7 7 2" xfId="37128"/>
    <cellStyle name="Vírgula 7 7 7 3" xfId="37129"/>
    <cellStyle name="Vírgula 7 7 7 4" xfId="50681"/>
    <cellStyle name="Vírgula 7 7 8" xfId="37130"/>
    <cellStyle name="Vírgula 7 7 8 2" xfId="37131"/>
    <cellStyle name="Vírgula 7 7 8 3" xfId="43647"/>
    <cellStyle name="Vírgula 7 7 9" xfId="37132"/>
    <cellStyle name="Vírgula 7 8" xfId="37133"/>
    <cellStyle name="Vírgula 7 8 10" xfId="37134"/>
    <cellStyle name="Vírgula 7 8 11" xfId="40160"/>
    <cellStyle name="Vírgula 7 8 2" xfId="37135"/>
    <cellStyle name="Vírgula 7 8 2 10" xfId="40527"/>
    <cellStyle name="Vírgula 7 8 2 2" xfId="37136"/>
    <cellStyle name="Vírgula 7 8 2 2 2" xfId="37137"/>
    <cellStyle name="Vírgula 7 8 2 2 2 2" xfId="37138"/>
    <cellStyle name="Vírgula 7 8 2 2 2 2 2" xfId="37139"/>
    <cellStyle name="Vírgula 7 8 2 2 2 2 3" xfId="37140"/>
    <cellStyle name="Vírgula 7 8 2 2 2 2 4" xfId="53782"/>
    <cellStyle name="Vírgula 7 8 2 2 2 3" xfId="37141"/>
    <cellStyle name="Vírgula 7 8 2 2 2 3 2" xfId="37142"/>
    <cellStyle name="Vírgula 7 8 2 2 2 3 3" xfId="50271"/>
    <cellStyle name="Vírgula 7 8 2 2 2 4" xfId="37143"/>
    <cellStyle name="Vírgula 7 8 2 2 2 5" xfId="37144"/>
    <cellStyle name="Vírgula 7 8 2 2 2 6" xfId="43126"/>
    <cellStyle name="Vírgula 7 8 2 2 3" xfId="37145"/>
    <cellStyle name="Vírgula 7 8 2 2 3 2" xfId="37146"/>
    <cellStyle name="Vírgula 7 8 2 2 3 3" xfId="37147"/>
    <cellStyle name="Vírgula 7 8 2 2 3 4" xfId="50272"/>
    <cellStyle name="Vírgula 7 8 2 2 4" xfId="37148"/>
    <cellStyle name="Vírgula 7 8 2 2 4 2" xfId="37149"/>
    <cellStyle name="Vírgula 7 8 2 2 4 3" xfId="37150"/>
    <cellStyle name="Vírgula 7 8 2 2 4 4" xfId="46760"/>
    <cellStyle name="Vírgula 7 8 2 2 5" xfId="37151"/>
    <cellStyle name="Vírgula 7 8 2 2 5 2" xfId="37152"/>
    <cellStyle name="Vírgula 7 8 2 2 5 3" xfId="37153"/>
    <cellStyle name="Vírgula 7 8 2 2 5 4" xfId="51971"/>
    <cellStyle name="Vírgula 7 8 2 2 6" xfId="37154"/>
    <cellStyle name="Vírgula 7 8 2 2 6 2" xfId="37155"/>
    <cellStyle name="Vírgula 7 8 2 2 6 3" xfId="44937"/>
    <cellStyle name="Vírgula 7 8 2 2 7" xfId="37156"/>
    <cellStyle name="Vírgula 7 8 2 2 8" xfId="37157"/>
    <cellStyle name="Vírgula 7 8 2 2 9" xfId="41315"/>
    <cellStyle name="Vírgula 7 8 2 3" xfId="37158"/>
    <cellStyle name="Vírgula 7 8 2 3 2" xfId="37159"/>
    <cellStyle name="Vírgula 7 8 2 3 2 2" xfId="37160"/>
    <cellStyle name="Vírgula 7 8 2 3 2 3" xfId="37161"/>
    <cellStyle name="Vírgula 7 8 2 3 2 4" xfId="52994"/>
    <cellStyle name="Vírgula 7 8 2 3 3" xfId="37162"/>
    <cellStyle name="Vírgula 7 8 2 3 3 2" xfId="37163"/>
    <cellStyle name="Vírgula 7 8 2 3 3 3" xfId="50273"/>
    <cellStyle name="Vírgula 7 8 2 3 4" xfId="37164"/>
    <cellStyle name="Vírgula 7 8 2 3 5" xfId="37165"/>
    <cellStyle name="Vírgula 7 8 2 3 6" xfId="42338"/>
    <cellStyle name="Vírgula 7 8 2 4" xfId="37166"/>
    <cellStyle name="Vírgula 7 8 2 4 2" xfId="37167"/>
    <cellStyle name="Vírgula 7 8 2 4 3" xfId="37168"/>
    <cellStyle name="Vírgula 7 8 2 4 4" xfId="50274"/>
    <cellStyle name="Vírgula 7 8 2 5" xfId="37169"/>
    <cellStyle name="Vírgula 7 8 2 5 2" xfId="37170"/>
    <cellStyle name="Vírgula 7 8 2 5 3" xfId="37171"/>
    <cellStyle name="Vírgula 7 8 2 5 4" xfId="45972"/>
    <cellStyle name="Vírgula 7 8 2 6" xfId="37172"/>
    <cellStyle name="Vírgula 7 8 2 6 2" xfId="37173"/>
    <cellStyle name="Vírgula 7 8 2 6 3" xfId="37174"/>
    <cellStyle name="Vírgula 7 8 2 6 4" xfId="51183"/>
    <cellStyle name="Vírgula 7 8 2 7" xfId="37175"/>
    <cellStyle name="Vírgula 7 8 2 7 2" xfId="37176"/>
    <cellStyle name="Vírgula 7 8 2 7 3" xfId="44149"/>
    <cellStyle name="Vírgula 7 8 2 8" xfId="37177"/>
    <cellStyle name="Vírgula 7 8 2 9" xfId="37178"/>
    <cellStyle name="Vírgula 7 8 3" xfId="37179"/>
    <cellStyle name="Vírgula 7 8 3 2" xfId="37180"/>
    <cellStyle name="Vírgula 7 8 3 2 2" xfId="37181"/>
    <cellStyle name="Vírgula 7 8 3 2 2 2" xfId="37182"/>
    <cellStyle name="Vírgula 7 8 3 2 2 3" xfId="37183"/>
    <cellStyle name="Vírgula 7 8 3 2 2 4" xfId="53781"/>
    <cellStyle name="Vírgula 7 8 3 2 3" xfId="37184"/>
    <cellStyle name="Vírgula 7 8 3 2 3 2" xfId="37185"/>
    <cellStyle name="Vírgula 7 8 3 2 3 3" xfId="50275"/>
    <cellStyle name="Vírgula 7 8 3 2 4" xfId="37186"/>
    <cellStyle name="Vírgula 7 8 3 2 5" xfId="37187"/>
    <cellStyle name="Vírgula 7 8 3 2 6" xfId="43125"/>
    <cellStyle name="Vírgula 7 8 3 3" xfId="37188"/>
    <cellStyle name="Vírgula 7 8 3 3 2" xfId="37189"/>
    <cellStyle name="Vírgula 7 8 3 3 3" xfId="37190"/>
    <cellStyle name="Vírgula 7 8 3 3 4" xfId="50276"/>
    <cellStyle name="Vírgula 7 8 3 4" xfId="37191"/>
    <cellStyle name="Vírgula 7 8 3 4 2" xfId="37192"/>
    <cellStyle name="Vírgula 7 8 3 4 3" xfId="37193"/>
    <cellStyle name="Vírgula 7 8 3 4 4" xfId="46759"/>
    <cellStyle name="Vírgula 7 8 3 5" xfId="37194"/>
    <cellStyle name="Vírgula 7 8 3 5 2" xfId="37195"/>
    <cellStyle name="Vírgula 7 8 3 5 3" xfId="37196"/>
    <cellStyle name="Vírgula 7 8 3 5 4" xfId="51970"/>
    <cellStyle name="Vírgula 7 8 3 6" xfId="37197"/>
    <cellStyle name="Vírgula 7 8 3 6 2" xfId="37198"/>
    <cellStyle name="Vírgula 7 8 3 6 3" xfId="44936"/>
    <cellStyle name="Vírgula 7 8 3 7" xfId="37199"/>
    <cellStyle name="Vírgula 7 8 3 8" xfId="37200"/>
    <cellStyle name="Vírgula 7 8 3 9" xfId="41314"/>
    <cellStyle name="Vírgula 7 8 4" xfId="37201"/>
    <cellStyle name="Vírgula 7 8 4 2" xfId="37202"/>
    <cellStyle name="Vírgula 7 8 4 2 2" xfId="37203"/>
    <cellStyle name="Vírgula 7 8 4 2 3" xfId="37204"/>
    <cellStyle name="Vírgula 7 8 4 2 4" xfId="52627"/>
    <cellStyle name="Vírgula 7 8 4 3" xfId="37205"/>
    <cellStyle name="Vírgula 7 8 4 3 2" xfId="37206"/>
    <cellStyle name="Vírgula 7 8 4 3 3" xfId="50277"/>
    <cellStyle name="Vírgula 7 8 4 4" xfId="37207"/>
    <cellStyle name="Vírgula 7 8 4 5" xfId="37208"/>
    <cellStyle name="Vírgula 7 8 4 6" xfId="41971"/>
    <cellStyle name="Vírgula 7 8 5" xfId="37209"/>
    <cellStyle name="Vírgula 7 8 5 2" xfId="37210"/>
    <cellStyle name="Vírgula 7 8 5 3" xfId="37211"/>
    <cellStyle name="Vírgula 7 8 5 4" xfId="50278"/>
    <cellStyle name="Vírgula 7 8 6" xfId="37212"/>
    <cellStyle name="Vírgula 7 8 6 2" xfId="37213"/>
    <cellStyle name="Vírgula 7 8 6 3" xfId="37214"/>
    <cellStyle name="Vírgula 7 8 6 4" xfId="45605"/>
    <cellStyle name="Vírgula 7 8 7" xfId="37215"/>
    <cellStyle name="Vírgula 7 8 7 2" xfId="37216"/>
    <cellStyle name="Vírgula 7 8 7 3" xfId="37217"/>
    <cellStyle name="Vírgula 7 8 7 4" xfId="50816"/>
    <cellStyle name="Vírgula 7 8 8" xfId="37218"/>
    <cellStyle name="Vírgula 7 8 8 2" xfId="37219"/>
    <cellStyle name="Vírgula 7 8 8 3" xfId="43782"/>
    <cellStyle name="Vírgula 7 8 9" xfId="37220"/>
    <cellStyle name="Vírgula 7 9" xfId="37221"/>
    <cellStyle name="Vírgula 7 9 10" xfId="37222"/>
    <cellStyle name="Vírgula 7 9 11" xfId="39976"/>
    <cellStyle name="Vírgula 7 9 2" xfId="37223"/>
    <cellStyle name="Vírgula 7 9 2 10" xfId="40433"/>
    <cellStyle name="Vírgula 7 9 2 2" xfId="37224"/>
    <cellStyle name="Vírgula 7 9 2 2 2" xfId="37225"/>
    <cellStyle name="Vírgula 7 9 2 2 2 2" xfId="37226"/>
    <cellStyle name="Vírgula 7 9 2 2 2 2 2" xfId="37227"/>
    <cellStyle name="Vírgula 7 9 2 2 2 2 3" xfId="37228"/>
    <cellStyle name="Vírgula 7 9 2 2 2 2 4" xfId="53784"/>
    <cellStyle name="Vírgula 7 9 2 2 2 3" xfId="37229"/>
    <cellStyle name="Vírgula 7 9 2 2 2 3 2" xfId="37230"/>
    <cellStyle name="Vírgula 7 9 2 2 2 3 3" xfId="50279"/>
    <cellStyle name="Vírgula 7 9 2 2 2 4" xfId="37231"/>
    <cellStyle name="Vírgula 7 9 2 2 2 5" xfId="37232"/>
    <cellStyle name="Vírgula 7 9 2 2 2 6" xfId="43128"/>
    <cellStyle name="Vírgula 7 9 2 2 3" xfId="37233"/>
    <cellStyle name="Vírgula 7 9 2 2 3 2" xfId="37234"/>
    <cellStyle name="Vírgula 7 9 2 2 3 3" xfId="37235"/>
    <cellStyle name="Vírgula 7 9 2 2 3 4" xfId="50280"/>
    <cellStyle name="Vírgula 7 9 2 2 4" xfId="37236"/>
    <cellStyle name="Vírgula 7 9 2 2 4 2" xfId="37237"/>
    <cellStyle name="Vírgula 7 9 2 2 4 3" xfId="37238"/>
    <cellStyle name="Vírgula 7 9 2 2 4 4" xfId="46762"/>
    <cellStyle name="Vírgula 7 9 2 2 5" xfId="37239"/>
    <cellStyle name="Vírgula 7 9 2 2 5 2" xfId="37240"/>
    <cellStyle name="Vírgula 7 9 2 2 5 3" xfId="37241"/>
    <cellStyle name="Vírgula 7 9 2 2 5 4" xfId="51973"/>
    <cellStyle name="Vírgula 7 9 2 2 6" xfId="37242"/>
    <cellStyle name="Vírgula 7 9 2 2 6 2" xfId="37243"/>
    <cellStyle name="Vírgula 7 9 2 2 6 3" xfId="44939"/>
    <cellStyle name="Vírgula 7 9 2 2 7" xfId="37244"/>
    <cellStyle name="Vírgula 7 9 2 2 8" xfId="37245"/>
    <cellStyle name="Vírgula 7 9 2 2 9" xfId="41317"/>
    <cellStyle name="Vírgula 7 9 2 3" xfId="37246"/>
    <cellStyle name="Vírgula 7 9 2 3 2" xfId="37247"/>
    <cellStyle name="Vírgula 7 9 2 3 2 2" xfId="37248"/>
    <cellStyle name="Vírgula 7 9 2 3 2 3" xfId="37249"/>
    <cellStyle name="Vírgula 7 9 2 3 2 4" xfId="52900"/>
    <cellStyle name="Vírgula 7 9 2 3 3" xfId="37250"/>
    <cellStyle name="Vírgula 7 9 2 3 3 2" xfId="37251"/>
    <cellStyle name="Vírgula 7 9 2 3 3 3" xfId="50281"/>
    <cellStyle name="Vírgula 7 9 2 3 4" xfId="37252"/>
    <cellStyle name="Vírgula 7 9 2 3 5" xfId="37253"/>
    <cellStyle name="Vírgula 7 9 2 3 6" xfId="42244"/>
    <cellStyle name="Vírgula 7 9 2 4" xfId="37254"/>
    <cellStyle name="Vírgula 7 9 2 4 2" xfId="37255"/>
    <cellStyle name="Vírgula 7 9 2 4 3" xfId="37256"/>
    <cellStyle name="Vírgula 7 9 2 4 4" xfId="50282"/>
    <cellStyle name="Vírgula 7 9 2 5" xfId="37257"/>
    <cellStyle name="Vírgula 7 9 2 5 2" xfId="37258"/>
    <cellStyle name="Vírgula 7 9 2 5 3" xfId="37259"/>
    <cellStyle name="Vírgula 7 9 2 5 4" xfId="45878"/>
    <cellStyle name="Vírgula 7 9 2 6" xfId="37260"/>
    <cellStyle name="Vírgula 7 9 2 6 2" xfId="37261"/>
    <cellStyle name="Vírgula 7 9 2 6 3" xfId="37262"/>
    <cellStyle name="Vírgula 7 9 2 6 4" xfId="51089"/>
    <cellStyle name="Vírgula 7 9 2 7" xfId="37263"/>
    <cellStyle name="Vírgula 7 9 2 7 2" xfId="37264"/>
    <cellStyle name="Vírgula 7 9 2 7 3" xfId="44055"/>
    <cellStyle name="Vírgula 7 9 2 8" xfId="37265"/>
    <cellStyle name="Vírgula 7 9 2 9" xfId="37266"/>
    <cellStyle name="Vírgula 7 9 3" xfId="37267"/>
    <cellStyle name="Vírgula 7 9 3 2" xfId="37268"/>
    <cellStyle name="Vírgula 7 9 3 2 2" xfId="37269"/>
    <cellStyle name="Vírgula 7 9 3 2 2 2" xfId="37270"/>
    <cellStyle name="Vírgula 7 9 3 2 2 3" xfId="37271"/>
    <cellStyle name="Vírgula 7 9 3 2 2 4" xfId="53783"/>
    <cellStyle name="Vírgula 7 9 3 2 3" xfId="37272"/>
    <cellStyle name="Vírgula 7 9 3 2 3 2" xfId="37273"/>
    <cellStyle name="Vírgula 7 9 3 2 3 3" xfId="50283"/>
    <cellStyle name="Vírgula 7 9 3 2 4" xfId="37274"/>
    <cellStyle name="Vírgula 7 9 3 2 5" xfId="37275"/>
    <cellStyle name="Vírgula 7 9 3 2 6" xfId="43127"/>
    <cellStyle name="Vírgula 7 9 3 3" xfId="37276"/>
    <cellStyle name="Vírgula 7 9 3 3 2" xfId="37277"/>
    <cellStyle name="Vírgula 7 9 3 3 3" xfId="37278"/>
    <cellStyle name="Vírgula 7 9 3 3 4" xfId="50284"/>
    <cellStyle name="Vírgula 7 9 3 4" xfId="37279"/>
    <cellStyle name="Vírgula 7 9 3 4 2" xfId="37280"/>
    <cellStyle name="Vírgula 7 9 3 4 3" xfId="37281"/>
    <cellStyle name="Vírgula 7 9 3 4 4" xfId="46761"/>
    <cellStyle name="Vírgula 7 9 3 5" xfId="37282"/>
    <cellStyle name="Vírgula 7 9 3 5 2" xfId="37283"/>
    <cellStyle name="Vírgula 7 9 3 5 3" xfId="37284"/>
    <cellStyle name="Vírgula 7 9 3 5 4" xfId="51972"/>
    <cellStyle name="Vírgula 7 9 3 6" xfId="37285"/>
    <cellStyle name="Vírgula 7 9 3 6 2" xfId="37286"/>
    <cellStyle name="Vírgula 7 9 3 6 3" xfId="44938"/>
    <cellStyle name="Vírgula 7 9 3 7" xfId="37287"/>
    <cellStyle name="Vírgula 7 9 3 8" xfId="37288"/>
    <cellStyle name="Vírgula 7 9 3 9" xfId="41316"/>
    <cellStyle name="Vírgula 7 9 4" xfId="37289"/>
    <cellStyle name="Vírgula 7 9 4 2" xfId="37290"/>
    <cellStyle name="Vírgula 7 9 4 2 2" xfId="37291"/>
    <cellStyle name="Vírgula 7 9 4 2 3" xfId="37292"/>
    <cellStyle name="Vírgula 7 9 4 2 4" xfId="52443"/>
    <cellStyle name="Vírgula 7 9 4 3" xfId="37293"/>
    <cellStyle name="Vírgula 7 9 4 3 2" xfId="37294"/>
    <cellStyle name="Vírgula 7 9 4 3 3" xfId="50285"/>
    <cellStyle name="Vírgula 7 9 4 4" xfId="37295"/>
    <cellStyle name="Vírgula 7 9 4 5" xfId="37296"/>
    <cellStyle name="Vírgula 7 9 4 6" xfId="41787"/>
    <cellStyle name="Vírgula 7 9 5" xfId="37297"/>
    <cellStyle name="Vírgula 7 9 5 2" xfId="37298"/>
    <cellStyle name="Vírgula 7 9 5 3" xfId="37299"/>
    <cellStyle name="Vírgula 7 9 5 4" xfId="50286"/>
    <cellStyle name="Vírgula 7 9 6" xfId="37300"/>
    <cellStyle name="Vírgula 7 9 6 2" xfId="37301"/>
    <cellStyle name="Vírgula 7 9 6 3" xfId="37302"/>
    <cellStyle name="Vírgula 7 9 6 4" xfId="45421"/>
    <cellStyle name="Vírgula 7 9 7" xfId="37303"/>
    <cellStyle name="Vírgula 7 9 7 2" xfId="37304"/>
    <cellStyle name="Vírgula 7 9 7 3" xfId="37305"/>
    <cellStyle name="Vírgula 7 9 7 4" xfId="50632"/>
    <cellStyle name="Vírgula 7 9 8" xfId="37306"/>
    <cellStyle name="Vírgula 7 9 8 2" xfId="37307"/>
    <cellStyle name="Vírgula 7 9 8 3" xfId="43598"/>
    <cellStyle name="Vírgula 7 9 9" xfId="37308"/>
    <cellStyle name="Vírgula 8" xfId="58"/>
    <cellStyle name="Vírgula 8 10" xfId="37309"/>
    <cellStyle name="Vírgula 8 10 2" xfId="37310"/>
    <cellStyle name="Vírgula 8 10 2 2" xfId="37311"/>
    <cellStyle name="Vírgula 8 10 2 2 2" xfId="37312"/>
    <cellStyle name="Vírgula 8 10 2 2 3" xfId="37313"/>
    <cellStyle name="Vírgula 8 10 2 2 4" xfId="53135"/>
    <cellStyle name="Vírgula 8 10 2 3" xfId="37314"/>
    <cellStyle name="Vírgula 8 10 2 3 2" xfId="37315"/>
    <cellStyle name="Vírgula 8 10 2 3 3" xfId="50287"/>
    <cellStyle name="Vírgula 8 10 2 4" xfId="37316"/>
    <cellStyle name="Vírgula 8 10 2 5" xfId="37317"/>
    <cellStyle name="Vírgula 8 10 2 6" xfId="42479"/>
    <cellStyle name="Vírgula 8 10 3" xfId="37318"/>
    <cellStyle name="Vírgula 8 10 3 2" xfId="37319"/>
    <cellStyle name="Vírgula 8 10 3 3" xfId="37320"/>
    <cellStyle name="Vírgula 8 10 3 4" xfId="50288"/>
    <cellStyle name="Vírgula 8 10 4" xfId="37321"/>
    <cellStyle name="Vírgula 8 10 4 2" xfId="37322"/>
    <cellStyle name="Vírgula 8 10 4 3" xfId="37323"/>
    <cellStyle name="Vírgula 8 10 4 4" xfId="46113"/>
    <cellStyle name="Vírgula 8 10 5" xfId="37324"/>
    <cellStyle name="Vírgula 8 10 5 2" xfId="37325"/>
    <cellStyle name="Vírgula 8 10 5 3" xfId="37326"/>
    <cellStyle name="Vírgula 8 10 5 4" xfId="51324"/>
    <cellStyle name="Vírgula 8 10 6" xfId="37327"/>
    <cellStyle name="Vírgula 8 10 6 2" xfId="37328"/>
    <cellStyle name="Vírgula 8 10 6 3" xfId="44290"/>
    <cellStyle name="Vírgula 8 10 7" xfId="37329"/>
    <cellStyle name="Vírgula 8 10 8" xfId="37330"/>
    <cellStyle name="Vírgula 8 10 9" xfId="40668"/>
    <cellStyle name="Vírgula 8 11" xfId="37331"/>
    <cellStyle name="Vírgula 8 11 2" xfId="37332"/>
    <cellStyle name="Vírgula 8 11 2 2" xfId="37333"/>
    <cellStyle name="Vírgula 8 11 2 2 2" xfId="37334"/>
    <cellStyle name="Vírgula 8 11 2 2 3" xfId="37335"/>
    <cellStyle name="Vírgula 8 11 2 2 4" xfId="52402"/>
    <cellStyle name="Vírgula 8 11 2 3" xfId="37336"/>
    <cellStyle name="Vírgula 8 11 2 3 2" xfId="37337"/>
    <cellStyle name="Vírgula 8 11 2 3 3" xfId="50289"/>
    <cellStyle name="Vírgula 8 11 2 4" xfId="37338"/>
    <cellStyle name="Vírgula 8 11 2 5" xfId="37339"/>
    <cellStyle name="Vírgula 8 11 2 6" xfId="41746"/>
    <cellStyle name="Vírgula 8 11 3" xfId="37340"/>
    <cellStyle name="Vírgula 8 11 3 2" xfId="37341"/>
    <cellStyle name="Vírgula 8 11 3 3" xfId="37342"/>
    <cellStyle name="Vírgula 8 11 3 4" xfId="50290"/>
    <cellStyle name="Vírgula 8 11 4" xfId="37343"/>
    <cellStyle name="Vírgula 8 11 4 2" xfId="37344"/>
    <cellStyle name="Vírgula 8 11 4 3" xfId="37345"/>
    <cellStyle name="Vírgula 8 11 4 4" xfId="45380"/>
    <cellStyle name="Vírgula 8 11 5" xfId="37346"/>
    <cellStyle name="Vírgula 8 11 5 2" xfId="37347"/>
    <cellStyle name="Vírgula 8 11 5 3" xfId="37348"/>
    <cellStyle name="Vírgula 8 11 5 4" xfId="50591"/>
    <cellStyle name="Vírgula 8 11 6" xfId="37349"/>
    <cellStyle name="Vírgula 8 11 6 2" xfId="37350"/>
    <cellStyle name="Vírgula 8 11 6 3" xfId="43557"/>
    <cellStyle name="Vírgula 8 11 7" xfId="37351"/>
    <cellStyle name="Vírgula 8 11 8" xfId="37352"/>
    <cellStyle name="Vírgula 8 11 9" xfId="39935"/>
    <cellStyle name="Vírgula 8 12" xfId="37353"/>
    <cellStyle name="Vírgula 8 12 2" xfId="37354"/>
    <cellStyle name="Vírgula 8 12 2 2" xfId="37355"/>
    <cellStyle name="Vírgula 8 12 2 2 2" xfId="37356"/>
    <cellStyle name="Vírgula 8 12 2 2 3" xfId="37357"/>
    <cellStyle name="Vírgula 8 12 2 2 4" xfId="53872"/>
    <cellStyle name="Vírgula 8 12 2 3" xfId="37358"/>
    <cellStyle name="Vírgula 8 12 2 3 2" xfId="37359"/>
    <cellStyle name="Vírgula 8 12 2 3 3" xfId="50291"/>
    <cellStyle name="Vírgula 8 12 2 4" xfId="37360"/>
    <cellStyle name="Vírgula 8 12 2 5" xfId="37361"/>
    <cellStyle name="Vírgula 8 12 2 6" xfId="43216"/>
    <cellStyle name="Vírgula 8 12 3" xfId="37362"/>
    <cellStyle name="Vírgula 8 12 3 2" xfId="37363"/>
    <cellStyle name="Vírgula 8 12 3 3" xfId="37364"/>
    <cellStyle name="Vírgula 8 12 3 4" xfId="50292"/>
    <cellStyle name="Vírgula 8 12 4" xfId="37365"/>
    <cellStyle name="Vírgula 8 12 4 2" xfId="37366"/>
    <cellStyle name="Vírgula 8 12 4 3" xfId="37367"/>
    <cellStyle name="Vírgula 8 12 4 4" xfId="46850"/>
    <cellStyle name="Vírgula 8 12 5" xfId="37368"/>
    <cellStyle name="Vírgula 8 12 5 2" xfId="37369"/>
    <cellStyle name="Vírgula 8 12 5 3" xfId="37370"/>
    <cellStyle name="Vírgula 8 12 5 4" xfId="52061"/>
    <cellStyle name="Vírgula 8 12 6" xfId="37371"/>
    <cellStyle name="Vírgula 8 12 6 2" xfId="37372"/>
    <cellStyle name="Vírgula 8 12 6 3" xfId="45027"/>
    <cellStyle name="Vírgula 8 12 7" xfId="37373"/>
    <cellStyle name="Vírgula 8 12 8" xfId="37374"/>
    <cellStyle name="Vírgula 8 12 9" xfId="41405"/>
    <cellStyle name="Vírgula 8 13" xfId="37375"/>
    <cellStyle name="Vírgula 8 13 2" xfId="37376"/>
    <cellStyle name="Vírgula 8 13 2 2" xfId="37377"/>
    <cellStyle name="Vírgula 8 13 2 2 2" xfId="37378"/>
    <cellStyle name="Vírgula 8 13 2 2 3" xfId="37379"/>
    <cellStyle name="Vírgula 8 13 2 2 4" xfId="54008"/>
    <cellStyle name="Vírgula 8 13 2 3" xfId="37380"/>
    <cellStyle name="Vírgula 8 13 2 3 2" xfId="37381"/>
    <cellStyle name="Vírgula 8 13 2 3 3" xfId="50293"/>
    <cellStyle name="Vírgula 8 13 2 4" xfId="37382"/>
    <cellStyle name="Vírgula 8 13 2 5" xfId="37383"/>
    <cellStyle name="Vírgula 8 13 2 6" xfId="43352"/>
    <cellStyle name="Vírgula 8 13 3" xfId="37384"/>
    <cellStyle name="Vírgula 8 13 3 2" xfId="37385"/>
    <cellStyle name="Vírgula 8 13 3 3" xfId="37386"/>
    <cellStyle name="Vírgula 8 13 3 4" xfId="46986"/>
    <cellStyle name="Vírgula 8 13 4" xfId="37387"/>
    <cellStyle name="Vírgula 8 13 4 2" xfId="37388"/>
    <cellStyle name="Vírgula 8 13 4 3" xfId="37389"/>
    <cellStyle name="Vírgula 8 13 4 4" xfId="52197"/>
    <cellStyle name="Vírgula 8 13 5" xfId="37390"/>
    <cellStyle name="Vírgula 8 13 5 2" xfId="37391"/>
    <cellStyle name="Vírgula 8 13 5 3" xfId="45163"/>
    <cellStyle name="Vírgula 8 13 6" xfId="37392"/>
    <cellStyle name="Vírgula 8 13 7" xfId="37393"/>
    <cellStyle name="Vírgula 8 13 8" xfId="41541"/>
    <cellStyle name="Vírgula 8 14" xfId="37394"/>
    <cellStyle name="Vírgula 8 14 2" xfId="37395"/>
    <cellStyle name="Vírgula 8 14 2 2" xfId="37396"/>
    <cellStyle name="Vírgula 8 14 2 3" xfId="37397"/>
    <cellStyle name="Vírgula 8 14 2 4" xfId="50294"/>
    <cellStyle name="Vírgula 8 14 3" xfId="37398"/>
    <cellStyle name="Vírgula 8 14 3 2" xfId="37399"/>
    <cellStyle name="Vírgula 8 14 3 3" xfId="37400"/>
    <cellStyle name="Vírgula 8 14 3 4" xfId="52332"/>
    <cellStyle name="Vírgula 8 14 4" xfId="37401"/>
    <cellStyle name="Vírgula 8 14 4 2" xfId="37402"/>
    <cellStyle name="Vírgula 8 14 4 3" xfId="45269"/>
    <cellStyle name="Vírgula 8 14 5" xfId="37403"/>
    <cellStyle name="Vírgula 8 14 6" xfId="37404"/>
    <cellStyle name="Vírgula 8 14 7" xfId="41676"/>
    <cellStyle name="Vírgula 8 15" xfId="37405"/>
    <cellStyle name="Vírgula 8 15 2" xfId="37406"/>
    <cellStyle name="Vírgula 8 15 3" xfId="37407"/>
    <cellStyle name="Vírgula 8 15 4" xfId="50295"/>
    <cellStyle name="Vírgula 8 16" xfId="37408"/>
    <cellStyle name="Vírgula 8 16 2" xfId="37409"/>
    <cellStyle name="Vírgula 8 16 3" xfId="37410"/>
    <cellStyle name="Vírgula 8 16 4" xfId="45310"/>
    <cellStyle name="Vírgula 8 17" xfId="37411"/>
    <cellStyle name="Vírgula 8 17 2" xfId="37412"/>
    <cellStyle name="Vírgula 8 17 3" xfId="37413"/>
    <cellStyle name="Vírgula 8 17 4" xfId="50521"/>
    <cellStyle name="Vírgula 8 18" xfId="37414"/>
    <cellStyle name="Vírgula 8 18 2" xfId="37415"/>
    <cellStyle name="Vírgula 8 18 3" xfId="43487"/>
    <cellStyle name="Vírgula 8 19" xfId="37416"/>
    <cellStyle name="Vírgula 8 2" xfId="171"/>
    <cellStyle name="Vírgula 8 2 10" xfId="37417"/>
    <cellStyle name="Vírgula 8 2 10 2" xfId="37418"/>
    <cellStyle name="Vírgula 8 2 10 2 2" xfId="37419"/>
    <cellStyle name="Vírgula 8 2 10 2 2 2" xfId="37420"/>
    <cellStyle name="Vírgula 8 2 10 2 2 3" xfId="37421"/>
    <cellStyle name="Vírgula 8 2 10 2 2 4" xfId="53873"/>
    <cellStyle name="Vírgula 8 2 10 2 3" xfId="37422"/>
    <cellStyle name="Vírgula 8 2 10 2 3 2" xfId="37423"/>
    <cellStyle name="Vírgula 8 2 10 2 3 3" xfId="50296"/>
    <cellStyle name="Vírgula 8 2 10 2 4" xfId="37424"/>
    <cellStyle name="Vírgula 8 2 10 2 5" xfId="37425"/>
    <cellStyle name="Vírgula 8 2 10 2 6" xfId="43217"/>
    <cellStyle name="Vírgula 8 2 10 3" xfId="37426"/>
    <cellStyle name="Vírgula 8 2 10 3 2" xfId="37427"/>
    <cellStyle name="Vírgula 8 2 10 3 3" xfId="37428"/>
    <cellStyle name="Vírgula 8 2 10 3 4" xfId="50297"/>
    <cellStyle name="Vírgula 8 2 10 4" xfId="37429"/>
    <cellStyle name="Vírgula 8 2 10 4 2" xfId="37430"/>
    <cellStyle name="Vírgula 8 2 10 4 3" xfId="37431"/>
    <cellStyle name="Vírgula 8 2 10 4 4" xfId="46851"/>
    <cellStyle name="Vírgula 8 2 10 5" xfId="37432"/>
    <cellStyle name="Vírgula 8 2 10 5 2" xfId="37433"/>
    <cellStyle name="Vírgula 8 2 10 5 3" xfId="37434"/>
    <cellStyle name="Vírgula 8 2 10 5 4" xfId="52062"/>
    <cellStyle name="Vírgula 8 2 10 6" xfId="37435"/>
    <cellStyle name="Vírgula 8 2 10 6 2" xfId="37436"/>
    <cellStyle name="Vírgula 8 2 10 6 3" xfId="45028"/>
    <cellStyle name="Vírgula 8 2 10 7" xfId="37437"/>
    <cellStyle name="Vírgula 8 2 10 8" xfId="37438"/>
    <cellStyle name="Vírgula 8 2 10 9" xfId="41406"/>
    <cellStyle name="Vírgula 8 2 11" xfId="37439"/>
    <cellStyle name="Vírgula 8 2 11 2" xfId="37440"/>
    <cellStyle name="Vírgula 8 2 11 2 2" xfId="37441"/>
    <cellStyle name="Vírgula 8 2 11 2 2 2" xfId="37442"/>
    <cellStyle name="Vírgula 8 2 11 2 2 3" xfId="37443"/>
    <cellStyle name="Vírgula 8 2 11 2 2 4" xfId="54009"/>
    <cellStyle name="Vírgula 8 2 11 2 3" xfId="37444"/>
    <cellStyle name="Vírgula 8 2 11 2 3 2" xfId="37445"/>
    <cellStyle name="Vírgula 8 2 11 2 3 3" xfId="50298"/>
    <cellStyle name="Vírgula 8 2 11 2 4" xfId="37446"/>
    <cellStyle name="Vírgula 8 2 11 2 5" xfId="37447"/>
    <cellStyle name="Vírgula 8 2 11 2 6" xfId="43353"/>
    <cellStyle name="Vírgula 8 2 11 3" xfId="37448"/>
    <cellStyle name="Vírgula 8 2 11 3 2" xfId="37449"/>
    <cellStyle name="Vírgula 8 2 11 3 3" xfId="37450"/>
    <cellStyle name="Vírgula 8 2 11 3 4" xfId="46987"/>
    <cellStyle name="Vírgula 8 2 11 4" xfId="37451"/>
    <cellStyle name="Vírgula 8 2 11 4 2" xfId="37452"/>
    <cellStyle name="Vírgula 8 2 11 4 3" xfId="37453"/>
    <cellStyle name="Vírgula 8 2 11 4 4" xfId="52198"/>
    <cellStyle name="Vírgula 8 2 11 5" xfId="37454"/>
    <cellStyle name="Vírgula 8 2 11 5 2" xfId="37455"/>
    <cellStyle name="Vírgula 8 2 11 5 3" xfId="45164"/>
    <cellStyle name="Vírgula 8 2 11 6" xfId="37456"/>
    <cellStyle name="Vírgula 8 2 11 7" xfId="37457"/>
    <cellStyle name="Vírgula 8 2 11 8" xfId="41542"/>
    <cellStyle name="Vírgula 8 2 12" xfId="37458"/>
    <cellStyle name="Vírgula 8 2 12 2" xfId="37459"/>
    <cellStyle name="Vírgula 8 2 12 2 2" xfId="37460"/>
    <cellStyle name="Vírgula 8 2 12 2 3" xfId="37461"/>
    <cellStyle name="Vírgula 8 2 12 2 4" xfId="50299"/>
    <cellStyle name="Vírgula 8 2 12 3" xfId="37462"/>
    <cellStyle name="Vírgula 8 2 12 3 2" xfId="37463"/>
    <cellStyle name="Vírgula 8 2 12 3 3" xfId="37464"/>
    <cellStyle name="Vírgula 8 2 12 3 4" xfId="52344"/>
    <cellStyle name="Vírgula 8 2 12 4" xfId="37465"/>
    <cellStyle name="Vírgula 8 2 12 4 2" xfId="37466"/>
    <cellStyle name="Vírgula 8 2 12 4 3" xfId="45299"/>
    <cellStyle name="Vírgula 8 2 12 5" xfId="37467"/>
    <cellStyle name="Vírgula 8 2 12 6" xfId="37468"/>
    <cellStyle name="Vírgula 8 2 12 7" xfId="41688"/>
    <cellStyle name="Vírgula 8 2 13" xfId="37469"/>
    <cellStyle name="Vírgula 8 2 13 2" xfId="37470"/>
    <cellStyle name="Vírgula 8 2 13 3" xfId="37471"/>
    <cellStyle name="Vírgula 8 2 13 4" xfId="50300"/>
    <cellStyle name="Vírgula 8 2 14" xfId="37472"/>
    <cellStyle name="Vírgula 8 2 14 2" xfId="37473"/>
    <cellStyle name="Vírgula 8 2 14 3" xfId="37474"/>
    <cellStyle name="Vírgula 8 2 14 4" xfId="45322"/>
    <cellStyle name="Vírgula 8 2 15" xfId="37475"/>
    <cellStyle name="Vírgula 8 2 15 2" xfId="37476"/>
    <cellStyle name="Vírgula 8 2 15 3" xfId="37477"/>
    <cellStyle name="Vírgula 8 2 15 4" xfId="50533"/>
    <cellStyle name="Vírgula 8 2 16" xfId="37478"/>
    <cellStyle name="Vírgula 8 2 16 2" xfId="37479"/>
    <cellStyle name="Vírgula 8 2 16 3" xfId="43499"/>
    <cellStyle name="Vírgula 8 2 17" xfId="37480"/>
    <cellStyle name="Vírgula 8 2 18" xfId="37481"/>
    <cellStyle name="Vírgula 8 2 19" xfId="39877"/>
    <cellStyle name="Vírgula 8 2 2" xfId="293"/>
    <cellStyle name="Vírgula 8 2 2 10" xfId="37482"/>
    <cellStyle name="Vírgula 8 2 2 10 2" xfId="37483"/>
    <cellStyle name="Vírgula 8 2 2 10 3" xfId="37484"/>
    <cellStyle name="Vírgula 8 2 2 10 4" xfId="50732"/>
    <cellStyle name="Vírgula 8 2 2 11" xfId="37485"/>
    <cellStyle name="Vírgula 8 2 2 11 2" xfId="37486"/>
    <cellStyle name="Vírgula 8 2 2 11 3" xfId="43698"/>
    <cellStyle name="Vírgula 8 2 2 12" xfId="37487"/>
    <cellStyle name="Vírgula 8 2 2 13" xfId="37488"/>
    <cellStyle name="Vírgula 8 2 2 14" xfId="40076"/>
    <cellStyle name="Vírgula 8 2 2 2" xfId="37489"/>
    <cellStyle name="Vírgula 8 2 2 2 10" xfId="37490"/>
    <cellStyle name="Vírgula 8 2 2 2 11" xfId="40211"/>
    <cellStyle name="Vírgula 8 2 2 2 2" xfId="37491"/>
    <cellStyle name="Vírgula 8 2 2 2 2 10" xfId="40578"/>
    <cellStyle name="Vírgula 8 2 2 2 2 2" xfId="37492"/>
    <cellStyle name="Vírgula 8 2 2 2 2 2 2" xfId="37493"/>
    <cellStyle name="Vírgula 8 2 2 2 2 2 2 2" xfId="37494"/>
    <cellStyle name="Vírgula 8 2 2 2 2 2 2 2 2" xfId="37495"/>
    <cellStyle name="Vírgula 8 2 2 2 2 2 2 2 3" xfId="37496"/>
    <cellStyle name="Vírgula 8 2 2 2 2 2 2 2 4" xfId="53787"/>
    <cellStyle name="Vírgula 8 2 2 2 2 2 2 3" xfId="37497"/>
    <cellStyle name="Vírgula 8 2 2 2 2 2 2 3 2" xfId="37498"/>
    <cellStyle name="Vírgula 8 2 2 2 2 2 2 3 3" xfId="50301"/>
    <cellStyle name="Vírgula 8 2 2 2 2 2 2 4" xfId="37499"/>
    <cellStyle name="Vírgula 8 2 2 2 2 2 2 5" xfId="37500"/>
    <cellStyle name="Vírgula 8 2 2 2 2 2 2 6" xfId="43131"/>
    <cellStyle name="Vírgula 8 2 2 2 2 2 3" xfId="37501"/>
    <cellStyle name="Vírgula 8 2 2 2 2 2 3 2" xfId="37502"/>
    <cellStyle name="Vírgula 8 2 2 2 2 2 3 3" xfId="37503"/>
    <cellStyle name="Vírgula 8 2 2 2 2 2 3 4" xfId="50302"/>
    <cellStyle name="Vírgula 8 2 2 2 2 2 4" xfId="37504"/>
    <cellStyle name="Vírgula 8 2 2 2 2 2 4 2" xfId="37505"/>
    <cellStyle name="Vírgula 8 2 2 2 2 2 4 3" xfId="37506"/>
    <cellStyle name="Vírgula 8 2 2 2 2 2 4 4" xfId="46765"/>
    <cellStyle name="Vírgula 8 2 2 2 2 2 5" xfId="37507"/>
    <cellStyle name="Vírgula 8 2 2 2 2 2 5 2" xfId="37508"/>
    <cellStyle name="Vírgula 8 2 2 2 2 2 5 3" xfId="37509"/>
    <cellStyle name="Vírgula 8 2 2 2 2 2 5 4" xfId="51976"/>
    <cellStyle name="Vírgula 8 2 2 2 2 2 6" xfId="37510"/>
    <cellStyle name="Vírgula 8 2 2 2 2 2 6 2" xfId="37511"/>
    <cellStyle name="Vírgula 8 2 2 2 2 2 6 3" xfId="44942"/>
    <cellStyle name="Vírgula 8 2 2 2 2 2 7" xfId="37512"/>
    <cellStyle name="Vírgula 8 2 2 2 2 2 8" xfId="37513"/>
    <cellStyle name="Vírgula 8 2 2 2 2 2 9" xfId="41320"/>
    <cellStyle name="Vírgula 8 2 2 2 2 3" xfId="37514"/>
    <cellStyle name="Vírgula 8 2 2 2 2 3 2" xfId="37515"/>
    <cellStyle name="Vírgula 8 2 2 2 2 3 2 2" xfId="37516"/>
    <cellStyle name="Vírgula 8 2 2 2 2 3 2 3" xfId="37517"/>
    <cellStyle name="Vírgula 8 2 2 2 2 3 2 4" xfId="53045"/>
    <cellStyle name="Vírgula 8 2 2 2 2 3 3" xfId="37518"/>
    <cellStyle name="Vírgula 8 2 2 2 2 3 3 2" xfId="37519"/>
    <cellStyle name="Vírgula 8 2 2 2 2 3 3 3" xfId="50303"/>
    <cellStyle name="Vírgula 8 2 2 2 2 3 4" xfId="37520"/>
    <cellStyle name="Vírgula 8 2 2 2 2 3 5" xfId="37521"/>
    <cellStyle name="Vírgula 8 2 2 2 2 3 6" xfId="42389"/>
    <cellStyle name="Vírgula 8 2 2 2 2 4" xfId="37522"/>
    <cellStyle name="Vírgula 8 2 2 2 2 4 2" xfId="37523"/>
    <cellStyle name="Vírgula 8 2 2 2 2 4 3" xfId="37524"/>
    <cellStyle name="Vírgula 8 2 2 2 2 4 4" xfId="50304"/>
    <cellStyle name="Vírgula 8 2 2 2 2 5" xfId="37525"/>
    <cellStyle name="Vírgula 8 2 2 2 2 5 2" xfId="37526"/>
    <cellStyle name="Vírgula 8 2 2 2 2 5 3" xfId="37527"/>
    <cellStyle name="Vírgula 8 2 2 2 2 5 4" xfId="46023"/>
    <cellStyle name="Vírgula 8 2 2 2 2 6" xfId="37528"/>
    <cellStyle name="Vírgula 8 2 2 2 2 6 2" xfId="37529"/>
    <cellStyle name="Vírgula 8 2 2 2 2 6 3" xfId="37530"/>
    <cellStyle name="Vírgula 8 2 2 2 2 6 4" xfId="51234"/>
    <cellStyle name="Vírgula 8 2 2 2 2 7" xfId="37531"/>
    <cellStyle name="Vírgula 8 2 2 2 2 7 2" xfId="37532"/>
    <cellStyle name="Vírgula 8 2 2 2 2 7 3" xfId="44200"/>
    <cellStyle name="Vírgula 8 2 2 2 2 8" xfId="37533"/>
    <cellStyle name="Vírgula 8 2 2 2 2 9" xfId="37534"/>
    <cellStyle name="Vírgula 8 2 2 2 3" xfId="37535"/>
    <cellStyle name="Vírgula 8 2 2 2 3 2" xfId="37536"/>
    <cellStyle name="Vírgula 8 2 2 2 3 2 2" xfId="37537"/>
    <cellStyle name="Vírgula 8 2 2 2 3 2 2 2" xfId="37538"/>
    <cellStyle name="Vírgula 8 2 2 2 3 2 2 3" xfId="37539"/>
    <cellStyle name="Vírgula 8 2 2 2 3 2 2 4" xfId="53786"/>
    <cellStyle name="Vírgula 8 2 2 2 3 2 3" xfId="37540"/>
    <cellStyle name="Vírgula 8 2 2 2 3 2 3 2" xfId="37541"/>
    <cellStyle name="Vírgula 8 2 2 2 3 2 3 3" xfId="50305"/>
    <cellStyle name="Vírgula 8 2 2 2 3 2 4" xfId="37542"/>
    <cellStyle name="Vírgula 8 2 2 2 3 2 5" xfId="37543"/>
    <cellStyle name="Vírgula 8 2 2 2 3 2 6" xfId="43130"/>
    <cellStyle name="Vírgula 8 2 2 2 3 3" xfId="37544"/>
    <cellStyle name="Vírgula 8 2 2 2 3 3 2" xfId="37545"/>
    <cellStyle name="Vírgula 8 2 2 2 3 3 3" xfId="37546"/>
    <cellStyle name="Vírgula 8 2 2 2 3 3 4" xfId="50306"/>
    <cellStyle name="Vírgula 8 2 2 2 3 4" xfId="37547"/>
    <cellStyle name="Vírgula 8 2 2 2 3 4 2" xfId="37548"/>
    <cellStyle name="Vírgula 8 2 2 2 3 4 3" xfId="37549"/>
    <cellStyle name="Vírgula 8 2 2 2 3 4 4" xfId="46764"/>
    <cellStyle name="Vírgula 8 2 2 2 3 5" xfId="37550"/>
    <cellStyle name="Vírgula 8 2 2 2 3 5 2" xfId="37551"/>
    <cellStyle name="Vírgula 8 2 2 2 3 5 3" xfId="37552"/>
    <cellStyle name="Vírgula 8 2 2 2 3 5 4" xfId="51975"/>
    <cellStyle name="Vírgula 8 2 2 2 3 6" xfId="37553"/>
    <cellStyle name="Vírgula 8 2 2 2 3 6 2" xfId="37554"/>
    <cellStyle name="Vírgula 8 2 2 2 3 6 3" xfId="44941"/>
    <cellStyle name="Vírgula 8 2 2 2 3 7" xfId="37555"/>
    <cellStyle name="Vírgula 8 2 2 2 3 8" xfId="37556"/>
    <cellStyle name="Vírgula 8 2 2 2 3 9" xfId="41319"/>
    <cellStyle name="Vírgula 8 2 2 2 4" xfId="37557"/>
    <cellStyle name="Vírgula 8 2 2 2 4 2" xfId="37558"/>
    <cellStyle name="Vírgula 8 2 2 2 4 2 2" xfId="37559"/>
    <cellStyle name="Vírgula 8 2 2 2 4 2 3" xfId="37560"/>
    <cellStyle name="Vírgula 8 2 2 2 4 2 4" xfId="52678"/>
    <cellStyle name="Vírgula 8 2 2 2 4 3" xfId="37561"/>
    <cellStyle name="Vírgula 8 2 2 2 4 3 2" xfId="37562"/>
    <cellStyle name="Vírgula 8 2 2 2 4 3 3" xfId="50307"/>
    <cellStyle name="Vírgula 8 2 2 2 4 4" xfId="37563"/>
    <cellStyle name="Vírgula 8 2 2 2 4 5" xfId="37564"/>
    <cellStyle name="Vírgula 8 2 2 2 4 6" xfId="42022"/>
    <cellStyle name="Vírgula 8 2 2 2 5" xfId="37565"/>
    <cellStyle name="Vírgula 8 2 2 2 5 2" xfId="37566"/>
    <cellStyle name="Vírgula 8 2 2 2 5 3" xfId="37567"/>
    <cellStyle name="Vírgula 8 2 2 2 5 4" xfId="50308"/>
    <cellStyle name="Vírgula 8 2 2 2 6" xfId="37568"/>
    <cellStyle name="Vírgula 8 2 2 2 6 2" xfId="37569"/>
    <cellStyle name="Vírgula 8 2 2 2 6 3" xfId="37570"/>
    <cellStyle name="Vírgula 8 2 2 2 6 4" xfId="45656"/>
    <cellStyle name="Vírgula 8 2 2 2 7" xfId="37571"/>
    <cellStyle name="Vírgula 8 2 2 2 7 2" xfId="37572"/>
    <cellStyle name="Vírgula 8 2 2 2 7 3" xfId="37573"/>
    <cellStyle name="Vírgula 8 2 2 2 7 4" xfId="50867"/>
    <cellStyle name="Vírgula 8 2 2 2 8" xfId="37574"/>
    <cellStyle name="Vírgula 8 2 2 2 8 2" xfId="37575"/>
    <cellStyle name="Vírgula 8 2 2 2 8 3" xfId="43833"/>
    <cellStyle name="Vírgula 8 2 2 2 9" xfId="37576"/>
    <cellStyle name="Vírgula 8 2 2 3" xfId="37577"/>
    <cellStyle name="Vírgula 8 2 2 3 10" xfId="40349"/>
    <cellStyle name="Vírgula 8 2 2 3 2" xfId="37578"/>
    <cellStyle name="Vírgula 8 2 2 3 2 2" xfId="37579"/>
    <cellStyle name="Vírgula 8 2 2 3 2 2 2" xfId="37580"/>
    <cellStyle name="Vírgula 8 2 2 3 2 2 2 2" xfId="37581"/>
    <cellStyle name="Vírgula 8 2 2 3 2 2 2 3" xfId="37582"/>
    <cellStyle name="Vírgula 8 2 2 3 2 2 2 4" xfId="53788"/>
    <cellStyle name="Vírgula 8 2 2 3 2 2 3" xfId="37583"/>
    <cellStyle name="Vírgula 8 2 2 3 2 2 3 2" xfId="37584"/>
    <cellStyle name="Vírgula 8 2 2 3 2 2 3 3" xfId="50309"/>
    <cellStyle name="Vírgula 8 2 2 3 2 2 4" xfId="37585"/>
    <cellStyle name="Vírgula 8 2 2 3 2 2 5" xfId="37586"/>
    <cellStyle name="Vírgula 8 2 2 3 2 2 6" xfId="43132"/>
    <cellStyle name="Vírgula 8 2 2 3 2 3" xfId="37587"/>
    <cellStyle name="Vírgula 8 2 2 3 2 3 2" xfId="37588"/>
    <cellStyle name="Vírgula 8 2 2 3 2 3 3" xfId="37589"/>
    <cellStyle name="Vírgula 8 2 2 3 2 3 4" xfId="50310"/>
    <cellStyle name="Vírgula 8 2 2 3 2 4" xfId="37590"/>
    <cellStyle name="Vírgula 8 2 2 3 2 4 2" xfId="37591"/>
    <cellStyle name="Vírgula 8 2 2 3 2 4 3" xfId="37592"/>
    <cellStyle name="Vírgula 8 2 2 3 2 4 4" xfId="46766"/>
    <cellStyle name="Vírgula 8 2 2 3 2 5" xfId="37593"/>
    <cellStyle name="Vírgula 8 2 2 3 2 5 2" xfId="37594"/>
    <cellStyle name="Vírgula 8 2 2 3 2 5 3" xfId="37595"/>
    <cellStyle name="Vírgula 8 2 2 3 2 5 4" xfId="51977"/>
    <cellStyle name="Vírgula 8 2 2 3 2 6" xfId="37596"/>
    <cellStyle name="Vírgula 8 2 2 3 2 6 2" xfId="37597"/>
    <cellStyle name="Vírgula 8 2 2 3 2 6 3" xfId="44943"/>
    <cellStyle name="Vírgula 8 2 2 3 2 7" xfId="37598"/>
    <cellStyle name="Vírgula 8 2 2 3 2 8" xfId="37599"/>
    <cellStyle name="Vírgula 8 2 2 3 2 9" xfId="41321"/>
    <cellStyle name="Vírgula 8 2 2 3 3" xfId="37600"/>
    <cellStyle name="Vírgula 8 2 2 3 3 2" xfId="37601"/>
    <cellStyle name="Vírgula 8 2 2 3 3 2 2" xfId="37602"/>
    <cellStyle name="Vírgula 8 2 2 3 3 2 3" xfId="37603"/>
    <cellStyle name="Vírgula 8 2 2 3 3 2 4" xfId="52816"/>
    <cellStyle name="Vírgula 8 2 2 3 3 3" xfId="37604"/>
    <cellStyle name="Vírgula 8 2 2 3 3 3 2" xfId="37605"/>
    <cellStyle name="Vírgula 8 2 2 3 3 3 3" xfId="50311"/>
    <cellStyle name="Vírgula 8 2 2 3 3 4" xfId="37606"/>
    <cellStyle name="Vírgula 8 2 2 3 3 5" xfId="37607"/>
    <cellStyle name="Vírgula 8 2 2 3 3 6" xfId="42160"/>
    <cellStyle name="Vírgula 8 2 2 3 4" xfId="37608"/>
    <cellStyle name="Vírgula 8 2 2 3 4 2" xfId="37609"/>
    <cellStyle name="Vírgula 8 2 2 3 4 3" xfId="37610"/>
    <cellStyle name="Vírgula 8 2 2 3 4 4" xfId="50312"/>
    <cellStyle name="Vírgula 8 2 2 3 5" xfId="37611"/>
    <cellStyle name="Vírgula 8 2 2 3 5 2" xfId="37612"/>
    <cellStyle name="Vírgula 8 2 2 3 5 3" xfId="37613"/>
    <cellStyle name="Vírgula 8 2 2 3 5 4" xfId="45794"/>
    <cellStyle name="Vírgula 8 2 2 3 6" xfId="37614"/>
    <cellStyle name="Vírgula 8 2 2 3 6 2" xfId="37615"/>
    <cellStyle name="Vírgula 8 2 2 3 6 3" xfId="37616"/>
    <cellStyle name="Vírgula 8 2 2 3 6 4" xfId="51005"/>
    <cellStyle name="Vírgula 8 2 2 3 7" xfId="37617"/>
    <cellStyle name="Vírgula 8 2 2 3 7 2" xfId="37618"/>
    <cellStyle name="Vírgula 8 2 2 3 7 3" xfId="43971"/>
    <cellStyle name="Vírgula 8 2 2 3 8" xfId="37619"/>
    <cellStyle name="Vírgula 8 2 2 3 9" xfId="37620"/>
    <cellStyle name="Vírgula 8 2 2 4" xfId="37621"/>
    <cellStyle name="Vírgula 8 2 2 4 2" xfId="37622"/>
    <cellStyle name="Vírgula 8 2 2 4 2 2" xfId="37623"/>
    <cellStyle name="Vírgula 8 2 2 4 2 2 2" xfId="37624"/>
    <cellStyle name="Vírgula 8 2 2 4 2 2 3" xfId="37625"/>
    <cellStyle name="Vírgula 8 2 2 4 2 2 4" xfId="53785"/>
    <cellStyle name="Vírgula 8 2 2 4 2 3" xfId="37626"/>
    <cellStyle name="Vírgula 8 2 2 4 2 3 2" xfId="37627"/>
    <cellStyle name="Vírgula 8 2 2 4 2 3 3" xfId="50313"/>
    <cellStyle name="Vírgula 8 2 2 4 2 4" xfId="37628"/>
    <cellStyle name="Vírgula 8 2 2 4 2 5" xfId="37629"/>
    <cellStyle name="Vírgula 8 2 2 4 2 6" xfId="43129"/>
    <cellStyle name="Vírgula 8 2 2 4 3" xfId="37630"/>
    <cellStyle name="Vírgula 8 2 2 4 3 2" xfId="37631"/>
    <cellStyle name="Vírgula 8 2 2 4 3 3" xfId="37632"/>
    <cellStyle name="Vírgula 8 2 2 4 3 4" xfId="50314"/>
    <cellStyle name="Vírgula 8 2 2 4 4" xfId="37633"/>
    <cellStyle name="Vírgula 8 2 2 4 4 2" xfId="37634"/>
    <cellStyle name="Vírgula 8 2 2 4 4 3" xfId="37635"/>
    <cellStyle name="Vírgula 8 2 2 4 4 4" xfId="46763"/>
    <cellStyle name="Vírgula 8 2 2 4 5" xfId="37636"/>
    <cellStyle name="Vírgula 8 2 2 4 5 2" xfId="37637"/>
    <cellStyle name="Vírgula 8 2 2 4 5 3" xfId="37638"/>
    <cellStyle name="Vírgula 8 2 2 4 5 4" xfId="51974"/>
    <cellStyle name="Vírgula 8 2 2 4 6" xfId="37639"/>
    <cellStyle name="Vírgula 8 2 2 4 6 2" xfId="37640"/>
    <cellStyle name="Vírgula 8 2 2 4 6 3" xfId="44940"/>
    <cellStyle name="Vírgula 8 2 2 4 7" xfId="37641"/>
    <cellStyle name="Vírgula 8 2 2 4 8" xfId="37642"/>
    <cellStyle name="Vírgula 8 2 2 4 9" xfId="41318"/>
    <cellStyle name="Vírgula 8 2 2 5" xfId="37643"/>
    <cellStyle name="Vírgula 8 2 2 5 2" xfId="37644"/>
    <cellStyle name="Vírgula 8 2 2 5 2 2" xfId="37645"/>
    <cellStyle name="Vírgula 8 2 2 5 2 2 2" xfId="37646"/>
    <cellStyle name="Vírgula 8 2 2 5 2 2 3" xfId="37647"/>
    <cellStyle name="Vírgula 8 2 2 5 2 2 4" xfId="53921"/>
    <cellStyle name="Vírgula 8 2 2 5 2 3" xfId="37648"/>
    <cellStyle name="Vírgula 8 2 2 5 2 3 2" xfId="37649"/>
    <cellStyle name="Vírgula 8 2 2 5 2 3 3" xfId="50315"/>
    <cellStyle name="Vírgula 8 2 2 5 2 4" xfId="37650"/>
    <cellStyle name="Vírgula 8 2 2 5 2 5" xfId="37651"/>
    <cellStyle name="Vírgula 8 2 2 5 2 6" xfId="43265"/>
    <cellStyle name="Vírgula 8 2 2 5 3" xfId="37652"/>
    <cellStyle name="Vírgula 8 2 2 5 3 2" xfId="37653"/>
    <cellStyle name="Vírgula 8 2 2 5 3 3" xfId="37654"/>
    <cellStyle name="Vírgula 8 2 2 5 3 4" xfId="50316"/>
    <cellStyle name="Vírgula 8 2 2 5 4" xfId="37655"/>
    <cellStyle name="Vírgula 8 2 2 5 4 2" xfId="37656"/>
    <cellStyle name="Vírgula 8 2 2 5 4 3" xfId="37657"/>
    <cellStyle name="Vírgula 8 2 2 5 4 4" xfId="46899"/>
    <cellStyle name="Vírgula 8 2 2 5 5" xfId="37658"/>
    <cellStyle name="Vírgula 8 2 2 5 5 2" xfId="37659"/>
    <cellStyle name="Vírgula 8 2 2 5 5 3" xfId="37660"/>
    <cellStyle name="Vírgula 8 2 2 5 5 4" xfId="52110"/>
    <cellStyle name="Vírgula 8 2 2 5 6" xfId="37661"/>
    <cellStyle name="Vírgula 8 2 2 5 6 2" xfId="37662"/>
    <cellStyle name="Vírgula 8 2 2 5 6 3" xfId="45076"/>
    <cellStyle name="Vírgula 8 2 2 5 7" xfId="37663"/>
    <cellStyle name="Vírgula 8 2 2 5 8" xfId="37664"/>
    <cellStyle name="Vírgula 8 2 2 5 9" xfId="41454"/>
    <cellStyle name="Vírgula 8 2 2 6" xfId="37665"/>
    <cellStyle name="Vírgula 8 2 2 6 2" xfId="37666"/>
    <cellStyle name="Vírgula 8 2 2 6 2 2" xfId="37667"/>
    <cellStyle name="Vírgula 8 2 2 6 2 2 2" xfId="37668"/>
    <cellStyle name="Vírgula 8 2 2 6 2 2 3" xfId="37669"/>
    <cellStyle name="Vírgula 8 2 2 6 2 2 4" xfId="54056"/>
    <cellStyle name="Vírgula 8 2 2 6 2 3" xfId="37670"/>
    <cellStyle name="Vírgula 8 2 2 6 2 3 2" xfId="37671"/>
    <cellStyle name="Vírgula 8 2 2 6 2 3 3" xfId="50317"/>
    <cellStyle name="Vírgula 8 2 2 6 2 4" xfId="37672"/>
    <cellStyle name="Vírgula 8 2 2 6 2 5" xfId="37673"/>
    <cellStyle name="Vírgula 8 2 2 6 2 6" xfId="43400"/>
    <cellStyle name="Vírgula 8 2 2 6 3" xfId="37674"/>
    <cellStyle name="Vírgula 8 2 2 6 3 2" xfId="37675"/>
    <cellStyle name="Vírgula 8 2 2 6 3 3" xfId="37676"/>
    <cellStyle name="Vírgula 8 2 2 6 3 4" xfId="47034"/>
    <cellStyle name="Vírgula 8 2 2 6 4" xfId="37677"/>
    <cellStyle name="Vírgula 8 2 2 6 4 2" xfId="37678"/>
    <cellStyle name="Vírgula 8 2 2 6 4 3" xfId="37679"/>
    <cellStyle name="Vírgula 8 2 2 6 4 4" xfId="52245"/>
    <cellStyle name="Vírgula 8 2 2 6 5" xfId="37680"/>
    <cellStyle name="Vírgula 8 2 2 6 5 2" xfId="37681"/>
    <cellStyle name="Vírgula 8 2 2 6 5 3" xfId="45211"/>
    <cellStyle name="Vírgula 8 2 2 6 6" xfId="37682"/>
    <cellStyle name="Vírgula 8 2 2 6 7" xfId="37683"/>
    <cellStyle name="Vírgula 8 2 2 6 8" xfId="41589"/>
    <cellStyle name="Vírgula 8 2 2 7" xfId="37684"/>
    <cellStyle name="Vírgula 8 2 2 7 2" xfId="37685"/>
    <cellStyle name="Vírgula 8 2 2 7 2 2" xfId="37686"/>
    <cellStyle name="Vírgula 8 2 2 7 2 3" xfId="37687"/>
    <cellStyle name="Vírgula 8 2 2 7 2 4" xfId="52543"/>
    <cellStyle name="Vírgula 8 2 2 7 3" xfId="37688"/>
    <cellStyle name="Vírgula 8 2 2 7 3 2" xfId="37689"/>
    <cellStyle name="Vírgula 8 2 2 7 3 3" xfId="50318"/>
    <cellStyle name="Vírgula 8 2 2 7 4" xfId="37690"/>
    <cellStyle name="Vírgula 8 2 2 7 5" xfId="37691"/>
    <cellStyle name="Vírgula 8 2 2 7 6" xfId="41887"/>
    <cellStyle name="Vírgula 8 2 2 8" xfId="37692"/>
    <cellStyle name="Vírgula 8 2 2 8 2" xfId="37693"/>
    <cellStyle name="Vírgula 8 2 2 8 3" xfId="37694"/>
    <cellStyle name="Vírgula 8 2 2 8 4" xfId="50319"/>
    <cellStyle name="Vírgula 8 2 2 9" xfId="37695"/>
    <cellStyle name="Vírgula 8 2 2 9 2" xfId="37696"/>
    <cellStyle name="Vírgula 8 2 2 9 3" xfId="37697"/>
    <cellStyle name="Vírgula 8 2 2 9 4" xfId="45521"/>
    <cellStyle name="Vírgula 8 2 3" xfId="233"/>
    <cellStyle name="Vírgula 8 2 3 10" xfId="37698"/>
    <cellStyle name="Vírgula 8 2 3 10 2" xfId="37699"/>
    <cellStyle name="Vírgula 8 2 3 10 3" xfId="37700"/>
    <cellStyle name="Vírgula 8 2 3 10 4" xfId="50775"/>
    <cellStyle name="Vírgula 8 2 3 11" xfId="37701"/>
    <cellStyle name="Vírgula 8 2 3 11 2" xfId="37702"/>
    <cellStyle name="Vírgula 8 2 3 11 3" xfId="43741"/>
    <cellStyle name="Vírgula 8 2 3 12" xfId="37703"/>
    <cellStyle name="Vírgula 8 2 3 13" xfId="37704"/>
    <cellStyle name="Vírgula 8 2 3 14" xfId="40119"/>
    <cellStyle name="Vírgula 8 2 3 2" xfId="37705"/>
    <cellStyle name="Vírgula 8 2 3 2 10" xfId="37706"/>
    <cellStyle name="Vírgula 8 2 3 2 11" xfId="40254"/>
    <cellStyle name="Vírgula 8 2 3 2 2" xfId="37707"/>
    <cellStyle name="Vírgula 8 2 3 2 2 10" xfId="40621"/>
    <cellStyle name="Vírgula 8 2 3 2 2 2" xfId="37708"/>
    <cellStyle name="Vírgula 8 2 3 2 2 2 2" xfId="37709"/>
    <cellStyle name="Vírgula 8 2 3 2 2 2 2 2" xfId="37710"/>
    <cellStyle name="Vírgula 8 2 3 2 2 2 2 2 2" xfId="37711"/>
    <cellStyle name="Vírgula 8 2 3 2 2 2 2 2 3" xfId="37712"/>
    <cellStyle name="Vírgula 8 2 3 2 2 2 2 2 4" xfId="53791"/>
    <cellStyle name="Vírgula 8 2 3 2 2 2 2 3" xfId="37713"/>
    <cellStyle name="Vírgula 8 2 3 2 2 2 2 3 2" xfId="37714"/>
    <cellStyle name="Vírgula 8 2 3 2 2 2 2 3 3" xfId="50320"/>
    <cellStyle name="Vírgula 8 2 3 2 2 2 2 4" xfId="37715"/>
    <cellStyle name="Vírgula 8 2 3 2 2 2 2 5" xfId="37716"/>
    <cellStyle name="Vírgula 8 2 3 2 2 2 2 6" xfId="43135"/>
    <cellStyle name="Vírgula 8 2 3 2 2 2 3" xfId="37717"/>
    <cellStyle name="Vírgula 8 2 3 2 2 2 3 2" xfId="37718"/>
    <cellStyle name="Vírgula 8 2 3 2 2 2 3 3" xfId="37719"/>
    <cellStyle name="Vírgula 8 2 3 2 2 2 3 4" xfId="50321"/>
    <cellStyle name="Vírgula 8 2 3 2 2 2 4" xfId="37720"/>
    <cellStyle name="Vírgula 8 2 3 2 2 2 4 2" xfId="37721"/>
    <cellStyle name="Vírgula 8 2 3 2 2 2 4 3" xfId="37722"/>
    <cellStyle name="Vírgula 8 2 3 2 2 2 4 4" xfId="46769"/>
    <cellStyle name="Vírgula 8 2 3 2 2 2 5" xfId="37723"/>
    <cellStyle name="Vírgula 8 2 3 2 2 2 5 2" xfId="37724"/>
    <cellStyle name="Vírgula 8 2 3 2 2 2 5 3" xfId="37725"/>
    <cellStyle name="Vírgula 8 2 3 2 2 2 5 4" xfId="51980"/>
    <cellStyle name="Vírgula 8 2 3 2 2 2 6" xfId="37726"/>
    <cellStyle name="Vírgula 8 2 3 2 2 2 6 2" xfId="37727"/>
    <cellStyle name="Vírgula 8 2 3 2 2 2 6 3" xfId="44946"/>
    <cellStyle name="Vírgula 8 2 3 2 2 2 7" xfId="37728"/>
    <cellStyle name="Vírgula 8 2 3 2 2 2 8" xfId="37729"/>
    <cellStyle name="Vírgula 8 2 3 2 2 2 9" xfId="41324"/>
    <cellStyle name="Vírgula 8 2 3 2 2 3" xfId="37730"/>
    <cellStyle name="Vírgula 8 2 3 2 2 3 2" xfId="37731"/>
    <cellStyle name="Vírgula 8 2 3 2 2 3 2 2" xfId="37732"/>
    <cellStyle name="Vírgula 8 2 3 2 2 3 2 3" xfId="37733"/>
    <cellStyle name="Vírgula 8 2 3 2 2 3 2 4" xfId="53088"/>
    <cellStyle name="Vírgula 8 2 3 2 2 3 3" xfId="37734"/>
    <cellStyle name="Vírgula 8 2 3 2 2 3 3 2" xfId="37735"/>
    <cellStyle name="Vírgula 8 2 3 2 2 3 3 3" xfId="50322"/>
    <cellStyle name="Vírgula 8 2 3 2 2 3 4" xfId="37736"/>
    <cellStyle name="Vírgula 8 2 3 2 2 3 5" xfId="37737"/>
    <cellStyle name="Vírgula 8 2 3 2 2 3 6" xfId="42432"/>
    <cellStyle name="Vírgula 8 2 3 2 2 4" xfId="37738"/>
    <cellStyle name="Vírgula 8 2 3 2 2 4 2" xfId="37739"/>
    <cellStyle name="Vírgula 8 2 3 2 2 4 3" xfId="37740"/>
    <cellStyle name="Vírgula 8 2 3 2 2 4 4" xfId="50323"/>
    <cellStyle name="Vírgula 8 2 3 2 2 5" xfId="37741"/>
    <cellStyle name="Vírgula 8 2 3 2 2 5 2" xfId="37742"/>
    <cellStyle name="Vírgula 8 2 3 2 2 5 3" xfId="37743"/>
    <cellStyle name="Vírgula 8 2 3 2 2 5 4" xfId="46066"/>
    <cellStyle name="Vírgula 8 2 3 2 2 6" xfId="37744"/>
    <cellStyle name="Vírgula 8 2 3 2 2 6 2" xfId="37745"/>
    <cellStyle name="Vírgula 8 2 3 2 2 6 3" xfId="37746"/>
    <cellStyle name="Vírgula 8 2 3 2 2 6 4" xfId="51277"/>
    <cellStyle name="Vírgula 8 2 3 2 2 7" xfId="37747"/>
    <cellStyle name="Vírgula 8 2 3 2 2 7 2" xfId="37748"/>
    <cellStyle name="Vírgula 8 2 3 2 2 7 3" xfId="44243"/>
    <cellStyle name="Vírgula 8 2 3 2 2 8" xfId="37749"/>
    <cellStyle name="Vírgula 8 2 3 2 2 9" xfId="37750"/>
    <cellStyle name="Vírgula 8 2 3 2 3" xfId="37751"/>
    <cellStyle name="Vírgula 8 2 3 2 3 2" xfId="37752"/>
    <cellStyle name="Vírgula 8 2 3 2 3 2 2" xfId="37753"/>
    <cellStyle name="Vírgula 8 2 3 2 3 2 2 2" xfId="37754"/>
    <cellStyle name="Vírgula 8 2 3 2 3 2 2 3" xfId="37755"/>
    <cellStyle name="Vírgula 8 2 3 2 3 2 2 4" xfId="53790"/>
    <cellStyle name="Vírgula 8 2 3 2 3 2 3" xfId="37756"/>
    <cellStyle name="Vírgula 8 2 3 2 3 2 3 2" xfId="37757"/>
    <cellStyle name="Vírgula 8 2 3 2 3 2 3 3" xfId="50324"/>
    <cellStyle name="Vírgula 8 2 3 2 3 2 4" xfId="37758"/>
    <cellStyle name="Vírgula 8 2 3 2 3 2 5" xfId="37759"/>
    <cellStyle name="Vírgula 8 2 3 2 3 2 6" xfId="43134"/>
    <cellStyle name="Vírgula 8 2 3 2 3 3" xfId="37760"/>
    <cellStyle name="Vírgula 8 2 3 2 3 3 2" xfId="37761"/>
    <cellStyle name="Vírgula 8 2 3 2 3 3 3" xfId="37762"/>
    <cellStyle name="Vírgula 8 2 3 2 3 3 4" xfId="50325"/>
    <cellStyle name="Vírgula 8 2 3 2 3 4" xfId="37763"/>
    <cellStyle name="Vírgula 8 2 3 2 3 4 2" xfId="37764"/>
    <cellStyle name="Vírgula 8 2 3 2 3 4 3" xfId="37765"/>
    <cellStyle name="Vírgula 8 2 3 2 3 4 4" xfId="46768"/>
    <cellStyle name="Vírgula 8 2 3 2 3 5" xfId="37766"/>
    <cellStyle name="Vírgula 8 2 3 2 3 5 2" xfId="37767"/>
    <cellStyle name="Vírgula 8 2 3 2 3 5 3" xfId="37768"/>
    <cellStyle name="Vírgula 8 2 3 2 3 5 4" xfId="51979"/>
    <cellStyle name="Vírgula 8 2 3 2 3 6" xfId="37769"/>
    <cellStyle name="Vírgula 8 2 3 2 3 6 2" xfId="37770"/>
    <cellStyle name="Vírgula 8 2 3 2 3 6 3" xfId="44945"/>
    <cellStyle name="Vírgula 8 2 3 2 3 7" xfId="37771"/>
    <cellStyle name="Vírgula 8 2 3 2 3 8" xfId="37772"/>
    <cellStyle name="Vírgula 8 2 3 2 3 9" xfId="41323"/>
    <cellStyle name="Vírgula 8 2 3 2 4" xfId="37773"/>
    <cellStyle name="Vírgula 8 2 3 2 4 2" xfId="37774"/>
    <cellStyle name="Vírgula 8 2 3 2 4 2 2" xfId="37775"/>
    <cellStyle name="Vírgula 8 2 3 2 4 2 3" xfId="37776"/>
    <cellStyle name="Vírgula 8 2 3 2 4 2 4" xfId="52721"/>
    <cellStyle name="Vírgula 8 2 3 2 4 3" xfId="37777"/>
    <cellStyle name="Vírgula 8 2 3 2 4 3 2" xfId="37778"/>
    <cellStyle name="Vírgula 8 2 3 2 4 3 3" xfId="50326"/>
    <cellStyle name="Vírgula 8 2 3 2 4 4" xfId="37779"/>
    <cellStyle name="Vírgula 8 2 3 2 4 5" xfId="37780"/>
    <cellStyle name="Vírgula 8 2 3 2 4 6" xfId="42065"/>
    <cellStyle name="Vírgula 8 2 3 2 5" xfId="37781"/>
    <cellStyle name="Vírgula 8 2 3 2 5 2" xfId="37782"/>
    <cellStyle name="Vírgula 8 2 3 2 5 3" xfId="37783"/>
    <cellStyle name="Vírgula 8 2 3 2 5 4" xfId="50327"/>
    <cellStyle name="Vírgula 8 2 3 2 6" xfId="37784"/>
    <cellStyle name="Vírgula 8 2 3 2 6 2" xfId="37785"/>
    <cellStyle name="Vírgula 8 2 3 2 6 3" xfId="37786"/>
    <cellStyle name="Vírgula 8 2 3 2 6 4" xfId="45699"/>
    <cellStyle name="Vírgula 8 2 3 2 7" xfId="37787"/>
    <cellStyle name="Vírgula 8 2 3 2 7 2" xfId="37788"/>
    <cellStyle name="Vírgula 8 2 3 2 7 3" xfId="37789"/>
    <cellStyle name="Vírgula 8 2 3 2 7 4" xfId="50910"/>
    <cellStyle name="Vírgula 8 2 3 2 8" xfId="37790"/>
    <cellStyle name="Vírgula 8 2 3 2 8 2" xfId="37791"/>
    <cellStyle name="Vírgula 8 2 3 2 8 3" xfId="43876"/>
    <cellStyle name="Vírgula 8 2 3 2 9" xfId="37792"/>
    <cellStyle name="Vírgula 8 2 3 3" xfId="37793"/>
    <cellStyle name="Vírgula 8 2 3 3 10" xfId="40392"/>
    <cellStyle name="Vírgula 8 2 3 3 2" xfId="37794"/>
    <cellStyle name="Vírgula 8 2 3 3 2 2" xfId="37795"/>
    <cellStyle name="Vírgula 8 2 3 3 2 2 2" xfId="37796"/>
    <cellStyle name="Vírgula 8 2 3 3 2 2 2 2" xfId="37797"/>
    <cellStyle name="Vírgula 8 2 3 3 2 2 2 3" xfId="37798"/>
    <cellStyle name="Vírgula 8 2 3 3 2 2 2 4" xfId="53792"/>
    <cellStyle name="Vírgula 8 2 3 3 2 2 3" xfId="37799"/>
    <cellStyle name="Vírgula 8 2 3 3 2 2 3 2" xfId="37800"/>
    <cellStyle name="Vírgula 8 2 3 3 2 2 3 3" xfId="50328"/>
    <cellStyle name="Vírgula 8 2 3 3 2 2 4" xfId="37801"/>
    <cellStyle name="Vírgula 8 2 3 3 2 2 5" xfId="37802"/>
    <cellStyle name="Vírgula 8 2 3 3 2 2 6" xfId="43136"/>
    <cellStyle name="Vírgula 8 2 3 3 2 3" xfId="37803"/>
    <cellStyle name="Vírgula 8 2 3 3 2 3 2" xfId="37804"/>
    <cellStyle name="Vírgula 8 2 3 3 2 3 3" xfId="37805"/>
    <cellStyle name="Vírgula 8 2 3 3 2 3 4" xfId="50329"/>
    <cellStyle name="Vírgula 8 2 3 3 2 4" xfId="37806"/>
    <cellStyle name="Vírgula 8 2 3 3 2 4 2" xfId="37807"/>
    <cellStyle name="Vírgula 8 2 3 3 2 4 3" xfId="37808"/>
    <cellStyle name="Vírgula 8 2 3 3 2 4 4" xfId="46770"/>
    <cellStyle name="Vírgula 8 2 3 3 2 5" xfId="37809"/>
    <cellStyle name="Vírgula 8 2 3 3 2 5 2" xfId="37810"/>
    <cellStyle name="Vírgula 8 2 3 3 2 5 3" xfId="37811"/>
    <cellStyle name="Vírgula 8 2 3 3 2 5 4" xfId="51981"/>
    <cellStyle name="Vírgula 8 2 3 3 2 6" xfId="37812"/>
    <cellStyle name="Vírgula 8 2 3 3 2 6 2" xfId="37813"/>
    <cellStyle name="Vírgula 8 2 3 3 2 6 3" xfId="44947"/>
    <cellStyle name="Vírgula 8 2 3 3 2 7" xfId="37814"/>
    <cellStyle name="Vírgula 8 2 3 3 2 8" xfId="37815"/>
    <cellStyle name="Vírgula 8 2 3 3 2 9" xfId="41325"/>
    <cellStyle name="Vírgula 8 2 3 3 3" xfId="37816"/>
    <cellStyle name="Vírgula 8 2 3 3 3 2" xfId="37817"/>
    <cellStyle name="Vírgula 8 2 3 3 3 2 2" xfId="37818"/>
    <cellStyle name="Vírgula 8 2 3 3 3 2 3" xfId="37819"/>
    <cellStyle name="Vírgula 8 2 3 3 3 2 4" xfId="52859"/>
    <cellStyle name="Vírgula 8 2 3 3 3 3" xfId="37820"/>
    <cellStyle name="Vírgula 8 2 3 3 3 3 2" xfId="37821"/>
    <cellStyle name="Vírgula 8 2 3 3 3 3 3" xfId="50330"/>
    <cellStyle name="Vírgula 8 2 3 3 3 4" xfId="37822"/>
    <cellStyle name="Vírgula 8 2 3 3 3 5" xfId="37823"/>
    <cellStyle name="Vírgula 8 2 3 3 3 6" xfId="42203"/>
    <cellStyle name="Vírgula 8 2 3 3 4" xfId="37824"/>
    <cellStyle name="Vírgula 8 2 3 3 4 2" xfId="37825"/>
    <cellStyle name="Vírgula 8 2 3 3 4 3" xfId="37826"/>
    <cellStyle name="Vírgula 8 2 3 3 4 4" xfId="50331"/>
    <cellStyle name="Vírgula 8 2 3 3 5" xfId="37827"/>
    <cellStyle name="Vírgula 8 2 3 3 5 2" xfId="37828"/>
    <cellStyle name="Vírgula 8 2 3 3 5 3" xfId="37829"/>
    <cellStyle name="Vírgula 8 2 3 3 5 4" xfId="45837"/>
    <cellStyle name="Vírgula 8 2 3 3 6" xfId="37830"/>
    <cellStyle name="Vírgula 8 2 3 3 6 2" xfId="37831"/>
    <cellStyle name="Vírgula 8 2 3 3 6 3" xfId="37832"/>
    <cellStyle name="Vírgula 8 2 3 3 6 4" xfId="51048"/>
    <cellStyle name="Vírgula 8 2 3 3 7" xfId="37833"/>
    <cellStyle name="Vírgula 8 2 3 3 7 2" xfId="37834"/>
    <cellStyle name="Vírgula 8 2 3 3 7 3" xfId="44014"/>
    <cellStyle name="Vírgula 8 2 3 3 8" xfId="37835"/>
    <cellStyle name="Vírgula 8 2 3 3 9" xfId="37836"/>
    <cellStyle name="Vírgula 8 2 3 4" xfId="37837"/>
    <cellStyle name="Vírgula 8 2 3 4 2" xfId="37838"/>
    <cellStyle name="Vírgula 8 2 3 4 2 2" xfId="37839"/>
    <cellStyle name="Vírgula 8 2 3 4 2 2 2" xfId="37840"/>
    <cellStyle name="Vírgula 8 2 3 4 2 2 3" xfId="37841"/>
    <cellStyle name="Vírgula 8 2 3 4 2 2 4" xfId="53789"/>
    <cellStyle name="Vírgula 8 2 3 4 2 3" xfId="37842"/>
    <cellStyle name="Vírgula 8 2 3 4 2 3 2" xfId="37843"/>
    <cellStyle name="Vírgula 8 2 3 4 2 3 3" xfId="50332"/>
    <cellStyle name="Vírgula 8 2 3 4 2 4" xfId="37844"/>
    <cellStyle name="Vírgula 8 2 3 4 2 5" xfId="37845"/>
    <cellStyle name="Vírgula 8 2 3 4 2 6" xfId="43133"/>
    <cellStyle name="Vírgula 8 2 3 4 3" xfId="37846"/>
    <cellStyle name="Vírgula 8 2 3 4 3 2" xfId="37847"/>
    <cellStyle name="Vírgula 8 2 3 4 3 3" xfId="37848"/>
    <cellStyle name="Vírgula 8 2 3 4 3 4" xfId="50333"/>
    <cellStyle name="Vírgula 8 2 3 4 4" xfId="37849"/>
    <cellStyle name="Vírgula 8 2 3 4 4 2" xfId="37850"/>
    <cellStyle name="Vírgula 8 2 3 4 4 3" xfId="37851"/>
    <cellStyle name="Vírgula 8 2 3 4 4 4" xfId="46767"/>
    <cellStyle name="Vírgula 8 2 3 4 5" xfId="37852"/>
    <cellStyle name="Vírgula 8 2 3 4 5 2" xfId="37853"/>
    <cellStyle name="Vírgula 8 2 3 4 5 3" xfId="37854"/>
    <cellStyle name="Vírgula 8 2 3 4 5 4" xfId="51978"/>
    <cellStyle name="Vírgula 8 2 3 4 6" xfId="37855"/>
    <cellStyle name="Vírgula 8 2 3 4 6 2" xfId="37856"/>
    <cellStyle name="Vírgula 8 2 3 4 6 3" xfId="44944"/>
    <cellStyle name="Vírgula 8 2 3 4 7" xfId="37857"/>
    <cellStyle name="Vírgula 8 2 3 4 8" xfId="37858"/>
    <cellStyle name="Vírgula 8 2 3 4 9" xfId="41322"/>
    <cellStyle name="Vírgula 8 2 3 5" xfId="37859"/>
    <cellStyle name="Vírgula 8 2 3 5 2" xfId="37860"/>
    <cellStyle name="Vírgula 8 2 3 5 2 2" xfId="37861"/>
    <cellStyle name="Vírgula 8 2 3 5 2 2 2" xfId="37862"/>
    <cellStyle name="Vírgula 8 2 3 5 2 2 3" xfId="37863"/>
    <cellStyle name="Vírgula 8 2 3 5 2 2 4" xfId="53964"/>
    <cellStyle name="Vírgula 8 2 3 5 2 3" xfId="37864"/>
    <cellStyle name="Vírgula 8 2 3 5 2 3 2" xfId="37865"/>
    <cellStyle name="Vírgula 8 2 3 5 2 3 3" xfId="50334"/>
    <cellStyle name="Vírgula 8 2 3 5 2 4" xfId="37866"/>
    <cellStyle name="Vírgula 8 2 3 5 2 5" xfId="37867"/>
    <cellStyle name="Vírgula 8 2 3 5 2 6" xfId="43308"/>
    <cellStyle name="Vírgula 8 2 3 5 3" xfId="37868"/>
    <cellStyle name="Vírgula 8 2 3 5 3 2" xfId="37869"/>
    <cellStyle name="Vírgula 8 2 3 5 3 3" xfId="37870"/>
    <cellStyle name="Vírgula 8 2 3 5 3 4" xfId="50335"/>
    <cellStyle name="Vírgula 8 2 3 5 4" xfId="37871"/>
    <cellStyle name="Vírgula 8 2 3 5 4 2" xfId="37872"/>
    <cellStyle name="Vírgula 8 2 3 5 4 3" xfId="37873"/>
    <cellStyle name="Vírgula 8 2 3 5 4 4" xfId="46942"/>
    <cellStyle name="Vírgula 8 2 3 5 5" xfId="37874"/>
    <cellStyle name="Vírgula 8 2 3 5 5 2" xfId="37875"/>
    <cellStyle name="Vírgula 8 2 3 5 5 3" xfId="37876"/>
    <cellStyle name="Vírgula 8 2 3 5 5 4" xfId="52153"/>
    <cellStyle name="Vírgula 8 2 3 5 6" xfId="37877"/>
    <cellStyle name="Vírgula 8 2 3 5 6 2" xfId="37878"/>
    <cellStyle name="Vírgula 8 2 3 5 6 3" xfId="45119"/>
    <cellStyle name="Vírgula 8 2 3 5 7" xfId="37879"/>
    <cellStyle name="Vírgula 8 2 3 5 8" xfId="37880"/>
    <cellStyle name="Vírgula 8 2 3 5 9" xfId="41497"/>
    <cellStyle name="Vírgula 8 2 3 6" xfId="37881"/>
    <cellStyle name="Vírgula 8 2 3 6 2" xfId="37882"/>
    <cellStyle name="Vírgula 8 2 3 6 2 2" xfId="37883"/>
    <cellStyle name="Vírgula 8 2 3 6 2 2 2" xfId="37884"/>
    <cellStyle name="Vírgula 8 2 3 6 2 2 3" xfId="37885"/>
    <cellStyle name="Vírgula 8 2 3 6 2 2 4" xfId="54099"/>
    <cellStyle name="Vírgula 8 2 3 6 2 3" xfId="37886"/>
    <cellStyle name="Vírgula 8 2 3 6 2 3 2" xfId="37887"/>
    <cellStyle name="Vírgula 8 2 3 6 2 3 3" xfId="50336"/>
    <cellStyle name="Vírgula 8 2 3 6 2 4" xfId="37888"/>
    <cellStyle name="Vírgula 8 2 3 6 2 5" xfId="37889"/>
    <cellStyle name="Vírgula 8 2 3 6 2 6" xfId="43443"/>
    <cellStyle name="Vírgula 8 2 3 6 3" xfId="37890"/>
    <cellStyle name="Vírgula 8 2 3 6 3 2" xfId="37891"/>
    <cellStyle name="Vírgula 8 2 3 6 3 3" xfId="37892"/>
    <cellStyle name="Vírgula 8 2 3 6 3 4" xfId="47077"/>
    <cellStyle name="Vírgula 8 2 3 6 4" xfId="37893"/>
    <cellStyle name="Vírgula 8 2 3 6 4 2" xfId="37894"/>
    <cellStyle name="Vírgula 8 2 3 6 4 3" xfId="37895"/>
    <cellStyle name="Vírgula 8 2 3 6 4 4" xfId="52288"/>
    <cellStyle name="Vírgula 8 2 3 6 5" xfId="37896"/>
    <cellStyle name="Vírgula 8 2 3 6 5 2" xfId="37897"/>
    <cellStyle name="Vírgula 8 2 3 6 5 3" xfId="45254"/>
    <cellStyle name="Vírgula 8 2 3 6 6" xfId="37898"/>
    <cellStyle name="Vírgula 8 2 3 6 7" xfId="37899"/>
    <cellStyle name="Vírgula 8 2 3 6 8" xfId="41632"/>
    <cellStyle name="Vírgula 8 2 3 7" xfId="37900"/>
    <cellStyle name="Vírgula 8 2 3 7 2" xfId="37901"/>
    <cellStyle name="Vírgula 8 2 3 7 2 2" xfId="37902"/>
    <cellStyle name="Vírgula 8 2 3 7 2 3" xfId="37903"/>
    <cellStyle name="Vírgula 8 2 3 7 2 4" xfId="52586"/>
    <cellStyle name="Vírgula 8 2 3 7 3" xfId="37904"/>
    <cellStyle name="Vírgula 8 2 3 7 3 2" xfId="37905"/>
    <cellStyle name="Vírgula 8 2 3 7 3 3" xfId="50337"/>
    <cellStyle name="Vírgula 8 2 3 7 4" xfId="37906"/>
    <cellStyle name="Vírgula 8 2 3 7 5" xfId="37907"/>
    <cellStyle name="Vírgula 8 2 3 7 6" xfId="41930"/>
    <cellStyle name="Vírgula 8 2 3 8" xfId="37908"/>
    <cellStyle name="Vírgula 8 2 3 8 2" xfId="37909"/>
    <cellStyle name="Vírgula 8 2 3 8 3" xfId="37910"/>
    <cellStyle name="Vírgula 8 2 3 8 4" xfId="50338"/>
    <cellStyle name="Vírgula 8 2 3 9" xfId="37911"/>
    <cellStyle name="Vírgula 8 2 3 9 2" xfId="37912"/>
    <cellStyle name="Vírgula 8 2 3 9 3" xfId="37913"/>
    <cellStyle name="Vírgula 8 2 3 9 4" xfId="45564"/>
    <cellStyle name="Vírgula 8 2 4" xfId="37914"/>
    <cellStyle name="Vírgula 8 2 4 10" xfId="37915"/>
    <cellStyle name="Vírgula 8 2 4 11" xfId="40029"/>
    <cellStyle name="Vírgula 8 2 4 2" xfId="37916"/>
    <cellStyle name="Vírgula 8 2 4 2 10" xfId="40481"/>
    <cellStyle name="Vírgula 8 2 4 2 2" xfId="37917"/>
    <cellStyle name="Vírgula 8 2 4 2 2 2" xfId="37918"/>
    <cellStyle name="Vírgula 8 2 4 2 2 2 2" xfId="37919"/>
    <cellStyle name="Vírgula 8 2 4 2 2 2 2 2" xfId="37920"/>
    <cellStyle name="Vírgula 8 2 4 2 2 2 2 3" xfId="37921"/>
    <cellStyle name="Vírgula 8 2 4 2 2 2 2 4" xfId="53794"/>
    <cellStyle name="Vírgula 8 2 4 2 2 2 3" xfId="37922"/>
    <cellStyle name="Vírgula 8 2 4 2 2 2 3 2" xfId="37923"/>
    <cellStyle name="Vírgula 8 2 4 2 2 2 3 3" xfId="50339"/>
    <cellStyle name="Vírgula 8 2 4 2 2 2 4" xfId="37924"/>
    <cellStyle name="Vírgula 8 2 4 2 2 2 5" xfId="37925"/>
    <cellStyle name="Vírgula 8 2 4 2 2 2 6" xfId="43138"/>
    <cellStyle name="Vírgula 8 2 4 2 2 3" xfId="37926"/>
    <cellStyle name="Vírgula 8 2 4 2 2 3 2" xfId="37927"/>
    <cellStyle name="Vírgula 8 2 4 2 2 3 3" xfId="37928"/>
    <cellStyle name="Vírgula 8 2 4 2 2 3 4" xfId="50340"/>
    <cellStyle name="Vírgula 8 2 4 2 2 4" xfId="37929"/>
    <cellStyle name="Vírgula 8 2 4 2 2 4 2" xfId="37930"/>
    <cellStyle name="Vírgula 8 2 4 2 2 4 3" xfId="37931"/>
    <cellStyle name="Vírgula 8 2 4 2 2 4 4" xfId="46772"/>
    <cellStyle name="Vírgula 8 2 4 2 2 5" xfId="37932"/>
    <cellStyle name="Vírgula 8 2 4 2 2 5 2" xfId="37933"/>
    <cellStyle name="Vírgula 8 2 4 2 2 5 3" xfId="37934"/>
    <cellStyle name="Vírgula 8 2 4 2 2 5 4" xfId="51983"/>
    <cellStyle name="Vírgula 8 2 4 2 2 6" xfId="37935"/>
    <cellStyle name="Vírgula 8 2 4 2 2 6 2" xfId="37936"/>
    <cellStyle name="Vírgula 8 2 4 2 2 6 3" xfId="44949"/>
    <cellStyle name="Vírgula 8 2 4 2 2 7" xfId="37937"/>
    <cellStyle name="Vírgula 8 2 4 2 2 8" xfId="37938"/>
    <cellStyle name="Vírgula 8 2 4 2 2 9" xfId="41327"/>
    <cellStyle name="Vírgula 8 2 4 2 3" xfId="37939"/>
    <cellStyle name="Vírgula 8 2 4 2 3 2" xfId="37940"/>
    <cellStyle name="Vírgula 8 2 4 2 3 2 2" xfId="37941"/>
    <cellStyle name="Vírgula 8 2 4 2 3 2 3" xfId="37942"/>
    <cellStyle name="Vírgula 8 2 4 2 3 2 4" xfId="52948"/>
    <cellStyle name="Vírgula 8 2 4 2 3 3" xfId="37943"/>
    <cellStyle name="Vírgula 8 2 4 2 3 3 2" xfId="37944"/>
    <cellStyle name="Vírgula 8 2 4 2 3 3 3" xfId="50341"/>
    <cellStyle name="Vírgula 8 2 4 2 3 4" xfId="37945"/>
    <cellStyle name="Vírgula 8 2 4 2 3 5" xfId="37946"/>
    <cellStyle name="Vírgula 8 2 4 2 3 6" xfId="42292"/>
    <cellStyle name="Vírgula 8 2 4 2 4" xfId="37947"/>
    <cellStyle name="Vírgula 8 2 4 2 4 2" xfId="37948"/>
    <cellStyle name="Vírgula 8 2 4 2 4 3" xfId="37949"/>
    <cellStyle name="Vírgula 8 2 4 2 4 4" xfId="50342"/>
    <cellStyle name="Vírgula 8 2 4 2 5" xfId="37950"/>
    <cellStyle name="Vírgula 8 2 4 2 5 2" xfId="37951"/>
    <cellStyle name="Vírgula 8 2 4 2 5 3" xfId="37952"/>
    <cellStyle name="Vírgula 8 2 4 2 5 4" xfId="45926"/>
    <cellStyle name="Vírgula 8 2 4 2 6" xfId="37953"/>
    <cellStyle name="Vírgula 8 2 4 2 6 2" xfId="37954"/>
    <cellStyle name="Vírgula 8 2 4 2 6 3" xfId="37955"/>
    <cellStyle name="Vírgula 8 2 4 2 6 4" xfId="51137"/>
    <cellStyle name="Vírgula 8 2 4 2 7" xfId="37956"/>
    <cellStyle name="Vírgula 8 2 4 2 7 2" xfId="37957"/>
    <cellStyle name="Vírgula 8 2 4 2 7 3" xfId="44103"/>
    <cellStyle name="Vírgula 8 2 4 2 8" xfId="37958"/>
    <cellStyle name="Vírgula 8 2 4 2 9" xfId="37959"/>
    <cellStyle name="Vírgula 8 2 4 3" xfId="37960"/>
    <cellStyle name="Vírgula 8 2 4 3 2" xfId="37961"/>
    <cellStyle name="Vírgula 8 2 4 3 2 2" xfId="37962"/>
    <cellStyle name="Vírgula 8 2 4 3 2 2 2" xfId="37963"/>
    <cellStyle name="Vírgula 8 2 4 3 2 2 3" xfId="37964"/>
    <cellStyle name="Vírgula 8 2 4 3 2 2 4" xfId="53793"/>
    <cellStyle name="Vírgula 8 2 4 3 2 3" xfId="37965"/>
    <cellStyle name="Vírgula 8 2 4 3 2 3 2" xfId="37966"/>
    <cellStyle name="Vírgula 8 2 4 3 2 3 3" xfId="50343"/>
    <cellStyle name="Vírgula 8 2 4 3 2 4" xfId="37967"/>
    <cellStyle name="Vírgula 8 2 4 3 2 5" xfId="37968"/>
    <cellStyle name="Vírgula 8 2 4 3 2 6" xfId="43137"/>
    <cellStyle name="Vírgula 8 2 4 3 3" xfId="37969"/>
    <cellStyle name="Vírgula 8 2 4 3 3 2" xfId="37970"/>
    <cellStyle name="Vírgula 8 2 4 3 3 3" xfId="37971"/>
    <cellStyle name="Vírgula 8 2 4 3 3 4" xfId="50344"/>
    <cellStyle name="Vírgula 8 2 4 3 4" xfId="37972"/>
    <cellStyle name="Vírgula 8 2 4 3 4 2" xfId="37973"/>
    <cellStyle name="Vírgula 8 2 4 3 4 3" xfId="37974"/>
    <cellStyle name="Vírgula 8 2 4 3 4 4" xfId="46771"/>
    <cellStyle name="Vírgula 8 2 4 3 5" xfId="37975"/>
    <cellStyle name="Vírgula 8 2 4 3 5 2" xfId="37976"/>
    <cellStyle name="Vírgula 8 2 4 3 5 3" xfId="37977"/>
    <cellStyle name="Vírgula 8 2 4 3 5 4" xfId="51982"/>
    <cellStyle name="Vírgula 8 2 4 3 6" xfId="37978"/>
    <cellStyle name="Vírgula 8 2 4 3 6 2" xfId="37979"/>
    <cellStyle name="Vírgula 8 2 4 3 6 3" xfId="44948"/>
    <cellStyle name="Vírgula 8 2 4 3 7" xfId="37980"/>
    <cellStyle name="Vírgula 8 2 4 3 8" xfId="37981"/>
    <cellStyle name="Vírgula 8 2 4 3 9" xfId="41326"/>
    <cellStyle name="Vírgula 8 2 4 4" xfId="37982"/>
    <cellStyle name="Vírgula 8 2 4 4 2" xfId="37983"/>
    <cellStyle name="Vírgula 8 2 4 4 2 2" xfId="37984"/>
    <cellStyle name="Vírgula 8 2 4 4 2 3" xfId="37985"/>
    <cellStyle name="Vírgula 8 2 4 4 2 4" xfId="52496"/>
    <cellStyle name="Vírgula 8 2 4 4 3" xfId="37986"/>
    <cellStyle name="Vírgula 8 2 4 4 3 2" xfId="37987"/>
    <cellStyle name="Vírgula 8 2 4 4 3 3" xfId="50345"/>
    <cellStyle name="Vírgula 8 2 4 4 4" xfId="37988"/>
    <cellStyle name="Vírgula 8 2 4 4 5" xfId="37989"/>
    <cellStyle name="Vírgula 8 2 4 4 6" xfId="41840"/>
    <cellStyle name="Vírgula 8 2 4 5" xfId="37990"/>
    <cellStyle name="Vírgula 8 2 4 5 2" xfId="37991"/>
    <cellStyle name="Vírgula 8 2 4 5 3" xfId="37992"/>
    <cellStyle name="Vírgula 8 2 4 5 4" xfId="50346"/>
    <cellStyle name="Vírgula 8 2 4 6" xfId="37993"/>
    <cellStyle name="Vírgula 8 2 4 6 2" xfId="37994"/>
    <cellStyle name="Vírgula 8 2 4 6 3" xfId="37995"/>
    <cellStyle name="Vírgula 8 2 4 6 4" xfId="45474"/>
    <cellStyle name="Vírgula 8 2 4 7" xfId="37996"/>
    <cellStyle name="Vírgula 8 2 4 7 2" xfId="37997"/>
    <cellStyle name="Vírgula 8 2 4 7 3" xfId="37998"/>
    <cellStyle name="Vírgula 8 2 4 7 4" xfId="50685"/>
    <cellStyle name="Vírgula 8 2 4 8" xfId="37999"/>
    <cellStyle name="Vírgula 8 2 4 8 2" xfId="38000"/>
    <cellStyle name="Vírgula 8 2 4 8 3" xfId="43651"/>
    <cellStyle name="Vírgula 8 2 4 9" xfId="38001"/>
    <cellStyle name="Vírgula 8 2 5" xfId="38002"/>
    <cellStyle name="Vírgula 8 2 5 10" xfId="38003"/>
    <cellStyle name="Vírgula 8 2 5 11" xfId="40164"/>
    <cellStyle name="Vírgula 8 2 5 2" xfId="38004"/>
    <cellStyle name="Vírgula 8 2 5 2 10" xfId="40531"/>
    <cellStyle name="Vírgula 8 2 5 2 2" xfId="38005"/>
    <cellStyle name="Vírgula 8 2 5 2 2 2" xfId="38006"/>
    <cellStyle name="Vírgula 8 2 5 2 2 2 2" xfId="38007"/>
    <cellStyle name="Vírgula 8 2 5 2 2 2 2 2" xfId="38008"/>
    <cellStyle name="Vírgula 8 2 5 2 2 2 2 3" xfId="38009"/>
    <cellStyle name="Vírgula 8 2 5 2 2 2 2 4" xfId="53796"/>
    <cellStyle name="Vírgula 8 2 5 2 2 2 3" xfId="38010"/>
    <cellStyle name="Vírgula 8 2 5 2 2 2 3 2" xfId="38011"/>
    <cellStyle name="Vírgula 8 2 5 2 2 2 3 3" xfId="50347"/>
    <cellStyle name="Vírgula 8 2 5 2 2 2 4" xfId="38012"/>
    <cellStyle name="Vírgula 8 2 5 2 2 2 5" xfId="38013"/>
    <cellStyle name="Vírgula 8 2 5 2 2 2 6" xfId="43140"/>
    <cellStyle name="Vírgula 8 2 5 2 2 3" xfId="38014"/>
    <cellStyle name="Vírgula 8 2 5 2 2 3 2" xfId="38015"/>
    <cellStyle name="Vírgula 8 2 5 2 2 3 3" xfId="38016"/>
    <cellStyle name="Vírgula 8 2 5 2 2 3 4" xfId="50348"/>
    <cellStyle name="Vírgula 8 2 5 2 2 4" xfId="38017"/>
    <cellStyle name="Vírgula 8 2 5 2 2 4 2" xfId="38018"/>
    <cellStyle name="Vírgula 8 2 5 2 2 4 3" xfId="38019"/>
    <cellStyle name="Vírgula 8 2 5 2 2 4 4" xfId="46774"/>
    <cellStyle name="Vírgula 8 2 5 2 2 5" xfId="38020"/>
    <cellStyle name="Vírgula 8 2 5 2 2 5 2" xfId="38021"/>
    <cellStyle name="Vírgula 8 2 5 2 2 5 3" xfId="38022"/>
    <cellStyle name="Vírgula 8 2 5 2 2 5 4" xfId="51985"/>
    <cellStyle name="Vírgula 8 2 5 2 2 6" xfId="38023"/>
    <cellStyle name="Vírgula 8 2 5 2 2 6 2" xfId="38024"/>
    <cellStyle name="Vírgula 8 2 5 2 2 6 3" xfId="44951"/>
    <cellStyle name="Vírgula 8 2 5 2 2 7" xfId="38025"/>
    <cellStyle name="Vírgula 8 2 5 2 2 8" xfId="38026"/>
    <cellStyle name="Vírgula 8 2 5 2 2 9" xfId="41329"/>
    <cellStyle name="Vírgula 8 2 5 2 3" xfId="38027"/>
    <cellStyle name="Vírgula 8 2 5 2 3 2" xfId="38028"/>
    <cellStyle name="Vírgula 8 2 5 2 3 2 2" xfId="38029"/>
    <cellStyle name="Vírgula 8 2 5 2 3 2 3" xfId="38030"/>
    <cellStyle name="Vírgula 8 2 5 2 3 2 4" xfId="52998"/>
    <cellStyle name="Vírgula 8 2 5 2 3 3" xfId="38031"/>
    <cellStyle name="Vírgula 8 2 5 2 3 3 2" xfId="38032"/>
    <cellStyle name="Vírgula 8 2 5 2 3 3 3" xfId="50349"/>
    <cellStyle name="Vírgula 8 2 5 2 3 4" xfId="38033"/>
    <cellStyle name="Vírgula 8 2 5 2 3 5" xfId="38034"/>
    <cellStyle name="Vírgula 8 2 5 2 3 6" xfId="42342"/>
    <cellStyle name="Vírgula 8 2 5 2 4" xfId="38035"/>
    <cellStyle name="Vírgula 8 2 5 2 4 2" xfId="38036"/>
    <cellStyle name="Vírgula 8 2 5 2 4 3" xfId="38037"/>
    <cellStyle name="Vírgula 8 2 5 2 4 4" xfId="50350"/>
    <cellStyle name="Vírgula 8 2 5 2 5" xfId="38038"/>
    <cellStyle name="Vírgula 8 2 5 2 5 2" xfId="38039"/>
    <cellStyle name="Vírgula 8 2 5 2 5 3" xfId="38040"/>
    <cellStyle name="Vírgula 8 2 5 2 5 4" xfId="45976"/>
    <cellStyle name="Vírgula 8 2 5 2 6" xfId="38041"/>
    <cellStyle name="Vírgula 8 2 5 2 6 2" xfId="38042"/>
    <cellStyle name="Vírgula 8 2 5 2 6 3" xfId="38043"/>
    <cellStyle name="Vírgula 8 2 5 2 6 4" xfId="51187"/>
    <cellStyle name="Vírgula 8 2 5 2 7" xfId="38044"/>
    <cellStyle name="Vírgula 8 2 5 2 7 2" xfId="38045"/>
    <cellStyle name="Vírgula 8 2 5 2 7 3" xfId="44153"/>
    <cellStyle name="Vírgula 8 2 5 2 8" xfId="38046"/>
    <cellStyle name="Vírgula 8 2 5 2 9" xfId="38047"/>
    <cellStyle name="Vírgula 8 2 5 3" xfId="38048"/>
    <cellStyle name="Vírgula 8 2 5 3 2" xfId="38049"/>
    <cellStyle name="Vírgula 8 2 5 3 2 2" xfId="38050"/>
    <cellStyle name="Vírgula 8 2 5 3 2 2 2" xfId="38051"/>
    <cellStyle name="Vírgula 8 2 5 3 2 2 3" xfId="38052"/>
    <cellStyle name="Vírgula 8 2 5 3 2 2 4" xfId="53795"/>
    <cellStyle name="Vírgula 8 2 5 3 2 3" xfId="38053"/>
    <cellStyle name="Vírgula 8 2 5 3 2 3 2" xfId="38054"/>
    <cellStyle name="Vírgula 8 2 5 3 2 3 3" xfId="50351"/>
    <cellStyle name="Vírgula 8 2 5 3 2 4" xfId="38055"/>
    <cellStyle name="Vírgula 8 2 5 3 2 5" xfId="38056"/>
    <cellStyle name="Vírgula 8 2 5 3 2 6" xfId="43139"/>
    <cellStyle name="Vírgula 8 2 5 3 3" xfId="38057"/>
    <cellStyle name="Vírgula 8 2 5 3 3 2" xfId="38058"/>
    <cellStyle name="Vírgula 8 2 5 3 3 3" xfId="38059"/>
    <cellStyle name="Vírgula 8 2 5 3 3 4" xfId="50352"/>
    <cellStyle name="Vírgula 8 2 5 3 4" xfId="38060"/>
    <cellStyle name="Vírgula 8 2 5 3 4 2" xfId="38061"/>
    <cellStyle name="Vírgula 8 2 5 3 4 3" xfId="38062"/>
    <cellStyle name="Vírgula 8 2 5 3 4 4" xfId="46773"/>
    <cellStyle name="Vírgula 8 2 5 3 5" xfId="38063"/>
    <cellStyle name="Vírgula 8 2 5 3 5 2" xfId="38064"/>
    <cellStyle name="Vírgula 8 2 5 3 5 3" xfId="38065"/>
    <cellStyle name="Vírgula 8 2 5 3 5 4" xfId="51984"/>
    <cellStyle name="Vírgula 8 2 5 3 6" xfId="38066"/>
    <cellStyle name="Vírgula 8 2 5 3 6 2" xfId="38067"/>
    <cellStyle name="Vírgula 8 2 5 3 6 3" xfId="44950"/>
    <cellStyle name="Vírgula 8 2 5 3 7" xfId="38068"/>
    <cellStyle name="Vírgula 8 2 5 3 8" xfId="38069"/>
    <cellStyle name="Vírgula 8 2 5 3 9" xfId="41328"/>
    <cellStyle name="Vírgula 8 2 5 4" xfId="38070"/>
    <cellStyle name="Vírgula 8 2 5 4 2" xfId="38071"/>
    <cellStyle name="Vírgula 8 2 5 4 2 2" xfId="38072"/>
    <cellStyle name="Vírgula 8 2 5 4 2 3" xfId="38073"/>
    <cellStyle name="Vírgula 8 2 5 4 2 4" xfId="52631"/>
    <cellStyle name="Vírgula 8 2 5 4 3" xfId="38074"/>
    <cellStyle name="Vírgula 8 2 5 4 3 2" xfId="38075"/>
    <cellStyle name="Vírgula 8 2 5 4 3 3" xfId="50353"/>
    <cellStyle name="Vírgula 8 2 5 4 4" xfId="38076"/>
    <cellStyle name="Vírgula 8 2 5 4 5" xfId="38077"/>
    <cellStyle name="Vírgula 8 2 5 4 6" xfId="41975"/>
    <cellStyle name="Vírgula 8 2 5 5" xfId="38078"/>
    <cellStyle name="Vírgula 8 2 5 5 2" xfId="38079"/>
    <cellStyle name="Vírgula 8 2 5 5 3" xfId="38080"/>
    <cellStyle name="Vírgula 8 2 5 5 4" xfId="50354"/>
    <cellStyle name="Vírgula 8 2 5 6" xfId="38081"/>
    <cellStyle name="Vírgula 8 2 5 6 2" xfId="38082"/>
    <cellStyle name="Vírgula 8 2 5 6 3" xfId="38083"/>
    <cellStyle name="Vírgula 8 2 5 6 4" xfId="45609"/>
    <cellStyle name="Vírgula 8 2 5 7" xfId="38084"/>
    <cellStyle name="Vírgula 8 2 5 7 2" xfId="38085"/>
    <cellStyle name="Vírgula 8 2 5 7 3" xfId="38086"/>
    <cellStyle name="Vírgula 8 2 5 7 4" xfId="50820"/>
    <cellStyle name="Vírgula 8 2 5 8" xfId="38087"/>
    <cellStyle name="Vírgula 8 2 5 8 2" xfId="38088"/>
    <cellStyle name="Vírgula 8 2 5 8 3" xfId="43786"/>
    <cellStyle name="Vírgula 8 2 5 9" xfId="38089"/>
    <cellStyle name="Vírgula 8 2 6" xfId="38090"/>
    <cellStyle name="Vírgula 8 2 6 10" xfId="38091"/>
    <cellStyle name="Vírgula 8 2 6 11" xfId="39980"/>
    <cellStyle name="Vírgula 8 2 6 2" xfId="38092"/>
    <cellStyle name="Vírgula 8 2 6 2 10" xfId="40437"/>
    <cellStyle name="Vírgula 8 2 6 2 2" xfId="38093"/>
    <cellStyle name="Vírgula 8 2 6 2 2 2" xfId="38094"/>
    <cellStyle name="Vírgula 8 2 6 2 2 2 2" xfId="38095"/>
    <cellStyle name="Vírgula 8 2 6 2 2 2 2 2" xfId="38096"/>
    <cellStyle name="Vírgula 8 2 6 2 2 2 2 3" xfId="38097"/>
    <cellStyle name="Vírgula 8 2 6 2 2 2 2 4" xfId="53798"/>
    <cellStyle name="Vírgula 8 2 6 2 2 2 3" xfId="38098"/>
    <cellStyle name="Vírgula 8 2 6 2 2 2 3 2" xfId="38099"/>
    <cellStyle name="Vírgula 8 2 6 2 2 2 3 3" xfId="50355"/>
    <cellStyle name="Vírgula 8 2 6 2 2 2 4" xfId="38100"/>
    <cellStyle name="Vírgula 8 2 6 2 2 2 5" xfId="38101"/>
    <cellStyle name="Vírgula 8 2 6 2 2 2 6" xfId="43142"/>
    <cellStyle name="Vírgula 8 2 6 2 2 3" xfId="38102"/>
    <cellStyle name="Vírgula 8 2 6 2 2 3 2" xfId="38103"/>
    <cellStyle name="Vírgula 8 2 6 2 2 3 3" xfId="38104"/>
    <cellStyle name="Vírgula 8 2 6 2 2 3 4" xfId="50356"/>
    <cellStyle name="Vírgula 8 2 6 2 2 4" xfId="38105"/>
    <cellStyle name="Vírgula 8 2 6 2 2 4 2" xfId="38106"/>
    <cellStyle name="Vírgula 8 2 6 2 2 4 3" xfId="38107"/>
    <cellStyle name="Vírgula 8 2 6 2 2 4 4" xfId="46776"/>
    <cellStyle name="Vírgula 8 2 6 2 2 5" xfId="38108"/>
    <cellStyle name="Vírgula 8 2 6 2 2 5 2" xfId="38109"/>
    <cellStyle name="Vírgula 8 2 6 2 2 5 3" xfId="38110"/>
    <cellStyle name="Vírgula 8 2 6 2 2 5 4" xfId="51987"/>
    <cellStyle name="Vírgula 8 2 6 2 2 6" xfId="38111"/>
    <cellStyle name="Vírgula 8 2 6 2 2 6 2" xfId="38112"/>
    <cellStyle name="Vírgula 8 2 6 2 2 6 3" xfId="44953"/>
    <cellStyle name="Vírgula 8 2 6 2 2 7" xfId="38113"/>
    <cellStyle name="Vírgula 8 2 6 2 2 8" xfId="38114"/>
    <cellStyle name="Vírgula 8 2 6 2 2 9" xfId="41331"/>
    <cellStyle name="Vírgula 8 2 6 2 3" xfId="38115"/>
    <cellStyle name="Vírgula 8 2 6 2 3 2" xfId="38116"/>
    <cellStyle name="Vírgula 8 2 6 2 3 2 2" xfId="38117"/>
    <cellStyle name="Vírgula 8 2 6 2 3 2 3" xfId="38118"/>
    <cellStyle name="Vírgula 8 2 6 2 3 2 4" xfId="52904"/>
    <cellStyle name="Vírgula 8 2 6 2 3 3" xfId="38119"/>
    <cellStyle name="Vírgula 8 2 6 2 3 3 2" xfId="38120"/>
    <cellStyle name="Vírgula 8 2 6 2 3 3 3" xfId="50357"/>
    <cellStyle name="Vírgula 8 2 6 2 3 4" xfId="38121"/>
    <cellStyle name="Vírgula 8 2 6 2 3 5" xfId="38122"/>
    <cellStyle name="Vírgula 8 2 6 2 3 6" xfId="42248"/>
    <cellStyle name="Vírgula 8 2 6 2 4" xfId="38123"/>
    <cellStyle name="Vírgula 8 2 6 2 4 2" xfId="38124"/>
    <cellStyle name="Vírgula 8 2 6 2 4 3" xfId="38125"/>
    <cellStyle name="Vírgula 8 2 6 2 4 4" xfId="50358"/>
    <cellStyle name="Vírgula 8 2 6 2 5" xfId="38126"/>
    <cellStyle name="Vírgula 8 2 6 2 5 2" xfId="38127"/>
    <cellStyle name="Vírgula 8 2 6 2 5 3" xfId="38128"/>
    <cellStyle name="Vírgula 8 2 6 2 5 4" xfId="45882"/>
    <cellStyle name="Vírgula 8 2 6 2 6" xfId="38129"/>
    <cellStyle name="Vírgula 8 2 6 2 6 2" xfId="38130"/>
    <cellStyle name="Vírgula 8 2 6 2 6 3" xfId="38131"/>
    <cellStyle name="Vírgula 8 2 6 2 6 4" xfId="51093"/>
    <cellStyle name="Vírgula 8 2 6 2 7" xfId="38132"/>
    <cellStyle name="Vírgula 8 2 6 2 7 2" xfId="38133"/>
    <cellStyle name="Vírgula 8 2 6 2 7 3" xfId="44059"/>
    <cellStyle name="Vírgula 8 2 6 2 8" xfId="38134"/>
    <cellStyle name="Vírgula 8 2 6 2 9" xfId="38135"/>
    <cellStyle name="Vírgula 8 2 6 3" xfId="38136"/>
    <cellStyle name="Vírgula 8 2 6 3 2" xfId="38137"/>
    <cellStyle name="Vírgula 8 2 6 3 2 2" xfId="38138"/>
    <cellStyle name="Vírgula 8 2 6 3 2 2 2" xfId="38139"/>
    <cellStyle name="Vírgula 8 2 6 3 2 2 3" xfId="38140"/>
    <cellStyle name="Vírgula 8 2 6 3 2 2 4" xfId="53797"/>
    <cellStyle name="Vírgula 8 2 6 3 2 3" xfId="38141"/>
    <cellStyle name="Vírgula 8 2 6 3 2 3 2" xfId="38142"/>
    <cellStyle name="Vírgula 8 2 6 3 2 3 3" xfId="50359"/>
    <cellStyle name="Vírgula 8 2 6 3 2 4" xfId="38143"/>
    <cellStyle name="Vírgula 8 2 6 3 2 5" xfId="38144"/>
    <cellStyle name="Vírgula 8 2 6 3 2 6" xfId="43141"/>
    <cellStyle name="Vírgula 8 2 6 3 3" xfId="38145"/>
    <cellStyle name="Vírgula 8 2 6 3 3 2" xfId="38146"/>
    <cellStyle name="Vírgula 8 2 6 3 3 3" xfId="38147"/>
    <cellStyle name="Vírgula 8 2 6 3 3 4" xfId="50360"/>
    <cellStyle name="Vírgula 8 2 6 3 4" xfId="38148"/>
    <cellStyle name="Vírgula 8 2 6 3 4 2" xfId="38149"/>
    <cellStyle name="Vírgula 8 2 6 3 4 3" xfId="38150"/>
    <cellStyle name="Vírgula 8 2 6 3 4 4" xfId="46775"/>
    <cellStyle name="Vírgula 8 2 6 3 5" xfId="38151"/>
    <cellStyle name="Vírgula 8 2 6 3 5 2" xfId="38152"/>
    <cellStyle name="Vírgula 8 2 6 3 5 3" xfId="38153"/>
    <cellStyle name="Vírgula 8 2 6 3 5 4" xfId="51986"/>
    <cellStyle name="Vírgula 8 2 6 3 6" xfId="38154"/>
    <cellStyle name="Vírgula 8 2 6 3 6 2" xfId="38155"/>
    <cellStyle name="Vírgula 8 2 6 3 6 3" xfId="44952"/>
    <cellStyle name="Vírgula 8 2 6 3 7" xfId="38156"/>
    <cellStyle name="Vírgula 8 2 6 3 8" xfId="38157"/>
    <cellStyle name="Vírgula 8 2 6 3 9" xfId="41330"/>
    <cellStyle name="Vírgula 8 2 6 4" xfId="38158"/>
    <cellStyle name="Vírgula 8 2 6 4 2" xfId="38159"/>
    <cellStyle name="Vírgula 8 2 6 4 2 2" xfId="38160"/>
    <cellStyle name="Vírgula 8 2 6 4 2 3" xfId="38161"/>
    <cellStyle name="Vírgula 8 2 6 4 2 4" xfId="52447"/>
    <cellStyle name="Vírgula 8 2 6 4 3" xfId="38162"/>
    <cellStyle name="Vírgula 8 2 6 4 3 2" xfId="38163"/>
    <cellStyle name="Vírgula 8 2 6 4 3 3" xfId="50361"/>
    <cellStyle name="Vírgula 8 2 6 4 4" xfId="38164"/>
    <cellStyle name="Vírgula 8 2 6 4 5" xfId="38165"/>
    <cellStyle name="Vírgula 8 2 6 4 6" xfId="41791"/>
    <cellStyle name="Vírgula 8 2 6 5" xfId="38166"/>
    <cellStyle name="Vírgula 8 2 6 5 2" xfId="38167"/>
    <cellStyle name="Vírgula 8 2 6 5 3" xfId="38168"/>
    <cellStyle name="Vírgula 8 2 6 5 4" xfId="50362"/>
    <cellStyle name="Vírgula 8 2 6 6" xfId="38169"/>
    <cellStyle name="Vírgula 8 2 6 6 2" xfId="38170"/>
    <cellStyle name="Vírgula 8 2 6 6 3" xfId="38171"/>
    <cellStyle name="Vírgula 8 2 6 6 4" xfId="45425"/>
    <cellStyle name="Vírgula 8 2 6 7" xfId="38172"/>
    <cellStyle name="Vírgula 8 2 6 7 2" xfId="38173"/>
    <cellStyle name="Vírgula 8 2 6 7 3" xfId="38174"/>
    <cellStyle name="Vírgula 8 2 6 7 4" xfId="50636"/>
    <cellStyle name="Vírgula 8 2 6 8" xfId="38175"/>
    <cellStyle name="Vírgula 8 2 6 8 2" xfId="38176"/>
    <cellStyle name="Vírgula 8 2 6 8 3" xfId="43602"/>
    <cellStyle name="Vírgula 8 2 6 9" xfId="38177"/>
    <cellStyle name="Vírgula 8 2 7" xfId="38178"/>
    <cellStyle name="Vírgula 8 2 7 10" xfId="40302"/>
    <cellStyle name="Vírgula 8 2 7 2" xfId="38179"/>
    <cellStyle name="Vírgula 8 2 7 2 2" xfId="38180"/>
    <cellStyle name="Vírgula 8 2 7 2 2 2" xfId="38181"/>
    <cellStyle name="Vírgula 8 2 7 2 2 2 2" xfId="38182"/>
    <cellStyle name="Vírgula 8 2 7 2 2 2 3" xfId="38183"/>
    <cellStyle name="Vírgula 8 2 7 2 2 2 4" xfId="53799"/>
    <cellStyle name="Vírgula 8 2 7 2 2 3" xfId="38184"/>
    <cellStyle name="Vírgula 8 2 7 2 2 3 2" xfId="38185"/>
    <cellStyle name="Vírgula 8 2 7 2 2 3 3" xfId="50363"/>
    <cellStyle name="Vírgula 8 2 7 2 2 4" xfId="38186"/>
    <cellStyle name="Vírgula 8 2 7 2 2 5" xfId="38187"/>
    <cellStyle name="Vírgula 8 2 7 2 2 6" xfId="43143"/>
    <cellStyle name="Vírgula 8 2 7 2 3" xfId="38188"/>
    <cellStyle name="Vírgula 8 2 7 2 3 2" xfId="38189"/>
    <cellStyle name="Vírgula 8 2 7 2 3 3" xfId="38190"/>
    <cellStyle name="Vírgula 8 2 7 2 3 4" xfId="50364"/>
    <cellStyle name="Vírgula 8 2 7 2 4" xfId="38191"/>
    <cellStyle name="Vírgula 8 2 7 2 4 2" xfId="38192"/>
    <cellStyle name="Vírgula 8 2 7 2 4 3" xfId="38193"/>
    <cellStyle name="Vírgula 8 2 7 2 4 4" xfId="46777"/>
    <cellStyle name="Vírgula 8 2 7 2 5" xfId="38194"/>
    <cellStyle name="Vírgula 8 2 7 2 5 2" xfId="38195"/>
    <cellStyle name="Vírgula 8 2 7 2 5 3" xfId="38196"/>
    <cellStyle name="Vírgula 8 2 7 2 5 4" xfId="51988"/>
    <cellStyle name="Vírgula 8 2 7 2 6" xfId="38197"/>
    <cellStyle name="Vírgula 8 2 7 2 6 2" xfId="38198"/>
    <cellStyle name="Vírgula 8 2 7 2 6 3" xfId="44954"/>
    <cellStyle name="Vírgula 8 2 7 2 7" xfId="38199"/>
    <cellStyle name="Vírgula 8 2 7 2 8" xfId="38200"/>
    <cellStyle name="Vírgula 8 2 7 2 9" xfId="41332"/>
    <cellStyle name="Vírgula 8 2 7 3" xfId="38201"/>
    <cellStyle name="Vírgula 8 2 7 3 2" xfId="38202"/>
    <cellStyle name="Vírgula 8 2 7 3 2 2" xfId="38203"/>
    <cellStyle name="Vírgula 8 2 7 3 2 3" xfId="38204"/>
    <cellStyle name="Vírgula 8 2 7 3 2 4" xfId="52769"/>
    <cellStyle name="Vírgula 8 2 7 3 3" xfId="38205"/>
    <cellStyle name="Vírgula 8 2 7 3 3 2" xfId="38206"/>
    <cellStyle name="Vírgula 8 2 7 3 3 3" xfId="50365"/>
    <cellStyle name="Vírgula 8 2 7 3 4" xfId="38207"/>
    <cellStyle name="Vírgula 8 2 7 3 5" xfId="38208"/>
    <cellStyle name="Vírgula 8 2 7 3 6" xfId="42113"/>
    <cellStyle name="Vírgula 8 2 7 4" xfId="38209"/>
    <cellStyle name="Vírgula 8 2 7 4 2" xfId="38210"/>
    <cellStyle name="Vírgula 8 2 7 4 3" xfId="38211"/>
    <cellStyle name="Vírgula 8 2 7 4 4" xfId="50366"/>
    <cellStyle name="Vírgula 8 2 7 5" xfId="38212"/>
    <cellStyle name="Vírgula 8 2 7 5 2" xfId="38213"/>
    <cellStyle name="Vírgula 8 2 7 5 3" xfId="38214"/>
    <cellStyle name="Vírgula 8 2 7 5 4" xfId="45747"/>
    <cellStyle name="Vírgula 8 2 7 6" xfId="38215"/>
    <cellStyle name="Vírgula 8 2 7 6 2" xfId="38216"/>
    <cellStyle name="Vírgula 8 2 7 6 3" xfId="38217"/>
    <cellStyle name="Vírgula 8 2 7 6 4" xfId="50958"/>
    <cellStyle name="Vírgula 8 2 7 7" xfId="38218"/>
    <cellStyle name="Vírgula 8 2 7 7 2" xfId="38219"/>
    <cellStyle name="Vírgula 8 2 7 7 3" xfId="43924"/>
    <cellStyle name="Vírgula 8 2 7 8" xfId="38220"/>
    <cellStyle name="Vírgula 8 2 7 9" xfId="38221"/>
    <cellStyle name="Vírgula 8 2 8" xfId="38222"/>
    <cellStyle name="Vírgula 8 2 8 2" xfId="38223"/>
    <cellStyle name="Vírgula 8 2 8 2 2" xfId="38224"/>
    <cellStyle name="Vírgula 8 2 8 2 2 2" xfId="38225"/>
    <cellStyle name="Vírgula 8 2 8 2 2 3" xfId="38226"/>
    <cellStyle name="Vírgula 8 2 8 2 2 4" xfId="53136"/>
    <cellStyle name="Vírgula 8 2 8 2 3" xfId="38227"/>
    <cellStyle name="Vírgula 8 2 8 2 3 2" xfId="38228"/>
    <cellStyle name="Vírgula 8 2 8 2 3 3" xfId="50367"/>
    <cellStyle name="Vírgula 8 2 8 2 4" xfId="38229"/>
    <cellStyle name="Vírgula 8 2 8 2 5" xfId="38230"/>
    <cellStyle name="Vírgula 8 2 8 2 6" xfId="42480"/>
    <cellStyle name="Vírgula 8 2 8 3" xfId="38231"/>
    <cellStyle name="Vírgula 8 2 8 3 2" xfId="38232"/>
    <cellStyle name="Vírgula 8 2 8 3 3" xfId="38233"/>
    <cellStyle name="Vírgula 8 2 8 3 4" xfId="50368"/>
    <cellStyle name="Vírgula 8 2 8 4" xfId="38234"/>
    <cellStyle name="Vírgula 8 2 8 4 2" xfId="38235"/>
    <cellStyle name="Vírgula 8 2 8 4 3" xfId="38236"/>
    <cellStyle name="Vírgula 8 2 8 4 4" xfId="46114"/>
    <cellStyle name="Vírgula 8 2 8 5" xfId="38237"/>
    <cellStyle name="Vírgula 8 2 8 5 2" xfId="38238"/>
    <cellStyle name="Vírgula 8 2 8 5 3" xfId="38239"/>
    <cellStyle name="Vírgula 8 2 8 5 4" xfId="51325"/>
    <cellStyle name="Vírgula 8 2 8 6" xfId="38240"/>
    <cellStyle name="Vírgula 8 2 8 6 2" xfId="38241"/>
    <cellStyle name="Vírgula 8 2 8 6 3" xfId="44291"/>
    <cellStyle name="Vírgula 8 2 8 7" xfId="38242"/>
    <cellStyle name="Vírgula 8 2 8 8" xfId="38243"/>
    <cellStyle name="Vírgula 8 2 8 9" xfId="40669"/>
    <cellStyle name="Vírgula 8 2 9" xfId="38244"/>
    <cellStyle name="Vírgula 8 2 9 2" xfId="38245"/>
    <cellStyle name="Vírgula 8 2 9 2 2" xfId="38246"/>
    <cellStyle name="Vírgula 8 2 9 2 2 2" xfId="38247"/>
    <cellStyle name="Vírgula 8 2 9 2 2 3" xfId="38248"/>
    <cellStyle name="Vírgula 8 2 9 2 2 4" xfId="52403"/>
    <cellStyle name="Vírgula 8 2 9 2 3" xfId="38249"/>
    <cellStyle name="Vírgula 8 2 9 2 3 2" xfId="38250"/>
    <cellStyle name="Vírgula 8 2 9 2 3 3" xfId="50369"/>
    <cellStyle name="Vírgula 8 2 9 2 4" xfId="38251"/>
    <cellStyle name="Vírgula 8 2 9 2 5" xfId="38252"/>
    <cellStyle name="Vírgula 8 2 9 2 6" xfId="41747"/>
    <cellStyle name="Vírgula 8 2 9 3" xfId="38253"/>
    <cellStyle name="Vírgula 8 2 9 3 2" xfId="38254"/>
    <cellStyle name="Vírgula 8 2 9 3 3" xfId="38255"/>
    <cellStyle name="Vírgula 8 2 9 3 4" xfId="50370"/>
    <cellStyle name="Vírgula 8 2 9 4" xfId="38256"/>
    <cellStyle name="Vírgula 8 2 9 4 2" xfId="38257"/>
    <cellStyle name="Vírgula 8 2 9 4 3" xfId="38258"/>
    <cellStyle name="Vírgula 8 2 9 4 4" xfId="45381"/>
    <cellStyle name="Vírgula 8 2 9 5" xfId="38259"/>
    <cellStyle name="Vírgula 8 2 9 5 2" xfId="38260"/>
    <cellStyle name="Vírgula 8 2 9 5 3" xfId="38261"/>
    <cellStyle name="Vírgula 8 2 9 5 4" xfId="50592"/>
    <cellStyle name="Vírgula 8 2 9 6" xfId="38262"/>
    <cellStyle name="Vírgula 8 2 9 6 2" xfId="38263"/>
    <cellStyle name="Vírgula 8 2 9 6 3" xfId="43558"/>
    <cellStyle name="Vírgula 8 2 9 7" xfId="38264"/>
    <cellStyle name="Vírgula 8 2 9 8" xfId="38265"/>
    <cellStyle name="Vírgula 8 2 9 9" xfId="39936"/>
    <cellStyle name="Vírgula 8 20" xfId="38266"/>
    <cellStyle name="Vírgula 8 21" xfId="39865"/>
    <cellStyle name="Vírgula 8 3" xfId="172"/>
    <cellStyle name="Vírgula 8 3 10" xfId="38267"/>
    <cellStyle name="Vírgula 8 3 10 2" xfId="38268"/>
    <cellStyle name="Vírgula 8 3 10 2 2" xfId="38269"/>
    <cellStyle name="Vírgula 8 3 10 2 2 2" xfId="38270"/>
    <cellStyle name="Vírgula 8 3 10 2 2 3" xfId="38271"/>
    <cellStyle name="Vírgula 8 3 10 2 2 4" xfId="53874"/>
    <cellStyle name="Vírgula 8 3 10 2 3" xfId="38272"/>
    <cellStyle name="Vírgula 8 3 10 2 3 2" xfId="38273"/>
    <cellStyle name="Vírgula 8 3 10 2 3 3" xfId="50371"/>
    <cellStyle name="Vírgula 8 3 10 2 4" xfId="38274"/>
    <cellStyle name="Vírgula 8 3 10 2 5" xfId="38275"/>
    <cellStyle name="Vírgula 8 3 10 2 6" xfId="43218"/>
    <cellStyle name="Vírgula 8 3 10 3" xfId="38276"/>
    <cellStyle name="Vírgula 8 3 10 3 2" xfId="38277"/>
    <cellStyle name="Vírgula 8 3 10 3 3" xfId="38278"/>
    <cellStyle name="Vírgula 8 3 10 3 4" xfId="50372"/>
    <cellStyle name="Vírgula 8 3 10 4" xfId="38279"/>
    <cellStyle name="Vírgula 8 3 10 4 2" xfId="38280"/>
    <cellStyle name="Vírgula 8 3 10 4 3" xfId="38281"/>
    <cellStyle name="Vírgula 8 3 10 4 4" xfId="46852"/>
    <cellStyle name="Vírgula 8 3 10 5" xfId="38282"/>
    <cellStyle name="Vírgula 8 3 10 5 2" xfId="38283"/>
    <cellStyle name="Vírgula 8 3 10 5 3" xfId="38284"/>
    <cellStyle name="Vírgula 8 3 10 5 4" xfId="52063"/>
    <cellStyle name="Vírgula 8 3 10 6" xfId="38285"/>
    <cellStyle name="Vírgula 8 3 10 6 2" xfId="38286"/>
    <cellStyle name="Vírgula 8 3 10 6 3" xfId="45029"/>
    <cellStyle name="Vírgula 8 3 10 7" xfId="38287"/>
    <cellStyle name="Vírgula 8 3 10 8" xfId="38288"/>
    <cellStyle name="Vírgula 8 3 10 9" xfId="41407"/>
    <cellStyle name="Vírgula 8 3 11" xfId="38289"/>
    <cellStyle name="Vírgula 8 3 11 2" xfId="38290"/>
    <cellStyle name="Vírgula 8 3 11 2 2" xfId="38291"/>
    <cellStyle name="Vírgula 8 3 11 2 2 2" xfId="38292"/>
    <cellStyle name="Vírgula 8 3 11 2 2 3" xfId="38293"/>
    <cellStyle name="Vírgula 8 3 11 2 2 4" xfId="54010"/>
    <cellStyle name="Vírgula 8 3 11 2 3" xfId="38294"/>
    <cellStyle name="Vírgula 8 3 11 2 3 2" xfId="38295"/>
    <cellStyle name="Vírgula 8 3 11 2 3 3" xfId="50373"/>
    <cellStyle name="Vírgula 8 3 11 2 4" xfId="38296"/>
    <cellStyle name="Vírgula 8 3 11 2 5" xfId="38297"/>
    <cellStyle name="Vírgula 8 3 11 2 6" xfId="43354"/>
    <cellStyle name="Vírgula 8 3 11 3" xfId="38298"/>
    <cellStyle name="Vírgula 8 3 11 3 2" xfId="38299"/>
    <cellStyle name="Vírgula 8 3 11 3 3" xfId="38300"/>
    <cellStyle name="Vírgula 8 3 11 3 4" xfId="46988"/>
    <cellStyle name="Vírgula 8 3 11 4" xfId="38301"/>
    <cellStyle name="Vírgula 8 3 11 4 2" xfId="38302"/>
    <cellStyle name="Vírgula 8 3 11 4 3" xfId="38303"/>
    <cellStyle name="Vírgula 8 3 11 4 4" xfId="52199"/>
    <cellStyle name="Vírgula 8 3 11 5" xfId="38304"/>
    <cellStyle name="Vírgula 8 3 11 5 2" xfId="38305"/>
    <cellStyle name="Vírgula 8 3 11 5 3" xfId="45165"/>
    <cellStyle name="Vírgula 8 3 11 6" xfId="38306"/>
    <cellStyle name="Vírgula 8 3 11 7" xfId="38307"/>
    <cellStyle name="Vírgula 8 3 11 8" xfId="41543"/>
    <cellStyle name="Vírgula 8 3 12" xfId="38308"/>
    <cellStyle name="Vírgula 8 3 12 2" xfId="38309"/>
    <cellStyle name="Vírgula 8 3 12 2 2" xfId="38310"/>
    <cellStyle name="Vírgula 8 3 12 2 3" xfId="38311"/>
    <cellStyle name="Vírgula 8 3 12 2 4" xfId="50374"/>
    <cellStyle name="Vírgula 8 3 12 3" xfId="38312"/>
    <cellStyle name="Vírgula 8 3 12 3 2" xfId="38313"/>
    <cellStyle name="Vírgula 8 3 12 3 3" xfId="38314"/>
    <cellStyle name="Vírgula 8 3 12 3 4" xfId="52359"/>
    <cellStyle name="Vírgula 8 3 12 4" xfId="38315"/>
    <cellStyle name="Vírgula 8 3 12 4 2" xfId="38316"/>
    <cellStyle name="Vírgula 8 3 12 4 3" xfId="45300"/>
    <cellStyle name="Vírgula 8 3 12 5" xfId="38317"/>
    <cellStyle name="Vírgula 8 3 12 6" xfId="38318"/>
    <cellStyle name="Vírgula 8 3 12 7" xfId="41703"/>
    <cellStyle name="Vírgula 8 3 13" xfId="38319"/>
    <cellStyle name="Vírgula 8 3 13 2" xfId="38320"/>
    <cellStyle name="Vírgula 8 3 13 3" xfId="38321"/>
    <cellStyle name="Vírgula 8 3 13 4" xfId="50375"/>
    <cellStyle name="Vírgula 8 3 14" xfId="38322"/>
    <cellStyle name="Vírgula 8 3 14 2" xfId="38323"/>
    <cellStyle name="Vírgula 8 3 14 3" xfId="38324"/>
    <cellStyle name="Vírgula 8 3 14 4" xfId="45337"/>
    <cellStyle name="Vírgula 8 3 15" xfId="38325"/>
    <cellStyle name="Vírgula 8 3 15 2" xfId="38326"/>
    <cellStyle name="Vírgula 8 3 15 3" xfId="38327"/>
    <cellStyle name="Vírgula 8 3 15 4" xfId="50548"/>
    <cellStyle name="Vírgula 8 3 16" xfId="38328"/>
    <cellStyle name="Vírgula 8 3 16 2" xfId="38329"/>
    <cellStyle name="Vírgula 8 3 16 3" xfId="43514"/>
    <cellStyle name="Vírgula 8 3 17" xfId="38330"/>
    <cellStyle name="Vírgula 8 3 18" xfId="38331"/>
    <cellStyle name="Vírgula 8 3 19" xfId="39892"/>
    <cellStyle name="Vírgula 8 3 2" xfId="294"/>
    <cellStyle name="Vírgula 8 3 2 10" xfId="38332"/>
    <cellStyle name="Vírgula 8 3 2 10 2" xfId="38333"/>
    <cellStyle name="Vírgula 8 3 2 10 3" xfId="38334"/>
    <cellStyle name="Vírgula 8 3 2 10 4" xfId="50733"/>
    <cellStyle name="Vírgula 8 3 2 11" xfId="38335"/>
    <cellStyle name="Vírgula 8 3 2 11 2" xfId="38336"/>
    <cellStyle name="Vírgula 8 3 2 11 3" xfId="43699"/>
    <cellStyle name="Vírgula 8 3 2 12" xfId="38337"/>
    <cellStyle name="Vírgula 8 3 2 13" xfId="38338"/>
    <cellStyle name="Vírgula 8 3 2 14" xfId="40077"/>
    <cellStyle name="Vírgula 8 3 2 2" xfId="38339"/>
    <cellStyle name="Vírgula 8 3 2 2 10" xfId="38340"/>
    <cellStyle name="Vírgula 8 3 2 2 11" xfId="40212"/>
    <cellStyle name="Vírgula 8 3 2 2 2" xfId="38341"/>
    <cellStyle name="Vírgula 8 3 2 2 2 10" xfId="40579"/>
    <cellStyle name="Vírgula 8 3 2 2 2 2" xfId="38342"/>
    <cellStyle name="Vírgula 8 3 2 2 2 2 2" xfId="38343"/>
    <cellStyle name="Vírgula 8 3 2 2 2 2 2 2" xfId="38344"/>
    <cellStyle name="Vírgula 8 3 2 2 2 2 2 2 2" xfId="38345"/>
    <cellStyle name="Vírgula 8 3 2 2 2 2 2 2 3" xfId="38346"/>
    <cellStyle name="Vírgula 8 3 2 2 2 2 2 2 4" xfId="53802"/>
    <cellStyle name="Vírgula 8 3 2 2 2 2 2 3" xfId="38347"/>
    <cellStyle name="Vírgula 8 3 2 2 2 2 2 3 2" xfId="38348"/>
    <cellStyle name="Vírgula 8 3 2 2 2 2 2 3 3" xfId="50376"/>
    <cellStyle name="Vírgula 8 3 2 2 2 2 2 4" xfId="38349"/>
    <cellStyle name="Vírgula 8 3 2 2 2 2 2 5" xfId="38350"/>
    <cellStyle name="Vírgula 8 3 2 2 2 2 2 6" xfId="43146"/>
    <cellStyle name="Vírgula 8 3 2 2 2 2 3" xfId="38351"/>
    <cellStyle name="Vírgula 8 3 2 2 2 2 3 2" xfId="38352"/>
    <cellStyle name="Vírgula 8 3 2 2 2 2 3 3" xfId="38353"/>
    <cellStyle name="Vírgula 8 3 2 2 2 2 3 4" xfId="50377"/>
    <cellStyle name="Vírgula 8 3 2 2 2 2 4" xfId="38354"/>
    <cellStyle name="Vírgula 8 3 2 2 2 2 4 2" xfId="38355"/>
    <cellStyle name="Vírgula 8 3 2 2 2 2 4 3" xfId="38356"/>
    <cellStyle name="Vírgula 8 3 2 2 2 2 4 4" xfId="46780"/>
    <cellStyle name="Vírgula 8 3 2 2 2 2 5" xfId="38357"/>
    <cellStyle name="Vírgula 8 3 2 2 2 2 5 2" xfId="38358"/>
    <cellStyle name="Vírgula 8 3 2 2 2 2 5 3" xfId="38359"/>
    <cellStyle name="Vírgula 8 3 2 2 2 2 5 4" xfId="51991"/>
    <cellStyle name="Vírgula 8 3 2 2 2 2 6" xfId="38360"/>
    <cellStyle name="Vírgula 8 3 2 2 2 2 6 2" xfId="38361"/>
    <cellStyle name="Vírgula 8 3 2 2 2 2 6 3" xfId="44957"/>
    <cellStyle name="Vírgula 8 3 2 2 2 2 7" xfId="38362"/>
    <cellStyle name="Vírgula 8 3 2 2 2 2 8" xfId="38363"/>
    <cellStyle name="Vírgula 8 3 2 2 2 2 9" xfId="41335"/>
    <cellStyle name="Vírgula 8 3 2 2 2 3" xfId="38364"/>
    <cellStyle name="Vírgula 8 3 2 2 2 3 2" xfId="38365"/>
    <cellStyle name="Vírgula 8 3 2 2 2 3 2 2" xfId="38366"/>
    <cellStyle name="Vírgula 8 3 2 2 2 3 2 3" xfId="38367"/>
    <cellStyle name="Vírgula 8 3 2 2 2 3 2 4" xfId="53046"/>
    <cellStyle name="Vírgula 8 3 2 2 2 3 3" xfId="38368"/>
    <cellStyle name="Vírgula 8 3 2 2 2 3 3 2" xfId="38369"/>
    <cellStyle name="Vírgula 8 3 2 2 2 3 3 3" xfId="50378"/>
    <cellStyle name="Vírgula 8 3 2 2 2 3 4" xfId="38370"/>
    <cellStyle name="Vírgula 8 3 2 2 2 3 5" xfId="38371"/>
    <cellStyle name="Vírgula 8 3 2 2 2 3 6" xfId="42390"/>
    <cellStyle name="Vírgula 8 3 2 2 2 4" xfId="38372"/>
    <cellStyle name="Vírgula 8 3 2 2 2 4 2" xfId="38373"/>
    <cellStyle name="Vírgula 8 3 2 2 2 4 3" xfId="38374"/>
    <cellStyle name="Vírgula 8 3 2 2 2 4 4" xfId="50379"/>
    <cellStyle name="Vírgula 8 3 2 2 2 5" xfId="38375"/>
    <cellStyle name="Vírgula 8 3 2 2 2 5 2" xfId="38376"/>
    <cellStyle name="Vírgula 8 3 2 2 2 5 3" xfId="38377"/>
    <cellStyle name="Vírgula 8 3 2 2 2 5 4" xfId="46024"/>
    <cellStyle name="Vírgula 8 3 2 2 2 6" xfId="38378"/>
    <cellStyle name="Vírgula 8 3 2 2 2 6 2" xfId="38379"/>
    <cellStyle name="Vírgula 8 3 2 2 2 6 3" xfId="38380"/>
    <cellStyle name="Vírgula 8 3 2 2 2 6 4" xfId="51235"/>
    <cellStyle name="Vírgula 8 3 2 2 2 7" xfId="38381"/>
    <cellStyle name="Vírgula 8 3 2 2 2 7 2" xfId="38382"/>
    <cellStyle name="Vírgula 8 3 2 2 2 7 3" xfId="44201"/>
    <cellStyle name="Vírgula 8 3 2 2 2 8" xfId="38383"/>
    <cellStyle name="Vírgula 8 3 2 2 2 9" xfId="38384"/>
    <cellStyle name="Vírgula 8 3 2 2 3" xfId="38385"/>
    <cellStyle name="Vírgula 8 3 2 2 3 2" xfId="38386"/>
    <cellStyle name="Vírgula 8 3 2 2 3 2 2" xfId="38387"/>
    <cellStyle name="Vírgula 8 3 2 2 3 2 2 2" xfId="38388"/>
    <cellStyle name="Vírgula 8 3 2 2 3 2 2 3" xfId="38389"/>
    <cellStyle name="Vírgula 8 3 2 2 3 2 2 4" xfId="53801"/>
    <cellStyle name="Vírgula 8 3 2 2 3 2 3" xfId="38390"/>
    <cellStyle name="Vírgula 8 3 2 2 3 2 3 2" xfId="38391"/>
    <cellStyle name="Vírgula 8 3 2 2 3 2 3 3" xfId="50380"/>
    <cellStyle name="Vírgula 8 3 2 2 3 2 4" xfId="38392"/>
    <cellStyle name="Vírgula 8 3 2 2 3 2 5" xfId="38393"/>
    <cellStyle name="Vírgula 8 3 2 2 3 2 6" xfId="43145"/>
    <cellStyle name="Vírgula 8 3 2 2 3 3" xfId="38394"/>
    <cellStyle name="Vírgula 8 3 2 2 3 3 2" xfId="38395"/>
    <cellStyle name="Vírgula 8 3 2 2 3 3 3" xfId="38396"/>
    <cellStyle name="Vírgula 8 3 2 2 3 3 4" xfId="50381"/>
    <cellStyle name="Vírgula 8 3 2 2 3 4" xfId="38397"/>
    <cellStyle name="Vírgula 8 3 2 2 3 4 2" xfId="38398"/>
    <cellStyle name="Vírgula 8 3 2 2 3 4 3" xfId="38399"/>
    <cellStyle name="Vírgula 8 3 2 2 3 4 4" xfId="46779"/>
    <cellStyle name="Vírgula 8 3 2 2 3 5" xfId="38400"/>
    <cellStyle name="Vírgula 8 3 2 2 3 5 2" xfId="38401"/>
    <cellStyle name="Vírgula 8 3 2 2 3 5 3" xfId="38402"/>
    <cellStyle name="Vírgula 8 3 2 2 3 5 4" xfId="51990"/>
    <cellStyle name="Vírgula 8 3 2 2 3 6" xfId="38403"/>
    <cellStyle name="Vírgula 8 3 2 2 3 6 2" xfId="38404"/>
    <cellStyle name="Vírgula 8 3 2 2 3 6 3" xfId="44956"/>
    <cellStyle name="Vírgula 8 3 2 2 3 7" xfId="38405"/>
    <cellStyle name="Vírgula 8 3 2 2 3 8" xfId="38406"/>
    <cellStyle name="Vírgula 8 3 2 2 3 9" xfId="41334"/>
    <cellStyle name="Vírgula 8 3 2 2 4" xfId="38407"/>
    <cellStyle name="Vírgula 8 3 2 2 4 2" xfId="38408"/>
    <cellStyle name="Vírgula 8 3 2 2 4 2 2" xfId="38409"/>
    <cellStyle name="Vírgula 8 3 2 2 4 2 3" xfId="38410"/>
    <cellStyle name="Vírgula 8 3 2 2 4 2 4" xfId="52679"/>
    <cellStyle name="Vírgula 8 3 2 2 4 3" xfId="38411"/>
    <cellStyle name="Vírgula 8 3 2 2 4 3 2" xfId="38412"/>
    <cellStyle name="Vírgula 8 3 2 2 4 3 3" xfId="50382"/>
    <cellStyle name="Vírgula 8 3 2 2 4 4" xfId="38413"/>
    <cellStyle name="Vírgula 8 3 2 2 4 5" xfId="38414"/>
    <cellStyle name="Vírgula 8 3 2 2 4 6" xfId="42023"/>
    <cellStyle name="Vírgula 8 3 2 2 5" xfId="38415"/>
    <cellStyle name="Vírgula 8 3 2 2 5 2" xfId="38416"/>
    <cellStyle name="Vírgula 8 3 2 2 5 3" xfId="38417"/>
    <cellStyle name="Vírgula 8 3 2 2 5 4" xfId="50383"/>
    <cellStyle name="Vírgula 8 3 2 2 6" xfId="38418"/>
    <cellStyle name="Vírgula 8 3 2 2 6 2" xfId="38419"/>
    <cellStyle name="Vírgula 8 3 2 2 6 3" xfId="38420"/>
    <cellStyle name="Vírgula 8 3 2 2 6 4" xfId="45657"/>
    <cellStyle name="Vírgula 8 3 2 2 7" xfId="38421"/>
    <cellStyle name="Vírgula 8 3 2 2 7 2" xfId="38422"/>
    <cellStyle name="Vírgula 8 3 2 2 7 3" xfId="38423"/>
    <cellStyle name="Vírgula 8 3 2 2 7 4" xfId="50868"/>
    <cellStyle name="Vírgula 8 3 2 2 8" xfId="38424"/>
    <cellStyle name="Vírgula 8 3 2 2 8 2" xfId="38425"/>
    <cellStyle name="Vírgula 8 3 2 2 8 3" xfId="43834"/>
    <cellStyle name="Vírgula 8 3 2 2 9" xfId="38426"/>
    <cellStyle name="Vírgula 8 3 2 3" xfId="38427"/>
    <cellStyle name="Vírgula 8 3 2 3 10" xfId="40350"/>
    <cellStyle name="Vírgula 8 3 2 3 2" xfId="38428"/>
    <cellStyle name="Vírgula 8 3 2 3 2 2" xfId="38429"/>
    <cellStyle name="Vírgula 8 3 2 3 2 2 2" xfId="38430"/>
    <cellStyle name="Vírgula 8 3 2 3 2 2 2 2" xfId="38431"/>
    <cellStyle name="Vírgula 8 3 2 3 2 2 2 3" xfId="38432"/>
    <cellStyle name="Vírgula 8 3 2 3 2 2 2 4" xfId="53803"/>
    <cellStyle name="Vírgula 8 3 2 3 2 2 3" xfId="38433"/>
    <cellStyle name="Vírgula 8 3 2 3 2 2 3 2" xfId="38434"/>
    <cellStyle name="Vírgula 8 3 2 3 2 2 3 3" xfId="50384"/>
    <cellStyle name="Vírgula 8 3 2 3 2 2 4" xfId="38435"/>
    <cellStyle name="Vírgula 8 3 2 3 2 2 5" xfId="38436"/>
    <cellStyle name="Vírgula 8 3 2 3 2 2 6" xfId="43147"/>
    <cellStyle name="Vírgula 8 3 2 3 2 3" xfId="38437"/>
    <cellStyle name="Vírgula 8 3 2 3 2 3 2" xfId="38438"/>
    <cellStyle name="Vírgula 8 3 2 3 2 3 3" xfId="38439"/>
    <cellStyle name="Vírgula 8 3 2 3 2 3 4" xfId="50385"/>
    <cellStyle name="Vírgula 8 3 2 3 2 4" xfId="38440"/>
    <cellStyle name="Vírgula 8 3 2 3 2 4 2" xfId="38441"/>
    <cellStyle name="Vírgula 8 3 2 3 2 4 3" xfId="38442"/>
    <cellStyle name="Vírgula 8 3 2 3 2 4 4" xfId="46781"/>
    <cellStyle name="Vírgula 8 3 2 3 2 5" xfId="38443"/>
    <cellStyle name="Vírgula 8 3 2 3 2 5 2" xfId="38444"/>
    <cellStyle name="Vírgula 8 3 2 3 2 5 3" xfId="38445"/>
    <cellStyle name="Vírgula 8 3 2 3 2 5 4" xfId="51992"/>
    <cellStyle name="Vírgula 8 3 2 3 2 6" xfId="38446"/>
    <cellStyle name="Vírgula 8 3 2 3 2 6 2" xfId="38447"/>
    <cellStyle name="Vírgula 8 3 2 3 2 6 3" xfId="44958"/>
    <cellStyle name="Vírgula 8 3 2 3 2 7" xfId="38448"/>
    <cellStyle name="Vírgula 8 3 2 3 2 8" xfId="38449"/>
    <cellStyle name="Vírgula 8 3 2 3 2 9" xfId="41336"/>
    <cellStyle name="Vírgula 8 3 2 3 3" xfId="38450"/>
    <cellStyle name="Vírgula 8 3 2 3 3 2" xfId="38451"/>
    <cellStyle name="Vírgula 8 3 2 3 3 2 2" xfId="38452"/>
    <cellStyle name="Vírgula 8 3 2 3 3 2 3" xfId="38453"/>
    <cellStyle name="Vírgula 8 3 2 3 3 2 4" xfId="52817"/>
    <cellStyle name="Vírgula 8 3 2 3 3 3" xfId="38454"/>
    <cellStyle name="Vírgula 8 3 2 3 3 3 2" xfId="38455"/>
    <cellStyle name="Vírgula 8 3 2 3 3 3 3" xfId="50386"/>
    <cellStyle name="Vírgula 8 3 2 3 3 4" xfId="38456"/>
    <cellStyle name="Vírgula 8 3 2 3 3 5" xfId="38457"/>
    <cellStyle name="Vírgula 8 3 2 3 3 6" xfId="42161"/>
    <cellStyle name="Vírgula 8 3 2 3 4" xfId="38458"/>
    <cellStyle name="Vírgula 8 3 2 3 4 2" xfId="38459"/>
    <cellStyle name="Vírgula 8 3 2 3 4 3" xfId="38460"/>
    <cellStyle name="Vírgula 8 3 2 3 4 4" xfId="50387"/>
    <cellStyle name="Vírgula 8 3 2 3 5" xfId="38461"/>
    <cellStyle name="Vírgula 8 3 2 3 5 2" xfId="38462"/>
    <cellStyle name="Vírgula 8 3 2 3 5 3" xfId="38463"/>
    <cellStyle name="Vírgula 8 3 2 3 5 4" xfId="45795"/>
    <cellStyle name="Vírgula 8 3 2 3 6" xfId="38464"/>
    <cellStyle name="Vírgula 8 3 2 3 6 2" xfId="38465"/>
    <cellStyle name="Vírgula 8 3 2 3 6 3" xfId="38466"/>
    <cellStyle name="Vírgula 8 3 2 3 6 4" xfId="51006"/>
    <cellStyle name="Vírgula 8 3 2 3 7" xfId="38467"/>
    <cellStyle name="Vírgula 8 3 2 3 7 2" xfId="38468"/>
    <cellStyle name="Vírgula 8 3 2 3 7 3" xfId="43972"/>
    <cellStyle name="Vírgula 8 3 2 3 8" xfId="38469"/>
    <cellStyle name="Vírgula 8 3 2 3 9" xfId="38470"/>
    <cellStyle name="Vírgula 8 3 2 4" xfId="38471"/>
    <cellStyle name="Vírgula 8 3 2 4 2" xfId="38472"/>
    <cellStyle name="Vírgula 8 3 2 4 2 2" xfId="38473"/>
    <cellStyle name="Vírgula 8 3 2 4 2 2 2" xfId="38474"/>
    <cellStyle name="Vírgula 8 3 2 4 2 2 3" xfId="38475"/>
    <cellStyle name="Vírgula 8 3 2 4 2 2 4" xfId="53800"/>
    <cellStyle name="Vírgula 8 3 2 4 2 3" xfId="38476"/>
    <cellStyle name="Vírgula 8 3 2 4 2 3 2" xfId="38477"/>
    <cellStyle name="Vírgula 8 3 2 4 2 3 3" xfId="50388"/>
    <cellStyle name="Vírgula 8 3 2 4 2 4" xfId="38478"/>
    <cellStyle name="Vírgula 8 3 2 4 2 5" xfId="38479"/>
    <cellStyle name="Vírgula 8 3 2 4 2 6" xfId="43144"/>
    <cellStyle name="Vírgula 8 3 2 4 3" xfId="38480"/>
    <cellStyle name="Vírgula 8 3 2 4 3 2" xfId="38481"/>
    <cellStyle name="Vírgula 8 3 2 4 3 3" xfId="38482"/>
    <cellStyle name="Vírgula 8 3 2 4 3 4" xfId="50389"/>
    <cellStyle name="Vírgula 8 3 2 4 4" xfId="38483"/>
    <cellStyle name="Vírgula 8 3 2 4 4 2" xfId="38484"/>
    <cellStyle name="Vírgula 8 3 2 4 4 3" xfId="38485"/>
    <cellStyle name="Vírgula 8 3 2 4 4 4" xfId="46778"/>
    <cellStyle name="Vírgula 8 3 2 4 5" xfId="38486"/>
    <cellStyle name="Vírgula 8 3 2 4 5 2" xfId="38487"/>
    <cellStyle name="Vírgula 8 3 2 4 5 3" xfId="38488"/>
    <cellStyle name="Vírgula 8 3 2 4 5 4" xfId="51989"/>
    <cellStyle name="Vírgula 8 3 2 4 6" xfId="38489"/>
    <cellStyle name="Vírgula 8 3 2 4 6 2" xfId="38490"/>
    <cellStyle name="Vírgula 8 3 2 4 6 3" xfId="44955"/>
    <cellStyle name="Vírgula 8 3 2 4 7" xfId="38491"/>
    <cellStyle name="Vírgula 8 3 2 4 8" xfId="38492"/>
    <cellStyle name="Vírgula 8 3 2 4 9" xfId="41333"/>
    <cellStyle name="Vírgula 8 3 2 5" xfId="38493"/>
    <cellStyle name="Vírgula 8 3 2 5 2" xfId="38494"/>
    <cellStyle name="Vírgula 8 3 2 5 2 2" xfId="38495"/>
    <cellStyle name="Vírgula 8 3 2 5 2 2 2" xfId="38496"/>
    <cellStyle name="Vírgula 8 3 2 5 2 2 3" xfId="38497"/>
    <cellStyle name="Vírgula 8 3 2 5 2 2 4" xfId="53922"/>
    <cellStyle name="Vírgula 8 3 2 5 2 3" xfId="38498"/>
    <cellStyle name="Vírgula 8 3 2 5 2 3 2" xfId="38499"/>
    <cellStyle name="Vírgula 8 3 2 5 2 3 3" xfId="50390"/>
    <cellStyle name="Vírgula 8 3 2 5 2 4" xfId="38500"/>
    <cellStyle name="Vírgula 8 3 2 5 2 5" xfId="38501"/>
    <cellStyle name="Vírgula 8 3 2 5 2 6" xfId="43266"/>
    <cellStyle name="Vírgula 8 3 2 5 3" xfId="38502"/>
    <cellStyle name="Vírgula 8 3 2 5 3 2" xfId="38503"/>
    <cellStyle name="Vírgula 8 3 2 5 3 3" xfId="38504"/>
    <cellStyle name="Vírgula 8 3 2 5 3 4" xfId="50391"/>
    <cellStyle name="Vírgula 8 3 2 5 4" xfId="38505"/>
    <cellStyle name="Vírgula 8 3 2 5 4 2" xfId="38506"/>
    <cellStyle name="Vírgula 8 3 2 5 4 3" xfId="38507"/>
    <cellStyle name="Vírgula 8 3 2 5 4 4" xfId="46900"/>
    <cellStyle name="Vírgula 8 3 2 5 5" xfId="38508"/>
    <cellStyle name="Vírgula 8 3 2 5 5 2" xfId="38509"/>
    <cellStyle name="Vírgula 8 3 2 5 5 3" xfId="38510"/>
    <cellStyle name="Vírgula 8 3 2 5 5 4" xfId="52111"/>
    <cellStyle name="Vírgula 8 3 2 5 6" xfId="38511"/>
    <cellStyle name="Vírgula 8 3 2 5 6 2" xfId="38512"/>
    <cellStyle name="Vírgula 8 3 2 5 6 3" xfId="45077"/>
    <cellStyle name="Vírgula 8 3 2 5 7" xfId="38513"/>
    <cellStyle name="Vírgula 8 3 2 5 8" xfId="38514"/>
    <cellStyle name="Vírgula 8 3 2 5 9" xfId="41455"/>
    <cellStyle name="Vírgula 8 3 2 6" xfId="38515"/>
    <cellStyle name="Vírgula 8 3 2 6 2" xfId="38516"/>
    <cellStyle name="Vírgula 8 3 2 6 2 2" xfId="38517"/>
    <cellStyle name="Vírgula 8 3 2 6 2 2 2" xfId="38518"/>
    <cellStyle name="Vírgula 8 3 2 6 2 2 3" xfId="38519"/>
    <cellStyle name="Vírgula 8 3 2 6 2 2 4" xfId="54057"/>
    <cellStyle name="Vírgula 8 3 2 6 2 3" xfId="38520"/>
    <cellStyle name="Vírgula 8 3 2 6 2 3 2" xfId="38521"/>
    <cellStyle name="Vírgula 8 3 2 6 2 3 3" xfId="50392"/>
    <cellStyle name="Vírgula 8 3 2 6 2 4" xfId="38522"/>
    <cellStyle name="Vírgula 8 3 2 6 2 5" xfId="38523"/>
    <cellStyle name="Vírgula 8 3 2 6 2 6" xfId="43401"/>
    <cellStyle name="Vírgula 8 3 2 6 3" xfId="38524"/>
    <cellStyle name="Vírgula 8 3 2 6 3 2" xfId="38525"/>
    <cellStyle name="Vírgula 8 3 2 6 3 3" xfId="38526"/>
    <cellStyle name="Vírgula 8 3 2 6 3 4" xfId="47035"/>
    <cellStyle name="Vírgula 8 3 2 6 4" xfId="38527"/>
    <cellStyle name="Vírgula 8 3 2 6 4 2" xfId="38528"/>
    <cellStyle name="Vírgula 8 3 2 6 4 3" xfId="38529"/>
    <cellStyle name="Vírgula 8 3 2 6 4 4" xfId="52246"/>
    <cellStyle name="Vírgula 8 3 2 6 5" xfId="38530"/>
    <cellStyle name="Vírgula 8 3 2 6 5 2" xfId="38531"/>
    <cellStyle name="Vírgula 8 3 2 6 5 3" xfId="45212"/>
    <cellStyle name="Vírgula 8 3 2 6 6" xfId="38532"/>
    <cellStyle name="Vírgula 8 3 2 6 7" xfId="38533"/>
    <cellStyle name="Vírgula 8 3 2 6 8" xfId="41590"/>
    <cellStyle name="Vírgula 8 3 2 7" xfId="38534"/>
    <cellStyle name="Vírgula 8 3 2 7 2" xfId="38535"/>
    <cellStyle name="Vírgula 8 3 2 7 2 2" xfId="38536"/>
    <cellStyle name="Vírgula 8 3 2 7 2 3" xfId="38537"/>
    <cellStyle name="Vírgula 8 3 2 7 2 4" xfId="52544"/>
    <cellStyle name="Vírgula 8 3 2 7 3" xfId="38538"/>
    <cellStyle name="Vírgula 8 3 2 7 3 2" xfId="38539"/>
    <cellStyle name="Vírgula 8 3 2 7 3 3" xfId="50393"/>
    <cellStyle name="Vírgula 8 3 2 7 4" xfId="38540"/>
    <cellStyle name="Vírgula 8 3 2 7 5" xfId="38541"/>
    <cellStyle name="Vírgula 8 3 2 7 6" xfId="41888"/>
    <cellStyle name="Vírgula 8 3 2 8" xfId="38542"/>
    <cellStyle name="Vírgula 8 3 2 8 2" xfId="38543"/>
    <cellStyle name="Vírgula 8 3 2 8 3" xfId="38544"/>
    <cellStyle name="Vírgula 8 3 2 8 4" xfId="50394"/>
    <cellStyle name="Vírgula 8 3 2 9" xfId="38545"/>
    <cellStyle name="Vírgula 8 3 2 9 2" xfId="38546"/>
    <cellStyle name="Vírgula 8 3 2 9 3" xfId="38547"/>
    <cellStyle name="Vírgula 8 3 2 9 4" xfId="45522"/>
    <cellStyle name="Vírgula 8 3 3" xfId="234"/>
    <cellStyle name="Vírgula 8 3 3 10" xfId="38548"/>
    <cellStyle name="Vírgula 8 3 3 10 2" xfId="38549"/>
    <cellStyle name="Vírgula 8 3 3 10 3" xfId="38550"/>
    <cellStyle name="Vírgula 8 3 3 10 4" xfId="50776"/>
    <cellStyle name="Vírgula 8 3 3 11" xfId="38551"/>
    <cellStyle name="Vírgula 8 3 3 11 2" xfId="38552"/>
    <cellStyle name="Vírgula 8 3 3 11 3" xfId="43742"/>
    <cellStyle name="Vírgula 8 3 3 12" xfId="38553"/>
    <cellStyle name="Vírgula 8 3 3 13" xfId="38554"/>
    <cellStyle name="Vírgula 8 3 3 14" xfId="40120"/>
    <cellStyle name="Vírgula 8 3 3 2" xfId="38555"/>
    <cellStyle name="Vírgula 8 3 3 2 10" xfId="38556"/>
    <cellStyle name="Vírgula 8 3 3 2 11" xfId="40255"/>
    <cellStyle name="Vírgula 8 3 3 2 2" xfId="38557"/>
    <cellStyle name="Vírgula 8 3 3 2 2 10" xfId="40622"/>
    <cellStyle name="Vírgula 8 3 3 2 2 2" xfId="38558"/>
    <cellStyle name="Vírgula 8 3 3 2 2 2 2" xfId="38559"/>
    <cellStyle name="Vírgula 8 3 3 2 2 2 2 2" xfId="38560"/>
    <cellStyle name="Vírgula 8 3 3 2 2 2 2 2 2" xfId="38561"/>
    <cellStyle name="Vírgula 8 3 3 2 2 2 2 2 3" xfId="38562"/>
    <cellStyle name="Vírgula 8 3 3 2 2 2 2 2 4" xfId="53806"/>
    <cellStyle name="Vírgula 8 3 3 2 2 2 2 3" xfId="38563"/>
    <cellStyle name="Vírgula 8 3 3 2 2 2 2 3 2" xfId="38564"/>
    <cellStyle name="Vírgula 8 3 3 2 2 2 2 3 3" xfId="50395"/>
    <cellStyle name="Vírgula 8 3 3 2 2 2 2 4" xfId="38565"/>
    <cellStyle name="Vírgula 8 3 3 2 2 2 2 5" xfId="38566"/>
    <cellStyle name="Vírgula 8 3 3 2 2 2 2 6" xfId="43150"/>
    <cellStyle name="Vírgula 8 3 3 2 2 2 3" xfId="38567"/>
    <cellStyle name="Vírgula 8 3 3 2 2 2 3 2" xfId="38568"/>
    <cellStyle name="Vírgula 8 3 3 2 2 2 3 3" xfId="38569"/>
    <cellStyle name="Vírgula 8 3 3 2 2 2 3 4" xfId="50396"/>
    <cellStyle name="Vírgula 8 3 3 2 2 2 4" xfId="38570"/>
    <cellStyle name="Vírgula 8 3 3 2 2 2 4 2" xfId="38571"/>
    <cellStyle name="Vírgula 8 3 3 2 2 2 4 3" xfId="38572"/>
    <cellStyle name="Vírgula 8 3 3 2 2 2 4 4" xfId="46784"/>
    <cellStyle name="Vírgula 8 3 3 2 2 2 5" xfId="38573"/>
    <cellStyle name="Vírgula 8 3 3 2 2 2 5 2" xfId="38574"/>
    <cellStyle name="Vírgula 8 3 3 2 2 2 5 3" xfId="38575"/>
    <cellStyle name="Vírgula 8 3 3 2 2 2 5 4" xfId="51995"/>
    <cellStyle name="Vírgula 8 3 3 2 2 2 6" xfId="38576"/>
    <cellStyle name="Vírgula 8 3 3 2 2 2 6 2" xfId="38577"/>
    <cellStyle name="Vírgula 8 3 3 2 2 2 6 3" xfId="44961"/>
    <cellStyle name="Vírgula 8 3 3 2 2 2 7" xfId="38578"/>
    <cellStyle name="Vírgula 8 3 3 2 2 2 8" xfId="38579"/>
    <cellStyle name="Vírgula 8 3 3 2 2 2 9" xfId="41339"/>
    <cellStyle name="Vírgula 8 3 3 2 2 3" xfId="38580"/>
    <cellStyle name="Vírgula 8 3 3 2 2 3 2" xfId="38581"/>
    <cellStyle name="Vírgula 8 3 3 2 2 3 2 2" xfId="38582"/>
    <cellStyle name="Vírgula 8 3 3 2 2 3 2 3" xfId="38583"/>
    <cellStyle name="Vírgula 8 3 3 2 2 3 2 4" xfId="53089"/>
    <cellStyle name="Vírgula 8 3 3 2 2 3 3" xfId="38584"/>
    <cellStyle name="Vírgula 8 3 3 2 2 3 3 2" xfId="38585"/>
    <cellStyle name="Vírgula 8 3 3 2 2 3 3 3" xfId="50397"/>
    <cellStyle name="Vírgula 8 3 3 2 2 3 4" xfId="38586"/>
    <cellStyle name="Vírgula 8 3 3 2 2 3 5" xfId="38587"/>
    <cellStyle name="Vírgula 8 3 3 2 2 3 6" xfId="42433"/>
    <cellStyle name="Vírgula 8 3 3 2 2 4" xfId="38588"/>
    <cellStyle name="Vírgula 8 3 3 2 2 4 2" xfId="38589"/>
    <cellStyle name="Vírgula 8 3 3 2 2 4 3" xfId="38590"/>
    <cellStyle name="Vírgula 8 3 3 2 2 4 4" xfId="50398"/>
    <cellStyle name="Vírgula 8 3 3 2 2 5" xfId="38591"/>
    <cellStyle name="Vírgula 8 3 3 2 2 5 2" xfId="38592"/>
    <cellStyle name="Vírgula 8 3 3 2 2 5 3" xfId="38593"/>
    <cellStyle name="Vírgula 8 3 3 2 2 5 4" xfId="46067"/>
    <cellStyle name="Vírgula 8 3 3 2 2 6" xfId="38594"/>
    <cellStyle name="Vírgula 8 3 3 2 2 6 2" xfId="38595"/>
    <cellStyle name="Vírgula 8 3 3 2 2 6 3" xfId="38596"/>
    <cellStyle name="Vírgula 8 3 3 2 2 6 4" xfId="51278"/>
    <cellStyle name="Vírgula 8 3 3 2 2 7" xfId="38597"/>
    <cellStyle name="Vírgula 8 3 3 2 2 7 2" xfId="38598"/>
    <cellStyle name="Vírgula 8 3 3 2 2 7 3" xfId="44244"/>
    <cellStyle name="Vírgula 8 3 3 2 2 8" xfId="38599"/>
    <cellStyle name="Vírgula 8 3 3 2 2 9" xfId="38600"/>
    <cellStyle name="Vírgula 8 3 3 2 3" xfId="38601"/>
    <cellStyle name="Vírgula 8 3 3 2 3 2" xfId="38602"/>
    <cellStyle name="Vírgula 8 3 3 2 3 2 2" xfId="38603"/>
    <cellStyle name="Vírgula 8 3 3 2 3 2 2 2" xfId="38604"/>
    <cellStyle name="Vírgula 8 3 3 2 3 2 2 3" xfId="38605"/>
    <cellStyle name="Vírgula 8 3 3 2 3 2 2 4" xfId="53805"/>
    <cellStyle name="Vírgula 8 3 3 2 3 2 3" xfId="38606"/>
    <cellStyle name="Vírgula 8 3 3 2 3 2 3 2" xfId="38607"/>
    <cellStyle name="Vírgula 8 3 3 2 3 2 3 3" xfId="50399"/>
    <cellStyle name="Vírgula 8 3 3 2 3 2 4" xfId="38608"/>
    <cellStyle name="Vírgula 8 3 3 2 3 2 5" xfId="38609"/>
    <cellStyle name="Vírgula 8 3 3 2 3 2 6" xfId="43149"/>
    <cellStyle name="Vírgula 8 3 3 2 3 3" xfId="38610"/>
    <cellStyle name="Vírgula 8 3 3 2 3 3 2" xfId="38611"/>
    <cellStyle name="Vírgula 8 3 3 2 3 3 3" xfId="38612"/>
    <cellStyle name="Vírgula 8 3 3 2 3 3 4" xfId="50400"/>
    <cellStyle name="Vírgula 8 3 3 2 3 4" xfId="38613"/>
    <cellStyle name="Vírgula 8 3 3 2 3 4 2" xfId="38614"/>
    <cellStyle name="Vírgula 8 3 3 2 3 4 3" xfId="38615"/>
    <cellStyle name="Vírgula 8 3 3 2 3 4 4" xfId="46783"/>
    <cellStyle name="Vírgula 8 3 3 2 3 5" xfId="38616"/>
    <cellStyle name="Vírgula 8 3 3 2 3 5 2" xfId="38617"/>
    <cellStyle name="Vírgula 8 3 3 2 3 5 3" xfId="38618"/>
    <cellStyle name="Vírgula 8 3 3 2 3 5 4" xfId="51994"/>
    <cellStyle name="Vírgula 8 3 3 2 3 6" xfId="38619"/>
    <cellStyle name="Vírgula 8 3 3 2 3 6 2" xfId="38620"/>
    <cellStyle name="Vírgula 8 3 3 2 3 6 3" xfId="44960"/>
    <cellStyle name="Vírgula 8 3 3 2 3 7" xfId="38621"/>
    <cellStyle name="Vírgula 8 3 3 2 3 8" xfId="38622"/>
    <cellStyle name="Vírgula 8 3 3 2 3 9" xfId="41338"/>
    <cellStyle name="Vírgula 8 3 3 2 4" xfId="38623"/>
    <cellStyle name="Vírgula 8 3 3 2 4 2" xfId="38624"/>
    <cellStyle name="Vírgula 8 3 3 2 4 2 2" xfId="38625"/>
    <cellStyle name="Vírgula 8 3 3 2 4 2 3" xfId="38626"/>
    <cellStyle name="Vírgula 8 3 3 2 4 2 4" xfId="52722"/>
    <cellStyle name="Vírgula 8 3 3 2 4 3" xfId="38627"/>
    <cellStyle name="Vírgula 8 3 3 2 4 3 2" xfId="38628"/>
    <cellStyle name="Vírgula 8 3 3 2 4 3 3" xfId="50401"/>
    <cellStyle name="Vírgula 8 3 3 2 4 4" xfId="38629"/>
    <cellStyle name="Vírgula 8 3 3 2 4 5" xfId="38630"/>
    <cellStyle name="Vírgula 8 3 3 2 4 6" xfId="42066"/>
    <cellStyle name="Vírgula 8 3 3 2 5" xfId="38631"/>
    <cellStyle name="Vírgula 8 3 3 2 5 2" xfId="38632"/>
    <cellStyle name="Vírgula 8 3 3 2 5 3" xfId="38633"/>
    <cellStyle name="Vírgula 8 3 3 2 5 4" xfId="50402"/>
    <cellStyle name="Vírgula 8 3 3 2 6" xfId="38634"/>
    <cellStyle name="Vírgula 8 3 3 2 6 2" xfId="38635"/>
    <cellStyle name="Vírgula 8 3 3 2 6 3" xfId="38636"/>
    <cellStyle name="Vírgula 8 3 3 2 6 4" xfId="45700"/>
    <cellStyle name="Vírgula 8 3 3 2 7" xfId="38637"/>
    <cellStyle name="Vírgula 8 3 3 2 7 2" xfId="38638"/>
    <cellStyle name="Vírgula 8 3 3 2 7 3" xfId="38639"/>
    <cellStyle name="Vírgula 8 3 3 2 7 4" xfId="50911"/>
    <cellStyle name="Vírgula 8 3 3 2 8" xfId="38640"/>
    <cellStyle name="Vírgula 8 3 3 2 8 2" xfId="38641"/>
    <cellStyle name="Vírgula 8 3 3 2 8 3" xfId="43877"/>
    <cellStyle name="Vírgula 8 3 3 2 9" xfId="38642"/>
    <cellStyle name="Vírgula 8 3 3 3" xfId="38643"/>
    <cellStyle name="Vírgula 8 3 3 3 10" xfId="40393"/>
    <cellStyle name="Vírgula 8 3 3 3 2" xfId="38644"/>
    <cellStyle name="Vírgula 8 3 3 3 2 2" xfId="38645"/>
    <cellStyle name="Vírgula 8 3 3 3 2 2 2" xfId="38646"/>
    <cellStyle name="Vírgula 8 3 3 3 2 2 2 2" xfId="38647"/>
    <cellStyle name="Vírgula 8 3 3 3 2 2 2 3" xfId="38648"/>
    <cellStyle name="Vírgula 8 3 3 3 2 2 2 4" xfId="53807"/>
    <cellStyle name="Vírgula 8 3 3 3 2 2 3" xfId="38649"/>
    <cellStyle name="Vírgula 8 3 3 3 2 2 3 2" xfId="38650"/>
    <cellStyle name="Vírgula 8 3 3 3 2 2 3 3" xfId="50403"/>
    <cellStyle name="Vírgula 8 3 3 3 2 2 4" xfId="38651"/>
    <cellStyle name="Vírgula 8 3 3 3 2 2 5" xfId="38652"/>
    <cellStyle name="Vírgula 8 3 3 3 2 2 6" xfId="43151"/>
    <cellStyle name="Vírgula 8 3 3 3 2 3" xfId="38653"/>
    <cellStyle name="Vírgula 8 3 3 3 2 3 2" xfId="38654"/>
    <cellStyle name="Vírgula 8 3 3 3 2 3 3" xfId="38655"/>
    <cellStyle name="Vírgula 8 3 3 3 2 3 4" xfId="50404"/>
    <cellStyle name="Vírgula 8 3 3 3 2 4" xfId="38656"/>
    <cellStyle name="Vírgula 8 3 3 3 2 4 2" xfId="38657"/>
    <cellStyle name="Vírgula 8 3 3 3 2 4 3" xfId="38658"/>
    <cellStyle name="Vírgula 8 3 3 3 2 4 4" xfId="46785"/>
    <cellStyle name="Vírgula 8 3 3 3 2 5" xfId="38659"/>
    <cellStyle name="Vírgula 8 3 3 3 2 5 2" xfId="38660"/>
    <cellStyle name="Vírgula 8 3 3 3 2 5 3" xfId="38661"/>
    <cellStyle name="Vírgula 8 3 3 3 2 5 4" xfId="51996"/>
    <cellStyle name="Vírgula 8 3 3 3 2 6" xfId="38662"/>
    <cellStyle name="Vírgula 8 3 3 3 2 6 2" xfId="38663"/>
    <cellStyle name="Vírgula 8 3 3 3 2 6 3" xfId="44962"/>
    <cellStyle name="Vírgula 8 3 3 3 2 7" xfId="38664"/>
    <cellStyle name="Vírgula 8 3 3 3 2 8" xfId="38665"/>
    <cellStyle name="Vírgula 8 3 3 3 2 9" xfId="41340"/>
    <cellStyle name="Vírgula 8 3 3 3 3" xfId="38666"/>
    <cellStyle name="Vírgula 8 3 3 3 3 2" xfId="38667"/>
    <cellStyle name="Vírgula 8 3 3 3 3 2 2" xfId="38668"/>
    <cellStyle name="Vírgula 8 3 3 3 3 2 3" xfId="38669"/>
    <cellStyle name="Vírgula 8 3 3 3 3 2 4" xfId="52860"/>
    <cellStyle name="Vírgula 8 3 3 3 3 3" xfId="38670"/>
    <cellStyle name="Vírgula 8 3 3 3 3 3 2" xfId="38671"/>
    <cellStyle name="Vírgula 8 3 3 3 3 3 3" xfId="50405"/>
    <cellStyle name="Vírgula 8 3 3 3 3 4" xfId="38672"/>
    <cellStyle name="Vírgula 8 3 3 3 3 5" xfId="38673"/>
    <cellStyle name="Vírgula 8 3 3 3 3 6" xfId="42204"/>
    <cellStyle name="Vírgula 8 3 3 3 4" xfId="38674"/>
    <cellStyle name="Vírgula 8 3 3 3 4 2" xfId="38675"/>
    <cellStyle name="Vírgula 8 3 3 3 4 3" xfId="38676"/>
    <cellStyle name="Vírgula 8 3 3 3 4 4" xfId="50406"/>
    <cellStyle name="Vírgula 8 3 3 3 5" xfId="38677"/>
    <cellStyle name="Vírgula 8 3 3 3 5 2" xfId="38678"/>
    <cellStyle name="Vírgula 8 3 3 3 5 3" xfId="38679"/>
    <cellStyle name="Vírgula 8 3 3 3 5 4" xfId="45838"/>
    <cellStyle name="Vírgula 8 3 3 3 6" xfId="38680"/>
    <cellStyle name="Vírgula 8 3 3 3 6 2" xfId="38681"/>
    <cellStyle name="Vírgula 8 3 3 3 6 3" xfId="38682"/>
    <cellStyle name="Vírgula 8 3 3 3 6 4" xfId="51049"/>
    <cellStyle name="Vírgula 8 3 3 3 7" xfId="38683"/>
    <cellStyle name="Vírgula 8 3 3 3 7 2" xfId="38684"/>
    <cellStyle name="Vírgula 8 3 3 3 7 3" xfId="44015"/>
    <cellStyle name="Vírgula 8 3 3 3 8" xfId="38685"/>
    <cellStyle name="Vírgula 8 3 3 3 9" xfId="38686"/>
    <cellStyle name="Vírgula 8 3 3 4" xfId="38687"/>
    <cellStyle name="Vírgula 8 3 3 4 2" xfId="38688"/>
    <cellStyle name="Vírgula 8 3 3 4 2 2" xfId="38689"/>
    <cellStyle name="Vírgula 8 3 3 4 2 2 2" xfId="38690"/>
    <cellStyle name="Vírgula 8 3 3 4 2 2 3" xfId="38691"/>
    <cellStyle name="Vírgula 8 3 3 4 2 2 4" xfId="53804"/>
    <cellStyle name="Vírgula 8 3 3 4 2 3" xfId="38692"/>
    <cellStyle name="Vírgula 8 3 3 4 2 3 2" xfId="38693"/>
    <cellStyle name="Vírgula 8 3 3 4 2 3 3" xfId="50407"/>
    <cellStyle name="Vírgula 8 3 3 4 2 4" xfId="38694"/>
    <cellStyle name="Vírgula 8 3 3 4 2 5" xfId="38695"/>
    <cellStyle name="Vírgula 8 3 3 4 2 6" xfId="43148"/>
    <cellStyle name="Vírgula 8 3 3 4 3" xfId="38696"/>
    <cellStyle name="Vírgula 8 3 3 4 3 2" xfId="38697"/>
    <cellStyle name="Vírgula 8 3 3 4 3 3" xfId="38698"/>
    <cellStyle name="Vírgula 8 3 3 4 3 4" xfId="50408"/>
    <cellStyle name="Vírgula 8 3 3 4 4" xfId="38699"/>
    <cellStyle name="Vírgula 8 3 3 4 4 2" xfId="38700"/>
    <cellStyle name="Vírgula 8 3 3 4 4 3" xfId="38701"/>
    <cellStyle name="Vírgula 8 3 3 4 4 4" xfId="46782"/>
    <cellStyle name="Vírgula 8 3 3 4 5" xfId="38702"/>
    <cellStyle name="Vírgula 8 3 3 4 5 2" xfId="38703"/>
    <cellStyle name="Vírgula 8 3 3 4 5 3" xfId="38704"/>
    <cellStyle name="Vírgula 8 3 3 4 5 4" xfId="51993"/>
    <cellStyle name="Vírgula 8 3 3 4 6" xfId="38705"/>
    <cellStyle name="Vírgula 8 3 3 4 6 2" xfId="38706"/>
    <cellStyle name="Vírgula 8 3 3 4 6 3" xfId="44959"/>
    <cellStyle name="Vírgula 8 3 3 4 7" xfId="38707"/>
    <cellStyle name="Vírgula 8 3 3 4 8" xfId="38708"/>
    <cellStyle name="Vírgula 8 3 3 4 9" xfId="41337"/>
    <cellStyle name="Vírgula 8 3 3 5" xfId="38709"/>
    <cellStyle name="Vírgula 8 3 3 5 2" xfId="38710"/>
    <cellStyle name="Vírgula 8 3 3 5 2 2" xfId="38711"/>
    <cellStyle name="Vírgula 8 3 3 5 2 2 2" xfId="38712"/>
    <cellStyle name="Vírgula 8 3 3 5 2 2 3" xfId="38713"/>
    <cellStyle name="Vírgula 8 3 3 5 2 2 4" xfId="53965"/>
    <cellStyle name="Vírgula 8 3 3 5 2 3" xfId="38714"/>
    <cellStyle name="Vírgula 8 3 3 5 2 3 2" xfId="38715"/>
    <cellStyle name="Vírgula 8 3 3 5 2 3 3" xfId="50409"/>
    <cellStyle name="Vírgula 8 3 3 5 2 4" xfId="38716"/>
    <cellStyle name="Vírgula 8 3 3 5 2 5" xfId="38717"/>
    <cellStyle name="Vírgula 8 3 3 5 2 6" xfId="43309"/>
    <cellStyle name="Vírgula 8 3 3 5 3" xfId="38718"/>
    <cellStyle name="Vírgula 8 3 3 5 3 2" xfId="38719"/>
    <cellStyle name="Vírgula 8 3 3 5 3 3" xfId="38720"/>
    <cellStyle name="Vírgula 8 3 3 5 3 4" xfId="50410"/>
    <cellStyle name="Vírgula 8 3 3 5 4" xfId="38721"/>
    <cellStyle name="Vírgula 8 3 3 5 4 2" xfId="38722"/>
    <cellStyle name="Vírgula 8 3 3 5 4 3" xfId="38723"/>
    <cellStyle name="Vírgula 8 3 3 5 4 4" xfId="46943"/>
    <cellStyle name="Vírgula 8 3 3 5 5" xfId="38724"/>
    <cellStyle name="Vírgula 8 3 3 5 5 2" xfId="38725"/>
    <cellStyle name="Vírgula 8 3 3 5 5 3" xfId="38726"/>
    <cellStyle name="Vírgula 8 3 3 5 5 4" xfId="52154"/>
    <cellStyle name="Vírgula 8 3 3 5 6" xfId="38727"/>
    <cellStyle name="Vírgula 8 3 3 5 6 2" xfId="38728"/>
    <cellStyle name="Vírgula 8 3 3 5 6 3" xfId="45120"/>
    <cellStyle name="Vírgula 8 3 3 5 7" xfId="38729"/>
    <cellStyle name="Vírgula 8 3 3 5 8" xfId="38730"/>
    <cellStyle name="Vírgula 8 3 3 5 9" xfId="41498"/>
    <cellStyle name="Vírgula 8 3 3 6" xfId="38731"/>
    <cellStyle name="Vírgula 8 3 3 6 2" xfId="38732"/>
    <cellStyle name="Vírgula 8 3 3 6 2 2" xfId="38733"/>
    <cellStyle name="Vírgula 8 3 3 6 2 2 2" xfId="38734"/>
    <cellStyle name="Vírgula 8 3 3 6 2 2 3" xfId="38735"/>
    <cellStyle name="Vírgula 8 3 3 6 2 2 4" xfId="54100"/>
    <cellStyle name="Vírgula 8 3 3 6 2 3" xfId="38736"/>
    <cellStyle name="Vírgula 8 3 3 6 2 3 2" xfId="38737"/>
    <cellStyle name="Vírgula 8 3 3 6 2 3 3" xfId="50411"/>
    <cellStyle name="Vírgula 8 3 3 6 2 4" xfId="38738"/>
    <cellStyle name="Vírgula 8 3 3 6 2 5" xfId="38739"/>
    <cellStyle name="Vírgula 8 3 3 6 2 6" xfId="43444"/>
    <cellStyle name="Vírgula 8 3 3 6 3" xfId="38740"/>
    <cellStyle name="Vírgula 8 3 3 6 3 2" xfId="38741"/>
    <cellStyle name="Vírgula 8 3 3 6 3 3" xfId="38742"/>
    <cellStyle name="Vírgula 8 3 3 6 3 4" xfId="47078"/>
    <cellStyle name="Vírgula 8 3 3 6 4" xfId="38743"/>
    <cellStyle name="Vírgula 8 3 3 6 4 2" xfId="38744"/>
    <cellStyle name="Vírgula 8 3 3 6 4 3" xfId="38745"/>
    <cellStyle name="Vírgula 8 3 3 6 4 4" xfId="52289"/>
    <cellStyle name="Vírgula 8 3 3 6 5" xfId="38746"/>
    <cellStyle name="Vírgula 8 3 3 6 5 2" xfId="38747"/>
    <cellStyle name="Vírgula 8 3 3 6 5 3" xfId="45255"/>
    <cellStyle name="Vírgula 8 3 3 6 6" xfId="38748"/>
    <cellStyle name="Vírgula 8 3 3 6 7" xfId="38749"/>
    <cellStyle name="Vírgula 8 3 3 6 8" xfId="41633"/>
    <cellStyle name="Vírgula 8 3 3 7" xfId="38750"/>
    <cellStyle name="Vírgula 8 3 3 7 2" xfId="38751"/>
    <cellStyle name="Vírgula 8 3 3 7 2 2" xfId="38752"/>
    <cellStyle name="Vírgula 8 3 3 7 2 3" xfId="38753"/>
    <cellStyle name="Vírgula 8 3 3 7 2 4" xfId="52587"/>
    <cellStyle name="Vírgula 8 3 3 7 3" xfId="38754"/>
    <cellStyle name="Vírgula 8 3 3 7 3 2" xfId="38755"/>
    <cellStyle name="Vírgula 8 3 3 7 3 3" xfId="50412"/>
    <cellStyle name="Vírgula 8 3 3 7 4" xfId="38756"/>
    <cellStyle name="Vírgula 8 3 3 7 5" xfId="38757"/>
    <cellStyle name="Vírgula 8 3 3 7 6" xfId="41931"/>
    <cellStyle name="Vírgula 8 3 3 8" xfId="38758"/>
    <cellStyle name="Vírgula 8 3 3 8 2" xfId="38759"/>
    <cellStyle name="Vírgula 8 3 3 8 3" xfId="38760"/>
    <cellStyle name="Vírgula 8 3 3 8 4" xfId="50413"/>
    <cellStyle name="Vírgula 8 3 3 9" xfId="38761"/>
    <cellStyle name="Vírgula 8 3 3 9 2" xfId="38762"/>
    <cellStyle name="Vírgula 8 3 3 9 3" xfId="38763"/>
    <cellStyle name="Vírgula 8 3 3 9 4" xfId="45565"/>
    <cellStyle name="Vírgula 8 3 4" xfId="38764"/>
    <cellStyle name="Vírgula 8 3 4 10" xfId="38765"/>
    <cellStyle name="Vírgula 8 3 4 11" xfId="40030"/>
    <cellStyle name="Vírgula 8 3 4 2" xfId="38766"/>
    <cellStyle name="Vírgula 8 3 4 2 10" xfId="40482"/>
    <cellStyle name="Vírgula 8 3 4 2 2" xfId="38767"/>
    <cellStyle name="Vírgula 8 3 4 2 2 2" xfId="38768"/>
    <cellStyle name="Vírgula 8 3 4 2 2 2 2" xfId="38769"/>
    <cellStyle name="Vírgula 8 3 4 2 2 2 2 2" xfId="38770"/>
    <cellStyle name="Vírgula 8 3 4 2 2 2 2 3" xfId="38771"/>
    <cellStyle name="Vírgula 8 3 4 2 2 2 2 4" xfId="53809"/>
    <cellStyle name="Vírgula 8 3 4 2 2 2 3" xfId="38772"/>
    <cellStyle name="Vírgula 8 3 4 2 2 2 3 2" xfId="38773"/>
    <cellStyle name="Vírgula 8 3 4 2 2 2 3 3" xfId="50414"/>
    <cellStyle name="Vírgula 8 3 4 2 2 2 4" xfId="38774"/>
    <cellStyle name="Vírgula 8 3 4 2 2 2 5" xfId="38775"/>
    <cellStyle name="Vírgula 8 3 4 2 2 2 6" xfId="43153"/>
    <cellStyle name="Vírgula 8 3 4 2 2 3" xfId="38776"/>
    <cellStyle name="Vírgula 8 3 4 2 2 3 2" xfId="38777"/>
    <cellStyle name="Vírgula 8 3 4 2 2 3 3" xfId="38778"/>
    <cellStyle name="Vírgula 8 3 4 2 2 3 4" xfId="50415"/>
    <cellStyle name="Vírgula 8 3 4 2 2 4" xfId="38779"/>
    <cellStyle name="Vírgula 8 3 4 2 2 4 2" xfId="38780"/>
    <cellStyle name="Vírgula 8 3 4 2 2 4 3" xfId="38781"/>
    <cellStyle name="Vírgula 8 3 4 2 2 4 4" xfId="46787"/>
    <cellStyle name="Vírgula 8 3 4 2 2 5" xfId="38782"/>
    <cellStyle name="Vírgula 8 3 4 2 2 5 2" xfId="38783"/>
    <cellStyle name="Vírgula 8 3 4 2 2 5 3" xfId="38784"/>
    <cellStyle name="Vírgula 8 3 4 2 2 5 4" xfId="51998"/>
    <cellStyle name="Vírgula 8 3 4 2 2 6" xfId="38785"/>
    <cellStyle name="Vírgula 8 3 4 2 2 6 2" xfId="38786"/>
    <cellStyle name="Vírgula 8 3 4 2 2 6 3" xfId="44964"/>
    <cellStyle name="Vírgula 8 3 4 2 2 7" xfId="38787"/>
    <cellStyle name="Vírgula 8 3 4 2 2 8" xfId="38788"/>
    <cellStyle name="Vírgula 8 3 4 2 2 9" xfId="41342"/>
    <cellStyle name="Vírgula 8 3 4 2 3" xfId="38789"/>
    <cellStyle name="Vírgula 8 3 4 2 3 2" xfId="38790"/>
    <cellStyle name="Vírgula 8 3 4 2 3 2 2" xfId="38791"/>
    <cellStyle name="Vírgula 8 3 4 2 3 2 3" xfId="38792"/>
    <cellStyle name="Vírgula 8 3 4 2 3 2 4" xfId="52949"/>
    <cellStyle name="Vírgula 8 3 4 2 3 3" xfId="38793"/>
    <cellStyle name="Vírgula 8 3 4 2 3 3 2" xfId="38794"/>
    <cellStyle name="Vírgula 8 3 4 2 3 3 3" xfId="50416"/>
    <cellStyle name="Vírgula 8 3 4 2 3 4" xfId="38795"/>
    <cellStyle name="Vírgula 8 3 4 2 3 5" xfId="38796"/>
    <cellStyle name="Vírgula 8 3 4 2 3 6" xfId="42293"/>
    <cellStyle name="Vírgula 8 3 4 2 4" xfId="38797"/>
    <cellStyle name="Vírgula 8 3 4 2 4 2" xfId="38798"/>
    <cellStyle name="Vírgula 8 3 4 2 4 3" xfId="38799"/>
    <cellStyle name="Vírgula 8 3 4 2 4 4" xfId="50417"/>
    <cellStyle name="Vírgula 8 3 4 2 5" xfId="38800"/>
    <cellStyle name="Vírgula 8 3 4 2 5 2" xfId="38801"/>
    <cellStyle name="Vírgula 8 3 4 2 5 3" xfId="38802"/>
    <cellStyle name="Vírgula 8 3 4 2 5 4" xfId="45927"/>
    <cellStyle name="Vírgula 8 3 4 2 6" xfId="38803"/>
    <cellStyle name="Vírgula 8 3 4 2 6 2" xfId="38804"/>
    <cellStyle name="Vírgula 8 3 4 2 6 3" xfId="38805"/>
    <cellStyle name="Vírgula 8 3 4 2 6 4" xfId="51138"/>
    <cellStyle name="Vírgula 8 3 4 2 7" xfId="38806"/>
    <cellStyle name="Vírgula 8 3 4 2 7 2" xfId="38807"/>
    <cellStyle name="Vírgula 8 3 4 2 7 3" xfId="44104"/>
    <cellStyle name="Vírgula 8 3 4 2 8" xfId="38808"/>
    <cellStyle name="Vírgula 8 3 4 2 9" xfId="38809"/>
    <cellStyle name="Vírgula 8 3 4 3" xfId="38810"/>
    <cellStyle name="Vírgula 8 3 4 3 2" xfId="38811"/>
    <cellStyle name="Vírgula 8 3 4 3 2 2" xfId="38812"/>
    <cellStyle name="Vírgula 8 3 4 3 2 2 2" xfId="38813"/>
    <cellStyle name="Vírgula 8 3 4 3 2 2 3" xfId="38814"/>
    <cellStyle name="Vírgula 8 3 4 3 2 2 4" xfId="53808"/>
    <cellStyle name="Vírgula 8 3 4 3 2 3" xfId="38815"/>
    <cellStyle name="Vírgula 8 3 4 3 2 3 2" xfId="38816"/>
    <cellStyle name="Vírgula 8 3 4 3 2 3 3" xfId="50418"/>
    <cellStyle name="Vírgula 8 3 4 3 2 4" xfId="38817"/>
    <cellStyle name="Vírgula 8 3 4 3 2 5" xfId="38818"/>
    <cellStyle name="Vírgula 8 3 4 3 2 6" xfId="43152"/>
    <cellStyle name="Vírgula 8 3 4 3 3" xfId="38819"/>
    <cellStyle name="Vírgula 8 3 4 3 3 2" xfId="38820"/>
    <cellStyle name="Vírgula 8 3 4 3 3 3" xfId="38821"/>
    <cellStyle name="Vírgula 8 3 4 3 3 4" xfId="50419"/>
    <cellStyle name="Vírgula 8 3 4 3 4" xfId="38822"/>
    <cellStyle name="Vírgula 8 3 4 3 4 2" xfId="38823"/>
    <cellStyle name="Vírgula 8 3 4 3 4 3" xfId="38824"/>
    <cellStyle name="Vírgula 8 3 4 3 4 4" xfId="46786"/>
    <cellStyle name="Vírgula 8 3 4 3 5" xfId="38825"/>
    <cellStyle name="Vírgula 8 3 4 3 5 2" xfId="38826"/>
    <cellStyle name="Vírgula 8 3 4 3 5 3" xfId="38827"/>
    <cellStyle name="Vírgula 8 3 4 3 5 4" xfId="51997"/>
    <cellStyle name="Vírgula 8 3 4 3 6" xfId="38828"/>
    <cellStyle name="Vírgula 8 3 4 3 6 2" xfId="38829"/>
    <cellStyle name="Vírgula 8 3 4 3 6 3" xfId="44963"/>
    <cellStyle name="Vírgula 8 3 4 3 7" xfId="38830"/>
    <cellStyle name="Vírgula 8 3 4 3 8" xfId="38831"/>
    <cellStyle name="Vírgula 8 3 4 3 9" xfId="41341"/>
    <cellStyle name="Vírgula 8 3 4 4" xfId="38832"/>
    <cellStyle name="Vírgula 8 3 4 4 2" xfId="38833"/>
    <cellStyle name="Vírgula 8 3 4 4 2 2" xfId="38834"/>
    <cellStyle name="Vírgula 8 3 4 4 2 3" xfId="38835"/>
    <cellStyle name="Vírgula 8 3 4 4 2 4" xfId="52497"/>
    <cellStyle name="Vírgula 8 3 4 4 3" xfId="38836"/>
    <cellStyle name="Vírgula 8 3 4 4 3 2" xfId="38837"/>
    <cellStyle name="Vírgula 8 3 4 4 3 3" xfId="50420"/>
    <cellStyle name="Vírgula 8 3 4 4 4" xfId="38838"/>
    <cellStyle name="Vírgula 8 3 4 4 5" xfId="38839"/>
    <cellStyle name="Vírgula 8 3 4 4 6" xfId="41841"/>
    <cellStyle name="Vírgula 8 3 4 5" xfId="38840"/>
    <cellStyle name="Vírgula 8 3 4 5 2" xfId="38841"/>
    <cellStyle name="Vírgula 8 3 4 5 3" xfId="38842"/>
    <cellStyle name="Vírgula 8 3 4 5 4" xfId="50421"/>
    <cellStyle name="Vírgula 8 3 4 6" xfId="38843"/>
    <cellStyle name="Vírgula 8 3 4 6 2" xfId="38844"/>
    <cellStyle name="Vírgula 8 3 4 6 3" xfId="38845"/>
    <cellStyle name="Vírgula 8 3 4 6 4" xfId="45475"/>
    <cellStyle name="Vírgula 8 3 4 7" xfId="38846"/>
    <cellStyle name="Vírgula 8 3 4 7 2" xfId="38847"/>
    <cellStyle name="Vírgula 8 3 4 7 3" xfId="38848"/>
    <cellStyle name="Vírgula 8 3 4 7 4" xfId="50686"/>
    <cellStyle name="Vírgula 8 3 4 8" xfId="38849"/>
    <cellStyle name="Vírgula 8 3 4 8 2" xfId="38850"/>
    <cellStyle name="Vírgula 8 3 4 8 3" xfId="43652"/>
    <cellStyle name="Vírgula 8 3 4 9" xfId="38851"/>
    <cellStyle name="Vírgula 8 3 5" xfId="38852"/>
    <cellStyle name="Vírgula 8 3 5 10" xfId="38853"/>
    <cellStyle name="Vírgula 8 3 5 11" xfId="40165"/>
    <cellStyle name="Vírgula 8 3 5 2" xfId="38854"/>
    <cellStyle name="Vírgula 8 3 5 2 10" xfId="40532"/>
    <cellStyle name="Vírgula 8 3 5 2 2" xfId="38855"/>
    <cellStyle name="Vírgula 8 3 5 2 2 2" xfId="38856"/>
    <cellStyle name="Vírgula 8 3 5 2 2 2 2" xfId="38857"/>
    <cellStyle name="Vírgula 8 3 5 2 2 2 2 2" xfId="38858"/>
    <cellStyle name="Vírgula 8 3 5 2 2 2 2 3" xfId="38859"/>
    <cellStyle name="Vírgula 8 3 5 2 2 2 2 4" xfId="53811"/>
    <cellStyle name="Vírgula 8 3 5 2 2 2 3" xfId="38860"/>
    <cellStyle name="Vírgula 8 3 5 2 2 2 3 2" xfId="38861"/>
    <cellStyle name="Vírgula 8 3 5 2 2 2 3 3" xfId="50422"/>
    <cellStyle name="Vírgula 8 3 5 2 2 2 4" xfId="38862"/>
    <cellStyle name="Vírgula 8 3 5 2 2 2 5" xfId="38863"/>
    <cellStyle name="Vírgula 8 3 5 2 2 2 6" xfId="43155"/>
    <cellStyle name="Vírgula 8 3 5 2 2 3" xfId="38864"/>
    <cellStyle name="Vírgula 8 3 5 2 2 3 2" xfId="38865"/>
    <cellStyle name="Vírgula 8 3 5 2 2 3 3" xfId="38866"/>
    <cellStyle name="Vírgula 8 3 5 2 2 3 4" xfId="50423"/>
    <cellStyle name="Vírgula 8 3 5 2 2 4" xfId="38867"/>
    <cellStyle name="Vírgula 8 3 5 2 2 4 2" xfId="38868"/>
    <cellStyle name="Vírgula 8 3 5 2 2 4 3" xfId="38869"/>
    <cellStyle name="Vírgula 8 3 5 2 2 4 4" xfId="46789"/>
    <cellStyle name="Vírgula 8 3 5 2 2 5" xfId="38870"/>
    <cellStyle name="Vírgula 8 3 5 2 2 5 2" xfId="38871"/>
    <cellStyle name="Vírgula 8 3 5 2 2 5 3" xfId="38872"/>
    <cellStyle name="Vírgula 8 3 5 2 2 5 4" xfId="52000"/>
    <cellStyle name="Vírgula 8 3 5 2 2 6" xfId="38873"/>
    <cellStyle name="Vírgula 8 3 5 2 2 6 2" xfId="38874"/>
    <cellStyle name="Vírgula 8 3 5 2 2 6 3" xfId="44966"/>
    <cellStyle name="Vírgula 8 3 5 2 2 7" xfId="38875"/>
    <cellStyle name="Vírgula 8 3 5 2 2 8" xfId="38876"/>
    <cellStyle name="Vírgula 8 3 5 2 2 9" xfId="41344"/>
    <cellStyle name="Vírgula 8 3 5 2 3" xfId="38877"/>
    <cellStyle name="Vírgula 8 3 5 2 3 2" xfId="38878"/>
    <cellStyle name="Vírgula 8 3 5 2 3 2 2" xfId="38879"/>
    <cellStyle name="Vírgula 8 3 5 2 3 2 3" xfId="38880"/>
    <cellStyle name="Vírgula 8 3 5 2 3 2 4" xfId="52999"/>
    <cellStyle name="Vírgula 8 3 5 2 3 3" xfId="38881"/>
    <cellStyle name="Vírgula 8 3 5 2 3 3 2" xfId="38882"/>
    <cellStyle name="Vírgula 8 3 5 2 3 3 3" xfId="50424"/>
    <cellStyle name="Vírgula 8 3 5 2 3 4" xfId="38883"/>
    <cellStyle name="Vírgula 8 3 5 2 3 5" xfId="38884"/>
    <cellStyle name="Vírgula 8 3 5 2 3 6" xfId="42343"/>
    <cellStyle name="Vírgula 8 3 5 2 4" xfId="38885"/>
    <cellStyle name="Vírgula 8 3 5 2 4 2" xfId="38886"/>
    <cellStyle name="Vírgula 8 3 5 2 4 3" xfId="38887"/>
    <cellStyle name="Vírgula 8 3 5 2 4 4" xfId="50425"/>
    <cellStyle name="Vírgula 8 3 5 2 5" xfId="38888"/>
    <cellStyle name="Vírgula 8 3 5 2 5 2" xfId="38889"/>
    <cellStyle name="Vírgula 8 3 5 2 5 3" xfId="38890"/>
    <cellStyle name="Vírgula 8 3 5 2 5 4" xfId="45977"/>
    <cellStyle name="Vírgula 8 3 5 2 6" xfId="38891"/>
    <cellStyle name="Vírgula 8 3 5 2 6 2" xfId="38892"/>
    <cellStyle name="Vírgula 8 3 5 2 6 3" xfId="38893"/>
    <cellStyle name="Vírgula 8 3 5 2 6 4" xfId="51188"/>
    <cellStyle name="Vírgula 8 3 5 2 7" xfId="38894"/>
    <cellStyle name="Vírgula 8 3 5 2 7 2" xfId="38895"/>
    <cellStyle name="Vírgula 8 3 5 2 7 3" xfId="44154"/>
    <cellStyle name="Vírgula 8 3 5 2 8" xfId="38896"/>
    <cellStyle name="Vírgula 8 3 5 2 9" xfId="38897"/>
    <cellStyle name="Vírgula 8 3 5 3" xfId="38898"/>
    <cellStyle name="Vírgula 8 3 5 3 2" xfId="38899"/>
    <cellStyle name="Vírgula 8 3 5 3 2 2" xfId="38900"/>
    <cellStyle name="Vírgula 8 3 5 3 2 2 2" xfId="38901"/>
    <cellStyle name="Vírgula 8 3 5 3 2 2 3" xfId="38902"/>
    <cellStyle name="Vírgula 8 3 5 3 2 2 4" xfId="53810"/>
    <cellStyle name="Vírgula 8 3 5 3 2 3" xfId="38903"/>
    <cellStyle name="Vírgula 8 3 5 3 2 3 2" xfId="38904"/>
    <cellStyle name="Vírgula 8 3 5 3 2 3 3" xfId="50426"/>
    <cellStyle name="Vírgula 8 3 5 3 2 4" xfId="38905"/>
    <cellStyle name="Vírgula 8 3 5 3 2 5" xfId="38906"/>
    <cellStyle name="Vírgula 8 3 5 3 2 6" xfId="43154"/>
    <cellStyle name="Vírgula 8 3 5 3 3" xfId="38907"/>
    <cellStyle name="Vírgula 8 3 5 3 3 2" xfId="38908"/>
    <cellStyle name="Vírgula 8 3 5 3 3 3" xfId="38909"/>
    <cellStyle name="Vírgula 8 3 5 3 3 4" xfId="50427"/>
    <cellStyle name="Vírgula 8 3 5 3 4" xfId="38910"/>
    <cellStyle name="Vírgula 8 3 5 3 4 2" xfId="38911"/>
    <cellStyle name="Vírgula 8 3 5 3 4 3" xfId="38912"/>
    <cellStyle name="Vírgula 8 3 5 3 4 4" xfId="46788"/>
    <cellStyle name="Vírgula 8 3 5 3 5" xfId="38913"/>
    <cellStyle name="Vírgula 8 3 5 3 5 2" xfId="38914"/>
    <cellStyle name="Vírgula 8 3 5 3 5 3" xfId="38915"/>
    <cellStyle name="Vírgula 8 3 5 3 5 4" xfId="51999"/>
    <cellStyle name="Vírgula 8 3 5 3 6" xfId="38916"/>
    <cellStyle name="Vírgula 8 3 5 3 6 2" xfId="38917"/>
    <cellStyle name="Vírgula 8 3 5 3 6 3" xfId="44965"/>
    <cellStyle name="Vírgula 8 3 5 3 7" xfId="38918"/>
    <cellStyle name="Vírgula 8 3 5 3 8" xfId="38919"/>
    <cellStyle name="Vírgula 8 3 5 3 9" xfId="41343"/>
    <cellStyle name="Vírgula 8 3 5 4" xfId="38920"/>
    <cellStyle name="Vírgula 8 3 5 4 2" xfId="38921"/>
    <cellStyle name="Vírgula 8 3 5 4 2 2" xfId="38922"/>
    <cellStyle name="Vírgula 8 3 5 4 2 3" xfId="38923"/>
    <cellStyle name="Vírgula 8 3 5 4 2 4" xfId="52632"/>
    <cellStyle name="Vírgula 8 3 5 4 3" xfId="38924"/>
    <cellStyle name="Vírgula 8 3 5 4 3 2" xfId="38925"/>
    <cellStyle name="Vírgula 8 3 5 4 3 3" xfId="50428"/>
    <cellStyle name="Vírgula 8 3 5 4 4" xfId="38926"/>
    <cellStyle name="Vírgula 8 3 5 4 5" xfId="38927"/>
    <cellStyle name="Vírgula 8 3 5 4 6" xfId="41976"/>
    <cellStyle name="Vírgula 8 3 5 5" xfId="38928"/>
    <cellStyle name="Vírgula 8 3 5 5 2" xfId="38929"/>
    <cellStyle name="Vírgula 8 3 5 5 3" xfId="38930"/>
    <cellStyle name="Vírgula 8 3 5 5 4" xfId="50429"/>
    <cellStyle name="Vírgula 8 3 5 6" xfId="38931"/>
    <cellStyle name="Vírgula 8 3 5 6 2" xfId="38932"/>
    <cellStyle name="Vírgula 8 3 5 6 3" xfId="38933"/>
    <cellStyle name="Vírgula 8 3 5 6 4" xfId="45610"/>
    <cellStyle name="Vírgula 8 3 5 7" xfId="38934"/>
    <cellStyle name="Vírgula 8 3 5 7 2" xfId="38935"/>
    <cellStyle name="Vírgula 8 3 5 7 3" xfId="38936"/>
    <cellStyle name="Vírgula 8 3 5 7 4" xfId="50821"/>
    <cellStyle name="Vírgula 8 3 5 8" xfId="38937"/>
    <cellStyle name="Vírgula 8 3 5 8 2" xfId="38938"/>
    <cellStyle name="Vírgula 8 3 5 8 3" xfId="43787"/>
    <cellStyle name="Vírgula 8 3 5 9" xfId="38939"/>
    <cellStyle name="Vírgula 8 3 6" xfId="38940"/>
    <cellStyle name="Vírgula 8 3 6 10" xfId="38941"/>
    <cellStyle name="Vírgula 8 3 6 11" xfId="39981"/>
    <cellStyle name="Vírgula 8 3 6 2" xfId="38942"/>
    <cellStyle name="Vírgula 8 3 6 2 10" xfId="40438"/>
    <cellStyle name="Vírgula 8 3 6 2 2" xfId="38943"/>
    <cellStyle name="Vírgula 8 3 6 2 2 2" xfId="38944"/>
    <cellStyle name="Vírgula 8 3 6 2 2 2 2" xfId="38945"/>
    <cellStyle name="Vírgula 8 3 6 2 2 2 2 2" xfId="38946"/>
    <cellStyle name="Vírgula 8 3 6 2 2 2 2 3" xfId="38947"/>
    <cellStyle name="Vírgula 8 3 6 2 2 2 2 4" xfId="53813"/>
    <cellStyle name="Vírgula 8 3 6 2 2 2 3" xfId="38948"/>
    <cellStyle name="Vírgula 8 3 6 2 2 2 3 2" xfId="38949"/>
    <cellStyle name="Vírgula 8 3 6 2 2 2 3 3" xfId="50430"/>
    <cellStyle name="Vírgula 8 3 6 2 2 2 4" xfId="38950"/>
    <cellStyle name="Vírgula 8 3 6 2 2 2 5" xfId="38951"/>
    <cellStyle name="Vírgula 8 3 6 2 2 2 6" xfId="43157"/>
    <cellStyle name="Vírgula 8 3 6 2 2 3" xfId="38952"/>
    <cellStyle name="Vírgula 8 3 6 2 2 3 2" xfId="38953"/>
    <cellStyle name="Vírgula 8 3 6 2 2 3 3" xfId="38954"/>
    <cellStyle name="Vírgula 8 3 6 2 2 3 4" xfId="50431"/>
    <cellStyle name="Vírgula 8 3 6 2 2 4" xfId="38955"/>
    <cellStyle name="Vírgula 8 3 6 2 2 4 2" xfId="38956"/>
    <cellStyle name="Vírgula 8 3 6 2 2 4 3" xfId="38957"/>
    <cellStyle name="Vírgula 8 3 6 2 2 4 4" xfId="46791"/>
    <cellStyle name="Vírgula 8 3 6 2 2 5" xfId="38958"/>
    <cellStyle name="Vírgula 8 3 6 2 2 5 2" xfId="38959"/>
    <cellStyle name="Vírgula 8 3 6 2 2 5 3" xfId="38960"/>
    <cellStyle name="Vírgula 8 3 6 2 2 5 4" xfId="52002"/>
    <cellStyle name="Vírgula 8 3 6 2 2 6" xfId="38961"/>
    <cellStyle name="Vírgula 8 3 6 2 2 6 2" xfId="38962"/>
    <cellStyle name="Vírgula 8 3 6 2 2 6 3" xfId="44968"/>
    <cellStyle name="Vírgula 8 3 6 2 2 7" xfId="38963"/>
    <cellStyle name="Vírgula 8 3 6 2 2 8" xfId="38964"/>
    <cellStyle name="Vírgula 8 3 6 2 2 9" xfId="41346"/>
    <cellStyle name="Vírgula 8 3 6 2 3" xfId="38965"/>
    <cellStyle name="Vírgula 8 3 6 2 3 2" xfId="38966"/>
    <cellStyle name="Vírgula 8 3 6 2 3 2 2" xfId="38967"/>
    <cellStyle name="Vírgula 8 3 6 2 3 2 3" xfId="38968"/>
    <cellStyle name="Vírgula 8 3 6 2 3 2 4" xfId="52905"/>
    <cellStyle name="Vírgula 8 3 6 2 3 3" xfId="38969"/>
    <cellStyle name="Vírgula 8 3 6 2 3 3 2" xfId="38970"/>
    <cellStyle name="Vírgula 8 3 6 2 3 3 3" xfId="50432"/>
    <cellStyle name="Vírgula 8 3 6 2 3 4" xfId="38971"/>
    <cellStyle name="Vírgula 8 3 6 2 3 5" xfId="38972"/>
    <cellStyle name="Vírgula 8 3 6 2 3 6" xfId="42249"/>
    <cellStyle name="Vírgula 8 3 6 2 4" xfId="38973"/>
    <cellStyle name="Vírgula 8 3 6 2 4 2" xfId="38974"/>
    <cellStyle name="Vírgula 8 3 6 2 4 3" xfId="38975"/>
    <cellStyle name="Vírgula 8 3 6 2 4 4" xfId="50433"/>
    <cellStyle name="Vírgula 8 3 6 2 5" xfId="38976"/>
    <cellStyle name="Vírgula 8 3 6 2 5 2" xfId="38977"/>
    <cellStyle name="Vírgula 8 3 6 2 5 3" xfId="38978"/>
    <cellStyle name="Vírgula 8 3 6 2 5 4" xfId="45883"/>
    <cellStyle name="Vírgula 8 3 6 2 6" xfId="38979"/>
    <cellStyle name="Vírgula 8 3 6 2 6 2" xfId="38980"/>
    <cellStyle name="Vírgula 8 3 6 2 6 3" xfId="38981"/>
    <cellStyle name="Vírgula 8 3 6 2 6 4" xfId="51094"/>
    <cellStyle name="Vírgula 8 3 6 2 7" xfId="38982"/>
    <cellStyle name="Vírgula 8 3 6 2 7 2" xfId="38983"/>
    <cellStyle name="Vírgula 8 3 6 2 7 3" xfId="44060"/>
    <cellStyle name="Vírgula 8 3 6 2 8" xfId="38984"/>
    <cellStyle name="Vírgula 8 3 6 2 9" xfId="38985"/>
    <cellStyle name="Vírgula 8 3 6 3" xfId="38986"/>
    <cellStyle name="Vírgula 8 3 6 3 2" xfId="38987"/>
    <cellStyle name="Vírgula 8 3 6 3 2 2" xfId="38988"/>
    <cellStyle name="Vírgula 8 3 6 3 2 2 2" xfId="38989"/>
    <cellStyle name="Vírgula 8 3 6 3 2 2 3" xfId="38990"/>
    <cellStyle name="Vírgula 8 3 6 3 2 2 4" xfId="53812"/>
    <cellStyle name="Vírgula 8 3 6 3 2 3" xfId="38991"/>
    <cellStyle name="Vírgula 8 3 6 3 2 3 2" xfId="38992"/>
    <cellStyle name="Vírgula 8 3 6 3 2 3 3" xfId="50434"/>
    <cellStyle name="Vírgula 8 3 6 3 2 4" xfId="38993"/>
    <cellStyle name="Vírgula 8 3 6 3 2 5" xfId="38994"/>
    <cellStyle name="Vírgula 8 3 6 3 2 6" xfId="43156"/>
    <cellStyle name="Vírgula 8 3 6 3 3" xfId="38995"/>
    <cellStyle name="Vírgula 8 3 6 3 3 2" xfId="38996"/>
    <cellStyle name="Vírgula 8 3 6 3 3 3" xfId="38997"/>
    <cellStyle name="Vírgula 8 3 6 3 3 4" xfId="50435"/>
    <cellStyle name="Vírgula 8 3 6 3 4" xfId="38998"/>
    <cellStyle name="Vírgula 8 3 6 3 4 2" xfId="38999"/>
    <cellStyle name="Vírgula 8 3 6 3 4 3" xfId="39000"/>
    <cellStyle name="Vírgula 8 3 6 3 4 4" xfId="46790"/>
    <cellStyle name="Vírgula 8 3 6 3 5" xfId="39001"/>
    <cellStyle name="Vírgula 8 3 6 3 5 2" xfId="39002"/>
    <cellStyle name="Vírgula 8 3 6 3 5 3" xfId="39003"/>
    <cellStyle name="Vírgula 8 3 6 3 5 4" xfId="52001"/>
    <cellStyle name="Vírgula 8 3 6 3 6" xfId="39004"/>
    <cellStyle name="Vírgula 8 3 6 3 6 2" xfId="39005"/>
    <cellStyle name="Vírgula 8 3 6 3 6 3" xfId="44967"/>
    <cellStyle name="Vírgula 8 3 6 3 7" xfId="39006"/>
    <cellStyle name="Vírgula 8 3 6 3 8" xfId="39007"/>
    <cellStyle name="Vírgula 8 3 6 3 9" xfId="41345"/>
    <cellStyle name="Vírgula 8 3 6 4" xfId="39008"/>
    <cellStyle name="Vírgula 8 3 6 4 2" xfId="39009"/>
    <cellStyle name="Vírgula 8 3 6 4 2 2" xfId="39010"/>
    <cellStyle name="Vírgula 8 3 6 4 2 3" xfId="39011"/>
    <cellStyle name="Vírgula 8 3 6 4 2 4" xfId="52448"/>
    <cellStyle name="Vírgula 8 3 6 4 3" xfId="39012"/>
    <cellStyle name="Vírgula 8 3 6 4 3 2" xfId="39013"/>
    <cellStyle name="Vírgula 8 3 6 4 3 3" xfId="50436"/>
    <cellStyle name="Vírgula 8 3 6 4 4" xfId="39014"/>
    <cellStyle name="Vírgula 8 3 6 4 5" xfId="39015"/>
    <cellStyle name="Vírgula 8 3 6 4 6" xfId="41792"/>
    <cellStyle name="Vírgula 8 3 6 5" xfId="39016"/>
    <cellStyle name="Vírgula 8 3 6 5 2" xfId="39017"/>
    <cellStyle name="Vírgula 8 3 6 5 3" xfId="39018"/>
    <cellStyle name="Vírgula 8 3 6 5 4" xfId="50437"/>
    <cellStyle name="Vírgula 8 3 6 6" xfId="39019"/>
    <cellStyle name="Vírgula 8 3 6 6 2" xfId="39020"/>
    <cellStyle name="Vírgula 8 3 6 6 3" xfId="39021"/>
    <cellStyle name="Vírgula 8 3 6 6 4" xfId="45426"/>
    <cellStyle name="Vírgula 8 3 6 7" xfId="39022"/>
    <cellStyle name="Vírgula 8 3 6 7 2" xfId="39023"/>
    <cellStyle name="Vírgula 8 3 6 7 3" xfId="39024"/>
    <cellStyle name="Vírgula 8 3 6 7 4" xfId="50637"/>
    <cellStyle name="Vírgula 8 3 6 8" xfId="39025"/>
    <cellStyle name="Vírgula 8 3 6 8 2" xfId="39026"/>
    <cellStyle name="Vírgula 8 3 6 8 3" xfId="43603"/>
    <cellStyle name="Vírgula 8 3 6 9" xfId="39027"/>
    <cellStyle name="Vírgula 8 3 7" xfId="39028"/>
    <cellStyle name="Vírgula 8 3 7 10" xfId="40303"/>
    <cellStyle name="Vírgula 8 3 7 2" xfId="39029"/>
    <cellStyle name="Vírgula 8 3 7 2 2" xfId="39030"/>
    <cellStyle name="Vírgula 8 3 7 2 2 2" xfId="39031"/>
    <cellStyle name="Vírgula 8 3 7 2 2 2 2" xfId="39032"/>
    <cellStyle name="Vírgula 8 3 7 2 2 2 3" xfId="39033"/>
    <cellStyle name="Vírgula 8 3 7 2 2 2 4" xfId="53814"/>
    <cellStyle name="Vírgula 8 3 7 2 2 3" xfId="39034"/>
    <cellStyle name="Vírgula 8 3 7 2 2 3 2" xfId="39035"/>
    <cellStyle name="Vírgula 8 3 7 2 2 3 3" xfId="50438"/>
    <cellStyle name="Vírgula 8 3 7 2 2 4" xfId="39036"/>
    <cellStyle name="Vírgula 8 3 7 2 2 5" xfId="39037"/>
    <cellStyle name="Vírgula 8 3 7 2 2 6" xfId="43158"/>
    <cellStyle name="Vírgula 8 3 7 2 3" xfId="39038"/>
    <cellStyle name="Vírgula 8 3 7 2 3 2" xfId="39039"/>
    <cellStyle name="Vírgula 8 3 7 2 3 3" xfId="39040"/>
    <cellStyle name="Vírgula 8 3 7 2 3 4" xfId="50439"/>
    <cellStyle name="Vírgula 8 3 7 2 4" xfId="39041"/>
    <cellStyle name="Vírgula 8 3 7 2 4 2" xfId="39042"/>
    <cellStyle name="Vírgula 8 3 7 2 4 3" xfId="39043"/>
    <cellStyle name="Vírgula 8 3 7 2 4 4" xfId="46792"/>
    <cellStyle name="Vírgula 8 3 7 2 5" xfId="39044"/>
    <cellStyle name="Vírgula 8 3 7 2 5 2" xfId="39045"/>
    <cellStyle name="Vírgula 8 3 7 2 5 3" xfId="39046"/>
    <cellStyle name="Vírgula 8 3 7 2 5 4" xfId="52003"/>
    <cellStyle name="Vírgula 8 3 7 2 6" xfId="39047"/>
    <cellStyle name="Vírgula 8 3 7 2 6 2" xfId="39048"/>
    <cellStyle name="Vírgula 8 3 7 2 6 3" xfId="44969"/>
    <cellStyle name="Vírgula 8 3 7 2 7" xfId="39049"/>
    <cellStyle name="Vírgula 8 3 7 2 8" xfId="39050"/>
    <cellStyle name="Vírgula 8 3 7 2 9" xfId="41347"/>
    <cellStyle name="Vírgula 8 3 7 3" xfId="39051"/>
    <cellStyle name="Vírgula 8 3 7 3 2" xfId="39052"/>
    <cellStyle name="Vírgula 8 3 7 3 2 2" xfId="39053"/>
    <cellStyle name="Vírgula 8 3 7 3 2 3" xfId="39054"/>
    <cellStyle name="Vírgula 8 3 7 3 2 4" xfId="52770"/>
    <cellStyle name="Vírgula 8 3 7 3 3" xfId="39055"/>
    <cellStyle name="Vírgula 8 3 7 3 3 2" xfId="39056"/>
    <cellStyle name="Vírgula 8 3 7 3 3 3" xfId="50440"/>
    <cellStyle name="Vírgula 8 3 7 3 4" xfId="39057"/>
    <cellStyle name="Vírgula 8 3 7 3 5" xfId="39058"/>
    <cellStyle name="Vírgula 8 3 7 3 6" xfId="42114"/>
    <cellStyle name="Vírgula 8 3 7 4" xfId="39059"/>
    <cellStyle name="Vírgula 8 3 7 4 2" xfId="39060"/>
    <cellStyle name="Vírgula 8 3 7 4 3" xfId="39061"/>
    <cellStyle name="Vírgula 8 3 7 4 4" xfId="50441"/>
    <cellStyle name="Vírgula 8 3 7 5" xfId="39062"/>
    <cellStyle name="Vírgula 8 3 7 5 2" xfId="39063"/>
    <cellStyle name="Vírgula 8 3 7 5 3" xfId="39064"/>
    <cellStyle name="Vírgula 8 3 7 5 4" xfId="45748"/>
    <cellStyle name="Vírgula 8 3 7 6" xfId="39065"/>
    <cellStyle name="Vírgula 8 3 7 6 2" xfId="39066"/>
    <cellStyle name="Vírgula 8 3 7 6 3" xfId="39067"/>
    <cellStyle name="Vírgula 8 3 7 6 4" xfId="50959"/>
    <cellStyle name="Vírgula 8 3 7 7" xfId="39068"/>
    <cellStyle name="Vírgula 8 3 7 7 2" xfId="39069"/>
    <cellStyle name="Vírgula 8 3 7 7 3" xfId="43925"/>
    <cellStyle name="Vírgula 8 3 7 8" xfId="39070"/>
    <cellStyle name="Vírgula 8 3 7 9" xfId="39071"/>
    <cellStyle name="Vírgula 8 3 8" xfId="39072"/>
    <cellStyle name="Vírgula 8 3 8 2" xfId="39073"/>
    <cellStyle name="Vírgula 8 3 8 2 2" xfId="39074"/>
    <cellStyle name="Vírgula 8 3 8 2 2 2" xfId="39075"/>
    <cellStyle name="Vírgula 8 3 8 2 2 3" xfId="39076"/>
    <cellStyle name="Vírgula 8 3 8 2 2 4" xfId="53137"/>
    <cellStyle name="Vírgula 8 3 8 2 3" xfId="39077"/>
    <cellStyle name="Vírgula 8 3 8 2 3 2" xfId="39078"/>
    <cellStyle name="Vírgula 8 3 8 2 3 3" xfId="50442"/>
    <cellStyle name="Vírgula 8 3 8 2 4" xfId="39079"/>
    <cellStyle name="Vírgula 8 3 8 2 5" xfId="39080"/>
    <cellStyle name="Vírgula 8 3 8 2 6" xfId="42481"/>
    <cellStyle name="Vírgula 8 3 8 3" xfId="39081"/>
    <cellStyle name="Vírgula 8 3 8 3 2" xfId="39082"/>
    <cellStyle name="Vírgula 8 3 8 3 3" xfId="39083"/>
    <cellStyle name="Vírgula 8 3 8 3 4" xfId="50443"/>
    <cellStyle name="Vírgula 8 3 8 4" xfId="39084"/>
    <cellStyle name="Vírgula 8 3 8 4 2" xfId="39085"/>
    <cellStyle name="Vírgula 8 3 8 4 3" xfId="39086"/>
    <cellStyle name="Vírgula 8 3 8 4 4" xfId="46115"/>
    <cellStyle name="Vírgula 8 3 8 5" xfId="39087"/>
    <cellStyle name="Vírgula 8 3 8 5 2" xfId="39088"/>
    <cellStyle name="Vírgula 8 3 8 5 3" xfId="39089"/>
    <cellStyle name="Vírgula 8 3 8 5 4" xfId="51326"/>
    <cellStyle name="Vírgula 8 3 8 6" xfId="39090"/>
    <cellStyle name="Vírgula 8 3 8 6 2" xfId="39091"/>
    <cellStyle name="Vírgula 8 3 8 6 3" xfId="44292"/>
    <cellStyle name="Vírgula 8 3 8 7" xfId="39092"/>
    <cellStyle name="Vírgula 8 3 8 8" xfId="39093"/>
    <cellStyle name="Vírgula 8 3 8 9" xfId="40670"/>
    <cellStyle name="Vírgula 8 3 9" xfId="39094"/>
    <cellStyle name="Vírgula 8 3 9 2" xfId="39095"/>
    <cellStyle name="Vírgula 8 3 9 2 2" xfId="39096"/>
    <cellStyle name="Vírgula 8 3 9 2 2 2" xfId="39097"/>
    <cellStyle name="Vírgula 8 3 9 2 2 3" xfId="39098"/>
    <cellStyle name="Vírgula 8 3 9 2 2 4" xfId="52404"/>
    <cellStyle name="Vírgula 8 3 9 2 3" xfId="39099"/>
    <cellStyle name="Vírgula 8 3 9 2 3 2" xfId="39100"/>
    <cellStyle name="Vírgula 8 3 9 2 3 3" xfId="50444"/>
    <cellStyle name="Vírgula 8 3 9 2 4" xfId="39101"/>
    <cellStyle name="Vírgula 8 3 9 2 5" xfId="39102"/>
    <cellStyle name="Vírgula 8 3 9 2 6" xfId="41748"/>
    <cellStyle name="Vírgula 8 3 9 3" xfId="39103"/>
    <cellStyle name="Vírgula 8 3 9 3 2" xfId="39104"/>
    <cellStyle name="Vírgula 8 3 9 3 3" xfId="39105"/>
    <cellStyle name="Vírgula 8 3 9 3 4" xfId="50445"/>
    <cellStyle name="Vírgula 8 3 9 4" xfId="39106"/>
    <cellStyle name="Vírgula 8 3 9 4 2" xfId="39107"/>
    <cellStyle name="Vírgula 8 3 9 4 3" xfId="39108"/>
    <cellStyle name="Vírgula 8 3 9 4 4" xfId="45382"/>
    <cellStyle name="Vírgula 8 3 9 5" xfId="39109"/>
    <cellStyle name="Vírgula 8 3 9 5 2" xfId="39110"/>
    <cellStyle name="Vírgula 8 3 9 5 3" xfId="39111"/>
    <cellStyle name="Vírgula 8 3 9 5 4" xfId="50593"/>
    <cellStyle name="Vírgula 8 3 9 6" xfId="39112"/>
    <cellStyle name="Vírgula 8 3 9 6 2" xfId="39113"/>
    <cellStyle name="Vírgula 8 3 9 6 3" xfId="43559"/>
    <cellStyle name="Vírgula 8 3 9 7" xfId="39114"/>
    <cellStyle name="Vírgula 8 3 9 8" xfId="39115"/>
    <cellStyle name="Vírgula 8 3 9 9" xfId="39937"/>
    <cellStyle name="Vírgula 8 4" xfId="292"/>
    <cellStyle name="Vírgula 8 4 10" xfId="39116"/>
    <cellStyle name="Vírgula 8 4 10 2" xfId="39117"/>
    <cellStyle name="Vírgula 8 4 10 3" xfId="39118"/>
    <cellStyle name="Vírgula 8 4 10 4" xfId="50731"/>
    <cellStyle name="Vírgula 8 4 11" xfId="39119"/>
    <cellStyle name="Vírgula 8 4 11 2" xfId="39120"/>
    <cellStyle name="Vírgula 8 4 11 3" xfId="43697"/>
    <cellStyle name="Vírgula 8 4 12" xfId="39121"/>
    <cellStyle name="Vírgula 8 4 13" xfId="39122"/>
    <cellStyle name="Vírgula 8 4 14" xfId="40075"/>
    <cellStyle name="Vírgula 8 4 2" xfId="39123"/>
    <cellStyle name="Vírgula 8 4 2 10" xfId="39124"/>
    <cellStyle name="Vírgula 8 4 2 11" xfId="40210"/>
    <cellStyle name="Vírgula 8 4 2 2" xfId="39125"/>
    <cellStyle name="Vírgula 8 4 2 2 10" xfId="40577"/>
    <cellStyle name="Vírgula 8 4 2 2 2" xfId="39126"/>
    <cellStyle name="Vírgula 8 4 2 2 2 2" xfId="39127"/>
    <cellStyle name="Vírgula 8 4 2 2 2 2 2" xfId="39128"/>
    <cellStyle name="Vírgula 8 4 2 2 2 2 2 2" xfId="39129"/>
    <cellStyle name="Vírgula 8 4 2 2 2 2 2 3" xfId="39130"/>
    <cellStyle name="Vírgula 8 4 2 2 2 2 2 4" xfId="53817"/>
    <cellStyle name="Vírgula 8 4 2 2 2 2 3" xfId="39131"/>
    <cellStyle name="Vírgula 8 4 2 2 2 2 3 2" xfId="39132"/>
    <cellStyle name="Vírgula 8 4 2 2 2 2 3 3" xfId="50446"/>
    <cellStyle name="Vírgula 8 4 2 2 2 2 4" xfId="39133"/>
    <cellStyle name="Vírgula 8 4 2 2 2 2 5" xfId="39134"/>
    <cellStyle name="Vírgula 8 4 2 2 2 2 6" xfId="43161"/>
    <cellStyle name="Vírgula 8 4 2 2 2 3" xfId="39135"/>
    <cellStyle name="Vírgula 8 4 2 2 2 3 2" xfId="39136"/>
    <cellStyle name="Vírgula 8 4 2 2 2 3 3" xfId="39137"/>
    <cellStyle name="Vírgula 8 4 2 2 2 3 4" xfId="50447"/>
    <cellStyle name="Vírgula 8 4 2 2 2 4" xfId="39138"/>
    <cellStyle name="Vírgula 8 4 2 2 2 4 2" xfId="39139"/>
    <cellStyle name="Vírgula 8 4 2 2 2 4 3" xfId="39140"/>
    <cellStyle name="Vírgula 8 4 2 2 2 4 4" xfId="46795"/>
    <cellStyle name="Vírgula 8 4 2 2 2 5" xfId="39141"/>
    <cellStyle name="Vírgula 8 4 2 2 2 5 2" xfId="39142"/>
    <cellStyle name="Vírgula 8 4 2 2 2 5 3" xfId="39143"/>
    <cellStyle name="Vírgula 8 4 2 2 2 5 4" xfId="52006"/>
    <cellStyle name="Vírgula 8 4 2 2 2 6" xfId="39144"/>
    <cellStyle name="Vírgula 8 4 2 2 2 6 2" xfId="39145"/>
    <cellStyle name="Vírgula 8 4 2 2 2 6 3" xfId="44972"/>
    <cellStyle name="Vírgula 8 4 2 2 2 7" xfId="39146"/>
    <cellStyle name="Vírgula 8 4 2 2 2 8" xfId="39147"/>
    <cellStyle name="Vírgula 8 4 2 2 2 9" xfId="41350"/>
    <cellStyle name="Vírgula 8 4 2 2 3" xfId="39148"/>
    <cellStyle name="Vírgula 8 4 2 2 3 2" xfId="39149"/>
    <cellStyle name="Vírgula 8 4 2 2 3 2 2" xfId="39150"/>
    <cellStyle name="Vírgula 8 4 2 2 3 2 3" xfId="39151"/>
    <cellStyle name="Vírgula 8 4 2 2 3 2 4" xfId="53044"/>
    <cellStyle name="Vírgula 8 4 2 2 3 3" xfId="39152"/>
    <cellStyle name="Vírgula 8 4 2 2 3 3 2" xfId="39153"/>
    <cellStyle name="Vírgula 8 4 2 2 3 3 3" xfId="50448"/>
    <cellStyle name="Vírgula 8 4 2 2 3 4" xfId="39154"/>
    <cellStyle name="Vírgula 8 4 2 2 3 5" xfId="39155"/>
    <cellStyle name="Vírgula 8 4 2 2 3 6" xfId="42388"/>
    <cellStyle name="Vírgula 8 4 2 2 4" xfId="39156"/>
    <cellStyle name="Vírgula 8 4 2 2 4 2" xfId="39157"/>
    <cellStyle name="Vírgula 8 4 2 2 4 3" xfId="39158"/>
    <cellStyle name="Vírgula 8 4 2 2 4 4" xfId="50449"/>
    <cellStyle name="Vírgula 8 4 2 2 5" xfId="39159"/>
    <cellStyle name="Vírgula 8 4 2 2 5 2" xfId="39160"/>
    <cellStyle name="Vírgula 8 4 2 2 5 3" xfId="39161"/>
    <cellStyle name="Vírgula 8 4 2 2 5 4" xfId="46022"/>
    <cellStyle name="Vírgula 8 4 2 2 6" xfId="39162"/>
    <cellStyle name="Vírgula 8 4 2 2 6 2" xfId="39163"/>
    <cellStyle name="Vírgula 8 4 2 2 6 3" xfId="39164"/>
    <cellStyle name="Vírgula 8 4 2 2 6 4" xfId="51233"/>
    <cellStyle name="Vírgula 8 4 2 2 7" xfId="39165"/>
    <cellStyle name="Vírgula 8 4 2 2 7 2" xfId="39166"/>
    <cellStyle name="Vírgula 8 4 2 2 7 3" xfId="44199"/>
    <cellStyle name="Vírgula 8 4 2 2 8" xfId="39167"/>
    <cellStyle name="Vírgula 8 4 2 2 9" xfId="39168"/>
    <cellStyle name="Vírgula 8 4 2 3" xfId="39169"/>
    <cellStyle name="Vírgula 8 4 2 3 2" xfId="39170"/>
    <cellStyle name="Vírgula 8 4 2 3 2 2" xfId="39171"/>
    <cellStyle name="Vírgula 8 4 2 3 2 2 2" xfId="39172"/>
    <cellStyle name="Vírgula 8 4 2 3 2 2 3" xfId="39173"/>
    <cellStyle name="Vírgula 8 4 2 3 2 2 4" xfId="53816"/>
    <cellStyle name="Vírgula 8 4 2 3 2 3" xfId="39174"/>
    <cellStyle name="Vírgula 8 4 2 3 2 3 2" xfId="39175"/>
    <cellStyle name="Vírgula 8 4 2 3 2 3 3" xfId="50450"/>
    <cellStyle name="Vírgula 8 4 2 3 2 4" xfId="39176"/>
    <cellStyle name="Vírgula 8 4 2 3 2 5" xfId="39177"/>
    <cellStyle name="Vírgula 8 4 2 3 2 6" xfId="43160"/>
    <cellStyle name="Vírgula 8 4 2 3 3" xfId="39178"/>
    <cellStyle name="Vírgula 8 4 2 3 3 2" xfId="39179"/>
    <cellStyle name="Vírgula 8 4 2 3 3 3" xfId="39180"/>
    <cellStyle name="Vírgula 8 4 2 3 3 4" xfId="50451"/>
    <cellStyle name="Vírgula 8 4 2 3 4" xfId="39181"/>
    <cellStyle name="Vírgula 8 4 2 3 4 2" xfId="39182"/>
    <cellStyle name="Vírgula 8 4 2 3 4 3" xfId="39183"/>
    <cellStyle name="Vírgula 8 4 2 3 4 4" xfId="46794"/>
    <cellStyle name="Vírgula 8 4 2 3 5" xfId="39184"/>
    <cellStyle name="Vírgula 8 4 2 3 5 2" xfId="39185"/>
    <cellStyle name="Vírgula 8 4 2 3 5 3" xfId="39186"/>
    <cellStyle name="Vírgula 8 4 2 3 5 4" xfId="52005"/>
    <cellStyle name="Vírgula 8 4 2 3 6" xfId="39187"/>
    <cellStyle name="Vírgula 8 4 2 3 6 2" xfId="39188"/>
    <cellStyle name="Vírgula 8 4 2 3 6 3" xfId="44971"/>
    <cellStyle name="Vírgula 8 4 2 3 7" xfId="39189"/>
    <cellStyle name="Vírgula 8 4 2 3 8" xfId="39190"/>
    <cellStyle name="Vírgula 8 4 2 3 9" xfId="41349"/>
    <cellStyle name="Vírgula 8 4 2 4" xfId="39191"/>
    <cellStyle name="Vírgula 8 4 2 4 2" xfId="39192"/>
    <cellStyle name="Vírgula 8 4 2 4 2 2" xfId="39193"/>
    <cellStyle name="Vírgula 8 4 2 4 2 3" xfId="39194"/>
    <cellStyle name="Vírgula 8 4 2 4 2 4" xfId="52677"/>
    <cellStyle name="Vírgula 8 4 2 4 3" xfId="39195"/>
    <cellStyle name="Vírgula 8 4 2 4 3 2" xfId="39196"/>
    <cellStyle name="Vírgula 8 4 2 4 3 3" xfId="50452"/>
    <cellStyle name="Vírgula 8 4 2 4 4" xfId="39197"/>
    <cellStyle name="Vírgula 8 4 2 4 5" xfId="39198"/>
    <cellStyle name="Vírgula 8 4 2 4 6" xfId="42021"/>
    <cellStyle name="Vírgula 8 4 2 5" xfId="39199"/>
    <cellStyle name="Vírgula 8 4 2 5 2" xfId="39200"/>
    <cellStyle name="Vírgula 8 4 2 5 3" xfId="39201"/>
    <cellStyle name="Vírgula 8 4 2 5 4" xfId="50453"/>
    <cellStyle name="Vírgula 8 4 2 6" xfId="39202"/>
    <cellStyle name="Vírgula 8 4 2 6 2" xfId="39203"/>
    <cellStyle name="Vírgula 8 4 2 6 3" xfId="39204"/>
    <cellStyle name="Vírgula 8 4 2 6 4" xfId="45655"/>
    <cellStyle name="Vírgula 8 4 2 7" xfId="39205"/>
    <cellStyle name="Vírgula 8 4 2 7 2" xfId="39206"/>
    <cellStyle name="Vírgula 8 4 2 7 3" xfId="39207"/>
    <cellStyle name="Vírgula 8 4 2 7 4" xfId="50866"/>
    <cellStyle name="Vírgula 8 4 2 8" xfId="39208"/>
    <cellStyle name="Vírgula 8 4 2 8 2" xfId="39209"/>
    <cellStyle name="Vírgula 8 4 2 8 3" xfId="43832"/>
    <cellStyle name="Vírgula 8 4 2 9" xfId="39210"/>
    <cellStyle name="Vírgula 8 4 3" xfId="39211"/>
    <cellStyle name="Vírgula 8 4 3 10" xfId="40348"/>
    <cellStyle name="Vírgula 8 4 3 2" xfId="39212"/>
    <cellStyle name="Vírgula 8 4 3 2 2" xfId="39213"/>
    <cellStyle name="Vírgula 8 4 3 2 2 2" xfId="39214"/>
    <cellStyle name="Vírgula 8 4 3 2 2 2 2" xfId="39215"/>
    <cellStyle name="Vírgula 8 4 3 2 2 2 3" xfId="39216"/>
    <cellStyle name="Vírgula 8 4 3 2 2 2 4" xfId="53818"/>
    <cellStyle name="Vírgula 8 4 3 2 2 3" xfId="39217"/>
    <cellStyle name="Vírgula 8 4 3 2 2 3 2" xfId="39218"/>
    <cellStyle name="Vírgula 8 4 3 2 2 3 3" xfId="50454"/>
    <cellStyle name="Vírgula 8 4 3 2 2 4" xfId="39219"/>
    <cellStyle name="Vírgula 8 4 3 2 2 5" xfId="39220"/>
    <cellStyle name="Vírgula 8 4 3 2 2 6" xfId="43162"/>
    <cellStyle name="Vírgula 8 4 3 2 3" xfId="39221"/>
    <cellStyle name="Vírgula 8 4 3 2 3 2" xfId="39222"/>
    <cellStyle name="Vírgula 8 4 3 2 3 3" xfId="39223"/>
    <cellStyle name="Vírgula 8 4 3 2 3 4" xfId="50455"/>
    <cellStyle name="Vírgula 8 4 3 2 4" xfId="39224"/>
    <cellStyle name="Vírgula 8 4 3 2 4 2" xfId="39225"/>
    <cellStyle name="Vírgula 8 4 3 2 4 3" xfId="39226"/>
    <cellStyle name="Vírgula 8 4 3 2 4 4" xfId="46796"/>
    <cellStyle name="Vírgula 8 4 3 2 5" xfId="39227"/>
    <cellStyle name="Vírgula 8 4 3 2 5 2" xfId="39228"/>
    <cellStyle name="Vírgula 8 4 3 2 5 3" xfId="39229"/>
    <cellStyle name="Vírgula 8 4 3 2 5 4" xfId="52007"/>
    <cellStyle name="Vírgula 8 4 3 2 6" xfId="39230"/>
    <cellStyle name="Vírgula 8 4 3 2 6 2" xfId="39231"/>
    <cellStyle name="Vírgula 8 4 3 2 6 3" xfId="44973"/>
    <cellStyle name="Vírgula 8 4 3 2 7" xfId="39232"/>
    <cellStyle name="Vírgula 8 4 3 2 8" xfId="39233"/>
    <cellStyle name="Vírgula 8 4 3 2 9" xfId="41351"/>
    <cellStyle name="Vírgula 8 4 3 3" xfId="39234"/>
    <cellStyle name="Vírgula 8 4 3 3 2" xfId="39235"/>
    <cellStyle name="Vírgula 8 4 3 3 2 2" xfId="39236"/>
    <cellStyle name="Vírgula 8 4 3 3 2 3" xfId="39237"/>
    <cellStyle name="Vírgula 8 4 3 3 2 4" xfId="52815"/>
    <cellStyle name="Vírgula 8 4 3 3 3" xfId="39238"/>
    <cellStyle name="Vírgula 8 4 3 3 3 2" xfId="39239"/>
    <cellStyle name="Vírgula 8 4 3 3 3 3" xfId="50456"/>
    <cellStyle name="Vírgula 8 4 3 3 4" xfId="39240"/>
    <cellStyle name="Vírgula 8 4 3 3 5" xfId="39241"/>
    <cellStyle name="Vírgula 8 4 3 3 6" xfId="42159"/>
    <cellStyle name="Vírgula 8 4 3 4" xfId="39242"/>
    <cellStyle name="Vírgula 8 4 3 4 2" xfId="39243"/>
    <cellStyle name="Vírgula 8 4 3 4 3" xfId="39244"/>
    <cellStyle name="Vírgula 8 4 3 4 4" xfId="50457"/>
    <cellStyle name="Vírgula 8 4 3 5" xfId="39245"/>
    <cellStyle name="Vírgula 8 4 3 5 2" xfId="39246"/>
    <cellStyle name="Vírgula 8 4 3 5 3" xfId="39247"/>
    <cellStyle name="Vírgula 8 4 3 5 4" xfId="45793"/>
    <cellStyle name="Vírgula 8 4 3 6" xfId="39248"/>
    <cellStyle name="Vírgula 8 4 3 6 2" xfId="39249"/>
    <cellStyle name="Vírgula 8 4 3 6 3" xfId="39250"/>
    <cellStyle name="Vírgula 8 4 3 6 4" xfId="51004"/>
    <cellStyle name="Vírgula 8 4 3 7" xfId="39251"/>
    <cellStyle name="Vírgula 8 4 3 7 2" xfId="39252"/>
    <cellStyle name="Vírgula 8 4 3 7 3" xfId="43970"/>
    <cellStyle name="Vírgula 8 4 3 8" xfId="39253"/>
    <cellStyle name="Vírgula 8 4 3 9" xfId="39254"/>
    <cellStyle name="Vírgula 8 4 4" xfId="39255"/>
    <cellStyle name="Vírgula 8 4 4 2" xfId="39256"/>
    <cellStyle name="Vírgula 8 4 4 2 2" xfId="39257"/>
    <cellStyle name="Vírgula 8 4 4 2 2 2" xfId="39258"/>
    <cellStyle name="Vírgula 8 4 4 2 2 3" xfId="39259"/>
    <cellStyle name="Vírgula 8 4 4 2 2 4" xfId="53815"/>
    <cellStyle name="Vírgula 8 4 4 2 3" xfId="39260"/>
    <cellStyle name="Vírgula 8 4 4 2 3 2" xfId="39261"/>
    <cellStyle name="Vírgula 8 4 4 2 3 3" xfId="50458"/>
    <cellStyle name="Vírgula 8 4 4 2 4" xfId="39262"/>
    <cellStyle name="Vírgula 8 4 4 2 5" xfId="39263"/>
    <cellStyle name="Vírgula 8 4 4 2 6" xfId="43159"/>
    <cellStyle name="Vírgula 8 4 4 3" xfId="39264"/>
    <cellStyle name="Vírgula 8 4 4 3 2" xfId="39265"/>
    <cellStyle name="Vírgula 8 4 4 3 3" xfId="39266"/>
    <cellStyle name="Vírgula 8 4 4 3 4" xfId="50459"/>
    <cellStyle name="Vírgula 8 4 4 4" xfId="39267"/>
    <cellStyle name="Vírgula 8 4 4 4 2" xfId="39268"/>
    <cellStyle name="Vírgula 8 4 4 4 3" xfId="39269"/>
    <cellStyle name="Vírgula 8 4 4 4 4" xfId="46793"/>
    <cellStyle name="Vírgula 8 4 4 5" xfId="39270"/>
    <cellStyle name="Vírgula 8 4 4 5 2" xfId="39271"/>
    <cellStyle name="Vírgula 8 4 4 5 3" xfId="39272"/>
    <cellStyle name="Vírgula 8 4 4 5 4" xfId="52004"/>
    <cellStyle name="Vírgula 8 4 4 6" xfId="39273"/>
    <cellStyle name="Vírgula 8 4 4 6 2" xfId="39274"/>
    <cellStyle name="Vírgula 8 4 4 6 3" xfId="44970"/>
    <cellStyle name="Vírgula 8 4 4 7" xfId="39275"/>
    <cellStyle name="Vírgula 8 4 4 8" xfId="39276"/>
    <cellStyle name="Vírgula 8 4 4 9" xfId="41348"/>
    <cellStyle name="Vírgula 8 4 5" xfId="39277"/>
    <cellStyle name="Vírgula 8 4 5 2" xfId="39278"/>
    <cellStyle name="Vírgula 8 4 5 2 2" xfId="39279"/>
    <cellStyle name="Vírgula 8 4 5 2 2 2" xfId="39280"/>
    <cellStyle name="Vírgula 8 4 5 2 2 3" xfId="39281"/>
    <cellStyle name="Vírgula 8 4 5 2 2 4" xfId="53920"/>
    <cellStyle name="Vírgula 8 4 5 2 3" xfId="39282"/>
    <cellStyle name="Vírgula 8 4 5 2 3 2" xfId="39283"/>
    <cellStyle name="Vírgula 8 4 5 2 3 3" xfId="50460"/>
    <cellStyle name="Vírgula 8 4 5 2 4" xfId="39284"/>
    <cellStyle name="Vírgula 8 4 5 2 5" xfId="39285"/>
    <cellStyle name="Vírgula 8 4 5 2 6" xfId="43264"/>
    <cellStyle name="Vírgula 8 4 5 3" xfId="39286"/>
    <cellStyle name="Vírgula 8 4 5 3 2" xfId="39287"/>
    <cellStyle name="Vírgula 8 4 5 3 3" xfId="39288"/>
    <cellStyle name="Vírgula 8 4 5 3 4" xfId="50461"/>
    <cellStyle name="Vírgula 8 4 5 4" xfId="39289"/>
    <cellStyle name="Vírgula 8 4 5 4 2" xfId="39290"/>
    <cellStyle name="Vírgula 8 4 5 4 3" xfId="39291"/>
    <cellStyle name="Vírgula 8 4 5 4 4" xfId="46898"/>
    <cellStyle name="Vírgula 8 4 5 5" xfId="39292"/>
    <cellStyle name="Vírgula 8 4 5 5 2" xfId="39293"/>
    <cellStyle name="Vírgula 8 4 5 5 3" xfId="39294"/>
    <cellStyle name="Vírgula 8 4 5 5 4" xfId="52109"/>
    <cellStyle name="Vírgula 8 4 5 6" xfId="39295"/>
    <cellStyle name="Vírgula 8 4 5 6 2" xfId="39296"/>
    <cellStyle name="Vírgula 8 4 5 6 3" xfId="45075"/>
    <cellStyle name="Vírgula 8 4 5 7" xfId="39297"/>
    <cellStyle name="Vírgula 8 4 5 8" xfId="39298"/>
    <cellStyle name="Vírgula 8 4 5 9" xfId="41453"/>
    <cellStyle name="Vírgula 8 4 6" xfId="39299"/>
    <cellStyle name="Vírgula 8 4 6 2" xfId="39300"/>
    <cellStyle name="Vírgula 8 4 6 2 2" xfId="39301"/>
    <cellStyle name="Vírgula 8 4 6 2 2 2" xfId="39302"/>
    <cellStyle name="Vírgula 8 4 6 2 2 3" xfId="39303"/>
    <cellStyle name="Vírgula 8 4 6 2 2 4" xfId="54055"/>
    <cellStyle name="Vírgula 8 4 6 2 3" xfId="39304"/>
    <cellStyle name="Vírgula 8 4 6 2 3 2" xfId="39305"/>
    <cellStyle name="Vírgula 8 4 6 2 3 3" xfId="50462"/>
    <cellStyle name="Vírgula 8 4 6 2 4" xfId="39306"/>
    <cellStyle name="Vírgula 8 4 6 2 5" xfId="39307"/>
    <cellStyle name="Vírgula 8 4 6 2 6" xfId="43399"/>
    <cellStyle name="Vírgula 8 4 6 3" xfId="39308"/>
    <cellStyle name="Vírgula 8 4 6 3 2" xfId="39309"/>
    <cellStyle name="Vírgula 8 4 6 3 3" xfId="39310"/>
    <cellStyle name="Vírgula 8 4 6 3 4" xfId="47033"/>
    <cellStyle name="Vírgula 8 4 6 4" xfId="39311"/>
    <cellStyle name="Vírgula 8 4 6 4 2" xfId="39312"/>
    <cellStyle name="Vírgula 8 4 6 4 3" xfId="39313"/>
    <cellStyle name="Vírgula 8 4 6 4 4" xfId="52244"/>
    <cellStyle name="Vírgula 8 4 6 5" xfId="39314"/>
    <cellStyle name="Vírgula 8 4 6 5 2" xfId="39315"/>
    <cellStyle name="Vírgula 8 4 6 5 3" xfId="45210"/>
    <cellStyle name="Vírgula 8 4 6 6" xfId="39316"/>
    <cellStyle name="Vírgula 8 4 6 7" xfId="39317"/>
    <cellStyle name="Vírgula 8 4 6 8" xfId="41588"/>
    <cellStyle name="Vírgula 8 4 7" xfId="39318"/>
    <cellStyle name="Vírgula 8 4 7 2" xfId="39319"/>
    <cellStyle name="Vírgula 8 4 7 2 2" xfId="39320"/>
    <cellStyle name="Vírgula 8 4 7 2 3" xfId="39321"/>
    <cellStyle name="Vírgula 8 4 7 2 4" xfId="52542"/>
    <cellStyle name="Vírgula 8 4 7 3" xfId="39322"/>
    <cellStyle name="Vírgula 8 4 7 3 2" xfId="39323"/>
    <cellStyle name="Vírgula 8 4 7 3 3" xfId="50463"/>
    <cellStyle name="Vírgula 8 4 7 4" xfId="39324"/>
    <cellStyle name="Vírgula 8 4 7 5" xfId="39325"/>
    <cellStyle name="Vírgula 8 4 7 6" xfId="41886"/>
    <cellStyle name="Vírgula 8 4 8" xfId="39326"/>
    <cellStyle name="Vírgula 8 4 8 2" xfId="39327"/>
    <cellStyle name="Vírgula 8 4 8 3" xfId="39328"/>
    <cellStyle name="Vírgula 8 4 8 4" xfId="50464"/>
    <cellStyle name="Vírgula 8 4 9" xfId="39329"/>
    <cellStyle name="Vírgula 8 4 9 2" xfId="39330"/>
    <cellStyle name="Vírgula 8 4 9 3" xfId="39331"/>
    <cellStyle name="Vírgula 8 4 9 4" xfId="45520"/>
    <cellStyle name="Vírgula 8 5" xfId="203"/>
    <cellStyle name="Vírgula 8 5 10" xfId="39332"/>
    <cellStyle name="Vírgula 8 5 10 2" xfId="39333"/>
    <cellStyle name="Vírgula 8 5 10 3" xfId="39334"/>
    <cellStyle name="Vírgula 8 5 10 4" xfId="50774"/>
    <cellStyle name="Vírgula 8 5 11" xfId="39335"/>
    <cellStyle name="Vírgula 8 5 11 2" xfId="39336"/>
    <cellStyle name="Vírgula 8 5 11 3" xfId="43740"/>
    <cellStyle name="Vírgula 8 5 12" xfId="39337"/>
    <cellStyle name="Vírgula 8 5 13" xfId="39338"/>
    <cellStyle name="Vírgula 8 5 14" xfId="40118"/>
    <cellStyle name="Vírgula 8 5 2" xfId="39339"/>
    <cellStyle name="Vírgula 8 5 2 10" xfId="39340"/>
    <cellStyle name="Vírgula 8 5 2 11" xfId="40253"/>
    <cellStyle name="Vírgula 8 5 2 2" xfId="39341"/>
    <cellStyle name="Vírgula 8 5 2 2 10" xfId="40620"/>
    <cellStyle name="Vírgula 8 5 2 2 2" xfId="39342"/>
    <cellStyle name="Vírgula 8 5 2 2 2 2" xfId="39343"/>
    <cellStyle name="Vírgula 8 5 2 2 2 2 2" xfId="39344"/>
    <cellStyle name="Vírgula 8 5 2 2 2 2 2 2" xfId="39345"/>
    <cellStyle name="Vírgula 8 5 2 2 2 2 2 3" xfId="39346"/>
    <cellStyle name="Vírgula 8 5 2 2 2 2 2 4" xfId="53821"/>
    <cellStyle name="Vírgula 8 5 2 2 2 2 3" xfId="39347"/>
    <cellStyle name="Vírgula 8 5 2 2 2 2 3 2" xfId="39348"/>
    <cellStyle name="Vírgula 8 5 2 2 2 2 3 3" xfId="50465"/>
    <cellStyle name="Vírgula 8 5 2 2 2 2 4" xfId="39349"/>
    <cellStyle name="Vírgula 8 5 2 2 2 2 5" xfId="39350"/>
    <cellStyle name="Vírgula 8 5 2 2 2 2 6" xfId="43165"/>
    <cellStyle name="Vírgula 8 5 2 2 2 3" xfId="39351"/>
    <cellStyle name="Vírgula 8 5 2 2 2 3 2" xfId="39352"/>
    <cellStyle name="Vírgula 8 5 2 2 2 3 3" xfId="39353"/>
    <cellStyle name="Vírgula 8 5 2 2 2 3 4" xfId="50466"/>
    <cellStyle name="Vírgula 8 5 2 2 2 4" xfId="39354"/>
    <cellStyle name="Vírgula 8 5 2 2 2 4 2" xfId="39355"/>
    <cellStyle name="Vírgula 8 5 2 2 2 4 3" xfId="39356"/>
    <cellStyle name="Vírgula 8 5 2 2 2 4 4" xfId="46799"/>
    <cellStyle name="Vírgula 8 5 2 2 2 5" xfId="39357"/>
    <cellStyle name="Vírgula 8 5 2 2 2 5 2" xfId="39358"/>
    <cellStyle name="Vírgula 8 5 2 2 2 5 3" xfId="39359"/>
    <cellStyle name="Vírgula 8 5 2 2 2 5 4" xfId="52010"/>
    <cellStyle name="Vírgula 8 5 2 2 2 6" xfId="39360"/>
    <cellStyle name="Vírgula 8 5 2 2 2 6 2" xfId="39361"/>
    <cellStyle name="Vírgula 8 5 2 2 2 6 3" xfId="44976"/>
    <cellStyle name="Vírgula 8 5 2 2 2 7" xfId="39362"/>
    <cellStyle name="Vírgula 8 5 2 2 2 8" xfId="39363"/>
    <cellStyle name="Vírgula 8 5 2 2 2 9" xfId="41354"/>
    <cellStyle name="Vírgula 8 5 2 2 3" xfId="39364"/>
    <cellStyle name="Vírgula 8 5 2 2 3 2" xfId="39365"/>
    <cellStyle name="Vírgula 8 5 2 2 3 2 2" xfId="39366"/>
    <cellStyle name="Vírgula 8 5 2 2 3 2 3" xfId="39367"/>
    <cellStyle name="Vírgula 8 5 2 2 3 2 4" xfId="53087"/>
    <cellStyle name="Vírgula 8 5 2 2 3 3" xfId="39368"/>
    <cellStyle name="Vírgula 8 5 2 2 3 3 2" xfId="39369"/>
    <cellStyle name="Vírgula 8 5 2 2 3 3 3" xfId="50467"/>
    <cellStyle name="Vírgula 8 5 2 2 3 4" xfId="39370"/>
    <cellStyle name="Vírgula 8 5 2 2 3 5" xfId="39371"/>
    <cellStyle name="Vírgula 8 5 2 2 3 6" xfId="42431"/>
    <cellStyle name="Vírgula 8 5 2 2 4" xfId="39372"/>
    <cellStyle name="Vírgula 8 5 2 2 4 2" xfId="39373"/>
    <cellStyle name="Vírgula 8 5 2 2 4 3" xfId="39374"/>
    <cellStyle name="Vírgula 8 5 2 2 4 4" xfId="50468"/>
    <cellStyle name="Vírgula 8 5 2 2 5" xfId="39375"/>
    <cellStyle name="Vírgula 8 5 2 2 5 2" xfId="39376"/>
    <cellStyle name="Vírgula 8 5 2 2 5 3" xfId="39377"/>
    <cellStyle name="Vírgula 8 5 2 2 5 4" xfId="46065"/>
    <cellStyle name="Vírgula 8 5 2 2 6" xfId="39378"/>
    <cellStyle name="Vírgula 8 5 2 2 6 2" xfId="39379"/>
    <cellStyle name="Vírgula 8 5 2 2 6 3" xfId="39380"/>
    <cellStyle name="Vírgula 8 5 2 2 6 4" xfId="51276"/>
    <cellStyle name="Vírgula 8 5 2 2 7" xfId="39381"/>
    <cellStyle name="Vírgula 8 5 2 2 7 2" xfId="39382"/>
    <cellStyle name="Vírgula 8 5 2 2 7 3" xfId="44242"/>
    <cellStyle name="Vírgula 8 5 2 2 8" xfId="39383"/>
    <cellStyle name="Vírgula 8 5 2 2 9" xfId="39384"/>
    <cellStyle name="Vírgula 8 5 2 3" xfId="39385"/>
    <cellStyle name="Vírgula 8 5 2 3 2" xfId="39386"/>
    <cellStyle name="Vírgula 8 5 2 3 2 2" xfId="39387"/>
    <cellStyle name="Vírgula 8 5 2 3 2 2 2" xfId="39388"/>
    <cellStyle name="Vírgula 8 5 2 3 2 2 3" xfId="39389"/>
    <cellStyle name="Vírgula 8 5 2 3 2 2 4" xfId="53820"/>
    <cellStyle name="Vírgula 8 5 2 3 2 3" xfId="39390"/>
    <cellStyle name="Vírgula 8 5 2 3 2 3 2" xfId="39391"/>
    <cellStyle name="Vírgula 8 5 2 3 2 3 3" xfId="50469"/>
    <cellStyle name="Vírgula 8 5 2 3 2 4" xfId="39392"/>
    <cellStyle name="Vírgula 8 5 2 3 2 5" xfId="39393"/>
    <cellStyle name="Vírgula 8 5 2 3 2 6" xfId="43164"/>
    <cellStyle name="Vírgula 8 5 2 3 3" xfId="39394"/>
    <cellStyle name="Vírgula 8 5 2 3 3 2" xfId="39395"/>
    <cellStyle name="Vírgula 8 5 2 3 3 3" xfId="39396"/>
    <cellStyle name="Vírgula 8 5 2 3 3 4" xfId="50470"/>
    <cellStyle name="Vírgula 8 5 2 3 4" xfId="39397"/>
    <cellStyle name="Vírgula 8 5 2 3 4 2" xfId="39398"/>
    <cellStyle name="Vírgula 8 5 2 3 4 3" xfId="39399"/>
    <cellStyle name="Vírgula 8 5 2 3 4 4" xfId="46798"/>
    <cellStyle name="Vírgula 8 5 2 3 5" xfId="39400"/>
    <cellStyle name="Vírgula 8 5 2 3 5 2" xfId="39401"/>
    <cellStyle name="Vírgula 8 5 2 3 5 3" xfId="39402"/>
    <cellStyle name="Vírgula 8 5 2 3 5 4" xfId="52009"/>
    <cellStyle name="Vírgula 8 5 2 3 6" xfId="39403"/>
    <cellStyle name="Vírgula 8 5 2 3 6 2" xfId="39404"/>
    <cellStyle name="Vírgula 8 5 2 3 6 3" xfId="44975"/>
    <cellStyle name="Vírgula 8 5 2 3 7" xfId="39405"/>
    <cellStyle name="Vírgula 8 5 2 3 8" xfId="39406"/>
    <cellStyle name="Vírgula 8 5 2 3 9" xfId="41353"/>
    <cellStyle name="Vírgula 8 5 2 4" xfId="39407"/>
    <cellStyle name="Vírgula 8 5 2 4 2" xfId="39408"/>
    <cellStyle name="Vírgula 8 5 2 4 2 2" xfId="39409"/>
    <cellStyle name="Vírgula 8 5 2 4 2 3" xfId="39410"/>
    <cellStyle name="Vírgula 8 5 2 4 2 4" xfId="52720"/>
    <cellStyle name="Vírgula 8 5 2 4 3" xfId="39411"/>
    <cellStyle name="Vírgula 8 5 2 4 3 2" xfId="39412"/>
    <cellStyle name="Vírgula 8 5 2 4 3 3" xfId="50471"/>
    <cellStyle name="Vírgula 8 5 2 4 4" xfId="39413"/>
    <cellStyle name="Vírgula 8 5 2 4 5" xfId="39414"/>
    <cellStyle name="Vírgula 8 5 2 4 6" xfId="42064"/>
    <cellStyle name="Vírgula 8 5 2 5" xfId="39415"/>
    <cellStyle name="Vírgula 8 5 2 5 2" xfId="39416"/>
    <cellStyle name="Vírgula 8 5 2 5 3" xfId="39417"/>
    <cellStyle name="Vírgula 8 5 2 5 4" xfId="50472"/>
    <cellStyle name="Vírgula 8 5 2 6" xfId="39418"/>
    <cellStyle name="Vírgula 8 5 2 6 2" xfId="39419"/>
    <cellStyle name="Vírgula 8 5 2 6 3" xfId="39420"/>
    <cellStyle name="Vírgula 8 5 2 6 4" xfId="45698"/>
    <cellStyle name="Vírgula 8 5 2 7" xfId="39421"/>
    <cellStyle name="Vírgula 8 5 2 7 2" xfId="39422"/>
    <cellStyle name="Vírgula 8 5 2 7 3" xfId="39423"/>
    <cellStyle name="Vírgula 8 5 2 7 4" xfId="50909"/>
    <cellStyle name="Vírgula 8 5 2 8" xfId="39424"/>
    <cellStyle name="Vírgula 8 5 2 8 2" xfId="39425"/>
    <cellStyle name="Vírgula 8 5 2 8 3" xfId="43875"/>
    <cellStyle name="Vírgula 8 5 2 9" xfId="39426"/>
    <cellStyle name="Vírgula 8 5 3" xfId="39427"/>
    <cellStyle name="Vírgula 8 5 3 10" xfId="40391"/>
    <cellStyle name="Vírgula 8 5 3 2" xfId="39428"/>
    <cellStyle name="Vírgula 8 5 3 2 2" xfId="39429"/>
    <cellStyle name="Vírgula 8 5 3 2 2 2" xfId="39430"/>
    <cellStyle name="Vírgula 8 5 3 2 2 2 2" xfId="39431"/>
    <cellStyle name="Vírgula 8 5 3 2 2 2 3" xfId="39432"/>
    <cellStyle name="Vírgula 8 5 3 2 2 2 4" xfId="53822"/>
    <cellStyle name="Vírgula 8 5 3 2 2 3" xfId="39433"/>
    <cellStyle name="Vírgula 8 5 3 2 2 3 2" xfId="39434"/>
    <cellStyle name="Vírgula 8 5 3 2 2 3 3" xfId="50473"/>
    <cellStyle name="Vírgula 8 5 3 2 2 4" xfId="39435"/>
    <cellStyle name="Vírgula 8 5 3 2 2 5" xfId="39436"/>
    <cellStyle name="Vírgula 8 5 3 2 2 6" xfId="43166"/>
    <cellStyle name="Vírgula 8 5 3 2 3" xfId="39437"/>
    <cellStyle name="Vírgula 8 5 3 2 3 2" xfId="39438"/>
    <cellStyle name="Vírgula 8 5 3 2 3 3" xfId="39439"/>
    <cellStyle name="Vírgula 8 5 3 2 3 4" xfId="50474"/>
    <cellStyle name="Vírgula 8 5 3 2 4" xfId="39440"/>
    <cellStyle name="Vírgula 8 5 3 2 4 2" xfId="39441"/>
    <cellStyle name="Vírgula 8 5 3 2 4 3" xfId="39442"/>
    <cellStyle name="Vírgula 8 5 3 2 4 4" xfId="46800"/>
    <cellStyle name="Vírgula 8 5 3 2 5" xfId="39443"/>
    <cellStyle name="Vírgula 8 5 3 2 5 2" xfId="39444"/>
    <cellStyle name="Vírgula 8 5 3 2 5 3" xfId="39445"/>
    <cellStyle name="Vírgula 8 5 3 2 5 4" xfId="52011"/>
    <cellStyle name="Vírgula 8 5 3 2 6" xfId="39446"/>
    <cellStyle name="Vírgula 8 5 3 2 6 2" xfId="39447"/>
    <cellStyle name="Vírgula 8 5 3 2 6 3" xfId="44977"/>
    <cellStyle name="Vírgula 8 5 3 2 7" xfId="39448"/>
    <cellStyle name="Vírgula 8 5 3 2 8" xfId="39449"/>
    <cellStyle name="Vírgula 8 5 3 2 9" xfId="41355"/>
    <cellStyle name="Vírgula 8 5 3 3" xfId="39450"/>
    <cellStyle name="Vírgula 8 5 3 3 2" xfId="39451"/>
    <cellStyle name="Vírgula 8 5 3 3 2 2" xfId="39452"/>
    <cellStyle name="Vírgula 8 5 3 3 2 3" xfId="39453"/>
    <cellStyle name="Vírgula 8 5 3 3 2 4" xfId="52858"/>
    <cellStyle name="Vírgula 8 5 3 3 3" xfId="39454"/>
    <cellStyle name="Vírgula 8 5 3 3 3 2" xfId="39455"/>
    <cellStyle name="Vírgula 8 5 3 3 3 3" xfId="50475"/>
    <cellStyle name="Vírgula 8 5 3 3 4" xfId="39456"/>
    <cellStyle name="Vírgula 8 5 3 3 5" xfId="39457"/>
    <cellStyle name="Vírgula 8 5 3 3 6" xfId="42202"/>
    <cellStyle name="Vírgula 8 5 3 4" xfId="39458"/>
    <cellStyle name="Vírgula 8 5 3 4 2" xfId="39459"/>
    <cellStyle name="Vírgula 8 5 3 4 3" xfId="39460"/>
    <cellStyle name="Vírgula 8 5 3 4 4" xfId="50476"/>
    <cellStyle name="Vírgula 8 5 3 5" xfId="39461"/>
    <cellStyle name="Vírgula 8 5 3 5 2" xfId="39462"/>
    <cellStyle name="Vírgula 8 5 3 5 3" xfId="39463"/>
    <cellStyle name="Vírgula 8 5 3 5 4" xfId="45836"/>
    <cellStyle name="Vírgula 8 5 3 6" xfId="39464"/>
    <cellStyle name="Vírgula 8 5 3 6 2" xfId="39465"/>
    <cellStyle name="Vírgula 8 5 3 6 3" xfId="39466"/>
    <cellStyle name="Vírgula 8 5 3 6 4" xfId="51047"/>
    <cellStyle name="Vírgula 8 5 3 7" xfId="39467"/>
    <cellStyle name="Vírgula 8 5 3 7 2" xfId="39468"/>
    <cellStyle name="Vírgula 8 5 3 7 3" xfId="44013"/>
    <cellStyle name="Vírgula 8 5 3 8" xfId="39469"/>
    <cellStyle name="Vírgula 8 5 3 9" xfId="39470"/>
    <cellStyle name="Vírgula 8 5 4" xfId="39471"/>
    <cellStyle name="Vírgula 8 5 4 2" xfId="39472"/>
    <cellStyle name="Vírgula 8 5 4 2 2" xfId="39473"/>
    <cellStyle name="Vírgula 8 5 4 2 2 2" xfId="39474"/>
    <cellStyle name="Vírgula 8 5 4 2 2 3" xfId="39475"/>
    <cellStyle name="Vírgula 8 5 4 2 2 4" xfId="53819"/>
    <cellStyle name="Vírgula 8 5 4 2 3" xfId="39476"/>
    <cellStyle name="Vírgula 8 5 4 2 3 2" xfId="39477"/>
    <cellStyle name="Vírgula 8 5 4 2 3 3" xfId="50477"/>
    <cellStyle name="Vírgula 8 5 4 2 4" xfId="39478"/>
    <cellStyle name="Vírgula 8 5 4 2 5" xfId="39479"/>
    <cellStyle name="Vírgula 8 5 4 2 6" xfId="43163"/>
    <cellStyle name="Vírgula 8 5 4 3" xfId="39480"/>
    <cellStyle name="Vírgula 8 5 4 3 2" xfId="39481"/>
    <cellStyle name="Vírgula 8 5 4 3 3" xfId="39482"/>
    <cellStyle name="Vírgula 8 5 4 3 4" xfId="50478"/>
    <cellStyle name="Vírgula 8 5 4 4" xfId="39483"/>
    <cellStyle name="Vírgula 8 5 4 4 2" xfId="39484"/>
    <cellStyle name="Vírgula 8 5 4 4 3" xfId="39485"/>
    <cellStyle name="Vírgula 8 5 4 4 4" xfId="46797"/>
    <cellStyle name="Vírgula 8 5 4 5" xfId="39486"/>
    <cellStyle name="Vírgula 8 5 4 5 2" xfId="39487"/>
    <cellStyle name="Vírgula 8 5 4 5 3" xfId="39488"/>
    <cellStyle name="Vírgula 8 5 4 5 4" xfId="52008"/>
    <cellStyle name="Vírgula 8 5 4 6" xfId="39489"/>
    <cellStyle name="Vírgula 8 5 4 6 2" xfId="39490"/>
    <cellStyle name="Vírgula 8 5 4 6 3" xfId="44974"/>
    <cellStyle name="Vírgula 8 5 4 7" xfId="39491"/>
    <cellStyle name="Vírgula 8 5 4 8" xfId="39492"/>
    <cellStyle name="Vírgula 8 5 4 9" xfId="41352"/>
    <cellStyle name="Vírgula 8 5 5" xfId="39493"/>
    <cellStyle name="Vírgula 8 5 5 2" xfId="39494"/>
    <cellStyle name="Vírgula 8 5 5 2 2" xfId="39495"/>
    <cellStyle name="Vírgula 8 5 5 2 2 2" xfId="39496"/>
    <cellStyle name="Vírgula 8 5 5 2 2 3" xfId="39497"/>
    <cellStyle name="Vírgula 8 5 5 2 2 4" xfId="53963"/>
    <cellStyle name="Vírgula 8 5 5 2 3" xfId="39498"/>
    <cellStyle name="Vírgula 8 5 5 2 3 2" xfId="39499"/>
    <cellStyle name="Vírgula 8 5 5 2 3 3" xfId="50479"/>
    <cellStyle name="Vírgula 8 5 5 2 4" xfId="39500"/>
    <cellStyle name="Vírgula 8 5 5 2 5" xfId="39501"/>
    <cellStyle name="Vírgula 8 5 5 2 6" xfId="43307"/>
    <cellStyle name="Vírgula 8 5 5 3" xfId="39502"/>
    <cellStyle name="Vírgula 8 5 5 3 2" xfId="39503"/>
    <cellStyle name="Vírgula 8 5 5 3 3" xfId="39504"/>
    <cellStyle name="Vírgula 8 5 5 3 4" xfId="50480"/>
    <cellStyle name="Vírgula 8 5 5 4" xfId="39505"/>
    <cellStyle name="Vírgula 8 5 5 4 2" xfId="39506"/>
    <cellStyle name="Vírgula 8 5 5 4 3" xfId="39507"/>
    <cellStyle name="Vírgula 8 5 5 4 4" xfId="46941"/>
    <cellStyle name="Vírgula 8 5 5 5" xfId="39508"/>
    <cellStyle name="Vírgula 8 5 5 5 2" xfId="39509"/>
    <cellStyle name="Vírgula 8 5 5 5 3" xfId="39510"/>
    <cellStyle name="Vírgula 8 5 5 5 4" xfId="52152"/>
    <cellStyle name="Vírgula 8 5 5 6" xfId="39511"/>
    <cellStyle name="Vírgula 8 5 5 6 2" xfId="39512"/>
    <cellStyle name="Vírgula 8 5 5 6 3" xfId="45118"/>
    <cellStyle name="Vírgula 8 5 5 7" xfId="39513"/>
    <cellStyle name="Vírgula 8 5 5 8" xfId="39514"/>
    <cellStyle name="Vírgula 8 5 5 9" xfId="41496"/>
    <cellStyle name="Vírgula 8 5 6" xfId="39515"/>
    <cellStyle name="Vírgula 8 5 6 2" xfId="39516"/>
    <cellStyle name="Vírgula 8 5 6 2 2" xfId="39517"/>
    <cellStyle name="Vírgula 8 5 6 2 2 2" xfId="39518"/>
    <cellStyle name="Vírgula 8 5 6 2 2 3" xfId="39519"/>
    <cellStyle name="Vírgula 8 5 6 2 2 4" xfId="54098"/>
    <cellStyle name="Vírgula 8 5 6 2 3" xfId="39520"/>
    <cellStyle name="Vírgula 8 5 6 2 3 2" xfId="39521"/>
    <cellStyle name="Vírgula 8 5 6 2 3 3" xfId="50481"/>
    <cellStyle name="Vírgula 8 5 6 2 4" xfId="39522"/>
    <cellStyle name="Vírgula 8 5 6 2 5" xfId="39523"/>
    <cellStyle name="Vírgula 8 5 6 2 6" xfId="43442"/>
    <cellStyle name="Vírgula 8 5 6 3" xfId="39524"/>
    <cellStyle name="Vírgula 8 5 6 3 2" xfId="39525"/>
    <cellStyle name="Vírgula 8 5 6 3 3" xfId="39526"/>
    <cellStyle name="Vírgula 8 5 6 3 4" xfId="47076"/>
    <cellStyle name="Vírgula 8 5 6 4" xfId="39527"/>
    <cellStyle name="Vírgula 8 5 6 4 2" xfId="39528"/>
    <cellStyle name="Vírgula 8 5 6 4 3" xfId="39529"/>
    <cellStyle name="Vírgula 8 5 6 4 4" xfId="52287"/>
    <cellStyle name="Vírgula 8 5 6 5" xfId="39530"/>
    <cellStyle name="Vírgula 8 5 6 5 2" xfId="39531"/>
    <cellStyle name="Vírgula 8 5 6 5 3" xfId="45253"/>
    <cellStyle name="Vírgula 8 5 6 6" xfId="39532"/>
    <cellStyle name="Vírgula 8 5 6 7" xfId="39533"/>
    <cellStyle name="Vírgula 8 5 6 8" xfId="41631"/>
    <cellStyle name="Vírgula 8 5 7" xfId="39534"/>
    <cellStyle name="Vírgula 8 5 7 2" xfId="39535"/>
    <cellStyle name="Vírgula 8 5 7 2 2" xfId="39536"/>
    <cellStyle name="Vírgula 8 5 7 2 3" xfId="39537"/>
    <cellStyle name="Vírgula 8 5 7 2 4" xfId="52585"/>
    <cellStyle name="Vírgula 8 5 7 3" xfId="39538"/>
    <cellStyle name="Vírgula 8 5 7 3 2" xfId="39539"/>
    <cellStyle name="Vírgula 8 5 7 3 3" xfId="50482"/>
    <cellStyle name="Vírgula 8 5 7 4" xfId="39540"/>
    <cellStyle name="Vírgula 8 5 7 5" xfId="39541"/>
    <cellStyle name="Vírgula 8 5 7 6" xfId="41929"/>
    <cellStyle name="Vírgula 8 5 8" xfId="39542"/>
    <cellStyle name="Vírgula 8 5 8 2" xfId="39543"/>
    <cellStyle name="Vírgula 8 5 8 3" xfId="39544"/>
    <cellStyle name="Vírgula 8 5 8 4" xfId="50483"/>
    <cellStyle name="Vírgula 8 5 9" xfId="39545"/>
    <cellStyle name="Vírgula 8 5 9 2" xfId="39546"/>
    <cellStyle name="Vírgula 8 5 9 3" xfId="39547"/>
    <cellStyle name="Vírgula 8 5 9 4" xfId="45563"/>
    <cellStyle name="Vírgula 8 6" xfId="39548"/>
    <cellStyle name="Vírgula 8 6 10" xfId="39549"/>
    <cellStyle name="Vírgula 8 6 11" xfId="40028"/>
    <cellStyle name="Vírgula 8 6 2" xfId="39550"/>
    <cellStyle name="Vírgula 8 6 2 10" xfId="40480"/>
    <cellStyle name="Vírgula 8 6 2 2" xfId="39551"/>
    <cellStyle name="Vírgula 8 6 2 2 2" xfId="39552"/>
    <cellStyle name="Vírgula 8 6 2 2 2 2" xfId="39553"/>
    <cellStyle name="Vírgula 8 6 2 2 2 2 2" xfId="39554"/>
    <cellStyle name="Vírgula 8 6 2 2 2 2 3" xfId="39555"/>
    <cellStyle name="Vírgula 8 6 2 2 2 2 4" xfId="53824"/>
    <cellStyle name="Vírgula 8 6 2 2 2 3" xfId="39556"/>
    <cellStyle name="Vírgula 8 6 2 2 2 3 2" xfId="39557"/>
    <cellStyle name="Vírgula 8 6 2 2 2 3 3" xfId="50484"/>
    <cellStyle name="Vírgula 8 6 2 2 2 4" xfId="39558"/>
    <cellStyle name="Vírgula 8 6 2 2 2 5" xfId="39559"/>
    <cellStyle name="Vírgula 8 6 2 2 2 6" xfId="43168"/>
    <cellStyle name="Vírgula 8 6 2 2 3" xfId="39560"/>
    <cellStyle name="Vírgula 8 6 2 2 3 2" xfId="39561"/>
    <cellStyle name="Vírgula 8 6 2 2 3 3" xfId="39562"/>
    <cellStyle name="Vírgula 8 6 2 2 3 4" xfId="50485"/>
    <cellStyle name="Vírgula 8 6 2 2 4" xfId="39563"/>
    <cellStyle name="Vírgula 8 6 2 2 4 2" xfId="39564"/>
    <cellStyle name="Vírgula 8 6 2 2 4 3" xfId="39565"/>
    <cellStyle name="Vírgula 8 6 2 2 4 4" xfId="46802"/>
    <cellStyle name="Vírgula 8 6 2 2 5" xfId="39566"/>
    <cellStyle name="Vírgula 8 6 2 2 5 2" xfId="39567"/>
    <cellStyle name="Vírgula 8 6 2 2 5 3" xfId="39568"/>
    <cellStyle name="Vírgula 8 6 2 2 5 4" xfId="52013"/>
    <cellStyle name="Vírgula 8 6 2 2 6" xfId="39569"/>
    <cellStyle name="Vírgula 8 6 2 2 6 2" xfId="39570"/>
    <cellStyle name="Vírgula 8 6 2 2 6 3" xfId="44979"/>
    <cellStyle name="Vírgula 8 6 2 2 7" xfId="39571"/>
    <cellStyle name="Vírgula 8 6 2 2 8" xfId="39572"/>
    <cellStyle name="Vírgula 8 6 2 2 9" xfId="41357"/>
    <cellStyle name="Vírgula 8 6 2 3" xfId="39573"/>
    <cellStyle name="Vírgula 8 6 2 3 2" xfId="39574"/>
    <cellStyle name="Vírgula 8 6 2 3 2 2" xfId="39575"/>
    <cellStyle name="Vírgula 8 6 2 3 2 3" xfId="39576"/>
    <cellStyle name="Vírgula 8 6 2 3 2 4" xfId="52947"/>
    <cellStyle name="Vírgula 8 6 2 3 3" xfId="39577"/>
    <cellStyle name="Vírgula 8 6 2 3 3 2" xfId="39578"/>
    <cellStyle name="Vírgula 8 6 2 3 3 3" xfId="50486"/>
    <cellStyle name="Vírgula 8 6 2 3 4" xfId="39579"/>
    <cellStyle name="Vírgula 8 6 2 3 5" xfId="39580"/>
    <cellStyle name="Vírgula 8 6 2 3 6" xfId="42291"/>
    <cellStyle name="Vírgula 8 6 2 4" xfId="39581"/>
    <cellStyle name="Vírgula 8 6 2 4 2" xfId="39582"/>
    <cellStyle name="Vírgula 8 6 2 4 3" xfId="39583"/>
    <cellStyle name="Vírgula 8 6 2 4 4" xfId="50487"/>
    <cellStyle name="Vírgula 8 6 2 5" xfId="39584"/>
    <cellStyle name="Vírgula 8 6 2 5 2" xfId="39585"/>
    <cellStyle name="Vírgula 8 6 2 5 3" xfId="39586"/>
    <cellStyle name="Vírgula 8 6 2 5 4" xfId="45925"/>
    <cellStyle name="Vírgula 8 6 2 6" xfId="39587"/>
    <cellStyle name="Vírgula 8 6 2 6 2" xfId="39588"/>
    <cellStyle name="Vírgula 8 6 2 6 3" xfId="39589"/>
    <cellStyle name="Vírgula 8 6 2 6 4" xfId="51136"/>
    <cellStyle name="Vírgula 8 6 2 7" xfId="39590"/>
    <cellStyle name="Vírgula 8 6 2 7 2" xfId="39591"/>
    <cellStyle name="Vírgula 8 6 2 7 3" xfId="44102"/>
    <cellStyle name="Vírgula 8 6 2 8" xfId="39592"/>
    <cellStyle name="Vírgula 8 6 2 9" xfId="39593"/>
    <cellStyle name="Vírgula 8 6 3" xfId="39594"/>
    <cellStyle name="Vírgula 8 6 3 2" xfId="39595"/>
    <cellStyle name="Vírgula 8 6 3 2 2" xfId="39596"/>
    <cellStyle name="Vírgula 8 6 3 2 2 2" xfId="39597"/>
    <cellStyle name="Vírgula 8 6 3 2 2 3" xfId="39598"/>
    <cellStyle name="Vírgula 8 6 3 2 2 4" xfId="53823"/>
    <cellStyle name="Vírgula 8 6 3 2 3" xfId="39599"/>
    <cellStyle name="Vírgula 8 6 3 2 3 2" xfId="39600"/>
    <cellStyle name="Vírgula 8 6 3 2 3 3" xfId="50488"/>
    <cellStyle name="Vírgula 8 6 3 2 4" xfId="39601"/>
    <cellStyle name="Vírgula 8 6 3 2 5" xfId="39602"/>
    <cellStyle name="Vírgula 8 6 3 2 6" xfId="43167"/>
    <cellStyle name="Vírgula 8 6 3 3" xfId="39603"/>
    <cellStyle name="Vírgula 8 6 3 3 2" xfId="39604"/>
    <cellStyle name="Vírgula 8 6 3 3 3" xfId="39605"/>
    <cellStyle name="Vírgula 8 6 3 3 4" xfId="50489"/>
    <cellStyle name="Vírgula 8 6 3 4" xfId="39606"/>
    <cellStyle name="Vírgula 8 6 3 4 2" xfId="39607"/>
    <cellStyle name="Vírgula 8 6 3 4 3" xfId="39608"/>
    <cellStyle name="Vírgula 8 6 3 4 4" xfId="46801"/>
    <cellStyle name="Vírgula 8 6 3 5" xfId="39609"/>
    <cellStyle name="Vírgula 8 6 3 5 2" xfId="39610"/>
    <cellStyle name="Vírgula 8 6 3 5 3" xfId="39611"/>
    <cellStyle name="Vírgula 8 6 3 5 4" xfId="52012"/>
    <cellStyle name="Vírgula 8 6 3 6" xfId="39612"/>
    <cellStyle name="Vírgula 8 6 3 6 2" xfId="39613"/>
    <cellStyle name="Vírgula 8 6 3 6 3" xfId="44978"/>
    <cellStyle name="Vírgula 8 6 3 7" xfId="39614"/>
    <cellStyle name="Vírgula 8 6 3 8" xfId="39615"/>
    <cellStyle name="Vírgula 8 6 3 9" xfId="41356"/>
    <cellStyle name="Vírgula 8 6 4" xfId="39616"/>
    <cellStyle name="Vírgula 8 6 4 2" xfId="39617"/>
    <cellStyle name="Vírgula 8 6 4 2 2" xfId="39618"/>
    <cellStyle name="Vírgula 8 6 4 2 3" xfId="39619"/>
    <cellStyle name="Vírgula 8 6 4 2 4" xfId="52495"/>
    <cellStyle name="Vírgula 8 6 4 3" xfId="39620"/>
    <cellStyle name="Vírgula 8 6 4 3 2" xfId="39621"/>
    <cellStyle name="Vírgula 8 6 4 3 3" xfId="50490"/>
    <cellStyle name="Vírgula 8 6 4 4" xfId="39622"/>
    <cellStyle name="Vírgula 8 6 4 5" xfId="39623"/>
    <cellStyle name="Vírgula 8 6 4 6" xfId="41839"/>
    <cellStyle name="Vírgula 8 6 5" xfId="39624"/>
    <cellStyle name="Vírgula 8 6 5 2" xfId="39625"/>
    <cellStyle name="Vírgula 8 6 5 3" xfId="39626"/>
    <cellStyle name="Vírgula 8 6 5 4" xfId="50491"/>
    <cellStyle name="Vírgula 8 6 6" xfId="39627"/>
    <cellStyle name="Vírgula 8 6 6 2" xfId="39628"/>
    <cellStyle name="Vírgula 8 6 6 3" xfId="39629"/>
    <cellStyle name="Vírgula 8 6 6 4" xfId="45473"/>
    <cellStyle name="Vírgula 8 6 7" xfId="39630"/>
    <cellStyle name="Vírgula 8 6 7 2" xfId="39631"/>
    <cellStyle name="Vírgula 8 6 7 3" xfId="39632"/>
    <cellStyle name="Vírgula 8 6 7 4" xfId="50684"/>
    <cellStyle name="Vírgula 8 6 8" xfId="39633"/>
    <cellStyle name="Vírgula 8 6 8 2" xfId="39634"/>
    <cellStyle name="Vírgula 8 6 8 3" xfId="43650"/>
    <cellStyle name="Vírgula 8 6 9" xfId="39635"/>
    <cellStyle name="Vírgula 8 7" xfId="39636"/>
    <cellStyle name="Vírgula 8 7 10" xfId="39637"/>
    <cellStyle name="Vírgula 8 7 11" xfId="40163"/>
    <cellStyle name="Vírgula 8 7 2" xfId="39638"/>
    <cellStyle name="Vírgula 8 7 2 10" xfId="40530"/>
    <cellStyle name="Vírgula 8 7 2 2" xfId="39639"/>
    <cellStyle name="Vírgula 8 7 2 2 2" xfId="39640"/>
    <cellStyle name="Vírgula 8 7 2 2 2 2" xfId="39641"/>
    <cellStyle name="Vírgula 8 7 2 2 2 2 2" xfId="39642"/>
    <cellStyle name="Vírgula 8 7 2 2 2 2 3" xfId="39643"/>
    <cellStyle name="Vírgula 8 7 2 2 2 2 4" xfId="53826"/>
    <cellStyle name="Vírgula 8 7 2 2 2 3" xfId="39644"/>
    <cellStyle name="Vírgula 8 7 2 2 2 3 2" xfId="39645"/>
    <cellStyle name="Vírgula 8 7 2 2 2 3 3" xfId="50492"/>
    <cellStyle name="Vírgula 8 7 2 2 2 4" xfId="39646"/>
    <cellStyle name="Vírgula 8 7 2 2 2 5" xfId="39647"/>
    <cellStyle name="Vírgula 8 7 2 2 2 6" xfId="43170"/>
    <cellStyle name="Vírgula 8 7 2 2 3" xfId="39648"/>
    <cellStyle name="Vírgula 8 7 2 2 3 2" xfId="39649"/>
    <cellStyle name="Vírgula 8 7 2 2 3 3" xfId="39650"/>
    <cellStyle name="Vírgula 8 7 2 2 3 4" xfId="50493"/>
    <cellStyle name="Vírgula 8 7 2 2 4" xfId="39651"/>
    <cellStyle name="Vírgula 8 7 2 2 4 2" xfId="39652"/>
    <cellStyle name="Vírgula 8 7 2 2 4 3" xfId="39653"/>
    <cellStyle name="Vírgula 8 7 2 2 4 4" xfId="46804"/>
    <cellStyle name="Vírgula 8 7 2 2 5" xfId="39654"/>
    <cellStyle name="Vírgula 8 7 2 2 5 2" xfId="39655"/>
    <cellStyle name="Vírgula 8 7 2 2 5 3" xfId="39656"/>
    <cellStyle name="Vírgula 8 7 2 2 5 4" xfId="52015"/>
    <cellStyle name="Vírgula 8 7 2 2 6" xfId="39657"/>
    <cellStyle name="Vírgula 8 7 2 2 6 2" xfId="39658"/>
    <cellStyle name="Vírgula 8 7 2 2 6 3" xfId="44981"/>
    <cellStyle name="Vírgula 8 7 2 2 7" xfId="39659"/>
    <cellStyle name="Vírgula 8 7 2 2 8" xfId="39660"/>
    <cellStyle name="Vírgula 8 7 2 2 9" xfId="41359"/>
    <cellStyle name="Vírgula 8 7 2 3" xfId="39661"/>
    <cellStyle name="Vírgula 8 7 2 3 2" xfId="39662"/>
    <cellStyle name="Vírgula 8 7 2 3 2 2" xfId="39663"/>
    <cellStyle name="Vírgula 8 7 2 3 2 3" xfId="39664"/>
    <cellStyle name="Vírgula 8 7 2 3 2 4" xfId="52997"/>
    <cellStyle name="Vírgula 8 7 2 3 3" xfId="39665"/>
    <cellStyle name="Vírgula 8 7 2 3 3 2" xfId="39666"/>
    <cellStyle name="Vírgula 8 7 2 3 3 3" xfId="50494"/>
    <cellStyle name="Vírgula 8 7 2 3 4" xfId="39667"/>
    <cellStyle name="Vírgula 8 7 2 3 5" xfId="39668"/>
    <cellStyle name="Vírgula 8 7 2 3 6" xfId="42341"/>
    <cellStyle name="Vírgula 8 7 2 4" xfId="39669"/>
    <cellStyle name="Vírgula 8 7 2 4 2" xfId="39670"/>
    <cellStyle name="Vírgula 8 7 2 4 3" xfId="39671"/>
    <cellStyle name="Vírgula 8 7 2 4 4" xfId="50495"/>
    <cellStyle name="Vírgula 8 7 2 5" xfId="39672"/>
    <cellStyle name="Vírgula 8 7 2 5 2" xfId="39673"/>
    <cellStyle name="Vírgula 8 7 2 5 3" xfId="39674"/>
    <cellStyle name="Vírgula 8 7 2 5 4" xfId="45975"/>
    <cellStyle name="Vírgula 8 7 2 6" xfId="39675"/>
    <cellStyle name="Vírgula 8 7 2 6 2" xfId="39676"/>
    <cellStyle name="Vírgula 8 7 2 6 3" xfId="39677"/>
    <cellStyle name="Vírgula 8 7 2 6 4" xfId="51186"/>
    <cellStyle name="Vírgula 8 7 2 7" xfId="39678"/>
    <cellStyle name="Vírgula 8 7 2 7 2" xfId="39679"/>
    <cellStyle name="Vírgula 8 7 2 7 3" xfId="44152"/>
    <cellStyle name="Vírgula 8 7 2 8" xfId="39680"/>
    <cellStyle name="Vírgula 8 7 2 9" xfId="39681"/>
    <cellStyle name="Vírgula 8 7 3" xfId="39682"/>
    <cellStyle name="Vírgula 8 7 3 2" xfId="39683"/>
    <cellStyle name="Vírgula 8 7 3 2 2" xfId="39684"/>
    <cellStyle name="Vírgula 8 7 3 2 2 2" xfId="39685"/>
    <cellStyle name="Vírgula 8 7 3 2 2 3" xfId="39686"/>
    <cellStyle name="Vírgula 8 7 3 2 2 4" xfId="53825"/>
    <cellStyle name="Vírgula 8 7 3 2 3" xfId="39687"/>
    <cellStyle name="Vírgula 8 7 3 2 3 2" xfId="39688"/>
    <cellStyle name="Vírgula 8 7 3 2 3 3" xfId="50496"/>
    <cellStyle name="Vírgula 8 7 3 2 4" xfId="39689"/>
    <cellStyle name="Vírgula 8 7 3 2 5" xfId="39690"/>
    <cellStyle name="Vírgula 8 7 3 2 6" xfId="43169"/>
    <cellStyle name="Vírgula 8 7 3 3" xfId="39691"/>
    <cellStyle name="Vírgula 8 7 3 3 2" xfId="39692"/>
    <cellStyle name="Vírgula 8 7 3 3 3" xfId="39693"/>
    <cellStyle name="Vírgula 8 7 3 3 4" xfId="50497"/>
    <cellStyle name="Vírgula 8 7 3 4" xfId="39694"/>
    <cellStyle name="Vírgula 8 7 3 4 2" xfId="39695"/>
    <cellStyle name="Vírgula 8 7 3 4 3" xfId="39696"/>
    <cellStyle name="Vírgula 8 7 3 4 4" xfId="46803"/>
    <cellStyle name="Vírgula 8 7 3 5" xfId="39697"/>
    <cellStyle name="Vírgula 8 7 3 5 2" xfId="39698"/>
    <cellStyle name="Vírgula 8 7 3 5 3" xfId="39699"/>
    <cellStyle name="Vírgula 8 7 3 5 4" xfId="52014"/>
    <cellStyle name="Vírgula 8 7 3 6" xfId="39700"/>
    <cellStyle name="Vírgula 8 7 3 6 2" xfId="39701"/>
    <cellStyle name="Vírgula 8 7 3 6 3" xfId="44980"/>
    <cellStyle name="Vírgula 8 7 3 7" xfId="39702"/>
    <cellStyle name="Vírgula 8 7 3 8" xfId="39703"/>
    <cellStyle name="Vírgula 8 7 3 9" xfId="41358"/>
    <cellStyle name="Vírgula 8 7 4" xfId="39704"/>
    <cellStyle name="Vírgula 8 7 4 2" xfId="39705"/>
    <cellStyle name="Vírgula 8 7 4 2 2" xfId="39706"/>
    <cellStyle name="Vírgula 8 7 4 2 3" xfId="39707"/>
    <cellStyle name="Vírgula 8 7 4 2 4" xfId="52630"/>
    <cellStyle name="Vírgula 8 7 4 3" xfId="39708"/>
    <cellStyle name="Vírgula 8 7 4 3 2" xfId="39709"/>
    <cellStyle name="Vírgula 8 7 4 3 3" xfId="50498"/>
    <cellStyle name="Vírgula 8 7 4 4" xfId="39710"/>
    <cellStyle name="Vírgula 8 7 4 5" xfId="39711"/>
    <cellStyle name="Vírgula 8 7 4 6" xfId="41974"/>
    <cellStyle name="Vírgula 8 7 5" xfId="39712"/>
    <cellStyle name="Vírgula 8 7 5 2" xfId="39713"/>
    <cellStyle name="Vírgula 8 7 5 3" xfId="39714"/>
    <cellStyle name="Vírgula 8 7 5 4" xfId="50499"/>
    <cellStyle name="Vírgula 8 7 6" xfId="39715"/>
    <cellStyle name="Vírgula 8 7 6 2" xfId="39716"/>
    <cellStyle name="Vírgula 8 7 6 3" xfId="39717"/>
    <cellStyle name="Vírgula 8 7 6 4" xfId="45608"/>
    <cellStyle name="Vírgula 8 7 7" xfId="39718"/>
    <cellStyle name="Vírgula 8 7 7 2" xfId="39719"/>
    <cellStyle name="Vírgula 8 7 7 3" xfId="39720"/>
    <cellStyle name="Vírgula 8 7 7 4" xfId="50819"/>
    <cellStyle name="Vírgula 8 7 8" xfId="39721"/>
    <cellStyle name="Vírgula 8 7 8 2" xfId="39722"/>
    <cellStyle name="Vírgula 8 7 8 3" xfId="43785"/>
    <cellStyle name="Vírgula 8 7 9" xfId="39723"/>
    <cellStyle name="Vírgula 8 8" xfId="39724"/>
    <cellStyle name="Vírgula 8 8 10" xfId="39725"/>
    <cellStyle name="Vírgula 8 8 11" xfId="39979"/>
    <cellStyle name="Vírgula 8 8 2" xfId="39726"/>
    <cellStyle name="Vírgula 8 8 2 10" xfId="40436"/>
    <cellStyle name="Vírgula 8 8 2 2" xfId="39727"/>
    <cellStyle name="Vírgula 8 8 2 2 2" xfId="39728"/>
    <cellStyle name="Vírgula 8 8 2 2 2 2" xfId="39729"/>
    <cellStyle name="Vírgula 8 8 2 2 2 2 2" xfId="39730"/>
    <cellStyle name="Vírgula 8 8 2 2 2 2 3" xfId="39731"/>
    <cellStyle name="Vírgula 8 8 2 2 2 2 4" xfId="53828"/>
    <cellStyle name="Vírgula 8 8 2 2 2 3" xfId="39732"/>
    <cellStyle name="Vírgula 8 8 2 2 2 3 2" xfId="39733"/>
    <cellStyle name="Vírgula 8 8 2 2 2 3 3" xfId="50500"/>
    <cellStyle name="Vírgula 8 8 2 2 2 4" xfId="39734"/>
    <cellStyle name="Vírgula 8 8 2 2 2 5" xfId="39735"/>
    <cellStyle name="Vírgula 8 8 2 2 2 6" xfId="43172"/>
    <cellStyle name="Vírgula 8 8 2 2 3" xfId="39736"/>
    <cellStyle name="Vírgula 8 8 2 2 3 2" xfId="39737"/>
    <cellStyle name="Vírgula 8 8 2 2 3 3" xfId="39738"/>
    <cellStyle name="Vírgula 8 8 2 2 3 4" xfId="50501"/>
    <cellStyle name="Vírgula 8 8 2 2 4" xfId="39739"/>
    <cellStyle name="Vírgula 8 8 2 2 4 2" xfId="39740"/>
    <cellStyle name="Vírgula 8 8 2 2 4 3" xfId="39741"/>
    <cellStyle name="Vírgula 8 8 2 2 4 4" xfId="46806"/>
    <cellStyle name="Vírgula 8 8 2 2 5" xfId="39742"/>
    <cellStyle name="Vírgula 8 8 2 2 5 2" xfId="39743"/>
    <cellStyle name="Vírgula 8 8 2 2 5 3" xfId="39744"/>
    <cellStyle name="Vírgula 8 8 2 2 5 4" xfId="52017"/>
    <cellStyle name="Vírgula 8 8 2 2 6" xfId="39745"/>
    <cellStyle name="Vírgula 8 8 2 2 6 2" xfId="39746"/>
    <cellStyle name="Vírgula 8 8 2 2 6 3" xfId="44983"/>
    <cellStyle name="Vírgula 8 8 2 2 7" xfId="39747"/>
    <cellStyle name="Vírgula 8 8 2 2 8" xfId="39748"/>
    <cellStyle name="Vírgula 8 8 2 2 9" xfId="41361"/>
    <cellStyle name="Vírgula 8 8 2 3" xfId="39749"/>
    <cellStyle name="Vírgula 8 8 2 3 2" xfId="39750"/>
    <cellStyle name="Vírgula 8 8 2 3 2 2" xfId="39751"/>
    <cellStyle name="Vírgula 8 8 2 3 2 3" xfId="39752"/>
    <cellStyle name="Vírgula 8 8 2 3 2 4" xfId="52903"/>
    <cellStyle name="Vírgula 8 8 2 3 3" xfId="39753"/>
    <cellStyle name="Vírgula 8 8 2 3 3 2" xfId="39754"/>
    <cellStyle name="Vírgula 8 8 2 3 3 3" xfId="50502"/>
    <cellStyle name="Vírgula 8 8 2 3 4" xfId="39755"/>
    <cellStyle name="Vírgula 8 8 2 3 5" xfId="39756"/>
    <cellStyle name="Vírgula 8 8 2 3 6" xfId="42247"/>
    <cellStyle name="Vírgula 8 8 2 4" xfId="39757"/>
    <cellStyle name="Vírgula 8 8 2 4 2" xfId="39758"/>
    <cellStyle name="Vírgula 8 8 2 4 3" xfId="39759"/>
    <cellStyle name="Vírgula 8 8 2 4 4" xfId="50503"/>
    <cellStyle name="Vírgula 8 8 2 5" xfId="39760"/>
    <cellStyle name="Vírgula 8 8 2 5 2" xfId="39761"/>
    <cellStyle name="Vírgula 8 8 2 5 3" xfId="39762"/>
    <cellStyle name="Vírgula 8 8 2 5 4" xfId="45881"/>
    <cellStyle name="Vírgula 8 8 2 6" xfId="39763"/>
    <cellStyle name="Vírgula 8 8 2 6 2" xfId="39764"/>
    <cellStyle name="Vírgula 8 8 2 6 3" xfId="39765"/>
    <cellStyle name="Vírgula 8 8 2 6 4" xfId="51092"/>
    <cellStyle name="Vírgula 8 8 2 7" xfId="39766"/>
    <cellStyle name="Vírgula 8 8 2 7 2" xfId="39767"/>
    <cellStyle name="Vírgula 8 8 2 7 3" xfId="44058"/>
    <cellStyle name="Vírgula 8 8 2 8" xfId="39768"/>
    <cellStyle name="Vírgula 8 8 2 9" xfId="39769"/>
    <cellStyle name="Vírgula 8 8 3" xfId="39770"/>
    <cellStyle name="Vírgula 8 8 3 2" xfId="39771"/>
    <cellStyle name="Vírgula 8 8 3 2 2" xfId="39772"/>
    <cellStyle name="Vírgula 8 8 3 2 2 2" xfId="39773"/>
    <cellStyle name="Vírgula 8 8 3 2 2 3" xfId="39774"/>
    <cellStyle name="Vírgula 8 8 3 2 2 4" xfId="53827"/>
    <cellStyle name="Vírgula 8 8 3 2 3" xfId="39775"/>
    <cellStyle name="Vírgula 8 8 3 2 3 2" xfId="39776"/>
    <cellStyle name="Vírgula 8 8 3 2 3 3" xfId="50504"/>
    <cellStyle name="Vírgula 8 8 3 2 4" xfId="39777"/>
    <cellStyle name="Vírgula 8 8 3 2 5" xfId="39778"/>
    <cellStyle name="Vírgula 8 8 3 2 6" xfId="43171"/>
    <cellStyle name="Vírgula 8 8 3 3" xfId="39779"/>
    <cellStyle name="Vírgula 8 8 3 3 2" xfId="39780"/>
    <cellStyle name="Vírgula 8 8 3 3 3" xfId="39781"/>
    <cellStyle name="Vírgula 8 8 3 3 4" xfId="50505"/>
    <cellStyle name="Vírgula 8 8 3 4" xfId="39782"/>
    <cellStyle name="Vírgula 8 8 3 4 2" xfId="39783"/>
    <cellStyle name="Vírgula 8 8 3 4 3" xfId="39784"/>
    <cellStyle name="Vírgula 8 8 3 4 4" xfId="46805"/>
    <cellStyle name="Vírgula 8 8 3 5" xfId="39785"/>
    <cellStyle name="Vírgula 8 8 3 5 2" xfId="39786"/>
    <cellStyle name="Vírgula 8 8 3 5 3" xfId="39787"/>
    <cellStyle name="Vírgula 8 8 3 5 4" xfId="52016"/>
    <cellStyle name="Vírgula 8 8 3 6" xfId="39788"/>
    <cellStyle name="Vírgula 8 8 3 6 2" xfId="39789"/>
    <cellStyle name="Vírgula 8 8 3 6 3" xfId="44982"/>
    <cellStyle name="Vírgula 8 8 3 7" xfId="39790"/>
    <cellStyle name="Vírgula 8 8 3 8" xfId="39791"/>
    <cellStyle name="Vírgula 8 8 3 9" xfId="41360"/>
    <cellStyle name="Vírgula 8 8 4" xfId="39792"/>
    <cellStyle name="Vírgula 8 8 4 2" xfId="39793"/>
    <cellStyle name="Vírgula 8 8 4 2 2" xfId="39794"/>
    <cellStyle name="Vírgula 8 8 4 2 3" xfId="39795"/>
    <cellStyle name="Vírgula 8 8 4 2 4" xfId="52446"/>
    <cellStyle name="Vírgula 8 8 4 3" xfId="39796"/>
    <cellStyle name="Vírgula 8 8 4 3 2" xfId="39797"/>
    <cellStyle name="Vírgula 8 8 4 3 3" xfId="50506"/>
    <cellStyle name="Vírgula 8 8 4 4" xfId="39798"/>
    <cellStyle name="Vírgula 8 8 4 5" xfId="39799"/>
    <cellStyle name="Vírgula 8 8 4 6" xfId="41790"/>
    <cellStyle name="Vírgula 8 8 5" xfId="39800"/>
    <cellStyle name="Vírgula 8 8 5 2" xfId="39801"/>
    <cellStyle name="Vírgula 8 8 5 3" xfId="39802"/>
    <cellStyle name="Vírgula 8 8 5 4" xfId="50507"/>
    <cellStyle name="Vírgula 8 8 6" xfId="39803"/>
    <cellStyle name="Vírgula 8 8 6 2" xfId="39804"/>
    <cellStyle name="Vírgula 8 8 6 3" xfId="39805"/>
    <cellStyle name="Vírgula 8 8 6 4" xfId="45424"/>
    <cellStyle name="Vírgula 8 8 7" xfId="39806"/>
    <cellStyle name="Vírgula 8 8 7 2" xfId="39807"/>
    <cellStyle name="Vírgula 8 8 7 3" xfId="39808"/>
    <cellStyle name="Vírgula 8 8 7 4" xfId="50635"/>
    <cellStyle name="Vírgula 8 8 8" xfId="39809"/>
    <cellStyle name="Vírgula 8 8 8 2" xfId="39810"/>
    <cellStyle name="Vírgula 8 8 8 3" xfId="43601"/>
    <cellStyle name="Vírgula 8 8 9" xfId="39811"/>
    <cellStyle name="Vírgula 8 9" xfId="39812"/>
    <cellStyle name="Vírgula 8 9 10" xfId="40301"/>
    <cellStyle name="Vírgula 8 9 2" xfId="39813"/>
    <cellStyle name="Vírgula 8 9 2 2" xfId="39814"/>
    <cellStyle name="Vírgula 8 9 2 2 2" xfId="39815"/>
    <cellStyle name="Vírgula 8 9 2 2 2 2" xfId="39816"/>
    <cellStyle name="Vírgula 8 9 2 2 2 3" xfId="39817"/>
    <cellStyle name="Vírgula 8 9 2 2 2 4" xfId="53829"/>
    <cellStyle name="Vírgula 8 9 2 2 3" xfId="39818"/>
    <cellStyle name="Vírgula 8 9 2 2 3 2" xfId="39819"/>
    <cellStyle name="Vírgula 8 9 2 2 3 3" xfId="50508"/>
    <cellStyle name="Vírgula 8 9 2 2 4" xfId="39820"/>
    <cellStyle name="Vírgula 8 9 2 2 5" xfId="39821"/>
    <cellStyle name="Vírgula 8 9 2 2 6" xfId="43173"/>
    <cellStyle name="Vírgula 8 9 2 3" xfId="39822"/>
    <cellStyle name="Vírgula 8 9 2 3 2" xfId="39823"/>
    <cellStyle name="Vírgula 8 9 2 3 3" xfId="39824"/>
    <cellStyle name="Vírgula 8 9 2 3 4" xfId="50509"/>
    <cellStyle name="Vírgula 8 9 2 4" xfId="39825"/>
    <cellStyle name="Vírgula 8 9 2 4 2" xfId="39826"/>
    <cellStyle name="Vírgula 8 9 2 4 3" xfId="39827"/>
    <cellStyle name="Vírgula 8 9 2 4 4" xfId="46807"/>
    <cellStyle name="Vírgula 8 9 2 5" xfId="39828"/>
    <cellStyle name="Vírgula 8 9 2 5 2" xfId="39829"/>
    <cellStyle name="Vírgula 8 9 2 5 3" xfId="39830"/>
    <cellStyle name="Vírgula 8 9 2 5 4" xfId="52018"/>
    <cellStyle name="Vírgula 8 9 2 6" xfId="39831"/>
    <cellStyle name="Vírgula 8 9 2 6 2" xfId="39832"/>
    <cellStyle name="Vírgula 8 9 2 6 3" xfId="44984"/>
    <cellStyle name="Vírgula 8 9 2 7" xfId="39833"/>
    <cellStyle name="Vírgula 8 9 2 8" xfId="39834"/>
    <cellStyle name="Vírgula 8 9 2 9" xfId="41362"/>
    <cellStyle name="Vírgula 8 9 3" xfId="39835"/>
    <cellStyle name="Vírgula 8 9 3 2" xfId="39836"/>
    <cellStyle name="Vírgula 8 9 3 2 2" xfId="39837"/>
    <cellStyle name="Vírgula 8 9 3 2 3" xfId="39838"/>
    <cellStyle name="Vírgula 8 9 3 2 4" xfId="52768"/>
    <cellStyle name="Vírgula 8 9 3 3" xfId="39839"/>
    <cellStyle name="Vírgula 8 9 3 3 2" xfId="39840"/>
    <cellStyle name="Vírgula 8 9 3 3 3" xfId="50510"/>
    <cellStyle name="Vírgula 8 9 3 4" xfId="39841"/>
    <cellStyle name="Vírgula 8 9 3 5" xfId="39842"/>
    <cellStyle name="Vírgula 8 9 3 6" xfId="42112"/>
    <cellStyle name="Vírgula 8 9 4" xfId="39843"/>
    <cellStyle name="Vírgula 8 9 4 2" xfId="39844"/>
    <cellStyle name="Vírgula 8 9 4 3" xfId="39845"/>
    <cellStyle name="Vírgula 8 9 4 4" xfId="50511"/>
    <cellStyle name="Vírgula 8 9 5" xfId="39846"/>
    <cellStyle name="Vírgula 8 9 5 2" xfId="39847"/>
    <cellStyle name="Vírgula 8 9 5 3" xfId="39848"/>
    <cellStyle name="Vírgula 8 9 5 4" xfId="45746"/>
    <cellStyle name="Vírgula 8 9 6" xfId="39849"/>
    <cellStyle name="Vírgula 8 9 6 2" xfId="39850"/>
    <cellStyle name="Vírgula 8 9 6 3" xfId="39851"/>
    <cellStyle name="Vírgula 8 9 6 4" xfId="50957"/>
    <cellStyle name="Vírgula 8 9 7" xfId="39852"/>
    <cellStyle name="Vírgula 8 9 7 2" xfId="39853"/>
    <cellStyle name="Vírgula 8 9 7 3" xfId="43923"/>
    <cellStyle name="Vírgula 8 9 8" xfId="39854"/>
    <cellStyle name="Vírgula 8 9 9" xfId="39855"/>
    <cellStyle name="Vírgula 9" xfId="59"/>
  </cellStyles>
  <dxfs count="9">
    <dxf>
      <font>
        <b val="0"/>
        <condense val="0"/>
        <extend val="0"/>
        <color indexed="9"/>
      </font>
    </dxf>
    <dxf>
      <font>
        <condense val="0"/>
        <extend val="0"/>
        <color indexed="9"/>
      </font>
    </dxf>
    <dxf>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0"/>
        <name val="Arial"/>
        <scheme val="none"/>
      </font>
      <fill>
        <patternFill patternType="solid">
          <fgColor indexed="64"/>
          <bgColor indexed="65"/>
        </patternFill>
      </fill>
    </dxf>
    <dxf>
      <font>
        <b val="0"/>
        <condense val="0"/>
        <extend val="0"/>
        <color indexed="17"/>
      </font>
      <border>
        <left style="thin">
          <color indexed="64"/>
        </left>
        <right style="thin">
          <color indexed="64"/>
        </right>
        <top style="thin">
          <color indexed="64"/>
        </top>
        <bottom style="thin">
          <color indexed="64"/>
        </bottom>
      </border>
    </dxf>
    <dxf>
      <font>
        <b val="0"/>
        <condense val="0"/>
        <extend val="0"/>
        <color indexed="10"/>
      </font>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0"/>
        <name val="Arial"/>
        <scheme val="none"/>
      </font>
      <fill>
        <patternFill patternType="solid">
          <fgColor indexed="64"/>
          <bgColor theme="0"/>
        </patternFill>
      </fill>
      <border>
        <left/>
        <right/>
        <top/>
        <bottom/>
      </border>
    </dxf>
    <dxf>
      <font>
        <b/>
        <i val="0"/>
        <strike val="0"/>
        <condense val="0"/>
        <extend val="0"/>
        <outline val="0"/>
        <shadow val="0"/>
        <color theme="1"/>
      </font>
      <fill>
        <patternFill patternType="solid">
          <fgColor indexed="64"/>
          <bgColor theme="0" tint="-0.14996795556505021"/>
        </patternFill>
      </fill>
      <border>
        <left style="thin">
          <color indexed="64"/>
        </left>
        <right style="thin">
          <color indexed="64"/>
        </right>
        <top style="thin">
          <color indexed="64"/>
        </top>
        <bottom style="thin">
          <color indexed="64"/>
        </bottom>
      </border>
    </dxf>
    <dxf>
      <font>
        <b/>
        <i val="0"/>
        <strike val="0"/>
        <condense val="0"/>
        <extend val="0"/>
        <outline val="0"/>
        <shadow val="0"/>
      </font>
      <fill>
        <patternFill patternType="solid">
          <fgColor indexed="64"/>
          <bgColor theme="0" tint="-0.1499679555650502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ENHARIA/Documents/.DOCUMENTOS%20BASE/BDI%20PARA%20OS%20BOB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sheetDataSet>
      <sheetData sheetId="0">
        <row r="38">
          <cell r="C38" t="str">
            <v>Sim</v>
          </cell>
        </row>
      </sheetData>
      <sheetData sheetId="1"/>
      <sheetData sheetId="2"/>
      <sheetData sheetId="3"/>
      <sheetData sheetId="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WC47"/>
  <sheetViews>
    <sheetView showGridLines="0" view="pageBreakPreview" topLeftCell="I7" zoomScaleNormal="100" zoomScaleSheetLayoutView="100" workbookViewId="0">
      <selection activeCell="U22" sqref="U22"/>
    </sheetView>
  </sheetViews>
  <sheetFormatPr defaultColWidth="0" defaultRowHeight="35.1" customHeight="1"/>
  <cols>
    <col min="1" max="1" width="26.5" style="5" hidden="1" customWidth="1"/>
    <col min="2" max="3" width="8" style="5" hidden="1" customWidth="1"/>
    <col min="4" max="4" width="20.625" style="5" hidden="1" customWidth="1"/>
    <col min="5" max="8" width="8" style="5" hidden="1" customWidth="1"/>
    <col min="9" max="11" width="9.375" style="5" customWidth="1"/>
    <col min="12" max="12" width="21.25" style="5" customWidth="1"/>
    <col min="13" max="14" width="9.375" style="5" customWidth="1"/>
    <col min="15" max="15" width="11.25" style="5" customWidth="1"/>
    <col min="16" max="18" width="9.375" style="5" customWidth="1"/>
    <col min="19" max="19" width="3.25" style="5" customWidth="1"/>
    <col min="20" max="20" width="25.875" style="5" customWidth="1"/>
    <col min="21" max="21" width="12" style="5" customWidth="1"/>
    <col min="22" max="256" width="8" style="5" hidden="1"/>
    <col min="257" max="264" width="8" style="5" hidden="1" customWidth="1"/>
    <col min="265" max="270" width="9.375" style="5" customWidth="1"/>
    <col min="271" max="271" width="11.25" style="5" customWidth="1"/>
    <col min="272" max="274" width="9.375" style="5" customWidth="1"/>
    <col min="275" max="275" width="3.25" style="5" customWidth="1"/>
    <col min="276" max="276" width="25.875" style="5" customWidth="1"/>
    <col min="277" max="277" width="12" style="5" customWidth="1"/>
    <col min="278" max="512" width="8" style="5" hidden="1"/>
    <col min="513" max="520" width="8" style="5" hidden="1" customWidth="1"/>
    <col min="521" max="526" width="9.375" style="5" customWidth="1"/>
    <col min="527" max="527" width="11.25" style="5" customWidth="1"/>
    <col min="528" max="530" width="9.375" style="5" customWidth="1"/>
    <col min="531" max="531" width="3.25" style="5" customWidth="1"/>
    <col min="532" max="532" width="25.875" style="5" customWidth="1"/>
    <col min="533" max="533" width="12" style="5" customWidth="1"/>
    <col min="534" max="768" width="8" style="5" hidden="1"/>
    <col min="769" max="776" width="8" style="5" hidden="1" customWidth="1"/>
    <col min="777" max="782" width="9.375" style="5" customWidth="1"/>
    <col min="783" max="783" width="11.25" style="5" customWidth="1"/>
    <col min="784" max="786" width="9.375" style="5" customWidth="1"/>
    <col min="787" max="787" width="3.25" style="5" customWidth="1"/>
    <col min="788" max="788" width="25.875" style="5" customWidth="1"/>
    <col min="789" max="789" width="12" style="5" customWidth="1"/>
    <col min="790" max="1024" width="8" style="5" hidden="1"/>
    <col min="1025" max="1032" width="8" style="5" hidden="1" customWidth="1"/>
    <col min="1033" max="1038" width="9.375" style="5" customWidth="1"/>
    <col min="1039" max="1039" width="11.25" style="5" customWidth="1"/>
    <col min="1040" max="1042" width="9.375" style="5" customWidth="1"/>
    <col min="1043" max="1043" width="3.25" style="5" customWidth="1"/>
    <col min="1044" max="1044" width="25.875" style="5" customWidth="1"/>
    <col min="1045" max="1045" width="12" style="5" customWidth="1"/>
    <col min="1046" max="1280" width="8" style="5" hidden="1"/>
    <col min="1281" max="1288" width="8" style="5" hidden="1" customWidth="1"/>
    <col min="1289" max="1294" width="9.375" style="5" customWidth="1"/>
    <col min="1295" max="1295" width="11.25" style="5" customWidth="1"/>
    <col min="1296" max="1298" width="9.375" style="5" customWidth="1"/>
    <col min="1299" max="1299" width="3.25" style="5" customWidth="1"/>
    <col min="1300" max="1300" width="25.875" style="5" customWidth="1"/>
    <col min="1301" max="1301" width="12" style="5" customWidth="1"/>
    <col min="1302" max="1536" width="8" style="5" hidden="1"/>
    <col min="1537" max="1544" width="8" style="5" hidden="1" customWidth="1"/>
    <col min="1545" max="1550" width="9.375" style="5" customWidth="1"/>
    <col min="1551" max="1551" width="11.25" style="5" customWidth="1"/>
    <col min="1552" max="1554" width="9.375" style="5" customWidth="1"/>
    <col min="1555" max="1555" width="3.25" style="5" customWidth="1"/>
    <col min="1556" max="1556" width="25.875" style="5" customWidth="1"/>
    <col min="1557" max="1557" width="12" style="5" customWidth="1"/>
    <col min="1558" max="1792" width="8" style="5" hidden="1"/>
    <col min="1793" max="1800" width="8" style="5" hidden="1" customWidth="1"/>
    <col min="1801" max="1806" width="9.375" style="5" customWidth="1"/>
    <col min="1807" max="1807" width="11.25" style="5" customWidth="1"/>
    <col min="1808" max="1810" width="9.375" style="5" customWidth="1"/>
    <col min="1811" max="1811" width="3.25" style="5" customWidth="1"/>
    <col min="1812" max="1812" width="25.875" style="5" customWidth="1"/>
    <col min="1813" max="1813" width="12" style="5" customWidth="1"/>
    <col min="1814" max="2048" width="8" style="5" hidden="1"/>
    <col min="2049" max="2056" width="8" style="5" hidden="1" customWidth="1"/>
    <col min="2057" max="2062" width="9.375" style="5" customWidth="1"/>
    <col min="2063" max="2063" width="11.25" style="5" customWidth="1"/>
    <col min="2064" max="2066" width="9.375" style="5" customWidth="1"/>
    <col min="2067" max="2067" width="3.25" style="5" customWidth="1"/>
    <col min="2068" max="2068" width="25.875" style="5" customWidth="1"/>
    <col min="2069" max="2069" width="12" style="5" customWidth="1"/>
    <col min="2070" max="2304" width="8" style="5" hidden="1"/>
    <col min="2305" max="2312" width="8" style="5" hidden="1" customWidth="1"/>
    <col min="2313" max="2318" width="9.375" style="5" customWidth="1"/>
    <col min="2319" max="2319" width="11.25" style="5" customWidth="1"/>
    <col min="2320" max="2322" width="9.375" style="5" customWidth="1"/>
    <col min="2323" max="2323" width="3.25" style="5" customWidth="1"/>
    <col min="2324" max="2324" width="25.875" style="5" customWidth="1"/>
    <col min="2325" max="2325" width="12" style="5" customWidth="1"/>
    <col min="2326" max="2560" width="8" style="5" hidden="1"/>
    <col min="2561" max="2568" width="8" style="5" hidden="1" customWidth="1"/>
    <col min="2569" max="2574" width="9.375" style="5" customWidth="1"/>
    <col min="2575" max="2575" width="11.25" style="5" customWidth="1"/>
    <col min="2576" max="2578" width="9.375" style="5" customWidth="1"/>
    <col min="2579" max="2579" width="3.25" style="5" customWidth="1"/>
    <col min="2580" max="2580" width="25.875" style="5" customWidth="1"/>
    <col min="2581" max="2581" width="12" style="5" customWidth="1"/>
    <col min="2582" max="2816" width="8" style="5" hidden="1"/>
    <col min="2817" max="2824" width="8" style="5" hidden="1" customWidth="1"/>
    <col min="2825" max="2830" width="9.375" style="5" customWidth="1"/>
    <col min="2831" max="2831" width="11.25" style="5" customWidth="1"/>
    <col min="2832" max="2834" width="9.375" style="5" customWidth="1"/>
    <col min="2835" max="2835" width="3.25" style="5" customWidth="1"/>
    <col min="2836" max="2836" width="25.875" style="5" customWidth="1"/>
    <col min="2837" max="2837" width="12" style="5" customWidth="1"/>
    <col min="2838" max="3072" width="8" style="5" hidden="1"/>
    <col min="3073" max="3080" width="8" style="5" hidden="1" customWidth="1"/>
    <col min="3081" max="3086" width="9.375" style="5" customWidth="1"/>
    <col min="3087" max="3087" width="11.25" style="5" customWidth="1"/>
    <col min="3088" max="3090" width="9.375" style="5" customWidth="1"/>
    <col min="3091" max="3091" width="3.25" style="5" customWidth="1"/>
    <col min="3092" max="3092" width="25.875" style="5" customWidth="1"/>
    <col min="3093" max="3093" width="12" style="5" customWidth="1"/>
    <col min="3094" max="3328" width="8" style="5" hidden="1"/>
    <col min="3329" max="3336" width="8" style="5" hidden="1" customWidth="1"/>
    <col min="3337" max="3342" width="9.375" style="5" customWidth="1"/>
    <col min="3343" max="3343" width="11.25" style="5" customWidth="1"/>
    <col min="3344" max="3346" width="9.375" style="5" customWidth="1"/>
    <col min="3347" max="3347" width="3.25" style="5" customWidth="1"/>
    <col min="3348" max="3348" width="25.875" style="5" customWidth="1"/>
    <col min="3349" max="3349" width="12" style="5" customWidth="1"/>
    <col min="3350" max="3584" width="8" style="5" hidden="1"/>
    <col min="3585" max="3592" width="8" style="5" hidden="1" customWidth="1"/>
    <col min="3593" max="3598" width="9.375" style="5" customWidth="1"/>
    <col min="3599" max="3599" width="11.25" style="5" customWidth="1"/>
    <col min="3600" max="3602" width="9.375" style="5" customWidth="1"/>
    <col min="3603" max="3603" width="3.25" style="5" customWidth="1"/>
    <col min="3604" max="3604" width="25.875" style="5" customWidth="1"/>
    <col min="3605" max="3605" width="12" style="5" customWidth="1"/>
    <col min="3606" max="3840" width="8" style="5" hidden="1"/>
    <col min="3841" max="3848" width="8" style="5" hidden="1" customWidth="1"/>
    <col min="3849" max="3854" width="9.375" style="5" customWidth="1"/>
    <col min="3855" max="3855" width="11.25" style="5" customWidth="1"/>
    <col min="3856" max="3858" width="9.375" style="5" customWidth="1"/>
    <col min="3859" max="3859" width="3.25" style="5" customWidth="1"/>
    <col min="3860" max="3860" width="25.875" style="5" customWidth="1"/>
    <col min="3861" max="3861" width="12" style="5" customWidth="1"/>
    <col min="3862" max="4096" width="8" style="5" hidden="1"/>
    <col min="4097" max="4104" width="8" style="5" hidden="1" customWidth="1"/>
    <col min="4105" max="4110" width="9.375" style="5" customWidth="1"/>
    <col min="4111" max="4111" width="11.25" style="5" customWidth="1"/>
    <col min="4112" max="4114" width="9.375" style="5" customWidth="1"/>
    <col min="4115" max="4115" width="3.25" style="5" customWidth="1"/>
    <col min="4116" max="4116" width="25.875" style="5" customWidth="1"/>
    <col min="4117" max="4117" width="12" style="5" customWidth="1"/>
    <col min="4118" max="4352" width="8" style="5" hidden="1"/>
    <col min="4353" max="4360" width="8" style="5" hidden="1" customWidth="1"/>
    <col min="4361" max="4366" width="9.375" style="5" customWidth="1"/>
    <col min="4367" max="4367" width="11.25" style="5" customWidth="1"/>
    <col min="4368" max="4370" width="9.375" style="5" customWidth="1"/>
    <col min="4371" max="4371" width="3.25" style="5" customWidth="1"/>
    <col min="4372" max="4372" width="25.875" style="5" customWidth="1"/>
    <col min="4373" max="4373" width="12" style="5" customWidth="1"/>
    <col min="4374" max="4608" width="8" style="5" hidden="1"/>
    <col min="4609" max="4616" width="8" style="5" hidden="1" customWidth="1"/>
    <col min="4617" max="4622" width="9.375" style="5" customWidth="1"/>
    <col min="4623" max="4623" width="11.25" style="5" customWidth="1"/>
    <col min="4624" max="4626" width="9.375" style="5" customWidth="1"/>
    <col min="4627" max="4627" width="3.25" style="5" customWidth="1"/>
    <col min="4628" max="4628" width="25.875" style="5" customWidth="1"/>
    <col min="4629" max="4629" width="12" style="5" customWidth="1"/>
    <col min="4630" max="4864" width="8" style="5" hidden="1"/>
    <col min="4865" max="4872" width="8" style="5" hidden="1" customWidth="1"/>
    <col min="4873" max="4878" width="9.375" style="5" customWidth="1"/>
    <col min="4879" max="4879" width="11.25" style="5" customWidth="1"/>
    <col min="4880" max="4882" width="9.375" style="5" customWidth="1"/>
    <col min="4883" max="4883" width="3.25" style="5" customWidth="1"/>
    <col min="4884" max="4884" width="25.875" style="5" customWidth="1"/>
    <col min="4885" max="4885" width="12" style="5" customWidth="1"/>
    <col min="4886" max="5120" width="8" style="5" hidden="1"/>
    <col min="5121" max="5128" width="8" style="5" hidden="1" customWidth="1"/>
    <col min="5129" max="5134" width="9.375" style="5" customWidth="1"/>
    <col min="5135" max="5135" width="11.25" style="5" customWidth="1"/>
    <col min="5136" max="5138" width="9.375" style="5" customWidth="1"/>
    <col min="5139" max="5139" width="3.25" style="5" customWidth="1"/>
    <col min="5140" max="5140" width="25.875" style="5" customWidth="1"/>
    <col min="5141" max="5141" width="12" style="5" customWidth="1"/>
    <col min="5142" max="5376" width="8" style="5" hidden="1"/>
    <col min="5377" max="5384" width="8" style="5" hidden="1" customWidth="1"/>
    <col min="5385" max="5390" width="9.375" style="5" customWidth="1"/>
    <col min="5391" max="5391" width="11.25" style="5" customWidth="1"/>
    <col min="5392" max="5394" width="9.375" style="5" customWidth="1"/>
    <col min="5395" max="5395" width="3.25" style="5" customWidth="1"/>
    <col min="5396" max="5396" width="25.875" style="5" customWidth="1"/>
    <col min="5397" max="5397" width="12" style="5" customWidth="1"/>
    <col min="5398" max="5632" width="8" style="5" hidden="1"/>
    <col min="5633" max="5640" width="8" style="5" hidden="1" customWidth="1"/>
    <col min="5641" max="5646" width="9.375" style="5" customWidth="1"/>
    <col min="5647" max="5647" width="11.25" style="5" customWidth="1"/>
    <col min="5648" max="5650" width="9.375" style="5" customWidth="1"/>
    <col min="5651" max="5651" width="3.25" style="5" customWidth="1"/>
    <col min="5652" max="5652" width="25.875" style="5" customWidth="1"/>
    <col min="5653" max="5653" width="12" style="5" customWidth="1"/>
    <col min="5654" max="5888" width="8" style="5" hidden="1"/>
    <col min="5889" max="5896" width="8" style="5" hidden="1" customWidth="1"/>
    <col min="5897" max="5902" width="9.375" style="5" customWidth="1"/>
    <col min="5903" max="5903" width="11.25" style="5" customWidth="1"/>
    <col min="5904" max="5906" width="9.375" style="5" customWidth="1"/>
    <col min="5907" max="5907" width="3.25" style="5" customWidth="1"/>
    <col min="5908" max="5908" width="25.875" style="5" customWidth="1"/>
    <col min="5909" max="5909" width="12" style="5" customWidth="1"/>
    <col min="5910" max="6144" width="8" style="5" hidden="1"/>
    <col min="6145" max="6152" width="8" style="5" hidden="1" customWidth="1"/>
    <col min="6153" max="6158" width="9.375" style="5" customWidth="1"/>
    <col min="6159" max="6159" width="11.25" style="5" customWidth="1"/>
    <col min="6160" max="6162" width="9.375" style="5" customWidth="1"/>
    <col min="6163" max="6163" width="3.25" style="5" customWidth="1"/>
    <col min="6164" max="6164" width="25.875" style="5" customWidth="1"/>
    <col min="6165" max="6165" width="12" style="5" customWidth="1"/>
    <col min="6166" max="6400" width="8" style="5" hidden="1"/>
    <col min="6401" max="6408" width="8" style="5" hidden="1" customWidth="1"/>
    <col min="6409" max="6414" width="9.375" style="5" customWidth="1"/>
    <col min="6415" max="6415" width="11.25" style="5" customWidth="1"/>
    <col min="6416" max="6418" width="9.375" style="5" customWidth="1"/>
    <col min="6419" max="6419" width="3.25" style="5" customWidth="1"/>
    <col min="6420" max="6420" width="25.875" style="5" customWidth="1"/>
    <col min="6421" max="6421" width="12" style="5" customWidth="1"/>
    <col min="6422" max="6656" width="8" style="5" hidden="1"/>
    <col min="6657" max="6664" width="8" style="5" hidden="1" customWidth="1"/>
    <col min="6665" max="6670" width="9.375" style="5" customWidth="1"/>
    <col min="6671" max="6671" width="11.25" style="5" customWidth="1"/>
    <col min="6672" max="6674" width="9.375" style="5" customWidth="1"/>
    <col min="6675" max="6675" width="3.25" style="5" customWidth="1"/>
    <col min="6676" max="6676" width="25.875" style="5" customWidth="1"/>
    <col min="6677" max="6677" width="12" style="5" customWidth="1"/>
    <col min="6678" max="6912" width="8" style="5" hidden="1"/>
    <col min="6913" max="6920" width="8" style="5" hidden="1" customWidth="1"/>
    <col min="6921" max="6926" width="9.375" style="5" customWidth="1"/>
    <col min="6927" max="6927" width="11.25" style="5" customWidth="1"/>
    <col min="6928" max="6930" width="9.375" style="5" customWidth="1"/>
    <col min="6931" max="6931" width="3.25" style="5" customWidth="1"/>
    <col min="6932" max="6932" width="25.875" style="5" customWidth="1"/>
    <col min="6933" max="6933" width="12" style="5" customWidth="1"/>
    <col min="6934" max="7168" width="8" style="5" hidden="1"/>
    <col min="7169" max="7176" width="8" style="5" hidden="1" customWidth="1"/>
    <col min="7177" max="7182" width="9.375" style="5" customWidth="1"/>
    <col min="7183" max="7183" width="11.25" style="5" customWidth="1"/>
    <col min="7184" max="7186" width="9.375" style="5" customWidth="1"/>
    <col min="7187" max="7187" width="3.25" style="5" customWidth="1"/>
    <col min="7188" max="7188" width="25.875" style="5" customWidth="1"/>
    <col min="7189" max="7189" width="12" style="5" customWidth="1"/>
    <col min="7190" max="7424" width="8" style="5" hidden="1"/>
    <col min="7425" max="7432" width="8" style="5" hidden="1" customWidth="1"/>
    <col min="7433" max="7438" width="9.375" style="5" customWidth="1"/>
    <col min="7439" max="7439" width="11.25" style="5" customWidth="1"/>
    <col min="7440" max="7442" width="9.375" style="5" customWidth="1"/>
    <col min="7443" max="7443" width="3.25" style="5" customWidth="1"/>
    <col min="7444" max="7444" width="25.875" style="5" customWidth="1"/>
    <col min="7445" max="7445" width="12" style="5" customWidth="1"/>
    <col min="7446" max="7680" width="8" style="5" hidden="1"/>
    <col min="7681" max="7688" width="8" style="5" hidden="1" customWidth="1"/>
    <col min="7689" max="7694" width="9.375" style="5" customWidth="1"/>
    <col min="7695" max="7695" width="11.25" style="5" customWidth="1"/>
    <col min="7696" max="7698" width="9.375" style="5" customWidth="1"/>
    <col min="7699" max="7699" width="3.25" style="5" customWidth="1"/>
    <col min="7700" max="7700" width="25.875" style="5" customWidth="1"/>
    <col min="7701" max="7701" width="12" style="5" customWidth="1"/>
    <col min="7702" max="7936" width="8" style="5" hidden="1"/>
    <col min="7937" max="7944" width="8" style="5" hidden="1" customWidth="1"/>
    <col min="7945" max="7950" width="9.375" style="5" customWidth="1"/>
    <col min="7951" max="7951" width="11.25" style="5" customWidth="1"/>
    <col min="7952" max="7954" width="9.375" style="5" customWidth="1"/>
    <col min="7955" max="7955" width="3.25" style="5" customWidth="1"/>
    <col min="7956" max="7956" width="25.875" style="5" customWidth="1"/>
    <col min="7957" max="7957" width="12" style="5" customWidth="1"/>
    <col min="7958" max="8192" width="8" style="5" hidden="1"/>
    <col min="8193" max="8200" width="8" style="5" hidden="1" customWidth="1"/>
    <col min="8201" max="8206" width="9.375" style="5" customWidth="1"/>
    <col min="8207" max="8207" width="11.25" style="5" customWidth="1"/>
    <col min="8208" max="8210" width="9.375" style="5" customWidth="1"/>
    <col min="8211" max="8211" width="3.25" style="5" customWidth="1"/>
    <col min="8212" max="8212" width="25.875" style="5" customWidth="1"/>
    <col min="8213" max="8213" width="12" style="5" customWidth="1"/>
    <col min="8214" max="8448" width="8" style="5" hidden="1"/>
    <col min="8449" max="8456" width="8" style="5" hidden="1" customWidth="1"/>
    <col min="8457" max="8462" width="9.375" style="5" customWidth="1"/>
    <col min="8463" max="8463" width="11.25" style="5" customWidth="1"/>
    <col min="8464" max="8466" width="9.375" style="5" customWidth="1"/>
    <col min="8467" max="8467" width="3.25" style="5" customWidth="1"/>
    <col min="8468" max="8468" width="25.875" style="5" customWidth="1"/>
    <col min="8469" max="8469" width="12" style="5" customWidth="1"/>
    <col min="8470" max="8704" width="8" style="5" hidden="1"/>
    <col min="8705" max="8712" width="8" style="5" hidden="1" customWidth="1"/>
    <col min="8713" max="8718" width="9.375" style="5" customWidth="1"/>
    <col min="8719" max="8719" width="11.25" style="5" customWidth="1"/>
    <col min="8720" max="8722" width="9.375" style="5" customWidth="1"/>
    <col min="8723" max="8723" width="3.25" style="5" customWidth="1"/>
    <col min="8724" max="8724" width="25.875" style="5" customWidth="1"/>
    <col min="8725" max="8725" width="12" style="5" customWidth="1"/>
    <col min="8726" max="8960" width="8" style="5" hidden="1"/>
    <col min="8961" max="8968" width="8" style="5" hidden="1" customWidth="1"/>
    <col min="8969" max="8974" width="9.375" style="5" customWidth="1"/>
    <col min="8975" max="8975" width="11.25" style="5" customWidth="1"/>
    <col min="8976" max="8978" width="9.375" style="5" customWidth="1"/>
    <col min="8979" max="8979" width="3.25" style="5" customWidth="1"/>
    <col min="8980" max="8980" width="25.875" style="5" customWidth="1"/>
    <col min="8981" max="8981" width="12" style="5" customWidth="1"/>
    <col min="8982" max="9216" width="8" style="5" hidden="1"/>
    <col min="9217" max="9224" width="8" style="5" hidden="1" customWidth="1"/>
    <col min="9225" max="9230" width="9.375" style="5" customWidth="1"/>
    <col min="9231" max="9231" width="11.25" style="5" customWidth="1"/>
    <col min="9232" max="9234" width="9.375" style="5" customWidth="1"/>
    <col min="9235" max="9235" width="3.25" style="5" customWidth="1"/>
    <col min="9236" max="9236" width="25.875" style="5" customWidth="1"/>
    <col min="9237" max="9237" width="12" style="5" customWidth="1"/>
    <col min="9238" max="9472" width="8" style="5" hidden="1"/>
    <col min="9473" max="9480" width="8" style="5" hidden="1" customWidth="1"/>
    <col min="9481" max="9486" width="9.375" style="5" customWidth="1"/>
    <col min="9487" max="9487" width="11.25" style="5" customWidth="1"/>
    <col min="9488" max="9490" width="9.375" style="5" customWidth="1"/>
    <col min="9491" max="9491" width="3.25" style="5" customWidth="1"/>
    <col min="9492" max="9492" width="25.875" style="5" customWidth="1"/>
    <col min="9493" max="9493" width="12" style="5" customWidth="1"/>
    <col min="9494" max="9728" width="8" style="5" hidden="1"/>
    <col min="9729" max="9736" width="8" style="5" hidden="1" customWidth="1"/>
    <col min="9737" max="9742" width="9.375" style="5" customWidth="1"/>
    <col min="9743" max="9743" width="11.25" style="5" customWidth="1"/>
    <col min="9744" max="9746" width="9.375" style="5" customWidth="1"/>
    <col min="9747" max="9747" width="3.25" style="5" customWidth="1"/>
    <col min="9748" max="9748" width="25.875" style="5" customWidth="1"/>
    <col min="9749" max="9749" width="12" style="5" customWidth="1"/>
    <col min="9750" max="9984" width="8" style="5" hidden="1"/>
    <col min="9985" max="9992" width="8" style="5" hidden="1" customWidth="1"/>
    <col min="9993" max="9998" width="9.375" style="5" customWidth="1"/>
    <col min="9999" max="9999" width="11.25" style="5" customWidth="1"/>
    <col min="10000" max="10002" width="9.375" style="5" customWidth="1"/>
    <col min="10003" max="10003" width="3.25" style="5" customWidth="1"/>
    <col min="10004" max="10004" width="25.875" style="5" customWidth="1"/>
    <col min="10005" max="10005" width="12" style="5" customWidth="1"/>
    <col min="10006" max="10240" width="8" style="5" hidden="1"/>
    <col min="10241" max="10248" width="8" style="5" hidden="1" customWidth="1"/>
    <col min="10249" max="10254" width="9.375" style="5" customWidth="1"/>
    <col min="10255" max="10255" width="11.25" style="5" customWidth="1"/>
    <col min="10256" max="10258" width="9.375" style="5" customWidth="1"/>
    <col min="10259" max="10259" width="3.25" style="5" customWidth="1"/>
    <col min="10260" max="10260" width="25.875" style="5" customWidth="1"/>
    <col min="10261" max="10261" width="12" style="5" customWidth="1"/>
    <col min="10262" max="10496" width="8" style="5" hidden="1"/>
    <col min="10497" max="10504" width="8" style="5" hidden="1" customWidth="1"/>
    <col min="10505" max="10510" width="9.375" style="5" customWidth="1"/>
    <col min="10511" max="10511" width="11.25" style="5" customWidth="1"/>
    <col min="10512" max="10514" width="9.375" style="5" customWidth="1"/>
    <col min="10515" max="10515" width="3.25" style="5" customWidth="1"/>
    <col min="10516" max="10516" width="25.875" style="5" customWidth="1"/>
    <col min="10517" max="10517" width="12" style="5" customWidth="1"/>
    <col min="10518" max="10752" width="8" style="5" hidden="1"/>
    <col min="10753" max="10760" width="8" style="5" hidden="1" customWidth="1"/>
    <col min="10761" max="10766" width="9.375" style="5" customWidth="1"/>
    <col min="10767" max="10767" width="11.25" style="5" customWidth="1"/>
    <col min="10768" max="10770" width="9.375" style="5" customWidth="1"/>
    <col min="10771" max="10771" width="3.25" style="5" customWidth="1"/>
    <col min="10772" max="10772" width="25.875" style="5" customWidth="1"/>
    <col min="10773" max="10773" width="12" style="5" customWidth="1"/>
    <col min="10774" max="11008" width="8" style="5" hidden="1"/>
    <col min="11009" max="11016" width="8" style="5" hidden="1" customWidth="1"/>
    <col min="11017" max="11022" width="9.375" style="5" customWidth="1"/>
    <col min="11023" max="11023" width="11.25" style="5" customWidth="1"/>
    <col min="11024" max="11026" width="9.375" style="5" customWidth="1"/>
    <col min="11027" max="11027" width="3.25" style="5" customWidth="1"/>
    <col min="11028" max="11028" width="25.875" style="5" customWidth="1"/>
    <col min="11029" max="11029" width="12" style="5" customWidth="1"/>
    <col min="11030" max="11264" width="8" style="5" hidden="1"/>
    <col min="11265" max="11272" width="8" style="5" hidden="1" customWidth="1"/>
    <col min="11273" max="11278" width="9.375" style="5" customWidth="1"/>
    <col min="11279" max="11279" width="11.25" style="5" customWidth="1"/>
    <col min="11280" max="11282" width="9.375" style="5" customWidth="1"/>
    <col min="11283" max="11283" width="3.25" style="5" customWidth="1"/>
    <col min="11284" max="11284" width="25.875" style="5" customWidth="1"/>
    <col min="11285" max="11285" width="12" style="5" customWidth="1"/>
    <col min="11286" max="11520" width="8" style="5" hidden="1"/>
    <col min="11521" max="11528" width="8" style="5" hidden="1" customWidth="1"/>
    <col min="11529" max="11534" width="9.375" style="5" customWidth="1"/>
    <col min="11535" max="11535" width="11.25" style="5" customWidth="1"/>
    <col min="11536" max="11538" width="9.375" style="5" customWidth="1"/>
    <col min="11539" max="11539" width="3.25" style="5" customWidth="1"/>
    <col min="11540" max="11540" width="25.875" style="5" customWidth="1"/>
    <col min="11541" max="11541" width="12" style="5" customWidth="1"/>
    <col min="11542" max="11776" width="8" style="5" hidden="1"/>
    <col min="11777" max="11784" width="8" style="5" hidden="1" customWidth="1"/>
    <col min="11785" max="11790" width="9.375" style="5" customWidth="1"/>
    <col min="11791" max="11791" width="11.25" style="5" customWidth="1"/>
    <col min="11792" max="11794" width="9.375" style="5" customWidth="1"/>
    <col min="11795" max="11795" width="3.25" style="5" customWidth="1"/>
    <col min="11796" max="11796" width="25.875" style="5" customWidth="1"/>
    <col min="11797" max="11797" width="12" style="5" customWidth="1"/>
    <col min="11798" max="12032" width="8" style="5" hidden="1"/>
    <col min="12033" max="12040" width="8" style="5" hidden="1" customWidth="1"/>
    <col min="12041" max="12046" width="9.375" style="5" customWidth="1"/>
    <col min="12047" max="12047" width="11.25" style="5" customWidth="1"/>
    <col min="12048" max="12050" width="9.375" style="5" customWidth="1"/>
    <col min="12051" max="12051" width="3.25" style="5" customWidth="1"/>
    <col min="12052" max="12052" width="25.875" style="5" customWidth="1"/>
    <col min="12053" max="12053" width="12" style="5" customWidth="1"/>
    <col min="12054" max="12288" width="8" style="5" hidden="1"/>
    <col min="12289" max="12296" width="8" style="5" hidden="1" customWidth="1"/>
    <col min="12297" max="12302" width="9.375" style="5" customWidth="1"/>
    <col min="12303" max="12303" width="11.25" style="5" customWidth="1"/>
    <col min="12304" max="12306" width="9.375" style="5" customWidth="1"/>
    <col min="12307" max="12307" width="3.25" style="5" customWidth="1"/>
    <col min="12308" max="12308" width="25.875" style="5" customWidth="1"/>
    <col min="12309" max="12309" width="12" style="5" customWidth="1"/>
    <col min="12310" max="12544" width="8" style="5" hidden="1"/>
    <col min="12545" max="12552" width="8" style="5" hidden="1" customWidth="1"/>
    <col min="12553" max="12558" width="9.375" style="5" customWidth="1"/>
    <col min="12559" max="12559" width="11.25" style="5" customWidth="1"/>
    <col min="12560" max="12562" width="9.375" style="5" customWidth="1"/>
    <col min="12563" max="12563" width="3.25" style="5" customWidth="1"/>
    <col min="12564" max="12564" width="25.875" style="5" customWidth="1"/>
    <col min="12565" max="12565" width="12" style="5" customWidth="1"/>
    <col min="12566" max="12800" width="8" style="5" hidden="1"/>
    <col min="12801" max="12808" width="8" style="5" hidden="1" customWidth="1"/>
    <col min="12809" max="12814" width="9.375" style="5" customWidth="1"/>
    <col min="12815" max="12815" width="11.25" style="5" customWidth="1"/>
    <col min="12816" max="12818" width="9.375" style="5" customWidth="1"/>
    <col min="12819" max="12819" width="3.25" style="5" customWidth="1"/>
    <col min="12820" max="12820" width="25.875" style="5" customWidth="1"/>
    <col min="12821" max="12821" width="12" style="5" customWidth="1"/>
    <col min="12822" max="13056" width="8" style="5" hidden="1"/>
    <col min="13057" max="13064" width="8" style="5" hidden="1" customWidth="1"/>
    <col min="13065" max="13070" width="9.375" style="5" customWidth="1"/>
    <col min="13071" max="13071" width="11.25" style="5" customWidth="1"/>
    <col min="13072" max="13074" width="9.375" style="5" customWidth="1"/>
    <col min="13075" max="13075" width="3.25" style="5" customWidth="1"/>
    <col min="13076" max="13076" width="25.875" style="5" customWidth="1"/>
    <col min="13077" max="13077" width="12" style="5" customWidth="1"/>
    <col min="13078" max="13312" width="8" style="5" hidden="1"/>
    <col min="13313" max="13320" width="8" style="5" hidden="1" customWidth="1"/>
    <col min="13321" max="13326" width="9.375" style="5" customWidth="1"/>
    <col min="13327" max="13327" width="11.25" style="5" customWidth="1"/>
    <col min="13328" max="13330" width="9.375" style="5" customWidth="1"/>
    <col min="13331" max="13331" width="3.25" style="5" customWidth="1"/>
    <col min="13332" max="13332" width="25.875" style="5" customWidth="1"/>
    <col min="13333" max="13333" width="12" style="5" customWidth="1"/>
    <col min="13334" max="13568" width="8" style="5" hidden="1"/>
    <col min="13569" max="13576" width="8" style="5" hidden="1" customWidth="1"/>
    <col min="13577" max="13582" width="9.375" style="5" customWidth="1"/>
    <col min="13583" max="13583" width="11.25" style="5" customWidth="1"/>
    <col min="13584" max="13586" width="9.375" style="5" customWidth="1"/>
    <col min="13587" max="13587" width="3.25" style="5" customWidth="1"/>
    <col min="13588" max="13588" width="25.875" style="5" customWidth="1"/>
    <col min="13589" max="13589" width="12" style="5" customWidth="1"/>
    <col min="13590" max="13824" width="8" style="5" hidden="1"/>
    <col min="13825" max="13832" width="8" style="5" hidden="1" customWidth="1"/>
    <col min="13833" max="13838" width="9.375" style="5" customWidth="1"/>
    <col min="13839" max="13839" width="11.25" style="5" customWidth="1"/>
    <col min="13840" max="13842" width="9.375" style="5" customWidth="1"/>
    <col min="13843" max="13843" width="3.25" style="5" customWidth="1"/>
    <col min="13844" max="13844" width="25.875" style="5" customWidth="1"/>
    <col min="13845" max="13845" width="12" style="5" customWidth="1"/>
    <col min="13846" max="14080" width="8" style="5" hidden="1"/>
    <col min="14081" max="14088" width="8" style="5" hidden="1" customWidth="1"/>
    <col min="14089" max="14094" width="9.375" style="5" customWidth="1"/>
    <col min="14095" max="14095" width="11.25" style="5" customWidth="1"/>
    <col min="14096" max="14098" width="9.375" style="5" customWidth="1"/>
    <col min="14099" max="14099" width="3.25" style="5" customWidth="1"/>
    <col min="14100" max="14100" width="25.875" style="5" customWidth="1"/>
    <col min="14101" max="14101" width="12" style="5" customWidth="1"/>
    <col min="14102" max="14336" width="8" style="5" hidden="1"/>
    <col min="14337" max="14344" width="8" style="5" hidden="1" customWidth="1"/>
    <col min="14345" max="14350" width="9.375" style="5" customWidth="1"/>
    <col min="14351" max="14351" width="11.25" style="5" customWidth="1"/>
    <col min="14352" max="14354" width="9.375" style="5" customWidth="1"/>
    <col min="14355" max="14355" width="3.25" style="5" customWidth="1"/>
    <col min="14356" max="14356" width="25.875" style="5" customWidth="1"/>
    <col min="14357" max="14357" width="12" style="5" customWidth="1"/>
    <col min="14358" max="14592" width="8" style="5" hidden="1"/>
    <col min="14593" max="14600" width="8" style="5" hidden="1" customWidth="1"/>
    <col min="14601" max="14606" width="9.375" style="5" customWidth="1"/>
    <col min="14607" max="14607" width="11.25" style="5" customWidth="1"/>
    <col min="14608" max="14610" width="9.375" style="5" customWidth="1"/>
    <col min="14611" max="14611" width="3.25" style="5" customWidth="1"/>
    <col min="14612" max="14612" width="25.875" style="5" customWidth="1"/>
    <col min="14613" max="14613" width="12" style="5" customWidth="1"/>
    <col min="14614" max="14848" width="8" style="5" hidden="1"/>
    <col min="14849" max="14856" width="8" style="5" hidden="1" customWidth="1"/>
    <col min="14857" max="14862" width="9.375" style="5" customWidth="1"/>
    <col min="14863" max="14863" width="11.25" style="5" customWidth="1"/>
    <col min="14864" max="14866" width="9.375" style="5" customWidth="1"/>
    <col min="14867" max="14867" width="3.25" style="5" customWidth="1"/>
    <col min="14868" max="14868" width="25.875" style="5" customWidth="1"/>
    <col min="14869" max="14869" width="12" style="5" customWidth="1"/>
    <col min="14870" max="15104" width="8" style="5" hidden="1"/>
    <col min="15105" max="15112" width="8" style="5" hidden="1" customWidth="1"/>
    <col min="15113" max="15118" width="9.375" style="5" customWidth="1"/>
    <col min="15119" max="15119" width="11.25" style="5" customWidth="1"/>
    <col min="15120" max="15122" width="9.375" style="5" customWidth="1"/>
    <col min="15123" max="15123" width="3.25" style="5" customWidth="1"/>
    <col min="15124" max="15124" width="25.875" style="5" customWidth="1"/>
    <col min="15125" max="15125" width="12" style="5" customWidth="1"/>
    <col min="15126" max="15360" width="8" style="5" hidden="1"/>
    <col min="15361" max="15368" width="8" style="5" hidden="1" customWidth="1"/>
    <col min="15369" max="15374" width="9.375" style="5" customWidth="1"/>
    <col min="15375" max="15375" width="11.25" style="5" customWidth="1"/>
    <col min="15376" max="15378" width="9.375" style="5" customWidth="1"/>
    <col min="15379" max="15379" width="3.25" style="5" customWidth="1"/>
    <col min="15380" max="15380" width="25.875" style="5" customWidth="1"/>
    <col min="15381" max="15381" width="12" style="5" customWidth="1"/>
    <col min="15382" max="15616" width="8" style="5" hidden="1"/>
    <col min="15617" max="15624" width="8" style="5" hidden="1" customWidth="1"/>
    <col min="15625" max="15630" width="9.375" style="5" customWidth="1"/>
    <col min="15631" max="15631" width="11.25" style="5" customWidth="1"/>
    <col min="15632" max="15634" width="9.375" style="5" customWidth="1"/>
    <col min="15635" max="15635" width="3.25" style="5" customWidth="1"/>
    <col min="15636" max="15636" width="25.875" style="5" customWidth="1"/>
    <col min="15637" max="15637" width="12" style="5" customWidth="1"/>
    <col min="15638" max="15872" width="8" style="5" hidden="1"/>
    <col min="15873" max="15880" width="8" style="5" hidden="1" customWidth="1"/>
    <col min="15881" max="15886" width="9.375" style="5" customWidth="1"/>
    <col min="15887" max="15887" width="11.25" style="5" customWidth="1"/>
    <col min="15888" max="15890" width="9.375" style="5" customWidth="1"/>
    <col min="15891" max="15891" width="3.25" style="5" customWidth="1"/>
    <col min="15892" max="15892" width="25.875" style="5" customWidth="1"/>
    <col min="15893" max="15893" width="12" style="5" customWidth="1"/>
    <col min="15894" max="16128" width="8" style="5" hidden="1"/>
    <col min="16129" max="16136" width="8" style="5" hidden="1" customWidth="1"/>
    <col min="16137" max="16142" width="9.375" style="5" customWidth="1"/>
    <col min="16143" max="16143" width="11.25" style="5" customWidth="1"/>
    <col min="16144" max="16146" width="9.375" style="5" customWidth="1"/>
    <col min="16147" max="16147" width="3.25" style="5" customWidth="1"/>
    <col min="16148" max="16148" width="25.875" style="5" customWidth="1"/>
    <col min="16149" max="16149" width="12" style="5" customWidth="1"/>
    <col min="16150" max="16384" width="8" style="5" hidden="1"/>
  </cols>
  <sheetData>
    <row r="1" spans="1:20" ht="35.1" customHeight="1">
      <c r="E1" s="6" t="s">
        <v>376</v>
      </c>
      <c r="F1" s="6" t="s">
        <v>377</v>
      </c>
      <c r="G1" s="6" t="s">
        <v>378</v>
      </c>
      <c r="N1" s="6"/>
      <c r="Q1" s="7"/>
      <c r="R1" s="7"/>
    </row>
    <row r="2" spans="1:20" ht="35.1" customHeight="1">
      <c r="A2" s="5" t="s">
        <v>379</v>
      </c>
      <c r="B2" s="8" t="s">
        <v>380</v>
      </c>
      <c r="C2" s="5" t="str">
        <f t="shared" ref="C2:C34" si="0">CONCATENATE(A2,"-",B2)</f>
        <v>Construção e Reforma de Edifícios-AC</v>
      </c>
      <c r="E2" s="9">
        <v>0.03</v>
      </c>
      <c r="F2" s="9">
        <v>0.04</v>
      </c>
      <c r="G2" s="9">
        <v>5.5E-2</v>
      </c>
      <c r="Q2" s="7"/>
      <c r="R2" s="7"/>
    </row>
    <row r="3" spans="1:20" ht="35.1" customHeight="1">
      <c r="A3" s="5" t="str">
        <f>A2</f>
        <v>Construção e Reforma de Edifícios</v>
      </c>
      <c r="B3" s="8" t="s">
        <v>381</v>
      </c>
      <c r="C3" s="5" t="str">
        <f t="shared" si="0"/>
        <v>Construção e Reforma de Edifícios-SG</v>
      </c>
      <c r="E3" s="9">
        <v>8.0000000000000002E-3</v>
      </c>
      <c r="F3" s="9">
        <v>8.0000000000000002E-3</v>
      </c>
      <c r="G3" s="9">
        <v>0.01</v>
      </c>
    </row>
    <row r="4" spans="1:20" ht="35.1" customHeight="1">
      <c r="A4" s="5" t="str">
        <f>A3</f>
        <v>Construção e Reforma de Edifícios</v>
      </c>
      <c r="B4" s="8" t="s">
        <v>382</v>
      </c>
      <c r="C4" s="5" t="str">
        <f t="shared" si="0"/>
        <v>Construção e Reforma de Edifícios-R</v>
      </c>
      <c r="E4" s="9">
        <v>9.7000000000000003E-3</v>
      </c>
      <c r="F4" s="9">
        <v>1.2699999999999999E-2</v>
      </c>
      <c r="G4" s="9">
        <v>1.2699999999999999E-2</v>
      </c>
    </row>
    <row r="5" spans="1:20" ht="35.1" customHeight="1">
      <c r="A5" s="5" t="str">
        <f>A4</f>
        <v>Construção e Reforma de Edifícios</v>
      </c>
      <c r="B5" s="8" t="s">
        <v>383</v>
      </c>
      <c r="C5" s="5" t="str">
        <f t="shared" si="0"/>
        <v>Construção e Reforma de Edifícios-DF</v>
      </c>
      <c r="E5" s="9">
        <v>5.8999999999999999E-3</v>
      </c>
      <c r="F5" s="9">
        <v>1.23E-2</v>
      </c>
      <c r="G5" s="9">
        <v>1.3899999999999999E-2</v>
      </c>
      <c r="S5" s="10"/>
    </row>
    <row r="6" spans="1:20" ht="15.75">
      <c r="A6" s="5" t="str">
        <f>A5</f>
        <v>Construção e Reforma de Edifícios</v>
      </c>
      <c r="B6" s="8" t="s">
        <v>384</v>
      </c>
      <c r="C6" s="5" t="str">
        <f t="shared" si="0"/>
        <v>Construção e Reforma de Edifícios-L</v>
      </c>
      <c r="E6" s="9">
        <v>6.1600000000000002E-2</v>
      </c>
      <c r="F6" s="9">
        <v>7.400000000000001E-2</v>
      </c>
      <c r="G6" s="9">
        <v>8.9600000000000013E-2</v>
      </c>
      <c r="I6" s="11"/>
      <c r="J6" s="11"/>
      <c r="K6" s="11"/>
      <c r="L6" s="11"/>
      <c r="M6" s="11"/>
      <c r="N6" s="11"/>
      <c r="O6" s="11"/>
      <c r="P6" s="11"/>
      <c r="Q6" s="11"/>
      <c r="R6" s="11"/>
    </row>
    <row r="7" spans="1:20" ht="31.5">
      <c r="A7" s="5" t="str">
        <f>A6</f>
        <v>Construção e Reforma de Edifícios</v>
      </c>
      <c r="B7" s="12" t="s">
        <v>385</v>
      </c>
      <c r="C7" s="5" t="str">
        <f t="shared" si="0"/>
        <v>Construção e Reforma de Edifícios-BDI PAD</v>
      </c>
      <c r="E7" s="9">
        <v>0.2034</v>
      </c>
      <c r="F7" s="9">
        <v>0.22120000000000001</v>
      </c>
      <c r="G7" s="9">
        <v>0.25</v>
      </c>
      <c r="I7" s="205" t="s">
        <v>386</v>
      </c>
      <c r="J7" s="206"/>
      <c r="K7" s="206"/>
      <c r="L7" s="206"/>
      <c r="M7" s="206"/>
      <c r="N7" s="206"/>
      <c r="O7" s="206"/>
      <c r="P7" s="206"/>
      <c r="Q7" s="206"/>
      <c r="R7" s="207"/>
    </row>
    <row r="8" spans="1:20" ht="15.75">
      <c r="A8" s="5" t="s">
        <v>387</v>
      </c>
      <c r="B8" s="8" t="s">
        <v>380</v>
      </c>
      <c r="C8" s="5" t="str">
        <f t="shared" si="0"/>
        <v>Construção de Praças Urbanas, Rodovias, Ferrovias e recapeamento e pavimentação de vias urbanas-AC</v>
      </c>
      <c r="E8" s="9">
        <v>3.7999999999999999E-2</v>
      </c>
      <c r="F8" s="9">
        <v>4.0099999999999997E-2</v>
      </c>
      <c r="G8" s="9">
        <v>4.6699999999999998E-2</v>
      </c>
      <c r="I8" s="208" t="s">
        <v>372</v>
      </c>
      <c r="J8" s="208"/>
      <c r="K8" s="208"/>
      <c r="L8" s="208"/>
      <c r="M8" s="208"/>
      <c r="N8" s="208"/>
      <c r="O8" s="208"/>
      <c r="P8" s="208"/>
      <c r="Q8" s="208"/>
      <c r="R8" s="208"/>
    </row>
    <row r="9" spans="1:20" ht="15.75">
      <c r="A9" s="5" t="s">
        <v>387</v>
      </c>
      <c r="B9" s="8" t="s">
        <v>381</v>
      </c>
      <c r="C9" s="5" t="str">
        <f t="shared" si="0"/>
        <v>Construção de Praças Urbanas, Rodovias, Ferrovias e recapeamento e pavimentação de vias urbanas-SG</v>
      </c>
      <c r="E9" s="9">
        <v>3.2000000000000002E-3</v>
      </c>
      <c r="F9" s="9">
        <v>4.0000000000000001E-3</v>
      </c>
      <c r="G9" s="9">
        <v>7.4000000000000003E-3</v>
      </c>
      <c r="I9" s="11"/>
      <c r="J9" s="11"/>
      <c r="K9" s="11"/>
      <c r="L9" s="11"/>
      <c r="M9" s="11"/>
      <c r="N9" s="11"/>
      <c r="O9" s="11"/>
      <c r="P9" s="11"/>
      <c r="Q9" s="11"/>
      <c r="R9" s="11"/>
    </row>
    <row r="10" spans="1:20" ht="15.75">
      <c r="A10" s="5" t="s">
        <v>387</v>
      </c>
      <c r="B10" s="8" t="s">
        <v>382</v>
      </c>
      <c r="C10" s="5" t="str">
        <f t="shared" si="0"/>
        <v>Construção de Praças Urbanas, Rodovias, Ferrovias e recapeamento e pavimentação de vias urbanas-R</v>
      </c>
      <c r="E10" s="9">
        <v>5.0000000000000001E-3</v>
      </c>
      <c r="F10" s="9">
        <v>5.6000000000000008E-3</v>
      </c>
      <c r="G10" s="9">
        <v>9.7000000000000003E-3</v>
      </c>
      <c r="I10" s="209" t="s">
        <v>388</v>
      </c>
      <c r="J10" s="210"/>
      <c r="K10" s="210"/>
      <c r="L10" s="210"/>
      <c r="M10" s="210"/>
      <c r="N10" s="210"/>
      <c r="O10" s="210"/>
      <c r="P10" s="210"/>
      <c r="Q10" s="211" t="s">
        <v>389</v>
      </c>
      <c r="R10" s="212"/>
    </row>
    <row r="11" spans="1:20" ht="15.75">
      <c r="A11" s="5" t="s">
        <v>387</v>
      </c>
      <c r="B11" s="8" t="s">
        <v>383</v>
      </c>
      <c r="C11" s="5" t="str">
        <f t="shared" si="0"/>
        <v>Construção de Praças Urbanas, Rodovias, Ferrovias e recapeamento e pavimentação de vias urbanas-DF</v>
      </c>
      <c r="E11" s="9">
        <v>1.0200000000000001E-2</v>
      </c>
      <c r="F11" s="9">
        <v>1.11E-2</v>
      </c>
      <c r="G11" s="9">
        <v>1.21E-2</v>
      </c>
      <c r="I11" s="213" t="s">
        <v>379</v>
      </c>
      <c r="J11" s="214"/>
      <c r="K11" s="214"/>
      <c r="L11" s="214"/>
      <c r="M11" s="214"/>
      <c r="N11" s="214"/>
      <c r="O11" s="214"/>
      <c r="P11" s="215"/>
      <c r="Q11" s="216" t="str">
        <f>[1]DADOS!$C$38</f>
        <v>Sim</v>
      </c>
      <c r="R11" s="217"/>
    </row>
    <row r="12" spans="1:20" ht="15.75">
      <c r="A12" s="5" t="s">
        <v>387</v>
      </c>
      <c r="B12" s="8" t="s">
        <v>384</v>
      </c>
      <c r="C12" s="5" t="str">
        <f t="shared" si="0"/>
        <v>Construção de Praças Urbanas, Rodovias, Ferrovias e recapeamento e pavimentação de vias urbanas-L</v>
      </c>
      <c r="E12" s="9">
        <v>6.6400000000000001E-2</v>
      </c>
      <c r="F12" s="9">
        <v>7.2999999999999995E-2</v>
      </c>
      <c r="G12" s="9">
        <v>8.6899999999999991E-2</v>
      </c>
    </row>
    <row r="13" spans="1:20" ht="31.5">
      <c r="A13" s="5" t="s">
        <v>387</v>
      </c>
      <c r="B13" s="12" t="s">
        <v>385</v>
      </c>
      <c r="C13" s="5" t="str">
        <f t="shared" si="0"/>
        <v>Construção de Praças Urbanas, Rodovias, Ferrovias e recapeamento e pavimentação de vias urbanas-BDI PAD</v>
      </c>
      <c r="E13" s="9">
        <v>0.19600000000000001</v>
      </c>
      <c r="F13" s="9">
        <v>0.2097</v>
      </c>
      <c r="G13" s="9">
        <v>0.24230000000000002</v>
      </c>
      <c r="I13" s="199" t="s">
        <v>390</v>
      </c>
      <c r="J13" s="199"/>
      <c r="K13" s="199"/>
      <c r="L13" s="199"/>
      <c r="M13" s="199"/>
      <c r="N13" s="199"/>
      <c r="O13" s="199"/>
      <c r="P13" s="199"/>
      <c r="Q13" s="200">
        <v>1</v>
      </c>
      <c r="R13" s="200"/>
    </row>
    <row r="14" spans="1:20" ht="35.1" customHeight="1">
      <c r="A14" s="5" t="s">
        <v>391</v>
      </c>
      <c r="B14" s="8" t="s">
        <v>380</v>
      </c>
      <c r="C14" s="5" t="str">
        <f t="shared" si="0"/>
        <v>Construção de Redes de Abastecimento de Água, Coleta de Esgoto-AC</v>
      </c>
      <c r="E14" s="9">
        <v>3.4300000000000004E-2</v>
      </c>
      <c r="F14" s="9">
        <v>4.9299999999999997E-2</v>
      </c>
      <c r="G14" s="9">
        <v>6.7099999999999993E-2</v>
      </c>
      <c r="I14" s="202" t="s">
        <v>392</v>
      </c>
      <c r="J14" s="202"/>
      <c r="K14" s="202"/>
      <c r="L14" s="202"/>
      <c r="M14" s="202"/>
      <c r="N14" s="202"/>
      <c r="O14" s="202"/>
      <c r="P14" s="202"/>
      <c r="Q14" s="200">
        <v>0.02</v>
      </c>
      <c r="R14" s="200"/>
    </row>
    <row r="15" spans="1:20" ht="35.1" customHeight="1">
      <c r="A15" s="5" t="str">
        <f>A14</f>
        <v>Construção de Redes de Abastecimento de Água, Coleta de Esgoto</v>
      </c>
      <c r="B15" s="8" t="s">
        <v>381</v>
      </c>
      <c r="C15" s="5" t="str">
        <f t="shared" si="0"/>
        <v>Construção de Redes de Abastecimento de Água, Coleta de Esgoto-SG</v>
      </c>
      <c r="E15" s="9">
        <v>2.8000000000000004E-3</v>
      </c>
      <c r="F15" s="9">
        <v>4.8999999999999998E-3</v>
      </c>
      <c r="G15" s="9">
        <v>7.4999999999999997E-3</v>
      </c>
    </row>
    <row r="16" spans="1:20" ht="15.75">
      <c r="B16" s="8"/>
      <c r="E16" s="9"/>
      <c r="F16" s="9"/>
      <c r="G16" s="9"/>
      <c r="I16" s="203" t="s">
        <v>393</v>
      </c>
      <c r="J16" s="203"/>
      <c r="K16" s="203"/>
      <c r="L16" s="203"/>
      <c r="M16" s="203" t="s">
        <v>394</v>
      </c>
      <c r="N16" s="204" t="s">
        <v>395</v>
      </c>
      <c r="O16" s="204" t="s">
        <v>396</v>
      </c>
      <c r="P16" s="203" t="s">
        <v>397</v>
      </c>
      <c r="Q16" s="203" t="s">
        <v>398</v>
      </c>
      <c r="R16" s="203" t="s">
        <v>399</v>
      </c>
      <c r="T16" s="5" t="str">
        <f>IF(V27,"Para BDI fora do intervalo estatístico, deve ser apresentado Relatório Técnico Circunstanciado justificando a adoção do percentual de cada parcela do BDI.","")</f>
        <v/>
      </c>
    </row>
    <row r="17" spans="1:23" ht="35.1" customHeight="1">
      <c r="A17" s="5" t="str">
        <f>A15</f>
        <v>Construção de Redes de Abastecimento de Água, Coleta de Esgoto</v>
      </c>
      <c r="B17" s="8" t="s">
        <v>382</v>
      </c>
      <c r="C17" s="5" t="str">
        <f t="shared" si="0"/>
        <v>Construção de Redes de Abastecimento de Água, Coleta de Esgoto-R</v>
      </c>
      <c r="E17" s="9">
        <v>0.01</v>
      </c>
      <c r="F17" s="9">
        <v>1.3899999999999999E-2</v>
      </c>
      <c r="G17" s="9">
        <v>1.7399999999999999E-2</v>
      </c>
      <c r="I17" s="203"/>
      <c r="J17" s="203"/>
      <c r="K17" s="203"/>
      <c r="L17" s="203"/>
      <c r="M17" s="203"/>
      <c r="N17" s="204"/>
      <c r="O17" s="204"/>
      <c r="P17" s="203"/>
      <c r="Q17" s="203"/>
      <c r="R17" s="203"/>
    </row>
    <row r="18" spans="1:23" ht="35.1" customHeight="1">
      <c r="A18" s="5" t="str">
        <f>A17</f>
        <v>Construção de Redes de Abastecimento de Água, Coleta de Esgoto</v>
      </c>
      <c r="B18" s="8" t="s">
        <v>383</v>
      </c>
      <c r="C18" s="5" t="str">
        <f t="shared" si="0"/>
        <v>Construção de Redes de Abastecimento de Água, Coleta de Esgoto-DF</v>
      </c>
      <c r="E18" s="9">
        <v>9.3999999999999986E-3</v>
      </c>
      <c r="F18" s="9">
        <v>9.8999999999999991E-3</v>
      </c>
      <c r="G18" s="9">
        <v>1.1699999999999999E-2</v>
      </c>
      <c r="I18" s="188" t="str">
        <f>IF($I$11=$A$46,"Encargos Sociais incidentes sobre a mão de obra","Administração Central")</f>
        <v>Administração Central</v>
      </c>
      <c r="J18" s="188"/>
      <c r="K18" s="188"/>
      <c r="L18" s="188"/>
      <c r="M18" s="13" t="str">
        <f>IF($I$11=$A$46,"K1","AC")</f>
        <v>AC</v>
      </c>
      <c r="N18" s="14">
        <v>0.03</v>
      </c>
      <c r="O18" s="15" t="s">
        <v>400</v>
      </c>
      <c r="P18" s="16">
        <f>VLOOKUP(CONCATENATE(I$11,"-",M18),$C$2:$G$37,3,FALSE)</f>
        <v>0.03</v>
      </c>
      <c r="Q18" s="16">
        <f>VLOOKUP(CONCATENATE(I$11,"-",M18),$C$2:$G$37,4,FALSE)</f>
        <v>0.04</v>
      </c>
      <c r="R18" s="16">
        <f>VLOOKUP(CONCATENATE(I$11,"-",M18),$C$2:$G$37,5,FALSE)</f>
        <v>5.5E-2</v>
      </c>
    </row>
    <row r="19" spans="1:23" ht="35.1" customHeight="1">
      <c r="A19" s="5" t="str">
        <f>A18</f>
        <v>Construção de Redes de Abastecimento de Água, Coleta de Esgoto</v>
      </c>
      <c r="B19" s="8" t="s">
        <v>384</v>
      </c>
      <c r="C19" s="5" t="str">
        <f t="shared" si="0"/>
        <v>Construção de Redes de Abastecimento de Água, Coleta de Esgoto-L</v>
      </c>
      <c r="E19" s="9">
        <v>6.7400000000000002E-2</v>
      </c>
      <c r="F19" s="9">
        <v>8.0399999999999985E-2</v>
      </c>
      <c r="G19" s="9">
        <v>9.4E-2</v>
      </c>
      <c r="I19" s="188" t="str">
        <f>IF($I$11=$A$46,"Administração Central da empresa ou consultoria - overhead","Seguro e Garantia")</f>
        <v>Seguro e Garantia</v>
      </c>
      <c r="J19" s="188"/>
      <c r="K19" s="188"/>
      <c r="L19" s="188"/>
      <c r="M19" s="13" t="str">
        <f>IF($I$11=$A$46,"K2","SG")</f>
        <v>SG</v>
      </c>
      <c r="N19" s="14">
        <v>8.0000000000000002E-3</v>
      </c>
      <c r="O19" s="15" t="s">
        <v>400</v>
      </c>
      <c r="P19" s="16">
        <f>VLOOKUP(CONCATENATE(I$11,"-",M19),$C$2:$G$37,3,FALSE)</f>
        <v>8.0000000000000002E-3</v>
      </c>
      <c r="Q19" s="16">
        <f>VLOOKUP(CONCATENATE(I$11,"-",M19),$C$2:$G$37,4,FALSE)</f>
        <v>8.0000000000000002E-3</v>
      </c>
      <c r="R19" s="16">
        <f>VLOOKUP(CONCATENATE(I$11,"-",M19),$C$2:$G$37,5,FALSE)</f>
        <v>0.01</v>
      </c>
    </row>
    <row r="20" spans="1:23" ht="35.1" customHeight="1">
      <c r="A20" s="5" t="str">
        <f>A19</f>
        <v>Construção de Redes de Abastecimento de Água, Coleta de Esgoto</v>
      </c>
      <c r="B20" s="12" t="s">
        <v>385</v>
      </c>
      <c r="C20" s="5" t="str">
        <f t="shared" si="0"/>
        <v>Construção de Redes de Abastecimento de Água, Coleta de Esgoto-BDI PAD</v>
      </c>
      <c r="E20" s="9">
        <v>0.20760000000000001</v>
      </c>
      <c r="F20" s="9">
        <v>0.24179999999999999</v>
      </c>
      <c r="G20" s="9">
        <v>0.26440000000000002</v>
      </c>
      <c r="I20" s="188" t="str">
        <f>IF($I$11=$A$46,"","Risco")</f>
        <v>Risco</v>
      </c>
      <c r="J20" s="188"/>
      <c r="K20" s="188"/>
      <c r="L20" s="188"/>
      <c r="M20" s="13" t="str">
        <f>IF($I$11=$A$46,"","R")</f>
        <v>R</v>
      </c>
      <c r="N20" s="14">
        <v>9.7000000000000003E-3</v>
      </c>
      <c r="O20" s="15" t="s">
        <v>400</v>
      </c>
      <c r="P20" s="16">
        <f>VLOOKUP(CONCATENATE(I$11,"-",M20),$C$2:$G$37,3,FALSE)</f>
        <v>9.7000000000000003E-3</v>
      </c>
      <c r="Q20" s="16">
        <f>VLOOKUP(CONCATENATE(I$11,"-",M20),$C$2:$G$37,4,FALSE)</f>
        <v>1.2699999999999999E-2</v>
      </c>
      <c r="R20" s="16">
        <f>VLOOKUP(CONCATENATE(I$11,"-",M20),$C$2:$G$37,5,FALSE)</f>
        <v>1.2699999999999999E-2</v>
      </c>
    </row>
    <row r="21" spans="1:23" ht="35.1" customHeight="1">
      <c r="A21" s="5" t="s">
        <v>401</v>
      </c>
      <c r="B21" s="8" t="s">
        <v>380</v>
      </c>
      <c r="C21" s="5" t="str">
        <f t="shared" si="0"/>
        <v>Construção e Manutenção de Estações e Redes de Distribuição de Energia Elétrica-AC</v>
      </c>
      <c r="E21" s="9">
        <v>5.2900000000000003E-2</v>
      </c>
      <c r="F21" s="9">
        <v>5.9200000000000003E-2</v>
      </c>
      <c r="G21" s="9">
        <v>7.9299999999999995E-2</v>
      </c>
      <c r="I21" s="188" t="str">
        <f>IF($I$11=$A$46,"","Despesas Financeiras")</f>
        <v>Despesas Financeiras</v>
      </c>
      <c r="J21" s="188"/>
      <c r="K21" s="188"/>
      <c r="L21" s="188"/>
      <c r="M21" s="13" t="str">
        <f>IF($I$11=$A$46,"","DF")</f>
        <v>DF</v>
      </c>
      <c r="N21" s="14">
        <v>1.23E-2</v>
      </c>
      <c r="O21" s="15" t="s">
        <v>400</v>
      </c>
      <c r="P21" s="16">
        <f>VLOOKUP(CONCATENATE(I$11,"-",M21),$C$2:$G$37,3,FALSE)</f>
        <v>5.8999999999999999E-3</v>
      </c>
      <c r="Q21" s="16">
        <f>VLOOKUP(CONCATENATE(I$11,"-",M21),$C$2:$G$37,4,FALSE)</f>
        <v>1.23E-2</v>
      </c>
      <c r="R21" s="16">
        <f>VLOOKUP(CONCATENATE(I$11,"-",M21),$C$2:$G$37,5,FALSE)</f>
        <v>1.3899999999999999E-2</v>
      </c>
    </row>
    <row r="22" spans="1:23" ht="35.1" customHeight="1">
      <c r="A22" s="5" t="str">
        <f>A21</f>
        <v>Construção e Manutenção de Estações e Redes de Distribuição de Energia Elétrica</v>
      </c>
      <c r="B22" s="8" t="s">
        <v>381</v>
      </c>
      <c r="C22" s="5" t="str">
        <f t="shared" si="0"/>
        <v>Construção e Manutenção de Estações e Redes de Distribuição de Energia Elétrica-SG</v>
      </c>
      <c r="E22" s="9">
        <v>2.5000000000000001E-3</v>
      </c>
      <c r="F22" s="9">
        <v>5.1000000000000004E-3</v>
      </c>
      <c r="G22" s="9">
        <v>5.6000000000000008E-3</v>
      </c>
      <c r="I22" s="188" t="str">
        <f>IF($I$11=$A$46,"Margem bruta da empresa de consultoria","Lucro")</f>
        <v>Lucro</v>
      </c>
      <c r="J22" s="188"/>
      <c r="K22" s="188"/>
      <c r="L22" s="188"/>
      <c r="M22" s="13" t="str">
        <f>IF($I$11=$A$46,"K3","L")</f>
        <v>L</v>
      </c>
      <c r="N22" s="14">
        <v>7.3999999999999996E-2</v>
      </c>
      <c r="O22" s="15" t="s">
        <v>400</v>
      </c>
      <c r="P22" s="16">
        <f>VLOOKUP(CONCATENATE(I$11,"-",M22),$C$2:$G$37,3,FALSE)</f>
        <v>6.1600000000000002E-2</v>
      </c>
      <c r="Q22" s="16">
        <f>VLOOKUP(CONCATENATE(I$11,"-",M22),$C$2:$G$37,4,FALSE)</f>
        <v>7.400000000000001E-2</v>
      </c>
      <c r="R22" s="16">
        <f>VLOOKUP(CONCATENATE(I$11,"-",M22),$C$2:$G$37,5,FALSE)</f>
        <v>8.9600000000000013E-2</v>
      </c>
    </row>
    <row r="23" spans="1:23" ht="35.1" customHeight="1">
      <c r="A23" s="5" t="str">
        <f>A22</f>
        <v>Construção e Manutenção de Estações e Redes de Distribuição de Energia Elétrica</v>
      </c>
      <c r="B23" s="8" t="s">
        <v>382</v>
      </c>
      <c r="C23" s="5" t="str">
        <f t="shared" si="0"/>
        <v>Construção e Manutenção de Estações e Redes de Distribuição de Energia Elétrica-R</v>
      </c>
      <c r="E23" s="9">
        <v>0.01</v>
      </c>
      <c r="F23" s="9">
        <v>1.4800000000000001E-2</v>
      </c>
      <c r="G23" s="9">
        <v>1.9699999999999999E-2</v>
      </c>
      <c r="I23" s="201" t="s">
        <v>402</v>
      </c>
      <c r="J23" s="201"/>
      <c r="K23" s="201"/>
      <c r="L23" s="201"/>
      <c r="M23" s="13" t="s">
        <v>403</v>
      </c>
      <c r="N23" s="14">
        <v>3.6499999999999998E-2</v>
      </c>
      <c r="O23" s="15" t="s">
        <v>400</v>
      </c>
      <c r="P23" s="16">
        <v>3.6499999999999998E-2</v>
      </c>
      <c r="Q23" s="16">
        <v>3.6499999999999998E-2</v>
      </c>
      <c r="R23" s="16">
        <v>3.6499999999999998E-2</v>
      </c>
    </row>
    <row r="24" spans="1:23" ht="35.1" customHeight="1">
      <c r="A24" s="5" t="str">
        <f>A23</f>
        <v>Construção e Manutenção de Estações e Redes de Distribuição de Energia Elétrica</v>
      </c>
      <c r="B24" s="8" t="s">
        <v>383</v>
      </c>
      <c r="C24" s="5" t="str">
        <f t="shared" si="0"/>
        <v>Construção e Manutenção de Estações e Redes de Distribuição de Energia Elétrica-DF</v>
      </c>
      <c r="E24" s="9">
        <v>1.01E-2</v>
      </c>
      <c r="F24" s="9">
        <v>1.0700000000000001E-2</v>
      </c>
      <c r="G24" s="9">
        <v>1.11E-2</v>
      </c>
      <c r="I24" s="188" t="s">
        <v>404</v>
      </c>
      <c r="J24" s="188"/>
      <c r="K24" s="188"/>
      <c r="L24" s="188"/>
      <c r="M24" s="13" t="s">
        <v>405</v>
      </c>
      <c r="N24" s="16">
        <f>IF($I$11&lt;&gt;$A$45,Q14*Q13,0)</f>
        <v>0.02</v>
      </c>
      <c r="O24" s="15" t="s">
        <v>400</v>
      </c>
      <c r="P24" s="16">
        <v>0</v>
      </c>
      <c r="Q24" s="16">
        <v>2.5000000000000001E-2</v>
      </c>
      <c r="R24" s="16">
        <v>0.05</v>
      </c>
    </row>
    <row r="25" spans="1:23" ht="35.1" customHeight="1">
      <c r="A25" s="5" t="str">
        <f>A24</f>
        <v>Construção e Manutenção de Estações e Redes de Distribuição de Energia Elétrica</v>
      </c>
      <c r="B25" s="8" t="s">
        <v>384</v>
      </c>
      <c r="C25" s="5" t="str">
        <f t="shared" si="0"/>
        <v>Construção e Manutenção de Estações e Redes de Distribuição de Energia Elétrica-L</v>
      </c>
      <c r="E25" s="9">
        <v>0.08</v>
      </c>
      <c r="F25" s="9">
        <v>8.3100000000000007E-2</v>
      </c>
      <c r="G25" s="9">
        <v>9.5100000000000004E-2</v>
      </c>
      <c r="I25" s="188" t="s">
        <v>406</v>
      </c>
      <c r="J25" s="188"/>
      <c r="K25" s="188"/>
      <c r="L25" s="188"/>
      <c r="M25" s="13" t="s">
        <v>407</v>
      </c>
      <c r="N25" s="16">
        <f>IF(AND($I$11&lt;&gt;$A$45,Q11="Sim"),4.5%,0%)</f>
        <v>4.4999999999999998E-2</v>
      </c>
      <c r="O25" s="15" t="str">
        <f>IF(AND(N25&gt;=P25,N25&lt;=R25),"OK","Não OK")</f>
        <v>OK</v>
      </c>
      <c r="P25" s="17">
        <v>0</v>
      </c>
      <c r="Q25" s="17">
        <v>4.4999999999999998E-2</v>
      </c>
      <c r="R25" s="17">
        <v>4.4999999999999998E-2</v>
      </c>
    </row>
    <row r="26" spans="1:23" ht="35.1" customHeight="1">
      <c r="A26" s="5" t="str">
        <f>A25</f>
        <v>Construção e Manutenção de Estações e Redes de Distribuição de Energia Elétrica</v>
      </c>
      <c r="B26" s="12" t="s">
        <v>385</v>
      </c>
      <c r="C26" s="5" t="str">
        <f t="shared" si="0"/>
        <v>Construção e Manutenção de Estações e Redes de Distribuição de Energia Elétrica-BDI PAD</v>
      </c>
      <c r="E26" s="9">
        <v>0.24</v>
      </c>
      <c r="F26" s="9">
        <v>0.25840000000000002</v>
      </c>
      <c r="G26" s="9">
        <v>0.27860000000000001</v>
      </c>
      <c r="I26" s="188" t="s">
        <v>419</v>
      </c>
      <c r="J26" s="188"/>
      <c r="K26" s="188"/>
      <c r="L26" s="188"/>
      <c r="M26" s="18" t="s">
        <v>385</v>
      </c>
      <c r="N26" s="16">
        <f>IF($I$11=$A$45,0,ROUND((((1+N18+N19+N20)*(1+N21)*(1+N22)/(1-(N23+N24)))-1),4))</f>
        <v>0.20730000000000001</v>
      </c>
      <c r="O26" s="19" t="str">
        <f>IF(OR($I$11=$A$46,$I$11=$A$45,AND(N26&gt;=P26,N26&lt;=R26)),"OK","FORA DO INTERVALO")</f>
        <v>OK</v>
      </c>
      <c r="P26" s="16">
        <f>IF($I$11=$A$45,0,VLOOKUP(CONCATENATE($I$11,"-",$M26),$C$2:$G$37,3,FALSE))</f>
        <v>0.2034</v>
      </c>
      <c r="Q26" s="16">
        <f>IF($I$11=$A$45,0,VLOOKUP(CONCATENATE($I$11,"-",$M26),$C$2:$G$37,4,FALSE))</f>
        <v>0.22120000000000001</v>
      </c>
      <c r="R26" s="16">
        <f>IF($I$11=$A$45,0,VLOOKUP(CONCATENATE($I$11,"-",$M26),$C$2:$G$37,5,FALSE))</f>
        <v>0.25</v>
      </c>
    </row>
    <row r="27" spans="1:23" ht="35.1" customHeight="1">
      <c r="A27" s="5" t="s">
        <v>408</v>
      </c>
      <c r="B27" s="8" t="s">
        <v>380</v>
      </c>
      <c r="C27" s="5" t="str">
        <f t="shared" si="0"/>
        <v>Obras Portuárias, Marítimas e Fluviais-AC</v>
      </c>
      <c r="E27" s="9">
        <v>0.04</v>
      </c>
      <c r="F27" s="9">
        <v>5.5199999999999999E-2</v>
      </c>
      <c r="G27" s="9">
        <v>7.85E-2</v>
      </c>
      <c r="I27" s="190" t="s">
        <v>409</v>
      </c>
      <c r="J27" s="190"/>
      <c r="K27" s="190"/>
      <c r="L27" s="190"/>
      <c r="M27" s="20" t="s">
        <v>410</v>
      </c>
      <c r="N27" s="21">
        <f>IF($I$11=$A$45,0,ROUND((((1+N18+N19+N20)*(1+N21)*(1+N22)/(1-(N23+N24+N25)))-1),4))</f>
        <v>0.26769999999999999</v>
      </c>
      <c r="O27" s="22" t="str">
        <f>IF(Q11&lt;&gt;"Sim","",O26)</f>
        <v>OK</v>
      </c>
      <c r="P27" s="191"/>
      <c r="Q27" s="191"/>
      <c r="R27" s="191"/>
      <c r="V27" s="5" t="b">
        <f>AND(COUNTA(N18:N23)=6,O26&lt;&gt;"ok",NOT(V29))</f>
        <v>0</v>
      </c>
      <c r="W27" s="5" t="s">
        <v>411</v>
      </c>
    </row>
    <row r="28" spans="1:23" ht="15.75">
      <c r="A28" s="5" t="str">
        <f>A27</f>
        <v>Obras Portuárias, Marítimas e Fluviais</v>
      </c>
      <c r="B28" s="8" t="s">
        <v>381</v>
      </c>
      <c r="C28" s="5" t="str">
        <f t="shared" si="0"/>
        <v>Obras Portuárias, Marítimas e Fluviais-SG</v>
      </c>
      <c r="E28" s="9">
        <v>8.1000000000000013E-3</v>
      </c>
      <c r="F28" s="9">
        <v>1.2199999999999999E-2</v>
      </c>
      <c r="G28" s="9">
        <v>1.9900000000000001E-2</v>
      </c>
      <c r="V28" s="23"/>
    </row>
    <row r="29" spans="1:23" ht="15.75">
      <c r="A29" s="5" t="str">
        <f>A28</f>
        <v>Obras Portuárias, Marítimas e Fluviais</v>
      </c>
      <c r="B29" s="8" t="s">
        <v>382</v>
      </c>
      <c r="C29" s="5" t="str">
        <f t="shared" si="0"/>
        <v>Obras Portuárias, Marítimas e Fluviais-R</v>
      </c>
      <c r="E29" s="9">
        <v>1.46E-2</v>
      </c>
      <c r="F29" s="9">
        <v>2.3199999999999998E-2</v>
      </c>
      <c r="G29" s="9">
        <v>3.1600000000000003E-2</v>
      </c>
      <c r="I29" s="8" t="str">
        <f>IF(V29,"X","")</f>
        <v/>
      </c>
      <c r="J29" s="192" t="s">
        <v>412</v>
      </c>
      <c r="K29" s="192"/>
      <c r="L29" s="192"/>
      <c r="M29" s="192"/>
      <c r="N29" s="192"/>
      <c r="O29" s="192"/>
      <c r="P29" s="192"/>
      <c r="Q29" s="192"/>
      <c r="R29" s="192"/>
      <c r="V29" s="23" t="b">
        <v>0</v>
      </c>
      <c r="W29" s="5" t="s">
        <v>413</v>
      </c>
    </row>
    <row r="30" spans="1:23" ht="15.75">
      <c r="B30" s="8"/>
      <c r="E30" s="9"/>
      <c r="F30" s="9"/>
      <c r="G30" s="9"/>
      <c r="V30" s="23"/>
    </row>
    <row r="31" spans="1:23" ht="15.75">
      <c r="B31" s="8"/>
      <c r="E31" s="9"/>
      <c r="F31" s="9"/>
      <c r="G31" s="9"/>
      <c r="I31" s="193" t="s">
        <v>414</v>
      </c>
      <c r="J31" s="193"/>
      <c r="K31" s="193"/>
      <c r="L31" s="193"/>
      <c r="M31" s="193"/>
      <c r="N31" s="193"/>
      <c r="O31" s="193"/>
      <c r="P31" s="193"/>
      <c r="Q31" s="193"/>
      <c r="R31" s="193"/>
    </row>
    <row r="32" spans="1:23" ht="35.1" customHeight="1">
      <c r="A32" s="5" t="str">
        <f>A29</f>
        <v>Obras Portuárias, Marítimas e Fluviais</v>
      </c>
      <c r="B32" s="8" t="s">
        <v>383</v>
      </c>
      <c r="C32" s="5" t="str">
        <f t="shared" si="0"/>
        <v>Obras Portuárias, Marítimas e Fluviais-DF</v>
      </c>
      <c r="E32" s="9">
        <v>9.3999999999999986E-3</v>
      </c>
      <c r="F32" s="9">
        <v>1.0200000000000001E-2</v>
      </c>
      <c r="G32" s="9">
        <v>1.3300000000000001E-2</v>
      </c>
      <c r="I32" s="24"/>
      <c r="J32" s="24"/>
      <c r="K32" s="24"/>
      <c r="L32" s="194" t="str">
        <f>IF(Q11="Sim","BDI.DES =","BDI.PAD =")</f>
        <v>BDI.DES =</v>
      </c>
      <c r="M32" s="195" t="str">
        <f>IF($I$11=$A$46,"(1+K1+K2)*(1+K3)","(1+AC + S + R + G)*(1 + DF)*(1+L)")</f>
        <v>(1+AC + S + R + G)*(1 + DF)*(1+L)</v>
      </c>
      <c r="N32" s="195"/>
      <c r="O32" s="195"/>
      <c r="P32" s="196" t="s">
        <v>415</v>
      </c>
      <c r="Q32" s="24"/>
      <c r="R32" s="24"/>
    </row>
    <row r="33" spans="1:18" ht="35.1" customHeight="1">
      <c r="A33" s="5" t="str">
        <f>A32</f>
        <v>Obras Portuárias, Marítimas e Fluviais</v>
      </c>
      <c r="B33" s="8" t="s">
        <v>384</v>
      </c>
      <c r="C33" s="5" t="str">
        <f t="shared" si="0"/>
        <v>Obras Portuárias, Marítimas e Fluviais-L</v>
      </c>
      <c r="E33" s="9">
        <v>7.1399999999999991E-2</v>
      </c>
      <c r="F33" s="9">
        <v>8.4000000000000005E-2</v>
      </c>
      <c r="G33" s="9">
        <v>0.1043</v>
      </c>
      <c r="I33" s="24"/>
      <c r="J33" s="24"/>
      <c r="K33" s="24"/>
      <c r="L33" s="194"/>
      <c r="M33" s="198" t="str">
        <f>IF(Q11="Sim","(1-CP-ISS-CRPB)","(1-CP-ISS)")</f>
        <v>(1-CP-ISS-CRPB)</v>
      </c>
      <c r="N33" s="198"/>
      <c r="O33" s="198"/>
      <c r="P33" s="197"/>
      <c r="Q33" s="24"/>
      <c r="R33" s="24"/>
    </row>
    <row r="34" spans="1:18" ht="31.5">
      <c r="A34" s="5" t="str">
        <f>A33</f>
        <v>Obras Portuárias, Marítimas e Fluviais</v>
      </c>
      <c r="B34" s="12" t="s">
        <v>385</v>
      </c>
      <c r="C34" s="5" t="str">
        <f t="shared" si="0"/>
        <v>Obras Portuárias, Marítimas e Fluviais-BDI PAD</v>
      </c>
      <c r="E34" s="9">
        <v>0.22800000000000001</v>
      </c>
      <c r="F34" s="9">
        <v>0.27479999999999999</v>
      </c>
      <c r="G34" s="9">
        <v>0.3095</v>
      </c>
      <c r="I34" s="25"/>
      <c r="J34" s="25"/>
      <c r="K34" s="25"/>
      <c r="L34" s="25"/>
      <c r="M34" s="25"/>
      <c r="N34" s="25"/>
      <c r="O34" s="25"/>
      <c r="P34" s="25"/>
      <c r="Q34" s="25"/>
      <c r="R34" s="25"/>
    </row>
    <row r="35" spans="1:18" ht="35.1" customHeight="1">
      <c r="B35" s="12"/>
      <c r="E35" s="9"/>
      <c r="F35" s="9"/>
      <c r="G35" s="9"/>
      <c r="I35" s="189"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2%.</v>
      </c>
      <c r="J35" s="189"/>
      <c r="K35" s="189"/>
      <c r="L35" s="189"/>
      <c r="M35" s="189"/>
      <c r="N35" s="189"/>
      <c r="O35" s="189"/>
      <c r="P35" s="189"/>
      <c r="Q35" s="189"/>
      <c r="R35" s="189"/>
    </row>
    <row r="36" spans="1:18" ht="15.75">
      <c r="B36" s="12"/>
      <c r="E36" s="9"/>
      <c r="F36" s="9"/>
      <c r="G36" s="9"/>
      <c r="I36" s="26"/>
      <c r="J36" s="26"/>
      <c r="K36" s="26"/>
      <c r="L36" s="26"/>
      <c r="M36" s="26"/>
      <c r="N36" s="26"/>
      <c r="O36" s="26"/>
      <c r="P36" s="26"/>
      <c r="Q36" s="26"/>
      <c r="R36" s="26"/>
    </row>
    <row r="37" spans="1:18" ht="35.1" customHeight="1">
      <c r="B37" s="12"/>
      <c r="E37" s="9"/>
      <c r="F37" s="9"/>
      <c r="G37" s="9"/>
      <c r="I37" s="18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7" s="189"/>
      <c r="K37" s="189"/>
      <c r="L37" s="189"/>
      <c r="M37" s="189"/>
      <c r="N37" s="189"/>
      <c r="O37" s="189"/>
      <c r="P37" s="189"/>
      <c r="Q37" s="189"/>
      <c r="R37" s="189"/>
    </row>
    <row r="39" spans="1:18" ht="35.1" customHeight="1">
      <c r="A39" s="5" t="s">
        <v>379</v>
      </c>
    </row>
    <row r="40" spans="1:18" ht="35.1" customHeight="1">
      <c r="A40" s="5" t="s">
        <v>387</v>
      </c>
    </row>
    <row r="41" spans="1:18" ht="35.1" customHeight="1">
      <c r="A41" s="5" t="s">
        <v>391</v>
      </c>
    </row>
    <row r="42" spans="1:18" ht="35.1" customHeight="1">
      <c r="A42" s="5" t="s">
        <v>401</v>
      </c>
    </row>
    <row r="43" spans="1:18" ht="35.1" customHeight="1">
      <c r="A43" s="5" t="s">
        <v>408</v>
      </c>
    </row>
    <row r="44" spans="1:18" ht="35.1" customHeight="1">
      <c r="A44" s="5" t="s">
        <v>416</v>
      </c>
    </row>
    <row r="45" spans="1:18" ht="35.1" customHeight="1">
      <c r="A45" s="5" t="s">
        <v>418</v>
      </c>
    </row>
    <row r="46" spans="1:18" ht="35.1" customHeight="1">
      <c r="A46" s="5" t="s">
        <v>417</v>
      </c>
    </row>
    <row r="47" spans="1:18" ht="35.1" customHeight="1">
      <c r="A47" s="27"/>
      <c r="B47" s="27"/>
      <c r="C47" s="27"/>
      <c r="D47" s="27"/>
      <c r="E47" s="27"/>
      <c r="F47" s="27"/>
      <c r="G47" s="27"/>
    </row>
  </sheetData>
  <mergeCells count="36">
    <mergeCell ref="I7:R7"/>
    <mergeCell ref="I8:R8"/>
    <mergeCell ref="I10:P10"/>
    <mergeCell ref="Q10:R10"/>
    <mergeCell ref="I11:P11"/>
    <mergeCell ref="Q11:R11"/>
    <mergeCell ref="I13:P13"/>
    <mergeCell ref="Q13:R13"/>
    <mergeCell ref="I23:L23"/>
    <mergeCell ref="I24:L24"/>
    <mergeCell ref="I14:P14"/>
    <mergeCell ref="Q14:R14"/>
    <mergeCell ref="I16:L17"/>
    <mergeCell ref="M16:M17"/>
    <mergeCell ref="N16:N17"/>
    <mergeCell ref="O16:O17"/>
    <mergeCell ref="P16:P17"/>
    <mergeCell ref="Q16:Q17"/>
    <mergeCell ref="R16:R17"/>
    <mergeCell ref="I18:L18"/>
    <mergeCell ref="I19:L19"/>
    <mergeCell ref="I20:L20"/>
    <mergeCell ref="I21:L21"/>
    <mergeCell ref="I22:L22"/>
    <mergeCell ref="I37:R37"/>
    <mergeCell ref="I25:L25"/>
    <mergeCell ref="I26:L26"/>
    <mergeCell ref="I27:L27"/>
    <mergeCell ref="P27:R27"/>
    <mergeCell ref="J29:R29"/>
    <mergeCell ref="I31:R31"/>
    <mergeCell ref="L32:L33"/>
    <mergeCell ref="M32:O32"/>
    <mergeCell ref="P32:P33"/>
    <mergeCell ref="M33:O33"/>
    <mergeCell ref="I35:R35"/>
  </mergeCells>
  <conditionalFormatting sqref="I26:N26">
    <cfRule type="expression" dxfId="8" priority="7" stopIfTrue="1">
      <formula>$Q$11="Não"</formula>
    </cfRule>
  </conditionalFormatting>
  <conditionalFormatting sqref="I27:N27">
    <cfRule type="expression" dxfId="7" priority="6" stopIfTrue="1">
      <formula>$Q$11="sim"</formula>
    </cfRule>
  </conditionalFormatting>
  <conditionalFormatting sqref="I29:R29">
    <cfRule type="expression" dxfId="6" priority="2" stopIfTrue="1">
      <formula>AND(NOT($V$27),NOT($V$29))</formula>
    </cfRule>
  </conditionalFormatting>
  <conditionalFormatting sqref="O18:O27">
    <cfRule type="expression" dxfId="5" priority="8" stopIfTrue="1">
      <formula>AND(O18&lt;&gt;"OK",O18&lt;&gt;"-",O18&lt;&gt;"")</formula>
    </cfRule>
    <cfRule type="cellIs" dxfId="4" priority="9" stopIfTrue="1" operator="equal">
      <formula>"OK"</formula>
    </cfRule>
  </conditionalFormatting>
  <conditionalFormatting sqref="P18:R26">
    <cfRule type="expression" dxfId="3" priority="648" stopIfTrue="1">
      <formula>$I$11=$A$45</formula>
    </cfRule>
  </conditionalFormatting>
  <conditionalFormatting sqref="P27:R27">
    <cfRule type="expression" dxfId="2" priority="5" stopIfTrue="1">
      <formula>$Q$11="sim"</formula>
    </cfRule>
  </conditionalFormatting>
  <dataValidations disablePrompts="1" count="6">
    <dataValidation type="decimal" allowBlank="1" showInputMessage="1" showErrorMessage="1" errorTitle="Erro de valores" error="Digite um valor entre 0% e 100%" sqref="N18:N23 JJ18:JJ23 TF18:TF23 ADB18:ADB23 AMX18:AMX23 AWT18:AWT23 BGP18:BGP23 BQL18:BQL23 CAH18:CAH23 CKD18:CKD23 CTZ18:CTZ23 DDV18:DDV23 DNR18:DNR23 DXN18:DXN23 EHJ18:EHJ23 ERF18:ERF23 FBB18:FBB23 FKX18:FKX23 FUT18:FUT23 GEP18:GEP23 GOL18:GOL23 GYH18:GYH23 HID18:HID23 HRZ18:HRZ23 IBV18:IBV23 ILR18:ILR23 IVN18:IVN23 JFJ18:JFJ23 JPF18:JPF23 JZB18:JZB23 KIX18:KIX23 KST18:KST23 LCP18:LCP23 LML18:LML23 LWH18:LWH23 MGD18:MGD23 MPZ18:MPZ23 MZV18:MZV23 NJR18:NJR23 NTN18:NTN23 ODJ18:ODJ23 ONF18:ONF23 OXB18:OXB23 PGX18:PGX23 PQT18:PQT23 QAP18:QAP23 QKL18:QKL23 QUH18:QUH23 RED18:RED23 RNZ18:RNZ23 RXV18:RXV23 SHR18:SHR23 SRN18:SRN23 TBJ18:TBJ23 TLF18:TLF23 TVB18:TVB23 UEX18:UEX23 UOT18:UOT23 UYP18:UYP23 VIL18:VIL23 VSH18:VSH23 WCD18:WCD23 WLZ18:WLZ23 WVV18:WVV23 N65541:N65546 JJ65541:JJ65546 TF65541:TF65546 ADB65541:ADB65546 AMX65541:AMX65546 AWT65541:AWT65546 BGP65541:BGP65546 BQL65541:BQL65546 CAH65541:CAH65546 CKD65541:CKD65546 CTZ65541:CTZ65546 DDV65541:DDV65546 DNR65541:DNR65546 DXN65541:DXN65546 EHJ65541:EHJ65546 ERF65541:ERF65546 FBB65541:FBB65546 FKX65541:FKX65546 FUT65541:FUT65546 GEP65541:GEP65546 GOL65541:GOL65546 GYH65541:GYH65546 HID65541:HID65546 HRZ65541:HRZ65546 IBV65541:IBV65546 ILR65541:ILR65546 IVN65541:IVN65546 JFJ65541:JFJ65546 JPF65541:JPF65546 JZB65541:JZB65546 KIX65541:KIX65546 KST65541:KST65546 LCP65541:LCP65546 LML65541:LML65546 LWH65541:LWH65546 MGD65541:MGD65546 MPZ65541:MPZ65546 MZV65541:MZV65546 NJR65541:NJR65546 NTN65541:NTN65546 ODJ65541:ODJ65546 ONF65541:ONF65546 OXB65541:OXB65546 PGX65541:PGX65546 PQT65541:PQT65546 QAP65541:QAP65546 QKL65541:QKL65546 QUH65541:QUH65546 RED65541:RED65546 RNZ65541:RNZ65546 RXV65541:RXV65546 SHR65541:SHR65546 SRN65541:SRN65546 TBJ65541:TBJ65546 TLF65541:TLF65546 TVB65541:TVB65546 UEX65541:UEX65546 UOT65541:UOT65546 UYP65541:UYP65546 VIL65541:VIL65546 VSH65541:VSH65546 WCD65541:WCD65546 WLZ65541:WLZ65546 WVV65541:WVV65546 N131077:N131082 JJ131077:JJ131082 TF131077:TF131082 ADB131077:ADB131082 AMX131077:AMX131082 AWT131077:AWT131082 BGP131077:BGP131082 BQL131077:BQL131082 CAH131077:CAH131082 CKD131077:CKD131082 CTZ131077:CTZ131082 DDV131077:DDV131082 DNR131077:DNR131082 DXN131077:DXN131082 EHJ131077:EHJ131082 ERF131077:ERF131082 FBB131077:FBB131082 FKX131077:FKX131082 FUT131077:FUT131082 GEP131077:GEP131082 GOL131077:GOL131082 GYH131077:GYH131082 HID131077:HID131082 HRZ131077:HRZ131082 IBV131077:IBV131082 ILR131077:ILR131082 IVN131077:IVN131082 JFJ131077:JFJ131082 JPF131077:JPF131082 JZB131077:JZB131082 KIX131077:KIX131082 KST131077:KST131082 LCP131077:LCP131082 LML131077:LML131082 LWH131077:LWH131082 MGD131077:MGD131082 MPZ131077:MPZ131082 MZV131077:MZV131082 NJR131077:NJR131082 NTN131077:NTN131082 ODJ131077:ODJ131082 ONF131077:ONF131082 OXB131077:OXB131082 PGX131077:PGX131082 PQT131077:PQT131082 QAP131077:QAP131082 QKL131077:QKL131082 QUH131077:QUH131082 RED131077:RED131082 RNZ131077:RNZ131082 RXV131077:RXV131082 SHR131077:SHR131082 SRN131077:SRN131082 TBJ131077:TBJ131082 TLF131077:TLF131082 TVB131077:TVB131082 UEX131077:UEX131082 UOT131077:UOT131082 UYP131077:UYP131082 VIL131077:VIL131082 VSH131077:VSH131082 WCD131077:WCD131082 WLZ131077:WLZ131082 WVV131077:WVV131082 N196613:N196618 JJ196613:JJ196618 TF196613:TF196618 ADB196613:ADB196618 AMX196613:AMX196618 AWT196613:AWT196618 BGP196613:BGP196618 BQL196613:BQL196618 CAH196613:CAH196618 CKD196613:CKD196618 CTZ196613:CTZ196618 DDV196613:DDV196618 DNR196613:DNR196618 DXN196613:DXN196618 EHJ196613:EHJ196618 ERF196613:ERF196618 FBB196613:FBB196618 FKX196613:FKX196618 FUT196613:FUT196618 GEP196613:GEP196618 GOL196613:GOL196618 GYH196613:GYH196618 HID196613:HID196618 HRZ196613:HRZ196618 IBV196613:IBV196618 ILR196613:ILR196618 IVN196613:IVN196618 JFJ196613:JFJ196618 JPF196613:JPF196618 JZB196613:JZB196618 KIX196613:KIX196618 KST196613:KST196618 LCP196613:LCP196618 LML196613:LML196618 LWH196613:LWH196618 MGD196613:MGD196618 MPZ196613:MPZ196618 MZV196613:MZV196618 NJR196613:NJR196618 NTN196613:NTN196618 ODJ196613:ODJ196618 ONF196613:ONF196618 OXB196613:OXB196618 PGX196613:PGX196618 PQT196613:PQT196618 QAP196613:QAP196618 QKL196613:QKL196618 QUH196613:QUH196618 RED196613:RED196618 RNZ196613:RNZ196618 RXV196613:RXV196618 SHR196613:SHR196618 SRN196613:SRN196618 TBJ196613:TBJ196618 TLF196613:TLF196618 TVB196613:TVB196618 UEX196613:UEX196618 UOT196613:UOT196618 UYP196613:UYP196618 VIL196613:VIL196618 VSH196613:VSH196618 WCD196613:WCD196618 WLZ196613:WLZ196618 WVV196613:WVV196618 N262149:N262154 JJ262149:JJ262154 TF262149:TF262154 ADB262149:ADB262154 AMX262149:AMX262154 AWT262149:AWT262154 BGP262149:BGP262154 BQL262149:BQL262154 CAH262149:CAH262154 CKD262149:CKD262154 CTZ262149:CTZ262154 DDV262149:DDV262154 DNR262149:DNR262154 DXN262149:DXN262154 EHJ262149:EHJ262154 ERF262149:ERF262154 FBB262149:FBB262154 FKX262149:FKX262154 FUT262149:FUT262154 GEP262149:GEP262154 GOL262149:GOL262154 GYH262149:GYH262154 HID262149:HID262154 HRZ262149:HRZ262154 IBV262149:IBV262154 ILR262149:ILR262154 IVN262149:IVN262154 JFJ262149:JFJ262154 JPF262149:JPF262154 JZB262149:JZB262154 KIX262149:KIX262154 KST262149:KST262154 LCP262149:LCP262154 LML262149:LML262154 LWH262149:LWH262154 MGD262149:MGD262154 MPZ262149:MPZ262154 MZV262149:MZV262154 NJR262149:NJR262154 NTN262149:NTN262154 ODJ262149:ODJ262154 ONF262149:ONF262154 OXB262149:OXB262154 PGX262149:PGX262154 PQT262149:PQT262154 QAP262149:QAP262154 QKL262149:QKL262154 QUH262149:QUH262154 RED262149:RED262154 RNZ262149:RNZ262154 RXV262149:RXV262154 SHR262149:SHR262154 SRN262149:SRN262154 TBJ262149:TBJ262154 TLF262149:TLF262154 TVB262149:TVB262154 UEX262149:UEX262154 UOT262149:UOT262154 UYP262149:UYP262154 VIL262149:VIL262154 VSH262149:VSH262154 WCD262149:WCD262154 WLZ262149:WLZ262154 WVV262149:WVV262154 N327685:N327690 JJ327685:JJ327690 TF327685:TF327690 ADB327685:ADB327690 AMX327685:AMX327690 AWT327685:AWT327690 BGP327685:BGP327690 BQL327685:BQL327690 CAH327685:CAH327690 CKD327685:CKD327690 CTZ327685:CTZ327690 DDV327685:DDV327690 DNR327685:DNR327690 DXN327685:DXN327690 EHJ327685:EHJ327690 ERF327685:ERF327690 FBB327685:FBB327690 FKX327685:FKX327690 FUT327685:FUT327690 GEP327685:GEP327690 GOL327685:GOL327690 GYH327685:GYH327690 HID327685:HID327690 HRZ327685:HRZ327690 IBV327685:IBV327690 ILR327685:ILR327690 IVN327685:IVN327690 JFJ327685:JFJ327690 JPF327685:JPF327690 JZB327685:JZB327690 KIX327685:KIX327690 KST327685:KST327690 LCP327685:LCP327690 LML327685:LML327690 LWH327685:LWH327690 MGD327685:MGD327690 MPZ327685:MPZ327690 MZV327685:MZV327690 NJR327685:NJR327690 NTN327685:NTN327690 ODJ327685:ODJ327690 ONF327685:ONF327690 OXB327685:OXB327690 PGX327685:PGX327690 PQT327685:PQT327690 QAP327685:QAP327690 QKL327685:QKL327690 QUH327685:QUH327690 RED327685:RED327690 RNZ327685:RNZ327690 RXV327685:RXV327690 SHR327685:SHR327690 SRN327685:SRN327690 TBJ327685:TBJ327690 TLF327685:TLF327690 TVB327685:TVB327690 UEX327685:UEX327690 UOT327685:UOT327690 UYP327685:UYP327690 VIL327685:VIL327690 VSH327685:VSH327690 WCD327685:WCD327690 WLZ327685:WLZ327690 WVV327685:WVV327690 N393221:N393226 JJ393221:JJ393226 TF393221:TF393226 ADB393221:ADB393226 AMX393221:AMX393226 AWT393221:AWT393226 BGP393221:BGP393226 BQL393221:BQL393226 CAH393221:CAH393226 CKD393221:CKD393226 CTZ393221:CTZ393226 DDV393221:DDV393226 DNR393221:DNR393226 DXN393221:DXN393226 EHJ393221:EHJ393226 ERF393221:ERF393226 FBB393221:FBB393226 FKX393221:FKX393226 FUT393221:FUT393226 GEP393221:GEP393226 GOL393221:GOL393226 GYH393221:GYH393226 HID393221:HID393226 HRZ393221:HRZ393226 IBV393221:IBV393226 ILR393221:ILR393226 IVN393221:IVN393226 JFJ393221:JFJ393226 JPF393221:JPF393226 JZB393221:JZB393226 KIX393221:KIX393226 KST393221:KST393226 LCP393221:LCP393226 LML393221:LML393226 LWH393221:LWH393226 MGD393221:MGD393226 MPZ393221:MPZ393226 MZV393221:MZV393226 NJR393221:NJR393226 NTN393221:NTN393226 ODJ393221:ODJ393226 ONF393221:ONF393226 OXB393221:OXB393226 PGX393221:PGX393226 PQT393221:PQT393226 QAP393221:QAP393226 QKL393221:QKL393226 QUH393221:QUH393226 RED393221:RED393226 RNZ393221:RNZ393226 RXV393221:RXV393226 SHR393221:SHR393226 SRN393221:SRN393226 TBJ393221:TBJ393226 TLF393221:TLF393226 TVB393221:TVB393226 UEX393221:UEX393226 UOT393221:UOT393226 UYP393221:UYP393226 VIL393221:VIL393226 VSH393221:VSH393226 WCD393221:WCD393226 WLZ393221:WLZ393226 WVV393221:WVV393226 N458757:N458762 JJ458757:JJ458762 TF458757:TF458762 ADB458757:ADB458762 AMX458757:AMX458762 AWT458757:AWT458762 BGP458757:BGP458762 BQL458757:BQL458762 CAH458757:CAH458762 CKD458757:CKD458762 CTZ458757:CTZ458762 DDV458757:DDV458762 DNR458757:DNR458762 DXN458757:DXN458762 EHJ458757:EHJ458762 ERF458757:ERF458762 FBB458757:FBB458762 FKX458757:FKX458762 FUT458757:FUT458762 GEP458757:GEP458762 GOL458757:GOL458762 GYH458757:GYH458762 HID458757:HID458762 HRZ458757:HRZ458762 IBV458757:IBV458762 ILR458757:ILR458762 IVN458757:IVN458762 JFJ458757:JFJ458762 JPF458757:JPF458762 JZB458757:JZB458762 KIX458757:KIX458762 KST458757:KST458762 LCP458757:LCP458762 LML458757:LML458762 LWH458757:LWH458762 MGD458757:MGD458762 MPZ458757:MPZ458762 MZV458757:MZV458762 NJR458757:NJR458762 NTN458757:NTN458762 ODJ458757:ODJ458762 ONF458757:ONF458762 OXB458757:OXB458762 PGX458757:PGX458762 PQT458757:PQT458762 QAP458757:QAP458762 QKL458757:QKL458762 QUH458757:QUH458762 RED458757:RED458762 RNZ458757:RNZ458762 RXV458757:RXV458762 SHR458757:SHR458762 SRN458757:SRN458762 TBJ458757:TBJ458762 TLF458757:TLF458762 TVB458757:TVB458762 UEX458757:UEX458762 UOT458757:UOT458762 UYP458757:UYP458762 VIL458757:VIL458762 VSH458757:VSH458762 WCD458757:WCD458762 WLZ458757:WLZ458762 WVV458757:WVV458762 N524293:N524298 JJ524293:JJ524298 TF524293:TF524298 ADB524293:ADB524298 AMX524293:AMX524298 AWT524293:AWT524298 BGP524293:BGP524298 BQL524293:BQL524298 CAH524293:CAH524298 CKD524293:CKD524298 CTZ524293:CTZ524298 DDV524293:DDV524298 DNR524293:DNR524298 DXN524293:DXN524298 EHJ524293:EHJ524298 ERF524293:ERF524298 FBB524293:FBB524298 FKX524293:FKX524298 FUT524293:FUT524298 GEP524293:GEP524298 GOL524293:GOL524298 GYH524293:GYH524298 HID524293:HID524298 HRZ524293:HRZ524298 IBV524293:IBV524298 ILR524293:ILR524298 IVN524293:IVN524298 JFJ524293:JFJ524298 JPF524293:JPF524298 JZB524293:JZB524298 KIX524293:KIX524298 KST524293:KST524298 LCP524293:LCP524298 LML524293:LML524298 LWH524293:LWH524298 MGD524293:MGD524298 MPZ524293:MPZ524298 MZV524293:MZV524298 NJR524293:NJR524298 NTN524293:NTN524298 ODJ524293:ODJ524298 ONF524293:ONF524298 OXB524293:OXB524298 PGX524293:PGX524298 PQT524293:PQT524298 QAP524293:QAP524298 QKL524293:QKL524298 QUH524293:QUH524298 RED524293:RED524298 RNZ524293:RNZ524298 RXV524293:RXV524298 SHR524293:SHR524298 SRN524293:SRN524298 TBJ524293:TBJ524298 TLF524293:TLF524298 TVB524293:TVB524298 UEX524293:UEX524298 UOT524293:UOT524298 UYP524293:UYP524298 VIL524293:VIL524298 VSH524293:VSH524298 WCD524293:WCD524298 WLZ524293:WLZ524298 WVV524293:WVV524298 N589829:N589834 JJ589829:JJ589834 TF589829:TF589834 ADB589829:ADB589834 AMX589829:AMX589834 AWT589829:AWT589834 BGP589829:BGP589834 BQL589829:BQL589834 CAH589829:CAH589834 CKD589829:CKD589834 CTZ589829:CTZ589834 DDV589829:DDV589834 DNR589829:DNR589834 DXN589829:DXN589834 EHJ589829:EHJ589834 ERF589829:ERF589834 FBB589829:FBB589834 FKX589829:FKX589834 FUT589829:FUT589834 GEP589829:GEP589834 GOL589829:GOL589834 GYH589829:GYH589834 HID589829:HID589834 HRZ589829:HRZ589834 IBV589829:IBV589834 ILR589829:ILR589834 IVN589829:IVN589834 JFJ589829:JFJ589834 JPF589829:JPF589834 JZB589829:JZB589834 KIX589829:KIX589834 KST589829:KST589834 LCP589829:LCP589834 LML589829:LML589834 LWH589829:LWH589834 MGD589829:MGD589834 MPZ589829:MPZ589834 MZV589829:MZV589834 NJR589829:NJR589834 NTN589829:NTN589834 ODJ589829:ODJ589834 ONF589829:ONF589834 OXB589829:OXB589834 PGX589829:PGX589834 PQT589829:PQT589834 QAP589829:QAP589834 QKL589829:QKL589834 QUH589829:QUH589834 RED589829:RED589834 RNZ589829:RNZ589834 RXV589829:RXV589834 SHR589829:SHR589834 SRN589829:SRN589834 TBJ589829:TBJ589834 TLF589829:TLF589834 TVB589829:TVB589834 UEX589829:UEX589834 UOT589829:UOT589834 UYP589829:UYP589834 VIL589829:VIL589834 VSH589829:VSH589834 WCD589829:WCD589834 WLZ589829:WLZ589834 WVV589829:WVV589834 N655365:N655370 JJ655365:JJ655370 TF655365:TF655370 ADB655365:ADB655370 AMX655365:AMX655370 AWT655365:AWT655370 BGP655365:BGP655370 BQL655365:BQL655370 CAH655365:CAH655370 CKD655365:CKD655370 CTZ655365:CTZ655370 DDV655365:DDV655370 DNR655365:DNR655370 DXN655365:DXN655370 EHJ655365:EHJ655370 ERF655365:ERF655370 FBB655365:FBB655370 FKX655365:FKX655370 FUT655365:FUT655370 GEP655365:GEP655370 GOL655365:GOL655370 GYH655365:GYH655370 HID655365:HID655370 HRZ655365:HRZ655370 IBV655365:IBV655370 ILR655365:ILR655370 IVN655365:IVN655370 JFJ655365:JFJ655370 JPF655365:JPF655370 JZB655365:JZB655370 KIX655365:KIX655370 KST655365:KST655370 LCP655365:LCP655370 LML655365:LML655370 LWH655365:LWH655370 MGD655365:MGD655370 MPZ655365:MPZ655370 MZV655365:MZV655370 NJR655365:NJR655370 NTN655365:NTN655370 ODJ655365:ODJ655370 ONF655365:ONF655370 OXB655365:OXB655370 PGX655365:PGX655370 PQT655365:PQT655370 QAP655365:QAP655370 QKL655365:QKL655370 QUH655365:QUH655370 RED655365:RED655370 RNZ655365:RNZ655370 RXV655365:RXV655370 SHR655365:SHR655370 SRN655365:SRN655370 TBJ655365:TBJ655370 TLF655365:TLF655370 TVB655365:TVB655370 UEX655365:UEX655370 UOT655365:UOT655370 UYP655365:UYP655370 VIL655365:VIL655370 VSH655365:VSH655370 WCD655365:WCD655370 WLZ655365:WLZ655370 WVV655365:WVV655370 N720901:N720906 JJ720901:JJ720906 TF720901:TF720906 ADB720901:ADB720906 AMX720901:AMX720906 AWT720901:AWT720906 BGP720901:BGP720906 BQL720901:BQL720906 CAH720901:CAH720906 CKD720901:CKD720906 CTZ720901:CTZ720906 DDV720901:DDV720906 DNR720901:DNR720906 DXN720901:DXN720906 EHJ720901:EHJ720906 ERF720901:ERF720906 FBB720901:FBB720906 FKX720901:FKX720906 FUT720901:FUT720906 GEP720901:GEP720906 GOL720901:GOL720906 GYH720901:GYH720906 HID720901:HID720906 HRZ720901:HRZ720906 IBV720901:IBV720906 ILR720901:ILR720906 IVN720901:IVN720906 JFJ720901:JFJ720906 JPF720901:JPF720906 JZB720901:JZB720906 KIX720901:KIX720906 KST720901:KST720906 LCP720901:LCP720906 LML720901:LML720906 LWH720901:LWH720906 MGD720901:MGD720906 MPZ720901:MPZ720906 MZV720901:MZV720906 NJR720901:NJR720906 NTN720901:NTN720906 ODJ720901:ODJ720906 ONF720901:ONF720906 OXB720901:OXB720906 PGX720901:PGX720906 PQT720901:PQT720906 QAP720901:QAP720906 QKL720901:QKL720906 QUH720901:QUH720906 RED720901:RED720906 RNZ720901:RNZ720906 RXV720901:RXV720906 SHR720901:SHR720906 SRN720901:SRN720906 TBJ720901:TBJ720906 TLF720901:TLF720906 TVB720901:TVB720906 UEX720901:UEX720906 UOT720901:UOT720906 UYP720901:UYP720906 VIL720901:VIL720906 VSH720901:VSH720906 WCD720901:WCD720906 WLZ720901:WLZ720906 WVV720901:WVV720906 N786437:N786442 JJ786437:JJ786442 TF786437:TF786442 ADB786437:ADB786442 AMX786437:AMX786442 AWT786437:AWT786442 BGP786437:BGP786442 BQL786437:BQL786442 CAH786437:CAH786442 CKD786437:CKD786442 CTZ786437:CTZ786442 DDV786437:DDV786442 DNR786437:DNR786442 DXN786437:DXN786442 EHJ786437:EHJ786442 ERF786437:ERF786442 FBB786437:FBB786442 FKX786437:FKX786442 FUT786437:FUT786442 GEP786437:GEP786442 GOL786437:GOL786442 GYH786437:GYH786442 HID786437:HID786442 HRZ786437:HRZ786442 IBV786437:IBV786442 ILR786437:ILR786442 IVN786437:IVN786442 JFJ786437:JFJ786442 JPF786437:JPF786442 JZB786437:JZB786442 KIX786437:KIX786442 KST786437:KST786442 LCP786437:LCP786442 LML786437:LML786442 LWH786437:LWH786442 MGD786437:MGD786442 MPZ786437:MPZ786442 MZV786437:MZV786442 NJR786437:NJR786442 NTN786437:NTN786442 ODJ786437:ODJ786442 ONF786437:ONF786442 OXB786437:OXB786442 PGX786437:PGX786442 PQT786437:PQT786442 QAP786437:QAP786442 QKL786437:QKL786442 QUH786437:QUH786442 RED786437:RED786442 RNZ786437:RNZ786442 RXV786437:RXV786442 SHR786437:SHR786442 SRN786437:SRN786442 TBJ786437:TBJ786442 TLF786437:TLF786442 TVB786437:TVB786442 UEX786437:UEX786442 UOT786437:UOT786442 UYP786437:UYP786442 VIL786437:VIL786442 VSH786437:VSH786442 WCD786437:WCD786442 WLZ786437:WLZ786442 WVV786437:WVV786442 N851973:N851978 JJ851973:JJ851978 TF851973:TF851978 ADB851973:ADB851978 AMX851973:AMX851978 AWT851973:AWT851978 BGP851973:BGP851978 BQL851973:BQL851978 CAH851973:CAH851978 CKD851973:CKD851978 CTZ851973:CTZ851978 DDV851973:DDV851978 DNR851973:DNR851978 DXN851973:DXN851978 EHJ851973:EHJ851978 ERF851973:ERF851978 FBB851973:FBB851978 FKX851973:FKX851978 FUT851973:FUT851978 GEP851973:GEP851978 GOL851973:GOL851978 GYH851973:GYH851978 HID851973:HID851978 HRZ851973:HRZ851978 IBV851973:IBV851978 ILR851973:ILR851978 IVN851973:IVN851978 JFJ851973:JFJ851978 JPF851973:JPF851978 JZB851973:JZB851978 KIX851973:KIX851978 KST851973:KST851978 LCP851973:LCP851978 LML851973:LML851978 LWH851973:LWH851978 MGD851973:MGD851978 MPZ851973:MPZ851978 MZV851973:MZV851978 NJR851973:NJR851978 NTN851973:NTN851978 ODJ851973:ODJ851978 ONF851973:ONF851978 OXB851973:OXB851978 PGX851973:PGX851978 PQT851973:PQT851978 QAP851973:QAP851978 QKL851973:QKL851978 QUH851973:QUH851978 RED851973:RED851978 RNZ851973:RNZ851978 RXV851973:RXV851978 SHR851973:SHR851978 SRN851973:SRN851978 TBJ851973:TBJ851978 TLF851973:TLF851978 TVB851973:TVB851978 UEX851973:UEX851978 UOT851973:UOT851978 UYP851973:UYP851978 VIL851973:VIL851978 VSH851973:VSH851978 WCD851973:WCD851978 WLZ851973:WLZ851978 WVV851973:WVV851978 N917509:N917514 JJ917509:JJ917514 TF917509:TF917514 ADB917509:ADB917514 AMX917509:AMX917514 AWT917509:AWT917514 BGP917509:BGP917514 BQL917509:BQL917514 CAH917509:CAH917514 CKD917509:CKD917514 CTZ917509:CTZ917514 DDV917509:DDV917514 DNR917509:DNR917514 DXN917509:DXN917514 EHJ917509:EHJ917514 ERF917509:ERF917514 FBB917509:FBB917514 FKX917509:FKX917514 FUT917509:FUT917514 GEP917509:GEP917514 GOL917509:GOL917514 GYH917509:GYH917514 HID917509:HID917514 HRZ917509:HRZ917514 IBV917509:IBV917514 ILR917509:ILR917514 IVN917509:IVN917514 JFJ917509:JFJ917514 JPF917509:JPF917514 JZB917509:JZB917514 KIX917509:KIX917514 KST917509:KST917514 LCP917509:LCP917514 LML917509:LML917514 LWH917509:LWH917514 MGD917509:MGD917514 MPZ917509:MPZ917514 MZV917509:MZV917514 NJR917509:NJR917514 NTN917509:NTN917514 ODJ917509:ODJ917514 ONF917509:ONF917514 OXB917509:OXB917514 PGX917509:PGX917514 PQT917509:PQT917514 QAP917509:QAP917514 QKL917509:QKL917514 QUH917509:QUH917514 RED917509:RED917514 RNZ917509:RNZ917514 RXV917509:RXV917514 SHR917509:SHR917514 SRN917509:SRN917514 TBJ917509:TBJ917514 TLF917509:TLF917514 TVB917509:TVB917514 UEX917509:UEX917514 UOT917509:UOT917514 UYP917509:UYP917514 VIL917509:VIL917514 VSH917509:VSH917514 WCD917509:WCD917514 WLZ917509:WLZ917514 WVV917509:WVV917514 N983045:N983050 JJ983045:JJ983050 TF983045:TF983050 ADB983045:ADB983050 AMX983045:AMX983050 AWT983045:AWT983050 BGP983045:BGP983050 BQL983045:BQL983050 CAH983045:CAH983050 CKD983045:CKD983050 CTZ983045:CTZ983050 DDV983045:DDV983050 DNR983045:DNR983050 DXN983045:DXN983050 EHJ983045:EHJ983050 ERF983045:ERF983050 FBB983045:FBB983050 FKX983045:FKX983050 FUT983045:FUT983050 GEP983045:GEP983050 GOL983045:GOL983050 GYH983045:GYH983050 HID983045:HID983050 HRZ983045:HRZ983050 IBV983045:IBV983050 ILR983045:ILR983050 IVN983045:IVN983050 JFJ983045:JFJ983050 JPF983045:JPF983050 JZB983045:JZB983050 KIX983045:KIX983050 KST983045:KST983050 LCP983045:LCP983050 LML983045:LML983050 LWH983045:LWH983050 MGD983045:MGD983050 MPZ983045:MPZ983050 MZV983045:MZV983050 NJR983045:NJR983050 NTN983045:NTN983050 ODJ983045:ODJ983050 ONF983045:ONF983050 OXB983045:OXB983050 PGX983045:PGX983050 PQT983045:PQT983050 QAP983045:QAP983050 QKL983045:QKL983050 QUH983045:QUH983050 RED983045:RED983050 RNZ983045:RNZ983050 RXV983045:RXV983050 SHR983045:SHR983050 SRN983045:SRN983050 TBJ983045:TBJ983050 TLF983045:TLF983050 TVB983045:TVB983050 UEX983045:UEX983050 UOT983045:UOT983050 UYP983045:UYP983050 VIL983045:VIL983050 VSH983045:VSH983050 WCD983045:WCD983050 WLZ983045:WLZ983050 WVV983045:WVV983050">
      <formula1>0</formula1>
      <formula2>1</formula2>
    </dataValidation>
    <dataValidation operator="greaterThanOrEqual" allowBlank="1" showInputMessage="1" showErrorMessage="1" errorTitle="Erro de valores" error="Digite um valor igual a 0% ou 2%." sqref="N25 JJ25 TF25 ADB25 AMX25 AWT25 BGP25 BQL25 CAH25 CKD25 CTZ25 DDV25 DNR25 DXN25 EHJ25 ERF25 FBB25 FKX25 FUT25 GEP25 GOL25 GYH25 HID25 HRZ25 IBV25 ILR25 IVN25 JFJ25 JPF25 JZB25 KIX25 KST25 LCP25 LML25 LWH25 MGD25 MPZ25 MZV25 NJR25 NTN25 ODJ25 ONF25 OXB25 PGX25 PQT25 QAP25 QKL25 QUH25 RED25 RNZ25 RXV25 SHR25 SRN25 TBJ25 TLF25 TVB25 UEX25 UOT25 UYP25 VIL25 VSH25 WCD25 WLZ25 WVV25 N65548 JJ65548 TF65548 ADB65548 AMX65548 AWT65548 BGP65548 BQL65548 CAH65548 CKD65548 CTZ65548 DDV65548 DNR65548 DXN65548 EHJ65548 ERF65548 FBB65548 FKX65548 FUT65548 GEP65548 GOL65548 GYH65548 HID65548 HRZ65548 IBV65548 ILR65548 IVN65548 JFJ65548 JPF65548 JZB65548 KIX65548 KST65548 LCP65548 LML65548 LWH65548 MGD65548 MPZ65548 MZV65548 NJR65548 NTN65548 ODJ65548 ONF65548 OXB65548 PGX65548 PQT65548 QAP65548 QKL65548 QUH65548 RED65548 RNZ65548 RXV65548 SHR65548 SRN65548 TBJ65548 TLF65548 TVB65548 UEX65548 UOT65548 UYP65548 VIL65548 VSH65548 WCD65548 WLZ65548 WVV65548 N131084 JJ131084 TF131084 ADB131084 AMX131084 AWT131084 BGP131084 BQL131084 CAH131084 CKD131084 CTZ131084 DDV131084 DNR131084 DXN131084 EHJ131084 ERF131084 FBB131084 FKX131084 FUT131084 GEP131084 GOL131084 GYH131084 HID131084 HRZ131084 IBV131084 ILR131084 IVN131084 JFJ131084 JPF131084 JZB131084 KIX131084 KST131084 LCP131084 LML131084 LWH131084 MGD131084 MPZ131084 MZV131084 NJR131084 NTN131084 ODJ131084 ONF131084 OXB131084 PGX131084 PQT131084 QAP131084 QKL131084 QUH131084 RED131084 RNZ131084 RXV131084 SHR131084 SRN131084 TBJ131084 TLF131084 TVB131084 UEX131084 UOT131084 UYP131084 VIL131084 VSH131084 WCD131084 WLZ131084 WVV131084 N196620 JJ196620 TF196620 ADB196620 AMX196620 AWT196620 BGP196620 BQL196620 CAH196620 CKD196620 CTZ196620 DDV196620 DNR196620 DXN196620 EHJ196620 ERF196620 FBB196620 FKX196620 FUT196620 GEP196620 GOL196620 GYH196620 HID196620 HRZ196620 IBV196620 ILR196620 IVN196620 JFJ196620 JPF196620 JZB196620 KIX196620 KST196620 LCP196620 LML196620 LWH196620 MGD196620 MPZ196620 MZV196620 NJR196620 NTN196620 ODJ196620 ONF196620 OXB196620 PGX196620 PQT196620 QAP196620 QKL196620 QUH196620 RED196620 RNZ196620 RXV196620 SHR196620 SRN196620 TBJ196620 TLF196620 TVB196620 UEX196620 UOT196620 UYP196620 VIL196620 VSH196620 WCD196620 WLZ196620 WVV196620 N262156 JJ262156 TF262156 ADB262156 AMX262156 AWT262156 BGP262156 BQL262156 CAH262156 CKD262156 CTZ262156 DDV262156 DNR262156 DXN262156 EHJ262156 ERF262156 FBB262156 FKX262156 FUT262156 GEP262156 GOL262156 GYH262156 HID262156 HRZ262156 IBV262156 ILR262156 IVN262156 JFJ262156 JPF262156 JZB262156 KIX262156 KST262156 LCP262156 LML262156 LWH262156 MGD262156 MPZ262156 MZV262156 NJR262156 NTN262156 ODJ262156 ONF262156 OXB262156 PGX262156 PQT262156 QAP262156 QKL262156 QUH262156 RED262156 RNZ262156 RXV262156 SHR262156 SRN262156 TBJ262156 TLF262156 TVB262156 UEX262156 UOT262156 UYP262156 VIL262156 VSH262156 WCD262156 WLZ262156 WVV262156 N327692 JJ327692 TF327692 ADB327692 AMX327692 AWT327692 BGP327692 BQL327692 CAH327692 CKD327692 CTZ327692 DDV327692 DNR327692 DXN327692 EHJ327692 ERF327692 FBB327692 FKX327692 FUT327692 GEP327692 GOL327692 GYH327692 HID327692 HRZ327692 IBV327692 ILR327692 IVN327692 JFJ327692 JPF327692 JZB327692 KIX327692 KST327692 LCP327692 LML327692 LWH327692 MGD327692 MPZ327692 MZV327692 NJR327692 NTN327692 ODJ327692 ONF327692 OXB327692 PGX327692 PQT327692 QAP327692 QKL327692 QUH327692 RED327692 RNZ327692 RXV327692 SHR327692 SRN327692 TBJ327692 TLF327692 TVB327692 UEX327692 UOT327692 UYP327692 VIL327692 VSH327692 WCD327692 WLZ327692 WVV327692 N393228 JJ393228 TF393228 ADB393228 AMX393228 AWT393228 BGP393228 BQL393228 CAH393228 CKD393228 CTZ393228 DDV393228 DNR393228 DXN393228 EHJ393228 ERF393228 FBB393228 FKX393228 FUT393228 GEP393228 GOL393228 GYH393228 HID393228 HRZ393228 IBV393228 ILR393228 IVN393228 JFJ393228 JPF393228 JZB393228 KIX393228 KST393228 LCP393228 LML393228 LWH393228 MGD393228 MPZ393228 MZV393228 NJR393228 NTN393228 ODJ393228 ONF393228 OXB393228 PGX393228 PQT393228 QAP393228 QKL393228 QUH393228 RED393228 RNZ393228 RXV393228 SHR393228 SRN393228 TBJ393228 TLF393228 TVB393228 UEX393228 UOT393228 UYP393228 VIL393228 VSH393228 WCD393228 WLZ393228 WVV393228 N458764 JJ458764 TF458764 ADB458764 AMX458764 AWT458764 BGP458764 BQL458764 CAH458764 CKD458764 CTZ458764 DDV458764 DNR458764 DXN458764 EHJ458764 ERF458764 FBB458764 FKX458764 FUT458764 GEP458764 GOL458764 GYH458764 HID458764 HRZ458764 IBV458764 ILR458764 IVN458764 JFJ458764 JPF458764 JZB458764 KIX458764 KST458764 LCP458764 LML458764 LWH458764 MGD458764 MPZ458764 MZV458764 NJR458764 NTN458764 ODJ458764 ONF458764 OXB458764 PGX458764 PQT458764 QAP458764 QKL458764 QUH458764 RED458764 RNZ458764 RXV458764 SHR458764 SRN458764 TBJ458764 TLF458764 TVB458764 UEX458764 UOT458764 UYP458764 VIL458764 VSH458764 WCD458764 WLZ458764 WVV458764 N524300 JJ524300 TF524300 ADB524300 AMX524300 AWT524300 BGP524300 BQL524300 CAH524300 CKD524300 CTZ524300 DDV524300 DNR524300 DXN524300 EHJ524300 ERF524300 FBB524300 FKX524300 FUT524300 GEP524300 GOL524300 GYH524300 HID524300 HRZ524300 IBV524300 ILR524300 IVN524300 JFJ524300 JPF524300 JZB524300 KIX524300 KST524300 LCP524300 LML524300 LWH524300 MGD524300 MPZ524300 MZV524300 NJR524300 NTN524300 ODJ524300 ONF524300 OXB524300 PGX524300 PQT524300 QAP524300 QKL524300 QUH524300 RED524300 RNZ524300 RXV524300 SHR524300 SRN524300 TBJ524300 TLF524300 TVB524300 UEX524300 UOT524300 UYP524300 VIL524300 VSH524300 WCD524300 WLZ524300 WVV524300 N589836 JJ589836 TF589836 ADB589836 AMX589836 AWT589836 BGP589836 BQL589836 CAH589836 CKD589836 CTZ589836 DDV589836 DNR589836 DXN589836 EHJ589836 ERF589836 FBB589836 FKX589836 FUT589836 GEP589836 GOL589836 GYH589836 HID589836 HRZ589836 IBV589836 ILR589836 IVN589836 JFJ589836 JPF589836 JZB589836 KIX589836 KST589836 LCP589836 LML589836 LWH589836 MGD589836 MPZ589836 MZV589836 NJR589836 NTN589836 ODJ589836 ONF589836 OXB589836 PGX589836 PQT589836 QAP589836 QKL589836 QUH589836 RED589836 RNZ589836 RXV589836 SHR589836 SRN589836 TBJ589836 TLF589836 TVB589836 UEX589836 UOT589836 UYP589836 VIL589836 VSH589836 WCD589836 WLZ589836 WVV589836 N655372 JJ655372 TF655372 ADB655372 AMX655372 AWT655372 BGP655372 BQL655372 CAH655372 CKD655372 CTZ655372 DDV655372 DNR655372 DXN655372 EHJ655372 ERF655372 FBB655372 FKX655372 FUT655372 GEP655372 GOL655372 GYH655372 HID655372 HRZ655372 IBV655372 ILR655372 IVN655372 JFJ655372 JPF655372 JZB655372 KIX655372 KST655372 LCP655372 LML655372 LWH655372 MGD655372 MPZ655372 MZV655372 NJR655372 NTN655372 ODJ655372 ONF655372 OXB655372 PGX655372 PQT655372 QAP655372 QKL655372 QUH655372 RED655372 RNZ655372 RXV655372 SHR655372 SRN655372 TBJ655372 TLF655372 TVB655372 UEX655372 UOT655372 UYP655372 VIL655372 VSH655372 WCD655372 WLZ655372 WVV655372 N720908 JJ720908 TF720908 ADB720908 AMX720908 AWT720908 BGP720908 BQL720908 CAH720908 CKD720908 CTZ720908 DDV720908 DNR720908 DXN720908 EHJ720908 ERF720908 FBB720908 FKX720908 FUT720908 GEP720908 GOL720908 GYH720908 HID720908 HRZ720908 IBV720908 ILR720908 IVN720908 JFJ720908 JPF720908 JZB720908 KIX720908 KST720908 LCP720908 LML720908 LWH720908 MGD720908 MPZ720908 MZV720908 NJR720908 NTN720908 ODJ720908 ONF720908 OXB720908 PGX720908 PQT720908 QAP720908 QKL720908 QUH720908 RED720908 RNZ720908 RXV720908 SHR720908 SRN720908 TBJ720908 TLF720908 TVB720908 UEX720908 UOT720908 UYP720908 VIL720908 VSH720908 WCD720908 WLZ720908 WVV720908 N786444 JJ786444 TF786444 ADB786444 AMX786444 AWT786444 BGP786444 BQL786444 CAH786444 CKD786444 CTZ786444 DDV786444 DNR786444 DXN786444 EHJ786444 ERF786444 FBB786444 FKX786444 FUT786444 GEP786444 GOL786444 GYH786444 HID786444 HRZ786444 IBV786444 ILR786444 IVN786444 JFJ786444 JPF786444 JZB786444 KIX786444 KST786444 LCP786444 LML786444 LWH786444 MGD786444 MPZ786444 MZV786444 NJR786444 NTN786444 ODJ786444 ONF786444 OXB786444 PGX786444 PQT786444 QAP786444 QKL786444 QUH786444 RED786444 RNZ786444 RXV786444 SHR786444 SRN786444 TBJ786444 TLF786444 TVB786444 UEX786444 UOT786444 UYP786444 VIL786444 VSH786444 WCD786444 WLZ786444 WVV786444 N851980 JJ851980 TF851980 ADB851980 AMX851980 AWT851980 BGP851980 BQL851980 CAH851980 CKD851980 CTZ851980 DDV851980 DNR851980 DXN851980 EHJ851980 ERF851980 FBB851980 FKX851980 FUT851980 GEP851980 GOL851980 GYH851980 HID851980 HRZ851980 IBV851980 ILR851980 IVN851980 JFJ851980 JPF851980 JZB851980 KIX851980 KST851980 LCP851980 LML851980 LWH851980 MGD851980 MPZ851980 MZV851980 NJR851980 NTN851980 ODJ851980 ONF851980 OXB851980 PGX851980 PQT851980 QAP851980 QKL851980 QUH851980 RED851980 RNZ851980 RXV851980 SHR851980 SRN851980 TBJ851980 TLF851980 TVB851980 UEX851980 UOT851980 UYP851980 VIL851980 VSH851980 WCD851980 WLZ851980 WVV851980 N917516 JJ917516 TF917516 ADB917516 AMX917516 AWT917516 BGP917516 BQL917516 CAH917516 CKD917516 CTZ917516 DDV917516 DNR917516 DXN917516 EHJ917516 ERF917516 FBB917516 FKX917516 FUT917516 GEP917516 GOL917516 GYH917516 HID917516 HRZ917516 IBV917516 ILR917516 IVN917516 JFJ917516 JPF917516 JZB917516 KIX917516 KST917516 LCP917516 LML917516 LWH917516 MGD917516 MPZ917516 MZV917516 NJR917516 NTN917516 ODJ917516 ONF917516 OXB917516 PGX917516 PQT917516 QAP917516 QKL917516 QUH917516 RED917516 RNZ917516 RXV917516 SHR917516 SRN917516 TBJ917516 TLF917516 TVB917516 UEX917516 UOT917516 UYP917516 VIL917516 VSH917516 WCD917516 WLZ917516 WVV917516 N983052 JJ983052 TF983052 ADB983052 AMX983052 AWT983052 BGP983052 BQL983052 CAH983052 CKD983052 CTZ983052 DDV983052 DNR983052 DXN983052 EHJ983052 ERF983052 FBB983052 FKX983052 FUT983052 GEP983052 GOL983052 GYH983052 HID983052 HRZ983052 IBV983052 ILR983052 IVN983052 JFJ983052 JPF983052 JZB983052 KIX983052 KST983052 LCP983052 LML983052 LWH983052 MGD983052 MPZ983052 MZV983052 NJR983052 NTN983052 ODJ983052 ONF983052 OXB983052 PGX983052 PQT983052 QAP983052 QKL983052 QUH983052 RED983052 RNZ983052 RXV983052 SHR983052 SRN983052 TBJ983052 TLF983052 TVB983052 UEX983052 UOT983052 UYP983052 VIL983052 VSH983052 WCD983052 WLZ983052 WVV983052"/>
    <dataValidation type="decimal" allowBlank="1" showInputMessage="1" showErrorMessage="1" errorTitle="Erro de valores" error="Digite um valor maior do que 0." sqref="N24 JJ24 TF24 ADB24 AMX24 AWT24 BGP24 BQL24 CAH24 CKD24 CTZ24 DDV24 DNR24 DXN24 EHJ24 ERF24 FBB24 FKX24 FUT24 GEP24 GOL24 GYH24 HID24 HRZ24 IBV24 ILR24 IVN24 JFJ24 JPF24 JZB24 KIX24 KST24 LCP24 LML24 LWH24 MGD24 MPZ24 MZV24 NJR24 NTN24 ODJ24 ONF24 OXB24 PGX24 PQT24 QAP24 QKL24 QUH24 RED24 RNZ24 RXV24 SHR24 SRN24 TBJ24 TLF24 TVB24 UEX24 UOT24 UYP24 VIL24 VSH24 WCD24 WLZ24 WVV24 N65547 JJ65547 TF65547 ADB65547 AMX65547 AWT65547 BGP65547 BQL65547 CAH65547 CKD65547 CTZ65547 DDV65547 DNR65547 DXN65547 EHJ65547 ERF65547 FBB65547 FKX65547 FUT65547 GEP65547 GOL65547 GYH65547 HID65547 HRZ65547 IBV65547 ILR65547 IVN65547 JFJ65547 JPF65547 JZB65547 KIX65547 KST65547 LCP65547 LML65547 LWH65547 MGD65547 MPZ65547 MZV65547 NJR65547 NTN65547 ODJ65547 ONF65547 OXB65547 PGX65547 PQT65547 QAP65547 QKL65547 QUH65547 RED65547 RNZ65547 RXV65547 SHR65547 SRN65547 TBJ65547 TLF65547 TVB65547 UEX65547 UOT65547 UYP65547 VIL65547 VSH65547 WCD65547 WLZ65547 WVV65547 N131083 JJ131083 TF131083 ADB131083 AMX131083 AWT131083 BGP131083 BQL131083 CAH131083 CKD131083 CTZ131083 DDV131083 DNR131083 DXN131083 EHJ131083 ERF131083 FBB131083 FKX131083 FUT131083 GEP131083 GOL131083 GYH131083 HID131083 HRZ131083 IBV131083 ILR131083 IVN131083 JFJ131083 JPF131083 JZB131083 KIX131083 KST131083 LCP131083 LML131083 LWH131083 MGD131083 MPZ131083 MZV131083 NJR131083 NTN131083 ODJ131083 ONF131083 OXB131083 PGX131083 PQT131083 QAP131083 QKL131083 QUH131083 RED131083 RNZ131083 RXV131083 SHR131083 SRN131083 TBJ131083 TLF131083 TVB131083 UEX131083 UOT131083 UYP131083 VIL131083 VSH131083 WCD131083 WLZ131083 WVV131083 N196619 JJ196619 TF196619 ADB196619 AMX196619 AWT196619 BGP196619 BQL196619 CAH196619 CKD196619 CTZ196619 DDV196619 DNR196619 DXN196619 EHJ196619 ERF196619 FBB196619 FKX196619 FUT196619 GEP196619 GOL196619 GYH196619 HID196619 HRZ196619 IBV196619 ILR196619 IVN196619 JFJ196619 JPF196619 JZB196619 KIX196619 KST196619 LCP196619 LML196619 LWH196619 MGD196619 MPZ196619 MZV196619 NJR196619 NTN196619 ODJ196619 ONF196619 OXB196619 PGX196619 PQT196619 QAP196619 QKL196619 QUH196619 RED196619 RNZ196619 RXV196619 SHR196619 SRN196619 TBJ196619 TLF196619 TVB196619 UEX196619 UOT196619 UYP196619 VIL196619 VSH196619 WCD196619 WLZ196619 WVV196619 N262155 JJ262155 TF262155 ADB262155 AMX262155 AWT262155 BGP262155 BQL262155 CAH262155 CKD262155 CTZ262155 DDV262155 DNR262155 DXN262155 EHJ262155 ERF262155 FBB262155 FKX262155 FUT262155 GEP262155 GOL262155 GYH262155 HID262155 HRZ262155 IBV262155 ILR262155 IVN262155 JFJ262155 JPF262155 JZB262155 KIX262155 KST262155 LCP262155 LML262155 LWH262155 MGD262155 MPZ262155 MZV262155 NJR262155 NTN262155 ODJ262155 ONF262155 OXB262155 PGX262155 PQT262155 QAP262155 QKL262155 QUH262155 RED262155 RNZ262155 RXV262155 SHR262155 SRN262155 TBJ262155 TLF262155 TVB262155 UEX262155 UOT262155 UYP262155 VIL262155 VSH262155 WCD262155 WLZ262155 WVV262155 N327691 JJ327691 TF327691 ADB327691 AMX327691 AWT327691 BGP327691 BQL327691 CAH327691 CKD327691 CTZ327691 DDV327691 DNR327691 DXN327691 EHJ327691 ERF327691 FBB327691 FKX327691 FUT327691 GEP327691 GOL327691 GYH327691 HID327691 HRZ327691 IBV327691 ILR327691 IVN327691 JFJ327691 JPF327691 JZB327691 KIX327691 KST327691 LCP327691 LML327691 LWH327691 MGD327691 MPZ327691 MZV327691 NJR327691 NTN327691 ODJ327691 ONF327691 OXB327691 PGX327691 PQT327691 QAP327691 QKL327691 QUH327691 RED327691 RNZ327691 RXV327691 SHR327691 SRN327691 TBJ327691 TLF327691 TVB327691 UEX327691 UOT327691 UYP327691 VIL327691 VSH327691 WCD327691 WLZ327691 WVV327691 N393227 JJ393227 TF393227 ADB393227 AMX393227 AWT393227 BGP393227 BQL393227 CAH393227 CKD393227 CTZ393227 DDV393227 DNR393227 DXN393227 EHJ393227 ERF393227 FBB393227 FKX393227 FUT393227 GEP393227 GOL393227 GYH393227 HID393227 HRZ393227 IBV393227 ILR393227 IVN393227 JFJ393227 JPF393227 JZB393227 KIX393227 KST393227 LCP393227 LML393227 LWH393227 MGD393227 MPZ393227 MZV393227 NJR393227 NTN393227 ODJ393227 ONF393227 OXB393227 PGX393227 PQT393227 QAP393227 QKL393227 QUH393227 RED393227 RNZ393227 RXV393227 SHR393227 SRN393227 TBJ393227 TLF393227 TVB393227 UEX393227 UOT393227 UYP393227 VIL393227 VSH393227 WCD393227 WLZ393227 WVV393227 N458763 JJ458763 TF458763 ADB458763 AMX458763 AWT458763 BGP458763 BQL458763 CAH458763 CKD458763 CTZ458763 DDV458763 DNR458763 DXN458763 EHJ458763 ERF458763 FBB458763 FKX458763 FUT458763 GEP458763 GOL458763 GYH458763 HID458763 HRZ458763 IBV458763 ILR458763 IVN458763 JFJ458763 JPF458763 JZB458763 KIX458763 KST458763 LCP458763 LML458763 LWH458763 MGD458763 MPZ458763 MZV458763 NJR458763 NTN458763 ODJ458763 ONF458763 OXB458763 PGX458763 PQT458763 QAP458763 QKL458763 QUH458763 RED458763 RNZ458763 RXV458763 SHR458763 SRN458763 TBJ458763 TLF458763 TVB458763 UEX458763 UOT458763 UYP458763 VIL458763 VSH458763 WCD458763 WLZ458763 WVV458763 N524299 JJ524299 TF524299 ADB524299 AMX524299 AWT524299 BGP524299 BQL524299 CAH524299 CKD524299 CTZ524299 DDV524299 DNR524299 DXN524299 EHJ524299 ERF524299 FBB524299 FKX524299 FUT524299 GEP524299 GOL524299 GYH524299 HID524299 HRZ524299 IBV524299 ILR524299 IVN524299 JFJ524299 JPF524299 JZB524299 KIX524299 KST524299 LCP524299 LML524299 LWH524299 MGD524299 MPZ524299 MZV524299 NJR524299 NTN524299 ODJ524299 ONF524299 OXB524299 PGX524299 PQT524299 QAP524299 QKL524299 QUH524299 RED524299 RNZ524299 RXV524299 SHR524299 SRN524299 TBJ524299 TLF524299 TVB524299 UEX524299 UOT524299 UYP524299 VIL524299 VSH524299 WCD524299 WLZ524299 WVV524299 N589835 JJ589835 TF589835 ADB589835 AMX589835 AWT589835 BGP589835 BQL589835 CAH589835 CKD589835 CTZ589835 DDV589835 DNR589835 DXN589835 EHJ589835 ERF589835 FBB589835 FKX589835 FUT589835 GEP589835 GOL589835 GYH589835 HID589835 HRZ589835 IBV589835 ILR589835 IVN589835 JFJ589835 JPF589835 JZB589835 KIX589835 KST589835 LCP589835 LML589835 LWH589835 MGD589835 MPZ589835 MZV589835 NJR589835 NTN589835 ODJ589835 ONF589835 OXB589835 PGX589835 PQT589835 QAP589835 QKL589835 QUH589835 RED589835 RNZ589835 RXV589835 SHR589835 SRN589835 TBJ589835 TLF589835 TVB589835 UEX589835 UOT589835 UYP589835 VIL589835 VSH589835 WCD589835 WLZ589835 WVV589835 N655371 JJ655371 TF655371 ADB655371 AMX655371 AWT655371 BGP655371 BQL655371 CAH655371 CKD655371 CTZ655371 DDV655371 DNR655371 DXN655371 EHJ655371 ERF655371 FBB655371 FKX655371 FUT655371 GEP655371 GOL655371 GYH655371 HID655371 HRZ655371 IBV655371 ILR655371 IVN655371 JFJ655371 JPF655371 JZB655371 KIX655371 KST655371 LCP655371 LML655371 LWH655371 MGD655371 MPZ655371 MZV655371 NJR655371 NTN655371 ODJ655371 ONF655371 OXB655371 PGX655371 PQT655371 QAP655371 QKL655371 QUH655371 RED655371 RNZ655371 RXV655371 SHR655371 SRN655371 TBJ655371 TLF655371 TVB655371 UEX655371 UOT655371 UYP655371 VIL655371 VSH655371 WCD655371 WLZ655371 WVV655371 N720907 JJ720907 TF720907 ADB720907 AMX720907 AWT720907 BGP720907 BQL720907 CAH720907 CKD720907 CTZ720907 DDV720907 DNR720907 DXN720907 EHJ720907 ERF720907 FBB720907 FKX720907 FUT720907 GEP720907 GOL720907 GYH720907 HID720907 HRZ720907 IBV720907 ILR720907 IVN720907 JFJ720907 JPF720907 JZB720907 KIX720907 KST720907 LCP720907 LML720907 LWH720907 MGD720907 MPZ720907 MZV720907 NJR720907 NTN720907 ODJ720907 ONF720907 OXB720907 PGX720907 PQT720907 QAP720907 QKL720907 QUH720907 RED720907 RNZ720907 RXV720907 SHR720907 SRN720907 TBJ720907 TLF720907 TVB720907 UEX720907 UOT720907 UYP720907 VIL720907 VSH720907 WCD720907 WLZ720907 WVV720907 N786443 JJ786443 TF786443 ADB786443 AMX786443 AWT786443 BGP786443 BQL786443 CAH786443 CKD786443 CTZ786443 DDV786443 DNR786443 DXN786443 EHJ786443 ERF786443 FBB786443 FKX786443 FUT786443 GEP786443 GOL786443 GYH786443 HID786443 HRZ786443 IBV786443 ILR786443 IVN786443 JFJ786443 JPF786443 JZB786443 KIX786443 KST786443 LCP786443 LML786443 LWH786443 MGD786443 MPZ786443 MZV786443 NJR786443 NTN786443 ODJ786443 ONF786443 OXB786443 PGX786443 PQT786443 QAP786443 QKL786443 QUH786443 RED786443 RNZ786443 RXV786443 SHR786443 SRN786443 TBJ786443 TLF786443 TVB786443 UEX786443 UOT786443 UYP786443 VIL786443 VSH786443 WCD786443 WLZ786443 WVV786443 N851979 JJ851979 TF851979 ADB851979 AMX851979 AWT851979 BGP851979 BQL851979 CAH851979 CKD851979 CTZ851979 DDV851979 DNR851979 DXN851979 EHJ851979 ERF851979 FBB851979 FKX851979 FUT851979 GEP851979 GOL851979 GYH851979 HID851979 HRZ851979 IBV851979 ILR851979 IVN851979 JFJ851979 JPF851979 JZB851979 KIX851979 KST851979 LCP851979 LML851979 LWH851979 MGD851979 MPZ851979 MZV851979 NJR851979 NTN851979 ODJ851979 ONF851979 OXB851979 PGX851979 PQT851979 QAP851979 QKL851979 QUH851979 RED851979 RNZ851979 RXV851979 SHR851979 SRN851979 TBJ851979 TLF851979 TVB851979 UEX851979 UOT851979 UYP851979 VIL851979 VSH851979 WCD851979 WLZ851979 WVV851979 N917515 JJ917515 TF917515 ADB917515 AMX917515 AWT917515 BGP917515 BQL917515 CAH917515 CKD917515 CTZ917515 DDV917515 DNR917515 DXN917515 EHJ917515 ERF917515 FBB917515 FKX917515 FUT917515 GEP917515 GOL917515 GYH917515 HID917515 HRZ917515 IBV917515 ILR917515 IVN917515 JFJ917515 JPF917515 JZB917515 KIX917515 KST917515 LCP917515 LML917515 LWH917515 MGD917515 MPZ917515 MZV917515 NJR917515 NTN917515 ODJ917515 ONF917515 OXB917515 PGX917515 PQT917515 QAP917515 QKL917515 QUH917515 RED917515 RNZ917515 RXV917515 SHR917515 SRN917515 TBJ917515 TLF917515 TVB917515 UEX917515 UOT917515 UYP917515 VIL917515 VSH917515 WCD917515 WLZ917515 WVV917515 N983051 JJ983051 TF983051 ADB983051 AMX983051 AWT983051 BGP983051 BQL983051 CAH983051 CKD983051 CTZ983051 DDV983051 DNR983051 DXN983051 EHJ983051 ERF983051 FBB983051 FKX983051 FUT983051 GEP983051 GOL983051 GYH983051 HID983051 HRZ983051 IBV983051 ILR983051 IVN983051 JFJ983051 JPF983051 JZB983051 KIX983051 KST983051 LCP983051 LML983051 LWH983051 MGD983051 MPZ983051 MZV983051 NJR983051 NTN983051 ODJ983051 ONF983051 OXB983051 PGX983051 PQT983051 QAP983051 QKL983051 QUH983051 RED983051 RNZ983051 RXV983051 SHR983051 SRN983051 TBJ983051 TLF983051 TVB983051 UEX983051 UOT983051 UYP983051 VIL983051 VSH983051 WCD983051 WLZ983051 WVV983051">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JM14:JN14 TI14:TJ14 ADE14:ADF14 ANA14:ANB14 AWW14:AWX14 BGS14:BGT14 BQO14:BQP14 CAK14:CAL14 CKG14:CKH14 CUC14:CUD14 DDY14:DDZ14 DNU14:DNV14 DXQ14:DXR14 EHM14:EHN14 ERI14:ERJ14 FBE14:FBF14 FLA14:FLB14 FUW14:FUX14 GES14:GET14 GOO14:GOP14 GYK14:GYL14 HIG14:HIH14 HSC14:HSD14 IBY14:IBZ14 ILU14:ILV14 IVQ14:IVR14 JFM14:JFN14 JPI14:JPJ14 JZE14:JZF14 KJA14:KJB14 KSW14:KSX14 LCS14:LCT14 LMO14:LMP14 LWK14:LWL14 MGG14:MGH14 MQC14:MQD14 MZY14:MZZ14 NJU14:NJV14 NTQ14:NTR14 ODM14:ODN14 ONI14:ONJ14 OXE14:OXF14 PHA14:PHB14 PQW14:PQX14 QAS14:QAT14 QKO14:QKP14 QUK14:QUL14 REG14:REH14 ROC14:ROD14 RXY14:RXZ14 SHU14:SHV14 SRQ14:SRR14 TBM14:TBN14 TLI14:TLJ14 TVE14:TVF14 UFA14:UFB14 UOW14:UOX14 UYS14:UYT14 VIO14:VIP14 VSK14:VSL14 WCG14:WCH14 WMC14:WMD14 WVY14:WVZ14 Q65537:R65537 JM65537:JN65537 TI65537:TJ65537 ADE65537:ADF65537 ANA65537:ANB65537 AWW65537:AWX65537 BGS65537:BGT65537 BQO65537:BQP65537 CAK65537:CAL65537 CKG65537:CKH65537 CUC65537:CUD65537 DDY65537:DDZ65537 DNU65537:DNV65537 DXQ65537:DXR65537 EHM65537:EHN65537 ERI65537:ERJ65537 FBE65537:FBF65537 FLA65537:FLB65537 FUW65537:FUX65537 GES65537:GET65537 GOO65537:GOP65537 GYK65537:GYL65537 HIG65537:HIH65537 HSC65537:HSD65537 IBY65537:IBZ65537 ILU65537:ILV65537 IVQ65537:IVR65537 JFM65537:JFN65537 JPI65537:JPJ65537 JZE65537:JZF65537 KJA65537:KJB65537 KSW65537:KSX65537 LCS65537:LCT65537 LMO65537:LMP65537 LWK65537:LWL65537 MGG65537:MGH65537 MQC65537:MQD65537 MZY65537:MZZ65537 NJU65537:NJV65537 NTQ65537:NTR65537 ODM65537:ODN65537 ONI65537:ONJ65537 OXE65537:OXF65537 PHA65537:PHB65537 PQW65537:PQX65537 QAS65537:QAT65537 QKO65537:QKP65537 QUK65537:QUL65537 REG65537:REH65537 ROC65537:ROD65537 RXY65537:RXZ65537 SHU65537:SHV65537 SRQ65537:SRR65537 TBM65537:TBN65537 TLI65537:TLJ65537 TVE65537:TVF65537 UFA65537:UFB65537 UOW65537:UOX65537 UYS65537:UYT65537 VIO65537:VIP65537 VSK65537:VSL65537 WCG65537:WCH65537 WMC65537:WMD65537 WVY65537:WVZ65537 Q131073:R131073 JM131073:JN131073 TI131073:TJ131073 ADE131073:ADF131073 ANA131073:ANB131073 AWW131073:AWX131073 BGS131073:BGT131073 BQO131073:BQP131073 CAK131073:CAL131073 CKG131073:CKH131073 CUC131073:CUD131073 DDY131073:DDZ131073 DNU131073:DNV131073 DXQ131073:DXR131073 EHM131073:EHN131073 ERI131073:ERJ131073 FBE131073:FBF131073 FLA131073:FLB131073 FUW131073:FUX131073 GES131073:GET131073 GOO131073:GOP131073 GYK131073:GYL131073 HIG131073:HIH131073 HSC131073:HSD131073 IBY131073:IBZ131073 ILU131073:ILV131073 IVQ131073:IVR131073 JFM131073:JFN131073 JPI131073:JPJ131073 JZE131073:JZF131073 KJA131073:KJB131073 KSW131073:KSX131073 LCS131073:LCT131073 LMO131073:LMP131073 LWK131073:LWL131073 MGG131073:MGH131073 MQC131073:MQD131073 MZY131073:MZZ131073 NJU131073:NJV131073 NTQ131073:NTR131073 ODM131073:ODN131073 ONI131073:ONJ131073 OXE131073:OXF131073 PHA131073:PHB131073 PQW131073:PQX131073 QAS131073:QAT131073 QKO131073:QKP131073 QUK131073:QUL131073 REG131073:REH131073 ROC131073:ROD131073 RXY131073:RXZ131073 SHU131073:SHV131073 SRQ131073:SRR131073 TBM131073:TBN131073 TLI131073:TLJ131073 TVE131073:TVF131073 UFA131073:UFB131073 UOW131073:UOX131073 UYS131073:UYT131073 VIO131073:VIP131073 VSK131073:VSL131073 WCG131073:WCH131073 WMC131073:WMD131073 WVY131073:WVZ131073 Q196609:R196609 JM196609:JN196609 TI196609:TJ196609 ADE196609:ADF196609 ANA196609:ANB196609 AWW196609:AWX196609 BGS196609:BGT196609 BQO196609:BQP196609 CAK196609:CAL196609 CKG196609:CKH196609 CUC196609:CUD196609 DDY196609:DDZ196609 DNU196609:DNV196609 DXQ196609:DXR196609 EHM196609:EHN196609 ERI196609:ERJ196609 FBE196609:FBF196609 FLA196609:FLB196609 FUW196609:FUX196609 GES196609:GET196609 GOO196609:GOP196609 GYK196609:GYL196609 HIG196609:HIH196609 HSC196609:HSD196609 IBY196609:IBZ196609 ILU196609:ILV196609 IVQ196609:IVR196609 JFM196609:JFN196609 JPI196609:JPJ196609 JZE196609:JZF196609 KJA196609:KJB196609 KSW196609:KSX196609 LCS196609:LCT196609 LMO196609:LMP196609 LWK196609:LWL196609 MGG196609:MGH196609 MQC196609:MQD196609 MZY196609:MZZ196609 NJU196609:NJV196609 NTQ196609:NTR196609 ODM196609:ODN196609 ONI196609:ONJ196609 OXE196609:OXF196609 PHA196609:PHB196609 PQW196609:PQX196609 QAS196609:QAT196609 QKO196609:QKP196609 QUK196609:QUL196609 REG196609:REH196609 ROC196609:ROD196609 RXY196609:RXZ196609 SHU196609:SHV196609 SRQ196609:SRR196609 TBM196609:TBN196609 TLI196609:TLJ196609 TVE196609:TVF196609 UFA196609:UFB196609 UOW196609:UOX196609 UYS196609:UYT196609 VIO196609:VIP196609 VSK196609:VSL196609 WCG196609:WCH196609 WMC196609:WMD196609 WVY196609:WVZ196609 Q262145:R262145 JM262145:JN262145 TI262145:TJ262145 ADE262145:ADF262145 ANA262145:ANB262145 AWW262145:AWX262145 BGS262145:BGT262145 BQO262145:BQP262145 CAK262145:CAL262145 CKG262145:CKH262145 CUC262145:CUD262145 DDY262145:DDZ262145 DNU262145:DNV262145 DXQ262145:DXR262145 EHM262145:EHN262145 ERI262145:ERJ262145 FBE262145:FBF262145 FLA262145:FLB262145 FUW262145:FUX262145 GES262145:GET262145 GOO262145:GOP262145 GYK262145:GYL262145 HIG262145:HIH262145 HSC262145:HSD262145 IBY262145:IBZ262145 ILU262145:ILV262145 IVQ262145:IVR262145 JFM262145:JFN262145 JPI262145:JPJ262145 JZE262145:JZF262145 KJA262145:KJB262145 KSW262145:KSX262145 LCS262145:LCT262145 LMO262145:LMP262145 LWK262145:LWL262145 MGG262145:MGH262145 MQC262145:MQD262145 MZY262145:MZZ262145 NJU262145:NJV262145 NTQ262145:NTR262145 ODM262145:ODN262145 ONI262145:ONJ262145 OXE262145:OXF262145 PHA262145:PHB262145 PQW262145:PQX262145 QAS262145:QAT262145 QKO262145:QKP262145 QUK262145:QUL262145 REG262145:REH262145 ROC262145:ROD262145 RXY262145:RXZ262145 SHU262145:SHV262145 SRQ262145:SRR262145 TBM262145:TBN262145 TLI262145:TLJ262145 TVE262145:TVF262145 UFA262145:UFB262145 UOW262145:UOX262145 UYS262145:UYT262145 VIO262145:VIP262145 VSK262145:VSL262145 WCG262145:WCH262145 WMC262145:WMD262145 WVY262145:WVZ262145 Q327681:R327681 JM327681:JN327681 TI327681:TJ327681 ADE327681:ADF327681 ANA327681:ANB327681 AWW327681:AWX327681 BGS327681:BGT327681 BQO327681:BQP327681 CAK327681:CAL327681 CKG327681:CKH327681 CUC327681:CUD327681 DDY327681:DDZ327681 DNU327681:DNV327681 DXQ327681:DXR327681 EHM327681:EHN327681 ERI327681:ERJ327681 FBE327681:FBF327681 FLA327681:FLB327681 FUW327681:FUX327681 GES327681:GET327681 GOO327681:GOP327681 GYK327681:GYL327681 HIG327681:HIH327681 HSC327681:HSD327681 IBY327681:IBZ327681 ILU327681:ILV327681 IVQ327681:IVR327681 JFM327681:JFN327681 JPI327681:JPJ327681 JZE327681:JZF327681 KJA327681:KJB327681 KSW327681:KSX327681 LCS327681:LCT327681 LMO327681:LMP327681 LWK327681:LWL327681 MGG327681:MGH327681 MQC327681:MQD327681 MZY327681:MZZ327681 NJU327681:NJV327681 NTQ327681:NTR327681 ODM327681:ODN327681 ONI327681:ONJ327681 OXE327681:OXF327681 PHA327681:PHB327681 PQW327681:PQX327681 QAS327681:QAT327681 QKO327681:QKP327681 QUK327681:QUL327681 REG327681:REH327681 ROC327681:ROD327681 RXY327681:RXZ327681 SHU327681:SHV327681 SRQ327681:SRR327681 TBM327681:TBN327681 TLI327681:TLJ327681 TVE327681:TVF327681 UFA327681:UFB327681 UOW327681:UOX327681 UYS327681:UYT327681 VIO327681:VIP327681 VSK327681:VSL327681 WCG327681:WCH327681 WMC327681:WMD327681 WVY327681:WVZ327681 Q393217:R393217 JM393217:JN393217 TI393217:TJ393217 ADE393217:ADF393217 ANA393217:ANB393217 AWW393217:AWX393217 BGS393217:BGT393217 BQO393217:BQP393217 CAK393217:CAL393217 CKG393217:CKH393217 CUC393217:CUD393217 DDY393217:DDZ393217 DNU393217:DNV393217 DXQ393217:DXR393217 EHM393217:EHN393217 ERI393217:ERJ393217 FBE393217:FBF393217 FLA393217:FLB393217 FUW393217:FUX393217 GES393217:GET393217 GOO393217:GOP393217 GYK393217:GYL393217 HIG393217:HIH393217 HSC393217:HSD393217 IBY393217:IBZ393217 ILU393217:ILV393217 IVQ393217:IVR393217 JFM393217:JFN393217 JPI393217:JPJ393217 JZE393217:JZF393217 KJA393217:KJB393217 KSW393217:KSX393217 LCS393217:LCT393217 LMO393217:LMP393217 LWK393217:LWL393217 MGG393217:MGH393217 MQC393217:MQD393217 MZY393217:MZZ393217 NJU393217:NJV393217 NTQ393217:NTR393217 ODM393217:ODN393217 ONI393217:ONJ393217 OXE393217:OXF393217 PHA393217:PHB393217 PQW393217:PQX393217 QAS393217:QAT393217 QKO393217:QKP393217 QUK393217:QUL393217 REG393217:REH393217 ROC393217:ROD393217 RXY393217:RXZ393217 SHU393217:SHV393217 SRQ393217:SRR393217 TBM393217:TBN393217 TLI393217:TLJ393217 TVE393217:TVF393217 UFA393217:UFB393217 UOW393217:UOX393217 UYS393217:UYT393217 VIO393217:VIP393217 VSK393217:VSL393217 WCG393217:WCH393217 WMC393217:WMD393217 WVY393217:WVZ393217 Q458753:R458753 JM458753:JN458753 TI458753:TJ458753 ADE458753:ADF458753 ANA458753:ANB458753 AWW458753:AWX458753 BGS458753:BGT458753 BQO458753:BQP458753 CAK458753:CAL458753 CKG458753:CKH458753 CUC458753:CUD458753 DDY458753:DDZ458753 DNU458753:DNV458753 DXQ458753:DXR458753 EHM458753:EHN458753 ERI458753:ERJ458753 FBE458753:FBF458753 FLA458753:FLB458753 FUW458753:FUX458753 GES458753:GET458753 GOO458753:GOP458753 GYK458753:GYL458753 HIG458753:HIH458753 HSC458753:HSD458753 IBY458753:IBZ458753 ILU458753:ILV458753 IVQ458753:IVR458753 JFM458753:JFN458753 JPI458753:JPJ458753 JZE458753:JZF458753 KJA458753:KJB458753 KSW458753:KSX458753 LCS458753:LCT458753 LMO458753:LMP458753 LWK458753:LWL458753 MGG458753:MGH458753 MQC458753:MQD458753 MZY458753:MZZ458753 NJU458753:NJV458753 NTQ458753:NTR458753 ODM458753:ODN458753 ONI458753:ONJ458753 OXE458753:OXF458753 PHA458753:PHB458753 PQW458753:PQX458753 QAS458753:QAT458753 QKO458753:QKP458753 QUK458753:QUL458753 REG458753:REH458753 ROC458753:ROD458753 RXY458753:RXZ458753 SHU458753:SHV458753 SRQ458753:SRR458753 TBM458753:TBN458753 TLI458753:TLJ458753 TVE458753:TVF458753 UFA458753:UFB458753 UOW458753:UOX458753 UYS458753:UYT458753 VIO458753:VIP458753 VSK458753:VSL458753 WCG458753:WCH458753 WMC458753:WMD458753 WVY458753:WVZ458753 Q524289:R524289 JM524289:JN524289 TI524289:TJ524289 ADE524289:ADF524289 ANA524289:ANB524289 AWW524289:AWX524289 BGS524289:BGT524289 BQO524289:BQP524289 CAK524289:CAL524289 CKG524289:CKH524289 CUC524289:CUD524289 DDY524289:DDZ524289 DNU524289:DNV524289 DXQ524289:DXR524289 EHM524289:EHN524289 ERI524289:ERJ524289 FBE524289:FBF524289 FLA524289:FLB524289 FUW524289:FUX524289 GES524289:GET524289 GOO524289:GOP524289 GYK524289:GYL524289 HIG524289:HIH524289 HSC524289:HSD524289 IBY524289:IBZ524289 ILU524289:ILV524289 IVQ524289:IVR524289 JFM524289:JFN524289 JPI524289:JPJ524289 JZE524289:JZF524289 KJA524289:KJB524289 KSW524289:KSX524289 LCS524289:LCT524289 LMO524289:LMP524289 LWK524289:LWL524289 MGG524289:MGH524289 MQC524289:MQD524289 MZY524289:MZZ524289 NJU524289:NJV524289 NTQ524289:NTR524289 ODM524289:ODN524289 ONI524289:ONJ524289 OXE524289:OXF524289 PHA524289:PHB524289 PQW524289:PQX524289 QAS524289:QAT524289 QKO524289:QKP524289 QUK524289:QUL524289 REG524289:REH524289 ROC524289:ROD524289 RXY524289:RXZ524289 SHU524289:SHV524289 SRQ524289:SRR524289 TBM524289:TBN524289 TLI524289:TLJ524289 TVE524289:TVF524289 UFA524289:UFB524289 UOW524289:UOX524289 UYS524289:UYT524289 VIO524289:VIP524289 VSK524289:VSL524289 WCG524289:WCH524289 WMC524289:WMD524289 WVY524289:WVZ524289 Q589825:R589825 JM589825:JN589825 TI589825:TJ589825 ADE589825:ADF589825 ANA589825:ANB589825 AWW589825:AWX589825 BGS589825:BGT589825 BQO589825:BQP589825 CAK589825:CAL589825 CKG589825:CKH589825 CUC589825:CUD589825 DDY589825:DDZ589825 DNU589825:DNV589825 DXQ589825:DXR589825 EHM589825:EHN589825 ERI589825:ERJ589825 FBE589825:FBF589825 FLA589825:FLB589825 FUW589825:FUX589825 GES589825:GET589825 GOO589825:GOP589825 GYK589825:GYL589825 HIG589825:HIH589825 HSC589825:HSD589825 IBY589825:IBZ589825 ILU589825:ILV589825 IVQ589825:IVR589825 JFM589825:JFN589825 JPI589825:JPJ589825 JZE589825:JZF589825 KJA589825:KJB589825 KSW589825:KSX589825 LCS589825:LCT589825 LMO589825:LMP589825 LWK589825:LWL589825 MGG589825:MGH589825 MQC589825:MQD589825 MZY589825:MZZ589825 NJU589825:NJV589825 NTQ589825:NTR589825 ODM589825:ODN589825 ONI589825:ONJ589825 OXE589825:OXF589825 PHA589825:PHB589825 PQW589825:PQX589825 QAS589825:QAT589825 QKO589825:QKP589825 QUK589825:QUL589825 REG589825:REH589825 ROC589825:ROD589825 RXY589825:RXZ589825 SHU589825:SHV589825 SRQ589825:SRR589825 TBM589825:TBN589825 TLI589825:TLJ589825 TVE589825:TVF589825 UFA589825:UFB589825 UOW589825:UOX589825 UYS589825:UYT589825 VIO589825:VIP589825 VSK589825:VSL589825 WCG589825:WCH589825 WMC589825:WMD589825 WVY589825:WVZ589825 Q655361:R655361 JM655361:JN655361 TI655361:TJ655361 ADE655361:ADF655361 ANA655361:ANB655361 AWW655361:AWX655361 BGS655361:BGT655361 BQO655361:BQP655361 CAK655361:CAL655361 CKG655361:CKH655361 CUC655361:CUD655361 DDY655361:DDZ655361 DNU655361:DNV655361 DXQ655361:DXR655361 EHM655361:EHN655361 ERI655361:ERJ655361 FBE655361:FBF655361 FLA655361:FLB655361 FUW655361:FUX655361 GES655361:GET655361 GOO655361:GOP655361 GYK655361:GYL655361 HIG655361:HIH655361 HSC655361:HSD655361 IBY655361:IBZ655361 ILU655361:ILV655361 IVQ655361:IVR655361 JFM655361:JFN655361 JPI655361:JPJ655361 JZE655361:JZF655361 KJA655361:KJB655361 KSW655361:KSX655361 LCS655361:LCT655361 LMO655361:LMP655361 LWK655361:LWL655361 MGG655361:MGH655361 MQC655361:MQD655361 MZY655361:MZZ655361 NJU655361:NJV655361 NTQ655361:NTR655361 ODM655361:ODN655361 ONI655361:ONJ655361 OXE655361:OXF655361 PHA655361:PHB655361 PQW655361:PQX655361 QAS655361:QAT655361 QKO655361:QKP655361 QUK655361:QUL655361 REG655361:REH655361 ROC655361:ROD655361 RXY655361:RXZ655361 SHU655361:SHV655361 SRQ655361:SRR655361 TBM655361:TBN655361 TLI655361:TLJ655361 TVE655361:TVF655361 UFA655361:UFB655361 UOW655361:UOX655361 UYS655361:UYT655361 VIO655361:VIP655361 VSK655361:VSL655361 WCG655361:WCH655361 WMC655361:WMD655361 WVY655361:WVZ655361 Q720897:R720897 JM720897:JN720897 TI720897:TJ720897 ADE720897:ADF720897 ANA720897:ANB720897 AWW720897:AWX720897 BGS720897:BGT720897 BQO720897:BQP720897 CAK720897:CAL720897 CKG720897:CKH720897 CUC720897:CUD720897 DDY720897:DDZ720897 DNU720897:DNV720897 DXQ720897:DXR720897 EHM720897:EHN720897 ERI720897:ERJ720897 FBE720897:FBF720897 FLA720897:FLB720897 FUW720897:FUX720897 GES720897:GET720897 GOO720897:GOP720897 GYK720897:GYL720897 HIG720897:HIH720897 HSC720897:HSD720897 IBY720897:IBZ720897 ILU720897:ILV720897 IVQ720897:IVR720897 JFM720897:JFN720897 JPI720897:JPJ720897 JZE720897:JZF720897 KJA720897:KJB720897 KSW720897:KSX720897 LCS720897:LCT720897 LMO720897:LMP720897 LWK720897:LWL720897 MGG720897:MGH720897 MQC720897:MQD720897 MZY720897:MZZ720897 NJU720897:NJV720897 NTQ720897:NTR720897 ODM720897:ODN720897 ONI720897:ONJ720897 OXE720897:OXF720897 PHA720897:PHB720897 PQW720897:PQX720897 QAS720897:QAT720897 QKO720897:QKP720897 QUK720897:QUL720897 REG720897:REH720897 ROC720897:ROD720897 RXY720897:RXZ720897 SHU720897:SHV720897 SRQ720897:SRR720897 TBM720897:TBN720897 TLI720897:TLJ720897 TVE720897:TVF720897 UFA720897:UFB720897 UOW720897:UOX720897 UYS720897:UYT720897 VIO720897:VIP720897 VSK720897:VSL720897 WCG720897:WCH720897 WMC720897:WMD720897 WVY720897:WVZ720897 Q786433:R786433 JM786433:JN786433 TI786433:TJ786433 ADE786433:ADF786433 ANA786433:ANB786433 AWW786433:AWX786433 BGS786433:BGT786433 BQO786433:BQP786433 CAK786433:CAL786433 CKG786433:CKH786433 CUC786433:CUD786433 DDY786433:DDZ786433 DNU786433:DNV786433 DXQ786433:DXR786433 EHM786433:EHN786433 ERI786433:ERJ786433 FBE786433:FBF786433 FLA786433:FLB786433 FUW786433:FUX786433 GES786433:GET786433 GOO786433:GOP786433 GYK786433:GYL786433 HIG786433:HIH786433 HSC786433:HSD786433 IBY786433:IBZ786433 ILU786433:ILV786433 IVQ786433:IVR786433 JFM786433:JFN786433 JPI786433:JPJ786433 JZE786433:JZF786433 KJA786433:KJB786433 KSW786433:KSX786433 LCS786433:LCT786433 LMO786433:LMP786433 LWK786433:LWL786433 MGG786433:MGH786433 MQC786433:MQD786433 MZY786433:MZZ786433 NJU786433:NJV786433 NTQ786433:NTR786433 ODM786433:ODN786433 ONI786433:ONJ786433 OXE786433:OXF786433 PHA786433:PHB786433 PQW786433:PQX786433 QAS786433:QAT786433 QKO786433:QKP786433 QUK786433:QUL786433 REG786433:REH786433 ROC786433:ROD786433 RXY786433:RXZ786433 SHU786433:SHV786433 SRQ786433:SRR786433 TBM786433:TBN786433 TLI786433:TLJ786433 TVE786433:TVF786433 UFA786433:UFB786433 UOW786433:UOX786433 UYS786433:UYT786433 VIO786433:VIP786433 VSK786433:VSL786433 WCG786433:WCH786433 WMC786433:WMD786433 WVY786433:WVZ786433 Q851969:R851969 JM851969:JN851969 TI851969:TJ851969 ADE851969:ADF851969 ANA851969:ANB851969 AWW851969:AWX851969 BGS851969:BGT851969 BQO851969:BQP851969 CAK851969:CAL851969 CKG851969:CKH851969 CUC851969:CUD851969 DDY851969:DDZ851969 DNU851969:DNV851969 DXQ851969:DXR851969 EHM851969:EHN851969 ERI851969:ERJ851969 FBE851969:FBF851969 FLA851969:FLB851969 FUW851969:FUX851969 GES851969:GET851969 GOO851969:GOP851969 GYK851969:GYL851969 HIG851969:HIH851969 HSC851969:HSD851969 IBY851969:IBZ851969 ILU851969:ILV851969 IVQ851969:IVR851969 JFM851969:JFN851969 JPI851969:JPJ851969 JZE851969:JZF851969 KJA851969:KJB851969 KSW851969:KSX851969 LCS851969:LCT851969 LMO851969:LMP851969 LWK851969:LWL851969 MGG851969:MGH851969 MQC851969:MQD851969 MZY851969:MZZ851969 NJU851969:NJV851969 NTQ851969:NTR851969 ODM851969:ODN851969 ONI851969:ONJ851969 OXE851969:OXF851969 PHA851969:PHB851969 PQW851969:PQX851969 QAS851969:QAT851969 QKO851969:QKP851969 QUK851969:QUL851969 REG851969:REH851969 ROC851969:ROD851969 RXY851969:RXZ851969 SHU851969:SHV851969 SRQ851969:SRR851969 TBM851969:TBN851969 TLI851969:TLJ851969 TVE851969:TVF851969 UFA851969:UFB851969 UOW851969:UOX851969 UYS851969:UYT851969 VIO851969:VIP851969 VSK851969:VSL851969 WCG851969:WCH851969 WMC851969:WMD851969 WVY851969:WVZ851969 Q917505:R917505 JM917505:JN917505 TI917505:TJ917505 ADE917505:ADF917505 ANA917505:ANB917505 AWW917505:AWX917505 BGS917505:BGT917505 BQO917505:BQP917505 CAK917505:CAL917505 CKG917505:CKH917505 CUC917505:CUD917505 DDY917505:DDZ917505 DNU917505:DNV917505 DXQ917505:DXR917505 EHM917505:EHN917505 ERI917505:ERJ917505 FBE917505:FBF917505 FLA917505:FLB917505 FUW917505:FUX917505 GES917505:GET917505 GOO917505:GOP917505 GYK917505:GYL917505 HIG917505:HIH917505 HSC917505:HSD917505 IBY917505:IBZ917505 ILU917505:ILV917505 IVQ917505:IVR917505 JFM917505:JFN917505 JPI917505:JPJ917505 JZE917505:JZF917505 KJA917505:KJB917505 KSW917505:KSX917505 LCS917505:LCT917505 LMO917505:LMP917505 LWK917505:LWL917505 MGG917505:MGH917505 MQC917505:MQD917505 MZY917505:MZZ917505 NJU917505:NJV917505 NTQ917505:NTR917505 ODM917505:ODN917505 ONI917505:ONJ917505 OXE917505:OXF917505 PHA917505:PHB917505 PQW917505:PQX917505 QAS917505:QAT917505 QKO917505:QKP917505 QUK917505:QUL917505 REG917505:REH917505 ROC917505:ROD917505 RXY917505:RXZ917505 SHU917505:SHV917505 SRQ917505:SRR917505 TBM917505:TBN917505 TLI917505:TLJ917505 TVE917505:TVF917505 UFA917505:UFB917505 UOW917505:UOX917505 UYS917505:UYT917505 VIO917505:VIP917505 VSK917505:VSL917505 WCG917505:WCH917505 WMC917505:WMD917505 WVY917505:WVZ917505 Q983041:R983041 JM983041:JN983041 TI983041:TJ983041 ADE983041:ADF983041 ANA983041:ANB983041 AWW983041:AWX983041 BGS983041:BGT983041 BQO983041:BQP983041 CAK983041:CAL983041 CKG983041:CKH983041 CUC983041:CUD983041 DDY983041:DDZ983041 DNU983041:DNV983041 DXQ983041:DXR983041 EHM983041:EHN983041 ERI983041:ERJ983041 FBE983041:FBF983041 FLA983041:FLB983041 FUW983041:FUX983041 GES983041:GET983041 GOO983041:GOP983041 GYK983041:GYL983041 HIG983041:HIH983041 HSC983041:HSD983041 IBY983041:IBZ983041 ILU983041:ILV983041 IVQ983041:IVR983041 JFM983041:JFN983041 JPI983041:JPJ983041 JZE983041:JZF983041 KJA983041:KJB983041 KSW983041:KSX983041 LCS983041:LCT983041 LMO983041:LMP983041 LWK983041:LWL983041 MGG983041:MGH983041 MQC983041:MQD983041 MZY983041:MZZ983041 NJU983041:NJV983041 NTQ983041:NTR983041 ODM983041:ODN983041 ONI983041:ONJ983041 OXE983041:OXF983041 PHA983041:PHB983041 PQW983041:PQX983041 QAS983041:QAT983041 QKO983041:QKP983041 QUK983041:QUL983041 REG983041:REH983041 ROC983041:ROD983041 RXY983041:RXZ983041 SHU983041:SHV983041 SRQ983041:SRR983041 TBM983041:TBN983041 TLI983041:TLJ983041 TVE983041:TVF983041 UFA983041:UFB983041 UOW983041:UOX983041 UYS983041:UYT983041 VIO983041:VIP983041 VSK983041:VSL983041 WCG983041:WCH983041 WMC983041:WMD983041 WVY983041:WVZ983041">
      <formula1>0</formula1>
    </dataValidation>
    <dataValidation type="decimal" allowBlank="1" showInputMessage="1" showErrorMessage="1" errorTitle="Valor não permitido" error="Digite um percentual entre 0% e 100%." promptTitle="Valores admissíveis:" prompt="Insira valores entre 0 e 100%." sqref="Q13:R13 JM13:JN13 TI13:TJ13 ADE13:ADF13 ANA13:ANB13 AWW13:AWX13 BGS13:BGT13 BQO13:BQP13 CAK13:CAL13 CKG13:CKH13 CUC13:CUD13 DDY13:DDZ13 DNU13:DNV13 DXQ13:DXR13 EHM13:EHN13 ERI13:ERJ13 FBE13:FBF13 FLA13:FLB13 FUW13:FUX13 GES13:GET13 GOO13:GOP13 GYK13:GYL13 HIG13:HIH13 HSC13:HSD13 IBY13:IBZ13 ILU13:ILV13 IVQ13:IVR13 JFM13:JFN13 JPI13:JPJ13 JZE13:JZF13 KJA13:KJB13 KSW13:KSX13 LCS13:LCT13 LMO13:LMP13 LWK13:LWL13 MGG13:MGH13 MQC13:MQD13 MZY13:MZZ13 NJU13:NJV13 NTQ13:NTR13 ODM13:ODN13 ONI13:ONJ13 OXE13:OXF13 PHA13:PHB13 PQW13:PQX13 QAS13:QAT13 QKO13:QKP13 QUK13:QUL13 REG13:REH13 ROC13:ROD13 RXY13:RXZ13 SHU13:SHV13 SRQ13:SRR13 TBM13:TBN13 TLI13:TLJ13 TVE13:TVF13 UFA13:UFB13 UOW13:UOX13 UYS13:UYT13 VIO13:VIP13 VSK13:VSL13 WCG13:WCH13 WMC13:WMD13 WVY13:WVZ13 Q65536:R65536 JM65536:JN65536 TI65536:TJ65536 ADE65536:ADF65536 ANA65536:ANB65536 AWW65536:AWX65536 BGS65536:BGT65536 BQO65536:BQP65536 CAK65536:CAL65536 CKG65536:CKH65536 CUC65536:CUD65536 DDY65536:DDZ65536 DNU65536:DNV65536 DXQ65536:DXR65536 EHM65536:EHN65536 ERI65536:ERJ65536 FBE65536:FBF65536 FLA65536:FLB65536 FUW65536:FUX65536 GES65536:GET65536 GOO65536:GOP65536 GYK65536:GYL65536 HIG65536:HIH65536 HSC65536:HSD65536 IBY65536:IBZ65536 ILU65536:ILV65536 IVQ65536:IVR65536 JFM65536:JFN65536 JPI65536:JPJ65536 JZE65536:JZF65536 KJA65536:KJB65536 KSW65536:KSX65536 LCS65536:LCT65536 LMO65536:LMP65536 LWK65536:LWL65536 MGG65536:MGH65536 MQC65536:MQD65536 MZY65536:MZZ65536 NJU65536:NJV65536 NTQ65536:NTR65536 ODM65536:ODN65536 ONI65536:ONJ65536 OXE65536:OXF65536 PHA65536:PHB65536 PQW65536:PQX65536 QAS65536:QAT65536 QKO65536:QKP65536 QUK65536:QUL65536 REG65536:REH65536 ROC65536:ROD65536 RXY65536:RXZ65536 SHU65536:SHV65536 SRQ65536:SRR65536 TBM65536:TBN65536 TLI65536:TLJ65536 TVE65536:TVF65536 UFA65536:UFB65536 UOW65536:UOX65536 UYS65536:UYT65536 VIO65536:VIP65536 VSK65536:VSL65536 WCG65536:WCH65536 WMC65536:WMD65536 WVY65536:WVZ65536 Q131072:R131072 JM131072:JN131072 TI131072:TJ131072 ADE131072:ADF131072 ANA131072:ANB131072 AWW131072:AWX131072 BGS131072:BGT131072 BQO131072:BQP131072 CAK131072:CAL131072 CKG131072:CKH131072 CUC131072:CUD131072 DDY131072:DDZ131072 DNU131072:DNV131072 DXQ131072:DXR131072 EHM131072:EHN131072 ERI131072:ERJ131072 FBE131072:FBF131072 FLA131072:FLB131072 FUW131072:FUX131072 GES131072:GET131072 GOO131072:GOP131072 GYK131072:GYL131072 HIG131072:HIH131072 HSC131072:HSD131072 IBY131072:IBZ131072 ILU131072:ILV131072 IVQ131072:IVR131072 JFM131072:JFN131072 JPI131072:JPJ131072 JZE131072:JZF131072 KJA131072:KJB131072 KSW131072:KSX131072 LCS131072:LCT131072 LMO131072:LMP131072 LWK131072:LWL131072 MGG131072:MGH131072 MQC131072:MQD131072 MZY131072:MZZ131072 NJU131072:NJV131072 NTQ131072:NTR131072 ODM131072:ODN131072 ONI131072:ONJ131072 OXE131072:OXF131072 PHA131072:PHB131072 PQW131072:PQX131072 QAS131072:QAT131072 QKO131072:QKP131072 QUK131072:QUL131072 REG131072:REH131072 ROC131072:ROD131072 RXY131072:RXZ131072 SHU131072:SHV131072 SRQ131072:SRR131072 TBM131072:TBN131072 TLI131072:TLJ131072 TVE131072:TVF131072 UFA131072:UFB131072 UOW131072:UOX131072 UYS131072:UYT131072 VIO131072:VIP131072 VSK131072:VSL131072 WCG131072:WCH131072 WMC131072:WMD131072 WVY131072:WVZ131072 Q196608:R196608 JM196608:JN196608 TI196608:TJ196608 ADE196608:ADF196608 ANA196608:ANB196608 AWW196608:AWX196608 BGS196608:BGT196608 BQO196608:BQP196608 CAK196608:CAL196608 CKG196608:CKH196608 CUC196608:CUD196608 DDY196608:DDZ196608 DNU196608:DNV196608 DXQ196608:DXR196608 EHM196608:EHN196608 ERI196608:ERJ196608 FBE196608:FBF196608 FLA196608:FLB196608 FUW196608:FUX196608 GES196608:GET196608 GOO196608:GOP196608 GYK196608:GYL196608 HIG196608:HIH196608 HSC196608:HSD196608 IBY196608:IBZ196608 ILU196608:ILV196608 IVQ196608:IVR196608 JFM196608:JFN196608 JPI196608:JPJ196608 JZE196608:JZF196608 KJA196608:KJB196608 KSW196608:KSX196608 LCS196608:LCT196608 LMO196608:LMP196608 LWK196608:LWL196608 MGG196608:MGH196608 MQC196608:MQD196608 MZY196608:MZZ196608 NJU196608:NJV196608 NTQ196608:NTR196608 ODM196608:ODN196608 ONI196608:ONJ196608 OXE196608:OXF196608 PHA196608:PHB196608 PQW196608:PQX196608 QAS196608:QAT196608 QKO196608:QKP196608 QUK196608:QUL196608 REG196608:REH196608 ROC196608:ROD196608 RXY196608:RXZ196608 SHU196608:SHV196608 SRQ196608:SRR196608 TBM196608:TBN196608 TLI196608:TLJ196608 TVE196608:TVF196608 UFA196608:UFB196608 UOW196608:UOX196608 UYS196608:UYT196608 VIO196608:VIP196608 VSK196608:VSL196608 WCG196608:WCH196608 WMC196608:WMD196608 WVY196608:WVZ196608 Q262144:R262144 JM262144:JN262144 TI262144:TJ262144 ADE262144:ADF262144 ANA262144:ANB262144 AWW262144:AWX262144 BGS262144:BGT262144 BQO262144:BQP262144 CAK262144:CAL262144 CKG262144:CKH262144 CUC262144:CUD262144 DDY262144:DDZ262144 DNU262144:DNV262144 DXQ262144:DXR262144 EHM262144:EHN262144 ERI262144:ERJ262144 FBE262144:FBF262144 FLA262144:FLB262144 FUW262144:FUX262144 GES262144:GET262144 GOO262144:GOP262144 GYK262144:GYL262144 HIG262144:HIH262144 HSC262144:HSD262144 IBY262144:IBZ262144 ILU262144:ILV262144 IVQ262144:IVR262144 JFM262144:JFN262144 JPI262144:JPJ262144 JZE262144:JZF262144 KJA262144:KJB262144 KSW262144:KSX262144 LCS262144:LCT262144 LMO262144:LMP262144 LWK262144:LWL262144 MGG262144:MGH262144 MQC262144:MQD262144 MZY262144:MZZ262144 NJU262144:NJV262144 NTQ262144:NTR262144 ODM262144:ODN262144 ONI262144:ONJ262144 OXE262144:OXF262144 PHA262144:PHB262144 PQW262144:PQX262144 QAS262144:QAT262144 QKO262144:QKP262144 QUK262144:QUL262144 REG262144:REH262144 ROC262144:ROD262144 RXY262144:RXZ262144 SHU262144:SHV262144 SRQ262144:SRR262144 TBM262144:TBN262144 TLI262144:TLJ262144 TVE262144:TVF262144 UFA262144:UFB262144 UOW262144:UOX262144 UYS262144:UYT262144 VIO262144:VIP262144 VSK262144:VSL262144 WCG262144:WCH262144 WMC262144:WMD262144 WVY262144:WVZ262144 Q327680:R327680 JM327680:JN327680 TI327680:TJ327680 ADE327680:ADF327680 ANA327680:ANB327680 AWW327680:AWX327680 BGS327680:BGT327680 BQO327680:BQP327680 CAK327680:CAL327680 CKG327680:CKH327680 CUC327680:CUD327680 DDY327680:DDZ327680 DNU327680:DNV327680 DXQ327680:DXR327680 EHM327680:EHN327680 ERI327680:ERJ327680 FBE327680:FBF327680 FLA327680:FLB327680 FUW327680:FUX327680 GES327680:GET327680 GOO327680:GOP327680 GYK327680:GYL327680 HIG327680:HIH327680 HSC327680:HSD327680 IBY327680:IBZ327680 ILU327680:ILV327680 IVQ327680:IVR327680 JFM327680:JFN327680 JPI327680:JPJ327680 JZE327680:JZF327680 KJA327680:KJB327680 KSW327680:KSX327680 LCS327680:LCT327680 LMO327680:LMP327680 LWK327680:LWL327680 MGG327680:MGH327680 MQC327680:MQD327680 MZY327680:MZZ327680 NJU327680:NJV327680 NTQ327680:NTR327680 ODM327680:ODN327680 ONI327680:ONJ327680 OXE327680:OXF327680 PHA327680:PHB327680 PQW327680:PQX327680 QAS327680:QAT327680 QKO327680:QKP327680 QUK327680:QUL327680 REG327680:REH327680 ROC327680:ROD327680 RXY327680:RXZ327680 SHU327680:SHV327680 SRQ327680:SRR327680 TBM327680:TBN327680 TLI327680:TLJ327680 TVE327680:TVF327680 UFA327680:UFB327680 UOW327680:UOX327680 UYS327680:UYT327680 VIO327680:VIP327680 VSK327680:VSL327680 WCG327680:WCH327680 WMC327680:WMD327680 WVY327680:WVZ327680 Q393216:R393216 JM393216:JN393216 TI393216:TJ393216 ADE393216:ADF393216 ANA393216:ANB393216 AWW393216:AWX393216 BGS393216:BGT393216 BQO393216:BQP393216 CAK393216:CAL393216 CKG393216:CKH393216 CUC393216:CUD393216 DDY393216:DDZ393216 DNU393216:DNV393216 DXQ393216:DXR393216 EHM393216:EHN393216 ERI393216:ERJ393216 FBE393216:FBF393216 FLA393216:FLB393216 FUW393216:FUX393216 GES393216:GET393216 GOO393216:GOP393216 GYK393216:GYL393216 HIG393216:HIH393216 HSC393216:HSD393216 IBY393216:IBZ393216 ILU393216:ILV393216 IVQ393216:IVR393216 JFM393216:JFN393216 JPI393216:JPJ393216 JZE393216:JZF393216 KJA393216:KJB393216 KSW393216:KSX393216 LCS393216:LCT393216 LMO393216:LMP393216 LWK393216:LWL393216 MGG393216:MGH393216 MQC393216:MQD393216 MZY393216:MZZ393216 NJU393216:NJV393216 NTQ393216:NTR393216 ODM393216:ODN393216 ONI393216:ONJ393216 OXE393216:OXF393216 PHA393216:PHB393216 PQW393216:PQX393216 QAS393216:QAT393216 QKO393216:QKP393216 QUK393216:QUL393216 REG393216:REH393216 ROC393216:ROD393216 RXY393216:RXZ393216 SHU393216:SHV393216 SRQ393216:SRR393216 TBM393216:TBN393216 TLI393216:TLJ393216 TVE393216:TVF393216 UFA393216:UFB393216 UOW393216:UOX393216 UYS393216:UYT393216 VIO393216:VIP393216 VSK393216:VSL393216 WCG393216:WCH393216 WMC393216:WMD393216 WVY393216:WVZ393216 Q458752:R458752 JM458752:JN458752 TI458752:TJ458752 ADE458752:ADF458752 ANA458752:ANB458752 AWW458752:AWX458752 BGS458752:BGT458752 BQO458752:BQP458752 CAK458752:CAL458752 CKG458752:CKH458752 CUC458752:CUD458752 DDY458752:DDZ458752 DNU458752:DNV458752 DXQ458752:DXR458752 EHM458752:EHN458752 ERI458752:ERJ458752 FBE458752:FBF458752 FLA458752:FLB458752 FUW458752:FUX458752 GES458752:GET458752 GOO458752:GOP458752 GYK458752:GYL458752 HIG458752:HIH458752 HSC458752:HSD458752 IBY458752:IBZ458752 ILU458752:ILV458752 IVQ458752:IVR458752 JFM458752:JFN458752 JPI458752:JPJ458752 JZE458752:JZF458752 KJA458752:KJB458752 KSW458752:KSX458752 LCS458752:LCT458752 LMO458752:LMP458752 LWK458752:LWL458752 MGG458752:MGH458752 MQC458752:MQD458752 MZY458752:MZZ458752 NJU458752:NJV458752 NTQ458752:NTR458752 ODM458752:ODN458752 ONI458752:ONJ458752 OXE458752:OXF458752 PHA458752:PHB458752 PQW458752:PQX458752 QAS458752:QAT458752 QKO458752:QKP458752 QUK458752:QUL458752 REG458752:REH458752 ROC458752:ROD458752 RXY458752:RXZ458752 SHU458752:SHV458752 SRQ458752:SRR458752 TBM458752:TBN458752 TLI458752:TLJ458752 TVE458752:TVF458752 UFA458752:UFB458752 UOW458752:UOX458752 UYS458752:UYT458752 VIO458752:VIP458752 VSK458752:VSL458752 WCG458752:WCH458752 WMC458752:WMD458752 WVY458752:WVZ458752 Q524288:R524288 JM524288:JN524288 TI524288:TJ524288 ADE524288:ADF524288 ANA524288:ANB524288 AWW524288:AWX524288 BGS524288:BGT524288 BQO524288:BQP524288 CAK524288:CAL524288 CKG524288:CKH524288 CUC524288:CUD524288 DDY524288:DDZ524288 DNU524288:DNV524288 DXQ524288:DXR524288 EHM524288:EHN524288 ERI524288:ERJ524288 FBE524288:FBF524288 FLA524288:FLB524288 FUW524288:FUX524288 GES524288:GET524288 GOO524288:GOP524288 GYK524288:GYL524288 HIG524288:HIH524288 HSC524288:HSD524288 IBY524288:IBZ524288 ILU524288:ILV524288 IVQ524288:IVR524288 JFM524288:JFN524288 JPI524288:JPJ524288 JZE524288:JZF524288 KJA524288:KJB524288 KSW524288:KSX524288 LCS524288:LCT524288 LMO524288:LMP524288 LWK524288:LWL524288 MGG524288:MGH524288 MQC524288:MQD524288 MZY524288:MZZ524288 NJU524288:NJV524288 NTQ524288:NTR524288 ODM524288:ODN524288 ONI524288:ONJ524288 OXE524288:OXF524288 PHA524288:PHB524288 PQW524288:PQX524288 QAS524288:QAT524288 QKO524288:QKP524288 QUK524288:QUL524288 REG524288:REH524288 ROC524288:ROD524288 RXY524288:RXZ524288 SHU524288:SHV524288 SRQ524288:SRR524288 TBM524288:TBN524288 TLI524288:TLJ524288 TVE524288:TVF524288 UFA524288:UFB524288 UOW524288:UOX524288 UYS524288:UYT524288 VIO524288:VIP524288 VSK524288:VSL524288 WCG524288:WCH524288 WMC524288:WMD524288 WVY524288:WVZ524288 Q589824:R589824 JM589824:JN589824 TI589824:TJ589824 ADE589824:ADF589824 ANA589824:ANB589824 AWW589824:AWX589824 BGS589824:BGT589824 BQO589824:BQP589824 CAK589824:CAL589824 CKG589824:CKH589824 CUC589824:CUD589824 DDY589824:DDZ589824 DNU589824:DNV589824 DXQ589824:DXR589824 EHM589824:EHN589824 ERI589824:ERJ589824 FBE589824:FBF589824 FLA589824:FLB589824 FUW589824:FUX589824 GES589824:GET589824 GOO589824:GOP589824 GYK589824:GYL589824 HIG589824:HIH589824 HSC589824:HSD589824 IBY589824:IBZ589824 ILU589824:ILV589824 IVQ589824:IVR589824 JFM589824:JFN589824 JPI589824:JPJ589824 JZE589824:JZF589824 KJA589824:KJB589824 KSW589824:KSX589824 LCS589824:LCT589824 LMO589824:LMP589824 LWK589824:LWL589824 MGG589824:MGH589824 MQC589824:MQD589824 MZY589824:MZZ589824 NJU589824:NJV589824 NTQ589824:NTR589824 ODM589824:ODN589824 ONI589824:ONJ589824 OXE589824:OXF589824 PHA589824:PHB589824 PQW589824:PQX589824 QAS589824:QAT589824 QKO589824:QKP589824 QUK589824:QUL589824 REG589824:REH589824 ROC589824:ROD589824 RXY589824:RXZ589824 SHU589824:SHV589824 SRQ589824:SRR589824 TBM589824:TBN589824 TLI589824:TLJ589824 TVE589824:TVF589824 UFA589824:UFB589824 UOW589824:UOX589824 UYS589824:UYT589824 VIO589824:VIP589824 VSK589824:VSL589824 WCG589824:WCH589824 WMC589824:WMD589824 WVY589824:WVZ589824 Q655360:R655360 JM655360:JN655360 TI655360:TJ655360 ADE655360:ADF655360 ANA655360:ANB655360 AWW655360:AWX655360 BGS655360:BGT655360 BQO655360:BQP655360 CAK655360:CAL655360 CKG655360:CKH655360 CUC655360:CUD655360 DDY655360:DDZ655360 DNU655360:DNV655360 DXQ655360:DXR655360 EHM655360:EHN655360 ERI655360:ERJ655360 FBE655360:FBF655360 FLA655360:FLB655360 FUW655360:FUX655360 GES655360:GET655360 GOO655360:GOP655360 GYK655360:GYL655360 HIG655360:HIH655360 HSC655360:HSD655360 IBY655360:IBZ655360 ILU655360:ILV655360 IVQ655360:IVR655360 JFM655360:JFN655360 JPI655360:JPJ655360 JZE655360:JZF655360 KJA655360:KJB655360 KSW655360:KSX655360 LCS655360:LCT655360 LMO655360:LMP655360 LWK655360:LWL655360 MGG655360:MGH655360 MQC655360:MQD655360 MZY655360:MZZ655360 NJU655360:NJV655360 NTQ655360:NTR655360 ODM655360:ODN655360 ONI655360:ONJ655360 OXE655360:OXF655360 PHA655360:PHB655360 PQW655360:PQX655360 QAS655360:QAT655360 QKO655360:QKP655360 QUK655360:QUL655360 REG655360:REH655360 ROC655360:ROD655360 RXY655360:RXZ655360 SHU655360:SHV655360 SRQ655360:SRR655360 TBM655360:TBN655360 TLI655360:TLJ655360 TVE655360:TVF655360 UFA655360:UFB655360 UOW655360:UOX655360 UYS655360:UYT655360 VIO655360:VIP655360 VSK655360:VSL655360 WCG655360:WCH655360 WMC655360:WMD655360 WVY655360:WVZ655360 Q720896:R720896 JM720896:JN720896 TI720896:TJ720896 ADE720896:ADF720896 ANA720896:ANB720896 AWW720896:AWX720896 BGS720896:BGT720896 BQO720896:BQP720896 CAK720896:CAL720896 CKG720896:CKH720896 CUC720896:CUD720896 DDY720896:DDZ720896 DNU720896:DNV720896 DXQ720896:DXR720896 EHM720896:EHN720896 ERI720896:ERJ720896 FBE720896:FBF720896 FLA720896:FLB720896 FUW720896:FUX720896 GES720896:GET720896 GOO720896:GOP720896 GYK720896:GYL720896 HIG720896:HIH720896 HSC720896:HSD720896 IBY720896:IBZ720896 ILU720896:ILV720896 IVQ720896:IVR720896 JFM720896:JFN720896 JPI720896:JPJ720896 JZE720896:JZF720896 KJA720896:KJB720896 KSW720896:KSX720896 LCS720896:LCT720896 LMO720896:LMP720896 LWK720896:LWL720896 MGG720896:MGH720896 MQC720896:MQD720896 MZY720896:MZZ720896 NJU720896:NJV720896 NTQ720896:NTR720896 ODM720896:ODN720896 ONI720896:ONJ720896 OXE720896:OXF720896 PHA720896:PHB720896 PQW720896:PQX720896 QAS720896:QAT720896 QKO720896:QKP720896 QUK720896:QUL720896 REG720896:REH720896 ROC720896:ROD720896 RXY720896:RXZ720896 SHU720896:SHV720896 SRQ720896:SRR720896 TBM720896:TBN720896 TLI720896:TLJ720896 TVE720896:TVF720896 UFA720896:UFB720896 UOW720896:UOX720896 UYS720896:UYT720896 VIO720896:VIP720896 VSK720896:VSL720896 WCG720896:WCH720896 WMC720896:WMD720896 WVY720896:WVZ720896 Q786432:R786432 JM786432:JN786432 TI786432:TJ786432 ADE786432:ADF786432 ANA786432:ANB786432 AWW786432:AWX786432 BGS786432:BGT786432 BQO786432:BQP786432 CAK786432:CAL786432 CKG786432:CKH786432 CUC786432:CUD786432 DDY786432:DDZ786432 DNU786432:DNV786432 DXQ786432:DXR786432 EHM786432:EHN786432 ERI786432:ERJ786432 FBE786432:FBF786432 FLA786432:FLB786432 FUW786432:FUX786432 GES786432:GET786432 GOO786432:GOP786432 GYK786432:GYL786432 HIG786432:HIH786432 HSC786432:HSD786432 IBY786432:IBZ786432 ILU786432:ILV786432 IVQ786432:IVR786432 JFM786432:JFN786432 JPI786432:JPJ786432 JZE786432:JZF786432 KJA786432:KJB786432 KSW786432:KSX786432 LCS786432:LCT786432 LMO786432:LMP786432 LWK786432:LWL786432 MGG786432:MGH786432 MQC786432:MQD786432 MZY786432:MZZ786432 NJU786432:NJV786432 NTQ786432:NTR786432 ODM786432:ODN786432 ONI786432:ONJ786432 OXE786432:OXF786432 PHA786432:PHB786432 PQW786432:PQX786432 QAS786432:QAT786432 QKO786432:QKP786432 QUK786432:QUL786432 REG786432:REH786432 ROC786432:ROD786432 RXY786432:RXZ786432 SHU786432:SHV786432 SRQ786432:SRR786432 TBM786432:TBN786432 TLI786432:TLJ786432 TVE786432:TVF786432 UFA786432:UFB786432 UOW786432:UOX786432 UYS786432:UYT786432 VIO786432:VIP786432 VSK786432:VSL786432 WCG786432:WCH786432 WMC786432:WMD786432 WVY786432:WVZ786432 Q851968:R851968 JM851968:JN851968 TI851968:TJ851968 ADE851968:ADF851968 ANA851968:ANB851968 AWW851968:AWX851968 BGS851968:BGT851968 BQO851968:BQP851968 CAK851968:CAL851968 CKG851968:CKH851968 CUC851968:CUD851968 DDY851968:DDZ851968 DNU851968:DNV851968 DXQ851968:DXR851968 EHM851968:EHN851968 ERI851968:ERJ851968 FBE851968:FBF851968 FLA851968:FLB851968 FUW851968:FUX851968 GES851968:GET851968 GOO851968:GOP851968 GYK851968:GYL851968 HIG851968:HIH851968 HSC851968:HSD851968 IBY851968:IBZ851968 ILU851968:ILV851968 IVQ851968:IVR851968 JFM851968:JFN851968 JPI851968:JPJ851968 JZE851968:JZF851968 KJA851968:KJB851968 KSW851968:KSX851968 LCS851968:LCT851968 LMO851968:LMP851968 LWK851968:LWL851968 MGG851968:MGH851968 MQC851968:MQD851968 MZY851968:MZZ851968 NJU851968:NJV851968 NTQ851968:NTR851968 ODM851968:ODN851968 ONI851968:ONJ851968 OXE851968:OXF851968 PHA851968:PHB851968 PQW851968:PQX851968 QAS851968:QAT851968 QKO851968:QKP851968 QUK851968:QUL851968 REG851968:REH851968 ROC851968:ROD851968 RXY851968:RXZ851968 SHU851968:SHV851968 SRQ851968:SRR851968 TBM851968:TBN851968 TLI851968:TLJ851968 TVE851968:TVF851968 UFA851968:UFB851968 UOW851968:UOX851968 UYS851968:UYT851968 VIO851968:VIP851968 VSK851968:VSL851968 WCG851968:WCH851968 WMC851968:WMD851968 WVY851968:WVZ851968 Q917504:R917504 JM917504:JN917504 TI917504:TJ917504 ADE917504:ADF917504 ANA917504:ANB917504 AWW917504:AWX917504 BGS917504:BGT917504 BQO917504:BQP917504 CAK917504:CAL917504 CKG917504:CKH917504 CUC917504:CUD917504 DDY917504:DDZ917504 DNU917504:DNV917504 DXQ917504:DXR917504 EHM917504:EHN917504 ERI917504:ERJ917504 FBE917504:FBF917504 FLA917504:FLB917504 FUW917504:FUX917504 GES917504:GET917504 GOO917504:GOP917504 GYK917504:GYL917504 HIG917504:HIH917504 HSC917504:HSD917504 IBY917504:IBZ917504 ILU917504:ILV917504 IVQ917504:IVR917504 JFM917504:JFN917504 JPI917504:JPJ917504 JZE917504:JZF917504 KJA917504:KJB917504 KSW917504:KSX917504 LCS917504:LCT917504 LMO917504:LMP917504 LWK917504:LWL917504 MGG917504:MGH917504 MQC917504:MQD917504 MZY917504:MZZ917504 NJU917504:NJV917504 NTQ917504:NTR917504 ODM917504:ODN917504 ONI917504:ONJ917504 OXE917504:OXF917504 PHA917504:PHB917504 PQW917504:PQX917504 QAS917504:QAT917504 QKO917504:QKP917504 QUK917504:QUL917504 REG917504:REH917504 ROC917504:ROD917504 RXY917504:RXZ917504 SHU917504:SHV917504 SRQ917504:SRR917504 TBM917504:TBN917504 TLI917504:TLJ917504 TVE917504:TVF917504 UFA917504:UFB917504 UOW917504:UOX917504 UYS917504:UYT917504 VIO917504:VIP917504 VSK917504:VSL917504 WCG917504:WCH917504 WMC917504:WMD917504 WVY917504:WVZ917504 Q983040:R983040 JM983040:JN983040 TI983040:TJ983040 ADE983040:ADF983040 ANA983040:ANB983040 AWW983040:AWX983040 BGS983040:BGT983040 BQO983040:BQP983040 CAK983040:CAL983040 CKG983040:CKH983040 CUC983040:CUD983040 DDY983040:DDZ983040 DNU983040:DNV983040 DXQ983040:DXR983040 EHM983040:EHN983040 ERI983040:ERJ983040 FBE983040:FBF983040 FLA983040:FLB983040 FUW983040:FUX983040 GES983040:GET983040 GOO983040:GOP983040 GYK983040:GYL983040 HIG983040:HIH983040 HSC983040:HSD983040 IBY983040:IBZ983040 ILU983040:ILV983040 IVQ983040:IVR983040 JFM983040:JFN983040 JPI983040:JPJ983040 JZE983040:JZF983040 KJA983040:KJB983040 KSW983040:KSX983040 LCS983040:LCT983040 LMO983040:LMP983040 LWK983040:LWL983040 MGG983040:MGH983040 MQC983040:MQD983040 MZY983040:MZZ983040 NJU983040:NJV983040 NTQ983040:NTR983040 ODM983040:ODN983040 ONI983040:ONJ983040 OXE983040:OXF983040 PHA983040:PHB983040 PQW983040:PQX983040 QAS983040:QAT983040 QKO983040:QKP983040 QUK983040:QUL983040 REG983040:REH983040 ROC983040:ROD983040 RXY983040:RXZ983040 SHU983040:SHV983040 SRQ983040:SRR983040 TBM983040:TBN983040 TLI983040:TLJ983040 TVE983040:TVF983040 UFA983040:UFB983040 UOW983040:UOX983040 UYS983040:UYT983040 VIO983040:VIP983040 VSK983040:VSL983040 WCG983040:WCH983040 WMC983040:WMD983040 WVY983040:WVZ983040">
      <formula1>0</formula1>
      <formula2>1</formula2>
    </dataValidation>
    <dataValidation type="list" allowBlank="1" showInputMessage="1" showErrorMessage="1" sqref="I11:P11 WVQ983038:WVX983038 WLU983038:WMB983038 WBY983038:WCF983038 VSC983038:VSJ983038 VIG983038:VIN983038 UYK983038:UYR983038 UOO983038:UOV983038 UES983038:UEZ983038 TUW983038:TVD983038 TLA983038:TLH983038 TBE983038:TBL983038 SRI983038:SRP983038 SHM983038:SHT983038 RXQ983038:RXX983038 RNU983038:ROB983038 RDY983038:REF983038 QUC983038:QUJ983038 QKG983038:QKN983038 QAK983038:QAR983038 PQO983038:PQV983038 PGS983038:PGZ983038 OWW983038:OXD983038 ONA983038:ONH983038 ODE983038:ODL983038 NTI983038:NTP983038 NJM983038:NJT983038 MZQ983038:MZX983038 MPU983038:MQB983038 MFY983038:MGF983038 LWC983038:LWJ983038 LMG983038:LMN983038 LCK983038:LCR983038 KSO983038:KSV983038 KIS983038:KIZ983038 JYW983038:JZD983038 JPA983038:JPH983038 JFE983038:JFL983038 IVI983038:IVP983038 ILM983038:ILT983038 IBQ983038:IBX983038 HRU983038:HSB983038 HHY983038:HIF983038 GYC983038:GYJ983038 GOG983038:GON983038 GEK983038:GER983038 FUO983038:FUV983038 FKS983038:FKZ983038 FAW983038:FBD983038 ERA983038:ERH983038 EHE983038:EHL983038 DXI983038:DXP983038 DNM983038:DNT983038 DDQ983038:DDX983038 CTU983038:CUB983038 CJY983038:CKF983038 CAC983038:CAJ983038 BQG983038:BQN983038 BGK983038:BGR983038 AWO983038:AWV983038 AMS983038:AMZ983038 ACW983038:ADD983038 TA983038:TH983038 JE983038:JL983038 I983038:P983038 WVQ917502:WVX917502 WLU917502:WMB917502 WBY917502:WCF917502 VSC917502:VSJ917502 VIG917502:VIN917502 UYK917502:UYR917502 UOO917502:UOV917502 UES917502:UEZ917502 TUW917502:TVD917502 TLA917502:TLH917502 TBE917502:TBL917502 SRI917502:SRP917502 SHM917502:SHT917502 RXQ917502:RXX917502 RNU917502:ROB917502 RDY917502:REF917502 QUC917502:QUJ917502 QKG917502:QKN917502 QAK917502:QAR917502 PQO917502:PQV917502 PGS917502:PGZ917502 OWW917502:OXD917502 ONA917502:ONH917502 ODE917502:ODL917502 NTI917502:NTP917502 NJM917502:NJT917502 MZQ917502:MZX917502 MPU917502:MQB917502 MFY917502:MGF917502 LWC917502:LWJ917502 LMG917502:LMN917502 LCK917502:LCR917502 KSO917502:KSV917502 KIS917502:KIZ917502 JYW917502:JZD917502 JPA917502:JPH917502 JFE917502:JFL917502 IVI917502:IVP917502 ILM917502:ILT917502 IBQ917502:IBX917502 HRU917502:HSB917502 HHY917502:HIF917502 GYC917502:GYJ917502 GOG917502:GON917502 GEK917502:GER917502 FUO917502:FUV917502 FKS917502:FKZ917502 FAW917502:FBD917502 ERA917502:ERH917502 EHE917502:EHL917502 DXI917502:DXP917502 DNM917502:DNT917502 DDQ917502:DDX917502 CTU917502:CUB917502 CJY917502:CKF917502 CAC917502:CAJ917502 BQG917502:BQN917502 BGK917502:BGR917502 AWO917502:AWV917502 AMS917502:AMZ917502 ACW917502:ADD917502 TA917502:TH917502 JE917502:JL917502 I917502:P917502 WVQ851966:WVX851966 WLU851966:WMB851966 WBY851966:WCF851966 VSC851966:VSJ851966 VIG851966:VIN851966 UYK851966:UYR851966 UOO851966:UOV851966 UES851966:UEZ851966 TUW851966:TVD851966 TLA851966:TLH851966 TBE851966:TBL851966 SRI851966:SRP851966 SHM851966:SHT851966 RXQ851966:RXX851966 RNU851966:ROB851966 RDY851966:REF851966 QUC851966:QUJ851966 QKG851966:QKN851966 QAK851966:QAR851966 PQO851966:PQV851966 PGS851966:PGZ851966 OWW851966:OXD851966 ONA851966:ONH851966 ODE851966:ODL851966 NTI851966:NTP851966 NJM851966:NJT851966 MZQ851966:MZX851966 MPU851966:MQB851966 MFY851966:MGF851966 LWC851966:LWJ851966 LMG851966:LMN851966 LCK851966:LCR851966 KSO851966:KSV851966 KIS851966:KIZ851966 JYW851966:JZD851966 JPA851966:JPH851966 JFE851966:JFL851966 IVI851966:IVP851966 ILM851966:ILT851966 IBQ851966:IBX851966 HRU851966:HSB851966 HHY851966:HIF851966 GYC851966:GYJ851966 GOG851966:GON851966 GEK851966:GER851966 FUO851966:FUV851966 FKS851966:FKZ851966 FAW851966:FBD851966 ERA851966:ERH851966 EHE851966:EHL851966 DXI851966:DXP851966 DNM851966:DNT851966 DDQ851966:DDX851966 CTU851966:CUB851966 CJY851966:CKF851966 CAC851966:CAJ851966 BQG851966:BQN851966 BGK851966:BGR851966 AWO851966:AWV851966 AMS851966:AMZ851966 ACW851966:ADD851966 TA851966:TH851966 JE851966:JL851966 I851966:P851966 WVQ786430:WVX786430 WLU786430:WMB786430 WBY786430:WCF786430 VSC786430:VSJ786430 VIG786430:VIN786430 UYK786430:UYR786430 UOO786430:UOV786430 UES786430:UEZ786430 TUW786430:TVD786430 TLA786430:TLH786430 TBE786430:TBL786430 SRI786430:SRP786430 SHM786430:SHT786430 RXQ786430:RXX786430 RNU786430:ROB786430 RDY786430:REF786430 QUC786430:QUJ786430 QKG786430:QKN786430 QAK786430:QAR786430 PQO786430:PQV786430 PGS786430:PGZ786430 OWW786430:OXD786430 ONA786430:ONH786430 ODE786430:ODL786430 NTI786430:NTP786430 NJM786430:NJT786430 MZQ786430:MZX786430 MPU786430:MQB786430 MFY786430:MGF786430 LWC786430:LWJ786430 LMG786430:LMN786430 LCK786430:LCR786430 KSO786430:KSV786430 KIS786430:KIZ786430 JYW786430:JZD786430 JPA786430:JPH786430 JFE786430:JFL786430 IVI786430:IVP786430 ILM786430:ILT786430 IBQ786430:IBX786430 HRU786430:HSB786430 HHY786430:HIF786430 GYC786430:GYJ786430 GOG786430:GON786430 GEK786430:GER786430 FUO786430:FUV786430 FKS786430:FKZ786430 FAW786430:FBD786430 ERA786430:ERH786430 EHE786430:EHL786430 DXI786430:DXP786430 DNM786430:DNT786430 DDQ786430:DDX786430 CTU786430:CUB786430 CJY786430:CKF786430 CAC786430:CAJ786430 BQG786430:BQN786430 BGK786430:BGR786430 AWO786430:AWV786430 AMS786430:AMZ786430 ACW786430:ADD786430 TA786430:TH786430 JE786430:JL786430 I786430:P786430 WVQ720894:WVX720894 WLU720894:WMB720894 WBY720894:WCF720894 VSC720894:VSJ720894 VIG720894:VIN720894 UYK720894:UYR720894 UOO720894:UOV720894 UES720894:UEZ720894 TUW720894:TVD720894 TLA720894:TLH720894 TBE720894:TBL720894 SRI720894:SRP720894 SHM720894:SHT720894 RXQ720894:RXX720894 RNU720894:ROB720894 RDY720894:REF720894 QUC720894:QUJ720894 QKG720894:QKN720894 QAK720894:QAR720894 PQO720894:PQV720894 PGS720894:PGZ720894 OWW720894:OXD720894 ONA720894:ONH720894 ODE720894:ODL720894 NTI720894:NTP720894 NJM720894:NJT720894 MZQ720894:MZX720894 MPU720894:MQB720894 MFY720894:MGF720894 LWC720894:LWJ720894 LMG720894:LMN720894 LCK720894:LCR720894 KSO720894:KSV720894 KIS720894:KIZ720894 JYW720894:JZD720894 JPA720894:JPH720894 JFE720894:JFL720894 IVI720894:IVP720894 ILM720894:ILT720894 IBQ720894:IBX720894 HRU720894:HSB720894 HHY720894:HIF720894 GYC720894:GYJ720894 GOG720894:GON720894 GEK720894:GER720894 FUO720894:FUV720894 FKS720894:FKZ720894 FAW720894:FBD720894 ERA720894:ERH720894 EHE720894:EHL720894 DXI720894:DXP720894 DNM720894:DNT720894 DDQ720894:DDX720894 CTU720894:CUB720894 CJY720894:CKF720894 CAC720894:CAJ720894 BQG720894:BQN720894 BGK720894:BGR720894 AWO720894:AWV720894 AMS720894:AMZ720894 ACW720894:ADD720894 TA720894:TH720894 JE720894:JL720894 I720894:P720894 WVQ655358:WVX655358 WLU655358:WMB655358 WBY655358:WCF655358 VSC655358:VSJ655358 VIG655358:VIN655358 UYK655358:UYR655358 UOO655358:UOV655358 UES655358:UEZ655358 TUW655358:TVD655358 TLA655358:TLH655358 TBE655358:TBL655358 SRI655358:SRP655358 SHM655358:SHT655358 RXQ655358:RXX655358 RNU655358:ROB655358 RDY655358:REF655358 QUC655358:QUJ655358 QKG655358:QKN655358 QAK655358:QAR655358 PQO655358:PQV655358 PGS655358:PGZ655358 OWW655358:OXD655358 ONA655358:ONH655358 ODE655358:ODL655358 NTI655358:NTP655358 NJM655358:NJT655358 MZQ655358:MZX655358 MPU655358:MQB655358 MFY655358:MGF655358 LWC655358:LWJ655358 LMG655358:LMN655358 LCK655358:LCR655358 KSO655358:KSV655358 KIS655358:KIZ655358 JYW655358:JZD655358 JPA655358:JPH655358 JFE655358:JFL655358 IVI655358:IVP655358 ILM655358:ILT655358 IBQ655358:IBX655358 HRU655358:HSB655358 HHY655358:HIF655358 GYC655358:GYJ655358 GOG655358:GON655358 GEK655358:GER655358 FUO655358:FUV655358 FKS655358:FKZ655358 FAW655358:FBD655358 ERA655358:ERH655358 EHE655358:EHL655358 DXI655358:DXP655358 DNM655358:DNT655358 DDQ655358:DDX655358 CTU655358:CUB655358 CJY655358:CKF655358 CAC655358:CAJ655358 BQG655358:BQN655358 BGK655358:BGR655358 AWO655358:AWV655358 AMS655358:AMZ655358 ACW655358:ADD655358 TA655358:TH655358 JE655358:JL655358 I655358:P655358 WVQ589822:WVX589822 WLU589822:WMB589822 WBY589822:WCF589822 VSC589822:VSJ589822 VIG589822:VIN589822 UYK589822:UYR589822 UOO589822:UOV589822 UES589822:UEZ589822 TUW589822:TVD589822 TLA589822:TLH589822 TBE589822:TBL589822 SRI589822:SRP589822 SHM589822:SHT589822 RXQ589822:RXX589822 RNU589822:ROB589822 RDY589822:REF589822 QUC589822:QUJ589822 QKG589822:QKN589822 QAK589822:QAR589822 PQO589822:PQV589822 PGS589822:PGZ589822 OWW589822:OXD589822 ONA589822:ONH589822 ODE589822:ODL589822 NTI589822:NTP589822 NJM589822:NJT589822 MZQ589822:MZX589822 MPU589822:MQB589822 MFY589822:MGF589822 LWC589822:LWJ589822 LMG589822:LMN589822 LCK589822:LCR589822 KSO589822:KSV589822 KIS589822:KIZ589822 JYW589822:JZD589822 JPA589822:JPH589822 JFE589822:JFL589822 IVI589822:IVP589822 ILM589822:ILT589822 IBQ589822:IBX589822 HRU589822:HSB589822 HHY589822:HIF589822 GYC589822:GYJ589822 GOG589822:GON589822 GEK589822:GER589822 FUO589822:FUV589822 FKS589822:FKZ589822 FAW589822:FBD589822 ERA589822:ERH589822 EHE589822:EHL589822 DXI589822:DXP589822 DNM589822:DNT589822 DDQ589822:DDX589822 CTU589822:CUB589822 CJY589822:CKF589822 CAC589822:CAJ589822 BQG589822:BQN589822 BGK589822:BGR589822 AWO589822:AWV589822 AMS589822:AMZ589822 ACW589822:ADD589822 TA589822:TH589822 JE589822:JL589822 I589822:P589822 WVQ524286:WVX524286 WLU524286:WMB524286 WBY524286:WCF524286 VSC524286:VSJ524286 VIG524286:VIN524286 UYK524286:UYR524286 UOO524286:UOV524286 UES524286:UEZ524286 TUW524286:TVD524286 TLA524286:TLH524286 TBE524286:TBL524286 SRI524286:SRP524286 SHM524286:SHT524286 RXQ524286:RXX524286 RNU524286:ROB524286 RDY524286:REF524286 QUC524286:QUJ524286 QKG524286:QKN524286 QAK524286:QAR524286 PQO524286:PQV524286 PGS524286:PGZ524286 OWW524286:OXD524286 ONA524286:ONH524286 ODE524286:ODL524286 NTI524286:NTP524286 NJM524286:NJT524286 MZQ524286:MZX524286 MPU524286:MQB524286 MFY524286:MGF524286 LWC524286:LWJ524286 LMG524286:LMN524286 LCK524286:LCR524286 KSO524286:KSV524286 KIS524286:KIZ524286 JYW524286:JZD524286 JPA524286:JPH524286 JFE524286:JFL524286 IVI524286:IVP524286 ILM524286:ILT524286 IBQ524286:IBX524286 HRU524286:HSB524286 HHY524286:HIF524286 GYC524286:GYJ524286 GOG524286:GON524286 GEK524286:GER524286 FUO524286:FUV524286 FKS524286:FKZ524286 FAW524286:FBD524286 ERA524286:ERH524286 EHE524286:EHL524286 DXI524286:DXP524286 DNM524286:DNT524286 DDQ524286:DDX524286 CTU524286:CUB524286 CJY524286:CKF524286 CAC524286:CAJ524286 BQG524286:BQN524286 BGK524286:BGR524286 AWO524286:AWV524286 AMS524286:AMZ524286 ACW524286:ADD524286 TA524286:TH524286 JE524286:JL524286 I524286:P524286 WVQ458750:WVX458750 WLU458750:WMB458750 WBY458750:WCF458750 VSC458750:VSJ458750 VIG458750:VIN458750 UYK458750:UYR458750 UOO458750:UOV458750 UES458750:UEZ458750 TUW458750:TVD458750 TLA458750:TLH458750 TBE458750:TBL458750 SRI458750:SRP458750 SHM458750:SHT458750 RXQ458750:RXX458750 RNU458750:ROB458750 RDY458750:REF458750 QUC458750:QUJ458750 QKG458750:QKN458750 QAK458750:QAR458750 PQO458750:PQV458750 PGS458750:PGZ458750 OWW458750:OXD458750 ONA458750:ONH458750 ODE458750:ODL458750 NTI458750:NTP458750 NJM458750:NJT458750 MZQ458750:MZX458750 MPU458750:MQB458750 MFY458750:MGF458750 LWC458750:LWJ458750 LMG458750:LMN458750 LCK458750:LCR458750 KSO458750:KSV458750 KIS458750:KIZ458750 JYW458750:JZD458750 JPA458750:JPH458750 JFE458750:JFL458750 IVI458750:IVP458750 ILM458750:ILT458750 IBQ458750:IBX458750 HRU458750:HSB458750 HHY458750:HIF458750 GYC458750:GYJ458750 GOG458750:GON458750 GEK458750:GER458750 FUO458750:FUV458750 FKS458750:FKZ458750 FAW458750:FBD458750 ERA458750:ERH458750 EHE458750:EHL458750 DXI458750:DXP458750 DNM458750:DNT458750 DDQ458750:DDX458750 CTU458750:CUB458750 CJY458750:CKF458750 CAC458750:CAJ458750 BQG458750:BQN458750 BGK458750:BGR458750 AWO458750:AWV458750 AMS458750:AMZ458750 ACW458750:ADD458750 TA458750:TH458750 JE458750:JL458750 I458750:P458750 WVQ393214:WVX393214 WLU393214:WMB393214 WBY393214:WCF393214 VSC393214:VSJ393214 VIG393214:VIN393214 UYK393214:UYR393214 UOO393214:UOV393214 UES393214:UEZ393214 TUW393214:TVD393214 TLA393214:TLH393214 TBE393214:TBL393214 SRI393214:SRP393214 SHM393214:SHT393214 RXQ393214:RXX393214 RNU393214:ROB393214 RDY393214:REF393214 QUC393214:QUJ393214 QKG393214:QKN393214 QAK393214:QAR393214 PQO393214:PQV393214 PGS393214:PGZ393214 OWW393214:OXD393214 ONA393214:ONH393214 ODE393214:ODL393214 NTI393214:NTP393214 NJM393214:NJT393214 MZQ393214:MZX393214 MPU393214:MQB393214 MFY393214:MGF393214 LWC393214:LWJ393214 LMG393214:LMN393214 LCK393214:LCR393214 KSO393214:KSV393214 KIS393214:KIZ393214 JYW393214:JZD393214 JPA393214:JPH393214 JFE393214:JFL393214 IVI393214:IVP393214 ILM393214:ILT393214 IBQ393214:IBX393214 HRU393214:HSB393214 HHY393214:HIF393214 GYC393214:GYJ393214 GOG393214:GON393214 GEK393214:GER393214 FUO393214:FUV393214 FKS393214:FKZ393214 FAW393214:FBD393214 ERA393214:ERH393214 EHE393214:EHL393214 DXI393214:DXP393214 DNM393214:DNT393214 DDQ393214:DDX393214 CTU393214:CUB393214 CJY393214:CKF393214 CAC393214:CAJ393214 BQG393214:BQN393214 BGK393214:BGR393214 AWO393214:AWV393214 AMS393214:AMZ393214 ACW393214:ADD393214 TA393214:TH393214 JE393214:JL393214 I393214:P393214 WVQ327678:WVX327678 WLU327678:WMB327678 WBY327678:WCF327678 VSC327678:VSJ327678 VIG327678:VIN327678 UYK327678:UYR327678 UOO327678:UOV327678 UES327678:UEZ327678 TUW327678:TVD327678 TLA327678:TLH327678 TBE327678:TBL327678 SRI327678:SRP327678 SHM327678:SHT327678 RXQ327678:RXX327678 RNU327678:ROB327678 RDY327678:REF327678 QUC327678:QUJ327678 QKG327678:QKN327678 QAK327678:QAR327678 PQO327678:PQV327678 PGS327678:PGZ327678 OWW327678:OXD327678 ONA327678:ONH327678 ODE327678:ODL327678 NTI327678:NTP327678 NJM327678:NJT327678 MZQ327678:MZX327678 MPU327678:MQB327678 MFY327678:MGF327678 LWC327678:LWJ327678 LMG327678:LMN327678 LCK327678:LCR327678 KSO327678:KSV327678 KIS327678:KIZ327678 JYW327678:JZD327678 JPA327678:JPH327678 JFE327678:JFL327678 IVI327678:IVP327678 ILM327678:ILT327678 IBQ327678:IBX327678 HRU327678:HSB327678 HHY327678:HIF327678 GYC327678:GYJ327678 GOG327678:GON327678 GEK327678:GER327678 FUO327678:FUV327678 FKS327678:FKZ327678 FAW327678:FBD327678 ERA327678:ERH327678 EHE327678:EHL327678 DXI327678:DXP327678 DNM327678:DNT327678 DDQ327678:DDX327678 CTU327678:CUB327678 CJY327678:CKF327678 CAC327678:CAJ327678 BQG327678:BQN327678 BGK327678:BGR327678 AWO327678:AWV327678 AMS327678:AMZ327678 ACW327678:ADD327678 TA327678:TH327678 JE327678:JL327678 I327678:P327678 WVQ262142:WVX262142 WLU262142:WMB262142 WBY262142:WCF262142 VSC262142:VSJ262142 VIG262142:VIN262142 UYK262142:UYR262142 UOO262142:UOV262142 UES262142:UEZ262142 TUW262142:TVD262142 TLA262142:TLH262142 TBE262142:TBL262142 SRI262142:SRP262142 SHM262142:SHT262142 RXQ262142:RXX262142 RNU262142:ROB262142 RDY262142:REF262142 QUC262142:QUJ262142 QKG262142:QKN262142 QAK262142:QAR262142 PQO262142:PQV262142 PGS262142:PGZ262142 OWW262142:OXD262142 ONA262142:ONH262142 ODE262142:ODL262142 NTI262142:NTP262142 NJM262142:NJT262142 MZQ262142:MZX262142 MPU262142:MQB262142 MFY262142:MGF262142 LWC262142:LWJ262142 LMG262142:LMN262142 LCK262142:LCR262142 KSO262142:KSV262142 KIS262142:KIZ262142 JYW262142:JZD262142 JPA262142:JPH262142 JFE262142:JFL262142 IVI262142:IVP262142 ILM262142:ILT262142 IBQ262142:IBX262142 HRU262142:HSB262142 HHY262142:HIF262142 GYC262142:GYJ262142 GOG262142:GON262142 GEK262142:GER262142 FUO262142:FUV262142 FKS262142:FKZ262142 FAW262142:FBD262142 ERA262142:ERH262142 EHE262142:EHL262142 DXI262142:DXP262142 DNM262142:DNT262142 DDQ262142:DDX262142 CTU262142:CUB262142 CJY262142:CKF262142 CAC262142:CAJ262142 BQG262142:BQN262142 BGK262142:BGR262142 AWO262142:AWV262142 AMS262142:AMZ262142 ACW262142:ADD262142 TA262142:TH262142 JE262142:JL262142 I262142:P262142 WVQ196606:WVX196606 WLU196606:WMB196606 WBY196606:WCF196606 VSC196606:VSJ196606 VIG196606:VIN196606 UYK196606:UYR196606 UOO196606:UOV196606 UES196606:UEZ196606 TUW196606:TVD196606 TLA196606:TLH196606 TBE196606:TBL196606 SRI196606:SRP196606 SHM196606:SHT196606 RXQ196606:RXX196606 RNU196606:ROB196606 RDY196606:REF196606 QUC196606:QUJ196606 QKG196606:QKN196606 QAK196606:QAR196606 PQO196606:PQV196606 PGS196606:PGZ196606 OWW196606:OXD196606 ONA196606:ONH196606 ODE196606:ODL196606 NTI196606:NTP196606 NJM196606:NJT196606 MZQ196606:MZX196606 MPU196606:MQB196606 MFY196606:MGF196606 LWC196606:LWJ196606 LMG196606:LMN196606 LCK196606:LCR196606 KSO196606:KSV196606 KIS196606:KIZ196606 JYW196606:JZD196606 JPA196606:JPH196606 JFE196606:JFL196606 IVI196606:IVP196606 ILM196606:ILT196606 IBQ196606:IBX196606 HRU196606:HSB196606 HHY196606:HIF196606 GYC196606:GYJ196606 GOG196606:GON196606 GEK196606:GER196606 FUO196606:FUV196606 FKS196606:FKZ196606 FAW196606:FBD196606 ERA196606:ERH196606 EHE196606:EHL196606 DXI196606:DXP196606 DNM196606:DNT196606 DDQ196606:DDX196606 CTU196606:CUB196606 CJY196606:CKF196606 CAC196606:CAJ196606 BQG196606:BQN196606 BGK196606:BGR196606 AWO196606:AWV196606 AMS196606:AMZ196606 ACW196606:ADD196606 TA196606:TH196606 JE196606:JL196606 I196606:P196606 WVQ131070:WVX131070 WLU131070:WMB131070 WBY131070:WCF131070 VSC131070:VSJ131070 VIG131070:VIN131070 UYK131070:UYR131070 UOO131070:UOV131070 UES131070:UEZ131070 TUW131070:TVD131070 TLA131070:TLH131070 TBE131070:TBL131070 SRI131070:SRP131070 SHM131070:SHT131070 RXQ131070:RXX131070 RNU131070:ROB131070 RDY131070:REF131070 QUC131070:QUJ131070 QKG131070:QKN131070 QAK131070:QAR131070 PQO131070:PQV131070 PGS131070:PGZ131070 OWW131070:OXD131070 ONA131070:ONH131070 ODE131070:ODL131070 NTI131070:NTP131070 NJM131070:NJT131070 MZQ131070:MZX131070 MPU131070:MQB131070 MFY131070:MGF131070 LWC131070:LWJ131070 LMG131070:LMN131070 LCK131070:LCR131070 KSO131070:KSV131070 KIS131070:KIZ131070 JYW131070:JZD131070 JPA131070:JPH131070 JFE131070:JFL131070 IVI131070:IVP131070 ILM131070:ILT131070 IBQ131070:IBX131070 HRU131070:HSB131070 HHY131070:HIF131070 GYC131070:GYJ131070 GOG131070:GON131070 GEK131070:GER131070 FUO131070:FUV131070 FKS131070:FKZ131070 FAW131070:FBD131070 ERA131070:ERH131070 EHE131070:EHL131070 DXI131070:DXP131070 DNM131070:DNT131070 DDQ131070:DDX131070 CTU131070:CUB131070 CJY131070:CKF131070 CAC131070:CAJ131070 BQG131070:BQN131070 BGK131070:BGR131070 AWO131070:AWV131070 AMS131070:AMZ131070 ACW131070:ADD131070 TA131070:TH131070 JE131070:JL131070 I131070:P131070 WVQ65534:WVX65534 WLU65534:WMB65534 WBY65534:WCF65534 VSC65534:VSJ65534 VIG65534:VIN65534 UYK65534:UYR65534 UOO65534:UOV65534 UES65534:UEZ65534 TUW65534:TVD65534 TLA65534:TLH65534 TBE65534:TBL65534 SRI65534:SRP65534 SHM65534:SHT65534 RXQ65534:RXX65534 RNU65534:ROB65534 RDY65534:REF65534 QUC65534:QUJ65534 QKG65534:QKN65534 QAK65534:QAR65534 PQO65534:PQV65534 PGS65534:PGZ65534 OWW65534:OXD65534 ONA65534:ONH65534 ODE65534:ODL65534 NTI65534:NTP65534 NJM65534:NJT65534 MZQ65534:MZX65534 MPU65534:MQB65534 MFY65534:MGF65534 LWC65534:LWJ65534 LMG65534:LMN65534 LCK65534:LCR65534 KSO65534:KSV65534 KIS65534:KIZ65534 JYW65534:JZD65534 JPA65534:JPH65534 JFE65534:JFL65534 IVI65534:IVP65534 ILM65534:ILT65534 IBQ65534:IBX65534 HRU65534:HSB65534 HHY65534:HIF65534 GYC65534:GYJ65534 GOG65534:GON65534 GEK65534:GER65534 FUO65534:FUV65534 FKS65534:FKZ65534 FAW65534:FBD65534 ERA65534:ERH65534 EHE65534:EHL65534 DXI65534:DXP65534 DNM65534:DNT65534 DDQ65534:DDX65534 CTU65534:CUB65534 CJY65534:CKF65534 CAC65534:CAJ65534 BQG65534:BQN65534 BGK65534:BGR65534 AWO65534:AWV65534 AMS65534:AMZ65534 ACW65534:ADD65534 TA65534:TH65534 JE65534:JL65534 I65534:P65534 WVQ11:WVX11 WLU11:WMB11 WBY11:WCF11 VSC11:VSJ11 VIG11:VIN11 UYK11:UYR11 UOO11:UOV11 UES11:UEZ11 TUW11:TVD11 TLA11:TLH11 TBE11:TBL11 SRI11:SRP11 SHM11:SHT11 RXQ11:RXX11 RNU11:ROB11 RDY11:REF11 QUC11:QUJ11 QKG11:QKN11 QAK11:QAR11 PQO11:PQV11 PGS11:PGZ11 OWW11:OXD11 ONA11:ONH11 ODE11:ODL11 NTI11:NTP11 NJM11:NJT11 MZQ11:MZX11 MPU11:MQB11 MFY11:MGF11 LWC11:LWJ11 LMG11:LMN11 LCK11:LCR11 KSO11:KSV11 KIS11:KIZ11 JYW11:JZD11 JPA11:JPH11 JFE11:JFL11 IVI11:IVP11 ILM11:ILT11 IBQ11:IBX11 HRU11:HSB11 HHY11:HIF11 GYC11:GYJ11 GOG11:GON11 GEK11:GER11 FUO11:FUV11 FKS11:FKZ11 FAW11:FBD11 ERA11:ERH11 EHE11:EHL11 DXI11:DXP11 DNM11:DNT11 DDQ11:DDX11 CTU11:CUB11 CJY11:CKF11 CAC11:CAJ11 BQG11:BQN11 BGK11:BGR11 AWO11:AWV11 AMS11:AMZ11 ACW11:ADD11 TA11:TH11 JE11:JL11">
      <formula1>$A$39:$A$46</formula1>
    </dataValidation>
  </dataValidations>
  <printOptions horizontalCentered="1"/>
  <pageMargins left="0.51181102362204722" right="0.51181102362204722" top="1.1811023622047245" bottom="0.78740157480314965" header="0.31496062992125984" footer="0.31496062992125984"/>
  <pageSetup paperSize="9" scale="79" orientation="portrait" r:id="rId1"/>
  <headerFooter>
    <oddHeader>&amp;C&amp;G</oddHeader>
    <oddFooter>&amp;C&amp;"Times New Roman,Normal"&amp;10Mauricio Pontes
Engenhaeiro Civil - CREA 213.474/D</oddFooter>
  </headerFooter>
  <legacyDrawingHF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255"/>
  <sheetViews>
    <sheetView showGridLines="0" tabSelected="1" view="pageBreakPreview" topLeftCell="A204" zoomScale="90" zoomScaleNormal="90" zoomScaleSheetLayoutView="90" zoomScalePageLayoutView="55" workbookViewId="0">
      <selection activeCell="F213" sqref="F213"/>
    </sheetView>
  </sheetViews>
  <sheetFormatPr defaultRowHeight="45" customHeight="1" outlineLevelRow="1"/>
  <cols>
    <col min="1" max="1" width="1.375" style="1" customWidth="1"/>
    <col min="2" max="2" width="7.375" style="182" bestFit="1" customWidth="1"/>
    <col min="3" max="3" width="9.625" style="182" customWidth="1"/>
    <col min="4" max="4" width="7.625" style="182" bestFit="1" customWidth="1"/>
    <col min="5" max="5" width="97.75" style="29" customWidth="1"/>
    <col min="6" max="6" width="4.25" style="1" bestFit="1" customWidth="1"/>
    <col min="7" max="7" width="13.875" style="183" customWidth="1"/>
    <col min="8" max="8" width="12.75" style="184" bestFit="1" customWidth="1"/>
    <col min="9" max="10" width="15.125" style="4" bestFit="1" customWidth="1"/>
    <col min="11" max="11" width="53.125" style="29" customWidth="1"/>
    <col min="12" max="12" width="75.625" style="30" customWidth="1"/>
    <col min="13" max="16384" width="9" style="4"/>
  </cols>
  <sheetData>
    <row r="1" spans="1:12" ht="45" customHeight="1">
      <c r="A1" s="28"/>
      <c r="B1" s="229" t="s">
        <v>158</v>
      </c>
      <c r="C1" s="229"/>
      <c r="D1" s="229"/>
      <c r="E1" s="229"/>
      <c r="F1" s="229"/>
      <c r="G1" s="229"/>
      <c r="H1" s="229"/>
      <c r="I1" s="229"/>
      <c r="J1" s="229"/>
    </row>
    <row r="2" spans="1:12" ht="15.75">
      <c r="A2" s="31"/>
      <c r="B2" s="225" t="s">
        <v>159</v>
      </c>
      <c r="C2" s="225"/>
      <c r="D2" s="230" t="s">
        <v>372</v>
      </c>
      <c r="E2" s="230"/>
      <c r="F2" s="230"/>
      <c r="G2" s="232" t="s">
        <v>160</v>
      </c>
      <c r="H2" s="232"/>
      <c r="I2" s="153" t="s">
        <v>161</v>
      </c>
      <c r="J2" s="154" t="s">
        <v>162</v>
      </c>
    </row>
    <row r="3" spans="1:12" ht="15.75">
      <c r="A3" s="31"/>
      <c r="B3" s="225"/>
      <c r="C3" s="225"/>
      <c r="D3" s="230"/>
      <c r="E3" s="230"/>
      <c r="F3" s="230"/>
      <c r="G3" s="232"/>
      <c r="H3" s="232"/>
      <c r="I3" s="153" t="s">
        <v>163</v>
      </c>
      <c r="J3" s="155">
        <v>45518</v>
      </c>
    </row>
    <row r="4" spans="1:12" ht="15.75">
      <c r="B4" s="225" t="s">
        <v>164</v>
      </c>
      <c r="C4" s="225"/>
      <c r="D4" s="226" t="s">
        <v>367</v>
      </c>
      <c r="E4" s="226"/>
      <c r="F4" s="226"/>
      <c r="G4" s="226" t="s">
        <v>165</v>
      </c>
      <c r="H4" s="226"/>
      <c r="I4" s="153" t="s">
        <v>166</v>
      </c>
      <c r="J4" s="156">
        <f>BDI!N27</f>
        <v>0.26769999999999999</v>
      </c>
    </row>
    <row r="5" spans="1:12" ht="15.75">
      <c r="A5" s="3"/>
      <c r="B5" s="225"/>
      <c r="C5" s="225"/>
      <c r="D5" s="226"/>
      <c r="E5" s="226"/>
      <c r="F5" s="226"/>
      <c r="G5" s="231" t="s">
        <v>552</v>
      </c>
      <c r="H5" s="231"/>
      <c r="I5" s="153"/>
      <c r="J5" s="156"/>
    </row>
    <row r="6" spans="1:12" ht="15.75">
      <c r="A6" s="2"/>
      <c r="B6" s="36"/>
      <c r="C6" s="6"/>
      <c r="D6" s="6"/>
      <c r="E6" s="37"/>
      <c r="F6" s="6"/>
      <c r="G6" s="166"/>
      <c r="H6" s="38"/>
      <c r="I6" s="11"/>
      <c r="J6" s="39"/>
    </row>
    <row r="7" spans="1:12" ht="45" customHeight="1">
      <c r="A7" s="4"/>
      <c r="B7" s="40" t="s">
        <v>14</v>
      </c>
      <c r="C7" s="40" t="s">
        <v>15</v>
      </c>
      <c r="D7" s="40" t="s">
        <v>16</v>
      </c>
      <c r="E7" s="41" t="s">
        <v>17</v>
      </c>
      <c r="F7" s="40" t="s">
        <v>130</v>
      </c>
      <c r="G7" s="138" t="s">
        <v>18</v>
      </c>
      <c r="H7" s="42" t="s">
        <v>151</v>
      </c>
      <c r="I7" s="42" t="s">
        <v>152</v>
      </c>
      <c r="J7" s="42" t="s">
        <v>19</v>
      </c>
      <c r="K7" s="227" t="s">
        <v>424</v>
      </c>
      <c r="L7" s="228"/>
    </row>
    <row r="8" spans="1:12" ht="15.75">
      <c r="B8" s="43"/>
      <c r="C8" s="44"/>
      <c r="D8" s="44"/>
      <c r="E8" s="45"/>
      <c r="F8" s="44"/>
      <c r="G8" s="170"/>
      <c r="H8" s="46"/>
      <c r="I8" s="27"/>
      <c r="J8" s="172"/>
    </row>
    <row r="9" spans="1:12" ht="45" customHeight="1">
      <c r="B9" s="47">
        <v>1</v>
      </c>
      <c r="C9" s="47"/>
      <c r="D9" s="47"/>
      <c r="E9" s="48" t="s">
        <v>113</v>
      </c>
      <c r="F9" s="49"/>
      <c r="G9" s="167"/>
      <c r="H9" s="50"/>
      <c r="I9" s="51">
        <f>SUM(I10:I21)</f>
        <v>33691.420000000006</v>
      </c>
      <c r="J9" s="52">
        <f>SUM(J10:J21)</f>
        <v>42710.613134000007</v>
      </c>
      <c r="K9" s="219" t="s">
        <v>113</v>
      </c>
      <c r="L9" s="219"/>
    </row>
    <row r="10" spans="1:12" ht="45" customHeight="1" outlineLevel="1">
      <c r="B10" s="13" t="s">
        <v>20</v>
      </c>
      <c r="C10" s="53" t="s">
        <v>562</v>
      </c>
      <c r="D10" s="54" t="s">
        <v>169</v>
      </c>
      <c r="E10" s="55" t="s">
        <v>561</v>
      </c>
      <c r="F10" s="13" t="s">
        <v>26</v>
      </c>
      <c r="G10" s="63">
        <f>3*1.5</f>
        <v>4.5</v>
      </c>
      <c r="H10" s="56">
        <v>303.81</v>
      </c>
      <c r="I10" s="57">
        <f>ROUND(G10*H10,2)</f>
        <v>1367.15</v>
      </c>
      <c r="J10" s="57">
        <f>(I10+(I10*$J$4))</f>
        <v>1733.1360550000002</v>
      </c>
      <c r="K10" s="29" t="s">
        <v>174</v>
      </c>
      <c r="L10" s="30" t="s">
        <v>175</v>
      </c>
    </row>
    <row r="11" spans="1:12" ht="45" customHeight="1" outlineLevel="1">
      <c r="B11" s="13" t="s">
        <v>37</v>
      </c>
      <c r="C11" s="53" t="s">
        <v>444</v>
      </c>
      <c r="D11" s="54" t="s">
        <v>169</v>
      </c>
      <c r="E11" s="55" t="s">
        <v>443</v>
      </c>
      <c r="F11" s="13" t="s">
        <v>21</v>
      </c>
      <c r="G11" s="63">
        <v>1</v>
      </c>
      <c r="H11" s="56">
        <v>850</v>
      </c>
      <c r="I11" s="57">
        <f t="shared" ref="I11:I21" si="0">ROUND(G11*H11,2)</f>
        <v>850</v>
      </c>
      <c r="J11" s="57">
        <f t="shared" ref="J11:J21" si="1">(I11+(I11*$J$4))</f>
        <v>1077.5450000000001</v>
      </c>
      <c r="K11" s="29">
        <v>1</v>
      </c>
      <c r="L11" s="30" t="s">
        <v>369</v>
      </c>
    </row>
    <row r="12" spans="1:12" ht="45" customHeight="1" outlineLevel="1">
      <c r="B12" s="13" t="s">
        <v>38</v>
      </c>
      <c r="C12" s="53" t="s">
        <v>451</v>
      </c>
      <c r="D12" s="54" t="s">
        <v>169</v>
      </c>
      <c r="E12" s="55" t="s">
        <v>450</v>
      </c>
      <c r="F12" s="13" t="s">
        <v>32</v>
      </c>
      <c r="G12" s="63">
        <v>20</v>
      </c>
      <c r="H12" s="56">
        <v>72.5</v>
      </c>
      <c r="I12" s="57">
        <f t="shared" si="0"/>
        <v>1450</v>
      </c>
      <c r="J12" s="57">
        <f t="shared" si="1"/>
        <v>1838.165</v>
      </c>
      <c r="K12" s="30" t="s">
        <v>452</v>
      </c>
      <c r="L12" s="30" t="s">
        <v>452</v>
      </c>
    </row>
    <row r="13" spans="1:12" ht="45" customHeight="1" outlineLevel="1">
      <c r="B13" s="13" t="s">
        <v>39</v>
      </c>
      <c r="C13" s="53" t="s">
        <v>433</v>
      </c>
      <c r="D13" s="54" t="s">
        <v>169</v>
      </c>
      <c r="E13" s="55" t="s">
        <v>432</v>
      </c>
      <c r="F13" s="13" t="s">
        <v>434</v>
      </c>
      <c r="G13" s="63">
        <v>6</v>
      </c>
      <c r="H13" s="56">
        <v>1528.35</v>
      </c>
      <c r="I13" s="57">
        <f t="shared" si="0"/>
        <v>9170.1</v>
      </c>
      <c r="J13" s="57">
        <f t="shared" si="1"/>
        <v>11624.93577</v>
      </c>
      <c r="K13" s="29">
        <v>6</v>
      </c>
      <c r="L13" s="30" t="s">
        <v>445</v>
      </c>
    </row>
    <row r="14" spans="1:12" ht="45" customHeight="1" outlineLevel="1">
      <c r="B14" s="13" t="s">
        <v>40</v>
      </c>
      <c r="C14" s="53" t="s">
        <v>436</v>
      </c>
      <c r="D14" s="54" t="s">
        <v>169</v>
      </c>
      <c r="E14" s="55" t="s">
        <v>435</v>
      </c>
      <c r="F14" s="13" t="s">
        <v>434</v>
      </c>
      <c r="G14" s="63">
        <v>2</v>
      </c>
      <c r="H14" s="56">
        <v>1768.4</v>
      </c>
      <c r="I14" s="57">
        <f t="shared" si="0"/>
        <v>3536.8</v>
      </c>
      <c r="J14" s="57">
        <f t="shared" si="1"/>
        <v>4483.6013600000006</v>
      </c>
      <c r="K14" s="29">
        <v>2</v>
      </c>
      <c r="L14" s="30" t="s">
        <v>445</v>
      </c>
    </row>
    <row r="15" spans="1:12" ht="45" customHeight="1" outlineLevel="1">
      <c r="B15" s="13" t="s">
        <v>41</v>
      </c>
      <c r="C15" s="53" t="s">
        <v>441</v>
      </c>
      <c r="D15" s="54" t="s">
        <v>169</v>
      </c>
      <c r="E15" s="55" t="s">
        <v>440</v>
      </c>
      <c r="F15" s="13" t="s">
        <v>434</v>
      </c>
      <c r="G15" s="63">
        <v>2</v>
      </c>
      <c r="H15" s="56">
        <v>1700.46</v>
      </c>
      <c r="I15" s="57">
        <f t="shared" si="0"/>
        <v>3400.92</v>
      </c>
      <c r="J15" s="57">
        <f t="shared" si="1"/>
        <v>4311.3462840000002</v>
      </c>
      <c r="K15" s="29">
        <v>2</v>
      </c>
      <c r="L15" s="30" t="s">
        <v>445</v>
      </c>
    </row>
    <row r="16" spans="1:12" s="160" customFormat="1" ht="45" customHeight="1" outlineLevel="1">
      <c r="A16" s="157"/>
      <c r="B16" s="161" t="s">
        <v>57</v>
      </c>
      <c r="C16" s="162" t="s">
        <v>560</v>
      </c>
      <c r="D16" s="54" t="s">
        <v>169</v>
      </c>
      <c r="E16" s="163" t="s">
        <v>559</v>
      </c>
      <c r="F16" s="164" t="s">
        <v>26</v>
      </c>
      <c r="G16" s="63">
        <f>20*2.1</f>
        <v>42</v>
      </c>
      <c r="H16" s="56">
        <v>57.49</v>
      </c>
      <c r="I16" s="57">
        <f t="shared" si="0"/>
        <v>2414.58</v>
      </c>
      <c r="J16" s="57">
        <f t="shared" si="1"/>
        <v>3060.9630659999998</v>
      </c>
      <c r="K16" s="158" t="s">
        <v>177</v>
      </c>
      <c r="L16" s="159" t="s">
        <v>176</v>
      </c>
    </row>
    <row r="17" spans="2:12" ht="47.25" outlineLevel="1">
      <c r="B17" s="13" t="s">
        <v>437</v>
      </c>
      <c r="C17" s="53" t="s">
        <v>188</v>
      </c>
      <c r="D17" s="54" t="s">
        <v>169</v>
      </c>
      <c r="E17" s="58" t="s">
        <v>189</v>
      </c>
      <c r="F17" s="13" t="s">
        <v>21</v>
      </c>
      <c r="G17" s="63">
        <v>1</v>
      </c>
      <c r="H17" s="59">
        <v>1154.49</v>
      </c>
      <c r="I17" s="57">
        <f t="shared" si="0"/>
        <v>1154.49</v>
      </c>
      <c r="J17" s="57">
        <f t="shared" si="1"/>
        <v>1463.546973</v>
      </c>
      <c r="K17" s="29">
        <v>1</v>
      </c>
      <c r="L17" s="30" t="s">
        <v>364</v>
      </c>
    </row>
    <row r="18" spans="2:12" ht="47.25" outlineLevel="1">
      <c r="B18" s="13" t="s">
        <v>438</v>
      </c>
      <c r="C18" s="53" t="s">
        <v>186</v>
      </c>
      <c r="D18" s="60" t="s">
        <v>169</v>
      </c>
      <c r="E18" s="150" t="s">
        <v>187</v>
      </c>
      <c r="F18" s="13" t="s">
        <v>21</v>
      </c>
      <c r="G18" s="63">
        <v>1</v>
      </c>
      <c r="H18" s="56">
        <v>375.66</v>
      </c>
      <c r="I18" s="57">
        <f t="shared" si="0"/>
        <v>375.66</v>
      </c>
      <c r="J18" s="57">
        <f t="shared" si="1"/>
        <v>476.22418200000004</v>
      </c>
      <c r="K18" s="29">
        <v>1</v>
      </c>
      <c r="L18" s="30" t="s">
        <v>363</v>
      </c>
    </row>
    <row r="19" spans="2:12" ht="63" outlineLevel="1">
      <c r="B19" s="13" t="s">
        <v>439</v>
      </c>
      <c r="C19" s="53" t="s">
        <v>366</v>
      </c>
      <c r="D19" s="60" t="s">
        <v>169</v>
      </c>
      <c r="E19" s="150" t="s">
        <v>365</v>
      </c>
      <c r="F19" s="13" t="s">
        <v>558</v>
      </c>
      <c r="G19" s="63">
        <v>8</v>
      </c>
      <c r="H19" s="56">
        <v>882.56</v>
      </c>
      <c r="I19" s="57">
        <f t="shared" si="0"/>
        <v>7060.48</v>
      </c>
      <c r="J19" s="57">
        <f t="shared" si="1"/>
        <v>8950.5704960000003</v>
      </c>
      <c r="K19" s="29">
        <v>1</v>
      </c>
      <c r="L19" s="30" t="s">
        <v>368</v>
      </c>
    </row>
    <row r="20" spans="2:12" ht="45" customHeight="1" outlineLevel="1">
      <c r="B20" s="13" t="s">
        <v>442</v>
      </c>
      <c r="C20" s="53" t="s">
        <v>544</v>
      </c>
      <c r="D20" s="60" t="s">
        <v>169</v>
      </c>
      <c r="E20" s="150" t="s">
        <v>543</v>
      </c>
      <c r="F20" s="13" t="s">
        <v>32</v>
      </c>
      <c r="G20" s="63">
        <v>54.6</v>
      </c>
      <c r="H20" s="56">
        <v>49.91</v>
      </c>
      <c r="I20" s="57">
        <f t="shared" si="0"/>
        <v>2725.09</v>
      </c>
      <c r="J20" s="57">
        <f t="shared" si="1"/>
        <v>3454.5965930000002</v>
      </c>
      <c r="K20" s="29">
        <v>54.6</v>
      </c>
      <c r="L20" s="30" t="s">
        <v>428</v>
      </c>
    </row>
    <row r="21" spans="2:12" ht="45" customHeight="1" outlineLevel="1">
      <c r="B21" s="18" t="s">
        <v>449</v>
      </c>
      <c r="C21" s="62">
        <v>98525</v>
      </c>
      <c r="D21" s="18" t="s">
        <v>153</v>
      </c>
      <c r="E21" s="150" t="s">
        <v>154</v>
      </c>
      <c r="F21" s="18" t="s">
        <v>26</v>
      </c>
      <c r="G21" s="63">
        <v>305.17</v>
      </c>
      <c r="H21" s="56">
        <v>0.61</v>
      </c>
      <c r="I21" s="57">
        <f t="shared" si="0"/>
        <v>186.15</v>
      </c>
      <c r="J21" s="57">
        <f t="shared" si="1"/>
        <v>235.98235500000001</v>
      </c>
      <c r="K21" s="29">
        <v>305.17</v>
      </c>
      <c r="L21" s="30" t="s">
        <v>178</v>
      </c>
    </row>
    <row r="22" spans="2:12" ht="15.75">
      <c r="B22" s="43"/>
      <c r="C22" s="44"/>
      <c r="D22" s="44"/>
      <c r="E22" s="45"/>
      <c r="F22" s="44"/>
      <c r="G22" s="170"/>
      <c r="H22" s="46"/>
      <c r="I22" s="27"/>
      <c r="J22" s="61"/>
    </row>
    <row r="23" spans="2:12" ht="45" customHeight="1">
      <c r="B23" s="47">
        <v>2</v>
      </c>
      <c r="C23" s="47"/>
      <c r="D23" s="47"/>
      <c r="E23" s="48" t="s">
        <v>129</v>
      </c>
      <c r="F23" s="49"/>
      <c r="G23" s="167"/>
      <c r="H23" s="50"/>
      <c r="I23" s="51">
        <f>SUM(I24:I26)</f>
        <v>729.38</v>
      </c>
      <c r="J23" s="52">
        <f>SUM(J24:J26)</f>
        <v>924.63502599999993</v>
      </c>
      <c r="K23" s="219" t="s">
        <v>129</v>
      </c>
      <c r="L23" s="219"/>
    </row>
    <row r="24" spans="2:12" ht="45" customHeight="1" outlineLevel="1">
      <c r="B24" s="18" t="s">
        <v>22</v>
      </c>
      <c r="C24" s="62">
        <v>93358</v>
      </c>
      <c r="D24" s="18" t="s">
        <v>153</v>
      </c>
      <c r="E24" s="150" t="s">
        <v>155</v>
      </c>
      <c r="F24" s="18" t="s">
        <v>24</v>
      </c>
      <c r="G24" s="63">
        <f>27.51*0.3</f>
        <v>8.2530000000000001</v>
      </c>
      <c r="H24" s="56">
        <v>71.680000000000007</v>
      </c>
      <c r="I24" s="57">
        <f t="shared" ref="I24:I26" si="2">ROUND(G24*H24,2)</f>
        <v>591.58000000000004</v>
      </c>
      <c r="J24" s="57">
        <f t="shared" ref="J24:J26" si="3">(I24+(I24*$J$4))</f>
        <v>749.945966</v>
      </c>
      <c r="K24" s="29" t="s">
        <v>190</v>
      </c>
      <c r="L24" s="30" t="s">
        <v>192</v>
      </c>
    </row>
    <row r="25" spans="2:12" ht="45" customHeight="1" outlineLevel="1">
      <c r="B25" s="18" t="s">
        <v>42</v>
      </c>
      <c r="C25" s="62">
        <v>101617</v>
      </c>
      <c r="D25" s="18" t="s">
        <v>153</v>
      </c>
      <c r="E25" s="150" t="s">
        <v>156</v>
      </c>
      <c r="F25" s="18" t="s">
        <v>26</v>
      </c>
      <c r="G25" s="63">
        <f>27.51</f>
        <v>27.51</v>
      </c>
      <c r="H25" s="56">
        <v>2.69</v>
      </c>
      <c r="I25" s="57">
        <f t="shared" si="2"/>
        <v>74</v>
      </c>
      <c r="J25" s="57">
        <f t="shared" si="3"/>
        <v>93.809799999999996</v>
      </c>
      <c r="K25" s="29">
        <v>27.51</v>
      </c>
      <c r="L25" s="30" t="s">
        <v>191</v>
      </c>
    </row>
    <row r="26" spans="2:12" ht="45" customHeight="1" outlineLevel="1">
      <c r="B26" s="18" t="s">
        <v>43</v>
      </c>
      <c r="C26" s="62">
        <v>93382</v>
      </c>
      <c r="D26" s="18" t="s">
        <v>153</v>
      </c>
      <c r="E26" s="150" t="s">
        <v>157</v>
      </c>
      <c r="F26" s="18" t="s">
        <v>24</v>
      </c>
      <c r="G26" s="63">
        <f>27.51*0.1</f>
        <v>2.7510000000000003</v>
      </c>
      <c r="H26" s="56">
        <v>23.19</v>
      </c>
      <c r="I26" s="57">
        <f t="shared" si="2"/>
        <v>63.8</v>
      </c>
      <c r="J26" s="57">
        <f t="shared" si="3"/>
        <v>80.879259999999988</v>
      </c>
      <c r="K26" s="29" t="s">
        <v>453</v>
      </c>
      <c r="L26" s="30" t="s">
        <v>192</v>
      </c>
    </row>
    <row r="27" spans="2:12" ht="15.75">
      <c r="B27" s="43"/>
      <c r="C27" s="44"/>
      <c r="D27" s="44"/>
      <c r="E27" s="45"/>
      <c r="F27" s="44"/>
      <c r="G27" s="170"/>
      <c r="H27" s="46"/>
      <c r="I27" s="27"/>
      <c r="J27" s="61"/>
    </row>
    <row r="28" spans="2:12" ht="45" customHeight="1">
      <c r="B28" s="64">
        <v>3</v>
      </c>
      <c r="C28" s="64"/>
      <c r="D28" s="64"/>
      <c r="E28" s="65" t="s">
        <v>58</v>
      </c>
      <c r="F28" s="66"/>
      <c r="G28" s="168"/>
      <c r="H28" s="67"/>
      <c r="I28" s="68">
        <f>SUM(I29,I35,I38)</f>
        <v>52401.770000000004</v>
      </c>
      <c r="J28" s="68">
        <f>SUM(J29,J35,J38)</f>
        <v>66429.723828999995</v>
      </c>
      <c r="K28" s="219" t="s">
        <v>58</v>
      </c>
      <c r="L28" s="219"/>
    </row>
    <row r="29" spans="2:12" ht="45" customHeight="1" outlineLevel="1">
      <c r="B29" s="70" t="s">
        <v>23</v>
      </c>
      <c r="C29" s="70"/>
      <c r="D29" s="70"/>
      <c r="E29" s="71" t="s">
        <v>167</v>
      </c>
      <c r="F29" s="72"/>
      <c r="G29" s="169"/>
      <c r="H29" s="73"/>
      <c r="I29" s="74">
        <f>SUM(I30:I34)</f>
        <v>21667.670000000002</v>
      </c>
      <c r="J29" s="74">
        <f>SUM(J30:J34)</f>
        <v>27468.105259</v>
      </c>
      <c r="K29" s="233" t="s">
        <v>167</v>
      </c>
      <c r="L29" s="234"/>
    </row>
    <row r="30" spans="2:12" ht="45" customHeight="1" outlineLevel="1">
      <c r="B30" s="13" t="s">
        <v>193</v>
      </c>
      <c r="C30" s="62">
        <v>100896</v>
      </c>
      <c r="D30" s="13" t="s">
        <v>153</v>
      </c>
      <c r="E30" s="150" t="s">
        <v>180</v>
      </c>
      <c r="F30" s="18" t="s">
        <v>168</v>
      </c>
      <c r="G30" s="63">
        <f>30*3+(24*1.5)</f>
        <v>126</v>
      </c>
      <c r="H30" s="56">
        <v>64.37</v>
      </c>
      <c r="I30" s="57">
        <f t="shared" ref="I30:I34" si="4">ROUND(G30*H30,2)</f>
        <v>8110.62</v>
      </c>
      <c r="J30" s="57">
        <f t="shared" ref="J30:J34" si="5">(I30+(I30*$J$4))</f>
        <v>10281.832974000001</v>
      </c>
      <c r="K30" s="29" t="s">
        <v>454</v>
      </c>
      <c r="L30" s="30" t="s">
        <v>473</v>
      </c>
    </row>
    <row r="31" spans="2:12" ht="45" customHeight="1" outlineLevel="1">
      <c r="B31" s="13" t="s">
        <v>194</v>
      </c>
      <c r="C31" s="62">
        <v>96546</v>
      </c>
      <c r="D31" s="13" t="s">
        <v>153</v>
      </c>
      <c r="E31" s="150" t="s">
        <v>179</v>
      </c>
      <c r="F31" s="18" t="s">
        <v>30</v>
      </c>
      <c r="G31" s="63">
        <f>6*3*0.617*54</f>
        <v>599.72400000000005</v>
      </c>
      <c r="H31" s="56">
        <v>12.5</v>
      </c>
      <c r="I31" s="57">
        <f t="shared" si="4"/>
        <v>7496.55</v>
      </c>
      <c r="J31" s="57">
        <f t="shared" si="5"/>
        <v>9503.3764350000001</v>
      </c>
      <c r="K31" s="29" t="s">
        <v>455</v>
      </c>
      <c r="L31" s="30" t="s">
        <v>222</v>
      </c>
    </row>
    <row r="32" spans="2:12" ht="45" customHeight="1" outlineLevel="1">
      <c r="B32" s="13" t="s">
        <v>195</v>
      </c>
      <c r="C32" s="62" t="s">
        <v>458</v>
      </c>
      <c r="D32" s="13" t="s">
        <v>169</v>
      </c>
      <c r="E32" s="150" t="s">
        <v>457</v>
      </c>
      <c r="F32" s="18" t="s">
        <v>30</v>
      </c>
      <c r="G32" s="63">
        <f>(((3/0.2)*30)+((1.5/0.2)*24))*((2*PI()*0.125)+0.07)*0.154</f>
        <v>82.990729812820433</v>
      </c>
      <c r="H32" s="56">
        <v>11.58</v>
      </c>
      <c r="I32" s="57">
        <f t="shared" si="4"/>
        <v>961.03</v>
      </c>
      <c r="J32" s="57">
        <f t="shared" si="5"/>
        <v>1218.2977309999999</v>
      </c>
      <c r="K32" s="29" t="s">
        <v>456</v>
      </c>
      <c r="L32" s="30" t="s">
        <v>223</v>
      </c>
    </row>
    <row r="33" spans="2:12" ht="45" customHeight="1" outlineLevel="1">
      <c r="B33" s="13" t="s">
        <v>196</v>
      </c>
      <c r="C33" s="62">
        <v>96619</v>
      </c>
      <c r="D33" s="13" t="s">
        <v>153</v>
      </c>
      <c r="E33" s="150" t="s">
        <v>181</v>
      </c>
      <c r="F33" s="18" t="s">
        <v>26</v>
      </c>
      <c r="G33" s="63">
        <f>((PI()*(0.25^2))/4)*54</f>
        <v>2.6507188014663878</v>
      </c>
      <c r="H33" s="56">
        <v>38.1</v>
      </c>
      <c r="I33" s="57">
        <f t="shared" si="4"/>
        <v>100.99</v>
      </c>
      <c r="J33" s="57">
        <f t="shared" si="5"/>
        <v>128.025023</v>
      </c>
      <c r="K33" s="29" t="s">
        <v>459</v>
      </c>
      <c r="L33" s="30" t="s">
        <v>224</v>
      </c>
    </row>
    <row r="34" spans="2:12" ht="45" customHeight="1" outlineLevel="1">
      <c r="B34" s="13" t="s">
        <v>197</v>
      </c>
      <c r="C34" s="62">
        <v>96557</v>
      </c>
      <c r="D34" s="13" t="s">
        <v>153</v>
      </c>
      <c r="E34" s="150" t="s">
        <v>183</v>
      </c>
      <c r="F34" s="18" t="s">
        <v>24</v>
      </c>
      <c r="G34" s="63">
        <f>((PI()*(0.25)^2)/4*30*3)+((PI()*(0.25)^2)/4*24*1.5)</f>
        <v>6.1850105367549046</v>
      </c>
      <c r="H34" s="56">
        <v>808.16</v>
      </c>
      <c r="I34" s="57">
        <f t="shared" si="4"/>
        <v>4998.4799999999996</v>
      </c>
      <c r="J34" s="57">
        <f t="shared" si="5"/>
        <v>6336.5730959999992</v>
      </c>
      <c r="K34" s="29" t="s">
        <v>460</v>
      </c>
      <c r="L34" s="30" t="s">
        <v>225</v>
      </c>
    </row>
    <row r="35" spans="2:12" ht="45" customHeight="1" outlineLevel="1">
      <c r="B35" s="70" t="s">
        <v>33</v>
      </c>
      <c r="C35" s="70"/>
      <c r="D35" s="70"/>
      <c r="E35" s="71" t="s">
        <v>170</v>
      </c>
      <c r="F35" s="75"/>
      <c r="G35" s="169"/>
      <c r="H35" s="76"/>
      <c r="I35" s="74">
        <f>SUM(I36:I37)</f>
        <v>10452.779999999999</v>
      </c>
      <c r="J35" s="74">
        <f>SUM(J36:J37)</f>
        <v>13250.989205999998</v>
      </c>
      <c r="K35" s="220" t="s">
        <v>170</v>
      </c>
      <c r="L35" s="221"/>
    </row>
    <row r="36" spans="2:12" ht="45" customHeight="1" outlineLevel="1">
      <c r="B36" s="13" t="s">
        <v>198</v>
      </c>
      <c r="C36" s="53">
        <v>96546</v>
      </c>
      <c r="D36" s="13" t="s">
        <v>153</v>
      </c>
      <c r="E36" s="150" t="s">
        <v>179</v>
      </c>
      <c r="F36" s="18" t="s">
        <v>30</v>
      </c>
      <c r="G36" s="63">
        <f>12*0.617*54</f>
        <v>399.81599999999997</v>
      </c>
      <c r="H36" s="56">
        <v>12.5</v>
      </c>
      <c r="I36" s="57">
        <f t="shared" ref="I36:I37" si="6">ROUND(G36*H36,2)</f>
        <v>4997.7</v>
      </c>
      <c r="J36" s="57">
        <f t="shared" ref="J36:J37" si="7">(I36+(I36*$J$4))</f>
        <v>6335.5842899999998</v>
      </c>
      <c r="K36" s="29" t="s">
        <v>462</v>
      </c>
      <c r="L36" s="30" t="s">
        <v>474</v>
      </c>
    </row>
    <row r="37" spans="2:12" ht="45" customHeight="1" outlineLevel="1">
      <c r="B37" s="13" t="s">
        <v>199</v>
      </c>
      <c r="C37" s="53">
        <v>96557</v>
      </c>
      <c r="D37" s="13" t="s">
        <v>153</v>
      </c>
      <c r="E37" s="150" t="s">
        <v>183</v>
      </c>
      <c r="F37" s="18" t="s">
        <v>24</v>
      </c>
      <c r="G37" s="63">
        <f>(0.5*0.5*0.5)*54</f>
        <v>6.75</v>
      </c>
      <c r="H37" s="56">
        <v>808.16</v>
      </c>
      <c r="I37" s="57">
        <f t="shared" si="6"/>
        <v>5455.08</v>
      </c>
      <c r="J37" s="57">
        <f t="shared" si="7"/>
        <v>6915.4049159999995</v>
      </c>
      <c r="K37" s="29" t="s">
        <v>461</v>
      </c>
      <c r="L37" s="30" t="s">
        <v>226</v>
      </c>
    </row>
    <row r="38" spans="2:12" ht="45" customHeight="1" outlineLevel="1">
      <c r="B38" s="70" t="s">
        <v>173</v>
      </c>
      <c r="C38" s="70"/>
      <c r="D38" s="70"/>
      <c r="E38" s="71" t="s">
        <v>171</v>
      </c>
      <c r="F38" s="75"/>
      <c r="G38" s="169"/>
      <c r="H38" s="76"/>
      <c r="I38" s="77">
        <f>SUM(I39:I42)</f>
        <v>20281.32</v>
      </c>
      <c r="J38" s="77">
        <f>SUM(J39:J42)</f>
        <v>25710.629364</v>
      </c>
      <c r="K38" s="220" t="s">
        <v>171</v>
      </c>
      <c r="L38" s="221"/>
    </row>
    <row r="39" spans="2:12" ht="45" customHeight="1" outlineLevel="1">
      <c r="B39" s="13" t="s">
        <v>201</v>
      </c>
      <c r="C39" s="53">
        <v>96536</v>
      </c>
      <c r="D39" s="13" t="s">
        <v>153</v>
      </c>
      <c r="E39" s="150" t="s">
        <v>172</v>
      </c>
      <c r="F39" s="18" t="s">
        <v>26</v>
      </c>
      <c r="G39" s="63">
        <f>183.07*0.3*2</f>
        <v>109.842</v>
      </c>
      <c r="H39" s="56">
        <v>61.06</v>
      </c>
      <c r="I39" s="57">
        <f t="shared" ref="I39:I42" si="8">ROUND(G39*H39,2)</f>
        <v>6706.95</v>
      </c>
      <c r="J39" s="57">
        <f t="shared" ref="J39:J42" si="9">(I39+(I39*$J$4))</f>
        <v>8502.4005149999994</v>
      </c>
      <c r="K39" s="29" t="s">
        <v>463</v>
      </c>
      <c r="L39" s="30" t="s">
        <v>227</v>
      </c>
    </row>
    <row r="40" spans="2:12" ht="45" customHeight="1" outlineLevel="1">
      <c r="B40" s="13" t="s">
        <v>202</v>
      </c>
      <c r="C40" s="53">
        <v>96546</v>
      </c>
      <c r="D40" s="13" t="s">
        <v>153</v>
      </c>
      <c r="E40" s="150" t="s">
        <v>179</v>
      </c>
      <c r="F40" s="18" t="s">
        <v>30</v>
      </c>
      <c r="G40" s="63">
        <f>4*183.07*0.617</f>
        <v>451.81675999999999</v>
      </c>
      <c r="H40" s="56">
        <v>12.5</v>
      </c>
      <c r="I40" s="57">
        <f t="shared" si="8"/>
        <v>5647.71</v>
      </c>
      <c r="J40" s="57">
        <f t="shared" si="9"/>
        <v>7159.6019670000005</v>
      </c>
      <c r="K40" s="29" t="s">
        <v>464</v>
      </c>
      <c r="L40" s="30" t="s">
        <v>465</v>
      </c>
    </row>
    <row r="41" spans="2:12" ht="45" customHeight="1" outlineLevel="1">
      <c r="B41" s="13" t="s">
        <v>203</v>
      </c>
      <c r="C41" s="53" t="s">
        <v>458</v>
      </c>
      <c r="D41" s="13" t="s">
        <v>169</v>
      </c>
      <c r="E41" s="150" t="s">
        <v>457</v>
      </c>
      <c r="F41" s="18" t="s">
        <v>30</v>
      </c>
      <c r="G41" s="63">
        <f>((183.07/0.2)*((2*0.1)+(2*0.25)+0.07))*0.154</f>
        <v>108.54220299999999</v>
      </c>
      <c r="H41" s="56">
        <v>11.58</v>
      </c>
      <c r="I41" s="57">
        <f t="shared" si="8"/>
        <v>1256.92</v>
      </c>
      <c r="J41" s="57">
        <f t="shared" si="9"/>
        <v>1593.3974840000001</v>
      </c>
      <c r="K41" s="29" t="s">
        <v>466</v>
      </c>
      <c r="L41" s="30" t="s">
        <v>214</v>
      </c>
    </row>
    <row r="42" spans="2:12" ht="45" customHeight="1" outlineLevel="1">
      <c r="B42" s="13" t="s">
        <v>204</v>
      </c>
      <c r="C42" s="53">
        <v>96557</v>
      </c>
      <c r="D42" s="13" t="s">
        <v>153</v>
      </c>
      <c r="E42" s="150" t="s">
        <v>183</v>
      </c>
      <c r="F42" s="18" t="s">
        <v>24</v>
      </c>
      <c r="G42" s="63">
        <f>27.51*0.3</f>
        <v>8.2530000000000001</v>
      </c>
      <c r="H42" s="56">
        <v>808.16</v>
      </c>
      <c r="I42" s="57">
        <f t="shared" si="8"/>
        <v>6669.74</v>
      </c>
      <c r="J42" s="57">
        <f t="shared" si="9"/>
        <v>8455.2293979999995</v>
      </c>
      <c r="K42" s="29" t="s">
        <v>190</v>
      </c>
      <c r="L42" s="30" t="s">
        <v>192</v>
      </c>
    </row>
    <row r="43" spans="2:12" ht="15.75">
      <c r="B43" s="43"/>
      <c r="C43" s="44"/>
      <c r="D43" s="44"/>
      <c r="E43" s="45"/>
      <c r="F43" s="44"/>
      <c r="G43" s="170"/>
      <c r="H43" s="46"/>
      <c r="I43" s="27"/>
      <c r="J43" s="61"/>
    </row>
    <row r="44" spans="2:12" ht="45" customHeight="1">
      <c r="B44" s="64">
        <v>4</v>
      </c>
      <c r="C44" s="64"/>
      <c r="D44" s="64"/>
      <c r="E44" s="65" t="s">
        <v>114</v>
      </c>
      <c r="F44" s="66"/>
      <c r="G44" s="168"/>
      <c r="H44" s="67"/>
      <c r="I44" s="68">
        <f>SUM(I45,I50,I55,I57)</f>
        <v>66150.930000000008</v>
      </c>
      <c r="J44" s="69">
        <f>SUM(J45,J50,J55,J57)</f>
        <v>83859.533960999994</v>
      </c>
      <c r="K44" s="219" t="s">
        <v>114</v>
      </c>
      <c r="L44" s="219"/>
    </row>
    <row r="45" spans="2:12" ht="45" customHeight="1" outlineLevel="1">
      <c r="B45" s="70" t="s">
        <v>25</v>
      </c>
      <c r="C45" s="70"/>
      <c r="D45" s="70"/>
      <c r="E45" s="71" t="s">
        <v>49</v>
      </c>
      <c r="F45" s="75"/>
      <c r="G45" s="169"/>
      <c r="H45" s="76"/>
      <c r="I45" s="77">
        <f>SUM(I46:I49)</f>
        <v>15944.090000000002</v>
      </c>
      <c r="J45" s="77">
        <f>SUM(J46:J49)</f>
        <v>20212.322893000004</v>
      </c>
      <c r="K45" s="220" t="s">
        <v>49</v>
      </c>
      <c r="L45" s="221"/>
    </row>
    <row r="46" spans="2:12" ht="45" customHeight="1" outlineLevel="1">
      <c r="B46" s="13" t="s">
        <v>77</v>
      </c>
      <c r="C46" s="78">
        <v>92443</v>
      </c>
      <c r="D46" s="18" t="s">
        <v>153</v>
      </c>
      <c r="E46" s="150" t="s">
        <v>182</v>
      </c>
      <c r="F46" s="13" t="s">
        <v>26</v>
      </c>
      <c r="G46" s="63">
        <f>((0.14*3*2)+(0.26*3*2))*54</f>
        <v>129.60000000000002</v>
      </c>
      <c r="H46" s="56">
        <v>43.7</v>
      </c>
      <c r="I46" s="57">
        <f t="shared" ref="I46:I59" si="10">ROUND(G46*H46,2)</f>
        <v>5663.52</v>
      </c>
      <c r="J46" s="57">
        <f t="shared" ref="J46:J59" si="11">(I46+(I46*$J$4))</f>
        <v>7179.6443040000004</v>
      </c>
      <c r="K46" s="29" t="s">
        <v>467</v>
      </c>
      <c r="L46" s="30" t="s">
        <v>475</v>
      </c>
    </row>
    <row r="47" spans="2:12" ht="45" customHeight="1" outlineLevel="1">
      <c r="B47" s="13" t="s">
        <v>545</v>
      </c>
      <c r="C47" s="78">
        <v>92762</v>
      </c>
      <c r="D47" s="18" t="s">
        <v>153</v>
      </c>
      <c r="E47" s="150" t="s">
        <v>206</v>
      </c>
      <c r="F47" s="13" t="s">
        <v>30</v>
      </c>
      <c r="G47" s="63">
        <f>3*4*0.617*54</f>
        <v>399.81599999999997</v>
      </c>
      <c r="H47" s="56">
        <v>9.9</v>
      </c>
      <c r="I47" s="57">
        <f t="shared" si="10"/>
        <v>3958.18</v>
      </c>
      <c r="J47" s="57">
        <f t="shared" si="11"/>
        <v>5017.7847860000002</v>
      </c>
      <c r="K47" s="29" t="s">
        <v>468</v>
      </c>
      <c r="L47" s="30" t="s">
        <v>212</v>
      </c>
    </row>
    <row r="48" spans="2:12" ht="45" customHeight="1" outlineLevel="1">
      <c r="B48" s="13" t="s">
        <v>78</v>
      </c>
      <c r="C48" s="78">
        <v>92759</v>
      </c>
      <c r="D48" s="18" t="s">
        <v>153</v>
      </c>
      <c r="E48" s="150" t="s">
        <v>207</v>
      </c>
      <c r="F48" s="13" t="s">
        <v>30</v>
      </c>
      <c r="G48" s="63">
        <f>(((3/0.2)*54)*((2*0.09)+(2*0.21)+0.07))*0.154</f>
        <v>83.575799999999987</v>
      </c>
      <c r="H48" s="56">
        <v>12.55</v>
      </c>
      <c r="I48" s="57">
        <f t="shared" si="10"/>
        <v>1048.8800000000001</v>
      </c>
      <c r="J48" s="57">
        <f t="shared" si="11"/>
        <v>1329.6651760000002</v>
      </c>
      <c r="K48" s="29" t="s">
        <v>469</v>
      </c>
      <c r="L48" s="30" t="s">
        <v>215</v>
      </c>
    </row>
    <row r="49" spans="2:16" ht="45" customHeight="1" outlineLevel="1">
      <c r="B49" s="13" t="s">
        <v>79</v>
      </c>
      <c r="C49" s="53">
        <v>103672</v>
      </c>
      <c r="D49" s="18" t="s">
        <v>153</v>
      </c>
      <c r="E49" s="150" t="s">
        <v>208</v>
      </c>
      <c r="F49" s="13" t="s">
        <v>24</v>
      </c>
      <c r="G49" s="63">
        <f>3*0.15*0.3*54</f>
        <v>7.2899999999999991</v>
      </c>
      <c r="H49" s="56">
        <v>723.39</v>
      </c>
      <c r="I49" s="57">
        <f t="shared" si="10"/>
        <v>5273.51</v>
      </c>
      <c r="J49" s="57">
        <f t="shared" si="11"/>
        <v>6685.2286270000004</v>
      </c>
      <c r="K49" s="29" t="s">
        <v>470</v>
      </c>
      <c r="L49" s="30" t="s">
        <v>471</v>
      </c>
    </row>
    <row r="50" spans="2:16" ht="45" customHeight="1" outlineLevel="1">
      <c r="B50" s="70" t="s">
        <v>27</v>
      </c>
      <c r="C50" s="70"/>
      <c r="D50" s="70"/>
      <c r="E50" s="71" t="s">
        <v>50</v>
      </c>
      <c r="F50" s="75"/>
      <c r="G50" s="169"/>
      <c r="H50" s="76"/>
      <c r="I50" s="77">
        <f>SUM(I51:I54)</f>
        <v>18681.530000000002</v>
      </c>
      <c r="J50" s="77">
        <f>SUM(J51:J54)</f>
        <v>23682.575580999997</v>
      </c>
      <c r="K50" s="220" t="s">
        <v>50</v>
      </c>
      <c r="L50" s="221"/>
    </row>
    <row r="51" spans="2:16" ht="45" customHeight="1" outlineLevel="1">
      <c r="B51" s="13" t="s">
        <v>80</v>
      </c>
      <c r="C51" s="78">
        <v>92479</v>
      </c>
      <c r="D51" s="18" t="s">
        <v>153</v>
      </c>
      <c r="E51" s="150" t="s">
        <v>184</v>
      </c>
      <c r="F51" s="13" t="s">
        <v>26</v>
      </c>
      <c r="G51" s="63">
        <f>(109.73*0.3 * 2)+16.46 + (71.2*0.3*0.2)*2</f>
        <v>90.841999999999999</v>
      </c>
      <c r="H51" s="56">
        <v>64.75</v>
      </c>
      <c r="I51" s="57">
        <f t="shared" si="10"/>
        <v>5882.02</v>
      </c>
      <c r="J51" s="57">
        <f t="shared" si="11"/>
        <v>7456.636754000001</v>
      </c>
      <c r="K51" s="29" t="s">
        <v>557</v>
      </c>
      <c r="L51" s="30" t="s">
        <v>472</v>
      </c>
      <c r="P51" s="4">
        <f>17.2 + 14.66 + 14.55 + 16.5 + 14.9 + 12.4 + 12.2 + 14.2 + 10.4 + 10.4 + 18.5 + 54.6</f>
        <v>210.51000000000002</v>
      </c>
    </row>
    <row r="52" spans="2:16" ht="45" customHeight="1" outlineLevel="1">
      <c r="B52" s="13" t="s">
        <v>546</v>
      </c>
      <c r="C52" s="78">
        <v>92762</v>
      </c>
      <c r="D52" s="18" t="s">
        <v>153</v>
      </c>
      <c r="E52" s="150" t="s">
        <v>206</v>
      </c>
      <c r="F52" s="13" t="s">
        <v>30</v>
      </c>
      <c r="G52" s="63">
        <f>252.13*6*0.617</f>
        <v>933.38526000000002</v>
      </c>
      <c r="H52" s="56">
        <v>9.9</v>
      </c>
      <c r="I52" s="57">
        <f t="shared" si="10"/>
        <v>9240.51</v>
      </c>
      <c r="J52" s="57">
        <f t="shared" si="11"/>
        <v>11714.194527</v>
      </c>
      <c r="K52" s="29" t="s">
        <v>476</v>
      </c>
      <c r="L52" s="30" t="s">
        <v>213</v>
      </c>
    </row>
    <row r="53" spans="2:16" ht="45" customHeight="1" outlineLevel="1">
      <c r="B53" s="13" t="s">
        <v>81</v>
      </c>
      <c r="C53" s="78">
        <v>92759</v>
      </c>
      <c r="D53" s="18" t="s">
        <v>153</v>
      </c>
      <c r="E53" s="150" t="s">
        <v>207</v>
      </c>
      <c r="F53" s="13" t="s">
        <v>30</v>
      </c>
      <c r="G53" s="63">
        <f>(252.13/0.2)*((2*0.1)+(2*0.25)+0.07)*0.154</f>
        <v>149.487877</v>
      </c>
      <c r="H53" s="56">
        <v>12.55</v>
      </c>
      <c r="I53" s="57">
        <f t="shared" si="10"/>
        <v>1876.07</v>
      </c>
      <c r="J53" s="57">
        <f>(I53+(I53*$J$4))</f>
        <v>2378.2939390000001</v>
      </c>
      <c r="K53" s="29" t="s">
        <v>477</v>
      </c>
      <c r="L53" s="30" t="s">
        <v>214</v>
      </c>
    </row>
    <row r="54" spans="2:16" ht="45" customHeight="1" outlineLevel="1">
      <c r="B54" s="13" t="s">
        <v>116</v>
      </c>
      <c r="C54" s="53">
        <v>103674</v>
      </c>
      <c r="D54" s="18" t="s">
        <v>153</v>
      </c>
      <c r="E54" s="150" t="s">
        <v>209</v>
      </c>
      <c r="F54" s="13" t="s">
        <v>24</v>
      </c>
      <c r="G54" s="63">
        <f>37.82*0.3*0.2</f>
        <v>2.2692000000000001</v>
      </c>
      <c r="H54" s="56">
        <v>741.64</v>
      </c>
      <c r="I54" s="57">
        <f t="shared" si="10"/>
        <v>1682.93</v>
      </c>
      <c r="J54" s="57">
        <f t="shared" si="11"/>
        <v>2133.4503610000002</v>
      </c>
      <c r="K54" s="29" t="s">
        <v>478</v>
      </c>
      <c r="L54" s="30" t="s">
        <v>479</v>
      </c>
    </row>
    <row r="55" spans="2:16" ht="45" customHeight="1" outlineLevel="1">
      <c r="B55" s="70" t="s">
        <v>28</v>
      </c>
      <c r="C55" s="70"/>
      <c r="D55" s="70"/>
      <c r="E55" s="71" t="s">
        <v>126</v>
      </c>
      <c r="F55" s="75"/>
      <c r="G55" s="169"/>
      <c r="H55" s="76"/>
      <c r="I55" s="77">
        <f>SUM(I56)</f>
        <v>29667.95</v>
      </c>
      <c r="J55" s="77">
        <f>SUM(J56)</f>
        <v>37610.060214999998</v>
      </c>
      <c r="K55" s="220" t="s">
        <v>126</v>
      </c>
      <c r="L55" s="221"/>
    </row>
    <row r="56" spans="2:16" ht="45" customHeight="1" outlineLevel="1">
      <c r="B56" s="13" t="s">
        <v>82</v>
      </c>
      <c r="C56" s="79">
        <v>101964</v>
      </c>
      <c r="D56" s="18" t="s">
        <v>153</v>
      </c>
      <c r="E56" s="150" t="s">
        <v>185</v>
      </c>
      <c r="F56" s="13" t="s">
        <v>26</v>
      </c>
      <c r="G56" s="63">
        <v>156.18</v>
      </c>
      <c r="H56" s="56">
        <v>189.96</v>
      </c>
      <c r="I56" s="57">
        <f t="shared" si="10"/>
        <v>29667.95</v>
      </c>
      <c r="J56" s="57">
        <f t="shared" si="11"/>
        <v>37610.060214999998</v>
      </c>
      <c r="K56" s="29">
        <v>156.18</v>
      </c>
      <c r="L56" s="30" t="s">
        <v>216</v>
      </c>
    </row>
    <row r="57" spans="2:16" ht="45" customHeight="1" outlineLevel="1">
      <c r="B57" s="70" t="s">
        <v>52</v>
      </c>
      <c r="C57" s="70"/>
      <c r="D57" s="70"/>
      <c r="E57" s="71" t="s">
        <v>127</v>
      </c>
      <c r="F57" s="75"/>
      <c r="G57" s="169"/>
      <c r="H57" s="76"/>
      <c r="I57" s="77">
        <f>SUM(I58:I59)</f>
        <v>1857.3600000000001</v>
      </c>
      <c r="J57" s="77">
        <f>SUM(J58:J59)</f>
        <v>2354.575272</v>
      </c>
      <c r="K57" s="220" t="s">
        <v>127</v>
      </c>
      <c r="L57" s="221"/>
    </row>
    <row r="58" spans="2:16" ht="45" customHeight="1" outlineLevel="1">
      <c r="B58" s="13" t="s">
        <v>83</v>
      </c>
      <c r="C58" s="80">
        <v>93184</v>
      </c>
      <c r="D58" s="13" t="s">
        <v>153</v>
      </c>
      <c r="E58" s="150" t="s">
        <v>210</v>
      </c>
      <c r="F58" s="13" t="s">
        <v>32</v>
      </c>
      <c r="G58" s="63">
        <f>(((3*0.6)+(8*1.5)+(2*2))+((6*0.8)+(2*0.9)+(1*0.8)+(2*1.5)))*1.4</f>
        <v>39.480000000000004</v>
      </c>
      <c r="H58" s="56">
        <v>29.17</v>
      </c>
      <c r="I58" s="57">
        <f t="shared" si="10"/>
        <v>1151.6300000000001</v>
      </c>
      <c r="J58" s="57">
        <f t="shared" si="11"/>
        <v>1459.9213510000002</v>
      </c>
      <c r="K58" s="29" t="s">
        <v>556</v>
      </c>
      <c r="L58" s="30" t="s">
        <v>220</v>
      </c>
    </row>
    <row r="59" spans="2:16" ht="45" customHeight="1" outlineLevel="1">
      <c r="B59" s="13" t="s">
        <v>217</v>
      </c>
      <c r="C59" s="80">
        <v>93194</v>
      </c>
      <c r="D59" s="13" t="s">
        <v>153</v>
      </c>
      <c r="E59" s="150" t="s">
        <v>218</v>
      </c>
      <c r="F59" s="13" t="s">
        <v>32</v>
      </c>
      <c r="G59" s="63">
        <f>((3*0.6)+(8*1.5)+(2*2))*1.4</f>
        <v>24.919999999999998</v>
      </c>
      <c r="H59" s="56">
        <v>28.32</v>
      </c>
      <c r="I59" s="57">
        <f t="shared" si="10"/>
        <v>705.73</v>
      </c>
      <c r="J59" s="57">
        <f t="shared" si="11"/>
        <v>894.65392100000008</v>
      </c>
      <c r="K59" s="29" t="s">
        <v>219</v>
      </c>
      <c r="L59" s="30" t="s">
        <v>221</v>
      </c>
    </row>
    <row r="60" spans="2:16" ht="15.75">
      <c r="B60" s="43"/>
      <c r="C60" s="44"/>
      <c r="D60" s="44"/>
      <c r="E60" s="45"/>
      <c r="F60" s="44"/>
      <c r="G60" s="170"/>
      <c r="H60" s="46"/>
      <c r="I60" s="27"/>
      <c r="J60" s="61"/>
    </row>
    <row r="61" spans="2:16" ht="45" customHeight="1">
      <c r="B61" s="64">
        <v>5</v>
      </c>
      <c r="C61" s="64"/>
      <c r="D61" s="64"/>
      <c r="E61" s="65" t="s">
        <v>137</v>
      </c>
      <c r="F61" s="66"/>
      <c r="G61" s="168"/>
      <c r="H61" s="67"/>
      <c r="I61" s="68">
        <f>SUM(I62)</f>
        <v>34001.129999999997</v>
      </c>
      <c r="J61" s="69">
        <f>SUM(J62)</f>
        <v>43103.232500999999</v>
      </c>
      <c r="K61" s="219" t="s">
        <v>137</v>
      </c>
      <c r="L61" s="219"/>
    </row>
    <row r="62" spans="2:16" ht="45" customHeight="1" outlineLevel="1">
      <c r="B62" s="18" t="s">
        <v>29</v>
      </c>
      <c r="C62" s="79">
        <v>103356</v>
      </c>
      <c r="D62" s="18" t="s">
        <v>153</v>
      </c>
      <c r="E62" s="150" t="s">
        <v>228</v>
      </c>
      <c r="F62" s="18" t="s">
        <v>26</v>
      </c>
      <c r="G62" s="63">
        <f>180.93*3+120</f>
        <v>662.79</v>
      </c>
      <c r="H62" s="56">
        <v>51.3</v>
      </c>
      <c r="I62" s="57">
        <f t="shared" ref="I62" si="12">ROUND(G62*H62,2)</f>
        <v>34001.129999999997</v>
      </c>
      <c r="J62" s="57">
        <f t="shared" ref="J62" si="13">(I62+(I62*$J$4))</f>
        <v>43103.232500999999</v>
      </c>
      <c r="K62" s="29" t="s">
        <v>520</v>
      </c>
      <c r="L62" s="29" t="s">
        <v>519</v>
      </c>
    </row>
    <row r="63" spans="2:16" ht="15.75">
      <c r="B63" s="43"/>
      <c r="C63" s="44"/>
      <c r="D63" s="44"/>
      <c r="E63" s="45"/>
      <c r="F63" s="44"/>
      <c r="G63" s="170"/>
      <c r="H63" s="46"/>
      <c r="I63" s="27"/>
      <c r="J63" s="61"/>
    </row>
    <row r="64" spans="2:16" ht="45" customHeight="1">
      <c r="B64" s="64">
        <v>6</v>
      </c>
      <c r="C64" s="64"/>
      <c r="D64" s="64"/>
      <c r="E64" s="65" t="s">
        <v>115</v>
      </c>
      <c r="F64" s="66"/>
      <c r="G64" s="168"/>
      <c r="H64" s="67"/>
      <c r="I64" s="68">
        <f>SUM(I65,I68,I71,I73,I78)</f>
        <v>25204.93</v>
      </c>
      <c r="J64" s="68">
        <f>SUM(J65,J68,J71,J73,J78)</f>
        <v>31952.289760999996</v>
      </c>
      <c r="K64" s="219" t="s">
        <v>115</v>
      </c>
      <c r="L64" s="219"/>
    </row>
    <row r="65" spans="2:12" ht="45" customHeight="1" outlineLevel="1">
      <c r="B65" s="70" t="s">
        <v>31</v>
      </c>
      <c r="C65" s="70"/>
      <c r="D65" s="70"/>
      <c r="E65" s="71" t="s">
        <v>51</v>
      </c>
      <c r="F65" s="75"/>
      <c r="G65" s="169"/>
      <c r="H65" s="76"/>
      <c r="I65" s="77">
        <f>SUM(I66:I67)</f>
        <v>8708.98</v>
      </c>
      <c r="J65" s="77">
        <f>SUM(J66:J67)</f>
        <v>11040.373946</v>
      </c>
      <c r="K65" s="220" t="s">
        <v>51</v>
      </c>
      <c r="L65" s="221"/>
    </row>
    <row r="66" spans="2:12" ht="45" customHeight="1" outlineLevel="1">
      <c r="B66" s="18" t="s">
        <v>84</v>
      </c>
      <c r="C66" s="79">
        <v>100684</v>
      </c>
      <c r="D66" s="18" t="s">
        <v>153</v>
      </c>
      <c r="E66" s="150" t="s">
        <v>229</v>
      </c>
      <c r="F66" s="13" t="s">
        <v>21</v>
      </c>
      <c r="G66" s="63">
        <v>8</v>
      </c>
      <c r="H66" s="56">
        <v>862.58</v>
      </c>
      <c r="I66" s="57">
        <f t="shared" ref="I66:I76" si="14">ROUND(G66*H66,2)</f>
        <v>6900.64</v>
      </c>
      <c r="J66" s="57">
        <f t="shared" ref="J66:J76" si="15">(I66+(I66*$J$4))</f>
        <v>8747.9413280000008</v>
      </c>
      <c r="K66" s="29">
        <v>8</v>
      </c>
      <c r="L66" s="30" t="s">
        <v>427</v>
      </c>
    </row>
    <row r="67" spans="2:12" ht="45" customHeight="1" outlineLevel="1">
      <c r="B67" s="18" t="s">
        <v>354</v>
      </c>
      <c r="C67" s="79">
        <v>100686</v>
      </c>
      <c r="D67" s="18" t="s">
        <v>153</v>
      </c>
      <c r="E67" s="150" t="s">
        <v>231</v>
      </c>
      <c r="F67" s="13" t="s">
        <v>21</v>
      </c>
      <c r="G67" s="63">
        <v>2</v>
      </c>
      <c r="H67" s="56">
        <v>904.17</v>
      </c>
      <c r="I67" s="57">
        <f t="shared" si="14"/>
        <v>1808.34</v>
      </c>
      <c r="J67" s="57">
        <f t="shared" si="15"/>
        <v>2292.4326179999998</v>
      </c>
      <c r="K67" s="29">
        <v>2</v>
      </c>
      <c r="L67" s="30" t="s">
        <v>427</v>
      </c>
    </row>
    <row r="68" spans="2:12" ht="45" customHeight="1" outlineLevel="1">
      <c r="B68" s="70" t="s">
        <v>44</v>
      </c>
      <c r="C68" s="70"/>
      <c r="D68" s="70"/>
      <c r="E68" s="71" t="s">
        <v>56</v>
      </c>
      <c r="F68" s="75"/>
      <c r="G68" s="169"/>
      <c r="H68" s="76"/>
      <c r="I68" s="77">
        <f>SUM(I69:I70)</f>
        <v>1140.73</v>
      </c>
      <c r="J68" s="77">
        <f>SUM(J69:J70)</f>
        <v>1446.1034209999998</v>
      </c>
      <c r="K68" s="220" t="s">
        <v>56</v>
      </c>
      <c r="L68" s="221"/>
    </row>
    <row r="69" spans="2:12" ht="45" customHeight="1" outlineLevel="1">
      <c r="B69" s="18" t="s">
        <v>85</v>
      </c>
      <c r="C69" s="81">
        <v>100874</v>
      </c>
      <c r="D69" s="82" t="s">
        <v>153</v>
      </c>
      <c r="E69" s="83" t="s">
        <v>232</v>
      </c>
      <c r="F69" s="13" t="s">
        <v>21</v>
      </c>
      <c r="G69" s="63">
        <v>2</v>
      </c>
      <c r="H69" s="56">
        <v>349.9</v>
      </c>
      <c r="I69" s="57">
        <f t="shared" si="14"/>
        <v>699.8</v>
      </c>
      <c r="J69" s="57">
        <f t="shared" si="15"/>
        <v>887.13645999999994</v>
      </c>
      <c r="K69" s="29">
        <v>2</v>
      </c>
      <c r="L69" s="30" t="s">
        <v>427</v>
      </c>
    </row>
    <row r="70" spans="2:12" ht="45" customHeight="1" outlineLevel="1">
      <c r="B70" s="18" t="s">
        <v>86</v>
      </c>
      <c r="C70" s="79" t="s">
        <v>234</v>
      </c>
      <c r="D70" s="18" t="s">
        <v>169</v>
      </c>
      <c r="E70" s="150" t="s">
        <v>233</v>
      </c>
      <c r="F70" s="18" t="s">
        <v>21</v>
      </c>
      <c r="G70" s="63">
        <v>1</v>
      </c>
      <c r="H70" s="56">
        <v>440.93</v>
      </c>
      <c r="I70" s="57">
        <f t="shared" si="14"/>
        <v>440.93</v>
      </c>
      <c r="J70" s="57">
        <f t="shared" si="15"/>
        <v>558.96696099999997</v>
      </c>
      <c r="K70" s="29">
        <v>1</v>
      </c>
      <c r="L70" s="30" t="s">
        <v>427</v>
      </c>
    </row>
    <row r="71" spans="2:12" ht="45" customHeight="1" outlineLevel="1">
      <c r="B71" s="70" t="s">
        <v>53</v>
      </c>
      <c r="C71" s="70"/>
      <c r="D71" s="70"/>
      <c r="E71" s="71" t="s">
        <v>480</v>
      </c>
      <c r="F71" s="75"/>
      <c r="G71" s="169"/>
      <c r="H71" s="76"/>
      <c r="I71" s="77">
        <f>SUM(I72)</f>
        <v>2921.94</v>
      </c>
      <c r="J71" s="77">
        <f>SUM(J72)</f>
        <v>3704.1433379999999</v>
      </c>
      <c r="K71" s="220" t="s">
        <v>132</v>
      </c>
      <c r="L71" s="221"/>
    </row>
    <row r="72" spans="2:12" ht="45" customHeight="1" outlineLevel="1">
      <c r="B72" s="84" t="s">
        <v>87</v>
      </c>
      <c r="C72" s="79">
        <v>100702</v>
      </c>
      <c r="D72" s="82" t="s">
        <v>153</v>
      </c>
      <c r="E72" s="150" t="s">
        <v>230</v>
      </c>
      <c r="F72" s="18" t="s">
        <v>26</v>
      </c>
      <c r="G72" s="63">
        <f>1.5*2.1*2</f>
        <v>6.3000000000000007</v>
      </c>
      <c r="H72" s="56">
        <v>463.8</v>
      </c>
      <c r="I72" s="57">
        <f t="shared" si="14"/>
        <v>2921.94</v>
      </c>
      <c r="J72" s="57">
        <f t="shared" si="15"/>
        <v>3704.1433379999999</v>
      </c>
      <c r="K72" s="29" t="s">
        <v>481</v>
      </c>
      <c r="L72" s="30" t="s">
        <v>243</v>
      </c>
    </row>
    <row r="73" spans="2:12" ht="45" customHeight="1" outlineLevel="1">
      <c r="B73" s="70" t="s">
        <v>54</v>
      </c>
      <c r="C73" s="70"/>
      <c r="D73" s="70"/>
      <c r="E73" s="71" t="s">
        <v>241</v>
      </c>
      <c r="F73" s="75"/>
      <c r="G73" s="169"/>
      <c r="H73" s="76"/>
      <c r="I73" s="77">
        <f>SUM(I74:I77)</f>
        <v>9162.2000000000007</v>
      </c>
      <c r="J73" s="77">
        <f>SUM(J74:J77)</f>
        <v>11614.92094</v>
      </c>
      <c r="K73" s="220" t="s">
        <v>241</v>
      </c>
      <c r="L73" s="221"/>
    </row>
    <row r="74" spans="2:12" ht="45" customHeight="1" outlineLevel="1">
      <c r="B74" s="18" t="s">
        <v>88</v>
      </c>
      <c r="C74" s="85">
        <v>94569</v>
      </c>
      <c r="D74" s="54" t="s">
        <v>153</v>
      </c>
      <c r="E74" s="58" t="s">
        <v>235</v>
      </c>
      <c r="F74" s="18" t="s">
        <v>26</v>
      </c>
      <c r="G74" s="63">
        <f>(0.6*0.6)*3</f>
        <v>1.08</v>
      </c>
      <c r="H74" s="56">
        <v>628.5</v>
      </c>
      <c r="I74" s="57">
        <f t="shared" si="14"/>
        <v>678.78</v>
      </c>
      <c r="J74" s="57">
        <f t="shared" si="15"/>
        <v>860.48940599999992</v>
      </c>
      <c r="K74" s="29" t="s">
        <v>237</v>
      </c>
      <c r="L74" s="30" t="s">
        <v>242</v>
      </c>
    </row>
    <row r="75" spans="2:12" ht="45" customHeight="1" outlineLevel="1">
      <c r="B75" s="18" t="s">
        <v>89</v>
      </c>
      <c r="C75" s="85">
        <v>94570</v>
      </c>
      <c r="D75" s="54" t="s">
        <v>153</v>
      </c>
      <c r="E75" s="58" t="s">
        <v>236</v>
      </c>
      <c r="F75" s="18" t="s">
        <v>26</v>
      </c>
      <c r="G75" s="63">
        <f>1.5*1.2*8</f>
        <v>14.399999999999999</v>
      </c>
      <c r="H75" s="56">
        <v>325.58</v>
      </c>
      <c r="I75" s="57">
        <f t="shared" si="14"/>
        <v>4688.3500000000004</v>
      </c>
      <c r="J75" s="57">
        <f t="shared" si="15"/>
        <v>5943.4212950000001</v>
      </c>
      <c r="K75" s="29" t="s">
        <v>238</v>
      </c>
      <c r="L75" s="30" t="s">
        <v>242</v>
      </c>
    </row>
    <row r="76" spans="2:12" ht="45" customHeight="1" outlineLevel="1">
      <c r="B76" s="18" t="s">
        <v>90</v>
      </c>
      <c r="C76" s="85">
        <v>94573</v>
      </c>
      <c r="D76" s="54" t="s">
        <v>153</v>
      </c>
      <c r="E76" s="58" t="s">
        <v>240</v>
      </c>
      <c r="F76" s="18" t="s">
        <v>26</v>
      </c>
      <c r="G76" s="63">
        <f>(2*1.2)*2</f>
        <v>4.8</v>
      </c>
      <c r="H76" s="56">
        <v>376.68</v>
      </c>
      <c r="I76" s="57">
        <f t="shared" si="14"/>
        <v>1808.06</v>
      </c>
      <c r="J76" s="57">
        <f t="shared" si="15"/>
        <v>2292.0776619999997</v>
      </c>
      <c r="K76" s="29" t="s">
        <v>239</v>
      </c>
      <c r="L76" s="30" t="s">
        <v>242</v>
      </c>
    </row>
    <row r="77" spans="2:12" ht="45" customHeight="1" outlineLevel="1">
      <c r="B77" s="18" t="s">
        <v>349</v>
      </c>
      <c r="C77" s="53">
        <v>101965</v>
      </c>
      <c r="D77" s="13" t="s">
        <v>153</v>
      </c>
      <c r="E77" s="150" t="s">
        <v>346</v>
      </c>
      <c r="F77" s="53" t="s">
        <v>32</v>
      </c>
      <c r="G77" s="63">
        <f>1.5*8+0.6*3+2*2</f>
        <v>17.8</v>
      </c>
      <c r="H77" s="56">
        <v>111.63</v>
      </c>
      <c r="I77" s="57">
        <f t="shared" ref="I77" si="16">ROUND(G77*H77,2)</f>
        <v>1987.01</v>
      </c>
      <c r="J77" s="57">
        <f t="shared" ref="J77" si="17">(I77+(I77*$J$4))</f>
        <v>2518.932577</v>
      </c>
      <c r="K77" s="29" t="s">
        <v>425</v>
      </c>
      <c r="L77" s="30" t="s">
        <v>426</v>
      </c>
    </row>
    <row r="78" spans="2:12" ht="45" customHeight="1" outlineLevel="1">
      <c r="B78" s="70" t="s">
        <v>350</v>
      </c>
      <c r="C78" s="70"/>
      <c r="D78" s="70"/>
      <c r="E78" s="71" t="s">
        <v>351</v>
      </c>
      <c r="F78" s="75"/>
      <c r="G78" s="169"/>
      <c r="H78" s="76"/>
      <c r="I78" s="77">
        <f>SUM(I79:I80)</f>
        <v>3271.08</v>
      </c>
      <c r="J78" s="77">
        <f>SUM(J79:J80)</f>
        <v>4146.7481159999998</v>
      </c>
      <c r="K78" s="220" t="s">
        <v>351</v>
      </c>
      <c r="L78" s="221"/>
    </row>
    <row r="79" spans="2:12" ht="45" customHeight="1" outlineLevel="1">
      <c r="B79" s="18" t="s">
        <v>352</v>
      </c>
      <c r="C79" s="53" t="s">
        <v>348</v>
      </c>
      <c r="D79" s="13" t="s">
        <v>153</v>
      </c>
      <c r="E79" s="150" t="s">
        <v>482</v>
      </c>
      <c r="F79" s="13" t="s">
        <v>26</v>
      </c>
      <c r="G79" s="63">
        <f>0.8*2.1</f>
        <v>1.6800000000000002</v>
      </c>
      <c r="H79" s="56">
        <v>409.91</v>
      </c>
      <c r="I79" s="57">
        <f t="shared" ref="I79:I80" si="18">ROUND(G79*H79,2)</f>
        <v>688.65</v>
      </c>
      <c r="J79" s="57">
        <f t="shared" ref="J79:J80" si="19">(I79+(I79*$J$4))</f>
        <v>873.00160499999993</v>
      </c>
      <c r="K79" s="29" t="s">
        <v>358</v>
      </c>
      <c r="L79" s="30" t="s">
        <v>356</v>
      </c>
    </row>
    <row r="80" spans="2:12" ht="45" customHeight="1" outlineLevel="1">
      <c r="B80" s="18" t="s">
        <v>353</v>
      </c>
      <c r="C80" s="53" t="s">
        <v>348</v>
      </c>
      <c r="D80" s="13" t="s">
        <v>169</v>
      </c>
      <c r="E80" s="150" t="s">
        <v>347</v>
      </c>
      <c r="F80" s="13" t="s">
        <v>26</v>
      </c>
      <c r="G80" s="63">
        <f>3*2.1</f>
        <v>6.3000000000000007</v>
      </c>
      <c r="H80" s="56">
        <v>409.91</v>
      </c>
      <c r="I80" s="57">
        <f t="shared" si="18"/>
        <v>2582.4299999999998</v>
      </c>
      <c r="J80" s="57">
        <f t="shared" si="19"/>
        <v>3273.7465109999998</v>
      </c>
      <c r="K80" s="29" t="s">
        <v>355</v>
      </c>
      <c r="L80" s="30" t="s">
        <v>357</v>
      </c>
    </row>
    <row r="81" spans="2:12" ht="15.75">
      <c r="B81" s="43"/>
      <c r="C81" s="44"/>
      <c r="D81" s="44"/>
      <c r="E81" s="45"/>
      <c r="F81" s="44"/>
      <c r="G81" s="170"/>
      <c r="H81" s="46"/>
      <c r="I81" s="27"/>
      <c r="J81" s="61"/>
    </row>
    <row r="82" spans="2:12" ht="45" customHeight="1">
      <c r="B82" s="64">
        <v>7</v>
      </c>
      <c r="C82" s="64"/>
      <c r="D82" s="64"/>
      <c r="E82" s="65" t="s">
        <v>128</v>
      </c>
      <c r="F82" s="66"/>
      <c r="G82" s="168"/>
      <c r="H82" s="67"/>
      <c r="I82" s="68">
        <f>SUM(I83:I85)</f>
        <v>66408.44</v>
      </c>
      <c r="J82" s="68">
        <f>SUM(J83:J85)</f>
        <v>84185.979387999992</v>
      </c>
      <c r="K82" s="219" t="s">
        <v>128</v>
      </c>
      <c r="L82" s="219"/>
    </row>
    <row r="83" spans="2:12" ht="45" customHeight="1" outlineLevel="1">
      <c r="B83" s="18" t="s">
        <v>34</v>
      </c>
      <c r="C83" s="86" t="s">
        <v>245</v>
      </c>
      <c r="D83" s="152" t="s">
        <v>169</v>
      </c>
      <c r="E83" s="150" t="s">
        <v>244</v>
      </c>
      <c r="F83" s="13" t="s">
        <v>26</v>
      </c>
      <c r="G83" s="63">
        <f>190.38*1.3</f>
        <v>247.494</v>
      </c>
      <c r="H83" s="56">
        <v>141.82</v>
      </c>
      <c r="I83" s="57">
        <f t="shared" ref="I83:I85" si="20">ROUND(G83*H83,2)</f>
        <v>35099.599999999999</v>
      </c>
      <c r="J83" s="57">
        <f t="shared" ref="J83:J85" si="21">(I83+(I83*$J$4))</f>
        <v>44495.762919999994</v>
      </c>
      <c r="K83" s="29" t="s">
        <v>483</v>
      </c>
      <c r="L83" s="30" t="s">
        <v>246</v>
      </c>
    </row>
    <row r="84" spans="2:12" ht="45" customHeight="1" outlineLevel="1">
      <c r="B84" s="18" t="s">
        <v>35</v>
      </c>
      <c r="C84" s="87" t="s">
        <v>523</v>
      </c>
      <c r="D84" s="152" t="s">
        <v>169</v>
      </c>
      <c r="E84" s="150" t="s">
        <v>521</v>
      </c>
      <c r="F84" s="18" t="s">
        <v>26</v>
      </c>
      <c r="G84" s="63">
        <f>190.38*1.3</f>
        <v>247.494</v>
      </c>
      <c r="H84" s="56" t="s">
        <v>522</v>
      </c>
      <c r="I84" s="57">
        <f t="shared" si="20"/>
        <v>30204.17</v>
      </c>
      <c r="J84" s="57">
        <f t="shared" si="21"/>
        <v>38289.826308999996</v>
      </c>
      <c r="K84" s="29" t="s">
        <v>483</v>
      </c>
      <c r="L84" s="30" t="s">
        <v>246</v>
      </c>
    </row>
    <row r="85" spans="2:12" ht="45" customHeight="1" outlineLevel="1">
      <c r="B85" s="18" t="s">
        <v>72</v>
      </c>
      <c r="C85" s="88">
        <v>94221</v>
      </c>
      <c r="D85" s="18" t="s">
        <v>153</v>
      </c>
      <c r="E85" s="150" t="s">
        <v>247</v>
      </c>
      <c r="F85" s="18" t="s">
        <v>32</v>
      </c>
      <c r="G85" s="63">
        <f>16.4+4.3+(4*4)</f>
        <v>36.700000000000003</v>
      </c>
      <c r="H85" s="56">
        <v>30.1</v>
      </c>
      <c r="I85" s="57">
        <f t="shared" si="20"/>
        <v>1104.67</v>
      </c>
      <c r="J85" s="57">
        <f t="shared" si="21"/>
        <v>1400.390159</v>
      </c>
      <c r="K85" s="29" t="s">
        <v>555</v>
      </c>
      <c r="L85" s="30" t="s">
        <v>248</v>
      </c>
    </row>
    <row r="86" spans="2:12" ht="15.75">
      <c r="B86" s="43"/>
      <c r="C86" s="44"/>
      <c r="D86" s="44"/>
      <c r="E86" s="45"/>
      <c r="F86" s="44"/>
      <c r="G86" s="170"/>
      <c r="H86" s="46"/>
      <c r="I86" s="27"/>
      <c r="J86" s="61"/>
    </row>
    <row r="87" spans="2:12" ht="45" customHeight="1">
      <c r="B87" s="64">
        <v>8</v>
      </c>
      <c r="C87" s="64"/>
      <c r="D87" s="64"/>
      <c r="E87" s="65" t="s">
        <v>95</v>
      </c>
      <c r="F87" s="66"/>
      <c r="G87" s="168"/>
      <c r="H87" s="67"/>
      <c r="I87" s="89">
        <f>SUM(I88)</f>
        <v>4317.3500000000004</v>
      </c>
      <c r="J87" s="89">
        <f>SUM(J88)</f>
        <v>5473.1045950000007</v>
      </c>
      <c r="K87" s="219" t="s">
        <v>95</v>
      </c>
      <c r="L87" s="219"/>
    </row>
    <row r="88" spans="2:12" ht="45" customHeight="1" outlineLevel="1">
      <c r="B88" s="151" t="s">
        <v>36</v>
      </c>
      <c r="C88" s="53">
        <v>98557</v>
      </c>
      <c r="D88" s="13" t="s">
        <v>153</v>
      </c>
      <c r="E88" s="150" t="s">
        <v>200</v>
      </c>
      <c r="F88" s="18" t="s">
        <v>26</v>
      </c>
      <c r="G88" s="63">
        <f>180.93*0.3*2</f>
        <v>108.55800000000001</v>
      </c>
      <c r="H88" s="56">
        <v>39.770000000000003</v>
      </c>
      <c r="I88" s="57">
        <f>ROUND(G88*H88,2)</f>
        <v>4317.3500000000004</v>
      </c>
      <c r="J88" s="57">
        <f>(I88+(I88*$J$4))</f>
        <v>5473.1045950000007</v>
      </c>
      <c r="K88" s="29" t="s">
        <v>484</v>
      </c>
      <c r="L88" s="30" t="s">
        <v>205</v>
      </c>
    </row>
    <row r="89" spans="2:12" ht="15.75">
      <c r="B89" s="43"/>
      <c r="C89" s="44"/>
      <c r="D89" s="44"/>
      <c r="E89" s="45"/>
      <c r="F89" s="44"/>
      <c r="G89" s="170"/>
      <c r="H89" s="46"/>
      <c r="I89" s="27"/>
      <c r="J89" s="61"/>
    </row>
    <row r="90" spans="2:12" ht="45" customHeight="1">
      <c r="B90" s="64">
        <v>9</v>
      </c>
      <c r="C90" s="64"/>
      <c r="D90" s="64"/>
      <c r="E90" s="65" t="s">
        <v>134</v>
      </c>
      <c r="F90" s="66"/>
      <c r="G90" s="171"/>
      <c r="H90" s="67"/>
      <c r="I90" s="89">
        <f>SUM(I91:I94)</f>
        <v>64861.409999999996</v>
      </c>
      <c r="J90" s="90">
        <f>SUM(J91:J94)</f>
        <v>82224.809456999996</v>
      </c>
      <c r="K90" s="219" t="s">
        <v>134</v>
      </c>
      <c r="L90" s="219"/>
    </row>
    <row r="91" spans="2:12" ht="45" customHeight="1" outlineLevel="1">
      <c r="B91" s="18" t="s">
        <v>45</v>
      </c>
      <c r="C91" s="53" t="s">
        <v>510</v>
      </c>
      <c r="D91" s="13" t="s">
        <v>169</v>
      </c>
      <c r="E91" s="150" t="s">
        <v>509</v>
      </c>
      <c r="F91" s="18" t="s">
        <v>26</v>
      </c>
      <c r="G91" s="63">
        <f>318.86*3</f>
        <v>956.58</v>
      </c>
      <c r="H91" s="56">
        <v>13.25</v>
      </c>
      <c r="I91" s="57">
        <f>ROUND(G91*H91,2)</f>
        <v>12674.69</v>
      </c>
      <c r="J91" s="57">
        <f>(I91+(I91*$J$4))</f>
        <v>16067.704513000001</v>
      </c>
      <c r="K91" s="29" t="s">
        <v>508</v>
      </c>
      <c r="L91" s="30" t="s">
        <v>485</v>
      </c>
    </row>
    <row r="92" spans="2:12" ht="45" customHeight="1" outlineLevel="1">
      <c r="B92" s="18" t="s">
        <v>71</v>
      </c>
      <c r="C92" s="53" t="s">
        <v>512</v>
      </c>
      <c r="D92" s="53" t="s">
        <v>169</v>
      </c>
      <c r="E92" s="91" t="s">
        <v>511</v>
      </c>
      <c r="F92" s="18" t="s">
        <v>26</v>
      </c>
      <c r="G92" s="63">
        <f>318.86*3</f>
        <v>956.58</v>
      </c>
      <c r="H92" s="56">
        <v>32.270000000000003</v>
      </c>
      <c r="I92" s="57">
        <f t="shared" ref="I92:I94" si="22">ROUND(G92*H92,2)</f>
        <v>30868.84</v>
      </c>
      <c r="J92" s="57">
        <f t="shared" ref="J92:J94" si="23">(I92+(I92*$J$4))</f>
        <v>39132.428467999998</v>
      </c>
      <c r="K92" s="29" t="s">
        <v>508</v>
      </c>
      <c r="L92" s="30" t="s">
        <v>485</v>
      </c>
    </row>
    <row r="93" spans="2:12" ht="45" customHeight="1" outlineLevel="1">
      <c r="B93" s="18" t="s">
        <v>547</v>
      </c>
      <c r="C93" s="79">
        <v>87543</v>
      </c>
      <c r="D93" s="53" t="s">
        <v>153</v>
      </c>
      <c r="E93" s="91" t="s">
        <v>250</v>
      </c>
      <c r="F93" s="18" t="s">
        <v>26</v>
      </c>
      <c r="G93" s="63">
        <f>219.46*3</f>
        <v>658.38</v>
      </c>
      <c r="H93" s="56">
        <v>21.65</v>
      </c>
      <c r="I93" s="57">
        <f t="shared" si="22"/>
        <v>14253.93</v>
      </c>
      <c r="J93" s="57">
        <f t="shared" si="23"/>
        <v>18069.707061000001</v>
      </c>
      <c r="K93" s="29" t="s">
        <v>514</v>
      </c>
      <c r="L93" s="30" t="s">
        <v>513</v>
      </c>
    </row>
    <row r="94" spans="2:12" ht="45" customHeight="1" outlineLevel="1">
      <c r="B94" s="18" t="s">
        <v>46</v>
      </c>
      <c r="C94" s="79" t="s">
        <v>518</v>
      </c>
      <c r="D94" s="53" t="s">
        <v>153</v>
      </c>
      <c r="E94" s="150" t="s">
        <v>517</v>
      </c>
      <c r="F94" s="18" t="s">
        <v>26</v>
      </c>
      <c r="G94" s="63">
        <f>33.48*3</f>
        <v>100.44</v>
      </c>
      <c r="H94" s="56">
        <v>70.33</v>
      </c>
      <c r="I94" s="57">
        <f t="shared" si="22"/>
        <v>7063.95</v>
      </c>
      <c r="J94" s="57">
        <f t="shared" si="23"/>
        <v>8954.9694149999996</v>
      </c>
      <c r="K94" s="29" t="s">
        <v>516</v>
      </c>
      <c r="L94" s="30" t="s">
        <v>515</v>
      </c>
    </row>
    <row r="95" spans="2:12" ht="15.75">
      <c r="B95" s="43"/>
      <c r="C95" s="44"/>
      <c r="D95" s="44"/>
      <c r="E95" s="45"/>
      <c r="F95" s="44"/>
      <c r="G95" s="170"/>
      <c r="H95" s="46"/>
      <c r="I95" s="27"/>
      <c r="J95" s="61"/>
    </row>
    <row r="96" spans="2:12" ht="45" customHeight="1">
      <c r="B96" s="64">
        <v>10</v>
      </c>
      <c r="C96" s="64"/>
      <c r="D96" s="64"/>
      <c r="E96" s="65" t="s">
        <v>139</v>
      </c>
      <c r="F96" s="66"/>
      <c r="G96" s="168"/>
      <c r="H96" s="67"/>
      <c r="I96" s="89">
        <f>SUM(I97,I103)</f>
        <v>29591.88</v>
      </c>
      <c r="J96" s="89">
        <f>SUM(J97,J103)</f>
        <v>37513.626275999995</v>
      </c>
      <c r="K96" s="219" t="s">
        <v>139</v>
      </c>
      <c r="L96" s="219"/>
    </row>
    <row r="97" spans="1:12" s="92" customFormat="1" ht="45" customHeight="1" outlineLevel="1">
      <c r="A97" s="1"/>
      <c r="B97" s="70" t="s">
        <v>47</v>
      </c>
      <c r="C97" s="70"/>
      <c r="D97" s="70"/>
      <c r="E97" s="71" t="s">
        <v>486</v>
      </c>
      <c r="F97" s="75"/>
      <c r="G97" s="169"/>
      <c r="H97" s="76"/>
      <c r="I97" s="77">
        <f>SUM(I98:I102)</f>
        <v>27544.34</v>
      </c>
      <c r="J97" s="77">
        <f>SUM(J98:J102)</f>
        <v>34917.959817999996</v>
      </c>
      <c r="K97" s="220" t="s">
        <v>117</v>
      </c>
      <c r="L97" s="221"/>
    </row>
    <row r="98" spans="1:12" s="92" customFormat="1" ht="45" customHeight="1" outlineLevel="1">
      <c r="A98" s="1"/>
      <c r="B98" s="18" t="s">
        <v>91</v>
      </c>
      <c r="C98" s="93" t="s">
        <v>494</v>
      </c>
      <c r="D98" s="18" t="s">
        <v>169</v>
      </c>
      <c r="E98" s="150" t="s">
        <v>493</v>
      </c>
      <c r="F98" s="18" t="s">
        <v>26</v>
      </c>
      <c r="G98" s="63">
        <f>139.36 + 70.66</f>
        <v>210.02</v>
      </c>
      <c r="H98" s="56">
        <v>56.65</v>
      </c>
      <c r="I98" s="57">
        <f t="shared" ref="I98:I104" si="24">ROUND(G98*H98,2)</f>
        <v>11897.63</v>
      </c>
      <c r="J98" s="57">
        <f t="shared" ref="J98:J104" si="25">(I98+(I98*$J$4))</f>
        <v>15082.625550999999</v>
      </c>
      <c r="K98" s="94" t="s">
        <v>487</v>
      </c>
      <c r="L98" s="95" t="s">
        <v>252</v>
      </c>
    </row>
    <row r="99" spans="1:12" ht="45" customHeight="1" outlineLevel="1">
      <c r="B99" s="18" t="s">
        <v>92</v>
      </c>
      <c r="C99" s="96" t="s">
        <v>489</v>
      </c>
      <c r="D99" s="53" t="s">
        <v>169</v>
      </c>
      <c r="E99" s="150" t="s">
        <v>488</v>
      </c>
      <c r="F99" s="18" t="s">
        <v>26</v>
      </c>
      <c r="G99" s="63">
        <v>70.66</v>
      </c>
      <c r="H99" s="56">
        <v>65.84</v>
      </c>
      <c r="I99" s="57">
        <f>ROUND(G99*H99,2)</f>
        <v>4652.25</v>
      </c>
      <c r="J99" s="57">
        <f>(I99+(I99*$J$4))</f>
        <v>5897.6573250000001</v>
      </c>
      <c r="K99" s="94">
        <v>70.66</v>
      </c>
      <c r="L99" s="95" t="s">
        <v>252</v>
      </c>
    </row>
    <row r="100" spans="1:12" ht="45" customHeight="1" outlineLevel="1">
      <c r="B100" s="18" t="s">
        <v>448</v>
      </c>
      <c r="C100" s="96" t="s">
        <v>491</v>
      </c>
      <c r="D100" s="53" t="s">
        <v>169</v>
      </c>
      <c r="E100" s="150" t="s">
        <v>492</v>
      </c>
      <c r="F100" s="18" t="s">
        <v>26</v>
      </c>
      <c r="G100" s="63">
        <v>139.36000000000001</v>
      </c>
      <c r="H100" s="56">
        <v>57.2</v>
      </c>
      <c r="I100" s="57">
        <f>ROUND(G100*H100,2)</f>
        <v>7971.39</v>
      </c>
      <c r="J100" s="57">
        <f>(I100+(I100*$J$4))</f>
        <v>10105.331103</v>
      </c>
      <c r="K100" s="94">
        <v>139.36000000000001</v>
      </c>
      <c r="L100" s="95" t="s">
        <v>252</v>
      </c>
    </row>
    <row r="101" spans="1:12" ht="45" customHeight="1" outlineLevel="1">
      <c r="B101" s="18" t="s">
        <v>93</v>
      </c>
      <c r="C101" s="96">
        <v>88650</v>
      </c>
      <c r="D101" s="53" t="s">
        <v>153</v>
      </c>
      <c r="E101" s="150" t="s">
        <v>446</v>
      </c>
      <c r="F101" s="18" t="s">
        <v>32</v>
      </c>
      <c r="G101" s="63">
        <f>(8.9+ 11.9+ 12.4+ 12.2+ 23+ 14.9+ 23.3+ 18.7+ 7.7+ 7.7+ 21.2+ 5.2)</f>
        <v>167.09999999999997</v>
      </c>
      <c r="H101" s="56">
        <v>15.22</v>
      </c>
      <c r="I101" s="57">
        <f t="shared" ref="I101:I102" si="26">ROUND(G101*H101,2)</f>
        <v>2543.2600000000002</v>
      </c>
      <c r="J101" s="57">
        <f t="shared" ref="J101:J102" si="27">(I101+(I101*$J$4))</f>
        <v>3224.0907020000004</v>
      </c>
      <c r="K101" s="95" t="s">
        <v>554</v>
      </c>
      <c r="L101" s="95" t="s">
        <v>447</v>
      </c>
    </row>
    <row r="102" spans="1:12" s="92" customFormat="1" ht="45" customHeight="1" outlineLevel="1">
      <c r="A102" s="1"/>
      <c r="B102" s="18" t="s">
        <v>490</v>
      </c>
      <c r="C102" s="79">
        <v>98689</v>
      </c>
      <c r="D102" s="53" t="s">
        <v>153</v>
      </c>
      <c r="E102" s="150" t="s">
        <v>251</v>
      </c>
      <c r="F102" s="18" t="s">
        <v>32</v>
      </c>
      <c r="G102" s="63">
        <f>0.9*2+1.5*2+0.8</f>
        <v>5.6</v>
      </c>
      <c r="H102" s="56">
        <v>85.68</v>
      </c>
      <c r="I102" s="57">
        <f t="shared" si="26"/>
        <v>479.81</v>
      </c>
      <c r="J102" s="57">
        <f t="shared" si="27"/>
        <v>608.25513699999999</v>
      </c>
      <c r="K102" s="94" t="s">
        <v>253</v>
      </c>
      <c r="L102" s="95" t="s">
        <v>254</v>
      </c>
    </row>
    <row r="103" spans="1:12" s="92" customFormat="1" ht="45" customHeight="1" outlineLevel="1">
      <c r="A103" s="1"/>
      <c r="B103" s="70" t="s">
        <v>48</v>
      </c>
      <c r="C103" s="70"/>
      <c r="D103" s="70"/>
      <c r="E103" s="71" t="s">
        <v>55</v>
      </c>
      <c r="F103" s="75"/>
      <c r="G103" s="169"/>
      <c r="H103" s="76"/>
      <c r="I103" s="77">
        <f>SUM(I104)</f>
        <v>2047.54</v>
      </c>
      <c r="J103" s="77">
        <f>SUM(J104)</f>
        <v>2595.6664579999997</v>
      </c>
      <c r="K103" s="220" t="s">
        <v>55</v>
      </c>
      <c r="L103" s="221"/>
    </row>
    <row r="104" spans="1:12" ht="45" customHeight="1" outlineLevel="1">
      <c r="B104" s="18" t="s">
        <v>94</v>
      </c>
      <c r="C104" s="97">
        <v>98679</v>
      </c>
      <c r="D104" s="98" t="s">
        <v>153</v>
      </c>
      <c r="E104" s="58" t="s">
        <v>255</v>
      </c>
      <c r="F104" s="18" t="s">
        <v>26</v>
      </c>
      <c r="G104" s="63">
        <v>57.84</v>
      </c>
      <c r="H104" s="56">
        <v>35.4</v>
      </c>
      <c r="I104" s="57">
        <f t="shared" si="24"/>
        <v>2047.54</v>
      </c>
      <c r="J104" s="57">
        <f t="shared" si="25"/>
        <v>2595.6664579999997</v>
      </c>
      <c r="K104" s="29">
        <v>57.84</v>
      </c>
      <c r="L104" s="30" t="s">
        <v>495</v>
      </c>
    </row>
    <row r="105" spans="1:12" ht="15.75">
      <c r="B105" s="43"/>
      <c r="C105" s="44"/>
      <c r="D105" s="44"/>
      <c r="E105" s="45"/>
      <c r="F105" s="44"/>
      <c r="G105" s="170"/>
      <c r="H105" s="46"/>
      <c r="I105" s="27"/>
      <c r="J105" s="61"/>
    </row>
    <row r="106" spans="1:12" ht="45" customHeight="1">
      <c r="B106" s="64">
        <v>11</v>
      </c>
      <c r="C106" s="64"/>
      <c r="D106" s="64"/>
      <c r="E106" s="65" t="s">
        <v>135</v>
      </c>
      <c r="F106" s="66"/>
      <c r="G106" s="168"/>
      <c r="H106" s="67"/>
      <c r="I106" s="89">
        <f>SUM(I107:I111)</f>
        <v>22516.010000000002</v>
      </c>
      <c r="J106" s="89">
        <f>SUM(J107:J111)</f>
        <v>28543.545877</v>
      </c>
      <c r="K106" s="219" t="s">
        <v>135</v>
      </c>
      <c r="L106" s="219"/>
    </row>
    <row r="107" spans="1:12" ht="45" customHeight="1" outlineLevel="1">
      <c r="B107" s="18" t="s">
        <v>0</v>
      </c>
      <c r="C107" s="97" t="s">
        <v>498</v>
      </c>
      <c r="D107" s="18" t="s">
        <v>169</v>
      </c>
      <c r="E107" s="150" t="s">
        <v>497</v>
      </c>
      <c r="F107" s="18" t="s">
        <v>26</v>
      </c>
      <c r="G107" s="63">
        <f>((8.9+ 11.9+ 12.4+ 12.2+ 23+ 14.9+ 23.3+ 18.7+ 7.7+ 7.7+ 21.2+ 5.2)* 3)+ (25.56+ 17.44+ 40.55+ 24.83+ 16.99+ 13.62+ 17.45+ 12.14)  + 427.2</f>
        <v>1097.08</v>
      </c>
      <c r="H107" s="56">
        <v>6.29</v>
      </c>
      <c r="I107" s="57">
        <f t="shared" ref="I107:I111" si="28">ROUND(G107*H107,2)</f>
        <v>6900.63</v>
      </c>
      <c r="J107" s="57">
        <f t="shared" ref="J107:J111" si="29">(I107+(I107*$J$4))</f>
        <v>8747.9286510000002</v>
      </c>
      <c r="K107" s="29" t="s">
        <v>553</v>
      </c>
      <c r="L107" s="30" t="s">
        <v>496</v>
      </c>
    </row>
    <row r="108" spans="1:12" ht="45" customHeight="1" outlineLevel="1">
      <c r="B108" s="18" t="s">
        <v>73</v>
      </c>
      <c r="C108" s="97">
        <v>88488</v>
      </c>
      <c r="D108" s="18" t="s">
        <v>153</v>
      </c>
      <c r="E108" s="150" t="s">
        <v>257</v>
      </c>
      <c r="F108" s="18" t="s">
        <v>26</v>
      </c>
      <c r="G108" s="63">
        <v>139.36000000000001</v>
      </c>
      <c r="H108" s="56">
        <v>13.32</v>
      </c>
      <c r="I108" s="57">
        <f t="shared" si="28"/>
        <v>1856.28</v>
      </c>
      <c r="J108" s="57">
        <f t="shared" si="29"/>
        <v>2353.2061560000002</v>
      </c>
      <c r="K108" s="29">
        <v>139.36000000000001</v>
      </c>
      <c r="L108" s="30" t="s">
        <v>249</v>
      </c>
    </row>
    <row r="109" spans="1:12" ht="45" customHeight="1" outlineLevel="1">
      <c r="B109" s="18" t="s">
        <v>7</v>
      </c>
      <c r="C109" s="85">
        <v>88489</v>
      </c>
      <c r="D109" s="18" t="s">
        <v>153</v>
      </c>
      <c r="E109" s="150" t="s">
        <v>256</v>
      </c>
      <c r="F109" s="18" t="s">
        <v>26</v>
      </c>
      <c r="G109" s="63">
        <f>((8.9+ 11.9+ 12.4+ 12.2+ 23+ 14.9+ 23.3+ 18.7+ 7.7+ 7.7+ 21.2+ 5.2)* 3)+ (25.56+ 17.44+ 40.55+ 24.83+ 16.99+ 13.62+ 17.45+ 12.14)  + 427.2</f>
        <v>1097.08</v>
      </c>
      <c r="H109" s="56">
        <v>11.27</v>
      </c>
      <c r="I109" s="57">
        <f t="shared" si="28"/>
        <v>12364.09</v>
      </c>
      <c r="J109" s="57">
        <f t="shared" si="29"/>
        <v>15673.956893</v>
      </c>
      <c r="K109" s="29" t="s">
        <v>553</v>
      </c>
      <c r="L109" s="30" t="s">
        <v>496</v>
      </c>
    </row>
    <row r="110" spans="1:12" ht="45" customHeight="1" outlineLevel="1">
      <c r="B110" s="18" t="s">
        <v>503</v>
      </c>
      <c r="C110" s="85" t="s">
        <v>500</v>
      </c>
      <c r="D110" s="18" t="s">
        <v>169</v>
      </c>
      <c r="E110" s="150" t="s">
        <v>499</v>
      </c>
      <c r="F110" s="18" t="s">
        <v>26</v>
      </c>
      <c r="G110" s="63">
        <f>7.98 * 2</f>
        <v>15.96</v>
      </c>
      <c r="H110" s="56">
        <v>34.28</v>
      </c>
      <c r="I110" s="57">
        <f t="shared" si="28"/>
        <v>547.11</v>
      </c>
      <c r="J110" s="57">
        <f t="shared" si="29"/>
        <v>693.57134700000006</v>
      </c>
      <c r="K110" s="29" t="s">
        <v>502</v>
      </c>
      <c r="L110" s="30" t="s">
        <v>501</v>
      </c>
    </row>
    <row r="111" spans="1:12" ht="45" customHeight="1" outlineLevel="1">
      <c r="B111" s="18" t="s">
        <v>504</v>
      </c>
      <c r="C111" s="85">
        <v>102219</v>
      </c>
      <c r="D111" s="18" t="s">
        <v>153</v>
      </c>
      <c r="E111" s="150" t="s">
        <v>320</v>
      </c>
      <c r="F111" s="18" t="s">
        <v>26</v>
      </c>
      <c r="G111" s="63">
        <f>((0.8*2.1)*7+(0.9*2.1)*2+(3*2.5)+(0.8*2.1))*2</f>
        <v>49.440000000000005</v>
      </c>
      <c r="H111" s="56">
        <v>17.149999999999999</v>
      </c>
      <c r="I111" s="57">
        <f t="shared" si="28"/>
        <v>847.9</v>
      </c>
      <c r="J111" s="57">
        <f t="shared" si="29"/>
        <v>1074.88283</v>
      </c>
      <c r="K111" s="29" t="s">
        <v>259</v>
      </c>
      <c r="L111" s="30" t="s">
        <v>258</v>
      </c>
    </row>
    <row r="112" spans="1:12" s="92" customFormat="1" ht="15.75">
      <c r="A112" s="1"/>
      <c r="B112" s="43"/>
      <c r="C112" s="44"/>
      <c r="D112" s="44"/>
      <c r="E112" s="45"/>
      <c r="F112" s="44"/>
      <c r="G112" s="170"/>
      <c r="H112" s="46"/>
      <c r="I112" s="27"/>
      <c r="J112" s="61"/>
      <c r="K112" s="94"/>
      <c r="L112" s="95"/>
    </row>
    <row r="113" spans="1:12" ht="45" customHeight="1">
      <c r="B113" s="64">
        <v>12</v>
      </c>
      <c r="C113" s="64"/>
      <c r="D113" s="64"/>
      <c r="E113" s="65" t="s">
        <v>140</v>
      </c>
      <c r="F113" s="66"/>
      <c r="G113" s="168"/>
      <c r="H113" s="67"/>
      <c r="I113" s="89">
        <f>SUM(I114,I126)</f>
        <v>1827.39</v>
      </c>
      <c r="J113" s="89">
        <f>SUM(J114,J126)</f>
        <v>2316.5823030000001</v>
      </c>
      <c r="K113" s="219" t="s">
        <v>140</v>
      </c>
      <c r="L113" s="219"/>
    </row>
    <row r="114" spans="1:12" s="92" customFormat="1" ht="45" customHeight="1" outlineLevel="1">
      <c r="A114" s="1"/>
      <c r="B114" s="70" t="s">
        <v>1</v>
      </c>
      <c r="C114" s="70"/>
      <c r="D114" s="70"/>
      <c r="E114" s="71" t="s">
        <v>143</v>
      </c>
      <c r="F114" s="75"/>
      <c r="G114" s="169"/>
      <c r="H114" s="76"/>
      <c r="I114" s="77">
        <f>SUM(I115:I125)</f>
        <v>1020.6400000000001</v>
      </c>
      <c r="J114" s="77">
        <f>SUM(J115:J125)</f>
        <v>1293.8653280000001</v>
      </c>
      <c r="K114" s="220" t="s">
        <v>143</v>
      </c>
      <c r="L114" s="221"/>
    </row>
    <row r="115" spans="1:12" s="92" customFormat="1" ht="45" customHeight="1" outlineLevel="1">
      <c r="A115" s="1"/>
      <c r="B115" s="53" t="s">
        <v>96</v>
      </c>
      <c r="C115" s="53">
        <v>89401</v>
      </c>
      <c r="D115" s="53" t="s">
        <v>153</v>
      </c>
      <c r="E115" s="150" t="s">
        <v>260</v>
      </c>
      <c r="F115" s="13" t="s">
        <v>32</v>
      </c>
      <c r="G115" s="63">
        <v>32</v>
      </c>
      <c r="H115" s="56">
        <v>9.59</v>
      </c>
      <c r="I115" s="57">
        <f t="shared" ref="I115:I125" si="30">ROUND(G115*H115,2)</f>
        <v>306.88</v>
      </c>
      <c r="J115" s="57">
        <f t="shared" ref="J115:J125" si="31">(I115+(I115*$J$4))</f>
        <v>389.03177599999998</v>
      </c>
      <c r="K115" s="29">
        <v>32</v>
      </c>
      <c r="L115" s="95" t="s">
        <v>420</v>
      </c>
    </row>
    <row r="116" spans="1:12" s="92" customFormat="1" ht="45" customHeight="1" outlineLevel="1">
      <c r="A116" s="1"/>
      <c r="B116" s="53" t="s">
        <v>97</v>
      </c>
      <c r="C116" s="53">
        <v>89446</v>
      </c>
      <c r="D116" s="53" t="s">
        <v>153</v>
      </c>
      <c r="E116" s="150" t="s">
        <v>261</v>
      </c>
      <c r="F116" s="13" t="s">
        <v>32</v>
      </c>
      <c r="G116" s="63">
        <v>20</v>
      </c>
      <c r="H116" s="56">
        <v>4.96</v>
      </c>
      <c r="I116" s="57">
        <f t="shared" si="30"/>
        <v>99.2</v>
      </c>
      <c r="J116" s="57">
        <f t="shared" si="31"/>
        <v>125.75584000000001</v>
      </c>
      <c r="K116" s="29">
        <v>20</v>
      </c>
      <c r="L116" s="95" t="s">
        <v>420</v>
      </c>
    </row>
    <row r="117" spans="1:12" s="92" customFormat="1" ht="45" customHeight="1" outlineLevel="1">
      <c r="A117" s="1"/>
      <c r="B117" s="53" t="s">
        <v>118</v>
      </c>
      <c r="C117" s="53">
        <v>89448</v>
      </c>
      <c r="D117" s="53" t="s">
        <v>153</v>
      </c>
      <c r="E117" s="150" t="s">
        <v>262</v>
      </c>
      <c r="F117" s="13" t="s">
        <v>32</v>
      </c>
      <c r="G117" s="63">
        <v>5</v>
      </c>
      <c r="H117" s="56">
        <v>15.18</v>
      </c>
      <c r="I117" s="57">
        <f t="shared" si="30"/>
        <v>75.900000000000006</v>
      </c>
      <c r="J117" s="57">
        <f t="shared" si="31"/>
        <v>96.218430000000012</v>
      </c>
      <c r="K117" s="29">
        <v>5</v>
      </c>
      <c r="L117" s="95" t="s">
        <v>420</v>
      </c>
    </row>
    <row r="118" spans="1:12" s="92" customFormat="1" ht="45" customHeight="1" outlineLevel="1">
      <c r="A118" s="1"/>
      <c r="B118" s="53" t="s">
        <v>119</v>
      </c>
      <c r="C118" s="53">
        <v>89485</v>
      </c>
      <c r="D118" s="53" t="s">
        <v>153</v>
      </c>
      <c r="E118" s="150" t="s">
        <v>263</v>
      </c>
      <c r="F118" s="13" t="s">
        <v>21</v>
      </c>
      <c r="G118" s="63">
        <v>16</v>
      </c>
      <c r="H118" s="56">
        <v>5.38</v>
      </c>
      <c r="I118" s="57">
        <f t="shared" si="30"/>
        <v>86.08</v>
      </c>
      <c r="J118" s="57">
        <f t="shared" si="31"/>
        <v>109.123616</v>
      </c>
      <c r="K118" s="29">
        <v>16</v>
      </c>
      <c r="L118" s="95" t="s">
        <v>421</v>
      </c>
    </row>
    <row r="119" spans="1:12" s="92" customFormat="1" ht="45" customHeight="1" outlineLevel="1">
      <c r="A119" s="1"/>
      <c r="B119" s="53" t="s">
        <v>120</v>
      </c>
      <c r="C119" s="53">
        <v>89358</v>
      </c>
      <c r="D119" s="53" t="s">
        <v>153</v>
      </c>
      <c r="E119" s="150" t="s">
        <v>264</v>
      </c>
      <c r="F119" s="13" t="s">
        <v>21</v>
      </c>
      <c r="G119" s="63">
        <v>16</v>
      </c>
      <c r="H119" s="56">
        <v>6.91</v>
      </c>
      <c r="I119" s="57">
        <f t="shared" si="30"/>
        <v>110.56</v>
      </c>
      <c r="J119" s="57">
        <f t="shared" si="31"/>
        <v>140.15691200000001</v>
      </c>
      <c r="K119" s="29">
        <v>16</v>
      </c>
      <c r="L119" s="95" t="s">
        <v>421</v>
      </c>
    </row>
    <row r="120" spans="1:12" s="92" customFormat="1" ht="45" customHeight="1" outlineLevel="1">
      <c r="A120" s="1"/>
      <c r="B120" s="53" t="s">
        <v>121</v>
      </c>
      <c r="C120" s="53">
        <v>89362</v>
      </c>
      <c r="D120" s="53" t="s">
        <v>153</v>
      </c>
      <c r="E120" s="150" t="s">
        <v>265</v>
      </c>
      <c r="F120" s="13" t="s">
        <v>21</v>
      </c>
      <c r="G120" s="63">
        <v>4</v>
      </c>
      <c r="H120" s="56">
        <v>8.2100000000000009</v>
      </c>
      <c r="I120" s="57">
        <f t="shared" si="30"/>
        <v>32.840000000000003</v>
      </c>
      <c r="J120" s="57">
        <f t="shared" si="31"/>
        <v>41.631268000000006</v>
      </c>
      <c r="K120" s="29">
        <v>4</v>
      </c>
      <c r="L120" s="95" t="s">
        <v>421</v>
      </c>
    </row>
    <row r="121" spans="1:12" s="92" customFormat="1" ht="45" customHeight="1" outlineLevel="1">
      <c r="A121" s="1"/>
      <c r="B121" s="53" t="s">
        <v>122</v>
      </c>
      <c r="C121" s="53">
        <v>89497</v>
      </c>
      <c r="D121" s="53" t="s">
        <v>153</v>
      </c>
      <c r="E121" s="150" t="s">
        <v>266</v>
      </c>
      <c r="F121" s="13" t="s">
        <v>21</v>
      </c>
      <c r="G121" s="63">
        <v>10</v>
      </c>
      <c r="H121" s="56">
        <v>11.7</v>
      </c>
      <c r="I121" s="57">
        <f t="shared" si="30"/>
        <v>117</v>
      </c>
      <c r="J121" s="57">
        <f t="shared" si="31"/>
        <v>148.32089999999999</v>
      </c>
      <c r="K121" s="29">
        <v>10</v>
      </c>
      <c r="L121" s="95" t="s">
        <v>421</v>
      </c>
    </row>
    <row r="122" spans="1:12" s="92" customFormat="1" ht="45" customHeight="1" outlineLevel="1">
      <c r="A122" s="1"/>
      <c r="B122" s="53" t="s">
        <v>123</v>
      </c>
      <c r="C122" s="53">
        <v>89624</v>
      </c>
      <c r="D122" s="53" t="s">
        <v>153</v>
      </c>
      <c r="E122" s="150" t="s">
        <v>267</v>
      </c>
      <c r="F122" s="13" t="s">
        <v>21</v>
      </c>
      <c r="G122" s="63">
        <v>4</v>
      </c>
      <c r="H122" s="56">
        <v>15.86</v>
      </c>
      <c r="I122" s="57">
        <f t="shared" si="30"/>
        <v>63.44</v>
      </c>
      <c r="J122" s="57">
        <f t="shared" si="31"/>
        <v>80.422888</v>
      </c>
      <c r="K122" s="29">
        <v>4</v>
      </c>
      <c r="L122" s="95" t="s">
        <v>421</v>
      </c>
    </row>
    <row r="123" spans="1:12" s="92" customFormat="1" ht="45" customHeight="1" outlineLevel="1">
      <c r="A123" s="1"/>
      <c r="B123" s="53" t="s">
        <v>548</v>
      </c>
      <c r="C123" s="53">
        <v>89438</v>
      </c>
      <c r="D123" s="53" t="s">
        <v>153</v>
      </c>
      <c r="E123" s="150" t="s">
        <v>268</v>
      </c>
      <c r="F123" s="13" t="s">
        <v>21</v>
      </c>
      <c r="G123" s="63">
        <v>6</v>
      </c>
      <c r="H123" s="56">
        <v>8.7899999999999991</v>
      </c>
      <c r="I123" s="57">
        <f t="shared" si="30"/>
        <v>52.74</v>
      </c>
      <c r="J123" s="57">
        <f t="shared" si="31"/>
        <v>66.858497999999997</v>
      </c>
      <c r="K123" s="29">
        <v>6</v>
      </c>
      <c r="L123" s="95" t="s">
        <v>421</v>
      </c>
    </row>
    <row r="124" spans="1:12" s="92" customFormat="1" ht="45" customHeight="1" outlineLevel="1">
      <c r="A124" s="1"/>
      <c r="B124" s="53" t="s">
        <v>124</v>
      </c>
      <c r="C124" s="53">
        <v>89440</v>
      </c>
      <c r="D124" s="53" t="s">
        <v>153</v>
      </c>
      <c r="E124" s="150" t="s">
        <v>269</v>
      </c>
      <c r="F124" s="13" t="s">
        <v>21</v>
      </c>
      <c r="G124" s="63">
        <v>4</v>
      </c>
      <c r="H124" s="56">
        <v>10.41</v>
      </c>
      <c r="I124" s="57">
        <f t="shared" si="30"/>
        <v>41.64</v>
      </c>
      <c r="J124" s="57">
        <f t="shared" si="31"/>
        <v>52.787027999999999</v>
      </c>
      <c r="K124" s="29">
        <v>4</v>
      </c>
      <c r="L124" s="95" t="s">
        <v>421</v>
      </c>
    </row>
    <row r="125" spans="1:12" s="92" customFormat="1" ht="45" customHeight="1" outlineLevel="1">
      <c r="A125" s="1"/>
      <c r="B125" s="53" t="s">
        <v>125</v>
      </c>
      <c r="C125" s="53">
        <v>89623</v>
      </c>
      <c r="D125" s="53" t="s">
        <v>153</v>
      </c>
      <c r="E125" s="150" t="s">
        <v>270</v>
      </c>
      <c r="F125" s="13" t="s">
        <v>21</v>
      </c>
      <c r="G125" s="63">
        <v>2</v>
      </c>
      <c r="H125" s="56">
        <v>17.18</v>
      </c>
      <c r="I125" s="57">
        <f t="shared" si="30"/>
        <v>34.36</v>
      </c>
      <c r="J125" s="57">
        <f t="shared" si="31"/>
        <v>43.558171999999999</v>
      </c>
      <c r="K125" s="29">
        <v>2</v>
      </c>
      <c r="L125" s="95" t="s">
        <v>421</v>
      </c>
    </row>
    <row r="126" spans="1:12" s="92" customFormat="1" ht="45" customHeight="1" outlineLevel="1">
      <c r="A126" s="1"/>
      <c r="B126" s="70" t="s">
        <v>2</v>
      </c>
      <c r="C126" s="70"/>
      <c r="D126" s="70"/>
      <c r="E126" s="71" t="s">
        <v>131</v>
      </c>
      <c r="F126" s="75"/>
      <c r="G126" s="169"/>
      <c r="H126" s="76"/>
      <c r="I126" s="77">
        <f>SUM(I127:I131)</f>
        <v>806.75</v>
      </c>
      <c r="J126" s="77">
        <f>SUM(J127:J131)</f>
        <v>1022.7169749999999</v>
      </c>
      <c r="K126" s="220" t="s">
        <v>131</v>
      </c>
      <c r="L126" s="221"/>
    </row>
    <row r="127" spans="1:12" s="92" customFormat="1" ht="45" customHeight="1" outlineLevel="1">
      <c r="A127" s="1"/>
      <c r="B127" s="53" t="s">
        <v>98</v>
      </c>
      <c r="C127" s="53">
        <v>89353</v>
      </c>
      <c r="D127" s="53" t="s">
        <v>153</v>
      </c>
      <c r="E127" s="150" t="s">
        <v>271</v>
      </c>
      <c r="F127" s="13" t="s">
        <v>21</v>
      </c>
      <c r="G127" s="63">
        <v>1</v>
      </c>
      <c r="H127" s="56">
        <v>52.53</v>
      </c>
      <c r="I127" s="57">
        <f t="shared" ref="I127:I131" si="32">ROUND(G127*H127,2)</f>
        <v>52.53</v>
      </c>
      <c r="J127" s="57">
        <f t="shared" ref="J127:J131" si="33">(I127+(I127*$J$4))</f>
        <v>66.592281</v>
      </c>
      <c r="K127" s="94">
        <v>1</v>
      </c>
      <c r="L127" s="95" t="s">
        <v>421</v>
      </c>
    </row>
    <row r="128" spans="1:12" s="92" customFormat="1" ht="45" customHeight="1" outlineLevel="1">
      <c r="A128" s="1"/>
      <c r="B128" s="53" t="s">
        <v>99</v>
      </c>
      <c r="C128" s="99">
        <v>94495</v>
      </c>
      <c r="D128" s="53" t="s">
        <v>153</v>
      </c>
      <c r="E128" s="150" t="s">
        <v>272</v>
      </c>
      <c r="F128" s="13" t="s">
        <v>21</v>
      </c>
      <c r="G128" s="63">
        <v>1</v>
      </c>
      <c r="H128" s="56">
        <v>81.78</v>
      </c>
      <c r="I128" s="57">
        <f t="shared" si="32"/>
        <v>81.78</v>
      </c>
      <c r="J128" s="57">
        <f t="shared" si="33"/>
        <v>103.672506</v>
      </c>
      <c r="K128" s="94">
        <v>1</v>
      </c>
      <c r="L128" s="95" t="s">
        <v>421</v>
      </c>
    </row>
    <row r="129" spans="1:12" s="92" customFormat="1" ht="45" customHeight="1" outlineLevel="1">
      <c r="A129" s="1"/>
      <c r="B129" s="53" t="s">
        <v>100</v>
      </c>
      <c r="C129" s="100">
        <v>94497</v>
      </c>
      <c r="D129" s="53" t="s">
        <v>153</v>
      </c>
      <c r="E129" s="150" t="s">
        <v>273</v>
      </c>
      <c r="F129" s="13" t="s">
        <v>21</v>
      </c>
      <c r="G129" s="63">
        <v>1</v>
      </c>
      <c r="H129" s="56">
        <v>141.01</v>
      </c>
      <c r="I129" s="57">
        <f t="shared" si="32"/>
        <v>141.01</v>
      </c>
      <c r="J129" s="57">
        <f t="shared" si="33"/>
        <v>178.758377</v>
      </c>
      <c r="K129" s="94">
        <v>1</v>
      </c>
      <c r="L129" s="95" t="s">
        <v>421</v>
      </c>
    </row>
    <row r="130" spans="1:12" s="92" customFormat="1" ht="45" customHeight="1" outlineLevel="1">
      <c r="A130" s="1"/>
      <c r="B130" s="53" t="s">
        <v>101</v>
      </c>
      <c r="C130" s="53">
        <v>94797</v>
      </c>
      <c r="D130" s="53" t="s">
        <v>153</v>
      </c>
      <c r="E130" s="150" t="s">
        <v>274</v>
      </c>
      <c r="F130" s="13" t="s">
        <v>21</v>
      </c>
      <c r="G130" s="63">
        <v>1</v>
      </c>
      <c r="H130" s="56">
        <v>75.05</v>
      </c>
      <c r="I130" s="57">
        <f t="shared" si="32"/>
        <v>75.05</v>
      </c>
      <c r="J130" s="57">
        <f t="shared" si="33"/>
        <v>95.140884999999997</v>
      </c>
      <c r="K130" s="94">
        <v>1</v>
      </c>
      <c r="L130" s="95" t="s">
        <v>421</v>
      </c>
    </row>
    <row r="131" spans="1:12" s="92" customFormat="1" ht="45" customHeight="1" outlineLevel="1">
      <c r="A131" s="1"/>
      <c r="B131" s="53" t="s">
        <v>102</v>
      </c>
      <c r="C131" s="53">
        <v>102607</v>
      </c>
      <c r="D131" s="53" t="s">
        <v>153</v>
      </c>
      <c r="E131" s="150" t="s">
        <v>275</v>
      </c>
      <c r="F131" s="13" t="s">
        <v>21</v>
      </c>
      <c r="G131" s="63">
        <v>1</v>
      </c>
      <c r="H131" s="56">
        <v>456.38</v>
      </c>
      <c r="I131" s="57">
        <f t="shared" si="32"/>
        <v>456.38</v>
      </c>
      <c r="J131" s="57">
        <f t="shared" si="33"/>
        <v>578.55292599999996</v>
      </c>
      <c r="K131" s="94">
        <v>1</v>
      </c>
      <c r="L131" s="95" t="s">
        <v>421</v>
      </c>
    </row>
    <row r="132" spans="1:12" s="92" customFormat="1" ht="15.75">
      <c r="A132" s="1"/>
      <c r="B132" s="43"/>
      <c r="C132" s="44"/>
      <c r="D132" s="44"/>
      <c r="E132" s="45"/>
      <c r="F132" s="44"/>
      <c r="G132" s="170"/>
      <c r="H132" s="46"/>
      <c r="I132" s="27"/>
      <c r="J132" s="61"/>
      <c r="K132" s="94"/>
      <c r="L132" s="95"/>
    </row>
    <row r="133" spans="1:12" s="92" customFormat="1" ht="45" customHeight="1">
      <c r="A133" s="1"/>
      <c r="B133" s="64">
        <v>13</v>
      </c>
      <c r="C133" s="64"/>
      <c r="D133" s="64"/>
      <c r="E133" s="65" t="s">
        <v>141</v>
      </c>
      <c r="F133" s="66"/>
      <c r="G133" s="168"/>
      <c r="H133" s="67"/>
      <c r="I133" s="89">
        <f>SUM(I134,I147)</f>
        <v>8384.77</v>
      </c>
      <c r="J133" s="89">
        <f>SUM(J134,J147)</f>
        <v>10629.372928999999</v>
      </c>
      <c r="K133" s="219" t="s">
        <v>141</v>
      </c>
      <c r="L133" s="219"/>
    </row>
    <row r="134" spans="1:12" s="92" customFormat="1" ht="45" customHeight="1" outlineLevel="1">
      <c r="A134" s="1"/>
      <c r="B134" s="70" t="s">
        <v>8</v>
      </c>
      <c r="C134" s="70"/>
      <c r="D134" s="70"/>
      <c r="E134" s="71" t="s">
        <v>143</v>
      </c>
      <c r="F134" s="75"/>
      <c r="G134" s="169"/>
      <c r="H134" s="76"/>
      <c r="I134" s="77">
        <f>SUM(I135:I146)</f>
        <v>1657.8299999999997</v>
      </c>
      <c r="J134" s="77">
        <f>SUM(J135:J146)</f>
        <v>2101.6310909999997</v>
      </c>
      <c r="K134" s="220" t="s">
        <v>143</v>
      </c>
      <c r="L134" s="221"/>
    </row>
    <row r="135" spans="1:12" s="92" customFormat="1" ht="45" customHeight="1" outlineLevel="1">
      <c r="A135" s="1"/>
      <c r="B135" s="13" t="s">
        <v>103</v>
      </c>
      <c r="C135" s="53">
        <v>89711</v>
      </c>
      <c r="D135" s="53" t="s">
        <v>153</v>
      </c>
      <c r="E135" s="150" t="s">
        <v>277</v>
      </c>
      <c r="F135" s="13" t="s">
        <v>32</v>
      </c>
      <c r="G135" s="63">
        <v>20</v>
      </c>
      <c r="H135" s="56">
        <v>18.84</v>
      </c>
      <c r="I135" s="57">
        <f t="shared" ref="I135:I146" si="34">ROUND(G135*H135,2)</f>
        <v>376.8</v>
      </c>
      <c r="J135" s="57">
        <f t="shared" ref="J135:J146" si="35">(I135+(I135*$J$4))</f>
        <v>477.66935999999998</v>
      </c>
      <c r="K135" s="94">
        <v>20</v>
      </c>
      <c r="L135" s="95" t="s">
        <v>420</v>
      </c>
    </row>
    <row r="136" spans="1:12" s="92" customFormat="1" ht="45" customHeight="1" outlineLevel="1">
      <c r="A136" s="1"/>
      <c r="B136" s="13" t="s">
        <v>104</v>
      </c>
      <c r="C136" s="53">
        <v>89712</v>
      </c>
      <c r="D136" s="53" t="s">
        <v>153</v>
      </c>
      <c r="E136" s="150" t="s">
        <v>276</v>
      </c>
      <c r="F136" s="13" t="s">
        <v>32</v>
      </c>
      <c r="G136" s="63">
        <v>10</v>
      </c>
      <c r="H136" s="56">
        <v>23.99</v>
      </c>
      <c r="I136" s="57">
        <f t="shared" si="34"/>
        <v>239.9</v>
      </c>
      <c r="J136" s="57">
        <f t="shared" si="35"/>
        <v>304.12123000000003</v>
      </c>
      <c r="K136" s="94">
        <v>10</v>
      </c>
      <c r="L136" s="95" t="s">
        <v>420</v>
      </c>
    </row>
    <row r="137" spans="1:12" s="92" customFormat="1" ht="45" customHeight="1" outlineLevel="1">
      <c r="A137" s="1"/>
      <c r="B137" s="13" t="s">
        <v>105</v>
      </c>
      <c r="C137" s="53">
        <v>89714</v>
      </c>
      <c r="D137" s="53" t="s">
        <v>153</v>
      </c>
      <c r="E137" s="150" t="s">
        <v>278</v>
      </c>
      <c r="F137" s="13" t="s">
        <v>32</v>
      </c>
      <c r="G137" s="63">
        <v>10</v>
      </c>
      <c r="H137" s="56">
        <v>33.4</v>
      </c>
      <c r="I137" s="57">
        <f t="shared" si="34"/>
        <v>334</v>
      </c>
      <c r="J137" s="57">
        <f t="shared" si="35"/>
        <v>423.41179999999997</v>
      </c>
      <c r="K137" s="94">
        <v>10</v>
      </c>
      <c r="L137" s="95" t="s">
        <v>420</v>
      </c>
    </row>
    <row r="138" spans="1:12" s="92" customFormat="1" ht="45" customHeight="1" outlineLevel="1">
      <c r="A138" s="1"/>
      <c r="B138" s="13" t="s">
        <v>106</v>
      </c>
      <c r="C138" s="53">
        <v>89726</v>
      </c>
      <c r="D138" s="13" t="s">
        <v>153</v>
      </c>
      <c r="E138" s="150" t="s">
        <v>279</v>
      </c>
      <c r="F138" s="13" t="s">
        <v>21</v>
      </c>
      <c r="G138" s="63">
        <v>10</v>
      </c>
      <c r="H138" s="56">
        <v>9.1199999999999992</v>
      </c>
      <c r="I138" s="57">
        <f t="shared" si="34"/>
        <v>91.2</v>
      </c>
      <c r="J138" s="57">
        <f t="shared" si="35"/>
        <v>115.61424</v>
      </c>
      <c r="K138" s="94">
        <v>10</v>
      </c>
      <c r="L138" s="95" t="s">
        <v>421</v>
      </c>
    </row>
    <row r="139" spans="1:12" s="92" customFormat="1" ht="45" customHeight="1" outlineLevel="1">
      <c r="A139" s="1"/>
      <c r="B139" s="13" t="s">
        <v>107</v>
      </c>
      <c r="C139" s="53">
        <v>89732</v>
      </c>
      <c r="D139" s="13" t="s">
        <v>153</v>
      </c>
      <c r="E139" s="150" t="s">
        <v>280</v>
      </c>
      <c r="F139" s="13" t="s">
        <v>21</v>
      </c>
      <c r="G139" s="63">
        <v>3</v>
      </c>
      <c r="H139" s="56">
        <v>13.91</v>
      </c>
      <c r="I139" s="57">
        <f t="shared" si="34"/>
        <v>41.73</v>
      </c>
      <c r="J139" s="57">
        <f t="shared" si="35"/>
        <v>52.901120999999996</v>
      </c>
      <c r="K139" s="94">
        <v>3</v>
      </c>
      <c r="L139" s="95" t="s">
        <v>421</v>
      </c>
    </row>
    <row r="140" spans="1:12" s="92" customFormat="1" ht="45" customHeight="1" outlineLevel="1">
      <c r="A140" s="1"/>
      <c r="B140" s="13" t="s">
        <v>108</v>
      </c>
      <c r="C140" s="53">
        <v>89724</v>
      </c>
      <c r="D140" s="13" t="s">
        <v>153</v>
      </c>
      <c r="E140" s="150" t="s">
        <v>281</v>
      </c>
      <c r="F140" s="13" t="s">
        <v>21</v>
      </c>
      <c r="G140" s="63">
        <v>2</v>
      </c>
      <c r="H140" s="56">
        <v>8.91</v>
      </c>
      <c r="I140" s="57">
        <f t="shared" si="34"/>
        <v>17.82</v>
      </c>
      <c r="J140" s="57">
        <f t="shared" si="35"/>
        <v>22.590413999999999</v>
      </c>
      <c r="K140" s="94">
        <v>2</v>
      </c>
      <c r="L140" s="95" t="s">
        <v>421</v>
      </c>
    </row>
    <row r="141" spans="1:12" s="92" customFormat="1" ht="45" customHeight="1" outlineLevel="1">
      <c r="A141" s="1"/>
      <c r="B141" s="13" t="s">
        <v>145</v>
      </c>
      <c r="C141" s="53">
        <v>89731</v>
      </c>
      <c r="D141" s="13" t="s">
        <v>153</v>
      </c>
      <c r="E141" s="150" t="s">
        <v>282</v>
      </c>
      <c r="F141" s="13" t="s">
        <v>21</v>
      </c>
      <c r="G141" s="63">
        <v>2</v>
      </c>
      <c r="H141" s="56">
        <v>13.25</v>
      </c>
      <c r="I141" s="57">
        <f t="shared" si="34"/>
        <v>26.5</v>
      </c>
      <c r="J141" s="57">
        <f t="shared" si="35"/>
        <v>33.594050000000003</v>
      </c>
      <c r="K141" s="94">
        <v>2</v>
      </c>
      <c r="L141" s="95" t="s">
        <v>421</v>
      </c>
    </row>
    <row r="142" spans="1:12" s="92" customFormat="1" ht="45" customHeight="1" outlineLevel="1">
      <c r="A142" s="1"/>
      <c r="B142" s="13" t="s">
        <v>146</v>
      </c>
      <c r="C142" s="53">
        <v>89744</v>
      </c>
      <c r="D142" s="13" t="s">
        <v>153</v>
      </c>
      <c r="E142" s="150" t="s">
        <v>283</v>
      </c>
      <c r="F142" s="13" t="s">
        <v>21</v>
      </c>
      <c r="G142" s="63">
        <v>10</v>
      </c>
      <c r="H142" s="56">
        <v>24.52</v>
      </c>
      <c r="I142" s="57">
        <f t="shared" si="34"/>
        <v>245.2</v>
      </c>
      <c r="J142" s="57">
        <f t="shared" si="35"/>
        <v>310.84003999999999</v>
      </c>
      <c r="K142" s="94">
        <v>10</v>
      </c>
      <c r="L142" s="95" t="s">
        <v>421</v>
      </c>
    </row>
    <row r="143" spans="1:12" s="92" customFormat="1" ht="45" customHeight="1" outlineLevel="1">
      <c r="A143" s="1"/>
      <c r="B143" s="13" t="s">
        <v>147</v>
      </c>
      <c r="C143" s="53">
        <v>89834</v>
      </c>
      <c r="D143" s="13" t="s">
        <v>153</v>
      </c>
      <c r="E143" s="150" t="s">
        <v>284</v>
      </c>
      <c r="F143" s="13" t="s">
        <v>21</v>
      </c>
      <c r="G143" s="63">
        <v>2</v>
      </c>
      <c r="H143" s="56">
        <v>47.3</v>
      </c>
      <c r="I143" s="57">
        <f t="shared" si="34"/>
        <v>94.6</v>
      </c>
      <c r="J143" s="57">
        <f t="shared" si="35"/>
        <v>119.92442</v>
      </c>
      <c r="K143" s="94">
        <v>2</v>
      </c>
      <c r="L143" s="95" t="s">
        <v>421</v>
      </c>
    </row>
    <row r="144" spans="1:12" s="92" customFormat="1" ht="45" customHeight="1" outlineLevel="1">
      <c r="A144" s="1"/>
      <c r="B144" s="13" t="s">
        <v>148</v>
      </c>
      <c r="C144" s="53">
        <v>89782</v>
      </c>
      <c r="D144" s="13" t="s">
        <v>153</v>
      </c>
      <c r="E144" s="150" t="s">
        <v>285</v>
      </c>
      <c r="F144" s="13" t="s">
        <v>21</v>
      </c>
      <c r="G144" s="63">
        <v>2</v>
      </c>
      <c r="H144" s="56">
        <v>12.93</v>
      </c>
      <c r="I144" s="57">
        <f t="shared" si="34"/>
        <v>25.86</v>
      </c>
      <c r="J144" s="57">
        <f t="shared" si="35"/>
        <v>32.782722</v>
      </c>
      <c r="K144" s="94">
        <v>2</v>
      </c>
      <c r="L144" s="95" t="s">
        <v>421</v>
      </c>
    </row>
    <row r="145" spans="1:12" s="92" customFormat="1" ht="45" customHeight="1" outlineLevel="1">
      <c r="A145" s="1"/>
      <c r="B145" s="13" t="s">
        <v>149</v>
      </c>
      <c r="C145" s="53">
        <v>89784</v>
      </c>
      <c r="D145" s="13" t="s">
        <v>153</v>
      </c>
      <c r="E145" s="150" t="s">
        <v>286</v>
      </c>
      <c r="F145" s="13" t="s">
        <v>21</v>
      </c>
      <c r="G145" s="63">
        <v>2</v>
      </c>
      <c r="H145" s="56">
        <v>21.56</v>
      </c>
      <c r="I145" s="57">
        <f t="shared" si="34"/>
        <v>43.12</v>
      </c>
      <c r="J145" s="57">
        <f t="shared" si="35"/>
        <v>54.663224</v>
      </c>
      <c r="K145" s="94">
        <v>2</v>
      </c>
      <c r="L145" s="95" t="s">
        <v>421</v>
      </c>
    </row>
    <row r="146" spans="1:12" s="92" customFormat="1" ht="45" customHeight="1" outlineLevel="1">
      <c r="A146" s="1"/>
      <c r="B146" s="13" t="s">
        <v>150</v>
      </c>
      <c r="C146" s="53">
        <v>89798</v>
      </c>
      <c r="D146" s="53" t="s">
        <v>153</v>
      </c>
      <c r="E146" s="150" t="s">
        <v>287</v>
      </c>
      <c r="F146" s="13" t="s">
        <v>32</v>
      </c>
      <c r="G146" s="63">
        <v>10</v>
      </c>
      <c r="H146" s="56">
        <v>12.11</v>
      </c>
      <c r="I146" s="57">
        <f t="shared" si="34"/>
        <v>121.1</v>
      </c>
      <c r="J146" s="57">
        <f t="shared" si="35"/>
        <v>153.51846999999998</v>
      </c>
      <c r="K146" s="94">
        <v>10</v>
      </c>
      <c r="L146" s="95" t="s">
        <v>421</v>
      </c>
    </row>
    <row r="147" spans="1:12" s="92" customFormat="1" ht="45" customHeight="1" outlineLevel="1">
      <c r="A147" s="1"/>
      <c r="B147" s="70" t="s">
        <v>3</v>
      </c>
      <c r="C147" s="70"/>
      <c r="D147" s="70"/>
      <c r="E147" s="71" t="s">
        <v>144</v>
      </c>
      <c r="F147" s="75"/>
      <c r="G147" s="169"/>
      <c r="H147" s="76"/>
      <c r="I147" s="77">
        <f>SUM(I148:I151)</f>
        <v>6726.9400000000005</v>
      </c>
      <c r="J147" s="77">
        <f>SUM(J148:J151)</f>
        <v>8527.7418379999999</v>
      </c>
      <c r="K147" s="220" t="s">
        <v>144</v>
      </c>
      <c r="L147" s="221"/>
    </row>
    <row r="148" spans="1:12" s="92" customFormat="1" ht="45" customHeight="1" outlineLevel="1">
      <c r="A148" s="1"/>
      <c r="B148" s="13" t="s">
        <v>109</v>
      </c>
      <c r="C148" s="53">
        <v>89482</v>
      </c>
      <c r="D148" s="53" t="s">
        <v>153</v>
      </c>
      <c r="E148" s="150" t="s">
        <v>288</v>
      </c>
      <c r="F148" s="13" t="s">
        <v>21</v>
      </c>
      <c r="G148" s="63">
        <v>4</v>
      </c>
      <c r="H148" s="56">
        <v>34.58</v>
      </c>
      <c r="I148" s="57">
        <f t="shared" ref="I148:I151" si="36">ROUND(G148*H148,2)</f>
        <v>138.32</v>
      </c>
      <c r="J148" s="57">
        <f>(I148+(I148*$J$4))</f>
        <v>175.348264</v>
      </c>
      <c r="K148" s="94">
        <v>4</v>
      </c>
      <c r="L148" s="95" t="s">
        <v>421</v>
      </c>
    </row>
    <row r="149" spans="1:12" s="92" customFormat="1" ht="45" customHeight="1" outlineLevel="1">
      <c r="A149" s="1"/>
      <c r="B149" s="13" t="s">
        <v>110</v>
      </c>
      <c r="C149" s="85">
        <v>98105</v>
      </c>
      <c r="D149" s="13" t="s">
        <v>153</v>
      </c>
      <c r="E149" s="150" t="s">
        <v>289</v>
      </c>
      <c r="F149" s="13" t="s">
        <v>21</v>
      </c>
      <c r="G149" s="63">
        <v>6</v>
      </c>
      <c r="H149" s="56">
        <v>589.41</v>
      </c>
      <c r="I149" s="57">
        <f t="shared" si="36"/>
        <v>3536.46</v>
      </c>
      <c r="J149" s="57">
        <f t="shared" ref="J149:J151" si="37">(I149+(I149*$J$4))</f>
        <v>4483.1703420000003</v>
      </c>
      <c r="K149" s="94">
        <v>6</v>
      </c>
      <c r="L149" s="95" t="s">
        <v>421</v>
      </c>
    </row>
    <row r="150" spans="1:12" s="92" customFormat="1" ht="45" customHeight="1" outlineLevel="1">
      <c r="A150" s="1"/>
      <c r="B150" s="13" t="s">
        <v>111</v>
      </c>
      <c r="C150" s="85">
        <v>97903</v>
      </c>
      <c r="D150" s="53" t="s">
        <v>153</v>
      </c>
      <c r="E150" s="150" t="s">
        <v>290</v>
      </c>
      <c r="F150" s="13" t="s">
        <v>21</v>
      </c>
      <c r="G150" s="63">
        <v>4</v>
      </c>
      <c r="H150" s="56">
        <v>730.84</v>
      </c>
      <c r="I150" s="57">
        <f t="shared" si="36"/>
        <v>2923.36</v>
      </c>
      <c r="J150" s="57">
        <f t="shared" si="37"/>
        <v>3705.9434719999999</v>
      </c>
      <c r="K150" s="94">
        <v>4</v>
      </c>
      <c r="L150" s="95" t="s">
        <v>421</v>
      </c>
    </row>
    <row r="151" spans="1:12" s="92" customFormat="1" ht="45" customHeight="1" outlineLevel="1">
      <c r="A151" s="1"/>
      <c r="B151" s="13" t="s">
        <v>112</v>
      </c>
      <c r="C151" s="53">
        <v>89710</v>
      </c>
      <c r="D151" s="53" t="s">
        <v>153</v>
      </c>
      <c r="E151" s="150" t="s">
        <v>291</v>
      </c>
      <c r="F151" s="13" t="s">
        <v>21</v>
      </c>
      <c r="G151" s="63">
        <v>8</v>
      </c>
      <c r="H151" s="56">
        <v>16.100000000000001</v>
      </c>
      <c r="I151" s="57">
        <f t="shared" si="36"/>
        <v>128.80000000000001</v>
      </c>
      <c r="J151" s="57">
        <f t="shared" si="37"/>
        <v>163.27976000000001</v>
      </c>
      <c r="K151" s="94">
        <v>8</v>
      </c>
      <c r="L151" s="95" t="s">
        <v>421</v>
      </c>
    </row>
    <row r="152" spans="1:12" s="92" customFormat="1" ht="15.75">
      <c r="A152" s="1"/>
      <c r="B152" s="43"/>
      <c r="C152" s="44"/>
      <c r="D152" s="44"/>
      <c r="E152" s="45"/>
      <c r="F152" s="44"/>
      <c r="G152" s="170"/>
      <c r="H152" s="46"/>
      <c r="I152" s="27"/>
      <c r="J152" s="61"/>
      <c r="K152" s="94"/>
      <c r="L152" s="95"/>
    </row>
    <row r="153" spans="1:12" s="92" customFormat="1" ht="45" customHeight="1">
      <c r="A153" s="1"/>
      <c r="B153" s="64">
        <v>14</v>
      </c>
      <c r="C153" s="64"/>
      <c r="D153" s="64"/>
      <c r="E153" s="65" t="s">
        <v>138</v>
      </c>
      <c r="F153" s="66"/>
      <c r="G153" s="168"/>
      <c r="H153" s="67"/>
      <c r="I153" s="89">
        <f>SUM(I154:I168)</f>
        <v>10128.27</v>
      </c>
      <c r="J153" s="89">
        <f>SUM(J154:J168)</f>
        <v>12839.607879000003</v>
      </c>
      <c r="K153" s="219" t="s">
        <v>138</v>
      </c>
      <c r="L153" s="219"/>
    </row>
    <row r="154" spans="1:12" s="92" customFormat="1" ht="45" customHeight="1" outlineLevel="1">
      <c r="A154" s="1"/>
      <c r="B154" s="13" t="s">
        <v>4</v>
      </c>
      <c r="C154" s="101">
        <v>95470</v>
      </c>
      <c r="D154" s="102" t="s">
        <v>153</v>
      </c>
      <c r="E154" s="150" t="s">
        <v>292</v>
      </c>
      <c r="F154" s="13" t="s">
        <v>21</v>
      </c>
      <c r="G154" s="63">
        <v>1</v>
      </c>
      <c r="H154" s="56">
        <v>325.70999999999998</v>
      </c>
      <c r="I154" s="57">
        <f t="shared" ref="I154:I168" si="38">ROUND(G154*H154,2)</f>
        <v>325.70999999999998</v>
      </c>
      <c r="J154" s="57">
        <f t="shared" ref="J154:J168" si="39">(I154+(I154*$J$4))</f>
        <v>412.90256699999998</v>
      </c>
      <c r="K154" s="94">
        <v>1</v>
      </c>
      <c r="L154" s="95" t="s">
        <v>421</v>
      </c>
    </row>
    <row r="155" spans="1:12" s="92" customFormat="1" ht="45" customHeight="1" outlineLevel="1">
      <c r="A155" s="1"/>
      <c r="B155" s="13" t="s">
        <v>5</v>
      </c>
      <c r="C155" s="101">
        <v>95472</v>
      </c>
      <c r="D155" s="102" t="s">
        <v>153</v>
      </c>
      <c r="E155" s="150" t="s">
        <v>321</v>
      </c>
      <c r="F155" s="13" t="s">
        <v>21</v>
      </c>
      <c r="G155" s="63">
        <v>2</v>
      </c>
      <c r="H155" s="56">
        <v>816.89</v>
      </c>
      <c r="I155" s="57">
        <f t="shared" si="38"/>
        <v>1633.78</v>
      </c>
      <c r="J155" s="57">
        <f t="shared" si="39"/>
        <v>2071.142906</v>
      </c>
      <c r="K155" s="94">
        <v>2</v>
      </c>
      <c r="L155" s="95" t="s">
        <v>421</v>
      </c>
    </row>
    <row r="156" spans="1:12" ht="45" customHeight="1" outlineLevel="1">
      <c r="B156" s="13" t="s">
        <v>74</v>
      </c>
      <c r="C156" s="85">
        <v>99635</v>
      </c>
      <c r="D156" s="54" t="s">
        <v>153</v>
      </c>
      <c r="E156" s="150" t="s">
        <v>293</v>
      </c>
      <c r="F156" s="13" t="s">
        <v>21</v>
      </c>
      <c r="G156" s="63">
        <v>3</v>
      </c>
      <c r="H156" s="56">
        <v>342.01</v>
      </c>
      <c r="I156" s="57">
        <f t="shared" si="38"/>
        <v>1026.03</v>
      </c>
      <c r="J156" s="57">
        <f t="shared" si="39"/>
        <v>1300.6982309999999</v>
      </c>
      <c r="K156" s="29">
        <v>3</v>
      </c>
      <c r="L156" s="95" t="s">
        <v>421</v>
      </c>
    </row>
    <row r="157" spans="1:12" ht="45" customHeight="1" outlineLevel="1">
      <c r="B157" s="13" t="s">
        <v>75</v>
      </c>
      <c r="C157" s="53">
        <v>86901</v>
      </c>
      <c r="D157" s="13" t="s">
        <v>153</v>
      </c>
      <c r="E157" s="150" t="s">
        <v>294</v>
      </c>
      <c r="F157" s="13" t="s">
        <v>21</v>
      </c>
      <c r="G157" s="63">
        <v>3</v>
      </c>
      <c r="H157" s="56">
        <v>149.58000000000001</v>
      </c>
      <c r="I157" s="57">
        <f t="shared" si="38"/>
        <v>448.74</v>
      </c>
      <c r="J157" s="57">
        <f t="shared" si="39"/>
        <v>568.86769800000002</v>
      </c>
      <c r="K157" s="29">
        <v>3</v>
      </c>
      <c r="L157" s="95" t="s">
        <v>421</v>
      </c>
    </row>
    <row r="158" spans="1:12" ht="45" customHeight="1" outlineLevel="1">
      <c r="B158" s="13" t="s">
        <v>59</v>
      </c>
      <c r="C158" s="53">
        <v>86904</v>
      </c>
      <c r="D158" s="13" t="s">
        <v>153</v>
      </c>
      <c r="E158" s="150" t="s">
        <v>295</v>
      </c>
      <c r="F158" s="13" t="s">
        <v>21</v>
      </c>
      <c r="G158" s="63">
        <v>3</v>
      </c>
      <c r="H158" s="56">
        <v>160.13</v>
      </c>
      <c r="I158" s="57">
        <f t="shared" si="38"/>
        <v>480.39</v>
      </c>
      <c r="J158" s="57">
        <f t="shared" si="39"/>
        <v>608.99040300000001</v>
      </c>
      <c r="K158" s="29">
        <v>3</v>
      </c>
      <c r="L158" s="95" t="s">
        <v>421</v>
      </c>
    </row>
    <row r="159" spans="1:12" ht="45" customHeight="1" outlineLevel="1">
      <c r="B159" s="13" t="s">
        <v>60</v>
      </c>
      <c r="C159" s="85">
        <v>86919</v>
      </c>
      <c r="D159" s="13" t="s">
        <v>153</v>
      </c>
      <c r="E159" s="150" t="s">
        <v>296</v>
      </c>
      <c r="F159" s="13" t="s">
        <v>21</v>
      </c>
      <c r="G159" s="63">
        <v>1</v>
      </c>
      <c r="H159" s="56">
        <v>969</v>
      </c>
      <c r="I159" s="57">
        <f t="shared" si="38"/>
        <v>969</v>
      </c>
      <c r="J159" s="57">
        <f t="shared" si="39"/>
        <v>1228.4013</v>
      </c>
      <c r="K159" s="29">
        <v>1</v>
      </c>
      <c r="L159" s="95" t="s">
        <v>421</v>
      </c>
    </row>
    <row r="160" spans="1:12" s="92" customFormat="1" ht="45" customHeight="1" outlineLevel="1">
      <c r="A160" s="1"/>
      <c r="B160" s="13" t="s">
        <v>61</v>
      </c>
      <c r="C160" s="53" t="s">
        <v>323</v>
      </c>
      <c r="D160" s="13" t="s">
        <v>169</v>
      </c>
      <c r="E160" s="150" t="s">
        <v>322</v>
      </c>
      <c r="F160" s="13" t="s">
        <v>21</v>
      </c>
      <c r="G160" s="63">
        <v>3</v>
      </c>
      <c r="H160" s="56">
        <v>151.61000000000001</v>
      </c>
      <c r="I160" s="57">
        <f t="shared" si="38"/>
        <v>454.83</v>
      </c>
      <c r="J160" s="57">
        <f t="shared" si="39"/>
        <v>576.58799099999999</v>
      </c>
      <c r="K160" s="94">
        <v>3</v>
      </c>
      <c r="L160" s="95" t="s">
        <v>421</v>
      </c>
    </row>
    <row r="161" spans="1:12" ht="45" customHeight="1" outlineLevel="1">
      <c r="B161" s="13" t="s">
        <v>62</v>
      </c>
      <c r="C161" s="53">
        <v>86909</v>
      </c>
      <c r="D161" s="13" t="s">
        <v>153</v>
      </c>
      <c r="E161" s="150" t="s">
        <v>297</v>
      </c>
      <c r="F161" s="13" t="s">
        <v>21</v>
      </c>
      <c r="G161" s="63">
        <v>3</v>
      </c>
      <c r="H161" s="56">
        <v>137.25</v>
      </c>
      <c r="I161" s="57">
        <f t="shared" si="38"/>
        <v>411.75</v>
      </c>
      <c r="J161" s="57">
        <f t="shared" si="39"/>
        <v>521.97547499999996</v>
      </c>
      <c r="K161" s="29">
        <v>3</v>
      </c>
      <c r="L161" s="95" t="s">
        <v>421</v>
      </c>
    </row>
    <row r="162" spans="1:12" ht="45" customHeight="1" outlineLevel="1">
      <c r="B162" s="13" t="s">
        <v>63</v>
      </c>
      <c r="C162" s="53">
        <v>86914</v>
      </c>
      <c r="D162" s="13" t="s">
        <v>153</v>
      </c>
      <c r="E162" s="150" t="s">
        <v>298</v>
      </c>
      <c r="F162" s="13" t="s">
        <v>21</v>
      </c>
      <c r="G162" s="63">
        <v>2</v>
      </c>
      <c r="H162" s="56">
        <v>104.17</v>
      </c>
      <c r="I162" s="57">
        <f t="shared" si="38"/>
        <v>208.34</v>
      </c>
      <c r="J162" s="57">
        <f t="shared" si="39"/>
        <v>264.112618</v>
      </c>
      <c r="K162" s="29">
        <v>2</v>
      </c>
      <c r="L162" s="95" t="s">
        <v>421</v>
      </c>
    </row>
    <row r="163" spans="1:12" ht="45" customHeight="1" outlineLevel="1">
      <c r="B163" s="13" t="s">
        <v>64</v>
      </c>
      <c r="C163" s="53">
        <v>86906</v>
      </c>
      <c r="D163" s="13" t="s">
        <v>153</v>
      </c>
      <c r="E163" s="150" t="s">
        <v>299</v>
      </c>
      <c r="F163" s="13" t="s">
        <v>21</v>
      </c>
      <c r="G163" s="63">
        <v>3</v>
      </c>
      <c r="H163" s="56">
        <v>79.37</v>
      </c>
      <c r="I163" s="57">
        <f t="shared" si="38"/>
        <v>238.11</v>
      </c>
      <c r="J163" s="57">
        <f t="shared" si="39"/>
        <v>301.85204700000003</v>
      </c>
      <c r="K163" s="29">
        <v>3</v>
      </c>
      <c r="L163" s="95" t="s">
        <v>421</v>
      </c>
    </row>
    <row r="164" spans="1:12" s="92" customFormat="1" ht="45" customHeight="1" outlineLevel="1">
      <c r="A164" s="1"/>
      <c r="B164" s="13" t="s">
        <v>65</v>
      </c>
      <c r="C164" s="53">
        <v>95544</v>
      </c>
      <c r="D164" s="13" t="s">
        <v>153</v>
      </c>
      <c r="E164" s="150" t="s">
        <v>300</v>
      </c>
      <c r="F164" s="13" t="s">
        <v>21</v>
      </c>
      <c r="G164" s="63">
        <v>3</v>
      </c>
      <c r="H164" s="56">
        <v>40.03</v>
      </c>
      <c r="I164" s="57">
        <f t="shared" si="38"/>
        <v>120.09</v>
      </c>
      <c r="J164" s="57">
        <f t="shared" si="39"/>
        <v>152.23809299999999</v>
      </c>
      <c r="K164" s="94">
        <v>3</v>
      </c>
      <c r="L164" s="95" t="s">
        <v>421</v>
      </c>
    </row>
    <row r="165" spans="1:12" ht="45" customHeight="1" outlineLevel="1">
      <c r="B165" s="13" t="s">
        <v>66</v>
      </c>
      <c r="C165" s="53">
        <v>95547</v>
      </c>
      <c r="D165" s="13" t="s">
        <v>153</v>
      </c>
      <c r="E165" s="150" t="s">
        <v>301</v>
      </c>
      <c r="F165" s="13" t="s">
        <v>21</v>
      </c>
      <c r="G165" s="63">
        <v>3</v>
      </c>
      <c r="H165" s="56">
        <v>48.7</v>
      </c>
      <c r="I165" s="57">
        <f t="shared" si="38"/>
        <v>146.1</v>
      </c>
      <c r="J165" s="57">
        <f t="shared" si="39"/>
        <v>185.21096999999997</v>
      </c>
      <c r="K165" s="29">
        <v>3</v>
      </c>
      <c r="L165" s="95" t="s">
        <v>421</v>
      </c>
    </row>
    <row r="166" spans="1:12" ht="45" customHeight="1" outlineLevel="1">
      <c r="B166" s="13" t="s">
        <v>67</v>
      </c>
      <c r="C166" s="53" t="s">
        <v>526</v>
      </c>
      <c r="D166" s="13" t="s">
        <v>169</v>
      </c>
      <c r="E166" s="150" t="s">
        <v>525</v>
      </c>
      <c r="F166" s="13" t="s">
        <v>21</v>
      </c>
      <c r="G166" s="63">
        <v>3</v>
      </c>
      <c r="H166" s="56">
        <v>107.2</v>
      </c>
      <c r="I166" s="57">
        <f t="shared" si="38"/>
        <v>321.60000000000002</v>
      </c>
      <c r="J166" s="57">
        <f t="shared" si="39"/>
        <v>407.69232</v>
      </c>
      <c r="K166" s="29">
        <v>3</v>
      </c>
      <c r="L166" s="95" t="s">
        <v>421</v>
      </c>
    </row>
    <row r="167" spans="1:12" s="103" customFormat="1" ht="45" customHeight="1" outlineLevel="1">
      <c r="B167" s="13" t="s">
        <v>68</v>
      </c>
      <c r="C167" s="81">
        <v>100868</v>
      </c>
      <c r="D167" s="13" t="s">
        <v>153</v>
      </c>
      <c r="E167" s="150" t="s">
        <v>302</v>
      </c>
      <c r="F167" s="13" t="s">
        <v>21</v>
      </c>
      <c r="G167" s="63">
        <v>3</v>
      </c>
      <c r="H167" s="56">
        <v>384.12</v>
      </c>
      <c r="I167" s="57">
        <f t="shared" si="38"/>
        <v>1152.3599999999999</v>
      </c>
      <c r="J167" s="57">
        <f t="shared" si="39"/>
        <v>1460.8467719999999</v>
      </c>
      <c r="K167" s="104">
        <v>3</v>
      </c>
      <c r="L167" s="95" t="s">
        <v>421</v>
      </c>
    </row>
    <row r="168" spans="1:12" s="103" customFormat="1" ht="45" customHeight="1" outlineLevel="1">
      <c r="B168" s="13" t="s">
        <v>524</v>
      </c>
      <c r="C168" s="86">
        <v>100864</v>
      </c>
      <c r="D168" s="102" t="s">
        <v>153</v>
      </c>
      <c r="E168" s="150" t="s">
        <v>303</v>
      </c>
      <c r="F168" s="13" t="s">
        <v>21</v>
      </c>
      <c r="G168" s="63">
        <v>3</v>
      </c>
      <c r="H168" s="56">
        <v>730.48</v>
      </c>
      <c r="I168" s="57">
        <f t="shared" si="38"/>
        <v>2191.44</v>
      </c>
      <c r="J168" s="57">
        <f t="shared" si="39"/>
        <v>2778.0884880000003</v>
      </c>
      <c r="K168" s="104">
        <v>3</v>
      </c>
      <c r="L168" s="95" t="s">
        <v>421</v>
      </c>
    </row>
    <row r="169" spans="1:12" ht="15.75">
      <c r="B169" s="43"/>
      <c r="C169" s="44"/>
      <c r="D169" s="44"/>
      <c r="E169" s="45"/>
      <c r="F169" s="44"/>
      <c r="G169" s="170"/>
      <c r="H169" s="46"/>
      <c r="I169" s="27"/>
      <c r="J169" s="61"/>
    </row>
    <row r="170" spans="1:12" s="92" customFormat="1" ht="45" customHeight="1">
      <c r="A170" s="1"/>
      <c r="B170" s="64">
        <v>15</v>
      </c>
      <c r="C170" s="64"/>
      <c r="D170" s="64"/>
      <c r="E170" s="65" t="s">
        <v>142</v>
      </c>
      <c r="F170" s="66"/>
      <c r="G170" s="168"/>
      <c r="H170" s="67"/>
      <c r="I170" s="89">
        <f>SUM(I171,I176,I184,I187)</f>
        <v>17589.79</v>
      </c>
      <c r="J170" s="89">
        <f>SUM(J171,J176,J184,J187)</f>
        <v>22298.576783</v>
      </c>
      <c r="K170" s="219" t="s">
        <v>142</v>
      </c>
      <c r="L170" s="219"/>
    </row>
    <row r="171" spans="1:12" s="92" customFormat="1" ht="45" customHeight="1" outlineLevel="1">
      <c r="A171" s="1"/>
      <c r="B171" s="70" t="s">
        <v>11</v>
      </c>
      <c r="C171" s="70"/>
      <c r="D171" s="70"/>
      <c r="E171" s="71" t="s">
        <v>9</v>
      </c>
      <c r="F171" s="75"/>
      <c r="G171" s="169"/>
      <c r="H171" s="76"/>
      <c r="I171" s="77">
        <f>SUM(I172:I175)</f>
        <v>2270.46</v>
      </c>
      <c r="J171" s="77">
        <f>SUM(J172:J175)</f>
        <v>2878.262142</v>
      </c>
      <c r="K171" s="220" t="s">
        <v>9</v>
      </c>
      <c r="L171" s="221"/>
    </row>
    <row r="172" spans="1:12" s="92" customFormat="1" ht="45" customHeight="1" outlineLevel="1">
      <c r="A172" s="1"/>
      <c r="B172" s="79" t="s">
        <v>324</v>
      </c>
      <c r="C172" s="86">
        <v>101875</v>
      </c>
      <c r="D172" s="18" t="s">
        <v>153</v>
      </c>
      <c r="E172" s="55" t="s">
        <v>304</v>
      </c>
      <c r="F172" s="13" t="s">
        <v>21</v>
      </c>
      <c r="G172" s="63">
        <v>2</v>
      </c>
      <c r="H172" s="56">
        <v>356.17</v>
      </c>
      <c r="I172" s="57">
        <f t="shared" ref="I172:I175" si="40">ROUND(G172*H172,2)</f>
        <v>712.34</v>
      </c>
      <c r="J172" s="57">
        <f t="shared" ref="J172:J175" si="41">(I172+(I172*$J$4))</f>
        <v>903.03341799999998</v>
      </c>
      <c r="K172" s="94">
        <v>2</v>
      </c>
      <c r="L172" s="95" t="s">
        <v>421</v>
      </c>
    </row>
    <row r="173" spans="1:12" s="92" customFormat="1" ht="45" customHeight="1" outlineLevel="1">
      <c r="A173" s="1"/>
      <c r="B173" s="79" t="s">
        <v>325</v>
      </c>
      <c r="C173" s="86">
        <v>101938</v>
      </c>
      <c r="D173" s="18" t="s">
        <v>153</v>
      </c>
      <c r="E173" s="150" t="s">
        <v>305</v>
      </c>
      <c r="F173" s="13" t="s">
        <v>21</v>
      </c>
      <c r="G173" s="63">
        <v>8</v>
      </c>
      <c r="H173" s="56">
        <v>99.09</v>
      </c>
      <c r="I173" s="57">
        <f t="shared" si="40"/>
        <v>792.72</v>
      </c>
      <c r="J173" s="57">
        <f t="shared" si="41"/>
        <v>1004.931144</v>
      </c>
      <c r="K173" s="94">
        <v>8</v>
      </c>
      <c r="L173" s="95" t="s">
        <v>421</v>
      </c>
    </row>
    <row r="174" spans="1:12" s="92" customFormat="1" ht="45" customHeight="1" outlineLevel="1">
      <c r="A174" s="1"/>
      <c r="B174" s="79" t="s">
        <v>326</v>
      </c>
      <c r="C174" s="79" t="s">
        <v>530</v>
      </c>
      <c r="D174" s="79" t="s">
        <v>169</v>
      </c>
      <c r="E174" s="55" t="s">
        <v>529</v>
      </c>
      <c r="F174" s="13" t="s">
        <v>21</v>
      </c>
      <c r="G174" s="63">
        <v>10</v>
      </c>
      <c r="H174" s="56">
        <v>51.06</v>
      </c>
      <c r="I174" s="57">
        <f t="shared" si="40"/>
        <v>510.6</v>
      </c>
      <c r="J174" s="57">
        <f t="shared" si="41"/>
        <v>647.28762000000006</v>
      </c>
      <c r="K174" s="94">
        <v>10</v>
      </c>
      <c r="L174" s="95" t="s">
        <v>421</v>
      </c>
    </row>
    <row r="175" spans="1:12" s="92" customFormat="1" ht="45" customHeight="1" outlineLevel="1">
      <c r="A175" s="1"/>
      <c r="B175" s="79" t="s">
        <v>327</v>
      </c>
      <c r="C175" s="79" t="s">
        <v>528</v>
      </c>
      <c r="D175" s="79" t="s">
        <v>169</v>
      </c>
      <c r="E175" s="55" t="s">
        <v>527</v>
      </c>
      <c r="F175" s="13" t="s">
        <v>21</v>
      </c>
      <c r="G175" s="63">
        <v>4</v>
      </c>
      <c r="H175" s="56">
        <v>63.7</v>
      </c>
      <c r="I175" s="57">
        <f t="shared" si="40"/>
        <v>254.8</v>
      </c>
      <c r="J175" s="57">
        <f t="shared" si="41"/>
        <v>323.00995999999998</v>
      </c>
      <c r="K175" s="94">
        <v>4</v>
      </c>
      <c r="L175" s="95" t="s">
        <v>421</v>
      </c>
    </row>
    <row r="176" spans="1:12" s="92" customFormat="1" ht="45" customHeight="1" outlineLevel="1">
      <c r="A176" s="1"/>
      <c r="B176" s="70" t="s">
        <v>12</v>
      </c>
      <c r="C176" s="70"/>
      <c r="D176" s="70"/>
      <c r="E176" s="71" t="s">
        <v>10</v>
      </c>
      <c r="F176" s="75"/>
      <c r="G176" s="169"/>
      <c r="H176" s="76"/>
      <c r="I176" s="77">
        <f>SUM(I177:I183)</f>
        <v>11004.47</v>
      </c>
      <c r="J176" s="77">
        <f>SUM(J177:J183)</f>
        <v>13950.366619</v>
      </c>
      <c r="K176" s="220" t="s">
        <v>10</v>
      </c>
      <c r="L176" s="221"/>
    </row>
    <row r="177" spans="1:12" s="92" customFormat="1" ht="45" customHeight="1" outlineLevel="1">
      <c r="A177" s="1"/>
      <c r="B177" s="79" t="s">
        <v>328</v>
      </c>
      <c r="C177" s="79">
        <v>91834</v>
      </c>
      <c r="D177" s="79" t="s">
        <v>153</v>
      </c>
      <c r="E177" s="150" t="s">
        <v>306</v>
      </c>
      <c r="F177" s="18" t="s">
        <v>32</v>
      </c>
      <c r="G177" s="63">
        <v>400</v>
      </c>
      <c r="H177" s="56">
        <v>15.81</v>
      </c>
      <c r="I177" s="57">
        <f t="shared" ref="I177:I183" si="42">ROUND(G177*H177,2)</f>
        <v>6324</v>
      </c>
      <c r="J177" s="57">
        <f t="shared" ref="J177:J183" si="43">(I177+(I177*$J$4))</f>
        <v>8016.9348</v>
      </c>
      <c r="K177" s="94">
        <v>400</v>
      </c>
      <c r="L177" s="95" t="s">
        <v>420</v>
      </c>
    </row>
    <row r="178" spans="1:12" s="92" customFormat="1" ht="45" customHeight="1" outlineLevel="1">
      <c r="A178" s="1"/>
      <c r="B178" s="79" t="s">
        <v>329</v>
      </c>
      <c r="C178" s="79">
        <v>91836</v>
      </c>
      <c r="D178" s="79" t="s">
        <v>153</v>
      </c>
      <c r="E178" s="150" t="s">
        <v>307</v>
      </c>
      <c r="F178" s="79" t="s">
        <v>32</v>
      </c>
      <c r="G178" s="63">
        <v>50</v>
      </c>
      <c r="H178" s="56">
        <v>18.61</v>
      </c>
      <c r="I178" s="57">
        <f t="shared" si="42"/>
        <v>930.5</v>
      </c>
      <c r="J178" s="57">
        <f t="shared" si="43"/>
        <v>1179.59485</v>
      </c>
      <c r="K178" s="94">
        <v>50</v>
      </c>
      <c r="L178" s="95" t="s">
        <v>420</v>
      </c>
    </row>
    <row r="179" spans="1:12" s="92" customFormat="1" ht="45" customHeight="1" outlineLevel="1">
      <c r="A179" s="1"/>
      <c r="B179" s="79" t="s">
        <v>330</v>
      </c>
      <c r="C179" s="85">
        <v>100556</v>
      </c>
      <c r="D179" s="79" t="s">
        <v>153</v>
      </c>
      <c r="E179" s="150" t="s">
        <v>308</v>
      </c>
      <c r="F179" s="53" t="s">
        <v>21</v>
      </c>
      <c r="G179" s="63">
        <v>10</v>
      </c>
      <c r="H179" s="56">
        <v>36.130000000000003</v>
      </c>
      <c r="I179" s="57">
        <f t="shared" si="42"/>
        <v>361.3</v>
      </c>
      <c r="J179" s="57">
        <f t="shared" si="43"/>
        <v>458.02001000000001</v>
      </c>
      <c r="K179" s="94">
        <v>10</v>
      </c>
      <c r="L179" s="95" t="s">
        <v>421</v>
      </c>
    </row>
    <row r="180" spans="1:12" s="92" customFormat="1" ht="45" customHeight="1" outlineLevel="1">
      <c r="A180" s="1"/>
      <c r="B180" s="79" t="s">
        <v>331</v>
      </c>
      <c r="C180" s="79" t="s">
        <v>362</v>
      </c>
      <c r="D180" s="79" t="s">
        <v>169</v>
      </c>
      <c r="E180" s="150" t="s">
        <v>361</v>
      </c>
      <c r="F180" s="53" t="s">
        <v>21</v>
      </c>
      <c r="G180" s="63">
        <v>6</v>
      </c>
      <c r="H180" s="56">
        <v>349.02</v>
      </c>
      <c r="I180" s="57">
        <f t="shared" si="42"/>
        <v>2094.12</v>
      </c>
      <c r="J180" s="57">
        <f t="shared" si="43"/>
        <v>2654.7159240000001</v>
      </c>
      <c r="K180" s="94">
        <v>6</v>
      </c>
      <c r="L180" s="95" t="s">
        <v>421</v>
      </c>
    </row>
    <row r="181" spans="1:12" s="92" customFormat="1" ht="45" customHeight="1" outlineLevel="1">
      <c r="A181" s="1"/>
      <c r="B181" s="79" t="s">
        <v>332</v>
      </c>
      <c r="C181" s="85">
        <v>91941</v>
      </c>
      <c r="D181" s="79" t="s">
        <v>153</v>
      </c>
      <c r="E181" s="150" t="s">
        <v>532</v>
      </c>
      <c r="F181" s="53" t="s">
        <v>21</v>
      </c>
      <c r="G181" s="63">
        <v>76</v>
      </c>
      <c r="H181" s="56">
        <v>10.4</v>
      </c>
      <c r="I181" s="57">
        <f t="shared" si="42"/>
        <v>790.4</v>
      </c>
      <c r="J181" s="57">
        <f t="shared" si="43"/>
        <v>1001.99008</v>
      </c>
      <c r="K181" s="94">
        <v>76</v>
      </c>
      <c r="L181" s="95" t="s">
        <v>421</v>
      </c>
    </row>
    <row r="182" spans="1:12" s="92" customFormat="1" ht="45" customHeight="1" outlineLevel="1">
      <c r="A182" s="1"/>
      <c r="B182" s="79" t="s">
        <v>333</v>
      </c>
      <c r="C182" s="85">
        <v>91943</v>
      </c>
      <c r="D182" s="79" t="s">
        <v>153</v>
      </c>
      <c r="E182" s="150" t="s">
        <v>309</v>
      </c>
      <c r="F182" s="53" t="s">
        <v>21</v>
      </c>
      <c r="G182" s="63">
        <v>15</v>
      </c>
      <c r="H182" s="56">
        <v>19.21</v>
      </c>
      <c r="I182" s="57">
        <f t="shared" si="42"/>
        <v>288.14999999999998</v>
      </c>
      <c r="J182" s="57">
        <f t="shared" si="43"/>
        <v>365.28775499999995</v>
      </c>
      <c r="K182" s="94">
        <v>15</v>
      </c>
      <c r="L182" s="95" t="s">
        <v>421</v>
      </c>
    </row>
    <row r="183" spans="1:12" s="92" customFormat="1" ht="45" customHeight="1" outlineLevel="1">
      <c r="A183" s="1"/>
      <c r="B183" s="79" t="s">
        <v>531</v>
      </c>
      <c r="C183" s="79">
        <v>91937</v>
      </c>
      <c r="D183" s="79" t="s">
        <v>153</v>
      </c>
      <c r="E183" s="150" t="s">
        <v>310</v>
      </c>
      <c r="F183" s="53" t="s">
        <v>21</v>
      </c>
      <c r="G183" s="63">
        <v>15</v>
      </c>
      <c r="H183" s="56">
        <v>14.4</v>
      </c>
      <c r="I183" s="57">
        <f t="shared" si="42"/>
        <v>216</v>
      </c>
      <c r="J183" s="57">
        <f t="shared" si="43"/>
        <v>273.82319999999999</v>
      </c>
      <c r="K183" s="94">
        <v>15</v>
      </c>
      <c r="L183" s="95" t="s">
        <v>421</v>
      </c>
    </row>
    <row r="184" spans="1:12" s="92" customFormat="1" ht="45" customHeight="1" outlineLevel="1">
      <c r="A184" s="1"/>
      <c r="B184" s="70" t="s">
        <v>13</v>
      </c>
      <c r="C184" s="70"/>
      <c r="D184" s="70"/>
      <c r="E184" s="71" t="s">
        <v>133</v>
      </c>
      <c r="F184" s="75"/>
      <c r="G184" s="169"/>
      <c r="H184" s="76"/>
      <c r="I184" s="77">
        <f>SUM(I185:I186)</f>
        <v>1335</v>
      </c>
      <c r="J184" s="77">
        <f>SUM(J185:J186)</f>
        <v>1692.3795</v>
      </c>
      <c r="K184" s="220" t="s">
        <v>133</v>
      </c>
      <c r="L184" s="221"/>
    </row>
    <row r="185" spans="1:12" ht="45" customHeight="1" outlineLevel="1">
      <c r="B185" s="79" t="s">
        <v>334</v>
      </c>
      <c r="C185" s="79">
        <v>91926</v>
      </c>
      <c r="D185" s="79" t="s">
        <v>153</v>
      </c>
      <c r="E185" s="105" t="s">
        <v>311</v>
      </c>
      <c r="F185" s="79" t="s">
        <v>32</v>
      </c>
      <c r="G185" s="63">
        <v>300</v>
      </c>
      <c r="H185" s="56">
        <v>3.69</v>
      </c>
      <c r="I185" s="57">
        <f t="shared" ref="I185:I186" si="44">ROUND(G185*H185,2)</f>
        <v>1107</v>
      </c>
      <c r="J185" s="57">
        <f t="shared" ref="J185:J186" si="45">(I185+(I185*$J$4))</f>
        <v>1403.3439000000001</v>
      </c>
      <c r="K185" s="29">
        <v>300</v>
      </c>
      <c r="L185" s="95" t="s">
        <v>420</v>
      </c>
    </row>
    <row r="186" spans="1:12" ht="45" customHeight="1" outlineLevel="1">
      <c r="B186" s="79" t="s">
        <v>335</v>
      </c>
      <c r="C186" s="79">
        <v>91928</v>
      </c>
      <c r="D186" s="79" t="s">
        <v>153</v>
      </c>
      <c r="E186" s="105" t="s">
        <v>312</v>
      </c>
      <c r="F186" s="79" t="s">
        <v>32</v>
      </c>
      <c r="G186" s="63">
        <v>40</v>
      </c>
      <c r="H186" s="56">
        <v>5.7</v>
      </c>
      <c r="I186" s="57">
        <f t="shared" si="44"/>
        <v>228</v>
      </c>
      <c r="J186" s="57">
        <f t="shared" si="45"/>
        <v>289.03559999999999</v>
      </c>
      <c r="K186" s="29">
        <v>40</v>
      </c>
      <c r="L186" s="95" t="s">
        <v>420</v>
      </c>
    </row>
    <row r="187" spans="1:12" ht="45" customHeight="1" outlineLevel="1">
      <c r="B187" s="70" t="s">
        <v>70</v>
      </c>
      <c r="C187" s="70"/>
      <c r="D187" s="70"/>
      <c r="E187" s="71" t="s">
        <v>136</v>
      </c>
      <c r="F187" s="75"/>
      <c r="G187" s="169"/>
      <c r="H187" s="76"/>
      <c r="I187" s="77">
        <f>SUM(I188:I196)</f>
        <v>2979.8599999999997</v>
      </c>
      <c r="J187" s="77">
        <f>SUM(J188:J196)</f>
        <v>3777.568522</v>
      </c>
      <c r="K187" s="220" t="s">
        <v>136</v>
      </c>
      <c r="L187" s="221"/>
    </row>
    <row r="188" spans="1:12" ht="45" customHeight="1" outlineLevel="1">
      <c r="B188" s="79" t="s">
        <v>336</v>
      </c>
      <c r="C188" s="79">
        <v>91996</v>
      </c>
      <c r="D188" s="79" t="s">
        <v>153</v>
      </c>
      <c r="E188" s="150" t="s">
        <v>313</v>
      </c>
      <c r="F188" s="53" t="s">
        <v>21</v>
      </c>
      <c r="G188" s="63">
        <v>20</v>
      </c>
      <c r="H188" s="56">
        <v>31.59</v>
      </c>
      <c r="I188" s="57">
        <f t="shared" ref="I188:I196" si="46">ROUND(G188*H188,2)</f>
        <v>631.79999999999995</v>
      </c>
      <c r="J188" s="57">
        <f t="shared" ref="J188:J196" si="47">(I188+(I188*$J$4))</f>
        <v>800.93285999999989</v>
      </c>
      <c r="K188" s="29">
        <v>20</v>
      </c>
      <c r="L188" s="95" t="s">
        <v>421</v>
      </c>
    </row>
    <row r="189" spans="1:12" ht="45" customHeight="1" outlineLevel="1">
      <c r="B189" s="79" t="s">
        <v>337</v>
      </c>
      <c r="C189" s="79">
        <v>91997</v>
      </c>
      <c r="D189" s="79" t="s">
        <v>153</v>
      </c>
      <c r="E189" s="150" t="s">
        <v>314</v>
      </c>
      <c r="F189" s="53" t="s">
        <v>21</v>
      </c>
      <c r="G189" s="63">
        <v>10</v>
      </c>
      <c r="H189" s="56">
        <v>33.659999999999997</v>
      </c>
      <c r="I189" s="57">
        <f t="shared" si="46"/>
        <v>336.6</v>
      </c>
      <c r="J189" s="57">
        <f t="shared" si="47"/>
        <v>426.70782000000003</v>
      </c>
      <c r="K189" s="29">
        <v>10</v>
      </c>
      <c r="L189" s="95" t="s">
        <v>421</v>
      </c>
    </row>
    <row r="190" spans="1:12" ht="45" customHeight="1" outlineLevel="1">
      <c r="B190" s="79" t="s">
        <v>338</v>
      </c>
      <c r="C190" s="79">
        <v>92002</v>
      </c>
      <c r="D190" s="79" t="s">
        <v>153</v>
      </c>
      <c r="E190" s="150" t="s">
        <v>315</v>
      </c>
      <c r="F190" s="53" t="s">
        <v>21</v>
      </c>
      <c r="G190" s="63">
        <v>10</v>
      </c>
      <c r="H190" s="56">
        <v>40.520000000000003</v>
      </c>
      <c r="I190" s="57">
        <f t="shared" si="46"/>
        <v>405.2</v>
      </c>
      <c r="J190" s="57">
        <f t="shared" si="47"/>
        <v>513.67203999999992</v>
      </c>
      <c r="K190" s="29">
        <v>10</v>
      </c>
      <c r="L190" s="95" t="s">
        <v>421</v>
      </c>
    </row>
    <row r="191" spans="1:12" ht="45" customHeight="1" outlineLevel="1">
      <c r="B191" s="79" t="s">
        <v>339</v>
      </c>
      <c r="C191" s="79">
        <v>91953</v>
      </c>
      <c r="D191" s="79" t="s">
        <v>153</v>
      </c>
      <c r="E191" s="105" t="s">
        <v>316</v>
      </c>
      <c r="F191" s="53" t="s">
        <v>21</v>
      </c>
      <c r="G191" s="63">
        <v>10</v>
      </c>
      <c r="H191" s="56">
        <v>26.87</v>
      </c>
      <c r="I191" s="57">
        <f t="shared" si="46"/>
        <v>268.7</v>
      </c>
      <c r="J191" s="57">
        <f t="shared" si="47"/>
        <v>340.63099</v>
      </c>
      <c r="K191" s="29">
        <v>10</v>
      </c>
      <c r="L191" s="95" t="s">
        <v>421</v>
      </c>
    </row>
    <row r="192" spans="1:12" ht="45" customHeight="1" outlineLevel="1">
      <c r="B192" s="79" t="s">
        <v>340</v>
      </c>
      <c r="C192" s="79">
        <v>91967</v>
      </c>
      <c r="D192" s="79" t="s">
        <v>153</v>
      </c>
      <c r="E192" s="105" t="s">
        <v>317</v>
      </c>
      <c r="F192" s="53" t="s">
        <v>21</v>
      </c>
      <c r="G192" s="63">
        <v>5</v>
      </c>
      <c r="H192" s="56">
        <v>55.17</v>
      </c>
      <c r="I192" s="57">
        <f t="shared" si="46"/>
        <v>275.85000000000002</v>
      </c>
      <c r="J192" s="57">
        <f t="shared" si="47"/>
        <v>349.69504500000005</v>
      </c>
      <c r="K192" s="29">
        <v>5</v>
      </c>
      <c r="L192" s="95" t="s">
        <v>421</v>
      </c>
    </row>
    <row r="193" spans="2:12" ht="45" customHeight="1" outlineLevel="1">
      <c r="B193" s="79" t="s">
        <v>341</v>
      </c>
      <c r="C193" s="79">
        <v>91955</v>
      </c>
      <c r="D193" s="79" t="s">
        <v>153</v>
      </c>
      <c r="E193" s="105" t="s">
        <v>318</v>
      </c>
      <c r="F193" s="53" t="s">
        <v>21</v>
      </c>
      <c r="G193" s="63">
        <v>4</v>
      </c>
      <c r="H193" s="56">
        <v>32.659999999999997</v>
      </c>
      <c r="I193" s="57">
        <f t="shared" si="46"/>
        <v>130.63999999999999</v>
      </c>
      <c r="J193" s="57">
        <f t="shared" si="47"/>
        <v>165.61232799999999</v>
      </c>
      <c r="K193" s="29">
        <v>4</v>
      </c>
      <c r="L193" s="95" t="s">
        <v>421</v>
      </c>
    </row>
    <row r="194" spans="2:12" ht="45" customHeight="1" outlineLevel="1">
      <c r="B194" s="79" t="s">
        <v>342</v>
      </c>
      <c r="C194" s="79">
        <v>103782</v>
      </c>
      <c r="D194" s="79" t="s">
        <v>153</v>
      </c>
      <c r="E194" s="150" t="s">
        <v>345</v>
      </c>
      <c r="F194" s="79" t="s">
        <v>21</v>
      </c>
      <c r="G194" s="63">
        <v>8</v>
      </c>
      <c r="H194" s="56">
        <v>32.270000000000003</v>
      </c>
      <c r="I194" s="57">
        <f t="shared" si="46"/>
        <v>258.16000000000003</v>
      </c>
      <c r="J194" s="57">
        <f t="shared" si="47"/>
        <v>327.26943200000005</v>
      </c>
      <c r="K194" s="29">
        <v>8</v>
      </c>
      <c r="L194" s="95" t="s">
        <v>421</v>
      </c>
    </row>
    <row r="195" spans="2:12" ht="45" customHeight="1" outlineLevel="1">
      <c r="B195" s="79" t="s">
        <v>343</v>
      </c>
      <c r="C195" s="79" t="s">
        <v>507</v>
      </c>
      <c r="D195" s="79" t="s">
        <v>169</v>
      </c>
      <c r="E195" s="150" t="s">
        <v>506</v>
      </c>
      <c r="F195" s="79" t="s">
        <v>21</v>
      </c>
      <c r="G195" s="63">
        <v>5</v>
      </c>
      <c r="H195" s="56">
        <v>100.15</v>
      </c>
      <c r="I195" s="57">
        <f t="shared" si="46"/>
        <v>500.75</v>
      </c>
      <c r="J195" s="57">
        <f t="shared" si="47"/>
        <v>634.80077499999993</v>
      </c>
      <c r="K195" s="29">
        <v>5</v>
      </c>
      <c r="L195" s="95" t="s">
        <v>421</v>
      </c>
    </row>
    <row r="196" spans="2:12" ht="45" customHeight="1" outlineLevel="1">
      <c r="B196" s="79" t="s">
        <v>505</v>
      </c>
      <c r="C196" s="53">
        <v>98307</v>
      </c>
      <c r="D196" s="53" t="s">
        <v>153</v>
      </c>
      <c r="E196" s="150" t="s">
        <v>319</v>
      </c>
      <c r="F196" s="53" t="s">
        <v>21</v>
      </c>
      <c r="G196" s="63">
        <v>4</v>
      </c>
      <c r="H196" s="56">
        <v>43.04</v>
      </c>
      <c r="I196" s="57">
        <f t="shared" si="46"/>
        <v>172.16</v>
      </c>
      <c r="J196" s="57">
        <f t="shared" si="47"/>
        <v>218.247232</v>
      </c>
      <c r="K196" s="29">
        <v>4</v>
      </c>
      <c r="L196" s="95" t="s">
        <v>421</v>
      </c>
    </row>
    <row r="197" spans="2:12" ht="15.75">
      <c r="B197" s="43"/>
      <c r="C197" s="44"/>
      <c r="D197" s="44"/>
      <c r="E197" s="45"/>
      <c r="F197" s="44"/>
      <c r="G197" s="170"/>
      <c r="H197" s="46"/>
      <c r="I197" s="27"/>
      <c r="J197" s="61"/>
    </row>
    <row r="198" spans="2:12" ht="45" customHeight="1">
      <c r="B198" s="64">
        <v>16</v>
      </c>
      <c r="C198" s="64"/>
      <c r="D198" s="64"/>
      <c r="E198" s="65" t="s">
        <v>537</v>
      </c>
      <c r="F198" s="66"/>
      <c r="G198" s="168"/>
      <c r="H198" s="67"/>
      <c r="I198" s="89">
        <f>SUM(I199:I201)</f>
        <v>4958.2700000000004</v>
      </c>
      <c r="J198" s="89">
        <f>SUM(J199:J201)</f>
        <v>6285.5988790000001</v>
      </c>
      <c r="K198" s="219"/>
      <c r="L198" s="219"/>
    </row>
    <row r="199" spans="2:12" ht="45" customHeight="1" outlineLevel="1">
      <c r="B199" s="18" t="s">
        <v>69</v>
      </c>
      <c r="C199" s="106" t="s">
        <v>535</v>
      </c>
      <c r="D199" s="18" t="s">
        <v>169</v>
      </c>
      <c r="E199" s="107" t="s">
        <v>534</v>
      </c>
      <c r="F199" s="18" t="s">
        <v>26</v>
      </c>
      <c r="G199" s="63">
        <v>78.86</v>
      </c>
      <c r="H199" s="56">
        <v>26.41</v>
      </c>
      <c r="I199" s="57">
        <f t="shared" ref="I199:I201" si="48">ROUND(G199*H199,2)</f>
        <v>2082.69</v>
      </c>
      <c r="J199" s="57">
        <f t="shared" ref="J199:J201" si="49">(I199+(I199*$J$4))</f>
        <v>2640.2261130000002</v>
      </c>
      <c r="K199" s="29">
        <v>78.86</v>
      </c>
      <c r="L199" s="30" t="s">
        <v>536</v>
      </c>
    </row>
    <row r="200" spans="2:12" ht="45" customHeight="1" outlineLevel="1">
      <c r="B200" s="18" t="s">
        <v>549</v>
      </c>
      <c r="C200" s="106" t="s">
        <v>541</v>
      </c>
      <c r="D200" s="79" t="s">
        <v>169</v>
      </c>
      <c r="E200" s="107" t="s">
        <v>540</v>
      </c>
      <c r="F200" s="18" t="s">
        <v>26</v>
      </c>
      <c r="G200" s="63">
        <v>3</v>
      </c>
      <c r="H200" s="56">
        <v>46.66</v>
      </c>
      <c r="I200" s="57">
        <f t="shared" si="48"/>
        <v>139.97999999999999</v>
      </c>
      <c r="J200" s="57">
        <f t="shared" si="49"/>
        <v>177.45264599999999</v>
      </c>
      <c r="K200" s="29">
        <v>3</v>
      </c>
      <c r="L200" s="95" t="s">
        <v>421</v>
      </c>
    </row>
    <row r="201" spans="2:12" ht="45" customHeight="1" outlineLevel="1">
      <c r="B201" s="18" t="s">
        <v>550</v>
      </c>
      <c r="C201" s="106" t="s">
        <v>551</v>
      </c>
      <c r="D201" s="79" t="s">
        <v>169</v>
      </c>
      <c r="E201" s="107" t="s">
        <v>539</v>
      </c>
      <c r="F201" s="18" t="s">
        <v>26</v>
      </c>
      <c r="G201" s="63">
        <v>40</v>
      </c>
      <c r="H201" s="56">
        <v>68.39</v>
      </c>
      <c r="I201" s="57">
        <f t="shared" si="48"/>
        <v>2735.6</v>
      </c>
      <c r="J201" s="57">
        <f t="shared" si="49"/>
        <v>3467.9201199999998</v>
      </c>
      <c r="K201" s="29" t="s">
        <v>538</v>
      </c>
      <c r="L201" s="95" t="s">
        <v>421</v>
      </c>
    </row>
    <row r="202" spans="2:12" ht="15.75" outlineLevel="1">
      <c r="B202" s="173"/>
      <c r="C202" s="174"/>
      <c r="D202" s="175"/>
      <c r="E202" s="176"/>
      <c r="F202" s="177"/>
      <c r="G202" s="178"/>
      <c r="H202" s="179"/>
      <c r="I202" s="180"/>
      <c r="J202" s="181"/>
      <c r="L202" s="95"/>
    </row>
    <row r="203" spans="2:12" ht="45" customHeight="1">
      <c r="B203" s="64">
        <v>17</v>
      </c>
      <c r="C203" s="64"/>
      <c r="D203" s="64"/>
      <c r="E203" s="65" t="s">
        <v>6</v>
      </c>
      <c r="F203" s="66"/>
      <c r="G203" s="168"/>
      <c r="H203" s="67"/>
      <c r="I203" s="89">
        <f>SUM(I204:I204)</f>
        <v>2001.98</v>
      </c>
      <c r="J203" s="89">
        <f>SUM(J204:J204)</f>
        <v>2537.910046</v>
      </c>
      <c r="K203" s="219" t="s">
        <v>6</v>
      </c>
      <c r="L203" s="219"/>
    </row>
    <row r="204" spans="2:12" ht="45" customHeight="1" outlineLevel="1">
      <c r="B204" s="18" t="s">
        <v>344</v>
      </c>
      <c r="C204" s="106" t="s">
        <v>360</v>
      </c>
      <c r="D204" s="18" t="s">
        <v>153</v>
      </c>
      <c r="E204" s="107" t="s">
        <v>359</v>
      </c>
      <c r="F204" s="18" t="s">
        <v>26</v>
      </c>
      <c r="G204" s="63">
        <v>305.18</v>
      </c>
      <c r="H204" s="56">
        <v>6.56</v>
      </c>
      <c r="I204" s="57">
        <f t="shared" ref="I204" si="50">ROUND(G204*H204,2)</f>
        <v>2001.98</v>
      </c>
      <c r="J204" s="57">
        <f t="shared" ref="J204" si="51">(I204+(I204*$J$4))</f>
        <v>2537.910046</v>
      </c>
      <c r="K204" s="29">
        <v>305.18</v>
      </c>
      <c r="L204" s="30" t="s">
        <v>422</v>
      </c>
    </row>
    <row r="205" spans="2:12" ht="15.75">
      <c r="B205" s="43"/>
      <c r="C205" s="44"/>
      <c r="D205" s="44"/>
      <c r="E205" s="45"/>
      <c r="F205" s="44"/>
      <c r="G205" s="170"/>
      <c r="H205" s="46"/>
      <c r="I205" s="27"/>
      <c r="J205" s="61"/>
    </row>
    <row r="206" spans="2:12" ht="45" customHeight="1">
      <c r="B206" s="64">
        <v>18</v>
      </c>
      <c r="C206" s="64"/>
      <c r="D206" s="64"/>
      <c r="E206" s="65" t="s">
        <v>369</v>
      </c>
      <c r="F206" s="66"/>
      <c r="G206" s="168"/>
      <c r="H206" s="67"/>
      <c r="I206" s="89">
        <f>SUM(I207)</f>
        <v>2223.8256000000001</v>
      </c>
      <c r="J206" s="89">
        <f>SUM(J207)</f>
        <v>2819.14371312</v>
      </c>
      <c r="K206" s="219" t="s">
        <v>369</v>
      </c>
      <c r="L206" s="219"/>
    </row>
    <row r="207" spans="2:12" ht="45" customHeight="1" outlineLevel="1">
      <c r="B207" s="18" t="s">
        <v>533</v>
      </c>
      <c r="C207" s="106" t="s">
        <v>371</v>
      </c>
      <c r="D207" s="18" t="s">
        <v>169</v>
      </c>
      <c r="E207" s="107" t="s">
        <v>370</v>
      </c>
      <c r="F207" s="18" t="s">
        <v>373</v>
      </c>
      <c r="G207" s="57">
        <f>SUM(I9,I23,I28,I44,I61,I64,I82,I87,I90,I96,I106,I113,I133,I153,I170,I198,I203)</f>
        <v>444765.12</v>
      </c>
      <c r="H207" s="108">
        <v>5.0000000000000001E-3</v>
      </c>
      <c r="I207" s="57">
        <f>G207*H207</f>
        <v>2223.8256000000001</v>
      </c>
      <c r="J207" s="57">
        <f t="shared" ref="J207" si="52">(I207+(I207*$J$4))</f>
        <v>2819.14371312</v>
      </c>
      <c r="K207" s="165">
        <v>444391.07</v>
      </c>
      <c r="L207" s="30" t="s">
        <v>423</v>
      </c>
    </row>
    <row r="208" spans="2:12" ht="15.75">
      <c r="B208" s="43"/>
      <c r="C208" s="44"/>
      <c r="D208" s="44"/>
      <c r="E208" s="45"/>
      <c r="F208" s="44"/>
      <c r="G208" s="170"/>
      <c r="H208" s="46"/>
      <c r="I208" s="27"/>
      <c r="J208" s="61"/>
    </row>
    <row r="209" spans="1:12" ht="45" customHeight="1">
      <c r="B209" s="222" t="s">
        <v>374</v>
      </c>
      <c r="C209" s="223"/>
      <c r="D209" s="223"/>
      <c r="E209" s="223"/>
      <c r="F209" s="223"/>
      <c r="G209" s="223"/>
      <c r="H209" s="224"/>
      <c r="I209" s="89">
        <f>SUM(I9,I23,I28,I44,I61,I64,I82,I87,I90,I96,I106,I113,I133,I153,I170,I198,I203,I206)</f>
        <v>446988.94559999998</v>
      </c>
      <c r="J209" s="89">
        <f>SUM(J9,J23,J28,J44,J61,J64,J82,J87,J90,J96,J106,J113,J133,J153,J170,J198,J203,J206)</f>
        <v>566647.88633712009</v>
      </c>
    </row>
    <row r="210" spans="1:12" ht="15.75" collapsed="1">
      <c r="B210" s="218"/>
      <c r="C210" s="218"/>
      <c r="D210" s="218"/>
      <c r="E210" s="218"/>
      <c r="F210" s="218"/>
      <c r="G210" s="218"/>
      <c r="H210" s="218"/>
      <c r="I210" s="218"/>
      <c r="J210" s="218"/>
    </row>
    <row r="211" spans="1:12" ht="60.75" customHeight="1">
      <c r="B211" s="218" t="s">
        <v>542</v>
      </c>
      <c r="C211" s="218"/>
      <c r="D211" s="218"/>
      <c r="E211" s="218"/>
      <c r="F211" s="218"/>
      <c r="G211" s="218"/>
      <c r="H211" s="218"/>
      <c r="I211" s="218"/>
      <c r="J211" s="218"/>
    </row>
    <row r="212" spans="1:12" ht="45" customHeight="1">
      <c r="A212" s="4"/>
    </row>
    <row r="213" spans="1:12" ht="45" customHeight="1">
      <c r="A213" s="4"/>
      <c r="I213" s="185"/>
      <c r="J213" s="185"/>
    </row>
    <row r="217" spans="1:12" s="1" customFormat="1" ht="45" customHeight="1">
      <c r="B217" s="182"/>
      <c r="C217" s="182"/>
      <c r="D217" s="182"/>
      <c r="E217" s="29"/>
      <c r="G217" s="183"/>
      <c r="H217" s="184"/>
      <c r="I217" s="4"/>
      <c r="J217" s="4"/>
      <c r="K217" s="29"/>
      <c r="L217" s="186"/>
    </row>
    <row r="228" spans="1:8" ht="45" customHeight="1">
      <c r="A228" s="4"/>
      <c r="B228" s="4"/>
      <c r="C228" s="4"/>
      <c r="D228" s="4"/>
      <c r="F228" s="4"/>
      <c r="G228" s="187"/>
      <c r="H228" s="4"/>
    </row>
    <row r="229" spans="1:8" ht="45" customHeight="1">
      <c r="A229" s="4"/>
      <c r="B229" s="4"/>
      <c r="C229" s="4"/>
      <c r="D229" s="4"/>
      <c r="F229" s="4"/>
      <c r="G229" s="187"/>
      <c r="H229" s="4"/>
    </row>
    <row r="250" spans="1:8" ht="45" customHeight="1">
      <c r="A250" s="4"/>
      <c r="B250" s="4"/>
      <c r="C250" s="4"/>
      <c r="D250" s="4"/>
      <c r="F250" s="4"/>
      <c r="G250" s="187"/>
      <c r="H250" s="4"/>
    </row>
    <row r="255" spans="1:8" ht="45" customHeight="1">
      <c r="A255" s="4"/>
      <c r="B255" s="4"/>
      <c r="C255" s="4"/>
      <c r="D255" s="4"/>
      <c r="F255" s="4"/>
      <c r="G255" s="187"/>
      <c r="H255" s="4"/>
    </row>
  </sheetData>
  <mergeCells count="52">
    <mergeCell ref="K57:L57"/>
    <mergeCell ref="K55:L55"/>
    <mergeCell ref="K50:L50"/>
    <mergeCell ref="K45:L45"/>
    <mergeCell ref="K28:L28"/>
    <mergeCell ref="K44:L44"/>
    <mergeCell ref="K38:L38"/>
    <mergeCell ref="K35:L35"/>
    <mergeCell ref="K29:L29"/>
    <mergeCell ref="B1:J1"/>
    <mergeCell ref="B2:C3"/>
    <mergeCell ref="D2:F3"/>
    <mergeCell ref="G5:H5"/>
    <mergeCell ref="G2:H3"/>
    <mergeCell ref="K23:L23"/>
    <mergeCell ref="K9:L9"/>
    <mergeCell ref="B4:C5"/>
    <mergeCell ref="D4:F5"/>
    <mergeCell ref="G4:H4"/>
    <mergeCell ref="K7:L7"/>
    <mergeCell ref="B211:J211"/>
    <mergeCell ref="B209:H209"/>
    <mergeCell ref="K97:L97"/>
    <mergeCell ref="K78:L78"/>
    <mergeCell ref="K90:L90"/>
    <mergeCell ref="K96:L96"/>
    <mergeCell ref="K106:L106"/>
    <mergeCell ref="K82:L82"/>
    <mergeCell ref="K87:L87"/>
    <mergeCell ref="K103:L103"/>
    <mergeCell ref="K206:L206"/>
    <mergeCell ref="K113:L113"/>
    <mergeCell ref="K133:L133"/>
    <mergeCell ref="K153:L153"/>
    <mergeCell ref="K170:L170"/>
    <mergeCell ref="K203:L203"/>
    <mergeCell ref="B210:J210"/>
    <mergeCell ref="K64:L64"/>
    <mergeCell ref="K61:L61"/>
    <mergeCell ref="K73:L73"/>
    <mergeCell ref="K71:L71"/>
    <mergeCell ref="K68:L68"/>
    <mergeCell ref="K65:L65"/>
    <mergeCell ref="K126:L126"/>
    <mergeCell ref="K114:L114"/>
    <mergeCell ref="K134:L134"/>
    <mergeCell ref="K147:L147"/>
    <mergeCell ref="K171:L171"/>
    <mergeCell ref="K176:L176"/>
    <mergeCell ref="K184:L184"/>
    <mergeCell ref="K187:L187"/>
    <mergeCell ref="K198:L198"/>
  </mergeCells>
  <phoneticPr fontId="34" type="noConversion"/>
  <conditionalFormatting sqref="G7:I7 G197:I197">
    <cfRule type="cellIs" dxfId="1" priority="648" stopIfTrue="1" operator="equal">
      <formula>0</formula>
    </cfRule>
  </conditionalFormatting>
  <printOptions horizontalCentered="1"/>
  <pageMargins left="0.78740157480314965" right="0.78740157480314965" top="1.3779527559055118" bottom="0.78740157480314965" header="0.35433070866141736" footer="0.19685039370078741"/>
  <pageSetup paperSize="9" scale="42" fitToHeight="0" orientation="portrait" horizontalDpi="4294967295" verticalDpi="4294967295" r:id="rId1"/>
  <headerFooter scaleWithDoc="0">
    <oddHeader>&amp;C&amp;G</oddHeader>
    <oddFooter>&amp;C&amp;"-,Regular"&amp;9MAURICIO PONTES
ENGENHEIRO CIVIL CREA 213.474/D&amp;R&amp;"-,Regular"&amp;8&amp;P</oddFooter>
  </headerFooter>
  <rowBreaks count="2" manualBreakCount="2">
    <brk id="42" min="1" max="9" man="1"/>
    <brk id="77" min="1" max="9" man="1"/>
  </rowBreaks>
  <legacy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48"/>
  <sheetViews>
    <sheetView showGridLines="0" view="pageBreakPreview" zoomScale="90" zoomScaleNormal="80" zoomScaleSheetLayoutView="90" zoomScalePageLayoutView="55" workbookViewId="0">
      <selection activeCell="J12" sqref="J12"/>
    </sheetView>
  </sheetViews>
  <sheetFormatPr defaultRowHeight="35.1" customHeight="1"/>
  <cols>
    <col min="1" max="1" width="2.625" style="44" customWidth="1"/>
    <col min="2" max="2" width="5.25" style="44" bestFit="1" customWidth="1"/>
    <col min="3" max="3" width="25.5" style="45" customWidth="1"/>
    <col min="4" max="4" width="14.25" style="44" bestFit="1" customWidth="1"/>
    <col min="5" max="5" width="8.5" style="44" bestFit="1" customWidth="1"/>
    <col min="6" max="17" width="13.625" style="44" customWidth="1"/>
    <col min="18" max="18" width="13" style="44" customWidth="1"/>
    <col min="19" max="266" width="9" style="44"/>
    <col min="267" max="267" width="60" style="44" customWidth="1"/>
    <col min="268" max="268" width="14" style="44" customWidth="1"/>
    <col min="269" max="269" width="9.25" style="44" bestFit="1" customWidth="1"/>
    <col min="270" max="270" width="11.25" style="44" customWidth="1"/>
    <col min="271" max="273" width="12.625" style="44" customWidth="1"/>
    <col min="274" max="274" width="10.5" style="44" customWidth="1"/>
    <col min="275" max="522" width="9" style="44"/>
    <col min="523" max="523" width="60" style="44" customWidth="1"/>
    <col min="524" max="524" width="14" style="44" customWidth="1"/>
    <col min="525" max="525" width="9.25" style="44" bestFit="1" customWidth="1"/>
    <col min="526" max="526" width="11.25" style="44" customWidth="1"/>
    <col min="527" max="529" width="12.625" style="44" customWidth="1"/>
    <col min="530" max="530" width="10.5" style="44" customWidth="1"/>
    <col min="531" max="778" width="9" style="44"/>
    <col min="779" max="779" width="60" style="44" customWidth="1"/>
    <col min="780" max="780" width="14" style="44" customWidth="1"/>
    <col min="781" max="781" width="9.25" style="44" bestFit="1" customWidth="1"/>
    <col min="782" max="782" width="11.25" style="44" customWidth="1"/>
    <col min="783" max="785" width="12.625" style="44" customWidth="1"/>
    <col min="786" max="786" width="10.5" style="44" customWidth="1"/>
    <col min="787" max="1034" width="9" style="44"/>
    <col min="1035" max="1035" width="60" style="44" customWidth="1"/>
    <col min="1036" max="1036" width="14" style="44" customWidth="1"/>
    <col min="1037" max="1037" width="9.25" style="44" bestFit="1" customWidth="1"/>
    <col min="1038" max="1038" width="11.25" style="44" customWidth="1"/>
    <col min="1039" max="1041" width="12.625" style="44" customWidth="1"/>
    <col min="1042" max="1042" width="10.5" style="44" customWidth="1"/>
    <col min="1043" max="1290" width="9" style="44"/>
    <col min="1291" max="1291" width="60" style="44" customWidth="1"/>
    <col min="1292" max="1292" width="14" style="44" customWidth="1"/>
    <col min="1293" max="1293" width="9.25" style="44" bestFit="1" customWidth="1"/>
    <col min="1294" max="1294" width="11.25" style="44" customWidth="1"/>
    <col min="1295" max="1297" width="12.625" style="44" customWidth="1"/>
    <col min="1298" max="1298" width="10.5" style="44" customWidth="1"/>
    <col min="1299" max="1546" width="9" style="44"/>
    <col min="1547" max="1547" width="60" style="44" customWidth="1"/>
    <col min="1548" max="1548" width="14" style="44" customWidth="1"/>
    <col min="1549" max="1549" width="9.25" style="44" bestFit="1" customWidth="1"/>
    <col min="1550" max="1550" width="11.25" style="44" customWidth="1"/>
    <col min="1551" max="1553" width="12.625" style="44" customWidth="1"/>
    <col min="1554" max="1554" width="10.5" style="44" customWidth="1"/>
    <col min="1555" max="1802" width="9" style="44"/>
    <col min="1803" max="1803" width="60" style="44" customWidth="1"/>
    <col min="1804" max="1804" width="14" style="44" customWidth="1"/>
    <col min="1805" max="1805" width="9.25" style="44" bestFit="1" customWidth="1"/>
    <col min="1806" max="1806" width="11.25" style="44" customWidth="1"/>
    <col min="1807" max="1809" width="12.625" style="44" customWidth="1"/>
    <col min="1810" max="1810" width="10.5" style="44" customWidth="1"/>
    <col min="1811" max="2058" width="9" style="44"/>
    <col min="2059" max="2059" width="60" style="44" customWidth="1"/>
    <col min="2060" max="2060" width="14" style="44" customWidth="1"/>
    <col min="2061" max="2061" width="9.25" style="44" bestFit="1" customWidth="1"/>
    <col min="2062" max="2062" width="11.25" style="44" customWidth="1"/>
    <col min="2063" max="2065" width="12.625" style="44" customWidth="1"/>
    <col min="2066" max="2066" width="10.5" style="44" customWidth="1"/>
    <col min="2067" max="2314" width="9" style="44"/>
    <col min="2315" max="2315" width="60" style="44" customWidth="1"/>
    <col min="2316" max="2316" width="14" style="44" customWidth="1"/>
    <col min="2317" max="2317" width="9.25" style="44" bestFit="1" customWidth="1"/>
    <col min="2318" max="2318" width="11.25" style="44" customWidth="1"/>
    <col min="2319" max="2321" width="12.625" style="44" customWidth="1"/>
    <col min="2322" max="2322" width="10.5" style="44" customWidth="1"/>
    <col min="2323" max="2570" width="9" style="44"/>
    <col min="2571" max="2571" width="60" style="44" customWidth="1"/>
    <col min="2572" max="2572" width="14" style="44" customWidth="1"/>
    <col min="2573" max="2573" width="9.25" style="44" bestFit="1" customWidth="1"/>
    <col min="2574" max="2574" width="11.25" style="44" customWidth="1"/>
    <col min="2575" max="2577" width="12.625" style="44" customWidth="1"/>
    <col min="2578" max="2578" width="10.5" style="44" customWidth="1"/>
    <col min="2579" max="2826" width="9" style="44"/>
    <col min="2827" max="2827" width="60" style="44" customWidth="1"/>
    <col min="2828" max="2828" width="14" style="44" customWidth="1"/>
    <col min="2829" max="2829" width="9.25" style="44" bestFit="1" customWidth="1"/>
    <col min="2830" max="2830" width="11.25" style="44" customWidth="1"/>
    <col min="2831" max="2833" width="12.625" style="44" customWidth="1"/>
    <col min="2834" max="2834" width="10.5" style="44" customWidth="1"/>
    <col min="2835" max="3082" width="9" style="44"/>
    <col min="3083" max="3083" width="60" style="44" customWidth="1"/>
    <col min="3084" max="3084" width="14" style="44" customWidth="1"/>
    <col min="3085" max="3085" width="9.25" style="44" bestFit="1" customWidth="1"/>
    <col min="3086" max="3086" width="11.25" style="44" customWidth="1"/>
    <col min="3087" max="3089" width="12.625" style="44" customWidth="1"/>
    <col min="3090" max="3090" width="10.5" style="44" customWidth="1"/>
    <col min="3091" max="3338" width="9" style="44"/>
    <col min="3339" max="3339" width="60" style="44" customWidth="1"/>
    <col min="3340" max="3340" width="14" style="44" customWidth="1"/>
    <col min="3341" max="3341" width="9.25" style="44" bestFit="1" customWidth="1"/>
    <col min="3342" max="3342" width="11.25" style="44" customWidth="1"/>
    <col min="3343" max="3345" width="12.625" style="44" customWidth="1"/>
    <col min="3346" max="3346" width="10.5" style="44" customWidth="1"/>
    <col min="3347" max="3594" width="9" style="44"/>
    <col min="3595" max="3595" width="60" style="44" customWidth="1"/>
    <col min="3596" max="3596" width="14" style="44" customWidth="1"/>
    <col min="3597" max="3597" width="9.25" style="44" bestFit="1" customWidth="1"/>
    <col min="3598" max="3598" width="11.25" style="44" customWidth="1"/>
    <col min="3599" max="3601" width="12.625" style="44" customWidth="1"/>
    <col min="3602" max="3602" width="10.5" style="44" customWidth="1"/>
    <col min="3603" max="3850" width="9" style="44"/>
    <col min="3851" max="3851" width="60" style="44" customWidth="1"/>
    <col min="3852" max="3852" width="14" style="44" customWidth="1"/>
    <col min="3853" max="3853" width="9.25" style="44" bestFit="1" customWidth="1"/>
    <col min="3854" max="3854" width="11.25" style="44" customWidth="1"/>
    <col min="3855" max="3857" width="12.625" style="44" customWidth="1"/>
    <col min="3858" max="3858" width="10.5" style="44" customWidth="1"/>
    <col min="3859" max="4106" width="9" style="44"/>
    <col min="4107" max="4107" width="60" style="44" customWidth="1"/>
    <col min="4108" max="4108" width="14" style="44" customWidth="1"/>
    <col min="4109" max="4109" width="9.25" style="44" bestFit="1" customWidth="1"/>
    <col min="4110" max="4110" width="11.25" style="44" customWidth="1"/>
    <col min="4111" max="4113" width="12.625" style="44" customWidth="1"/>
    <col min="4114" max="4114" width="10.5" style="44" customWidth="1"/>
    <col min="4115" max="4362" width="9" style="44"/>
    <col min="4363" max="4363" width="60" style="44" customWidth="1"/>
    <col min="4364" max="4364" width="14" style="44" customWidth="1"/>
    <col min="4365" max="4365" width="9.25" style="44" bestFit="1" customWidth="1"/>
    <col min="4366" max="4366" width="11.25" style="44" customWidth="1"/>
    <col min="4367" max="4369" width="12.625" style="44" customWidth="1"/>
    <col min="4370" max="4370" width="10.5" style="44" customWidth="1"/>
    <col min="4371" max="4618" width="9" style="44"/>
    <col min="4619" max="4619" width="60" style="44" customWidth="1"/>
    <col min="4620" max="4620" width="14" style="44" customWidth="1"/>
    <col min="4621" max="4621" width="9.25" style="44" bestFit="1" customWidth="1"/>
    <col min="4622" max="4622" width="11.25" style="44" customWidth="1"/>
    <col min="4623" max="4625" width="12.625" style="44" customWidth="1"/>
    <col min="4626" max="4626" width="10.5" style="44" customWidth="1"/>
    <col min="4627" max="4874" width="9" style="44"/>
    <col min="4875" max="4875" width="60" style="44" customWidth="1"/>
    <col min="4876" max="4876" width="14" style="44" customWidth="1"/>
    <col min="4877" max="4877" width="9.25" style="44" bestFit="1" customWidth="1"/>
    <col min="4878" max="4878" width="11.25" style="44" customWidth="1"/>
    <col min="4879" max="4881" width="12.625" style="44" customWidth="1"/>
    <col min="4882" max="4882" width="10.5" style="44" customWidth="1"/>
    <col min="4883" max="5130" width="9" style="44"/>
    <col min="5131" max="5131" width="60" style="44" customWidth="1"/>
    <col min="5132" max="5132" width="14" style="44" customWidth="1"/>
    <col min="5133" max="5133" width="9.25" style="44" bestFit="1" customWidth="1"/>
    <col min="5134" max="5134" width="11.25" style="44" customWidth="1"/>
    <col min="5135" max="5137" width="12.625" style="44" customWidth="1"/>
    <col min="5138" max="5138" width="10.5" style="44" customWidth="1"/>
    <col min="5139" max="5386" width="9" style="44"/>
    <col min="5387" max="5387" width="60" style="44" customWidth="1"/>
    <col min="5388" max="5388" width="14" style="44" customWidth="1"/>
    <col min="5389" max="5389" width="9.25" style="44" bestFit="1" customWidth="1"/>
    <col min="5390" max="5390" width="11.25" style="44" customWidth="1"/>
    <col min="5391" max="5393" width="12.625" style="44" customWidth="1"/>
    <col min="5394" max="5394" width="10.5" style="44" customWidth="1"/>
    <col min="5395" max="5642" width="9" style="44"/>
    <col min="5643" max="5643" width="60" style="44" customWidth="1"/>
    <col min="5644" max="5644" width="14" style="44" customWidth="1"/>
    <col min="5645" max="5645" width="9.25" style="44" bestFit="1" customWidth="1"/>
    <col min="5646" max="5646" width="11.25" style="44" customWidth="1"/>
    <col min="5647" max="5649" width="12.625" style="44" customWidth="1"/>
    <col min="5650" max="5650" width="10.5" style="44" customWidth="1"/>
    <col min="5651" max="5898" width="9" style="44"/>
    <col min="5899" max="5899" width="60" style="44" customWidth="1"/>
    <col min="5900" max="5900" width="14" style="44" customWidth="1"/>
    <col min="5901" max="5901" width="9.25" style="44" bestFit="1" customWidth="1"/>
    <col min="5902" max="5902" width="11.25" style="44" customWidth="1"/>
    <col min="5903" max="5905" width="12.625" style="44" customWidth="1"/>
    <col min="5906" max="5906" width="10.5" style="44" customWidth="1"/>
    <col min="5907" max="6154" width="9" style="44"/>
    <col min="6155" max="6155" width="60" style="44" customWidth="1"/>
    <col min="6156" max="6156" width="14" style="44" customWidth="1"/>
    <col min="6157" max="6157" width="9.25" style="44" bestFit="1" customWidth="1"/>
    <col min="6158" max="6158" width="11.25" style="44" customWidth="1"/>
    <col min="6159" max="6161" width="12.625" style="44" customWidth="1"/>
    <col min="6162" max="6162" width="10.5" style="44" customWidth="1"/>
    <col min="6163" max="6410" width="9" style="44"/>
    <col min="6411" max="6411" width="60" style="44" customWidth="1"/>
    <col min="6412" max="6412" width="14" style="44" customWidth="1"/>
    <col min="6413" max="6413" width="9.25" style="44" bestFit="1" customWidth="1"/>
    <col min="6414" max="6414" width="11.25" style="44" customWidth="1"/>
    <col min="6415" max="6417" width="12.625" style="44" customWidth="1"/>
    <col min="6418" max="6418" width="10.5" style="44" customWidth="1"/>
    <col min="6419" max="6666" width="9" style="44"/>
    <col min="6667" max="6667" width="60" style="44" customWidth="1"/>
    <col min="6668" max="6668" width="14" style="44" customWidth="1"/>
    <col min="6669" max="6669" width="9.25" style="44" bestFit="1" customWidth="1"/>
    <col min="6670" max="6670" width="11.25" style="44" customWidth="1"/>
    <col min="6671" max="6673" width="12.625" style="44" customWidth="1"/>
    <col min="6674" max="6674" width="10.5" style="44" customWidth="1"/>
    <col min="6675" max="6922" width="9" style="44"/>
    <col min="6923" max="6923" width="60" style="44" customWidth="1"/>
    <col min="6924" max="6924" width="14" style="44" customWidth="1"/>
    <col min="6925" max="6925" width="9.25" style="44" bestFit="1" customWidth="1"/>
    <col min="6926" max="6926" width="11.25" style="44" customWidth="1"/>
    <col min="6927" max="6929" width="12.625" style="44" customWidth="1"/>
    <col min="6930" max="6930" width="10.5" style="44" customWidth="1"/>
    <col min="6931" max="7178" width="9" style="44"/>
    <col min="7179" max="7179" width="60" style="44" customWidth="1"/>
    <col min="7180" max="7180" width="14" style="44" customWidth="1"/>
    <col min="7181" max="7181" width="9.25" style="44" bestFit="1" customWidth="1"/>
    <col min="7182" max="7182" width="11.25" style="44" customWidth="1"/>
    <col min="7183" max="7185" width="12.625" style="44" customWidth="1"/>
    <col min="7186" max="7186" width="10.5" style="44" customWidth="1"/>
    <col min="7187" max="7434" width="9" style="44"/>
    <col min="7435" max="7435" width="60" style="44" customWidth="1"/>
    <col min="7436" max="7436" width="14" style="44" customWidth="1"/>
    <col min="7437" max="7437" width="9.25" style="44" bestFit="1" customWidth="1"/>
    <col min="7438" max="7438" width="11.25" style="44" customWidth="1"/>
    <col min="7439" max="7441" width="12.625" style="44" customWidth="1"/>
    <col min="7442" max="7442" width="10.5" style="44" customWidth="1"/>
    <col min="7443" max="7690" width="9" style="44"/>
    <col min="7691" max="7691" width="60" style="44" customWidth="1"/>
    <col min="7692" max="7692" width="14" style="44" customWidth="1"/>
    <col min="7693" max="7693" width="9.25" style="44" bestFit="1" customWidth="1"/>
    <col min="7694" max="7694" width="11.25" style="44" customWidth="1"/>
    <col min="7695" max="7697" width="12.625" style="44" customWidth="1"/>
    <col min="7698" max="7698" width="10.5" style="44" customWidth="1"/>
    <col min="7699" max="7946" width="9" style="44"/>
    <col min="7947" max="7947" width="60" style="44" customWidth="1"/>
    <col min="7948" max="7948" width="14" style="44" customWidth="1"/>
    <col min="7949" max="7949" width="9.25" style="44" bestFit="1" customWidth="1"/>
    <col min="7950" max="7950" width="11.25" style="44" customWidth="1"/>
    <col min="7951" max="7953" width="12.625" style="44" customWidth="1"/>
    <col min="7954" max="7954" width="10.5" style="44" customWidth="1"/>
    <col min="7955" max="8202" width="9" style="44"/>
    <col min="8203" max="8203" width="60" style="44" customWidth="1"/>
    <col min="8204" max="8204" width="14" style="44" customWidth="1"/>
    <col min="8205" max="8205" width="9.25" style="44" bestFit="1" customWidth="1"/>
    <col min="8206" max="8206" width="11.25" style="44" customWidth="1"/>
    <col min="8207" max="8209" width="12.625" style="44" customWidth="1"/>
    <col min="8210" max="8210" width="10.5" style="44" customWidth="1"/>
    <col min="8211" max="8458" width="9" style="44"/>
    <col min="8459" max="8459" width="60" style="44" customWidth="1"/>
    <col min="8460" max="8460" width="14" style="44" customWidth="1"/>
    <col min="8461" max="8461" width="9.25" style="44" bestFit="1" customWidth="1"/>
    <col min="8462" max="8462" width="11.25" style="44" customWidth="1"/>
    <col min="8463" max="8465" width="12.625" style="44" customWidth="1"/>
    <col min="8466" max="8466" width="10.5" style="44" customWidth="1"/>
    <col min="8467" max="8714" width="9" style="44"/>
    <col min="8715" max="8715" width="60" style="44" customWidth="1"/>
    <col min="8716" max="8716" width="14" style="44" customWidth="1"/>
    <col min="8717" max="8717" width="9.25" style="44" bestFit="1" customWidth="1"/>
    <col min="8718" max="8718" width="11.25" style="44" customWidth="1"/>
    <col min="8719" max="8721" width="12.625" style="44" customWidth="1"/>
    <col min="8722" max="8722" width="10.5" style="44" customWidth="1"/>
    <col min="8723" max="8970" width="9" style="44"/>
    <col min="8971" max="8971" width="60" style="44" customWidth="1"/>
    <col min="8972" max="8972" width="14" style="44" customWidth="1"/>
    <col min="8973" max="8973" width="9.25" style="44" bestFit="1" customWidth="1"/>
    <col min="8974" max="8974" width="11.25" style="44" customWidth="1"/>
    <col min="8975" max="8977" width="12.625" style="44" customWidth="1"/>
    <col min="8978" max="8978" width="10.5" style="44" customWidth="1"/>
    <col min="8979" max="9226" width="9" style="44"/>
    <col min="9227" max="9227" width="60" style="44" customWidth="1"/>
    <col min="9228" max="9228" width="14" style="44" customWidth="1"/>
    <col min="9229" max="9229" width="9.25" style="44" bestFit="1" customWidth="1"/>
    <col min="9230" max="9230" width="11.25" style="44" customWidth="1"/>
    <col min="9231" max="9233" width="12.625" style="44" customWidth="1"/>
    <col min="9234" max="9234" width="10.5" style="44" customWidth="1"/>
    <col min="9235" max="9482" width="9" style="44"/>
    <col min="9483" max="9483" width="60" style="44" customWidth="1"/>
    <col min="9484" max="9484" width="14" style="44" customWidth="1"/>
    <col min="9485" max="9485" width="9.25" style="44" bestFit="1" customWidth="1"/>
    <col min="9486" max="9486" width="11.25" style="44" customWidth="1"/>
    <col min="9487" max="9489" width="12.625" style="44" customWidth="1"/>
    <col min="9490" max="9490" width="10.5" style="44" customWidth="1"/>
    <col min="9491" max="9738" width="9" style="44"/>
    <col min="9739" max="9739" width="60" style="44" customWidth="1"/>
    <col min="9740" max="9740" width="14" style="44" customWidth="1"/>
    <col min="9741" max="9741" width="9.25" style="44" bestFit="1" customWidth="1"/>
    <col min="9742" max="9742" width="11.25" style="44" customWidth="1"/>
    <col min="9743" max="9745" width="12.625" style="44" customWidth="1"/>
    <col min="9746" max="9746" width="10.5" style="44" customWidth="1"/>
    <col min="9747" max="9994" width="9" style="44"/>
    <col min="9995" max="9995" width="60" style="44" customWidth="1"/>
    <col min="9996" max="9996" width="14" style="44" customWidth="1"/>
    <col min="9997" max="9997" width="9.25" style="44" bestFit="1" customWidth="1"/>
    <col min="9998" max="9998" width="11.25" style="44" customWidth="1"/>
    <col min="9999" max="10001" width="12.625" style="44" customWidth="1"/>
    <col min="10002" max="10002" width="10.5" style="44" customWidth="1"/>
    <col min="10003" max="10250" width="9" style="44"/>
    <col min="10251" max="10251" width="60" style="44" customWidth="1"/>
    <col min="10252" max="10252" width="14" style="44" customWidth="1"/>
    <col min="10253" max="10253" width="9.25" style="44" bestFit="1" customWidth="1"/>
    <col min="10254" max="10254" width="11.25" style="44" customWidth="1"/>
    <col min="10255" max="10257" width="12.625" style="44" customWidth="1"/>
    <col min="10258" max="10258" width="10.5" style="44" customWidth="1"/>
    <col min="10259" max="10506" width="9" style="44"/>
    <col min="10507" max="10507" width="60" style="44" customWidth="1"/>
    <col min="10508" max="10508" width="14" style="44" customWidth="1"/>
    <col min="10509" max="10509" width="9.25" style="44" bestFit="1" customWidth="1"/>
    <col min="10510" max="10510" width="11.25" style="44" customWidth="1"/>
    <col min="10511" max="10513" width="12.625" style="44" customWidth="1"/>
    <col min="10514" max="10514" width="10.5" style="44" customWidth="1"/>
    <col min="10515" max="10762" width="9" style="44"/>
    <col min="10763" max="10763" width="60" style="44" customWidth="1"/>
    <col min="10764" max="10764" width="14" style="44" customWidth="1"/>
    <col min="10765" max="10765" width="9.25" style="44" bestFit="1" customWidth="1"/>
    <col min="10766" max="10766" width="11.25" style="44" customWidth="1"/>
    <col min="10767" max="10769" width="12.625" style="44" customWidth="1"/>
    <col min="10770" max="10770" width="10.5" style="44" customWidth="1"/>
    <col min="10771" max="11018" width="9" style="44"/>
    <col min="11019" max="11019" width="60" style="44" customWidth="1"/>
    <col min="11020" max="11020" width="14" style="44" customWidth="1"/>
    <col min="11021" max="11021" width="9.25" style="44" bestFit="1" customWidth="1"/>
    <col min="11022" max="11022" width="11.25" style="44" customWidth="1"/>
    <col min="11023" max="11025" width="12.625" style="44" customWidth="1"/>
    <col min="11026" max="11026" width="10.5" style="44" customWidth="1"/>
    <col min="11027" max="11274" width="9" style="44"/>
    <col min="11275" max="11275" width="60" style="44" customWidth="1"/>
    <col min="11276" max="11276" width="14" style="44" customWidth="1"/>
    <col min="11277" max="11277" width="9.25" style="44" bestFit="1" customWidth="1"/>
    <col min="11278" max="11278" width="11.25" style="44" customWidth="1"/>
    <col min="11279" max="11281" width="12.625" style="44" customWidth="1"/>
    <col min="11282" max="11282" width="10.5" style="44" customWidth="1"/>
    <col min="11283" max="11530" width="9" style="44"/>
    <col min="11531" max="11531" width="60" style="44" customWidth="1"/>
    <col min="11532" max="11532" width="14" style="44" customWidth="1"/>
    <col min="11533" max="11533" width="9.25" style="44" bestFit="1" customWidth="1"/>
    <col min="11534" max="11534" width="11.25" style="44" customWidth="1"/>
    <col min="11535" max="11537" width="12.625" style="44" customWidth="1"/>
    <col min="11538" max="11538" width="10.5" style="44" customWidth="1"/>
    <col min="11539" max="11786" width="9" style="44"/>
    <col min="11787" max="11787" width="60" style="44" customWidth="1"/>
    <col min="11788" max="11788" width="14" style="44" customWidth="1"/>
    <col min="11789" max="11789" width="9.25" style="44" bestFit="1" customWidth="1"/>
    <col min="11790" max="11790" width="11.25" style="44" customWidth="1"/>
    <col min="11791" max="11793" width="12.625" style="44" customWidth="1"/>
    <col min="11794" max="11794" width="10.5" style="44" customWidth="1"/>
    <col min="11795" max="12042" width="9" style="44"/>
    <col min="12043" max="12043" width="60" style="44" customWidth="1"/>
    <col min="12044" max="12044" width="14" style="44" customWidth="1"/>
    <col min="12045" max="12045" width="9.25" style="44" bestFit="1" customWidth="1"/>
    <col min="12046" max="12046" width="11.25" style="44" customWidth="1"/>
    <col min="12047" max="12049" width="12.625" style="44" customWidth="1"/>
    <col min="12050" max="12050" width="10.5" style="44" customWidth="1"/>
    <col min="12051" max="12298" width="9" style="44"/>
    <col min="12299" max="12299" width="60" style="44" customWidth="1"/>
    <col min="12300" max="12300" width="14" style="44" customWidth="1"/>
    <col min="12301" max="12301" width="9.25" style="44" bestFit="1" customWidth="1"/>
    <col min="12302" max="12302" width="11.25" style="44" customWidth="1"/>
    <col min="12303" max="12305" width="12.625" style="44" customWidth="1"/>
    <col min="12306" max="12306" width="10.5" style="44" customWidth="1"/>
    <col min="12307" max="12554" width="9" style="44"/>
    <col min="12555" max="12555" width="60" style="44" customWidth="1"/>
    <col min="12556" max="12556" width="14" style="44" customWidth="1"/>
    <col min="12557" max="12557" width="9.25" style="44" bestFit="1" customWidth="1"/>
    <col min="12558" max="12558" width="11.25" style="44" customWidth="1"/>
    <col min="12559" max="12561" width="12.625" style="44" customWidth="1"/>
    <col min="12562" max="12562" width="10.5" style="44" customWidth="1"/>
    <col min="12563" max="12810" width="9" style="44"/>
    <col min="12811" max="12811" width="60" style="44" customWidth="1"/>
    <col min="12812" max="12812" width="14" style="44" customWidth="1"/>
    <col min="12813" max="12813" width="9.25" style="44" bestFit="1" customWidth="1"/>
    <col min="12814" max="12814" width="11.25" style="44" customWidth="1"/>
    <col min="12815" max="12817" width="12.625" style="44" customWidth="1"/>
    <col min="12818" max="12818" width="10.5" style="44" customWidth="1"/>
    <col min="12819" max="13066" width="9" style="44"/>
    <col min="13067" max="13067" width="60" style="44" customWidth="1"/>
    <col min="13068" max="13068" width="14" style="44" customWidth="1"/>
    <col min="13069" max="13069" width="9.25" style="44" bestFit="1" customWidth="1"/>
    <col min="13070" max="13070" width="11.25" style="44" customWidth="1"/>
    <col min="13071" max="13073" width="12.625" style="44" customWidth="1"/>
    <col min="13074" max="13074" width="10.5" style="44" customWidth="1"/>
    <col min="13075" max="13322" width="9" style="44"/>
    <col min="13323" max="13323" width="60" style="44" customWidth="1"/>
    <col min="13324" max="13324" width="14" style="44" customWidth="1"/>
    <col min="13325" max="13325" width="9.25" style="44" bestFit="1" customWidth="1"/>
    <col min="13326" max="13326" width="11.25" style="44" customWidth="1"/>
    <col min="13327" max="13329" width="12.625" style="44" customWidth="1"/>
    <col min="13330" max="13330" width="10.5" style="44" customWidth="1"/>
    <col min="13331" max="13578" width="9" style="44"/>
    <col min="13579" max="13579" width="60" style="44" customWidth="1"/>
    <col min="13580" max="13580" width="14" style="44" customWidth="1"/>
    <col min="13581" max="13581" width="9.25" style="44" bestFit="1" customWidth="1"/>
    <col min="13582" max="13582" width="11.25" style="44" customWidth="1"/>
    <col min="13583" max="13585" width="12.625" style="44" customWidth="1"/>
    <col min="13586" max="13586" width="10.5" style="44" customWidth="1"/>
    <col min="13587" max="13834" width="9" style="44"/>
    <col min="13835" max="13835" width="60" style="44" customWidth="1"/>
    <col min="13836" max="13836" width="14" style="44" customWidth="1"/>
    <col min="13837" max="13837" width="9.25" style="44" bestFit="1" customWidth="1"/>
    <col min="13838" max="13838" width="11.25" style="44" customWidth="1"/>
    <col min="13839" max="13841" width="12.625" style="44" customWidth="1"/>
    <col min="13842" max="13842" width="10.5" style="44" customWidth="1"/>
    <col min="13843" max="14090" width="9" style="44"/>
    <col min="14091" max="14091" width="60" style="44" customWidth="1"/>
    <col min="14092" max="14092" width="14" style="44" customWidth="1"/>
    <col min="14093" max="14093" width="9.25" style="44" bestFit="1" customWidth="1"/>
    <col min="14094" max="14094" width="11.25" style="44" customWidth="1"/>
    <col min="14095" max="14097" width="12.625" style="44" customWidth="1"/>
    <col min="14098" max="14098" width="10.5" style="44" customWidth="1"/>
    <col min="14099" max="14346" width="9" style="44"/>
    <col min="14347" max="14347" width="60" style="44" customWidth="1"/>
    <col min="14348" max="14348" width="14" style="44" customWidth="1"/>
    <col min="14349" max="14349" width="9.25" style="44" bestFit="1" customWidth="1"/>
    <col min="14350" max="14350" width="11.25" style="44" customWidth="1"/>
    <col min="14351" max="14353" width="12.625" style="44" customWidth="1"/>
    <col min="14354" max="14354" width="10.5" style="44" customWidth="1"/>
    <col min="14355" max="14602" width="9" style="44"/>
    <col min="14603" max="14603" width="60" style="44" customWidth="1"/>
    <col min="14604" max="14604" width="14" style="44" customWidth="1"/>
    <col min="14605" max="14605" width="9.25" style="44" bestFit="1" customWidth="1"/>
    <col min="14606" max="14606" width="11.25" style="44" customWidth="1"/>
    <col min="14607" max="14609" width="12.625" style="44" customWidth="1"/>
    <col min="14610" max="14610" width="10.5" style="44" customWidth="1"/>
    <col min="14611" max="14858" width="9" style="44"/>
    <col min="14859" max="14859" width="60" style="44" customWidth="1"/>
    <col min="14860" max="14860" width="14" style="44" customWidth="1"/>
    <col min="14861" max="14861" width="9.25" style="44" bestFit="1" customWidth="1"/>
    <col min="14862" max="14862" width="11.25" style="44" customWidth="1"/>
    <col min="14863" max="14865" width="12.625" style="44" customWidth="1"/>
    <col min="14866" max="14866" width="10.5" style="44" customWidth="1"/>
    <col min="14867" max="15114" width="9" style="44"/>
    <col min="15115" max="15115" width="60" style="44" customWidth="1"/>
    <col min="15116" max="15116" width="14" style="44" customWidth="1"/>
    <col min="15117" max="15117" width="9.25" style="44" bestFit="1" customWidth="1"/>
    <col min="15118" max="15118" width="11.25" style="44" customWidth="1"/>
    <col min="15119" max="15121" width="12.625" style="44" customWidth="1"/>
    <col min="15122" max="15122" width="10.5" style="44" customWidth="1"/>
    <col min="15123" max="15370" width="9" style="44"/>
    <col min="15371" max="15371" width="60" style="44" customWidth="1"/>
    <col min="15372" max="15372" width="14" style="44" customWidth="1"/>
    <col min="15373" max="15373" width="9.25" style="44" bestFit="1" customWidth="1"/>
    <col min="15374" max="15374" width="11.25" style="44" customWidth="1"/>
    <col min="15375" max="15377" width="12.625" style="44" customWidth="1"/>
    <col min="15378" max="15378" width="10.5" style="44" customWidth="1"/>
    <col min="15379" max="15626" width="9" style="44"/>
    <col min="15627" max="15627" width="60" style="44" customWidth="1"/>
    <col min="15628" max="15628" width="14" style="44" customWidth="1"/>
    <col min="15629" max="15629" width="9.25" style="44" bestFit="1" customWidth="1"/>
    <col min="15630" max="15630" width="11.25" style="44" customWidth="1"/>
    <col min="15631" max="15633" width="12.625" style="44" customWidth="1"/>
    <col min="15634" max="15634" width="10.5" style="44" customWidth="1"/>
    <col min="15635" max="15882" width="9" style="44"/>
    <col min="15883" max="15883" width="60" style="44" customWidth="1"/>
    <col min="15884" max="15884" width="14" style="44" customWidth="1"/>
    <col min="15885" max="15885" width="9.25" style="44" bestFit="1" customWidth="1"/>
    <col min="15886" max="15886" width="11.25" style="44" customWidth="1"/>
    <col min="15887" max="15889" width="12.625" style="44" customWidth="1"/>
    <col min="15890" max="15890" width="10.5" style="44" customWidth="1"/>
    <col min="15891" max="16138" width="9" style="44"/>
    <col min="16139" max="16139" width="60" style="44" customWidth="1"/>
    <col min="16140" max="16140" width="14" style="44" customWidth="1"/>
    <col min="16141" max="16141" width="9.25" style="44" bestFit="1" customWidth="1"/>
    <col min="16142" max="16142" width="11.25" style="44" customWidth="1"/>
    <col min="16143" max="16145" width="12.625" style="44" customWidth="1"/>
    <col min="16146" max="16146" width="10.5" style="44" customWidth="1"/>
    <col min="16147" max="16384" width="9" style="44"/>
  </cols>
  <sheetData>
    <row r="1" spans="2:18" ht="35.1" customHeight="1">
      <c r="B1" s="229" t="s">
        <v>563</v>
      </c>
      <c r="C1" s="229"/>
      <c r="D1" s="229"/>
      <c r="E1" s="229"/>
      <c r="F1" s="229"/>
      <c r="G1" s="229"/>
      <c r="H1" s="229"/>
      <c r="I1" s="229"/>
      <c r="J1" s="229"/>
      <c r="K1" s="229"/>
      <c r="L1" s="229"/>
      <c r="M1" s="229"/>
      <c r="N1" s="229"/>
      <c r="O1" s="229"/>
      <c r="P1" s="229"/>
      <c r="Q1" s="229"/>
    </row>
    <row r="2" spans="2:18" ht="15.75">
      <c r="B2" s="241" t="s">
        <v>159</v>
      </c>
      <c r="C2" s="241"/>
      <c r="D2" s="235" t="s">
        <v>372</v>
      </c>
      <c r="E2" s="235"/>
      <c r="F2" s="235"/>
      <c r="G2" s="235"/>
      <c r="H2" s="235"/>
      <c r="I2" s="235"/>
      <c r="J2" s="235"/>
      <c r="K2" s="235"/>
      <c r="L2" s="235"/>
      <c r="M2" s="235"/>
      <c r="N2" s="232" t="s">
        <v>160</v>
      </c>
      <c r="O2" s="232"/>
      <c r="P2" s="32" t="s">
        <v>161</v>
      </c>
      <c r="Q2" s="33" t="s">
        <v>162</v>
      </c>
    </row>
    <row r="3" spans="2:18" ht="15.75">
      <c r="B3" s="241"/>
      <c r="C3" s="241"/>
      <c r="D3" s="235"/>
      <c r="E3" s="235"/>
      <c r="F3" s="235"/>
      <c r="G3" s="235"/>
      <c r="H3" s="235"/>
      <c r="I3" s="235"/>
      <c r="J3" s="235"/>
      <c r="K3" s="235"/>
      <c r="L3" s="235"/>
      <c r="M3" s="235"/>
      <c r="N3" s="232"/>
      <c r="O3" s="232"/>
      <c r="P3" s="32" t="s">
        <v>163</v>
      </c>
      <c r="Q3" s="34">
        <v>45518</v>
      </c>
    </row>
    <row r="4" spans="2:18" ht="15.75">
      <c r="B4" s="241" t="s">
        <v>164</v>
      </c>
      <c r="C4" s="241"/>
      <c r="D4" s="236" t="s">
        <v>367</v>
      </c>
      <c r="E4" s="236"/>
      <c r="F4" s="236"/>
      <c r="G4" s="236"/>
      <c r="H4" s="236"/>
      <c r="I4" s="236"/>
      <c r="J4" s="236"/>
      <c r="K4" s="236"/>
      <c r="L4" s="236"/>
      <c r="M4" s="236"/>
      <c r="N4" s="236" t="str">
        <f>ORÇAMENTO!G4</f>
        <v>SETOP 08/2023</v>
      </c>
      <c r="O4" s="236"/>
      <c r="P4" s="32" t="s">
        <v>166</v>
      </c>
      <c r="Q4" s="35">
        <v>0.26769999999999999</v>
      </c>
    </row>
    <row r="5" spans="2:18" ht="15.75">
      <c r="B5" s="241"/>
      <c r="C5" s="241"/>
      <c r="D5" s="236"/>
      <c r="E5" s="236"/>
      <c r="F5" s="236"/>
      <c r="G5" s="236"/>
      <c r="H5" s="236"/>
      <c r="I5" s="236"/>
      <c r="J5" s="236"/>
      <c r="K5" s="236"/>
      <c r="L5" s="236"/>
      <c r="M5" s="236"/>
      <c r="N5" s="236" t="str">
        <f>ORÇAMENTO!G5</f>
        <v>SINAPI 03/2024</v>
      </c>
      <c r="O5" s="236"/>
      <c r="P5" s="32"/>
      <c r="Q5" s="35"/>
    </row>
    <row r="6" spans="2:18" ht="15.75">
      <c r="B6" s="237"/>
      <c r="C6" s="238"/>
      <c r="D6" s="238"/>
      <c r="E6" s="238"/>
      <c r="F6" s="238"/>
      <c r="G6" s="238"/>
      <c r="H6" s="238"/>
      <c r="I6" s="238"/>
      <c r="J6" s="238"/>
      <c r="K6" s="238"/>
      <c r="L6" s="238"/>
      <c r="M6" s="238"/>
      <c r="N6" s="238"/>
      <c r="O6" s="238"/>
      <c r="P6" s="238"/>
      <c r="Q6" s="239"/>
    </row>
    <row r="7" spans="2:18" ht="35.1" customHeight="1">
      <c r="B7" s="110" t="s">
        <v>14</v>
      </c>
      <c r="C7" s="127" t="s">
        <v>17</v>
      </c>
      <c r="D7" s="110" t="s">
        <v>19</v>
      </c>
      <c r="E7" s="110" t="s">
        <v>76</v>
      </c>
      <c r="F7" s="110">
        <v>1</v>
      </c>
      <c r="G7" s="110">
        <v>2</v>
      </c>
      <c r="H7" s="110">
        <v>3</v>
      </c>
      <c r="I7" s="110">
        <v>4</v>
      </c>
      <c r="J7" s="110">
        <v>5</v>
      </c>
      <c r="K7" s="110">
        <v>6</v>
      </c>
      <c r="L7" s="110">
        <v>7</v>
      </c>
      <c r="M7" s="110">
        <v>8</v>
      </c>
      <c r="N7" s="110">
        <v>9</v>
      </c>
      <c r="O7" s="110">
        <v>10</v>
      </c>
      <c r="P7" s="110">
        <v>11</v>
      </c>
      <c r="Q7" s="110">
        <v>12</v>
      </c>
    </row>
    <row r="8" spans="2:18" ht="15.75">
      <c r="B8" s="237"/>
      <c r="C8" s="238"/>
      <c r="D8" s="238"/>
      <c r="E8" s="238"/>
      <c r="F8" s="238"/>
      <c r="G8" s="238"/>
      <c r="H8" s="238"/>
      <c r="I8" s="238"/>
      <c r="J8" s="238"/>
      <c r="K8" s="238"/>
      <c r="L8" s="238"/>
      <c r="M8" s="238"/>
      <c r="N8" s="238"/>
      <c r="O8" s="238"/>
      <c r="P8" s="238"/>
      <c r="Q8" s="239"/>
    </row>
    <row r="9" spans="2:18" ht="35.1" customHeight="1">
      <c r="B9" s="13"/>
      <c r="C9" s="109"/>
      <c r="D9" s="13"/>
      <c r="E9" s="13"/>
      <c r="F9" s="111">
        <f>D10*F10</f>
        <v>42710.613134000007</v>
      </c>
      <c r="G9" s="111"/>
      <c r="H9" s="111"/>
      <c r="I9" s="111"/>
      <c r="J9" s="111"/>
      <c r="K9" s="111"/>
      <c r="L9" s="111"/>
      <c r="M9" s="111"/>
      <c r="N9" s="111"/>
      <c r="O9" s="111"/>
      <c r="P9" s="111"/>
      <c r="Q9" s="111"/>
    </row>
    <row r="10" spans="2:18" ht="35.1" customHeight="1">
      <c r="B10" s="13">
        <v>1</v>
      </c>
      <c r="C10" s="128" t="s">
        <v>113</v>
      </c>
      <c r="D10" s="112">
        <f>ORÇAMENTO!J9</f>
        <v>42710.613134000007</v>
      </c>
      <c r="E10" s="113">
        <f>D10/$D$47</f>
        <v>7.5374168268916575E-2</v>
      </c>
      <c r="F10" s="114">
        <v>1</v>
      </c>
      <c r="G10" s="114"/>
      <c r="H10" s="114"/>
      <c r="I10" s="114"/>
      <c r="J10" s="114"/>
      <c r="K10" s="114"/>
      <c r="L10" s="114"/>
      <c r="M10" s="114"/>
      <c r="N10" s="114"/>
      <c r="O10" s="114"/>
      <c r="P10" s="114"/>
      <c r="Q10" s="114"/>
      <c r="R10" s="115"/>
    </row>
    <row r="11" spans="2:18" ht="35.1" customHeight="1">
      <c r="B11" s="13"/>
      <c r="C11" s="109"/>
      <c r="D11" s="112"/>
      <c r="E11" s="113"/>
      <c r="F11" s="111">
        <f>D12*F12</f>
        <v>924.63502599999993</v>
      </c>
      <c r="G11" s="111"/>
      <c r="H11" s="111"/>
      <c r="I11" s="111"/>
      <c r="J11" s="111"/>
      <c r="K11" s="111"/>
      <c r="L11" s="111"/>
      <c r="M11" s="111"/>
      <c r="N11" s="111"/>
      <c r="O11" s="111"/>
      <c r="P11" s="111"/>
      <c r="Q11" s="111"/>
      <c r="R11" s="115"/>
    </row>
    <row r="12" spans="2:18" ht="35.1" customHeight="1">
      <c r="B12" s="13">
        <v>2</v>
      </c>
      <c r="C12" s="109" t="s">
        <v>129</v>
      </c>
      <c r="D12" s="112">
        <f>ORÇAMENTO!J23</f>
        <v>924.63502599999993</v>
      </c>
      <c r="E12" s="113">
        <f>D12/$D$47</f>
        <v>1.6317629489045688E-3</v>
      </c>
      <c r="F12" s="114">
        <v>1</v>
      </c>
      <c r="G12" s="114"/>
      <c r="H12" s="114"/>
      <c r="I12" s="114"/>
      <c r="J12" s="114"/>
      <c r="K12" s="114"/>
      <c r="L12" s="114"/>
      <c r="M12" s="114"/>
      <c r="N12" s="114"/>
      <c r="O12" s="114"/>
      <c r="P12" s="114"/>
      <c r="Q12" s="114"/>
      <c r="R12" s="115"/>
    </row>
    <row r="13" spans="2:18" ht="35.1" customHeight="1">
      <c r="B13" s="13"/>
      <c r="C13" s="109"/>
      <c r="D13" s="112"/>
      <c r="E13" s="113"/>
      <c r="F13" s="111">
        <f>D14*F14</f>
        <v>33214.861914499998</v>
      </c>
      <c r="G13" s="111">
        <f>D14*G14</f>
        <v>33214.861914499998</v>
      </c>
      <c r="H13" s="111"/>
      <c r="I13" s="111"/>
      <c r="J13" s="111"/>
      <c r="K13" s="111"/>
      <c r="L13" s="111"/>
      <c r="M13" s="111"/>
      <c r="N13" s="111"/>
      <c r="O13" s="111"/>
      <c r="P13" s="111"/>
      <c r="Q13" s="13"/>
      <c r="R13" s="115"/>
    </row>
    <row r="14" spans="2:18" ht="35.1" customHeight="1">
      <c r="B14" s="13">
        <v>3</v>
      </c>
      <c r="C14" s="109" t="str">
        <f>ORÇAMENTO!E28</f>
        <v>FUNDAÇÕES</v>
      </c>
      <c r="D14" s="112">
        <f>ORÇAMENTO!J28</f>
        <v>66429.723828999995</v>
      </c>
      <c r="E14" s="113">
        <f>D14/$D$47</f>
        <v>0.1172328097055293</v>
      </c>
      <c r="F14" s="114">
        <v>0.5</v>
      </c>
      <c r="G14" s="114">
        <v>0.5</v>
      </c>
      <c r="H14" s="114"/>
      <c r="I14" s="114"/>
      <c r="J14" s="114"/>
      <c r="K14" s="114"/>
      <c r="L14" s="114"/>
      <c r="M14" s="114"/>
      <c r="N14" s="114"/>
      <c r="O14" s="114"/>
      <c r="P14" s="114"/>
      <c r="Q14" s="114"/>
      <c r="R14" s="115"/>
    </row>
    <row r="15" spans="2:18" ht="35.1" customHeight="1">
      <c r="B15" s="13"/>
      <c r="C15" s="109"/>
      <c r="D15" s="112"/>
      <c r="E15" s="113"/>
      <c r="F15" s="111"/>
      <c r="G15" s="111">
        <f>D16*G16</f>
        <v>27953.177986999995</v>
      </c>
      <c r="H15" s="111">
        <f>D16*H16</f>
        <v>27953.177986999995</v>
      </c>
      <c r="I15" s="111">
        <f>D16*I16</f>
        <v>27953.177986999995</v>
      </c>
      <c r="J15" s="111"/>
      <c r="K15" s="111"/>
      <c r="L15" s="111"/>
      <c r="M15" s="111"/>
      <c r="N15" s="111"/>
      <c r="O15" s="111"/>
      <c r="P15" s="111"/>
      <c r="Q15" s="111"/>
      <c r="R15" s="115"/>
    </row>
    <row r="16" spans="2:18" ht="35.1" customHeight="1">
      <c r="B16" s="13">
        <v>4</v>
      </c>
      <c r="C16" s="109" t="str">
        <f>ORÇAMENTO!E44</f>
        <v>SUPERESTRUTURA</v>
      </c>
      <c r="D16" s="112">
        <f>ORÇAMENTO!J44</f>
        <v>83859.533960999994</v>
      </c>
      <c r="E16" s="113">
        <f>D16/$D$47</f>
        <v>0.14799231759793208</v>
      </c>
      <c r="F16" s="114"/>
      <c r="G16" s="116">
        <f>1/3</f>
        <v>0.33333333333333331</v>
      </c>
      <c r="H16" s="116">
        <f>1/3</f>
        <v>0.33333333333333331</v>
      </c>
      <c r="I16" s="116">
        <f>1/3</f>
        <v>0.33333333333333331</v>
      </c>
      <c r="J16" s="114"/>
      <c r="K16" s="114"/>
      <c r="L16" s="114"/>
      <c r="M16" s="114"/>
      <c r="N16" s="114"/>
      <c r="O16" s="114"/>
      <c r="P16" s="114"/>
      <c r="Q16" s="114"/>
      <c r="R16" s="115"/>
    </row>
    <row r="17" spans="2:18" ht="35.1" customHeight="1">
      <c r="B17" s="13"/>
      <c r="C17" s="109"/>
      <c r="D17" s="112"/>
      <c r="E17" s="113"/>
      <c r="F17" s="111"/>
      <c r="G17" s="111"/>
      <c r="H17" s="111"/>
      <c r="I17" s="111">
        <f>D18*I18</f>
        <v>21551.616250499999</v>
      </c>
      <c r="J17" s="111">
        <f>D18*J18</f>
        <v>21551.616250499999</v>
      </c>
      <c r="K17" s="111"/>
      <c r="L17" s="111"/>
      <c r="M17" s="111"/>
      <c r="N17" s="111"/>
      <c r="O17" s="111"/>
      <c r="P17" s="111"/>
      <c r="Q17" s="111"/>
      <c r="R17" s="115"/>
    </row>
    <row r="18" spans="2:18" ht="35.1" customHeight="1">
      <c r="B18" s="13">
        <v>5</v>
      </c>
      <c r="C18" s="109" t="str">
        <f>ORÇAMENTO!E61</f>
        <v>SISTEMAS DE VEDAÇÃO VERTICAL</v>
      </c>
      <c r="D18" s="112">
        <f>ORÇAMENTO!J61</f>
        <v>43103.232500999999</v>
      </c>
      <c r="E18" s="113">
        <f>D18/$D$47</f>
        <v>7.6067048938670653E-2</v>
      </c>
      <c r="F18" s="114"/>
      <c r="G18" s="114"/>
      <c r="H18" s="114"/>
      <c r="I18" s="114">
        <v>0.5</v>
      </c>
      <c r="J18" s="114">
        <v>0.5</v>
      </c>
      <c r="K18" s="114"/>
      <c r="L18" s="114"/>
      <c r="M18" s="114"/>
      <c r="N18" s="114"/>
      <c r="O18" s="114"/>
      <c r="P18" s="114"/>
      <c r="Q18" s="114"/>
      <c r="R18" s="115"/>
    </row>
    <row r="19" spans="2:18" ht="35.1" customHeight="1">
      <c r="B19" s="13"/>
      <c r="C19" s="109"/>
      <c r="D19" s="112"/>
      <c r="E19" s="113"/>
      <c r="F19" s="111"/>
      <c r="G19" s="111"/>
      <c r="H19" s="111"/>
      <c r="I19" s="111"/>
      <c r="J19" s="111">
        <f>D20*J20</f>
        <v>15976.144880499998</v>
      </c>
      <c r="K19" s="111">
        <f>D20*K20</f>
        <v>15976.144880499998</v>
      </c>
      <c r="L19" s="111"/>
      <c r="M19" s="111"/>
      <c r="N19" s="111"/>
      <c r="O19" s="111"/>
      <c r="P19" s="111"/>
      <c r="Q19" s="111"/>
      <c r="R19" s="115"/>
    </row>
    <row r="20" spans="2:18" ht="35.1" customHeight="1">
      <c r="B20" s="13">
        <v>6</v>
      </c>
      <c r="C20" s="109" t="str">
        <f>ORÇAMENTO!E64</f>
        <v>ESQUADRIAS</v>
      </c>
      <c r="D20" s="112">
        <f>ORÇAMENTO!J64</f>
        <v>31952.289760999996</v>
      </c>
      <c r="E20" s="113">
        <f>D20/$D$47</f>
        <v>5.6388262502033548E-2</v>
      </c>
      <c r="F20" s="114"/>
      <c r="G20" s="114"/>
      <c r="H20" s="114"/>
      <c r="I20" s="114"/>
      <c r="J20" s="114">
        <v>0.5</v>
      </c>
      <c r="K20" s="114">
        <v>0.5</v>
      </c>
      <c r="L20" s="114"/>
      <c r="M20" s="114"/>
      <c r="N20" s="114"/>
      <c r="O20" s="114"/>
      <c r="P20" s="114"/>
      <c r="Q20" s="114"/>
      <c r="R20" s="115"/>
    </row>
    <row r="21" spans="2:18" ht="35.1" customHeight="1">
      <c r="B21" s="13"/>
      <c r="C21" s="109"/>
      <c r="D21" s="112"/>
      <c r="E21" s="113"/>
      <c r="F21" s="111"/>
      <c r="G21" s="111"/>
      <c r="H21" s="111"/>
      <c r="I21" s="111">
        <f>D22*I22</f>
        <v>42092.989693999996</v>
      </c>
      <c r="J21" s="111">
        <f>D22*J22</f>
        <v>42092.989693999996</v>
      </c>
      <c r="K21" s="111"/>
      <c r="L21" s="111"/>
      <c r="M21" s="111"/>
      <c r="N21" s="111"/>
      <c r="O21" s="111"/>
      <c r="P21" s="111"/>
      <c r="Q21" s="111"/>
      <c r="R21" s="115"/>
    </row>
    <row r="22" spans="2:18" ht="35.1" customHeight="1">
      <c r="B22" s="13">
        <v>7</v>
      </c>
      <c r="C22" s="109" t="str">
        <f>ORÇAMENTO!E82</f>
        <v>SISTEMAS DE COBERTURA</v>
      </c>
      <c r="D22" s="112">
        <f>ORÇAMENTO!J82</f>
        <v>84185.979387999992</v>
      </c>
      <c r="E22" s="113">
        <f>D22/$D$47</f>
        <v>0.14856841685616842</v>
      </c>
      <c r="F22" s="114"/>
      <c r="G22" s="114"/>
      <c r="H22" s="114"/>
      <c r="I22" s="114">
        <v>0.5</v>
      </c>
      <c r="J22" s="114">
        <v>0.5</v>
      </c>
      <c r="K22" s="114"/>
      <c r="L22" s="114"/>
      <c r="M22" s="114"/>
      <c r="N22" s="114"/>
      <c r="O22" s="114"/>
      <c r="P22" s="114"/>
      <c r="Q22" s="114"/>
      <c r="R22" s="115"/>
    </row>
    <row r="23" spans="2:18" ht="35.1" customHeight="1">
      <c r="B23" s="13"/>
      <c r="C23" s="109"/>
      <c r="D23" s="112"/>
      <c r="E23" s="113"/>
      <c r="F23" s="111"/>
      <c r="G23" s="111">
        <f>D24*G24</f>
        <v>5473.1045950000007</v>
      </c>
      <c r="H23" s="111"/>
      <c r="I23" s="111"/>
      <c r="J23" s="111"/>
      <c r="K23" s="111"/>
      <c r="L23" s="111"/>
      <c r="M23" s="111"/>
      <c r="N23" s="111"/>
      <c r="O23" s="111"/>
      <c r="P23" s="111"/>
      <c r="Q23" s="111"/>
      <c r="R23" s="115"/>
    </row>
    <row r="24" spans="2:18" ht="35.1" customHeight="1">
      <c r="B24" s="13">
        <v>8</v>
      </c>
      <c r="C24" s="109" t="str">
        <f>ORÇAMENTO!E87</f>
        <v>IMPERMEABILIZAÇÃO</v>
      </c>
      <c r="D24" s="112">
        <f>ORÇAMENTO!J87</f>
        <v>5473.1045950000007</v>
      </c>
      <c r="E24" s="113">
        <f>D24/$D$47</f>
        <v>9.6587399811526795E-3</v>
      </c>
      <c r="F24" s="114"/>
      <c r="G24" s="114">
        <v>1</v>
      </c>
      <c r="H24" s="114"/>
      <c r="I24" s="114"/>
      <c r="J24" s="114"/>
      <c r="K24" s="114"/>
      <c r="L24" s="114"/>
      <c r="M24" s="114"/>
      <c r="N24" s="114"/>
      <c r="O24" s="114"/>
      <c r="P24" s="114"/>
      <c r="Q24" s="114"/>
      <c r="R24" s="115"/>
    </row>
    <row r="25" spans="2:18" ht="35.1" customHeight="1">
      <c r="B25" s="13"/>
      <c r="C25" s="109"/>
      <c r="D25" s="112"/>
      <c r="E25" s="113"/>
      <c r="F25" s="111"/>
      <c r="G25" s="117"/>
      <c r="H25" s="117"/>
      <c r="I25" s="117"/>
      <c r="J25" s="117"/>
      <c r="K25" s="117">
        <f>D26*K26</f>
        <v>41112.404728499998</v>
      </c>
      <c r="L25" s="117">
        <f>D26*L26</f>
        <v>41112.404728499998</v>
      </c>
      <c r="M25" s="117"/>
      <c r="N25" s="117"/>
      <c r="O25" s="117"/>
      <c r="P25" s="117"/>
      <c r="Q25" s="118"/>
      <c r="R25" s="115"/>
    </row>
    <row r="26" spans="2:18" ht="35.1" customHeight="1">
      <c r="B26" s="13">
        <v>9</v>
      </c>
      <c r="C26" s="109" t="str">
        <f>ORÇAMENTO!E90</f>
        <v>REVESTIMENTOS INTERNO E EXTERNO</v>
      </c>
      <c r="D26" s="112">
        <f>ORÇAMENTO!J90</f>
        <v>82224.809456999996</v>
      </c>
      <c r="E26" s="113">
        <f>D26/$D$47</f>
        <v>0.14510741403892111</v>
      </c>
      <c r="F26" s="114"/>
      <c r="G26" s="114"/>
      <c r="H26" s="114"/>
      <c r="I26" s="114"/>
      <c r="J26" s="114"/>
      <c r="K26" s="114">
        <v>0.5</v>
      </c>
      <c r="L26" s="114">
        <v>0.5</v>
      </c>
      <c r="M26" s="114"/>
      <c r="N26" s="114"/>
      <c r="O26" s="114"/>
      <c r="P26" s="114"/>
      <c r="Q26" s="114"/>
      <c r="R26" s="115"/>
    </row>
    <row r="27" spans="2:18" ht="35.1" customHeight="1">
      <c r="B27" s="13"/>
      <c r="C27" s="109"/>
      <c r="D27" s="112"/>
      <c r="E27" s="113"/>
      <c r="F27" s="111"/>
      <c r="G27" s="111"/>
      <c r="H27" s="111"/>
      <c r="I27" s="111"/>
      <c r="J27" s="111">
        <f>D28*J28</f>
        <v>9378.4065689999989</v>
      </c>
      <c r="K27" s="111">
        <f>D28*K28</f>
        <v>9378.4065689999989</v>
      </c>
      <c r="L27" s="111">
        <f>D28*L28</f>
        <v>9378.4065689999989</v>
      </c>
      <c r="M27" s="111">
        <f>D28*M28</f>
        <v>9378.4065689999989</v>
      </c>
      <c r="N27" s="111"/>
      <c r="O27" s="111"/>
      <c r="P27" s="111"/>
      <c r="Q27" s="118"/>
      <c r="R27" s="115"/>
    </row>
    <row r="28" spans="2:18" ht="35.1" customHeight="1">
      <c r="B28" s="13">
        <v>10</v>
      </c>
      <c r="C28" s="109" t="str">
        <f>ORÇAMENTO!E96</f>
        <v>SISTEMAS DE PISOS</v>
      </c>
      <c r="D28" s="112">
        <f>ORÇAMENTO!J96</f>
        <v>37513.626275999995</v>
      </c>
      <c r="E28" s="113">
        <f>D28/$D$47</f>
        <v>6.6202711031876554E-2</v>
      </c>
      <c r="F28" s="114"/>
      <c r="G28" s="114"/>
      <c r="H28" s="114"/>
      <c r="I28" s="114"/>
      <c r="J28" s="114">
        <v>0.25</v>
      </c>
      <c r="K28" s="114">
        <v>0.25</v>
      </c>
      <c r="L28" s="114">
        <v>0.25</v>
      </c>
      <c r="M28" s="114">
        <v>0.25</v>
      </c>
      <c r="N28" s="114"/>
      <c r="O28" s="114"/>
      <c r="P28" s="114"/>
      <c r="Q28" s="114"/>
      <c r="R28" s="115"/>
    </row>
    <row r="29" spans="2:18" ht="35.1" customHeight="1">
      <c r="B29" s="13"/>
      <c r="C29" s="109"/>
      <c r="D29" s="112"/>
      <c r="E29" s="113"/>
      <c r="F29" s="111"/>
      <c r="G29" s="111"/>
      <c r="H29" s="111"/>
      <c r="I29" s="111"/>
      <c r="J29" s="111"/>
      <c r="K29" s="111"/>
      <c r="L29" s="111"/>
      <c r="M29" s="111"/>
      <c r="N29" s="111"/>
      <c r="O29" s="111">
        <f>D30*O30</f>
        <v>14271.7729385</v>
      </c>
      <c r="P29" s="111">
        <f>D30*P30</f>
        <v>14271.7729385</v>
      </c>
      <c r="Q29" s="111"/>
      <c r="R29" s="115"/>
    </row>
    <row r="30" spans="2:18" ht="35.1" customHeight="1">
      <c r="B30" s="13">
        <v>11</v>
      </c>
      <c r="C30" s="109" t="str">
        <f>ORÇAMENTO!E106</f>
        <v>PINTURAS E ACABAMENTOS</v>
      </c>
      <c r="D30" s="112">
        <f>ORÇAMENTO!J106</f>
        <v>28543.545877</v>
      </c>
      <c r="E30" s="113">
        <f>D30/$D$47</f>
        <v>5.037263274995854E-2</v>
      </c>
      <c r="F30" s="114"/>
      <c r="G30" s="114"/>
      <c r="H30" s="114"/>
      <c r="I30" s="114"/>
      <c r="J30" s="114"/>
      <c r="K30" s="114"/>
      <c r="L30" s="114"/>
      <c r="M30" s="114"/>
      <c r="N30" s="114"/>
      <c r="O30" s="114">
        <v>0.5</v>
      </c>
      <c r="P30" s="114">
        <v>0.5</v>
      </c>
      <c r="Q30" s="114"/>
      <c r="R30" s="115"/>
    </row>
    <row r="31" spans="2:18" ht="35.1" customHeight="1">
      <c r="B31" s="13"/>
      <c r="C31" s="109"/>
      <c r="D31" s="112"/>
      <c r="E31" s="113"/>
      <c r="F31" s="13"/>
      <c r="G31" s="13"/>
      <c r="H31" s="13"/>
      <c r="I31" s="13"/>
      <c r="J31" s="13"/>
      <c r="K31" s="13"/>
      <c r="L31" s="111">
        <f>D32*L32</f>
        <v>1158.2911515000001</v>
      </c>
      <c r="M31" s="111">
        <f>D32*M32</f>
        <v>1158.2911515000001</v>
      </c>
      <c r="N31" s="111"/>
      <c r="O31" s="13"/>
      <c r="P31" s="13"/>
      <c r="Q31" s="119"/>
      <c r="R31" s="115"/>
    </row>
    <row r="32" spans="2:18" ht="35.1" customHeight="1">
      <c r="B32" s="13">
        <v>12</v>
      </c>
      <c r="C32" s="109" t="str">
        <f>ORÇAMENTO!E113</f>
        <v>INSTALAÇÃO HIDRÁULICA</v>
      </c>
      <c r="D32" s="112">
        <f>ORÇAMENTO!J113</f>
        <v>2316.5823030000001</v>
      </c>
      <c r="E32" s="113">
        <f>D32/$D$47</f>
        <v>4.0882219079200416E-3</v>
      </c>
      <c r="F32" s="114"/>
      <c r="G32" s="114"/>
      <c r="H32" s="114"/>
      <c r="I32" s="114"/>
      <c r="J32" s="114"/>
      <c r="K32" s="114"/>
      <c r="L32" s="114">
        <v>0.5</v>
      </c>
      <c r="M32" s="114">
        <v>0.5</v>
      </c>
      <c r="N32" s="114"/>
      <c r="O32" s="114"/>
      <c r="P32" s="114"/>
      <c r="Q32" s="114"/>
      <c r="R32" s="115"/>
    </row>
    <row r="33" spans="2:18" ht="35.1" customHeight="1">
      <c r="B33" s="13"/>
      <c r="C33" s="109"/>
      <c r="D33" s="112"/>
      <c r="E33" s="113"/>
      <c r="F33" s="111"/>
      <c r="G33" s="111"/>
      <c r="H33" s="111"/>
      <c r="I33" s="111"/>
      <c r="J33" s="111"/>
      <c r="K33" s="111"/>
      <c r="L33" s="111">
        <f>D34*L34</f>
        <v>5314.6864644999996</v>
      </c>
      <c r="M33" s="111">
        <f>D34*M34</f>
        <v>5314.6864644999996</v>
      </c>
      <c r="N33" s="111"/>
      <c r="O33" s="111"/>
      <c r="P33" s="111"/>
      <c r="Q33" s="111"/>
      <c r="R33" s="115"/>
    </row>
    <row r="34" spans="2:18" ht="35.1" customHeight="1">
      <c r="B34" s="13">
        <v>13</v>
      </c>
      <c r="C34" s="109" t="str">
        <f>ORÇAMENTO!E133</f>
        <v>INSTALAÇÃO SANITÁRIA</v>
      </c>
      <c r="D34" s="112">
        <f>ORÇAMENTO!J133</f>
        <v>10629.372928999999</v>
      </c>
      <c r="E34" s="113">
        <f>D34/$D$47</f>
        <v>1.8758338617848803E-2</v>
      </c>
      <c r="F34" s="114"/>
      <c r="G34" s="114"/>
      <c r="H34" s="114"/>
      <c r="I34" s="114"/>
      <c r="J34" s="114"/>
      <c r="K34" s="114"/>
      <c r="L34" s="114">
        <v>0.5</v>
      </c>
      <c r="M34" s="114">
        <v>0.5</v>
      </c>
      <c r="N34" s="114"/>
      <c r="O34" s="114"/>
      <c r="P34" s="114"/>
      <c r="Q34" s="114"/>
      <c r="R34" s="115"/>
    </row>
    <row r="35" spans="2:18" ht="35.1" customHeight="1">
      <c r="B35" s="13"/>
      <c r="C35" s="109"/>
      <c r="D35" s="112"/>
      <c r="E35" s="113"/>
      <c r="F35" s="111"/>
      <c r="G35" s="111"/>
      <c r="H35" s="111"/>
      <c r="I35" s="111"/>
      <c r="J35" s="111"/>
      <c r="K35" s="111"/>
      <c r="L35" s="111"/>
      <c r="M35" s="111"/>
      <c r="N35" s="111">
        <f>D36*N36</f>
        <v>6419.8039395000014</v>
      </c>
      <c r="O35" s="111">
        <f>D36*O36</f>
        <v>6419.8039395000014</v>
      </c>
      <c r="P35" s="111"/>
      <c r="Q35" s="111"/>
      <c r="R35" s="115"/>
    </row>
    <row r="36" spans="2:18" ht="35.1" customHeight="1">
      <c r="B36" s="13">
        <v>14</v>
      </c>
      <c r="C36" s="109" t="str">
        <f>ORÇAMENTO!E153</f>
        <v>LOUÇAS, ACESSÓRIOS E METAIS</v>
      </c>
      <c r="D36" s="112">
        <f>ORÇAMENTO!J153</f>
        <v>12839.607879000003</v>
      </c>
      <c r="E36" s="113">
        <f>D36/$D$47</f>
        <v>2.265888250637758E-2</v>
      </c>
      <c r="F36" s="114"/>
      <c r="G36" s="114"/>
      <c r="H36" s="114"/>
      <c r="I36" s="114"/>
      <c r="J36" s="114"/>
      <c r="K36" s="114"/>
      <c r="L36" s="114"/>
      <c r="M36" s="114"/>
      <c r="N36" s="114">
        <v>0.5</v>
      </c>
      <c r="O36" s="114">
        <v>0.5</v>
      </c>
      <c r="P36" s="114"/>
      <c r="Q36" s="114"/>
      <c r="R36" s="115"/>
    </row>
    <row r="37" spans="2:18" ht="35.1" customHeight="1">
      <c r="B37" s="13"/>
      <c r="C37" s="109"/>
      <c r="D37" s="112"/>
      <c r="E37" s="113"/>
      <c r="F37" s="111"/>
      <c r="G37" s="111"/>
      <c r="H37" s="111"/>
      <c r="I37" s="111"/>
      <c r="J37" s="111"/>
      <c r="K37" s="111"/>
      <c r="L37" s="111"/>
      <c r="M37" s="111"/>
      <c r="N37" s="111"/>
      <c r="O37" s="111">
        <f>D38*O38</f>
        <v>11149.2883915</v>
      </c>
      <c r="P37" s="111">
        <f>D38*P38</f>
        <v>11149.2883915</v>
      </c>
      <c r="Q37" s="111"/>
      <c r="R37" s="115"/>
    </row>
    <row r="38" spans="2:18" ht="35.1" customHeight="1">
      <c r="B38" s="13">
        <v>15</v>
      </c>
      <c r="C38" s="109" t="str">
        <f>ORÇAMENTO!E170</f>
        <v>INSTALAÇÃO ELÉTRICA - 220V</v>
      </c>
      <c r="D38" s="112">
        <f>ORÇAMENTO!J170</f>
        <v>22298.576783</v>
      </c>
      <c r="E38" s="113">
        <f>D38/$D$47</f>
        <v>3.935173380269831E-2</v>
      </c>
      <c r="F38" s="114"/>
      <c r="G38" s="114"/>
      <c r="H38" s="114"/>
      <c r="I38" s="114"/>
      <c r="J38" s="114"/>
      <c r="K38" s="114"/>
      <c r="L38" s="114"/>
      <c r="M38" s="114"/>
      <c r="N38" s="114"/>
      <c r="O38" s="114">
        <v>0.5</v>
      </c>
      <c r="P38" s="114">
        <v>0.5</v>
      </c>
      <c r="Q38" s="114"/>
      <c r="R38" s="115"/>
    </row>
    <row r="39" spans="2:18" ht="35.1" customHeight="1">
      <c r="B39" s="13"/>
      <c r="C39" s="109"/>
      <c r="D39" s="112"/>
      <c r="E39" s="113"/>
      <c r="F39" s="111"/>
      <c r="G39" s="111"/>
      <c r="H39" s="111"/>
      <c r="I39" s="111"/>
      <c r="J39" s="111"/>
      <c r="K39" s="111"/>
      <c r="L39" s="111"/>
      <c r="M39" s="111"/>
      <c r="N39" s="111"/>
      <c r="O39" s="111"/>
      <c r="P39" s="111"/>
      <c r="Q39" s="111">
        <f>D40*Q40</f>
        <v>6285.5988790000001</v>
      </c>
      <c r="R39" s="115"/>
    </row>
    <row r="40" spans="2:18" ht="35.1" customHeight="1">
      <c r="B40" s="13">
        <v>16</v>
      </c>
      <c r="C40" s="109" t="s">
        <v>537</v>
      </c>
      <c r="D40" s="112">
        <f>ORÇAMENTO!J198</f>
        <v>6285.5988790000001</v>
      </c>
      <c r="E40" s="113">
        <f>D40/$D$47</f>
        <v>1.1092600944178695E-2</v>
      </c>
      <c r="F40" s="114"/>
      <c r="G40" s="114"/>
      <c r="H40" s="114"/>
      <c r="I40" s="114"/>
      <c r="J40" s="114"/>
      <c r="K40" s="114"/>
      <c r="L40" s="114"/>
      <c r="M40" s="114"/>
      <c r="N40" s="114"/>
      <c r="O40" s="114"/>
      <c r="P40" s="114"/>
      <c r="Q40" s="114">
        <v>1</v>
      </c>
      <c r="R40" s="115"/>
    </row>
    <row r="41" spans="2:18" ht="35.1" customHeight="1">
      <c r="B41" s="13"/>
      <c r="C41" s="109"/>
      <c r="D41" s="112"/>
      <c r="E41" s="113"/>
      <c r="F41" s="111"/>
      <c r="G41" s="111"/>
      <c r="H41" s="111"/>
      <c r="I41" s="111"/>
      <c r="J41" s="111"/>
      <c r="K41" s="111"/>
      <c r="L41" s="111"/>
      <c r="M41" s="111"/>
      <c r="N41" s="111"/>
      <c r="O41" s="111"/>
      <c r="P41" s="111"/>
      <c r="Q41" s="111">
        <f>D42</f>
        <v>2537.910046</v>
      </c>
      <c r="R41" s="115"/>
    </row>
    <row r="42" spans="2:18" ht="35.1" customHeight="1">
      <c r="B42" s="13">
        <v>17</v>
      </c>
      <c r="C42" s="109" t="str">
        <f>ORÇAMENTO!E203</f>
        <v>SERVIÇOS FINAIS</v>
      </c>
      <c r="D42" s="112">
        <f>ORÇAMENTO!J203</f>
        <v>2537.910046</v>
      </c>
      <c r="E42" s="113">
        <f>D42/$D$47</f>
        <v>4.4788132228028854E-3</v>
      </c>
      <c r="F42" s="114"/>
      <c r="G42" s="114"/>
      <c r="H42" s="114"/>
      <c r="I42" s="114"/>
      <c r="J42" s="114"/>
      <c r="K42" s="114"/>
      <c r="L42" s="114"/>
      <c r="M42" s="114"/>
      <c r="N42" s="114"/>
      <c r="O42" s="114"/>
      <c r="P42" s="114"/>
      <c r="Q42" s="114">
        <v>1</v>
      </c>
      <c r="R42" s="115"/>
    </row>
    <row r="43" spans="2:18" ht="35.1" customHeight="1">
      <c r="B43" s="13"/>
      <c r="C43" s="109"/>
      <c r="D43" s="112"/>
      <c r="E43" s="113"/>
      <c r="F43" s="111">
        <f>D44*F44</f>
        <v>2819.14371312</v>
      </c>
      <c r="G43" s="111"/>
      <c r="H43" s="111"/>
      <c r="I43" s="111"/>
      <c r="J43" s="111"/>
      <c r="K43" s="111"/>
      <c r="L43" s="111"/>
      <c r="M43" s="111"/>
      <c r="N43" s="111"/>
      <c r="O43" s="111"/>
      <c r="P43" s="111"/>
      <c r="Q43" s="111"/>
      <c r="R43" s="115"/>
    </row>
    <row r="44" spans="2:18" ht="35.1" customHeight="1">
      <c r="B44" s="13">
        <v>18</v>
      </c>
      <c r="C44" s="109" t="str">
        <f>ORÇAMENTO!E206</f>
        <v>MOBILIZAÇÃO E DESMOBILIZAÇÃO</v>
      </c>
      <c r="D44" s="112">
        <f>ORÇAMENTO!J206</f>
        <v>2819.14371312</v>
      </c>
      <c r="E44" s="113">
        <f>D44/$D$47</f>
        <v>4.9751243781094518E-3</v>
      </c>
      <c r="F44" s="114">
        <v>1</v>
      </c>
      <c r="G44" s="114"/>
      <c r="H44" s="114"/>
      <c r="I44" s="114"/>
      <c r="J44" s="114"/>
      <c r="K44" s="114"/>
      <c r="L44" s="114"/>
      <c r="M44" s="114"/>
      <c r="N44" s="114"/>
      <c r="O44" s="114"/>
      <c r="P44" s="114"/>
      <c r="Q44" s="114"/>
      <c r="R44" s="115"/>
    </row>
    <row r="45" spans="2:18" ht="35.1" customHeight="1">
      <c r="B45" s="13"/>
      <c r="C45" s="109"/>
      <c r="D45" s="120"/>
      <c r="E45" s="113"/>
      <c r="F45" s="13"/>
      <c r="G45" s="121"/>
      <c r="H45" s="121"/>
      <c r="I45" s="121"/>
      <c r="J45" s="121"/>
      <c r="K45" s="121"/>
      <c r="L45" s="121"/>
      <c r="M45" s="121"/>
      <c r="N45" s="121"/>
      <c r="O45" s="121"/>
      <c r="P45" s="121"/>
      <c r="Q45" s="119"/>
      <c r="R45" s="115"/>
    </row>
    <row r="46" spans="2:18" ht="15.75">
      <c r="B46" s="237"/>
      <c r="C46" s="238"/>
      <c r="D46" s="238"/>
      <c r="E46" s="238"/>
      <c r="F46" s="238"/>
      <c r="G46" s="238"/>
      <c r="H46" s="238"/>
      <c r="I46" s="238"/>
      <c r="J46" s="238"/>
      <c r="K46" s="238"/>
      <c r="L46" s="238"/>
      <c r="M46" s="238"/>
      <c r="N46" s="238"/>
      <c r="O46" s="238"/>
      <c r="P46" s="238"/>
      <c r="Q46" s="239"/>
    </row>
    <row r="47" spans="2:18" ht="35.1" customHeight="1">
      <c r="B47" s="240" t="s">
        <v>375</v>
      </c>
      <c r="C47" s="240"/>
      <c r="D47" s="122">
        <f>SUM(D10:D44)</f>
        <v>566647.88633712009</v>
      </c>
      <c r="E47" s="123">
        <f>SUM(E10:E44)</f>
        <v>0.99999999999999978</v>
      </c>
      <c r="F47" s="124">
        <f>SUM(F9,F11,F13,F15,F17,F19,F21,F23,F25,F27,F29,F31,F33,F35,F37,F41,F43)</f>
        <v>79669.253787619993</v>
      </c>
      <c r="G47" s="124">
        <f t="shared" ref="G47:P47" si="0">SUM(G9,G11,G13,G15,G17,G19,G21,G23,G25,G27,G29,G31,G33,G35,G37,G41,G43)</f>
        <v>66641.144496499997</v>
      </c>
      <c r="H47" s="124">
        <f t="shared" si="0"/>
        <v>27953.177986999995</v>
      </c>
      <c r="I47" s="124">
        <f t="shared" si="0"/>
        <v>91597.783931499987</v>
      </c>
      <c r="J47" s="124">
        <f t="shared" si="0"/>
        <v>88999.157393999994</v>
      </c>
      <c r="K47" s="124">
        <f t="shared" si="0"/>
        <v>66466.956177999993</v>
      </c>
      <c r="L47" s="124">
        <f t="shared" si="0"/>
        <v>56963.7889135</v>
      </c>
      <c r="M47" s="124">
        <f t="shared" si="0"/>
        <v>15851.384184999999</v>
      </c>
      <c r="N47" s="124">
        <f t="shared" si="0"/>
        <v>6419.8039395000014</v>
      </c>
      <c r="O47" s="124">
        <f t="shared" si="0"/>
        <v>31840.865269499998</v>
      </c>
      <c r="P47" s="124">
        <f t="shared" si="0"/>
        <v>25421.06133</v>
      </c>
      <c r="Q47" s="124">
        <f>SUM(Q9,Q11,Q13,Q15,Q17,Q19,Q21,Q23,Q25,Q27,Q29,Q31,Q33,Q35,Q37,Q39,Q41,Q43)</f>
        <v>8823.5089250000001</v>
      </c>
      <c r="R47" s="125">
        <f>SUM(F47:Q47)</f>
        <v>566647.88633711997</v>
      </c>
    </row>
    <row r="48" spans="2:18" ht="35.1" customHeight="1">
      <c r="D48" s="126" t="str">
        <f>IF(D47=ORÇAMENTO!J209,"OK", "ERRO")</f>
        <v>OK</v>
      </c>
    </row>
  </sheetData>
  <mergeCells count="12">
    <mergeCell ref="B47:C47"/>
    <mergeCell ref="B2:C3"/>
    <mergeCell ref="N2:O3"/>
    <mergeCell ref="B4:C5"/>
    <mergeCell ref="N4:O4"/>
    <mergeCell ref="N5:O5"/>
    <mergeCell ref="B8:Q8"/>
    <mergeCell ref="B1:Q1"/>
    <mergeCell ref="D2:M3"/>
    <mergeCell ref="D4:M5"/>
    <mergeCell ref="B6:Q6"/>
    <mergeCell ref="B46:Q46"/>
  </mergeCells>
  <printOptions horizontalCentered="1"/>
  <pageMargins left="0.78740157480314965" right="0.78740157480314965" top="1.3779527559055118" bottom="0.78740157480314965" header="0.19685039370078741" footer="0.19685039370078741"/>
  <pageSetup paperSize="9" scale="54" fitToHeight="0" orientation="landscape" r:id="rId1"/>
  <headerFooter scaleWithDoc="0">
    <oddHeader>&amp;C&amp;G</oddHeader>
    <oddFooter>&amp;C&amp;"Times New Roman,Normal"&amp;9MAURICIO PONTES
ENGENHEIRO CIVIL CREA 413.474/D</oddFooter>
  </headerFooter>
  <ignoredErrors>
    <ignoredError sqref="I16" formula="1"/>
  </ignoredError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04"/>
  <sheetViews>
    <sheetView view="pageBreakPreview" zoomScale="80" zoomScaleNormal="100" zoomScaleSheetLayoutView="80" zoomScalePageLayoutView="80" workbookViewId="0">
      <selection activeCell="D6" sqref="D6"/>
    </sheetView>
  </sheetViews>
  <sheetFormatPr defaultRowHeight="50.1" customHeight="1"/>
  <cols>
    <col min="1" max="1" width="91.5" style="142" customWidth="1"/>
    <col min="2" max="2" width="5.75" style="142" customWidth="1"/>
    <col min="3" max="3" width="13" style="148" bestFit="1" customWidth="1"/>
    <col min="4" max="4" width="33.5" style="149" customWidth="1"/>
    <col min="5" max="5" width="43.375" style="142" customWidth="1"/>
    <col min="6" max="16384" width="9" style="142"/>
  </cols>
  <sheetData>
    <row r="1" spans="1:5" ht="50.1" customHeight="1">
      <c r="A1" s="255" t="s">
        <v>429</v>
      </c>
      <c r="B1" s="255"/>
      <c r="C1" s="255"/>
      <c r="D1" s="255"/>
      <c r="E1" s="255"/>
    </row>
    <row r="2" spans="1:5" ht="50.1" customHeight="1">
      <c r="A2" s="256" t="s">
        <v>564</v>
      </c>
      <c r="B2" s="256"/>
      <c r="C2" s="256"/>
      <c r="D2" s="256"/>
      <c r="E2" s="256"/>
    </row>
    <row r="3" spans="1:5" ht="50.1" customHeight="1">
      <c r="A3" s="256" t="s">
        <v>565</v>
      </c>
      <c r="B3" s="256"/>
      <c r="C3" s="256"/>
      <c r="D3" s="256"/>
      <c r="E3" s="256"/>
    </row>
    <row r="4" spans="1:5" ht="15.75">
      <c r="A4" s="230"/>
      <c r="B4" s="230"/>
      <c r="C4" s="230"/>
      <c r="D4" s="230"/>
      <c r="E4" s="230"/>
    </row>
    <row r="5" spans="1:5" ht="50.1" customHeight="1">
      <c r="A5" s="40" t="s">
        <v>17</v>
      </c>
      <c r="B5" s="40" t="s">
        <v>130</v>
      </c>
      <c r="C5" s="138" t="s">
        <v>18</v>
      </c>
      <c r="D5" s="129" t="s">
        <v>430</v>
      </c>
      <c r="E5" s="40" t="s">
        <v>431</v>
      </c>
    </row>
    <row r="6" spans="1:5" ht="15.75">
      <c r="A6" s="143"/>
      <c r="B6" s="144"/>
      <c r="C6" s="145"/>
      <c r="D6" s="146"/>
      <c r="E6" s="147"/>
    </row>
    <row r="7" spans="1:5" ht="50.1" customHeight="1">
      <c r="A7" s="245" t="s">
        <v>113</v>
      </c>
      <c r="B7" s="246"/>
      <c r="C7" s="246"/>
      <c r="D7" s="246"/>
      <c r="E7" s="247"/>
    </row>
    <row r="8" spans="1:5" ht="63">
      <c r="A8" s="55" t="str">
        <f>ORÇAMENTO!E10</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B8" s="18" t="str">
        <f>ORÇAMENTO!F10</f>
        <v>m²</v>
      </c>
      <c r="C8" s="135">
        <f>ORÇAMENTO!G10</f>
        <v>4.5</v>
      </c>
      <c r="D8" s="18" t="str">
        <f>ORÇAMENTO!K10</f>
        <v>3,00x1,50</v>
      </c>
      <c r="E8" s="130" t="str">
        <f>ORÇAMENTO!L10</f>
        <v>palca de obra 3,00x1,50</v>
      </c>
    </row>
    <row r="9" spans="1:5" ht="50.1" customHeight="1">
      <c r="A9" s="55" t="str">
        <f>ORÇAMENTO!E11</f>
        <v>MOBILIZAÇÃO E DESMOBILIZAÇÃO DE EQUIPAMENTO DE SONDAGEM A PERCUSSÃO COM ENSAIO DE PENETRAÇÃO PADRÃO (SPT) - (CUSTO FIXO)</v>
      </c>
      <c r="B9" s="18" t="str">
        <f>ORÇAMENTO!F11</f>
        <v>un</v>
      </c>
      <c r="C9" s="135">
        <f>ORÇAMENTO!G11</f>
        <v>1</v>
      </c>
      <c r="D9" s="18">
        <f>ORÇAMENTO!K11</f>
        <v>1</v>
      </c>
      <c r="E9" s="130" t="str">
        <f>ORÇAMENTO!L11</f>
        <v>MOBILIZAÇÃO E DESMOBILIZAÇÃO</v>
      </c>
    </row>
    <row r="10" spans="1:5" ht="50.1" customHeight="1">
      <c r="A10" s="55" t="str">
        <f>ORÇAMENTO!E12</f>
        <v>SONDAGEM A PERCUSSÃO COM ENSAIO DE PENETRAÇÃO PADRÃO (SPT), DIÂMETRO 2.1/2", EXCLUSIVE MOBILIZAÇÃO E DESMOBILIZAÇÃO</v>
      </c>
      <c r="B10" s="18" t="str">
        <f>ORÇAMENTO!F12</f>
        <v>m</v>
      </c>
      <c r="C10" s="135">
        <f>ORÇAMENTO!G12</f>
        <v>20</v>
      </c>
      <c r="D10" s="18" t="str">
        <f>ORÇAMENTO!K12</f>
        <v>2 Furos x 10 m/l</v>
      </c>
      <c r="E10" s="130" t="str">
        <f>ORÇAMENTO!L12</f>
        <v>2 Furos x 10 m/l</v>
      </c>
    </row>
    <row r="11" spans="1:5" ht="50.1" customHeight="1">
      <c r="A11" s="55" t="str">
        <f>ORÇAMENTO!E13</f>
        <v>PROJETO EXECUTIVO DE ESTRUTURA DE CONCRETO</v>
      </c>
      <c r="B11" s="18" t="str">
        <f>ORÇAMENTO!F13</f>
        <v>PR</v>
      </c>
      <c r="C11" s="135">
        <f>ORÇAMENTO!G13</f>
        <v>6</v>
      </c>
      <c r="D11" s="18">
        <f>ORÇAMENTO!K13</f>
        <v>6</v>
      </c>
      <c r="E11" s="130" t="str">
        <f>ORÇAMENTO!L13</f>
        <v>Prancha</v>
      </c>
    </row>
    <row r="12" spans="1:5" ht="50.1" customHeight="1">
      <c r="A12" s="55" t="str">
        <f>ORÇAMENTO!E14</f>
        <v>PROJETO EXECUTIVO DE INSTALAÇÕES ELÉTRICAS</v>
      </c>
      <c r="B12" s="18" t="str">
        <f>ORÇAMENTO!F14</f>
        <v>PR</v>
      </c>
      <c r="C12" s="135">
        <f>ORÇAMENTO!G14</f>
        <v>2</v>
      </c>
      <c r="D12" s="18">
        <f>ORÇAMENTO!K14</f>
        <v>2</v>
      </c>
      <c r="E12" s="130" t="str">
        <f>ORÇAMENTO!L14</f>
        <v>Prancha</v>
      </c>
    </row>
    <row r="13" spans="1:5" ht="50.1" customHeight="1">
      <c r="A13" s="55" t="str">
        <f>ORÇAMENTO!E15</f>
        <v>PROJETO EXECUTIVO DE INSTALAÇÕES HIDRO SANITÁRIAS</v>
      </c>
      <c r="B13" s="18" t="str">
        <f>ORÇAMENTO!F15</f>
        <v>PR</v>
      </c>
      <c r="C13" s="135">
        <f>ORÇAMENTO!G15</f>
        <v>2</v>
      </c>
      <c r="D13" s="18">
        <f>ORÇAMENTO!K15</f>
        <v>2</v>
      </c>
      <c r="E13" s="130" t="str">
        <f>ORÇAMENTO!L15</f>
        <v>Prancha</v>
      </c>
    </row>
    <row r="14" spans="1:5" ht="50.1" customHeight="1">
      <c r="A14" s="55" t="str">
        <f>ORÇAMENTO!E16</f>
        <v>TAPUME FIXO DE PROTEÇÃO PARA FECHAMENTO DE OBRA EM TELHA METÁLICA GALVANIZADA, TIPO TRAPEZOIDAL, ESP. 0,5MM, COM MÓDULO NA DIMENSÃO DE (300X220)CM, COM REAPROVEITAMENTO, EXCLUSIVE PINTURA ESMALTE, INCLUSIVE PONTALETE E FIXAÇÃO</v>
      </c>
      <c r="B14" s="18" t="str">
        <f>ORÇAMENTO!F16</f>
        <v>m²</v>
      </c>
      <c r="C14" s="135">
        <f>ORÇAMENTO!G16</f>
        <v>42</v>
      </c>
      <c r="D14" s="18" t="str">
        <f>ORÇAMENTO!K16</f>
        <v>20*2,1</v>
      </c>
      <c r="E14" s="130" t="str">
        <f>ORÇAMENTO!L16</f>
        <v>perimetro  * altura da telha metalica</v>
      </c>
    </row>
    <row r="15" spans="1:5" ht="50.1" customHeight="1">
      <c r="A15" s="55" t="str">
        <f>ORÇAMENTO!E17</f>
        <v>LIGAÇÃO PROVISÓRIA COM ENTRADA DE ENERGIA AÉREA, PADRÃO CEMIG, CARGA INSTALADA DE 15,1KVA ATÉ 30KVA, TRIFÁSICO, COM SAÍDA SUBTERRÂNEA, INCLUSIVE POSTE, CAIXA PARA MEDIDOR, DISJUNTOR, BARRAMENTO, TERRAMENTO E ACESSÓRIOS</v>
      </c>
      <c r="B15" s="18" t="str">
        <f>ORÇAMENTO!F17</f>
        <v>un</v>
      </c>
      <c r="C15" s="135">
        <f>ORÇAMENTO!G17</f>
        <v>1</v>
      </c>
      <c r="D15" s="18">
        <f>ORÇAMENTO!K17</f>
        <v>1</v>
      </c>
      <c r="E15" s="130" t="str">
        <f>ORÇAMENTO!L17</f>
        <v>uma ligação de energia</v>
      </c>
    </row>
    <row r="16" spans="1:5" ht="50.1" customHeight="1">
      <c r="A16" s="55" t="str">
        <f>ORÇAMENTO!E18</f>
        <v>LIGAÇÃO DE ÁGUA PROVISÓRIA PARA CANTEIRO, INCLUSIVE HIDRÔMETRO E CAVALETE PARA MEDIÇÃO DE ÁGUA - ENTRADA PRINCIPAL, EM AÇO GALVANIZADO DN 20MM (1/2") - PADRÃO CONCESSIONÁRIA</v>
      </c>
      <c r="B16" s="18" t="str">
        <f>ORÇAMENTO!F18</f>
        <v>un</v>
      </c>
      <c r="C16" s="135">
        <f>ORÇAMENTO!G18</f>
        <v>1</v>
      </c>
      <c r="D16" s="18">
        <f>ORÇAMENTO!K18</f>
        <v>1</v>
      </c>
      <c r="E16" s="130" t="str">
        <f>ORÇAMENTO!L18</f>
        <v>uma ligação de água</v>
      </c>
    </row>
    <row r="17" spans="1:5" ht="78.75">
      <c r="A17" s="55" t="str">
        <f>ORÇAMENTO!E19</f>
        <v>LOCAÇÃO DE CONTAINER COM ISOLAMENTO TÉRMICO, TIPO 3, PARA DEPÓSITO/FERRAMENTARIA DE OBRA, COM MEDIDAS REFERENCIAIS DE (6) METROS COMPRIMENTO, (2,3) METROS LARGURA E (2,5) METROS ALTURA ÚTIL INTERNA, INCLUSIVE LIGAÇÕES ELÉTRICAS INTERNAS, EXCLUSIVE MOBILIZAÇÃO/ DESMOBILIZAÇÃO E LIGAÇÕES PROVISÓRIAS EXTERNAS</v>
      </c>
      <c r="B17" s="18" t="str">
        <f>ORÇAMENTO!F19</f>
        <v>mês</v>
      </c>
      <c r="C17" s="135">
        <f>ORÇAMENTO!G19</f>
        <v>8</v>
      </c>
      <c r="D17" s="18">
        <f>ORÇAMENTO!K19</f>
        <v>1</v>
      </c>
      <c r="E17" s="130" t="str">
        <f>ORÇAMENTO!L19</f>
        <v>Unidade</v>
      </c>
    </row>
    <row r="18" spans="1:5" ht="50.1" customHeight="1">
      <c r="A18" s="55" t="str">
        <f>ORÇAMENTO!E20</f>
        <v>LOCAÇÃO DE OBRA COM GABARITO DE TÁBUAS CORRIDAS PONTALETADAS A CADA 2,00M, REAPROVEITAMENTO (2X), INCLUSIVE ACOMPANHAMENTO DE EQUIPE TOPOGRÁFICA PARA MARCAÇÃO DE PONTO TOPOGRÁFICO</v>
      </c>
      <c r="B18" s="18" t="str">
        <f>ORÇAMENTO!F20</f>
        <v>m</v>
      </c>
      <c r="C18" s="135">
        <f>ORÇAMENTO!G20</f>
        <v>54.6</v>
      </c>
      <c r="D18" s="18">
        <f>ORÇAMENTO!K20</f>
        <v>54.6</v>
      </c>
      <c r="E18" s="130" t="str">
        <f>ORÇAMENTO!L20</f>
        <v>Perimetro</v>
      </c>
    </row>
    <row r="19" spans="1:5" ht="50.1" customHeight="1">
      <c r="A19" s="55" t="str">
        <f>ORÇAMENTO!E21</f>
        <v>LIMPEZA MECANIZADA DE CAMADA VEGETAL, VEGETAÇÃO E PEQUENAS ÁRVORES (DIÂMETRO DE TRONCO MENOR QUE 0,20 M), COM TRATOR DE ESTEIRAS.</v>
      </c>
      <c r="B19" s="18" t="str">
        <f>ORÇAMENTO!F21</f>
        <v>m²</v>
      </c>
      <c r="C19" s="135">
        <f>ORÇAMENTO!G21</f>
        <v>305.17</v>
      </c>
      <c r="D19" s="18">
        <f>ORÇAMENTO!K21</f>
        <v>305.17</v>
      </c>
      <c r="E19" s="130" t="str">
        <f>ORÇAMENTO!L21</f>
        <v>area do lote</v>
      </c>
    </row>
    <row r="20" spans="1:5" ht="15.75">
      <c r="A20" s="131"/>
      <c r="B20" s="132"/>
      <c r="C20" s="139"/>
      <c r="D20" s="133"/>
      <c r="E20" s="134"/>
    </row>
    <row r="21" spans="1:5" ht="50.1" customHeight="1">
      <c r="A21" s="245" t="s">
        <v>129</v>
      </c>
      <c r="B21" s="246"/>
      <c r="C21" s="246"/>
      <c r="D21" s="246"/>
      <c r="E21" s="247"/>
    </row>
    <row r="22" spans="1:5" ht="50.1" customHeight="1">
      <c r="A22" s="109" t="str">
        <f>ORÇAMENTO!E24</f>
        <v>ESCAVAÇÃO MANUAL DE VALA COM PROFUNDIDADE MENOR OU IGUAL A 1,30 M.</v>
      </c>
      <c r="B22" s="18" t="str">
        <f>ORÇAMENTO!F24</f>
        <v>m³</v>
      </c>
      <c r="C22" s="135">
        <f>ORÇAMENTO!G24</f>
        <v>8.2530000000000001</v>
      </c>
      <c r="D22" s="18" t="str">
        <f>ORÇAMENTO!K24</f>
        <v>27,51*0,3</v>
      </c>
      <c r="E22" s="130" t="str">
        <f>ORÇAMENTO!L24</f>
        <v>Area da base * altura</v>
      </c>
    </row>
    <row r="23" spans="1:5" ht="50.1" customHeight="1">
      <c r="A23" s="109" t="str">
        <f>ORÇAMENTO!E25</f>
        <v>PREPARO DE FUNDO DE VALA COM LARGURA MAIOR OU IGUAL A 1,5 M E MENOR QUE 2,5 M (ACERTO DO SOLO NATURAL).</v>
      </c>
      <c r="B23" s="18" t="str">
        <f>ORÇAMENTO!F25</f>
        <v>m²</v>
      </c>
      <c r="C23" s="135">
        <f>ORÇAMENTO!G25</f>
        <v>27.51</v>
      </c>
      <c r="D23" s="18">
        <f>ORÇAMENTO!K25</f>
        <v>27.51</v>
      </c>
      <c r="E23" s="130" t="str">
        <f>ORÇAMENTO!L25</f>
        <v>Area da base</v>
      </c>
    </row>
    <row r="24" spans="1:5" ht="50.1" customHeight="1">
      <c r="A24" s="109" t="str">
        <f>ORÇAMENTO!E26</f>
        <v>REATERRO MANUAL DE VALAS, COM COMPACTADOR DE SOLOS DE PERCUSSÃO.</v>
      </c>
      <c r="B24" s="18" t="str">
        <f>ORÇAMENTO!F26</f>
        <v>m³</v>
      </c>
      <c r="C24" s="135">
        <f>ORÇAMENTO!G26</f>
        <v>2.7510000000000003</v>
      </c>
      <c r="D24" s="18" t="str">
        <f>ORÇAMENTO!K26</f>
        <v>27,51*,01</v>
      </c>
      <c r="E24" s="130" t="str">
        <f>ORÇAMENTO!L26</f>
        <v>Area da base * altura</v>
      </c>
    </row>
    <row r="25" spans="1:5" ht="15.75">
      <c r="A25" s="131"/>
      <c r="B25" s="132"/>
      <c r="C25" s="140"/>
      <c r="D25" s="133"/>
      <c r="E25" s="134"/>
    </row>
    <row r="26" spans="1:5" ht="50.1" customHeight="1">
      <c r="A26" s="245" t="s">
        <v>58</v>
      </c>
      <c r="B26" s="246"/>
      <c r="C26" s="246"/>
      <c r="D26" s="246"/>
      <c r="E26" s="247"/>
    </row>
    <row r="27" spans="1:5" ht="50.1" customHeight="1">
      <c r="A27" s="242" t="s">
        <v>167</v>
      </c>
      <c r="B27" s="243"/>
      <c r="C27" s="243"/>
      <c r="D27" s="243"/>
      <c r="E27" s="244"/>
    </row>
    <row r="28" spans="1:5" ht="50.1" customHeight="1">
      <c r="A28" s="109" t="str">
        <f>ORÇAMENTO!E30</f>
        <v>ESTACA ESCAVADA MECANICAMENTE, SEM FLUIDO ESTABILIZANTE, COM 25CM DE DIÂMETRO, CONCRETO LANÇADO POR CAMINHÃO BETONEIRA (EXCLUSIVE MOBILIZAÇÃ O E DESMOBILIZAÇÃO).</v>
      </c>
      <c r="B28" s="18" t="str">
        <f>ORÇAMENTO!F30</f>
        <v>M</v>
      </c>
      <c r="C28" s="135">
        <f>ORÇAMENTO!G30</f>
        <v>126</v>
      </c>
      <c r="D28" s="18" t="str">
        <f>ORÇAMENTO!K30</f>
        <v>30*3 + 24*1,5</v>
      </c>
      <c r="E28" s="130" t="str">
        <f>ORÇAMENTO!L30</f>
        <v>Quantidade de estacas * profundidade  ( construção e muro)</v>
      </c>
    </row>
    <row r="29" spans="1:5" ht="50.1" customHeight="1">
      <c r="A29" s="109" t="str">
        <f>ORÇAMENTO!E31</f>
        <v>ARMAÇÃO DE BLOCO UTILIZANDO AÇO CA-50 DE 10 MM - MONTAGEM.</v>
      </c>
      <c r="B29" s="18" t="str">
        <f>ORÇAMENTO!F31</f>
        <v>kg</v>
      </c>
      <c r="C29" s="135">
        <f>ORÇAMENTO!G31</f>
        <v>599.72400000000005</v>
      </c>
      <c r="D29" s="18" t="str">
        <f>ORÇAMENTO!K31</f>
        <v>6*3*0,617*54</v>
      </c>
      <c r="E29" s="130" t="str">
        <f>ORÇAMENTO!L31</f>
        <v>Qtd barras (6 Ø 10mm) * profundidade * massa nominal da bitola de 10mm  (0,617 kg/m) * qtd estacas</v>
      </c>
    </row>
    <row r="30" spans="1:5" ht="50.1" customHeight="1">
      <c r="A30" s="109" t="str">
        <f>ORÇAMENTO!E32</f>
        <v>CORTE, DOBRA E MONTAGEM DE AÇO CA-60, DIÂMETRO (4,2MM A 5,0MM), INCLUSIVE ESPAÇADOR</v>
      </c>
      <c r="B30" s="18" t="str">
        <f>ORÇAMENTO!F32</f>
        <v>kg</v>
      </c>
      <c r="C30" s="135">
        <f>ORÇAMENTO!G32</f>
        <v>82.990729812820433</v>
      </c>
      <c r="D30" s="18" t="str">
        <f>ORÇAMENTO!K32</f>
        <v>(3/0,20)*30+(1,5/0,20)*24* ((2*π*0,125)+0,07) * 0,154</v>
      </c>
      <c r="E30" s="130" t="str">
        <f>ORÇAMENTO!L32</f>
        <v>M linear {Qtd. estribos[( Qtd. Estrib. p/ coluna (comprimento (3)/ espaçamento (0,20))* Nº estacas (20) ] * M linear estribo [((2*π*0,125)+0,07)] * 0,154 KG/M</v>
      </c>
    </row>
    <row r="31" spans="1:5" ht="50.1" customHeight="1">
      <c r="A31" s="109" t="str">
        <f>ORÇAMENTO!E33</f>
        <v>LASTRO DE CONCRETO MAGRO, APLICADO EM BLOCOS DE COROAMENTO OU SAPATAS, ESPESSURA DE 5 CM.</v>
      </c>
      <c r="B31" s="18" t="str">
        <f>ORÇAMENTO!F33</f>
        <v>m²</v>
      </c>
      <c r="C31" s="135">
        <f>ORÇAMENTO!G33</f>
        <v>2.6507188014663878</v>
      </c>
      <c r="D31" s="18" t="str">
        <f>ORÇAMENTO!K33</f>
        <v xml:space="preserve"> (π*(0,25)^2)/4  *54</v>
      </c>
      <c r="E31" s="130" t="str">
        <f>ORÇAMENTO!L33</f>
        <v xml:space="preserve"> (π*D(0,5)^2)/4 (área da estaca) * quantidade </v>
      </c>
    </row>
    <row r="32" spans="1:5" ht="50.1" customHeight="1">
      <c r="A32" s="242" t="s">
        <v>170</v>
      </c>
      <c r="B32" s="243"/>
      <c r="C32" s="243"/>
      <c r="D32" s="243"/>
      <c r="E32" s="244"/>
    </row>
    <row r="33" spans="1:5" ht="50.1" customHeight="1">
      <c r="A33" s="109" t="str">
        <f>ORÇAMENTO!E36</f>
        <v>ARMAÇÃO DE BLOCO UTILIZANDO AÇO CA-50 DE 10 MM - MONTAGEM.</v>
      </c>
      <c r="B33" s="18" t="str">
        <f>ORÇAMENTO!F36</f>
        <v>kg</v>
      </c>
      <c r="C33" s="135">
        <f>ORÇAMENTO!G36</f>
        <v>399.81599999999997</v>
      </c>
      <c r="D33" s="18" t="str">
        <f>ORÇAMENTO!K36</f>
        <v>12 * 0,617* 54</v>
      </c>
      <c r="E33" s="130" t="str">
        <f>ORÇAMENTO!L36</f>
        <v>M linear (12m = 1 barra)  * 0,617 KG/M *quantidade  ( construção e muro)</v>
      </c>
    </row>
    <row r="34" spans="1:5" ht="50.1" customHeight="1">
      <c r="A34" s="109" t="str">
        <f>ORÇAMENTO!E37</f>
        <v>CONCRETAGEM DE BLOCO DE COROAMENTO OU VIGA BALDRAME, FCK 30 MPA, COM USO DE BOMBA - LANÇAMENTO, ADENSAMENTO E ACABAMENTO.</v>
      </c>
      <c r="B34" s="18" t="str">
        <f>ORÇAMENTO!F37</f>
        <v>m³</v>
      </c>
      <c r="C34" s="135">
        <f>ORÇAMENTO!G37</f>
        <v>6.75</v>
      </c>
      <c r="D34" s="18" t="str">
        <f>ORÇAMENTO!K37</f>
        <v>(0,5*0,5*0,5) * 54</v>
      </c>
      <c r="E34" s="130" t="str">
        <f>ORÇAMENTO!L37</f>
        <v>0,5*0,5*0,5 (volume do bloco) * quantidade</v>
      </c>
    </row>
    <row r="35" spans="1:5" ht="50.1" customHeight="1">
      <c r="A35" s="242" t="s">
        <v>171</v>
      </c>
      <c r="B35" s="243"/>
      <c r="C35" s="243"/>
      <c r="D35" s="243"/>
      <c r="E35" s="244"/>
    </row>
    <row r="36" spans="1:5" ht="50.1" customHeight="1">
      <c r="A36" s="109" t="str">
        <f>ORÇAMENTO!E39</f>
        <v>FABRICAÇÃO, MONTAGEM E DESMONTAGEM DE FÔRMA PARA VIGA BALDRAME, EM MADEIRA SERRADA, E=25 MM, 4 UTILIZAÇÕES.</v>
      </c>
      <c r="B36" s="18" t="str">
        <f>ORÇAMENTO!F39</f>
        <v>m²</v>
      </c>
      <c r="C36" s="135">
        <f>ORÇAMENTO!G39</f>
        <v>109.842</v>
      </c>
      <c r="D36" s="18" t="str">
        <f>ORÇAMENTO!K39</f>
        <v>183,07*0,3*2</v>
      </c>
      <c r="E36" s="130" t="str">
        <f>ORÇAMENTO!L39</f>
        <v>m linear * altura* 2 lados</v>
      </c>
    </row>
    <row r="37" spans="1:5" ht="50.1" customHeight="1">
      <c r="A37" s="109" t="str">
        <f>ORÇAMENTO!E40</f>
        <v>ARMAÇÃO DE BLOCO UTILIZANDO AÇO CA-50 DE 10 MM - MONTAGEM.</v>
      </c>
      <c r="B37" s="18" t="str">
        <f>ORÇAMENTO!F40</f>
        <v>kg</v>
      </c>
      <c r="C37" s="135">
        <f>ORÇAMENTO!G40</f>
        <v>451.81675999999999</v>
      </c>
      <c r="D37" s="18" t="str">
        <f>ORÇAMENTO!K40</f>
        <v>4*183,07*0,617</v>
      </c>
      <c r="E37" s="130" t="str">
        <f>ORÇAMENTO!L40</f>
        <v>Qtd de barras (4 Ø 10mm) * m linear * massa nominal da bitola de 10 (0,617kg/m)</v>
      </c>
    </row>
    <row r="38" spans="1:5" ht="50.1" customHeight="1">
      <c r="A38" s="109" t="str">
        <f>ORÇAMENTO!E41</f>
        <v>CORTE, DOBRA E MONTAGEM DE AÇO CA-60, DIÂMETRO (4,2MM A 5,0MM), INCLUSIVE ESPAÇADOR</v>
      </c>
      <c r="B38" s="18" t="str">
        <f>ORÇAMENTO!F41</f>
        <v>kg</v>
      </c>
      <c r="C38" s="135">
        <f>ORÇAMENTO!G41</f>
        <v>108.54220299999999</v>
      </c>
      <c r="D38" s="18" t="str">
        <f>ORÇAMENTO!K41</f>
        <v>((183,07/0,2)*((2*0,1)+(2*0,25)+0,07))*0,154</v>
      </c>
      <c r="E38" s="130" t="str">
        <f>ORÇAMENTO!L41</f>
        <v>M linear {Qtd estribos [qtd estribo p/ viga (m linear da viga /espaçamento (0,20))] * M linear estribo [2*Largura (0,09) + 2*comprimento (0,21) + dobra (0,07)]} * massa bitola de 5mm 0,154 KG/M</v>
      </c>
    </row>
    <row r="39" spans="1:5" ht="50.1" customHeight="1">
      <c r="A39" s="109" t="str">
        <f>ORÇAMENTO!E42</f>
        <v>CONCRETAGEM DE BLOCO DE COROAMENTO OU VIGA BALDRAME, FCK 30 MPA, COM USO DE BOMBA - LANÇAMENTO, ADENSAMENTO E ACABAMENTO.</v>
      </c>
      <c r="B39" s="18" t="str">
        <f>ORÇAMENTO!F42</f>
        <v>m³</v>
      </c>
      <c r="C39" s="135">
        <f>ORÇAMENTO!G42</f>
        <v>8.2530000000000001</v>
      </c>
      <c r="D39" s="18" t="str">
        <f>ORÇAMENTO!K42</f>
        <v>27,51*0,3</v>
      </c>
      <c r="E39" s="130" t="str">
        <f>ORÇAMENTO!L42</f>
        <v>Area da base * altura</v>
      </c>
    </row>
    <row r="40" spans="1:5" ht="15.75">
      <c r="A40" s="248"/>
      <c r="B40" s="249"/>
      <c r="C40" s="249"/>
      <c r="D40" s="249"/>
      <c r="E40" s="250"/>
    </row>
    <row r="41" spans="1:5" ht="50.1" customHeight="1">
      <c r="A41" s="245" t="s">
        <v>114</v>
      </c>
      <c r="B41" s="246"/>
      <c r="C41" s="246"/>
      <c r="D41" s="246"/>
      <c r="E41" s="247"/>
    </row>
    <row r="42" spans="1:5" ht="50.1" customHeight="1">
      <c r="A42" s="242" t="s">
        <v>49</v>
      </c>
      <c r="B42" s="243"/>
      <c r="C42" s="243"/>
      <c r="D42" s="243"/>
      <c r="E42" s="244"/>
    </row>
    <row r="43" spans="1:5" ht="50.1" customHeight="1">
      <c r="A43" s="109" t="str">
        <f>ORÇAMENTO!E46</f>
        <v>MONTAGEM E DESMONTAGEM DE FÔRMA DE PILARES RETANGULARES E ESTRUTURAS SIMILARES, PÉ-DIREITO SIMPLES, EM CHAPA DE MADEIRA COMPENSADA PLASTIFIC ADA, 18 UTILIZAÇÕES.</v>
      </c>
      <c r="B43" s="18" t="str">
        <f>ORÇAMENTO!F46</f>
        <v>m²</v>
      </c>
      <c r="C43" s="135">
        <f>ORÇAMENTO!G46</f>
        <v>129.60000000000002</v>
      </c>
      <c r="D43" s="18" t="str">
        <f>ORÇAMENTO!K46</f>
        <v>((0,14*3*2)+(0,26*3*2))*54</v>
      </c>
      <c r="E43" s="130" t="str">
        <f>ORÇAMENTO!L46</f>
        <v>(largura * altura * 2 lados)+ (comprimento* altura * 2 lados) * quantidade ( construção e muro)</v>
      </c>
    </row>
    <row r="44" spans="1:5" ht="50.1" customHeight="1">
      <c r="A44" s="109" t="str">
        <f>ORÇAMENTO!E47</f>
        <v>ARMAÇÃO DE PILAR OU VIGA DE ESTRUTURA CONVENCIONAL DE CONCRETO ARMADO UTILIZANDO AÇO CA-50 DE 10,0 MM - MONTAGEM.</v>
      </c>
      <c r="B44" s="18" t="str">
        <f>ORÇAMENTO!F47</f>
        <v>kg</v>
      </c>
      <c r="C44" s="135">
        <f>ORÇAMENTO!G47</f>
        <v>399.81599999999997</v>
      </c>
      <c r="D44" s="18" t="str">
        <f>ORÇAMENTO!K47</f>
        <v>3*4*0,617*54</v>
      </c>
      <c r="E44" s="130" t="str">
        <f>ORÇAMENTO!L47</f>
        <v xml:space="preserve">altura do pilar * qtd barras (4 Ø 10mm)* massa nominal da bitola de 10mm (0,617kg/m) * qtd de pilares </v>
      </c>
    </row>
    <row r="45" spans="1:5" ht="50.1" customHeight="1">
      <c r="A45" s="109" t="str">
        <f>ORÇAMENTO!E48</f>
        <v>ARMAÇÃO DE PILAR OU VIGA DE ESTRUTURA CONVENCIONAL DE CONCRETO ARMADO UTILIZANDO AÇO CA-60 DE 5,0 MM - MONTAGEM.</v>
      </c>
      <c r="B45" s="18" t="str">
        <f>ORÇAMENTO!F48</f>
        <v>kg</v>
      </c>
      <c r="C45" s="135">
        <f>ORÇAMENTO!G48</f>
        <v>83.575799999999987</v>
      </c>
      <c r="D45" s="18" t="str">
        <f>ORÇAMENTO!K48</f>
        <v>(((3/0,20)*54)*((2*0,09)+(2*0,21)+0,07))*0,154</v>
      </c>
      <c r="E45" s="130" t="str">
        <f>ORÇAMENTO!L48</f>
        <v>M linear {Qtd estribos [ qtd estribo p/ coluna (altura da coluna (3) /espaçamento (0,20))* qtd colunas] * M linear estribo [2*Largura (0,09) + 2*comprimento (0,21) + dobra (0,07)]} * massa da bitola de 5mm 0,154 KG/M</v>
      </c>
    </row>
    <row r="46" spans="1:5" ht="50.1" customHeight="1">
      <c r="A46" s="109" t="str">
        <f>ORÇAMENTO!E49</f>
        <v>CONCRETAGEM DE PILARES, FCK = 25 MPA, COM USO DE BOMBA - LANÇAMENTO, ADENSAMENTO E ACABAMENTO.</v>
      </c>
      <c r="B46" s="18" t="str">
        <f>ORÇAMENTO!F49</f>
        <v>m³</v>
      </c>
      <c r="C46" s="135">
        <f>ORÇAMENTO!G49</f>
        <v>7.2899999999999991</v>
      </c>
      <c r="D46" s="18" t="str">
        <f>ORÇAMENTO!K49</f>
        <v>3*0,15*0,3*54</v>
      </c>
      <c r="E46" s="130" t="str">
        <f>ORÇAMENTO!L49</f>
        <v xml:space="preserve">Área da base dos 54 pilares * altura </v>
      </c>
    </row>
    <row r="47" spans="1:5" ht="50.1" customHeight="1">
      <c r="A47" s="242" t="s">
        <v>50</v>
      </c>
      <c r="B47" s="243"/>
      <c r="C47" s="243"/>
      <c r="D47" s="243"/>
      <c r="E47" s="244"/>
    </row>
    <row r="48" spans="1:5" ht="50.1" customHeight="1">
      <c r="A48" s="109" t="str">
        <f>ORÇAMENTO!E51</f>
        <v>MONTAGEM E DESMONTAGEM DE FÔRMA DE VIGA, ESCORAMENTO COM GARFO DE MADEIRA, PÉ-DIREITO SIMPLES, EM CHAPA DE MADEIRA PLASTIFICADA, 18 UTILIZAÇ ÕES.</v>
      </c>
      <c r="B48" s="18" t="str">
        <f>ORÇAMENTO!F51</f>
        <v>m²</v>
      </c>
      <c r="C48" s="135">
        <f>ORÇAMENTO!G51</f>
        <v>90.841999999999999</v>
      </c>
      <c r="D48" s="18" t="str">
        <f>ORÇAMENTO!K51</f>
        <v>(109,73*0,3 * 2)+16,46 + (71,2*0,3*0,2)*2</v>
      </c>
      <c r="E48" s="130" t="str">
        <f>ORÇAMENTO!L51</f>
        <v>m linear das vigas * altura *2 lados+ área da base</v>
      </c>
    </row>
    <row r="49" spans="1:5" ht="50.1" customHeight="1">
      <c r="A49" s="109" t="str">
        <f>ORÇAMENTO!E52</f>
        <v>ARMAÇÃO DE PILAR OU VIGA DE ESTRUTURA CONVENCIONAL DE CONCRETO ARMADO UTILIZANDO AÇO CA-50 DE 10,0 MM - MONTAGEM.</v>
      </c>
      <c r="B49" s="18" t="str">
        <f>ORÇAMENTO!F52</f>
        <v>kg</v>
      </c>
      <c r="C49" s="135">
        <f>ORÇAMENTO!G52</f>
        <v>933.38526000000002</v>
      </c>
      <c r="D49" s="18" t="str">
        <f>ORÇAMENTO!K52</f>
        <v>252,13*6*0,617</v>
      </c>
      <c r="E49" s="130" t="str">
        <f>ORÇAMENTO!L52</f>
        <v xml:space="preserve">m linear das vigas * qtd barras (6 Ø 10mm)* massa nominal da bitola de 10mm (0,617kg/m) </v>
      </c>
    </row>
    <row r="50" spans="1:5" ht="50.1" customHeight="1">
      <c r="A50" s="109" t="str">
        <f>ORÇAMENTO!E53</f>
        <v>ARMAÇÃO DE PILAR OU VIGA DE ESTRUTURA CONVENCIONAL DE CONCRETO ARMADO UTILIZANDO AÇO CA-60 DE 5,0 MM - MONTAGEM.</v>
      </c>
      <c r="B50" s="18" t="str">
        <f>ORÇAMENTO!F53</f>
        <v>kg</v>
      </c>
      <c r="C50" s="135">
        <f>ORÇAMENTO!G53</f>
        <v>149.487877</v>
      </c>
      <c r="D50" s="18" t="str">
        <f>ORÇAMENTO!K53</f>
        <v>(252,13/0,2)*((2*0,1)+(2*0,25)+0,07)*0,154</v>
      </c>
      <c r="E50" s="130" t="str">
        <f>ORÇAMENTO!L53</f>
        <v>M linear {Qtd estribos [qtd estribo p/ viga (m linear da viga /espaçamento (0,20))] * M linear estribo [2*Largura (0,09) + 2*comprimento (0,21) + dobra (0,07)]} * massa bitola de 5mm 0,154 KG/M</v>
      </c>
    </row>
    <row r="51" spans="1:5" ht="50.1" customHeight="1">
      <c r="A51" s="109" t="str">
        <f>ORÇAMENTO!E54</f>
        <v>CONCRETAGEM DE VIGAS E LAJES, FCK=25 MPA, PARA LAJES PREMOLDADAS COM USO DE BOMBA - LANÇAMENTO, ADENSAMENTO E ACABAMENTO.</v>
      </c>
      <c r="B51" s="18" t="str">
        <f>ORÇAMENTO!F54</f>
        <v>m³</v>
      </c>
      <c r="C51" s="135">
        <f>ORÇAMENTO!G54</f>
        <v>2.2692000000000001</v>
      </c>
      <c r="D51" s="18" t="str">
        <f>ORÇAMENTO!K54</f>
        <v>37,82*0,3*0,2</v>
      </c>
      <c r="E51" s="130" t="str">
        <f>ORÇAMENTO!L54</f>
        <v>area da base das vigas * altura ( construção e muro)</v>
      </c>
    </row>
    <row r="52" spans="1:5" ht="50.1" customHeight="1">
      <c r="A52" s="242" t="s">
        <v>126</v>
      </c>
      <c r="B52" s="243"/>
      <c r="C52" s="243"/>
      <c r="D52" s="243"/>
      <c r="E52" s="244"/>
    </row>
    <row r="53" spans="1:5" ht="50.1" customHeight="1">
      <c r="A53" s="109" t="str">
        <f>ORÇAMENTO!E56</f>
        <v>LAJE PRÉ-MOLDADA UNIDIRECIONAL, BIAPOIADA, PARA FORRO, ENCHIMENTO EM CERÂMICA, VIGOTA CONVENCIONAL, ALTURA TOTAL DA LAJE (ENCHIMENTO+CAPA) = (8+3).</v>
      </c>
      <c r="B53" s="18" t="str">
        <f>ORÇAMENTO!F56</f>
        <v>m²</v>
      </c>
      <c r="C53" s="135">
        <f>ORÇAMENTO!G56</f>
        <v>156.18</v>
      </c>
      <c r="D53" s="18">
        <f>ORÇAMENTO!K56</f>
        <v>156.18</v>
      </c>
      <c r="E53" s="130" t="str">
        <f>ORÇAMENTO!L56</f>
        <v>área das lajes</v>
      </c>
    </row>
    <row r="54" spans="1:5" ht="50.1" customHeight="1">
      <c r="A54" s="252" t="s">
        <v>127</v>
      </c>
      <c r="B54" s="253"/>
      <c r="C54" s="253"/>
      <c r="D54" s="253"/>
      <c r="E54" s="254"/>
    </row>
    <row r="55" spans="1:5" ht="50.1" customHeight="1">
      <c r="A55" s="109" t="s">
        <v>210</v>
      </c>
      <c r="B55" s="18" t="s">
        <v>32</v>
      </c>
      <c r="C55" s="135">
        <f>(((3*0.6)+(8*1.5)+(2*2))+((6*0.8)+(2*0.9)+(1*0.8)+(2*1.5)))*1.4</f>
        <v>39.480000000000004</v>
      </c>
      <c r="D55" s="18" t="s">
        <v>211</v>
      </c>
      <c r="E55" s="130" t="s">
        <v>220</v>
      </c>
    </row>
    <row r="56" spans="1:5" ht="50.1" customHeight="1">
      <c r="A56" s="109" t="s">
        <v>218</v>
      </c>
      <c r="B56" s="18" t="s">
        <v>32</v>
      </c>
      <c r="C56" s="135">
        <f>((3*0.6)+(8*1.5)+(2*2))*1.4</f>
        <v>24.919999999999998</v>
      </c>
      <c r="D56" s="18" t="s">
        <v>219</v>
      </c>
      <c r="E56" s="130" t="s">
        <v>221</v>
      </c>
    </row>
    <row r="57" spans="1:5" ht="15.75">
      <c r="A57" s="131"/>
      <c r="B57" s="132"/>
      <c r="C57" s="140"/>
      <c r="D57" s="133"/>
      <c r="E57" s="134"/>
    </row>
    <row r="58" spans="1:5" ht="50.1" customHeight="1">
      <c r="A58" s="245" t="s">
        <v>137</v>
      </c>
      <c r="B58" s="246"/>
      <c r="C58" s="246"/>
      <c r="D58" s="246"/>
      <c r="E58" s="247"/>
    </row>
    <row r="59" spans="1:5" ht="50.1" customHeight="1">
      <c r="A59" s="109" t="str">
        <f>ORÇAMENTO!E62</f>
        <v>ALVENARIA DE VEDAÇÃO DE BLOCOS CERÂMICOS FURADOS NA HORIZONTAL DE 9X19X29 CM (ESPESSURA 9 CM) E ARGAMASSA DE ASSENTAMENTO COM PREPARO EM BET ONEIRA.</v>
      </c>
      <c r="B59" s="18" t="str">
        <f>ORÇAMENTO!F62</f>
        <v>m²</v>
      </c>
      <c r="C59" s="135">
        <f>ORÇAMENTO!G59</f>
        <v>24.919999999999998</v>
      </c>
      <c r="D59" s="18" t="str">
        <f>ORÇAMENTO!K59</f>
        <v>((3*0,60)+(8*1,5)+(2*2))*1,4</v>
      </c>
      <c r="E59" s="109" t="str">
        <f>ORÇAMENTO!L59</f>
        <v>m linear janelas + 20% de cada lado = 40% = 1,4</v>
      </c>
    </row>
    <row r="60" spans="1:5" ht="15.75">
      <c r="A60" s="131"/>
      <c r="B60" s="132"/>
      <c r="C60" s="140"/>
      <c r="D60" s="133"/>
      <c r="E60" s="134"/>
    </row>
    <row r="61" spans="1:5" ht="50.1" customHeight="1">
      <c r="A61" s="245" t="s">
        <v>115</v>
      </c>
      <c r="B61" s="246"/>
      <c r="C61" s="246"/>
      <c r="D61" s="246"/>
      <c r="E61" s="247"/>
    </row>
    <row r="62" spans="1:5" ht="50.1" customHeight="1">
      <c r="A62" s="242" t="s">
        <v>51</v>
      </c>
      <c r="B62" s="243"/>
      <c r="C62" s="243"/>
      <c r="D62" s="243"/>
      <c r="E62" s="244"/>
    </row>
    <row r="63" spans="1:5" ht="50.1" customHeight="1">
      <c r="A63" s="109" t="str">
        <f>ORÇAMENTO!E66</f>
        <v>KIT DE PORTA DE MADEIRA PARA VERNIZ, SEMI-OCA (LEVE OU MÉDIA), PADRÃO POPULAR, 80X210CM, ESPESSURA DE 3,5CM, ITENS INCLUSOS: DOBRADIÇAS, MON TAGEM E INSTALAÇÃO DE BATENTE, FECHADURA COM EXECUÇÃO DO FURO - FORNEC IMENTO E INSTALAÇÃO.</v>
      </c>
      <c r="B63" s="18" t="str">
        <f>ORÇAMENTO!F66</f>
        <v>un</v>
      </c>
      <c r="C63" s="135">
        <f>ORÇAMENTO!G66</f>
        <v>8</v>
      </c>
      <c r="D63" s="18">
        <f>ORÇAMENTO!K69</f>
        <v>2</v>
      </c>
      <c r="E63" s="130" t="str">
        <f>ORÇAMENTO!L69</f>
        <v xml:space="preserve">Unidade </v>
      </c>
    </row>
    <row r="64" spans="1:5" ht="50.1" customHeight="1">
      <c r="A64" s="109" t="str">
        <f>ORÇAMENTO!E67</f>
        <v>KIT DE PORTA DE MADEIRA PARA VERNIZ, SEMI-OCA (LEVE OU MÉDIA), PADRÃO POPULAR, 90X210CM, ESPESSURA DE 3CM, ITENS INCLUSOS: DOBRADIÇAS, MONTA GEM E INSTALAÇÃO DE BATENTE, FECHADURA COM EXECUÇÃO DO FURO - FORNECIM ENTO E INSTALAÇÃO.</v>
      </c>
      <c r="B64" s="18" t="str">
        <f>ORÇAMENTO!F67</f>
        <v>un</v>
      </c>
      <c r="C64" s="135">
        <f>ORÇAMENTO!G67</f>
        <v>2</v>
      </c>
      <c r="D64" s="18">
        <f>ORÇAMENTO!K70</f>
        <v>1</v>
      </c>
      <c r="E64" s="130" t="str">
        <f>ORÇAMENTO!L70</f>
        <v xml:space="preserve">Unidade </v>
      </c>
    </row>
    <row r="65" spans="1:5" ht="50.1" customHeight="1">
      <c r="A65" s="242" t="s">
        <v>56</v>
      </c>
      <c r="B65" s="243"/>
      <c r="C65" s="243"/>
      <c r="D65" s="243"/>
      <c r="E65" s="244"/>
    </row>
    <row r="66" spans="1:5" ht="50.1" customHeight="1">
      <c r="A66" s="83" t="str">
        <f>ORÇAMENTO!E69</f>
        <v>PUXADOR PARA PCD, FIXADO NA PORTA - FORNECIMENTO E INSTALAÇÃO.</v>
      </c>
      <c r="B66" s="18" t="str">
        <f>ORÇAMENTO!F69</f>
        <v>un</v>
      </c>
      <c r="C66" s="135">
        <f>ORÇAMENTO!G69</f>
        <v>2</v>
      </c>
      <c r="D66" s="18">
        <f>ORÇAMENTO!K69</f>
        <v>2</v>
      </c>
      <c r="E66" s="130" t="str">
        <f>ORÇAMENTO!L69</f>
        <v xml:space="preserve">Unidade </v>
      </c>
    </row>
    <row r="67" spans="1:5" ht="50.1" customHeight="1">
      <c r="A67" s="109" t="str">
        <f>ORÇAMENTO!E70</f>
        <v>FORNECIMENTO DE MARCO EM CHAPA METÁLICA, INCLUSIVE ASSENTAMENTO, EXCLUSIVE PORTA</v>
      </c>
      <c r="B67" s="18" t="str">
        <f>ORÇAMENTO!F70</f>
        <v>un</v>
      </c>
      <c r="C67" s="135">
        <f>ORÇAMENTO!G70</f>
        <v>1</v>
      </c>
      <c r="D67" s="18">
        <f>ORÇAMENTO!K70</f>
        <v>1</v>
      </c>
      <c r="E67" s="130" t="str">
        <f>ORÇAMENTO!L70</f>
        <v xml:space="preserve">Unidade </v>
      </c>
    </row>
    <row r="68" spans="1:5" ht="50.1" customHeight="1">
      <c r="A68" s="242" t="s">
        <v>480</v>
      </c>
      <c r="B68" s="243"/>
      <c r="C68" s="243"/>
      <c r="D68" s="243"/>
      <c r="E68" s="244"/>
    </row>
    <row r="69" spans="1:5" ht="50.1" customHeight="1">
      <c r="A69" s="109" t="str">
        <f>ORÇAMENTO!E72</f>
        <v>PORTA DE CORRER DE ALUMÍNIO, COM DUAS FOLHAS PARA VIDRO, INCLUSO VIDRO LISO INCOLOR, FECHADURA E PUXADOR, SEM ALIZAR.</v>
      </c>
      <c r="B69" s="18" t="str">
        <f>ORÇAMENTO!F72</f>
        <v>m²</v>
      </c>
      <c r="C69" s="135">
        <f>ORÇAMENTO!G72</f>
        <v>6.3000000000000007</v>
      </c>
      <c r="D69" s="18" t="str">
        <f>ORÇAMENTO!K72</f>
        <v>1,5*2,1*2</v>
      </c>
      <c r="E69" s="130" t="str">
        <f>ORÇAMENTO!L72</f>
        <v>Porta de vidro de vidro de correr</v>
      </c>
    </row>
    <row r="70" spans="1:5" ht="50.1" customHeight="1">
      <c r="A70" s="242" t="s">
        <v>241</v>
      </c>
      <c r="B70" s="243"/>
      <c r="C70" s="243"/>
      <c r="D70" s="243"/>
      <c r="E70" s="244"/>
    </row>
    <row r="71" spans="1:5" ht="50.1" customHeight="1">
      <c r="A71" s="58" t="str">
        <f>ORÇAMENTO!E74</f>
        <v>JANELA DE ALUMÍNIO TIPO MAXIM-AR, COM VIDROS, BATENTE E FERRAGENS. EXCLUSIVE ALIZAR, ACABAMENTO E CONTRAMARCO. FORNECIMENTO E INSTALAÇÃO.</v>
      </c>
      <c r="B71" s="18" t="str">
        <f>ORÇAMENTO!F74</f>
        <v>m²</v>
      </c>
      <c r="C71" s="135">
        <f>ORÇAMENTO!G74</f>
        <v>1.08</v>
      </c>
      <c r="D71" s="18" t="str">
        <f>ORÇAMENTO!K74</f>
        <v>(0,60*0,60)*3</v>
      </c>
      <c r="E71" s="130" t="str">
        <f>ORÇAMENTO!L74</f>
        <v>Área * quantidade</v>
      </c>
    </row>
    <row r="72" spans="1:5" ht="50.1" customHeight="1">
      <c r="A72" s="58" t="str">
        <f>ORÇAMENTO!E75</f>
        <v>JANELA DE ALUMÍNIO DE CORRER COM 2 FOLHAS PARA VIDROS, COM VIDROS, BATENTE, ACABAMENTO COM ACETATO OU BRILHANTE E FERRAGENS. EXCLUSIVE ALIZAR E CONTRAMARCO. FORNECIMENTO E INSTALAÇÃO.</v>
      </c>
      <c r="B72" s="18" t="str">
        <f>ORÇAMENTO!F75</f>
        <v>m²</v>
      </c>
      <c r="C72" s="135">
        <f>ORÇAMENTO!G75</f>
        <v>14.399999999999999</v>
      </c>
      <c r="D72" s="18" t="str">
        <f>ORÇAMENTO!K75</f>
        <v>(1,5*1,2)*8</v>
      </c>
      <c r="E72" s="130" t="str">
        <f>ORÇAMENTO!L75</f>
        <v>Área * quantidade</v>
      </c>
    </row>
    <row r="73" spans="1:5" ht="50.1" customHeight="1">
      <c r="A73" s="58" t="str">
        <f>ORÇAMENTO!E76</f>
        <v>JANELA DE ALUMÍNIO DE CORRER COM 4 FOLHAS PARA VIDROS, COM VIDROS, BATENTE, ACABAMENTO COM ACETATO OU BRILHANTE E FERRAGENS. EXCLUSIVE ALIZA R E CONTRAMARCO. FORNECIMENTO E INSTALAÇÃO.</v>
      </c>
      <c r="B73" s="18" t="str">
        <f>ORÇAMENTO!F76</f>
        <v>m²</v>
      </c>
      <c r="C73" s="135">
        <f>ORÇAMENTO!G76</f>
        <v>4.8</v>
      </c>
      <c r="D73" s="18" t="str">
        <f>ORÇAMENTO!K76</f>
        <v>(2,00*1,2)*2</v>
      </c>
      <c r="E73" s="130" t="str">
        <f>ORÇAMENTO!L76</f>
        <v>Área * quantidade</v>
      </c>
    </row>
    <row r="74" spans="1:5" ht="50.1" customHeight="1">
      <c r="A74" s="58" t="str">
        <f>ORÇAMENTO!E77</f>
        <v>PEITORIL LINEAR EM GRANITO OU MÁRMORE, L = 15CM, COMPRIMENTO DE ATÉ 2M, ASSENTADO COM ARGAMASSA 1:6 COM ADITIVO.</v>
      </c>
      <c r="B74" s="18" t="str">
        <f>ORÇAMENTO!F77</f>
        <v>m</v>
      </c>
      <c r="C74" s="135">
        <f>ORÇAMENTO!G77</f>
        <v>17.8</v>
      </c>
      <c r="D74" s="18" t="str">
        <f>ORÇAMENTO!K77</f>
        <v>1,5*8+0,6*3+2*2</v>
      </c>
      <c r="E74" s="130" t="str">
        <f>ORÇAMENTO!L77</f>
        <v>m linear peitoril</v>
      </c>
    </row>
    <row r="75" spans="1:5" ht="50.1" customHeight="1">
      <c r="A75" s="242" t="s">
        <v>351</v>
      </c>
      <c r="B75" s="243"/>
      <c r="C75" s="243"/>
      <c r="D75" s="243"/>
      <c r="E75" s="244"/>
    </row>
    <row r="76" spans="1:5" ht="50.1" customHeight="1">
      <c r="A76" s="109" t="str">
        <f>ORÇAMENTO!E79</f>
        <v>PORTÃO EM CHAPA DE AÇO GALVANIZADO, TIPO LAMBRIL, ESP. 1, 25MM (GSG-18), EXCLUSIVE CADEADO E PINTURA - PORTÃO SOCIAL</v>
      </c>
      <c r="B76" s="18" t="str">
        <f>ORÇAMENTO!F79</f>
        <v>m²</v>
      </c>
      <c r="C76" s="135">
        <f>ORÇAMENTO!G79</f>
        <v>1.6800000000000002</v>
      </c>
      <c r="D76" s="18" t="str">
        <f>ORÇAMENTO!K79</f>
        <v>0,8*2,1</v>
      </c>
      <c r="E76" s="130" t="str">
        <f>ORÇAMENTO!L79</f>
        <v>Área do portão social</v>
      </c>
    </row>
    <row r="77" spans="1:5" ht="50.1" customHeight="1">
      <c r="A77" s="109" t="str">
        <f>ORÇAMENTO!E80</f>
        <v>PORTÃO EM CHAPA DE AÇO GALVANIZADO, TIPO LAMBRIL, ESP. 1, 25MM (GSG-18), EXCLUSIVE CADEADO E PINTURA</v>
      </c>
      <c r="B77" s="18" t="str">
        <f>ORÇAMENTO!F80</f>
        <v>m²</v>
      </c>
      <c r="C77" s="135">
        <f>ORÇAMENTO!G80</f>
        <v>6.3000000000000007</v>
      </c>
      <c r="D77" s="18" t="str">
        <f>ORÇAMENTO!K80</f>
        <v>3*2,1</v>
      </c>
      <c r="E77" s="130" t="str">
        <f>ORÇAMENTO!L80</f>
        <v>Área do portão</v>
      </c>
    </row>
    <row r="78" spans="1:5" ht="15.75">
      <c r="A78" s="131"/>
      <c r="B78" s="132"/>
      <c r="C78" s="140"/>
      <c r="D78" s="132"/>
      <c r="E78" s="134"/>
    </row>
    <row r="79" spans="1:5" ht="50.1" customHeight="1">
      <c r="A79" s="245" t="s">
        <v>128</v>
      </c>
      <c r="B79" s="246"/>
      <c r="C79" s="246"/>
      <c r="D79" s="246"/>
      <c r="E79" s="247"/>
    </row>
    <row r="80" spans="1:5" ht="50.1" customHeight="1">
      <c r="A80" s="109" t="str">
        <f>ORÇAMENTO!E83</f>
        <v>ENGRADAMENTO PARA TELHAS CERÂMICA OU CONCRETO EM MADEIRA PARAJU</v>
      </c>
      <c r="B80" s="18" t="str">
        <f>ORÇAMENTO!F83</f>
        <v>m²</v>
      </c>
      <c r="C80" s="135">
        <f>ORÇAMENTO!G83</f>
        <v>247.494</v>
      </c>
      <c r="D80" s="18" t="str">
        <f>ORÇAMENTO!K83</f>
        <v>190,38 + 30% de inclinação</v>
      </c>
      <c r="E80" s="130" t="str">
        <f>ORÇAMENTO!L83</f>
        <v>Área do telhado</v>
      </c>
    </row>
    <row r="81" spans="1:5" ht="50.1" customHeight="1">
      <c r="A81" s="109" t="str">
        <f>ORÇAMENTO!E84</f>
        <v>COBERTURA EM TELHA CERÂMICA, TIPO COLONIAL, INCLUSIVE FIXAÇÃO, EXCLUSIVE ENGRADAMENTO E MANTA ISOLANTE/ TÉRMICA</v>
      </c>
      <c r="B81" s="18" t="str">
        <f>ORÇAMENTO!F84</f>
        <v>m²</v>
      </c>
      <c r="C81" s="135">
        <f>ORÇAMENTO!G84</f>
        <v>247.494</v>
      </c>
      <c r="D81" s="18" t="str">
        <f>ORÇAMENTO!K84</f>
        <v>190,38 + 30% de inclinação</v>
      </c>
      <c r="E81" s="130" t="str">
        <f>ORÇAMENTO!L84</f>
        <v>Área do telhado</v>
      </c>
    </row>
    <row r="82" spans="1:5" ht="50.1" customHeight="1">
      <c r="A82" s="109" t="str">
        <f>ORÇAMENTO!E85</f>
        <v>CUMEEIRA PARA TELHA CERÂMICA EMBOÇADA COM ARGAMASSA TRAÇO 1:2:9 (CIMENTO, CAL E AREIA) PARA TELHADOS COM ATÉ 2 ÁGUAS, INCLUSO TRANSPORTE VER TICAL.</v>
      </c>
      <c r="B82" s="18" t="str">
        <f>ORÇAMENTO!F85</f>
        <v>m</v>
      </c>
      <c r="C82" s="135">
        <f>ORÇAMENTO!G85</f>
        <v>36.700000000000003</v>
      </c>
      <c r="D82" s="18" t="str">
        <f>ORÇAMENTO!K85</f>
        <v>16,4+4,3+(4*4)</v>
      </c>
      <c r="E82" s="130" t="str">
        <f>ORÇAMENTO!L85</f>
        <v>perimetro da cumeeira</v>
      </c>
    </row>
    <row r="83" spans="1:5" ht="15.75">
      <c r="A83" s="131"/>
      <c r="B83" s="132"/>
      <c r="C83" s="140"/>
      <c r="D83" s="132"/>
      <c r="E83" s="134"/>
    </row>
    <row r="84" spans="1:5" ht="50.1" customHeight="1">
      <c r="A84" s="245" t="s">
        <v>95</v>
      </c>
      <c r="B84" s="246"/>
      <c r="C84" s="246"/>
      <c r="D84" s="246"/>
      <c r="E84" s="247"/>
    </row>
    <row r="85" spans="1:5" ht="50.1" customHeight="1">
      <c r="A85" s="109" t="str">
        <f>ORÇAMENTO!E88</f>
        <v>IMPERMEABILIZAÇÃO DE SUPERFÍCIE COM EMULSÃO ASFÁLTICA, 2 DEMÃOS.</v>
      </c>
      <c r="B85" s="18" t="str">
        <f>ORÇAMENTO!F88</f>
        <v>m²</v>
      </c>
      <c r="C85" s="135">
        <f>ORÇAMENTO!G88</f>
        <v>108.55800000000001</v>
      </c>
      <c r="D85" s="18" t="str">
        <f>ORÇAMENTO!K88</f>
        <v>180,93*0,3*2</v>
      </c>
      <c r="E85" s="130" t="str">
        <f>ORÇAMENTO!L88</f>
        <v>area da base + (m linear * altura (0,3)*2 lados)</v>
      </c>
    </row>
    <row r="86" spans="1:5" ht="15.75">
      <c r="A86" s="131"/>
      <c r="B86" s="132"/>
      <c r="C86" s="140"/>
      <c r="D86" s="132"/>
      <c r="E86" s="134"/>
    </row>
    <row r="87" spans="1:5" ht="50.1" customHeight="1">
      <c r="A87" s="245" t="s">
        <v>134</v>
      </c>
      <c r="B87" s="246"/>
      <c r="C87" s="246"/>
      <c r="D87" s="246"/>
      <c r="E87" s="247"/>
    </row>
    <row r="88" spans="1:5" ht="50.1" customHeight="1">
      <c r="A88" s="109" t="str">
        <f>ORÇAMENTO!E91</f>
        <v>CHAPISCO COM ARGAMASSA INDUSTRIALIZADA, ESP. 5MM, APLICADO EM ALVENARIA/ESTRUTURA DE CONCRETO COM DESEMPENADEIRA METÁLICA, INCLUSIVE ARGAMASSA COM PREPARO MECANIZADO.</v>
      </c>
      <c r="B88" s="18" t="str">
        <f>ORÇAMENTO!F91</f>
        <v>m²</v>
      </c>
      <c r="C88" s="135">
        <f>ORÇAMENTO!G91</f>
        <v>956.58</v>
      </c>
      <c r="D88" s="18" t="str">
        <f>ORÇAMENTO!K91</f>
        <v>318,86*3</v>
      </c>
      <c r="E88" s="130" t="str">
        <f>ORÇAMENTO!L91</f>
        <v>(Perimetro interno * pe direito) + area das predes externas + muro</v>
      </c>
    </row>
    <row r="89" spans="1:5" ht="50.1" customHeight="1">
      <c r="A89" s="109" t="str">
        <f>ORÇAMENTO!E92</f>
        <v>REBOCO COM ARGAMASSA, TRAÇO 1:2:8 (CIMENTO, CAL E AREIA), ESP. 20MM, APLICAÇÃO MANUAL, INCLUSIVE ARGAMASSA COM PREPARO MECANIZADO, EXCLUSIVE CHAPISCO</v>
      </c>
      <c r="B89" s="18" t="str">
        <f>ORÇAMENTO!F92</f>
        <v>m²</v>
      </c>
      <c r="C89" s="135">
        <f>ORÇAMENTO!G92</f>
        <v>956.58</v>
      </c>
      <c r="D89" s="18" t="str">
        <f>ORÇAMENTO!K92</f>
        <v>318,86*3</v>
      </c>
      <c r="E89" s="130" t="str">
        <f>ORÇAMENTO!L92</f>
        <v>(Perimetro interno * pe direito) + area das predes externas + muro</v>
      </c>
    </row>
    <row r="90" spans="1:5" ht="50.1" customHeight="1">
      <c r="A90" s="109" t="str">
        <f>ORÇAMENTO!E93</f>
        <v>MASSA ÚNICA, EM ARGAMASSA INDUSTRIALIZADA, PREPARO MECÂNICO, APLICADA COM EQUIPAMENTO DE MISTURA E PROJEÇÃO DE ARGAMASSA EM PAREDES INTERNAS , E = 5MM, SEM TALISCAS.</v>
      </c>
      <c r="B90" s="18" t="str">
        <f>ORÇAMENTO!F93</f>
        <v>m²</v>
      </c>
      <c r="C90" s="135">
        <f>ORÇAMENTO!G93</f>
        <v>658.38</v>
      </c>
      <c r="D90" s="18" t="str">
        <f>ORÇAMENTO!K93</f>
        <v>219,46*3</v>
      </c>
      <c r="E90" s="130" t="str">
        <f>ORÇAMENTO!L93</f>
        <v>(Perimetro interno * pe direito</v>
      </c>
    </row>
    <row r="91" spans="1:5" ht="50.1" customHeight="1">
      <c r="A91" s="109" t="str">
        <f>ORÇAMENTO!E94</f>
        <v>REVESTIMENTO COM CERÂMICA APLICADO EM PAREDE, ACABAMENTO ESMALTADO, AMBIENTE INTERNO/EXTERNO, PADRÃO EXTRA, DIMENSÃO DA PEÇA ATÉ 2025 CM2, PEI III, ASSENTAMENTO COM ARGAMASSA INDUSTRIALIZADA, INCLUSIVE REJUNTAMENTO</v>
      </c>
      <c r="B91" s="18" t="str">
        <f>ORÇAMENTO!F94</f>
        <v>m²</v>
      </c>
      <c r="C91" s="135">
        <f>ORÇAMENTO!G94</f>
        <v>100.44</v>
      </c>
      <c r="D91" s="18" t="str">
        <f>ORÇAMENTO!K94</f>
        <v>33,48*3</v>
      </c>
      <c r="E91" s="130" t="str">
        <f>ORÇAMENTO!L94</f>
        <v xml:space="preserve">(Perimetro interno * pe direito) </v>
      </c>
    </row>
    <row r="92" spans="1:5" ht="15.75">
      <c r="A92" s="131"/>
      <c r="B92" s="132"/>
      <c r="C92" s="140"/>
      <c r="D92" s="132"/>
      <c r="E92" s="134"/>
    </row>
    <row r="93" spans="1:5" ht="50.1" customHeight="1">
      <c r="A93" s="245" t="s">
        <v>139</v>
      </c>
      <c r="B93" s="246"/>
      <c r="C93" s="246"/>
      <c r="D93" s="246"/>
      <c r="E93" s="247"/>
    </row>
    <row r="94" spans="1:5" ht="50.1" customHeight="1">
      <c r="A94" s="242" t="s">
        <v>117</v>
      </c>
      <c r="B94" s="243"/>
      <c r="C94" s="243"/>
      <c r="D94" s="243"/>
      <c r="E94" s="244"/>
    </row>
    <row r="95" spans="1:5" ht="50.1" customHeight="1">
      <c r="A95" s="109" t="str">
        <f>ORÇAMENTO!E98</f>
        <v>CONTRAPISO DESEMPENADO COM ARGAMASSA, TRAÇO 1:3 (CIMENTO E AREIA), ESP. 50MM</v>
      </c>
      <c r="B95" s="18" t="str">
        <f>ORÇAMENTO!F98</f>
        <v>m²</v>
      </c>
      <c r="C95" s="135">
        <f>ORÇAMENTO!G98</f>
        <v>210.02</v>
      </c>
      <c r="D95" s="79" t="str">
        <f>ORÇAMENTO!K98</f>
        <v>139,36 + 70,66</v>
      </c>
      <c r="E95" s="136" t="str">
        <f>ORÇAMENTO!L98</f>
        <v>Area do contrapiso</v>
      </c>
    </row>
    <row r="96" spans="1:5" ht="50.1" customHeight="1">
      <c r="A96" s="109" t="str">
        <f>ORÇAMENTO!E99</f>
        <v>REVESTIMENTO COM CERÂMICA APLICADO EM PISO, ACABAMENTO ESMALTADO, AMBIENTE EXTERNO (ANTIDERRAPANTE), PADRÃO EXTRA, DIMENSÃO DA PEÇA ATÉ 2025 CM2, PEI V, ASSENTAMENTO COM ARGAMASSA INDUSTRIALIZADA, INCLUSIVE REJUNTAMENTO</v>
      </c>
      <c r="B96" s="18" t="str">
        <f>ORÇAMENTO!F99</f>
        <v>m²</v>
      </c>
      <c r="C96" s="135">
        <f>ORÇAMENTO!G99</f>
        <v>70.66</v>
      </c>
      <c r="D96" s="79">
        <f>ORÇAMENTO!K99</f>
        <v>70.66</v>
      </c>
      <c r="E96" s="136" t="str">
        <f>ORÇAMENTO!L99</f>
        <v>Area do contrapiso</v>
      </c>
    </row>
    <row r="97" spans="1:5" ht="50.1" customHeight="1">
      <c r="A97" s="109" t="str">
        <f>ORÇAMENTO!E100</f>
        <v>REVESTIMENTO COM CERÂMICA APLICADO EM PISO, ACABAMENTO ESMALTADO, AMBIENTE INTERNO, PADRÃO EXTRA, DIMENSÃO DA PEÇA ATÉ 2025 CM2, PEI IV, ASSENTAMENTO COM ARGAMASSA INDUSTRIALIZADA, INCLUSIVE REJUNTAMENTO</v>
      </c>
      <c r="B97" s="18" t="str">
        <f>ORÇAMENTO!F100</f>
        <v>m²</v>
      </c>
      <c r="C97" s="135">
        <f>ORÇAMENTO!G100</f>
        <v>139.36000000000001</v>
      </c>
      <c r="D97" s="79">
        <f>ORÇAMENTO!K100</f>
        <v>139.36000000000001</v>
      </c>
      <c r="E97" s="136" t="str">
        <f>ORÇAMENTO!L100</f>
        <v>Area do contrapiso</v>
      </c>
    </row>
    <row r="98" spans="1:5" ht="50.1" customHeight="1">
      <c r="A98" s="109" t="str">
        <f>ORÇAMENTO!E101</f>
        <v>RODAPÉ CERÂMICO DE 7CM DE ALTURA COM PLACAS TIPO ESMALTADA EXTRA DE DI M CR 15,22 MENSÕES 60X60CM.</v>
      </c>
      <c r="B98" s="18" t="str">
        <f>ORÇAMENTO!F101</f>
        <v>m</v>
      </c>
      <c r="C98" s="135">
        <f>ORÇAMENTO!G101</f>
        <v>167.09999999999997</v>
      </c>
      <c r="D98" s="79" t="str">
        <f>ORÇAMENTO!K101</f>
        <v>(8,9+ 11,9+ 12,4+ 12,2+ 23+ 14,9+ 23,3+ 18,7+ 7,7+ 7,7+ 21,2+ 5,2)</v>
      </c>
      <c r="E98" s="136" t="str">
        <f>ORÇAMENTO!L101</f>
        <v>perimetro interno</v>
      </c>
    </row>
    <row r="99" spans="1:5" ht="50.1" customHeight="1">
      <c r="A99" s="109" t="str">
        <f>ORÇAMENTO!E102</f>
        <v>SOLEIRA EM GRANITO, LARGURA 15 CM, ESPESSURA 2,0 CM.</v>
      </c>
      <c r="B99" s="18" t="str">
        <f>ORÇAMENTO!F102</f>
        <v>m</v>
      </c>
      <c r="C99" s="135">
        <f>ORÇAMENTO!G102</f>
        <v>5.6</v>
      </c>
      <c r="D99" s="79" t="str">
        <f>ORÇAMENTO!K102</f>
        <v>0,9*2+1,5*2+0,8</v>
      </c>
      <c r="E99" s="136" t="str">
        <f>ORÇAMENTO!L102</f>
        <v>M linear das soleiras</v>
      </c>
    </row>
    <row r="100" spans="1:5" ht="50.1" customHeight="1">
      <c r="A100" s="242" t="s">
        <v>55</v>
      </c>
      <c r="B100" s="243"/>
      <c r="C100" s="243"/>
      <c r="D100" s="243"/>
      <c r="E100" s="244"/>
    </row>
    <row r="101" spans="1:5" ht="50.1" customHeight="1">
      <c r="A101" s="58" t="str">
        <f>ORÇAMENTO!E104</f>
        <v>PISO CIMENTADO, TRAÇO 1:3 (CIMENTO E AREIA), ACABAMENTO LISO, ESPESSURA 2,0 CM, PREPARO MECÂNICO DA ARGAMASSA.</v>
      </c>
      <c r="B101" s="18" t="str">
        <f>ORÇAMENTO!F104</f>
        <v>m²</v>
      </c>
      <c r="C101" s="135">
        <f>ORÇAMENTO!G104</f>
        <v>57.84</v>
      </c>
      <c r="D101" s="18">
        <f>ORÇAMENTO!K104</f>
        <v>57.84</v>
      </c>
      <c r="E101" s="130" t="str">
        <f>ORÇAMENTO!L104</f>
        <v>Área concretada fira pisos</v>
      </c>
    </row>
    <row r="102" spans="1:5" ht="15.75">
      <c r="A102" s="131"/>
      <c r="B102" s="132"/>
      <c r="C102" s="140"/>
      <c r="D102" s="132"/>
      <c r="E102" s="134"/>
    </row>
    <row r="103" spans="1:5" ht="50.1" customHeight="1">
      <c r="A103" s="245" t="s">
        <v>135</v>
      </c>
      <c r="B103" s="246"/>
      <c r="C103" s="246"/>
      <c r="D103" s="246"/>
      <c r="E103" s="247"/>
    </row>
    <row r="104" spans="1:5" ht="63">
      <c r="A104" s="109" t="str">
        <f>ORÇAMENTO!E107</f>
        <v>PREPARAÇÃO PARA EMASSAMENTO OU PINTURA (LÁTEX/ ACRÍLICA) EM PAREDE, INCLUSIVE UMA (1) DEMÃO DE SELADOR ACRÍLICO</v>
      </c>
      <c r="B104" s="18" t="str">
        <f>ORÇAMENTO!F107</f>
        <v>m²</v>
      </c>
      <c r="C104" s="135">
        <f>ORÇAMENTO!G107</f>
        <v>1097.08</v>
      </c>
      <c r="D104" s="18" t="str">
        <f>ORÇAMENTO!K107</f>
        <v>((8,9+ 11,9+ 12,4+ 12,2+ 23+ 14,9+ 23,3+ 18,7+ 7,7+ 7,7+ 21,2+ 5,2)* 3)+ (25,56+ 17,44+ 40,55+ 24,83+ 16,99+ 13,62+ 17,45+ 12,14)  + 427,2</v>
      </c>
      <c r="E104" s="130" t="str">
        <f>ORÇAMENTO!L107</f>
        <v>(Perimetro interno * pe direito) + area das predes externas + MURO</v>
      </c>
    </row>
    <row r="105" spans="1:5" ht="50.1" customHeight="1">
      <c r="A105" s="109" t="str">
        <f>ORÇAMENTO!E108</f>
        <v>PINTURA LÁTEX ACRÍLICA PREMIUM, APLICAÇÃO MANUAL EM TETO, DUAS DEMÃOS.</v>
      </c>
      <c r="B105" s="18" t="str">
        <f>ORÇAMENTO!F108</f>
        <v>m²</v>
      </c>
      <c r="C105" s="135">
        <f>ORÇAMENTO!G108</f>
        <v>139.36000000000001</v>
      </c>
      <c r="D105" s="18">
        <f>ORÇAMENTO!K108</f>
        <v>139.36000000000001</v>
      </c>
      <c r="E105" s="130" t="str">
        <f>ORÇAMENTO!L108</f>
        <v>Área do teto</v>
      </c>
    </row>
    <row r="106" spans="1:5" ht="63">
      <c r="A106" s="109" t="str">
        <f>ORÇAMENTO!E109</f>
        <v>PINTURA LÁTEX ACRÍLICA PREMIUM, APLICAÇÃO MANUAL EM PAREDES, DUAS DEMÃOS.</v>
      </c>
      <c r="B106" s="18" t="str">
        <f>ORÇAMENTO!F109</f>
        <v>m²</v>
      </c>
      <c r="C106" s="135">
        <f>ORÇAMENTO!G109</f>
        <v>1097.08</v>
      </c>
      <c r="D106" s="18" t="str">
        <f>ORÇAMENTO!K109</f>
        <v>((8,9+ 11,9+ 12,4+ 12,2+ 23+ 14,9+ 23,3+ 18,7+ 7,7+ 7,7+ 21,2+ 5,2)* 3)+ (25,56+ 17,44+ 40,55+ 24,83+ 16,99+ 13,62+ 17,45+ 12,14)  + 427,2</v>
      </c>
      <c r="E106" s="130" t="str">
        <f>ORÇAMENTO!L109</f>
        <v>(Perimetro interno * pe direito) + area das predes externas + MURO</v>
      </c>
    </row>
    <row r="107" spans="1:5" ht="50.1" customHeight="1">
      <c r="A107" s="109" t="str">
        <f>ORÇAMENTO!E110</f>
        <v>PINTURA ESMALTE SINTÉTICO EM SUPERFÍCIES METÁLICAS, DUAS (2) DEMÃOS, INCLUSIVE UMA (1) DEMÃO DE FUNDO ANTICORROSIVO</v>
      </c>
      <c r="B107" s="18" t="str">
        <f>ORÇAMENTO!F110</f>
        <v>m²</v>
      </c>
      <c r="C107" s="135">
        <f>ORÇAMENTO!G110</f>
        <v>15.96</v>
      </c>
      <c r="D107" s="18" t="str">
        <f>ORÇAMENTO!K110</f>
        <v>7,98 M² * 2</v>
      </c>
      <c r="E107" s="130" t="str">
        <f>ORÇAMENTO!L110</f>
        <v xml:space="preserve">Área das portoes </v>
      </c>
    </row>
    <row r="108" spans="1:5" ht="50.1" customHeight="1">
      <c r="A108" s="109" t="str">
        <f>ORÇAMENTO!E111</f>
        <v>PINTURA TINTA DE ACABAMENTO (PIGMENTADA) ESMALTE SINTÉTICO ACETINADO EM MADEIRA, 2 DEMÃOS.</v>
      </c>
      <c r="B108" s="18"/>
      <c r="C108" s="135">
        <f>ORÇAMENTO!G111</f>
        <v>49.440000000000005</v>
      </c>
      <c r="D108" s="18" t="str">
        <f>ORÇAMENTO!K111</f>
        <v>((0,8*2,1)*7+(0,9*2,1)*2+(3*2,5)+(0,8*2,1))*2</v>
      </c>
      <c r="E108" s="130" t="str">
        <f>ORÇAMENTO!L111</f>
        <v>Área das portas</v>
      </c>
    </row>
    <row r="109" spans="1:5" ht="15.75">
      <c r="A109" s="248"/>
      <c r="B109" s="249"/>
      <c r="C109" s="249"/>
      <c r="D109" s="249"/>
      <c r="E109" s="250"/>
    </row>
    <row r="110" spans="1:5" ht="50.1" customHeight="1">
      <c r="A110" s="245" t="s">
        <v>140</v>
      </c>
      <c r="B110" s="246"/>
      <c r="C110" s="246"/>
      <c r="D110" s="246"/>
      <c r="E110" s="247"/>
    </row>
    <row r="111" spans="1:5" ht="50.1" customHeight="1">
      <c r="A111" s="242" t="s">
        <v>143</v>
      </c>
      <c r="B111" s="243"/>
      <c r="C111" s="243"/>
      <c r="D111" s="243"/>
      <c r="E111" s="244"/>
    </row>
    <row r="112" spans="1:5" ht="50.1" customHeight="1">
      <c r="A112" s="109" t="str">
        <f>ORÇAMENTO!E115</f>
        <v>TUBO, PVC, SOLDÁVEL, DN 20MM, INSTALADO EM RAMAL DE DISTRIBUIÇÃO DE ÁGUA - FORNECIMENTO E INSTALAÇÃO.</v>
      </c>
      <c r="B112" s="18" t="str">
        <f>ORÇAMENTO!F115</f>
        <v>m</v>
      </c>
      <c r="C112" s="135">
        <f>ORÇAMENTO!G115</f>
        <v>32</v>
      </c>
      <c r="D112" s="18">
        <f>ORÇAMENTO!K115</f>
        <v>32</v>
      </c>
      <c r="E112" s="136" t="str">
        <f>ORÇAMENTO!L115</f>
        <v>metro linear (calculado com base no projeto arquitetônico básico)</v>
      </c>
    </row>
    <row r="113" spans="1:5" ht="50.1" customHeight="1">
      <c r="A113" s="109" t="str">
        <f>ORÇAMENTO!E116</f>
        <v>TUBO, PVC, SOLDÁVEL, DN 25MM, INSTALADO EM PRUMADA DE ÁGUA - FORNECIMENTO E INSTALAÇÃO.</v>
      </c>
      <c r="B113" s="18" t="str">
        <f>ORÇAMENTO!F116</f>
        <v>m</v>
      </c>
      <c r="C113" s="135">
        <f>ORÇAMENTO!G116</f>
        <v>20</v>
      </c>
      <c r="D113" s="18">
        <f>ORÇAMENTO!K116</f>
        <v>20</v>
      </c>
      <c r="E113" s="136" t="str">
        <f>ORÇAMENTO!L116</f>
        <v>metro linear (calculado com base no projeto arquitetônico básico)</v>
      </c>
    </row>
    <row r="114" spans="1:5" ht="50.1" customHeight="1">
      <c r="A114" s="109" t="str">
        <f>ORÇAMENTO!E117</f>
        <v>TUBO, PVC, SOLDÁVEL, DN 40MM, INSTALADO EM PRUMADA DE ÁGUA - FORNECIMENTO E INSTALAÇÃO.</v>
      </c>
      <c r="B114" s="18" t="str">
        <f>ORÇAMENTO!F117</f>
        <v>m</v>
      </c>
      <c r="C114" s="135">
        <f>ORÇAMENTO!G117</f>
        <v>5</v>
      </c>
      <c r="D114" s="18">
        <f>ORÇAMENTO!K117</f>
        <v>5</v>
      </c>
      <c r="E114" s="136" t="str">
        <f>ORÇAMENTO!L117</f>
        <v>metro linear (calculado com base no projeto arquitetônico básico)</v>
      </c>
    </row>
    <row r="115" spans="1:5" ht="50.1" customHeight="1">
      <c r="A115" s="109" t="str">
        <f>ORÇAMENTO!E118</f>
        <v>JOELHO 45 GRAUS, PVC, SOLDÁVEL, DN 25MM, INSTALADO EM PRUMADA DE ÁGUA - FORNECIMENTO E INSTALAÇÃO.</v>
      </c>
      <c r="B115" s="18" t="str">
        <f>ORÇAMENTO!F118</f>
        <v>un</v>
      </c>
      <c r="C115" s="135">
        <f>ORÇAMENTO!G118</f>
        <v>16</v>
      </c>
      <c r="D115" s="18">
        <f>ORÇAMENTO!K118</f>
        <v>16</v>
      </c>
      <c r="E115" s="136" t="str">
        <f>ORÇAMENTO!L118</f>
        <v>unidade (calculado com base no projeto arquitetônico básico)</v>
      </c>
    </row>
    <row r="116" spans="1:5" ht="50.1" customHeight="1">
      <c r="A116" s="109" t="str">
        <f>ORÇAMENTO!E119</f>
        <v>JOELHO 90 GRAUS, PVC, SOLDÁVEL, DN 20MM, INSTALADO EM RAMAL OU SUB-RAMAL DE ÁGUA - FORNECIMENTO E INSTALAÇÃO.</v>
      </c>
      <c r="B116" s="18" t="str">
        <f>ORÇAMENTO!F119</f>
        <v>un</v>
      </c>
      <c r="C116" s="135">
        <f>ORÇAMENTO!G119</f>
        <v>16</v>
      </c>
      <c r="D116" s="18">
        <f>ORÇAMENTO!K119</f>
        <v>16</v>
      </c>
      <c r="E116" s="136" t="str">
        <f>ORÇAMENTO!L119</f>
        <v>unidade (calculado com base no projeto arquitetônico básico)</v>
      </c>
    </row>
    <row r="117" spans="1:5" ht="50.1" customHeight="1">
      <c r="A117" s="109" t="str">
        <f>ORÇAMENTO!E120</f>
        <v>JOELHO 90 GRAUS, PVC, SOLDÁVEL, DN 25MM, INSTALADO EM RAMAL OU SUB-RAMAL DE ÁGUA - FORNECIMENTO E INSTALAÇÃO.</v>
      </c>
      <c r="B117" s="18" t="str">
        <f>ORÇAMENTO!F120</f>
        <v>un</v>
      </c>
      <c r="C117" s="135">
        <f>ORÇAMENTO!G120</f>
        <v>4</v>
      </c>
      <c r="D117" s="18">
        <f>ORÇAMENTO!K120</f>
        <v>4</v>
      </c>
      <c r="E117" s="136" t="str">
        <f>ORÇAMENTO!L120</f>
        <v>unidade (calculado com base no projeto arquitetônico básico)</v>
      </c>
    </row>
    <row r="118" spans="1:5" ht="50.1" customHeight="1">
      <c r="A118" s="109" t="str">
        <f>ORÇAMENTO!E121</f>
        <v>JOELHO 90 GRAUS, PVC, SOLDÁVEL, DN 40MM, INSTALADO EM PRUMADA DE ÁGUA - FORNECIMENTO E INSTALAÇÃO.</v>
      </c>
      <c r="B118" s="18" t="str">
        <f>ORÇAMENTO!F121</f>
        <v>un</v>
      </c>
      <c r="C118" s="135">
        <f>ORÇAMENTO!G121</f>
        <v>10</v>
      </c>
      <c r="D118" s="18">
        <f>ORÇAMENTO!K121</f>
        <v>10</v>
      </c>
      <c r="E118" s="136" t="str">
        <f>ORÇAMENTO!L121</f>
        <v>unidade (calculado com base no projeto arquitetônico básico)</v>
      </c>
    </row>
    <row r="119" spans="1:5" ht="50.1" customHeight="1">
      <c r="A119" s="109" t="str">
        <f>ORÇAMENTO!E122</f>
        <v>TÊ DE REDUÇÃO, PVC, SOLDÁVEL, DN 40MM X 32MM, INSTALADO EM PRUMADA DE ÁGUA - FORNECIMENTO E INSTALAÇÃO.</v>
      </c>
      <c r="B119" s="18" t="str">
        <f>ORÇAMENTO!F122</f>
        <v>un</v>
      </c>
      <c r="C119" s="135">
        <f>ORÇAMENTO!G122</f>
        <v>4</v>
      </c>
      <c r="D119" s="18">
        <f>ORÇAMENTO!K122</f>
        <v>4</v>
      </c>
      <c r="E119" s="136" t="str">
        <f>ORÇAMENTO!L122</f>
        <v>unidade (calculado com base no projeto arquitetônico básico)</v>
      </c>
    </row>
    <row r="120" spans="1:5" ht="50.1" customHeight="1">
      <c r="A120" s="109" t="str">
        <f>ORÇAMENTO!E123</f>
        <v>TE, PVC, SOLDÁVEL, DN 20MM, INSTALADO EM RAMAL DE DISTRIBUIÇÃO DE ÁGUA - FORNECIMENTO E INSTALAÇÃO.</v>
      </c>
      <c r="B120" s="18" t="str">
        <f>ORÇAMENTO!F123</f>
        <v>un</v>
      </c>
      <c r="C120" s="135">
        <f>ORÇAMENTO!G123</f>
        <v>6</v>
      </c>
      <c r="D120" s="18">
        <f>ORÇAMENTO!K123</f>
        <v>6</v>
      </c>
      <c r="E120" s="136" t="str">
        <f>ORÇAMENTO!L123</f>
        <v>unidade (calculado com base no projeto arquitetônico básico)</v>
      </c>
    </row>
    <row r="121" spans="1:5" ht="50.1" customHeight="1">
      <c r="A121" s="109" t="str">
        <f>ORÇAMENTO!E124</f>
        <v>TE, PVC, SOLDÁVEL, DN 25MM, INSTALADO EM RAMAL DE DISTRIBUIÇÃO DE ÁGUA - FORNECIMENTO E INSTALAÇÃO.</v>
      </c>
      <c r="B121" s="18" t="str">
        <f>ORÇAMENTO!F124</f>
        <v>un</v>
      </c>
      <c r="C121" s="135">
        <f>ORÇAMENTO!G124</f>
        <v>4</v>
      </c>
      <c r="D121" s="18">
        <f>ORÇAMENTO!K124</f>
        <v>4</v>
      </c>
      <c r="E121" s="136" t="str">
        <f>ORÇAMENTO!L124</f>
        <v>unidade (calculado com base no projeto arquitetônico básico)</v>
      </c>
    </row>
    <row r="122" spans="1:5" ht="50.1" customHeight="1">
      <c r="A122" s="109" t="str">
        <f>ORÇAMENTO!E125</f>
        <v>TE, PVC, SOLDÁVEL, DN 40MM, INSTALADO EM PRUMADA DE ÁGUA - FORNECIMENTO E INSTALAÇÃO.</v>
      </c>
      <c r="B122" s="18" t="str">
        <f>ORÇAMENTO!F125</f>
        <v>un</v>
      </c>
      <c r="C122" s="135">
        <f>ORÇAMENTO!G125</f>
        <v>2</v>
      </c>
      <c r="D122" s="18">
        <f>ORÇAMENTO!K125</f>
        <v>2</v>
      </c>
      <c r="E122" s="136" t="str">
        <f>ORÇAMENTO!L125</f>
        <v>unidade (calculado com base no projeto arquitetônico básico)</v>
      </c>
    </row>
    <row r="123" spans="1:5" ht="50.1" customHeight="1">
      <c r="A123" s="242" t="s">
        <v>131</v>
      </c>
      <c r="B123" s="243"/>
      <c r="C123" s="243"/>
      <c r="D123" s="243"/>
      <c r="E123" s="244"/>
    </row>
    <row r="124" spans="1:5" ht="50.1" customHeight="1">
      <c r="A124" s="109" t="str">
        <f>ORÇAMENTO!E127</f>
        <v>REGISTRO DE GAVETA BRUTO, LATÃO, ROSCÁVEL, 3/4" - FORNECIMENTO E INSTALAÇÃO.</v>
      </c>
      <c r="B124" s="18" t="str">
        <f>ORÇAMENTO!F127</f>
        <v>un</v>
      </c>
      <c r="C124" s="135">
        <f>ORÇAMENTO!G127</f>
        <v>1</v>
      </c>
      <c r="D124" s="79">
        <f>ORÇAMENTO!K127</f>
        <v>1</v>
      </c>
      <c r="E124" s="136" t="str">
        <f>ORÇAMENTO!L127</f>
        <v>unidade (calculado com base no projeto arquitetônico básico)</v>
      </c>
    </row>
    <row r="125" spans="1:5" ht="50.1" customHeight="1">
      <c r="A125" s="109" t="str">
        <f>ORÇAMENTO!E128</f>
        <v>REGISTRO DE GAVETA BRUTO, LATÃO, ROSCÁVEL, 1" - FORNECIMENTO E INSTALAÇÃO.</v>
      </c>
      <c r="B125" s="18" t="str">
        <f>ORÇAMENTO!F128</f>
        <v>un</v>
      </c>
      <c r="C125" s="135">
        <f>ORÇAMENTO!G128</f>
        <v>1</v>
      </c>
      <c r="D125" s="79">
        <f>ORÇAMENTO!K128</f>
        <v>1</v>
      </c>
      <c r="E125" s="136" t="str">
        <f>ORÇAMENTO!L128</f>
        <v>unidade (calculado com base no projeto arquitetônico básico)</v>
      </c>
    </row>
    <row r="126" spans="1:5" ht="50.1" customHeight="1">
      <c r="A126" s="109" t="str">
        <f>ORÇAMENTO!E129</f>
        <v>REGISTRO DE GAVETA BRUTO, LATÃO, ROSCÁVEL, 1 1/2" - FORNECIMENTO E INSTALAÇÃO.</v>
      </c>
      <c r="B126" s="18" t="str">
        <f>ORÇAMENTO!F129</f>
        <v>un</v>
      </c>
      <c r="C126" s="135">
        <f>ORÇAMENTO!G129</f>
        <v>1</v>
      </c>
      <c r="D126" s="79">
        <f>ORÇAMENTO!K129</f>
        <v>1</v>
      </c>
      <c r="E126" s="136" t="str">
        <f>ORÇAMENTO!L129</f>
        <v>unidade (calculado com base no projeto arquitetônico básico)</v>
      </c>
    </row>
    <row r="127" spans="1:5" ht="50.1" customHeight="1">
      <c r="A127" s="109" t="str">
        <f>ORÇAMENTO!E130</f>
        <v>TORNEIRA DE BOIA PARA CAIXA D'ÁGUA, ROSCÁVEL, 1" - FORNECIMENTO E INSTALAÇÃO.</v>
      </c>
      <c r="B127" s="18" t="str">
        <f>ORÇAMENTO!F130</f>
        <v>un</v>
      </c>
      <c r="C127" s="135">
        <f>ORÇAMENTO!G130</f>
        <v>1</v>
      </c>
      <c r="D127" s="79">
        <f>ORÇAMENTO!K130</f>
        <v>1</v>
      </c>
      <c r="E127" s="136" t="str">
        <f>ORÇAMENTO!L130</f>
        <v>unidade (calculado com base no projeto arquitetônico básico)</v>
      </c>
    </row>
    <row r="128" spans="1:5" ht="50.1" customHeight="1">
      <c r="A128" s="109" t="str">
        <f>ORÇAMENTO!E131</f>
        <v>CAIXA D´ÁGUA EM POLIETILENO, 1000 LITROS - FORNECIMENTO E INSTALAÇÃO.</v>
      </c>
      <c r="B128" s="18" t="str">
        <f>ORÇAMENTO!F131</f>
        <v>un</v>
      </c>
      <c r="C128" s="135">
        <f>ORÇAMENTO!G131</f>
        <v>1</v>
      </c>
      <c r="D128" s="79">
        <f>ORÇAMENTO!K131</f>
        <v>1</v>
      </c>
      <c r="E128" s="136" t="str">
        <f>ORÇAMENTO!L131</f>
        <v>unidade (calculado com base no projeto arquitetônico básico)</v>
      </c>
    </row>
    <row r="129" spans="1:5" ht="15.75">
      <c r="A129" s="131"/>
      <c r="B129" s="132"/>
      <c r="C129" s="140"/>
      <c r="D129" s="132"/>
      <c r="E129" s="134"/>
    </row>
    <row r="130" spans="1:5" ht="50.1" customHeight="1">
      <c r="A130" s="245" t="s">
        <v>141</v>
      </c>
      <c r="B130" s="246"/>
      <c r="C130" s="246"/>
      <c r="D130" s="246"/>
      <c r="E130" s="247"/>
    </row>
    <row r="131" spans="1:5" ht="50.1" customHeight="1">
      <c r="A131" s="242" t="s">
        <v>143</v>
      </c>
      <c r="B131" s="243"/>
      <c r="C131" s="243"/>
      <c r="D131" s="243"/>
      <c r="E131" s="244"/>
    </row>
    <row r="132" spans="1:5" ht="50.1" customHeight="1">
      <c r="A132" s="109" t="str">
        <f>ORÇAMENTO!E135</f>
        <v>TUBO PVC, SERIE NORMAL, ESGOTO PREDIAL, DN 40 MM, FORNECIDO E INSTALADO EM RAMAL DE DESCARGA OU RAMAL DE ESGOTO SANITÁRIO.</v>
      </c>
      <c r="B132" s="18" t="str">
        <f>ORÇAMENTO!F135</f>
        <v>m</v>
      </c>
      <c r="C132" s="135">
        <f>ORÇAMENTO!G135</f>
        <v>20</v>
      </c>
      <c r="D132" s="79">
        <f>ORÇAMENTO!K135</f>
        <v>20</v>
      </c>
      <c r="E132" s="136" t="str">
        <f>ORÇAMENTO!L135</f>
        <v>metro linear (calculado com base no projeto arquitetônico básico)</v>
      </c>
    </row>
    <row r="133" spans="1:5" ht="50.1" customHeight="1">
      <c r="A133" s="109" t="str">
        <f>ORÇAMENTO!E136</f>
        <v>TUBO PVC, SERIE NORMAL, ESGOTO PREDIAL, DN 50 MM, FORNECIDO E INSTALADO EM RAMAL DE DESCARGA OU RAMAL DE ESGOTO SANITÁRIO.</v>
      </c>
      <c r="B133" s="18" t="str">
        <f>ORÇAMENTO!F136</f>
        <v>m</v>
      </c>
      <c r="C133" s="135">
        <f>ORÇAMENTO!G136</f>
        <v>10</v>
      </c>
      <c r="D133" s="79">
        <f>ORÇAMENTO!K136</f>
        <v>10</v>
      </c>
      <c r="E133" s="136" t="str">
        <f>ORÇAMENTO!L136</f>
        <v>metro linear (calculado com base no projeto arquitetônico básico)</v>
      </c>
    </row>
    <row r="134" spans="1:5" ht="50.1" customHeight="1">
      <c r="A134" s="109" t="str">
        <f>ORÇAMENTO!E137</f>
        <v>TUBO PVC, SERIE NORMAL, ESGOTO PREDIAL, DN 100 MM, FORNECIDO E INSTALADO EM RAMAL DE DESCARGA OU RAMAL DE ESGOTO SANITÁRIO.</v>
      </c>
      <c r="B134" s="18" t="str">
        <f>ORÇAMENTO!F137</f>
        <v>m</v>
      </c>
      <c r="C134" s="135">
        <f>ORÇAMENTO!G137</f>
        <v>10</v>
      </c>
      <c r="D134" s="79">
        <f>ORÇAMENTO!K137</f>
        <v>10</v>
      </c>
      <c r="E134" s="136" t="str">
        <f>ORÇAMENTO!L137</f>
        <v>metro linear (calculado com base no projeto arquitetônico básico)</v>
      </c>
    </row>
    <row r="135" spans="1:5" ht="50.1" customHeight="1">
      <c r="A135" s="109" t="str">
        <f>ORÇAMENTO!E138</f>
        <v>JOELHO 45 GRAUS, PVC, SERIE NORMAL, ESGOTO PREDIAL, DN 40 MM, JUNTA SOLDÁVEL, FORNECIDO E INSTALADO EM RAMAL DE DESCARGA OU RAMAL DE ESGOTO SANITÁRIO.</v>
      </c>
      <c r="B135" s="18" t="str">
        <f>ORÇAMENTO!F138</f>
        <v>un</v>
      </c>
      <c r="C135" s="135">
        <f>ORÇAMENTO!G138</f>
        <v>10</v>
      </c>
      <c r="D135" s="79">
        <f>ORÇAMENTO!K138</f>
        <v>10</v>
      </c>
      <c r="E135" s="136" t="str">
        <f>ORÇAMENTO!L138</f>
        <v>unidade (calculado com base no projeto arquitetônico básico)</v>
      </c>
    </row>
    <row r="136" spans="1:5" ht="50.1" customHeight="1">
      <c r="A136" s="109" t="str">
        <f>ORÇAMENTO!E139</f>
        <v>JOELHO 45 GRAUS, PVC, SERIE NORMAL, ESGOTO PREDIAL, DN 50 MM, JUNTA ELÁSTICA, FORNECIDO E INSTALADO EM RAMAL DE DESCARGA OU RAMAL DE ESGOTO SANITÁRIO.</v>
      </c>
      <c r="B136" s="18" t="str">
        <f>ORÇAMENTO!F139</f>
        <v>un</v>
      </c>
      <c r="C136" s="135">
        <f>ORÇAMENTO!G139</f>
        <v>3</v>
      </c>
      <c r="D136" s="79">
        <f>ORÇAMENTO!K139</f>
        <v>3</v>
      </c>
      <c r="E136" s="136" t="str">
        <f>ORÇAMENTO!L139</f>
        <v>unidade (calculado com base no projeto arquitetônico básico)</v>
      </c>
    </row>
    <row r="137" spans="1:5" ht="50.1" customHeight="1">
      <c r="A137" s="109" t="str">
        <f>ORÇAMENTO!E140</f>
        <v>JOELHO 90 GRAUS, PVC, SERIE NORMAL, ESGOTO PREDIAL, DN 40 MM, JUNTA SOLDÁVEL, FORNECIDO E INSTALADO EM RAMAL DE DESCARGA OU RAMAL DE ESGOTO SANITÁRIO.</v>
      </c>
      <c r="B137" s="18" t="str">
        <f>ORÇAMENTO!F140</f>
        <v>un</v>
      </c>
      <c r="C137" s="135">
        <f>ORÇAMENTO!G140</f>
        <v>2</v>
      </c>
      <c r="D137" s="79">
        <f>ORÇAMENTO!K140</f>
        <v>2</v>
      </c>
      <c r="E137" s="136" t="str">
        <f>ORÇAMENTO!L140</f>
        <v>unidade (calculado com base no projeto arquitetônico básico)</v>
      </c>
    </row>
    <row r="138" spans="1:5" ht="50.1" customHeight="1">
      <c r="A138" s="109" t="str">
        <f>ORÇAMENTO!E141</f>
        <v>JOELHO 90 GRAUS, PVC, SERIE NORMAL, ESGOTO PREDIAL, DN 50 MM, JUNTA ELÁSTICA, FORNECIDO E INSTALADO EM RAMAL DE DESCARGA OU RAMAL DE ESGOTO SANITÁRIO.</v>
      </c>
      <c r="B138" s="18" t="str">
        <f>ORÇAMENTO!F141</f>
        <v>un</v>
      </c>
      <c r="C138" s="135">
        <f>ORÇAMENTO!G141</f>
        <v>2</v>
      </c>
      <c r="D138" s="79">
        <f>ORÇAMENTO!K141</f>
        <v>2</v>
      </c>
      <c r="E138" s="136" t="str">
        <f>ORÇAMENTO!L141</f>
        <v>unidade (calculado com base no projeto arquitetônico básico)</v>
      </c>
    </row>
    <row r="139" spans="1:5" ht="50.1" customHeight="1">
      <c r="A139" s="109" t="str">
        <f>ORÇAMENTO!E142</f>
        <v>JOELHO 90 GRAUS, PVC, SERIE NORMAL, ESGOTO PREDIAL, DN 100 MM, JUNTA ELÁSTICA, FORNECIDO E INSTALADO EM RAMAL DE DESCARGA OU RAMAL DE ESGOTO SANITÁRIO.</v>
      </c>
      <c r="B139" s="18" t="str">
        <f>ORÇAMENTO!F142</f>
        <v>un</v>
      </c>
      <c r="C139" s="135">
        <f>ORÇAMENTO!G142</f>
        <v>10</v>
      </c>
      <c r="D139" s="79">
        <f>ORÇAMENTO!K142</f>
        <v>10</v>
      </c>
      <c r="E139" s="136" t="str">
        <f>ORÇAMENTO!L142</f>
        <v>unidade (calculado com base no projeto arquitetônico básico)</v>
      </c>
    </row>
    <row r="140" spans="1:5" ht="50.1" customHeight="1">
      <c r="A140" s="109" t="str">
        <f>ORÇAMENTO!E143</f>
        <v>JUNÇÃO SIMPLES, PVC, SERIE NORMAL, ESGOTO PREDIAL, DN 100 X 100 MM, JUNTA ELÁSTICA, FORNECIDO E INSTALADO EM PRUMADA DE ESGOTO SANITÁRIO OU VENTILAÇÃO.</v>
      </c>
      <c r="B140" s="18" t="str">
        <f>ORÇAMENTO!F143</f>
        <v>un</v>
      </c>
      <c r="C140" s="135">
        <f>ORÇAMENTO!G143</f>
        <v>2</v>
      </c>
      <c r="D140" s="79">
        <f>ORÇAMENTO!K143</f>
        <v>2</v>
      </c>
      <c r="E140" s="136" t="str">
        <f>ORÇAMENTO!L143</f>
        <v>unidade (calculado com base no projeto arquitetônico básico)</v>
      </c>
    </row>
    <row r="141" spans="1:5" ht="50.1" customHeight="1">
      <c r="A141" s="109" t="str">
        <f>ORÇAMENTO!E144</f>
        <v>TE, PVC, SERIE NORMAL, ESGOTO PREDIAL, DN 40 X 40 MM, JUNTA SOLDÁVEL, FORNECIDO E INSTALADO EM RAMAL DE DESCARGA OU RAMAL DE ESGOTO SANITÁRI O.</v>
      </c>
      <c r="B141" s="18" t="str">
        <f>ORÇAMENTO!F144</f>
        <v>un</v>
      </c>
      <c r="C141" s="135">
        <f>ORÇAMENTO!G144</f>
        <v>2</v>
      </c>
      <c r="D141" s="79">
        <f>ORÇAMENTO!K144</f>
        <v>2</v>
      </c>
      <c r="E141" s="136" t="str">
        <f>ORÇAMENTO!L144</f>
        <v>unidade (calculado com base no projeto arquitetônico básico)</v>
      </c>
    </row>
    <row r="142" spans="1:5" ht="50.1" customHeight="1">
      <c r="A142" s="109" t="str">
        <f>ORÇAMENTO!E145</f>
        <v>TE, PVC, SERIE NORMAL, ESGOTO PREDIAL, DN 50 X 50 MM, JUNTA ELÁSTICA, FORNECIDO E INSTALADO EM RAMAL DE DESCARGA OU RAMAL DE ESGOTO SANITÁRI O.</v>
      </c>
      <c r="B142" s="18" t="str">
        <f>ORÇAMENTO!F145</f>
        <v>un</v>
      </c>
      <c r="C142" s="135">
        <f>ORÇAMENTO!G145</f>
        <v>2</v>
      </c>
      <c r="D142" s="79">
        <f>ORÇAMENTO!K145</f>
        <v>2</v>
      </c>
      <c r="E142" s="136" t="str">
        <f>ORÇAMENTO!L145</f>
        <v>unidade (calculado com base no projeto arquitetônico básico)</v>
      </c>
    </row>
    <row r="143" spans="1:5" ht="50.1" customHeight="1">
      <c r="A143" s="109" t="str">
        <f>ORÇAMENTO!E146</f>
        <v>TUBO PVC, SERIE NORMAL, ESGOTO PREDIAL, DN 50 MM, FORNECIDO E INSTALADO EM PRUMADA DE ESGOTO SANITÁRIO OU VENTILAÇÃO.</v>
      </c>
      <c r="B143" s="18" t="str">
        <f>ORÇAMENTO!F146</f>
        <v>m</v>
      </c>
      <c r="C143" s="135">
        <f>ORÇAMENTO!G146</f>
        <v>10</v>
      </c>
      <c r="D143" s="79">
        <f>ORÇAMENTO!K146</f>
        <v>10</v>
      </c>
      <c r="E143" s="136" t="str">
        <f>ORÇAMENTO!L146</f>
        <v>unidade (calculado com base no projeto arquitetônico básico)</v>
      </c>
    </row>
    <row r="144" spans="1:5" ht="50.1" customHeight="1">
      <c r="A144" s="242" t="s">
        <v>144</v>
      </c>
      <c r="B144" s="243"/>
      <c r="C144" s="243"/>
      <c r="D144" s="243"/>
      <c r="E144" s="244"/>
    </row>
    <row r="145" spans="1:5" ht="50.1" customHeight="1">
      <c r="A145" s="109" t="str">
        <f>ORÇAMENTO!E148</f>
        <v>CAIXA SIFONADA, PVC, DN 100 X 100 X 50 MM, FORNECIDA E INSTALADA EM RAMAIS DE ENCAMINHAMENTO DE ÁGUA PLUVIAL.</v>
      </c>
      <c r="B145" s="18" t="str">
        <f>ORÇAMENTO!F148</f>
        <v>un</v>
      </c>
      <c r="C145" s="135">
        <f>ORÇAMENTO!G148</f>
        <v>4</v>
      </c>
      <c r="D145" s="79">
        <f>ORÇAMENTO!K148</f>
        <v>4</v>
      </c>
      <c r="E145" s="136" t="str">
        <f>ORÇAMENTO!L148</f>
        <v>unidade (calculado com base no projeto arquitetônico básico)</v>
      </c>
    </row>
    <row r="146" spans="1:5" ht="50.1" customHeight="1">
      <c r="A146" s="109" t="str">
        <f>ORÇAMENTO!E149</f>
        <v>CAIXA DE GORDURA DUPLA (CAPACIDADE: 126 L), RETANGULAR, EM ALVENARIA COM TIJOLOS CERÂMICOS MACIÇOS, DIMENSÕES INTERNAS = 0,4X0,7 M, ALTURA I NTERNA = 0,8 M.</v>
      </c>
      <c r="B146" s="18" t="str">
        <f>ORÇAMENTO!F149</f>
        <v>un</v>
      </c>
      <c r="C146" s="135">
        <f>ORÇAMENTO!G149</f>
        <v>6</v>
      </c>
      <c r="D146" s="79">
        <f>ORÇAMENTO!K149</f>
        <v>6</v>
      </c>
      <c r="E146" s="136" t="str">
        <f>ORÇAMENTO!L149</f>
        <v>unidade (calculado com base no projeto arquitetônico básico)</v>
      </c>
    </row>
    <row r="147" spans="1:5" ht="50.1" customHeight="1">
      <c r="A147" s="109" t="str">
        <f>ORÇAMENTO!E150</f>
        <v>CAIXA ENTERRADA HIDRÁULICA RETANGULAR EM ALVENARIA COM TIJOLOS CERÂMICOS MACIÇOS, DIMENSÕES INTERNAS: 0,8X0,8X0,6 M PARA REDE DE ESGOTO.</v>
      </c>
      <c r="B147" s="18" t="str">
        <f>ORÇAMENTO!F150</f>
        <v>un</v>
      </c>
      <c r="C147" s="135">
        <f>ORÇAMENTO!G150</f>
        <v>4</v>
      </c>
      <c r="D147" s="79">
        <f>ORÇAMENTO!K150</f>
        <v>4</v>
      </c>
      <c r="E147" s="136" t="str">
        <f>ORÇAMENTO!L150</f>
        <v>unidade (calculado com base no projeto arquitetônico básico)</v>
      </c>
    </row>
    <row r="148" spans="1:5" ht="50.1" customHeight="1">
      <c r="A148" s="109" t="str">
        <f>ORÇAMENTO!E151</f>
        <v>RALO SECO, PVC, DN 100 X 40 MM, JUNTA SOLDÁVEL, FORNECIDO E INSTALADO EM RAMAL DE DESCARGA OU EM RAMAL DE ESGOTO SANITÁRIO.</v>
      </c>
      <c r="B148" s="18" t="str">
        <f>ORÇAMENTO!F151</f>
        <v>un</v>
      </c>
      <c r="C148" s="135">
        <f>ORÇAMENTO!G151</f>
        <v>8</v>
      </c>
      <c r="D148" s="79">
        <f>ORÇAMENTO!K151</f>
        <v>8</v>
      </c>
      <c r="E148" s="136" t="str">
        <f>ORÇAMENTO!L151</f>
        <v>unidade (calculado com base no projeto arquitetônico básico)</v>
      </c>
    </row>
    <row r="149" spans="1:5" ht="15.75">
      <c r="A149" s="131"/>
      <c r="B149" s="132"/>
      <c r="C149" s="140"/>
      <c r="D149" s="132"/>
      <c r="E149" s="136"/>
    </row>
    <row r="150" spans="1:5" ht="50.1" customHeight="1">
      <c r="A150" s="245" t="s">
        <v>138</v>
      </c>
      <c r="B150" s="246"/>
      <c r="C150" s="246"/>
      <c r="D150" s="246"/>
      <c r="E150" s="247"/>
    </row>
    <row r="151" spans="1:5" ht="50.1" customHeight="1">
      <c r="A151" s="109" t="str">
        <f>ORÇAMENTO!E154</f>
        <v>VASO SANITARIO SIFONADO CONVENCIONAL COM LOUÇA BRANCA, INCLUSO CONJUNTO DE LIGAÇÃO PARA BACIA SANITÁRIA AJUSTÁVEL - FORNECIMENTO E INSTALAÇÃ O.</v>
      </c>
      <c r="B151" s="18" t="str">
        <f>ORÇAMENTO!F154</f>
        <v>un</v>
      </c>
      <c r="C151" s="135">
        <f>ORÇAMENTO!G154</f>
        <v>1</v>
      </c>
      <c r="D151" s="79">
        <f>ORÇAMENTO!K154</f>
        <v>1</v>
      </c>
      <c r="E151" s="136" t="str">
        <f>ORÇAMENTO!L154</f>
        <v>unidade (calculado com base no projeto arquitetônico básico)</v>
      </c>
    </row>
    <row r="152" spans="1:5" ht="50.1" customHeight="1">
      <c r="A152" s="109" t="str">
        <f>ORÇAMENTO!E155</f>
        <v>VASO SANITARIO SIFONADO CONVENCIONAL PARA PCD SEM FURO FRONTAL COM LOUÇA BRANCA SEM ASSENTO, INCLUSO CONJUNTO DE LIGAÇÃO PARA BACIA SANITÁRI A AJUSTÁVEL - FORNECIMENTO E INSTALAÇÃO.</v>
      </c>
      <c r="B152" s="18" t="str">
        <f>ORÇAMENTO!F155</f>
        <v>un</v>
      </c>
      <c r="C152" s="135">
        <f>ORÇAMENTO!G155</f>
        <v>2</v>
      </c>
      <c r="D152" s="79">
        <f>ORÇAMENTO!K155</f>
        <v>2</v>
      </c>
      <c r="E152" s="136" t="str">
        <f>ORÇAMENTO!L155</f>
        <v>unidade (calculado com base no projeto arquitetônico básico)</v>
      </c>
    </row>
    <row r="153" spans="1:5" ht="50.1" customHeight="1">
      <c r="A153" s="109" t="str">
        <f>ORÇAMENTO!E156</f>
        <v>VÁLVULA DE DESCARGA METÁLICA, BASE 1 1/2", ACABAMENTO METALICO CROMADO - FORNECIMENTO E INSTALAÇÃO.</v>
      </c>
      <c r="B153" s="18" t="str">
        <f>ORÇAMENTO!F156</f>
        <v>un</v>
      </c>
      <c r="C153" s="135">
        <f>ORÇAMENTO!G156</f>
        <v>3</v>
      </c>
      <c r="D153" s="79">
        <f>ORÇAMENTO!K156</f>
        <v>3</v>
      </c>
      <c r="E153" s="136" t="str">
        <f>ORÇAMENTO!L156</f>
        <v>unidade (calculado com base no projeto arquitetônico básico)</v>
      </c>
    </row>
    <row r="154" spans="1:5" ht="50.1" customHeight="1">
      <c r="A154" s="109" t="str">
        <f>ORÇAMENTO!E157</f>
        <v>CUBA DE EMBUTIR OVAL EM LOUÇA BRANCA, 35 X 50CM OU EQUIVALENTE - FORNECIMENTO E INSTALAÇÃO.</v>
      </c>
      <c r="B154" s="18" t="str">
        <f>ORÇAMENTO!F157</f>
        <v>un</v>
      </c>
      <c r="C154" s="135">
        <f>ORÇAMENTO!G157</f>
        <v>3</v>
      </c>
      <c r="D154" s="79">
        <f>ORÇAMENTO!K157</f>
        <v>3</v>
      </c>
      <c r="E154" s="136" t="str">
        <f>ORÇAMENTO!L157</f>
        <v>unidade (calculado com base no projeto arquitetônico básico)</v>
      </c>
    </row>
    <row r="155" spans="1:5" ht="50.1" customHeight="1">
      <c r="A155" s="109" t="str">
        <f>ORÇAMENTO!E158</f>
        <v>LAVATÓRIO LOUÇA BRANCA SUSPENSO, 29,5 X 39CM OU EQUIVALENTE, PADRÃO POPULAR - FORNECIMENTO E INSTALAÇÃO.</v>
      </c>
      <c r="B155" s="18" t="str">
        <f>ORÇAMENTO!F158</f>
        <v>un</v>
      </c>
      <c r="C155" s="135">
        <f>ORÇAMENTO!G158</f>
        <v>3</v>
      </c>
      <c r="D155" s="79">
        <f>ORÇAMENTO!K158</f>
        <v>3</v>
      </c>
      <c r="E155" s="136" t="str">
        <f>ORÇAMENTO!L158</f>
        <v>unidade (calculado com base no projeto arquitetônico básico)</v>
      </c>
    </row>
    <row r="156" spans="1:5" ht="50.1" customHeight="1">
      <c r="A156" s="109" t="str">
        <f>ORÇAMENTO!E159</f>
        <v>TANQUE DE LOUÇA BRANCA COM COLUNA, 30L OU EQUIVALENTE, INCLUSO SIFÃO FLEXÍVEL EM PVC, VÁLVULA METÁLICA E TORNEIRA DE METAL CROMADO PADRÃO MÉ DIO - FORNECIMENTO E INSTALAÇÃO.</v>
      </c>
      <c r="B156" s="18" t="str">
        <f>ORÇAMENTO!F159</f>
        <v>un</v>
      </c>
      <c r="C156" s="135">
        <f>ORÇAMENTO!G159</f>
        <v>1</v>
      </c>
      <c r="D156" s="79">
        <f>ORÇAMENTO!K159</f>
        <v>1</v>
      </c>
      <c r="E156" s="136" t="str">
        <f>ORÇAMENTO!L159</f>
        <v>unidade (calculado com base no projeto arquitetônico básico)</v>
      </c>
    </row>
    <row r="157" spans="1:5" ht="50.1" customHeight="1">
      <c r="A157" s="109" t="str">
        <f>ORÇAMENTO!E160</f>
        <v>DUCHA HIGIÊNICA COM REGISTRO PARA CONTROLE DE FLUXO DE ÁGUA, DIÂMETRO 1/2" (20MM), INCLUSIVE FORNECIMENTO E INSTALAÇÃO</v>
      </c>
      <c r="B157" s="18" t="str">
        <f>ORÇAMENTO!F160</f>
        <v>un</v>
      </c>
      <c r="C157" s="135">
        <f>ORÇAMENTO!G160</f>
        <v>3</v>
      </c>
      <c r="D157" s="79">
        <f>ORÇAMENTO!K160</f>
        <v>3</v>
      </c>
      <c r="E157" s="136" t="str">
        <f>ORÇAMENTO!L160</f>
        <v>unidade (calculado com base no projeto arquitetônico básico)</v>
      </c>
    </row>
    <row r="158" spans="1:5" ht="50.1" customHeight="1">
      <c r="A158" s="109" t="str">
        <f>ORÇAMENTO!E161</f>
        <v>TORNEIRA CROMADA TUBO MÓVEL, DE MESA, 1/2" OU 3/4", PARA PIA DE COZINHA, PADRÃO ALTO - FORNECIMENTO E INSTALAÇÃO.</v>
      </c>
      <c r="B158" s="18" t="str">
        <f>ORÇAMENTO!F161</f>
        <v>un</v>
      </c>
      <c r="C158" s="135">
        <f>ORÇAMENTO!G161</f>
        <v>3</v>
      </c>
      <c r="D158" s="79">
        <f>ORÇAMENTO!K161</f>
        <v>3</v>
      </c>
      <c r="E158" s="136" t="str">
        <f>ORÇAMENTO!L161</f>
        <v>unidade (calculado com base no projeto arquitetônico básico)</v>
      </c>
    </row>
    <row r="159" spans="1:5" ht="50.1" customHeight="1">
      <c r="A159" s="109" t="str">
        <f>ORÇAMENTO!E162</f>
        <v>TORNEIRA CROMADA 1/2" OU 3/4" PARA TANQUE, PADRÃO MÉDIO - FORNECIMENTO E INSTALAÇÃO.</v>
      </c>
      <c r="B159" s="18" t="str">
        <f>ORÇAMENTO!F162</f>
        <v>un</v>
      </c>
      <c r="C159" s="135">
        <f>ORÇAMENTO!G162</f>
        <v>2</v>
      </c>
      <c r="D159" s="79">
        <f>ORÇAMENTO!K162</f>
        <v>2</v>
      </c>
      <c r="E159" s="136" t="str">
        <f>ORÇAMENTO!L162</f>
        <v>unidade (calculado com base no projeto arquitetônico básico)</v>
      </c>
    </row>
    <row r="160" spans="1:5" ht="50.1" customHeight="1">
      <c r="A160" s="109" t="str">
        <f>ORÇAMENTO!E163</f>
        <v>TORNEIRA CROMADA DE MESA, 1/2" OU 3/4", PARA LAVATÓRIO, PADRÃO POPULAR - FORNECIMENTO E INSTALAÇÃO.</v>
      </c>
      <c r="B160" s="18" t="str">
        <f>ORÇAMENTO!F163</f>
        <v>un</v>
      </c>
      <c r="C160" s="135">
        <f>ORÇAMENTO!G163</f>
        <v>3</v>
      </c>
      <c r="D160" s="79">
        <f>ORÇAMENTO!K163</f>
        <v>3</v>
      </c>
      <c r="E160" s="136" t="str">
        <f>ORÇAMENTO!L163</f>
        <v>unidade (calculado com base no projeto arquitetônico básico)</v>
      </c>
    </row>
    <row r="161" spans="1:5" ht="50.1" customHeight="1">
      <c r="A161" s="109" t="str">
        <f>ORÇAMENTO!E164</f>
        <v>PAPELEIRA DE PAREDE EM METAL CROMADO SEM TAMPA, INCLUSO FIXAÇÃO.</v>
      </c>
      <c r="B161" s="18" t="str">
        <f>ORÇAMENTO!F164</f>
        <v>un</v>
      </c>
      <c r="C161" s="135">
        <f>ORÇAMENTO!G164</f>
        <v>3</v>
      </c>
      <c r="D161" s="79">
        <f>ORÇAMENTO!K164</f>
        <v>3</v>
      </c>
      <c r="E161" s="136" t="str">
        <f>ORÇAMENTO!L164</f>
        <v>unidade (calculado com base no projeto arquitetônico básico)</v>
      </c>
    </row>
    <row r="162" spans="1:5" ht="50.1" customHeight="1">
      <c r="A162" s="109" t="str">
        <f>ORÇAMENTO!E165</f>
        <v>SABONETEIRA PLASTICA TIPO DISPENSER PARA SABONETE LIQUIDO COM RESERVATORIO 800 A 1500 ML, INCLUSO FIXAÇÃO.</v>
      </c>
      <c r="B162" s="18" t="str">
        <f>ORÇAMENTO!F165</f>
        <v>un</v>
      </c>
      <c r="C162" s="135">
        <f>ORÇAMENTO!G165</f>
        <v>3</v>
      </c>
      <c r="D162" s="79">
        <f>ORÇAMENTO!K165</f>
        <v>3</v>
      </c>
      <c r="E162" s="136" t="str">
        <f>ORÇAMENTO!L165</f>
        <v>unidade (calculado com base no projeto arquitetônico básico)</v>
      </c>
    </row>
    <row r="163" spans="1:5" ht="50.1" customHeight="1">
      <c r="A163" s="109" t="str">
        <f>ORÇAMENTO!E166</f>
        <v>CHUVEIRO ELÉTRICO BRANCO, TENSÃO 127V/220V, POTÊNCIA 4600W/5500W, INCLUSIVE BRAÇO, FORNECIMENTO E INSTALAÇÃO</v>
      </c>
      <c r="B163" s="18" t="str">
        <f>ORÇAMENTO!F166</f>
        <v>un</v>
      </c>
      <c r="C163" s="135">
        <f>ORÇAMENTO!G166</f>
        <v>3</v>
      </c>
      <c r="D163" s="79">
        <f>ORÇAMENTO!K166</f>
        <v>3</v>
      </c>
      <c r="E163" s="136" t="str">
        <f>ORÇAMENTO!L166</f>
        <v>unidade (calculado com base no projeto arquitetônico básico)</v>
      </c>
    </row>
    <row r="164" spans="1:5" ht="50.1" customHeight="1">
      <c r="A164" s="109" t="str">
        <f>ORÇAMENTO!E167</f>
        <v>BARRA DE APOIO RETA, EM ACO INOX POLIDO, COMPRIMENTO 80 CM, FIXADA NA PAREDE - FORNECIMENTO E INSTALAÇÃO.</v>
      </c>
      <c r="B164" s="18" t="str">
        <f>ORÇAMENTO!F167</f>
        <v>un</v>
      </c>
      <c r="C164" s="135">
        <f>ORÇAMENTO!G167</f>
        <v>3</v>
      </c>
      <c r="D164" s="79">
        <f>ORÇAMENTO!K167</f>
        <v>3</v>
      </c>
      <c r="E164" s="136" t="str">
        <f>ORÇAMENTO!L167</f>
        <v>unidade (calculado com base no projeto arquitetônico básico)</v>
      </c>
    </row>
    <row r="165" spans="1:5" ht="50.1" customHeight="1">
      <c r="A165" s="109" t="str">
        <f>ORÇAMENTO!E168</f>
        <v>BARRA DE APOIO EM "L", EM ACO INOX POLIDO 80 X 80 CM, FIXADA NA PAREDE - FORNECIMENTO E INSTALACAO.</v>
      </c>
      <c r="B165" s="18" t="str">
        <f>ORÇAMENTO!F168</f>
        <v>un</v>
      </c>
      <c r="C165" s="135">
        <f>ORÇAMENTO!G168</f>
        <v>3</v>
      </c>
      <c r="D165" s="79">
        <f>ORÇAMENTO!K168</f>
        <v>3</v>
      </c>
      <c r="E165" s="136" t="str">
        <f>ORÇAMENTO!L168</f>
        <v>unidade (calculado com base no projeto arquitetônico básico)</v>
      </c>
    </row>
    <row r="166" spans="1:5" ht="15.75">
      <c r="A166" s="131"/>
      <c r="B166" s="132"/>
      <c r="C166" s="140"/>
      <c r="D166" s="132"/>
      <c r="E166" s="136"/>
    </row>
    <row r="167" spans="1:5" ht="50.1" customHeight="1">
      <c r="A167" s="245" t="s">
        <v>142</v>
      </c>
      <c r="B167" s="246"/>
      <c r="C167" s="246"/>
      <c r="D167" s="246"/>
      <c r="E167" s="247"/>
    </row>
    <row r="168" spans="1:5" ht="50.1" customHeight="1">
      <c r="A168" s="242" t="s">
        <v>9</v>
      </c>
      <c r="B168" s="243"/>
      <c r="C168" s="243"/>
      <c r="D168" s="243"/>
      <c r="E168" s="244"/>
    </row>
    <row r="169" spans="1:5" ht="50.1" customHeight="1">
      <c r="A169" s="55" t="str">
        <f>ORÇAMENTO!E172</f>
        <v>QUADRO DE DISTRIBUIÇÃO DE ENERGIA EM CHAPA DE AÇO GALVANIZADO, DE EMBUTIR, COM BARRAMENTO TRIFÁSICO, PARA 12 DISJUNTORES DIN 100A - FORNECIM ENTO E INSTALAÇÃO.</v>
      </c>
      <c r="B169" s="18" t="str">
        <f>ORÇAMENTO!F172</f>
        <v>un</v>
      </c>
      <c r="C169" s="135">
        <f>ORÇAMENTO!G172</f>
        <v>2</v>
      </c>
      <c r="D169" s="79">
        <f>ORÇAMENTO!K172</f>
        <v>2</v>
      </c>
      <c r="E169" s="136" t="str">
        <f>ORÇAMENTO!L172</f>
        <v>unidade (calculado com base no projeto arquitetônico básico)</v>
      </c>
    </row>
    <row r="170" spans="1:5" ht="50.1" customHeight="1">
      <c r="A170" s="55" t="str">
        <f>ORÇAMENTO!E173</f>
        <v>CAIXA DE PROTEÇÃO PARA MEDIDOR MONOFÁSICO DE EMBUTIR - FORNECIMENTO E INSTALAÇÃO.</v>
      </c>
      <c r="B170" s="18" t="str">
        <f>ORÇAMENTO!F173</f>
        <v>un</v>
      </c>
      <c r="C170" s="135">
        <f>ORÇAMENTO!G173</f>
        <v>8</v>
      </c>
      <c r="D170" s="79">
        <f>ORÇAMENTO!K173</f>
        <v>8</v>
      </c>
      <c r="E170" s="136" t="str">
        <f>ORÇAMENTO!L173</f>
        <v>unidade (calculado com base no projeto arquitetônico básico)</v>
      </c>
    </row>
    <row r="171" spans="1:5" ht="50.1" customHeight="1">
      <c r="A171" s="55" t="str">
        <f>ORÇAMENTO!E174</f>
        <v>DISJUNTOR BIPOLAR TERMOMAGNÉTICO 5KA, DE 25A</v>
      </c>
      <c r="B171" s="18" t="str">
        <f>ORÇAMENTO!F174</f>
        <v>un</v>
      </c>
      <c r="C171" s="135">
        <f>ORÇAMENTO!G174</f>
        <v>10</v>
      </c>
      <c r="D171" s="79">
        <f>ORÇAMENTO!K174</f>
        <v>10</v>
      </c>
      <c r="E171" s="136" t="str">
        <f>ORÇAMENTO!L174</f>
        <v>unidade (calculado com base no projeto arquitetônico básico)</v>
      </c>
    </row>
    <row r="172" spans="1:5" ht="50.1" customHeight="1">
      <c r="A172" s="55" t="str">
        <f>ORÇAMENTO!E175</f>
        <v>DISJUNTOR BIPOLAR TERMOMAGNÉTICO 5KA, DE 60A</v>
      </c>
      <c r="B172" s="18" t="str">
        <f>ORÇAMENTO!F175</f>
        <v>un</v>
      </c>
      <c r="C172" s="135">
        <f>ORÇAMENTO!G175</f>
        <v>4</v>
      </c>
      <c r="D172" s="79">
        <f>ORÇAMENTO!K175</f>
        <v>4</v>
      </c>
      <c r="E172" s="136" t="str">
        <f>ORÇAMENTO!L175</f>
        <v>unidade (calculado com base no projeto arquitetônico básico)</v>
      </c>
    </row>
    <row r="173" spans="1:5" ht="50.1" customHeight="1">
      <c r="A173" s="242" t="s">
        <v>10</v>
      </c>
      <c r="B173" s="243"/>
      <c r="C173" s="243"/>
      <c r="D173" s="243"/>
      <c r="E173" s="244"/>
    </row>
    <row r="174" spans="1:5" ht="50.1" customHeight="1">
      <c r="A174" s="109" t="str">
        <f>ORÇAMENTO!E177</f>
        <v>ELETRODUTO FLEXÍVEL CORRUGADO, PVC, DN 25 MM (3/4"), PARA CIRCUITOS TERMINAIS, INSTALADO EM FORRO - FORNECIMENTO E INSTALAÇÃO.</v>
      </c>
      <c r="B174" s="18" t="str">
        <f>ORÇAMENTO!F177</f>
        <v>m</v>
      </c>
      <c r="C174" s="135">
        <f>ORÇAMENTO!G177</f>
        <v>400</v>
      </c>
      <c r="D174" s="79">
        <f>ORÇAMENTO!K177</f>
        <v>400</v>
      </c>
      <c r="E174" s="136" t="str">
        <f>ORÇAMENTO!L177</f>
        <v>metro linear (calculado com base no projeto arquitetônico básico)</v>
      </c>
    </row>
    <row r="175" spans="1:5" ht="50.1" customHeight="1">
      <c r="A175" s="109" t="str">
        <f>ORÇAMENTO!E178</f>
        <v>ELETRODUTO FLEXÍVEL CORRUGADO, PVC, DN 32 MM (1"), PARA CIRCUITOS TERMINAIS, INSTALADO EM FORRO - FORNECIMENTO E INSTALAÇÃO.</v>
      </c>
      <c r="B175" s="18" t="str">
        <f>ORÇAMENTO!F178</f>
        <v>m</v>
      </c>
      <c r="C175" s="135">
        <f>ORÇAMENTO!G178</f>
        <v>50</v>
      </c>
      <c r="D175" s="79">
        <f>ORÇAMENTO!K178</f>
        <v>50</v>
      </c>
      <c r="E175" s="136" t="str">
        <f>ORÇAMENTO!L178</f>
        <v>metro linear (calculado com base no projeto arquitetônico básico)</v>
      </c>
    </row>
    <row r="176" spans="1:5" ht="50.1" customHeight="1">
      <c r="A176" s="109" t="str">
        <f>ORÇAMENTO!E179</f>
        <v>CAIXA DE PASSAGEM PARA TELEFONE 15X15X10CM (SOBREPOR), FORNECIMENTO E INSTALACAO.</v>
      </c>
      <c r="B176" s="18" t="str">
        <f>ORÇAMENTO!F179</f>
        <v>un</v>
      </c>
      <c r="C176" s="135">
        <f>ORÇAMENTO!G179</f>
        <v>10</v>
      </c>
      <c r="D176" s="79">
        <f>ORÇAMENTO!K179</f>
        <v>10</v>
      </c>
      <c r="E176" s="136" t="str">
        <f>ORÇAMENTO!L179</f>
        <v>unidade (calculado com base no projeto arquitetônico básico)</v>
      </c>
    </row>
    <row r="177" spans="1:5" ht="50.1" customHeight="1">
      <c r="A177" s="109" t="str">
        <f>ORÇAMENTO!E180</f>
        <v>CAIXA DE PASSAGEM EM ALVENARIA E TAMPA DE CONCRETO, FUNDO DE BRITA, TIPO 1, 50 X 50 X 60 CM, INCLUSIVE ESCAVAÇÃO, REATERRO E BOTA-FORA</v>
      </c>
      <c r="B177" s="18" t="str">
        <f>ORÇAMENTO!F180</f>
        <v>un</v>
      </c>
      <c r="C177" s="135">
        <f>ORÇAMENTO!G180</f>
        <v>6</v>
      </c>
      <c r="D177" s="79">
        <f>ORÇAMENTO!K180</f>
        <v>6</v>
      </c>
      <c r="E177" s="136" t="str">
        <f>ORÇAMENTO!L180</f>
        <v>unidade (calculado com base no projeto arquitetônico básico)</v>
      </c>
    </row>
    <row r="178" spans="1:5" ht="50.1" customHeight="1">
      <c r="A178" s="109" t="str">
        <f>ORÇAMENTO!E181</f>
        <v>CAIXA RETANGULAR 4" X 2" BAIXA (0,30 M DO PISO), PVC, INSTALADA EM PAREDE - FORNECIMENTO E INSTALAÇÃO.</v>
      </c>
      <c r="B178" s="18" t="str">
        <f>ORÇAMENTO!F181</f>
        <v>un</v>
      </c>
      <c r="C178" s="135">
        <f>ORÇAMENTO!G181</f>
        <v>76</v>
      </c>
      <c r="D178" s="79">
        <f>ORÇAMENTO!K181</f>
        <v>76</v>
      </c>
      <c r="E178" s="136" t="str">
        <f>ORÇAMENTO!L181</f>
        <v>unidade (calculado com base no projeto arquitetônico básico)</v>
      </c>
    </row>
    <row r="179" spans="1:5" ht="50.1" customHeight="1">
      <c r="A179" s="109" t="str">
        <f>ORÇAMENTO!E182</f>
        <v>CAIXA RETANGULAR 4" X 4" MÉDIA (1,30 M DO PISO), PVC, INSTALADA EM PAREDE - FORNECIMENTO E INSTALAÇÃO.</v>
      </c>
      <c r="B179" s="18" t="str">
        <f>ORÇAMENTO!F182</f>
        <v>un</v>
      </c>
      <c r="C179" s="135">
        <f>ORÇAMENTO!G182</f>
        <v>15</v>
      </c>
      <c r="D179" s="79">
        <f>ORÇAMENTO!K182</f>
        <v>15</v>
      </c>
      <c r="E179" s="136" t="str">
        <f>ORÇAMENTO!L182</f>
        <v>unidade (calculado com base no projeto arquitetônico básico)</v>
      </c>
    </row>
    <row r="180" spans="1:5" ht="50.1" customHeight="1">
      <c r="A180" s="109" t="str">
        <f>ORÇAMENTO!E183</f>
        <v>CAIXA OCTOGONAL 3" X 3", PVC, INSTALADA EM LAJE - FORNECIMENTO E INSTALAÇÃO.</v>
      </c>
      <c r="B180" s="18" t="str">
        <f>ORÇAMENTO!F183</f>
        <v>un</v>
      </c>
      <c r="C180" s="135">
        <f>ORÇAMENTO!G183</f>
        <v>15</v>
      </c>
      <c r="D180" s="79">
        <f>ORÇAMENTO!K183</f>
        <v>15</v>
      </c>
      <c r="E180" s="136" t="str">
        <f>ORÇAMENTO!L183</f>
        <v>unidade (calculado com base no projeto arquitetônico básico)</v>
      </c>
    </row>
    <row r="181" spans="1:5" ht="50.1" customHeight="1">
      <c r="A181" s="242" t="s">
        <v>133</v>
      </c>
      <c r="B181" s="243"/>
      <c r="C181" s="243"/>
      <c r="D181" s="243"/>
      <c r="E181" s="244"/>
    </row>
    <row r="182" spans="1:5" ht="50.1" customHeight="1">
      <c r="A182" s="105" t="str">
        <f>ORÇAMENTO!E185</f>
        <v>CABO DE COBRE FLEXÍVEL ISOLADO, 2,5 MM², ANTI-CHAMA 450/750 V, PARA CIRCUITOS TERMINAIS - FORNECIMENTO E INSTALAÇÃO.</v>
      </c>
      <c r="B182" s="79" t="str">
        <f>ORÇAMENTO!F185</f>
        <v>m</v>
      </c>
      <c r="C182" s="135">
        <f>ORÇAMENTO!G185</f>
        <v>300</v>
      </c>
      <c r="D182" s="18">
        <f>ORÇAMENTO!K185</f>
        <v>300</v>
      </c>
      <c r="E182" s="136" t="str">
        <f>ORÇAMENTO!L185</f>
        <v>metro linear (calculado com base no projeto arquitetônico básico)</v>
      </c>
    </row>
    <row r="183" spans="1:5" ht="50.1" customHeight="1">
      <c r="A183" s="105" t="str">
        <f>ORÇAMENTO!E186</f>
        <v>CABO DE COBRE FLEXÍVEL ISOLADO, 4 MM², ANTI-CHAMA 450/750 V, PARA CIRCUITOS TERMINAIS - FORNECIMENTO E INSTALAÇÃO.</v>
      </c>
      <c r="B183" s="79" t="str">
        <f>ORÇAMENTO!F186</f>
        <v>m</v>
      </c>
      <c r="C183" s="135">
        <f>ORÇAMENTO!G186</f>
        <v>40</v>
      </c>
      <c r="D183" s="18">
        <f>ORÇAMENTO!K186</f>
        <v>40</v>
      </c>
      <c r="E183" s="136" t="str">
        <f>ORÇAMENTO!L186</f>
        <v>metro linear (calculado com base no projeto arquitetônico básico)</v>
      </c>
    </row>
    <row r="184" spans="1:5" ht="50.1" customHeight="1">
      <c r="A184" s="242" t="s">
        <v>136</v>
      </c>
      <c r="B184" s="243"/>
      <c r="C184" s="243"/>
      <c r="D184" s="243"/>
      <c r="E184" s="244"/>
    </row>
    <row r="185" spans="1:5" ht="50.1" customHeight="1">
      <c r="A185" s="109" t="str">
        <f>ORÇAMENTO!E188</f>
        <v>TOMADA MÉDIA DE EMBUTIR (1 MÓDULO), 2P+T 10 A, INCLUINDO SUPORTE E PLACA - FORNECIMENTO E INSTALAÇÃO.</v>
      </c>
      <c r="B185" s="79" t="str">
        <f>ORÇAMENTO!F188</f>
        <v>un</v>
      </c>
      <c r="C185" s="135">
        <f>ORÇAMENTO!G188</f>
        <v>20</v>
      </c>
      <c r="D185" s="18">
        <f>ORÇAMENTO!K188</f>
        <v>20</v>
      </c>
      <c r="E185" s="136" t="str">
        <f>ORÇAMENTO!L188</f>
        <v>unidade (calculado com base no projeto arquitetônico básico)</v>
      </c>
    </row>
    <row r="186" spans="1:5" ht="50.1" customHeight="1">
      <c r="A186" s="109" t="str">
        <f>ORÇAMENTO!E189</f>
        <v>TOMADA MÉDIA DE EMBUTIR (1 MÓDULO), 2P+T 20 A, INCLUINDO SUPORTE E PLACA - FORNECIMENTO E INSTALAÇÃO.</v>
      </c>
      <c r="B186" s="79" t="str">
        <f>ORÇAMENTO!F189</f>
        <v>un</v>
      </c>
      <c r="C186" s="135">
        <f>ORÇAMENTO!G189</f>
        <v>10</v>
      </c>
      <c r="D186" s="18">
        <f>ORÇAMENTO!K189</f>
        <v>10</v>
      </c>
      <c r="E186" s="136" t="str">
        <f>ORÇAMENTO!L189</f>
        <v>unidade (calculado com base no projeto arquitetônico básico)</v>
      </c>
    </row>
    <row r="187" spans="1:5" ht="50.1" customHeight="1">
      <c r="A187" s="109" t="str">
        <f>ORÇAMENTO!E190</f>
        <v>TOMADA MÉDIA DE EMBUTIR (2 MÓDULOS), 2P+T 10 A, SEM SUPORTE E SEM PLACA - FORNECIMENTO E INSTALAÇÃO.</v>
      </c>
      <c r="B187" s="79" t="str">
        <f>ORÇAMENTO!F190</f>
        <v>un</v>
      </c>
      <c r="C187" s="135">
        <f>ORÇAMENTO!G190</f>
        <v>10</v>
      </c>
      <c r="D187" s="18">
        <f>ORÇAMENTO!K190</f>
        <v>10</v>
      </c>
      <c r="E187" s="136" t="str">
        <f>ORÇAMENTO!L190</f>
        <v>unidade (calculado com base no projeto arquitetônico básico)</v>
      </c>
    </row>
    <row r="188" spans="1:5" ht="50.1" customHeight="1">
      <c r="A188" s="109" t="str">
        <f>ORÇAMENTO!E191</f>
        <v>INTERRUPTOR SIMPLES (1 MÓDULO), 10A/250V, INCLUINDO SUPORTE E PLACA - FORNECIMENTO E INSTALAÇÃO.</v>
      </c>
      <c r="B188" s="79" t="str">
        <f>ORÇAMENTO!F191</f>
        <v>un</v>
      </c>
      <c r="C188" s="135">
        <f>ORÇAMENTO!G191</f>
        <v>10</v>
      </c>
      <c r="D188" s="18">
        <f>ORÇAMENTO!K191</f>
        <v>10</v>
      </c>
      <c r="E188" s="136" t="str">
        <f>ORÇAMENTO!L191</f>
        <v>unidade (calculado com base no projeto arquitetônico básico)</v>
      </c>
    </row>
    <row r="189" spans="1:5" ht="50.1" customHeight="1">
      <c r="A189" s="109" t="str">
        <f>ORÇAMENTO!E192</f>
        <v>INTERRUPTOR SIMPLES (3 MÓDULOS), 10A/250V, INCLUINDO SUPORTE E PLACA - FORNECIMENTO E INSTALAÇÃO.</v>
      </c>
      <c r="B189" s="79" t="str">
        <f>ORÇAMENTO!F192</f>
        <v>un</v>
      </c>
      <c r="C189" s="135">
        <f>ORÇAMENTO!G192</f>
        <v>5</v>
      </c>
      <c r="D189" s="18">
        <f>ORÇAMENTO!K192</f>
        <v>5</v>
      </c>
      <c r="E189" s="136" t="str">
        <f>ORÇAMENTO!L192</f>
        <v>unidade (calculado com base no projeto arquitetônico básico)</v>
      </c>
    </row>
    <row r="190" spans="1:5" ht="50.1" customHeight="1">
      <c r="A190" s="109" t="str">
        <f>ORÇAMENTO!E193</f>
        <v>INTERRUPTOR PARALELO (1 MÓDULO), 10A/250V, INCLUINDO SUPORTE E PLACA - FORNECIMENTO E INSTALAÇÃO.</v>
      </c>
      <c r="B190" s="79" t="str">
        <f>ORÇAMENTO!F193</f>
        <v>un</v>
      </c>
      <c r="C190" s="135">
        <f>ORÇAMENTO!G193</f>
        <v>4</v>
      </c>
      <c r="D190" s="18">
        <f>ORÇAMENTO!K193</f>
        <v>4</v>
      </c>
      <c r="E190" s="136" t="str">
        <f>ORÇAMENTO!L193</f>
        <v>unidade (calculado com base no projeto arquitetônico básico)</v>
      </c>
    </row>
    <row r="191" spans="1:5" ht="50.1" customHeight="1">
      <c r="A191" s="109" t="str">
        <f>ORÇAMENTO!E194</f>
        <v>LUMINÁRIA TIPO PLAFON CIRCULAR, DE SOBREPOR, COM LED DE 12/13 W - FORNECIMENTO E INSTALAÇÃO.</v>
      </c>
      <c r="B191" s="79" t="str">
        <f>ORÇAMENTO!F194</f>
        <v>un</v>
      </c>
      <c r="C191" s="135">
        <f>ORÇAMENTO!G194</f>
        <v>8</v>
      </c>
      <c r="D191" s="18">
        <f>ORÇAMENTO!K194</f>
        <v>8</v>
      </c>
      <c r="E191" s="136" t="str">
        <f>ORÇAMENTO!L194</f>
        <v>unidade (calculado com base no projeto arquitetônico básico)</v>
      </c>
    </row>
    <row r="192" spans="1:5" ht="50.1" customHeight="1">
      <c r="A192" s="109" t="str">
        <f>ORÇAMENTO!E195</f>
        <v>LUMINÁRIA ARANDELA TIPO TARTARUGA BLINDADA COMPLETA, PARA UMA (1) LÂMPADA FLUORESCENTE COMPACTA 20W, FORNECIMENTO E INSTALAÇÃO, INCLUSIVE BASE E LÂMPADA</v>
      </c>
      <c r="B192" s="79" t="str">
        <f>ORÇAMENTO!F195</f>
        <v>un</v>
      </c>
      <c r="C192" s="135">
        <f>ORÇAMENTO!G195</f>
        <v>5</v>
      </c>
      <c r="D192" s="18">
        <f>ORÇAMENTO!K195</f>
        <v>5</v>
      </c>
      <c r="E192" s="136" t="str">
        <f>ORÇAMENTO!L195</f>
        <v>unidade (calculado com base no projeto arquitetônico básico)</v>
      </c>
    </row>
    <row r="193" spans="1:5" ht="50.1" customHeight="1">
      <c r="A193" s="109" t="str">
        <f>ORÇAMENTO!E196</f>
        <v>TOMADA DE REDE RJ45 - FORNECIMENTO E INSTALAÇÃO.</v>
      </c>
      <c r="B193" s="79" t="str">
        <f>ORÇAMENTO!F196</f>
        <v>un</v>
      </c>
      <c r="C193" s="135">
        <f>ORÇAMENTO!G196</f>
        <v>4</v>
      </c>
      <c r="D193" s="18">
        <f>ORÇAMENTO!K196</f>
        <v>4</v>
      </c>
      <c r="E193" s="136" t="str">
        <f>ORÇAMENTO!L196</f>
        <v>unidade (calculado com base no projeto arquitetônico básico)</v>
      </c>
    </row>
    <row r="194" spans="1:5" ht="15.75">
      <c r="A194" s="131"/>
      <c r="B194" s="132"/>
      <c r="C194" s="140"/>
      <c r="D194" s="132"/>
      <c r="E194" s="136"/>
    </row>
    <row r="195" spans="1:5" ht="50.1" customHeight="1">
      <c r="A195" s="245" t="s">
        <v>537</v>
      </c>
      <c r="B195" s="246"/>
      <c r="C195" s="246"/>
      <c r="D195" s="246"/>
      <c r="E195" s="247"/>
    </row>
    <row r="196" spans="1:5" ht="50.1" customHeight="1">
      <c r="A196" s="109" t="str">
        <f>ORÇAMENTO!E199</f>
        <v>PLANTIO DE GRAMA BATATAIS EM PLACAS, INCLUSIVE TERRA VEGETAL E CONSERVAÇÃO POR TRINTA (30) DIAS</v>
      </c>
      <c r="B196" s="79" t="str">
        <f>ORÇAMENTO!F199</f>
        <v>m²</v>
      </c>
      <c r="C196" s="135">
        <f>ORÇAMENTO!G199</f>
        <v>78.86</v>
      </c>
      <c r="D196" s="18">
        <f>ORÇAMENTO!G199</f>
        <v>78.86</v>
      </c>
      <c r="E196" s="136" t="str">
        <f>ORÇAMENTO!L199</f>
        <v>Área para grama definida por projeto</v>
      </c>
    </row>
    <row r="197" spans="1:5" ht="50.1" customHeight="1">
      <c r="A197" s="109" t="str">
        <f>ORÇAMENTO!E200</f>
        <v>TORNEIRA METÁLICA PARA IRRIGAÇÃO/JARDIM, ACABAMENTO CROMADO, APLICAÇÃO DE PAREDE, INCLUSIVE FORNECIMENTO E INSTALAÇÃO</v>
      </c>
      <c r="B197" s="79" t="str">
        <f>ORÇAMENTO!F200</f>
        <v>m²</v>
      </c>
      <c r="C197" s="135">
        <f>ORÇAMENTO!G200</f>
        <v>3</v>
      </c>
      <c r="D197" s="18">
        <f>ORÇAMENTO!G200</f>
        <v>3</v>
      </c>
      <c r="E197" s="136" t="str">
        <f>ORÇAMENTO!L200</f>
        <v>unidade (calculado com base no projeto arquitetônico básico)</v>
      </c>
    </row>
    <row r="198" spans="1:5" ht="50.1" customHeight="1">
      <c r="A198" s="109" t="str">
        <f>ORÇAMENTO!E201</f>
        <v>PASSEIOS DE CONCRETO E = 8 CM, FCK = 15 MPA PADRÃO PREFEITURA</v>
      </c>
      <c r="B198" s="79" t="str">
        <f>ORÇAMENTO!F201</f>
        <v>m²</v>
      </c>
      <c r="C198" s="135">
        <f>ORÇAMENTO!G201</f>
        <v>40</v>
      </c>
      <c r="D198" s="18">
        <f>ORÇAMENTO!G201</f>
        <v>40</v>
      </c>
      <c r="E198" s="136" t="str">
        <f>ORÇAMENTO!L201</f>
        <v>unidade (calculado com base no projeto arquitetônico básico)</v>
      </c>
    </row>
    <row r="199" spans="1:5" ht="15.75">
      <c r="A199" s="131"/>
      <c r="B199" s="132"/>
      <c r="C199" s="140"/>
      <c r="D199" s="132"/>
      <c r="E199" s="136"/>
    </row>
    <row r="200" spans="1:5" ht="50.1" customHeight="1">
      <c r="A200" s="245" t="s">
        <v>6</v>
      </c>
      <c r="B200" s="246"/>
      <c r="C200" s="246"/>
      <c r="D200" s="246"/>
      <c r="E200" s="247"/>
    </row>
    <row r="201" spans="1:5" ht="50.1" customHeight="1">
      <c r="A201" s="107" t="str">
        <f>ORÇAMENTO!E204</f>
        <v>LIMPEZA FINAL PARA ENTREGA DA OBRA</v>
      </c>
      <c r="B201" s="18" t="str">
        <f>ORÇAMENTO!F204</f>
        <v>m²</v>
      </c>
      <c r="C201" s="135">
        <f>ORÇAMENTO!G204</f>
        <v>305.18</v>
      </c>
      <c r="D201" s="18">
        <f>ORÇAMENTO!K204</f>
        <v>305.18</v>
      </c>
      <c r="E201" s="130" t="str">
        <f>ORÇAMENTO!L204</f>
        <v>Área da obra toda</v>
      </c>
    </row>
    <row r="202" spans="1:5" ht="15.75">
      <c r="A202" s="131"/>
      <c r="B202" s="132"/>
      <c r="C202" s="140"/>
      <c r="D202" s="132"/>
      <c r="E202" s="136"/>
    </row>
    <row r="203" spans="1:5" ht="50.1" customHeight="1">
      <c r="A203" s="65" t="s">
        <v>369</v>
      </c>
      <c r="B203" s="137"/>
      <c r="C203" s="141"/>
      <c r="D203" s="251" t="s">
        <v>369</v>
      </c>
      <c r="E203" s="251"/>
    </row>
    <row r="204" spans="1:5" ht="50.1" customHeight="1">
      <c r="A204" s="107" t="str">
        <f>ORÇAMENTO!E207</f>
        <v>MOBILIZAÇÃO E DESMOBILIZAÇÃO DE OBRA EM CENTRO URBANO OU REGIÃO LIMÍTROFE COM VALOR ATÉ O VALOR DE 1.000.000,00</v>
      </c>
      <c r="B204" s="18" t="str">
        <f>ORÇAMENTO!F207</f>
        <v>%</v>
      </c>
      <c r="C204" s="135">
        <f>ORÇAMENTO!G207</f>
        <v>444765.12</v>
      </c>
      <c r="D204" s="18">
        <f>ORÇAMENTO!G207</f>
        <v>444765.12</v>
      </c>
      <c r="E204" s="130" t="str">
        <f>ORÇAMENTO!L207</f>
        <v>SOMA DO QUANTITATIVO SEM BDI</v>
      </c>
    </row>
  </sheetData>
  <mergeCells count="46">
    <mergeCell ref="A195:E195"/>
    <mergeCell ref="A200:E200"/>
    <mergeCell ref="A1:E1"/>
    <mergeCell ref="A2:E2"/>
    <mergeCell ref="A3:E3"/>
    <mergeCell ref="A4:E4"/>
    <mergeCell ref="A7:E7"/>
    <mergeCell ref="A32:E32"/>
    <mergeCell ref="A35:E35"/>
    <mergeCell ref="A40:E40"/>
    <mergeCell ref="A144:E144"/>
    <mergeCell ref="A130:E130"/>
    <mergeCell ref="A131:E131"/>
    <mergeCell ref="A93:E93"/>
    <mergeCell ref="A100:E100"/>
    <mergeCell ref="A94:E94"/>
    <mergeCell ref="A65:E65"/>
    <mergeCell ref="A68:E68"/>
    <mergeCell ref="A70:E70"/>
    <mergeCell ref="A75:E75"/>
    <mergeCell ref="A41:E41"/>
    <mergeCell ref="A42:E42"/>
    <mergeCell ref="A109:E109"/>
    <mergeCell ref="A21:E21"/>
    <mergeCell ref="A26:E26"/>
    <mergeCell ref="A27:E27"/>
    <mergeCell ref="D203:E203"/>
    <mergeCell ref="A150:E150"/>
    <mergeCell ref="A47:E47"/>
    <mergeCell ref="A52:E52"/>
    <mergeCell ref="A79:E79"/>
    <mergeCell ref="A84:E84"/>
    <mergeCell ref="A87:E87"/>
    <mergeCell ref="A54:E54"/>
    <mergeCell ref="A58:E58"/>
    <mergeCell ref="A61:E61"/>
    <mergeCell ref="A62:E62"/>
    <mergeCell ref="A103:E103"/>
    <mergeCell ref="A173:E173"/>
    <mergeCell ref="A181:E181"/>
    <mergeCell ref="A184:E184"/>
    <mergeCell ref="A110:E110"/>
    <mergeCell ref="A111:E111"/>
    <mergeCell ref="A123:E123"/>
    <mergeCell ref="A167:E167"/>
    <mergeCell ref="A168:E168"/>
  </mergeCells>
  <conditionalFormatting sqref="C5">
    <cfRule type="cellIs" dxfId="0" priority="2" stopIfTrue="1" operator="equal">
      <formula>0</formula>
    </cfRule>
  </conditionalFormatting>
  <printOptions horizontalCentered="1"/>
  <pageMargins left="0.39370078740157483" right="0.39370078740157483" top="1.3779527559055118" bottom="0.78740157480314965" header="0.31496062992125984" footer="0.31496062992125984"/>
  <pageSetup paperSize="9" scale="46" fitToHeight="0" orientation="portrait" r:id="rId1"/>
  <headerFooter scaleWithDoc="0">
    <oddHeader>&amp;C&amp;G</oddHeader>
    <oddFooter>&amp;C&amp;"-,Regular"&amp;9MAURICIO PONTES
ENGENHEIRO CIVIL CREA 413.474/D</oddFooter>
  </headerFooter>
  <legacyDrawingHF r:id="rId2"/>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0/09/xmldsig#rsa-sha1"/>
    <Reference Type="http://www.w3.org/2000/09/xmldsig#Object" URI="#idPackageObject">
      <DigestMethod Algorithm="http://www.w3.org/2000/09/xmldsig#sha1"/>
      <DigestValue>0IUr7/z73TM5erBNvfXprHqZXGk=</DigestValue>
    </Reference>
    <Reference Type="http://www.w3.org/2000/09/xmldsig#Object" URI="#idOfficeObject">
      <DigestMethod Algorithm="http://www.w3.org/2000/09/xmldsig#sha1"/>
      <DigestValue>KBhoECDpDuAOAc5IT4P8pfdzABw=</DigestValue>
    </Reference>
    <Reference Type="http://uri.etsi.org/01903#SignedProperties" URI="#idSignedProperties">
      <Transforms>
        <Transform Algorithm="http://www.w3.org/TR/2001/REC-xml-c14n-20010315"/>
      </Transforms>
      <DigestMethod Algorithm="http://www.w3.org/2000/09/xmldsig#sha1"/>
      <DigestValue>BVCsGbbZEjvhUAnfqfx9G9n64aE=</DigestValue>
    </Reference>
    <Reference Type="http://www.w3.org/2000/09/xmldsig#Object" URI="#idValidSigLnImg">
      <DigestMethod Algorithm="http://www.w3.org/2000/09/xmldsig#sha1"/>
      <DigestValue>4ZsReCMhlIixNdydVkYvPm82mwk=</DigestValue>
    </Reference>
    <Reference Type="http://www.w3.org/2000/09/xmldsig#Object" URI="#idInvalidSigLnImg">
      <DigestMethod Algorithm="http://www.w3.org/2000/09/xmldsig#sha1"/>
      <DigestValue>tFwpHOlZp9AqnQESCuUwzz51Vvk=</DigestValue>
    </Reference>
  </SignedInfo>
  <SignatureValue>Nvk+e6mfkWLvdRQandk8HfLy3Wc87wcqk9pi6Eq9cgVnbzlWPfptPt6Tk8CmpfFz0W1Uyxk/8K4e
S1zL5vn3REaQWZnvtg+hbjbqZjprPDxHLZYud8w/TxdpICLAghMTfLUEBzzXAb0JLtQfO9FU/PMD
82M+/Mn3vio+CgapHGg/ZSyBU78rcfppWLWu+IuseN4Y0spiT+zWdLrwcDzH/GeZZ29Qs2PZlfRt
4aXJkEGjN3sO4UzOTzITJ9nRBANZXs2OEu4LQA+bZ9l/2752drJdBopUiFNgr24JQh0Kh8p7dyly
MdUqIHj0ZpoFKiPFhGfc/EU8EEzEVPOf38qxNA==</SignatureValue>
  <KeyInfo>
    <X509Data>
      <X509Certificate>MIIDETCCAfmgAwIBAgIQHwulPopDKahACzno3JqEozANBgkqhkiG9w0BAQUFADAVMRMwEQYDVQQDEwpFTkdFTkhBUklBMCAXDTIyMDgyOTEzNDA1MloYDzIxMjIwODA1MTM0MDUyWjAVMRMwEQYDVQQDEwpFTkdFTkhBUklBMIIBIjANBgkqhkiG9w0BAQEFAAOCAQ8AMIIBCgKCAQEApl1BG1hqrUFFOHFnbc+Pxq1PMsXfPfTVYaTKMMocQG8zBY337HKVLPTDaLWyT5QRPELW3FxTlMOAYXSsEqC6r/XAzVs+eDVUz4kyGqjt3iDtaRTGpHHkX1iC25rYxet55xgFWW8rhOfVf3S31BuzgBCzCwUgYx/SWj2J6yUkPvk9xOZBOlKLGKaumnoq+jFyCYLmyV1TRM2+ChIMBdWgkpbLx67TNsX9e1VJoAHXFvAig8cffvbhq3MI+HM4oIwQH6QxYGn8yHSHO7kV0euDIIMJacWzJSNL7DgmZRHCkn3H+NFP7pvUbQ67muzNsCBx+GQEJxIK7dg5kKny4uJypQIDAQABo1swWTAVBgNVHSUEDjAMBgorBgEEAYI3CgMEMDUGA1UdEQQuMCygKgYKKwYBBAGCNxQCA6AcDBpFTkdFTkhBUklBQERVLUVOR0VOSEFSSUEyADAJBgNVHRMEAjAAMA0GCSqGSIb3DQEBBQUAA4IBAQCJW1rxuGjzxxu3rH2wBBhY+0pj5vjDYvLUTVcbdnJuMroij3LBzu0vd5+ttdTr32FSmFkiMeuaJ7YDRFHy94X5Vd8jYGvp0ocgLnZYttkWESCT+TpuxPeUzpj+9Ik1nt/VavMHNc1AdKgCmE+a/PKF5JdX/u2cHms989Rt6bzVBbGsiOxo8MBJfjdpmDZmtImK2v7YkEi3AD2wVxqIPsDjIhvYkDwunVQMRKSSV+nU8y31dwYSpmDoRNDWUNuuFcYIIOWcQDr7z3V/1GFxut8A6o2LpN9mnErjxVdDICWdZJhLiCY+jQoImbauISrFoNfTQiTFjiZ3Swi0LwHexy/b</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+nAd0bim5u961Z6hkrztwiSj8HA=</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0/09/xmldsig#sha1"/>
        <DigestValue>ONeT/4Vb0yFm3NtX/5xUMVtTxnM=</DigestValue>
      </Reference>
      <Reference URI="/xl/calcChain.xml?ContentType=application/vnd.openxmlformats-officedocument.spreadsheetml.calcChain+xml">
        <DigestMethod Algorithm="http://www.w3.org/2000/09/xmldsig#sha1"/>
        <DigestValue>G/VQ46Cyh6QRLe/zbgyHEDDGtIs=</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5H7ebduK0CnXN2rgnpqPicuhhdg=</DigestValue>
      </Reference>
      <Reference URI="/xl/drawings/_rels/vmlDrawing2.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PUqeQy6+Wd321V9OF5hCCz9BfGU=</DigestValue>
      </Reference>
      <Reference URI="/xl/drawings/_rels/vmlDrawing3.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5H7ebduK0CnXN2rgnpqPicuhhdg=</DigestValue>
      </Reference>
      <Reference URI="/xl/drawings/_rels/vmlDrawing4.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5H7ebduK0CnXN2rgnpqPicuhhdg=</DigestValue>
      </Reference>
      <Reference URI="/xl/drawings/_rels/vmlDrawing5.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5H7ebduK0CnXN2rgnpqPicuhhdg=</DigestValue>
      </Reference>
      <Reference URI="/xl/drawings/vmlDrawing1.vml?ContentType=application/vnd.openxmlformats-officedocument.vmlDrawing">
        <DigestMethod Algorithm="http://www.w3.org/2000/09/xmldsig#sha1"/>
        <DigestValue>gdnB53Cg4JGCqRbT6XeGDPXvALc=</DigestValue>
      </Reference>
      <Reference URI="/xl/drawings/vmlDrawing2.vml?ContentType=application/vnd.openxmlformats-officedocument.vmlDrawing">
        <DigestMethod Algorithm="http://www.w3.org/2000/09/xmldsig#sha1"/>
        <DigestValue>sRLHhJtn4YXogh3B+d9L56V35cc=</DigestValue>
      </Reference>
      <Reference URI="/xl/drawings/vmlDrawing3.vml?ContentType=application/vnd.openxmlformats-officedocument.vmlDrawing">
        <DigestMethod Algorithm="http://www.w3.org/2000/09/xmldsig#sha1"/>
        <DigestValue>9AqMI+GvRRRYjl5wC2C7IwED5vo=</DigestValue>
      </Reference>
      <Reference URI="/xl/drawings/vmlDrawing4.vml?ContentType=application/vnd.openxmlformats-officedocument.vmlDrawing">
        <DigestMethod Algorithm="http://www.w3.org/2000/09/xmldsig#sha1"/>
        <DigestValue>4aNzrr9xLuJJSU6fUrQGaP9wpGc=</DigestValue>
      </Reference>
      <Reference URI="/xl/drawings/vmlDrawing5.vml?ContentType=application/vnd.openxmlformats-officedocument.vmlDrawing">
        <DigestMethod Algorithm="http://www.w3.org/2000/09/xmldsig#sha1"/>
        <DigestValue>4w3BtEtG0ojUmbThMDeKnSp0nVc=</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v/u4myuzxgG3KC5n9ArU0JrIHRI=</DigestValue>
      </Reference>
      <Reference URI="/xl/externalLinks/externalLink1.xml?ContentType=application/vnd.openxmlformats-officedocument.spreadsheetml.externalLink+xml">
        <DigestMethod Algorithm="http://www.w3.org/2000/09/xmldsig#sha1"/>
        <DigestValue>Jy5+FrzihYdSlgEVDMGjk4ycVus=</DigestValue>
      </Reference>
      <Reference URI="/xl/media/image1.png?ContentType=image/png">
        <DigestMethod Algorithm="http://www.w3.org/2000/09/xmldsig#sha1"/>
        <DigestValue>+zk9v4NuxxnWFmS8e4luQsZhNR8=</DigestValue>
      </Reference>
      <Reference URI="/xl/media/image2.emf?ContentType=image/x-emf">
        <DigestMethod Algorithm="http://www.w3.org/2000/09/xmldsig#sha1"/>
        <DigestValue>dzokE+18Pl8MvhlcegWxWnqFvSQ=</DigestValue>
      </Reference>
      <Reference URI="/xl/printerSettings/printerSettings1.bin?ContentType=application/vnd.openxmlformats-officedocument.spreadsheetml.printerSettings">
        <DigestMethod Algorithm="http://www.w3.org/2000/09/xmldsig#sha1"/>
        <DigestValue>Qz3ko4zQANG47SLTvreasNiT3rg=</DigestValue>
      </Reference>
      <Reference URI="/xl/printerSettings/printerSettings2.bin?ContentType=application/vnd.openxmlformats-officedocument.spreadsheetml.printerSettings">
        <DigestMethod Algorithm="http://www.w3.org/2000/09/xmldsig#sha1"/>
        <DigestValue>2yk7gHFg6xukzz6HmzmpAIMPSgw=</DigestValue>
      </Reference>
      <Reference URI="/xl/printerSettings/printerSettings3.bin?ContentType=application/vnd.openxmlformats-officedocument.spreadsheetml.printerSettings">
        <DigestMethod Algorithm="http://www.w3.org/2000/09/xmldsig#sha1"/>
        <DigestValue>gAUFZi+ZbeieQrtKSfjyl8cc1+c=</DigestValue>
      </Reference>
      <Reference URI="/xl/printerSettings/printerSettings4.bin?ContentType=application/vnd.openxmlformats-officedocument.spreadsheetml.printerSettings">
        <DigestMethod Algorithm="http://www.w3.org/2000/09/xmldsig#sha1"/>
        <DigestValue>Qz3ko4zQANG47SLTvreasNiT3rg=</DigestValue>
      </Reference>
      <Reference URI="/xl/sharedStrings.xml?ContentType=application/vnd.openxmlformats-officedocument.spreadsheetml.sharedStrings+xml">
        <DigestMethod Algorithm="http://www.w3.org/2000/09/xmldsig#sha1"/>
        <DigestValue>FrzdLA8+loWcOAj9hsL+OqMAXow=</DigestValue>
      </Reference>
      <Reference URI="/xl/styles.xml?ContentType=application/vnd.openxmlformats-officedocument.spreadsheetml.styles+xml">
        <DigestMethod Algorithm="http://www.w3.org/2000/09/xmldsig#sha1"/>
        <DigestValue>1yyniSSn1NL/7m23JePGYoCWTno=</DigestValue>
      </Reference>
      <Reference URI="/xl/theme/theme1.xml?ContentType=application/vnd.openxmlformats-officedocument.theme+xml">
        <DigestMethod Algorithm="http://www.w3.org/2000/09/xmldsig#sha1"/>
        <DigestValue>2cAinW39IqucrN1v0RFsYawYPlw=</DigestValue>
      </Reference>
      <Reference URI="/xl/workbook.xml?ContentType=application/vnd.openxmlformats-officedocument.spreadsheetml.sheet.main+xml">
        <DigestMethod Algorithm="http://www.w3.org/2000/09/xmldsig#sha1"/>
        <DigestValue>+hyvHrC6mZHktA/2RHyQog9Dw/U=</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0/09/xmldsig#sha1"/>
        <DigestValue>iJZ2darYc81RVE9DJao+TZEPPcM=</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0/09/xmldsig#sha1"/>
        <DigestValue>9vByQ2ZC7TtHVEcNJT7cjo6mYkI=</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0/09/xmldsig#sha1"/>
        <DigestValue>iUz9/yLMjjt0lwMSQ60Yt9cA6wE=</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0/09/xmldsig#sha1"/>
        <DigestValue>guuANW5WvoZp9kExJdCbPSPnq4A=</DigestValue>
      </Reference>
      <Reference URI="/xl/worksheets/sheet1.xml?ContentType=application/vnd.openxmlformats-officedocument.spreadsheetml.worksheet+xml">
        <DigestMethod Algorithm="http://www.w3.org/2000/09/xmldsig#sha1"/>
        <DigestValue>hoTksGBMZGcTl1atTJ0ms7C+8SA=</DigestValue>
      </Reference>
      <Reference URI="/xl/worksheets/sheet2.xml?ContentType=application/vnd.openxmlformats-officedocument.spreadsheetml.worksheet+xml">
        <DigestMethod Algorithm="http://www.w3.org/2000/09/xmldsig#sha1"/>
        <DigestValue>o4sW0HPQSb5tYlV6CihREKuPsYU=</DigestValue>
      </Reference>
      <Reference URI="/xl/worksheets/sheet3.xml?ContentType=application/vnd.openxmlformats-officedocument.spreadsheetml.worksheet+xml">
        <DigestMethod Algorithm="http://www.w3.org/2000/09/xmldsig#sha1"/>
        <DigestValue>BdTdsCw5xcCwVlYQVpBMRNn3mbM=</DigestValue>
      </Reference>
      <Reference URI="/xl/worksheets/sheet4.xml?ContentType=application/vnd.openxmlformats-officedocument.spreadsheetml.worksheet+xml">
        <DigestMethod Algorithm="http://www.w3.org/2000/09/xmldsig#sha1"/>
        <DigestValue>lKl/RL1ubwkpEHxQbqoENSkdGKk=</DigestValue>
      </Reference>
    </Manifest>
    <SignatureProperties>
      <SignatureProperty Id="idSignatureTime" Target="#idPackageSignature">
        <mdssi:SignatureTime xmlns:mdssi="http://schemas.openxmlformats.org/package/2006/digital-signature">
          <mdssi:Format>YYYY-MM-DDThh:mm:ssTZD</mdssi:Format>
          <mdssi:Value>2025-02-24T12:23:38Z</mdssi:Value>
        </mdssi:SignatureTime>
      </SignatureProperty>
    </SignatureProperties>
  </Object>
  <Object Id="idOfficeObject">
    <SignatureProperties>
      <SignatureProperty Id="idOfficeV1Details" Target="#idPackageSignature">
        <SignatureInfoV1 xmlns="http://schemas.microsoft.com/office/2006/digsig">
          <SetupID>{0A09E853-E5F6-45E3-9652-F1311996A3D7}</SetupID>
          <SignatureText>Mauricio Pontes</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2025-02-24T12:23:38Z</xd:SigningTime>
          <xd:SigningCertificate>
            <xd:Cert>
              <xd:CertDigest>
                <DigestMethod Algorithm="http://www.w3.org/2000/09/xmldsig#sha1"/>
                <DigestValue>UwRkp4i/+nN0CL2ytjLifW7fkdc=</DigestValue>
              </xd:CertDigest>
              <xd:IssuerSerial>
                <X509IssuerName>CN=ENGENHARIA</X509IssuerName>
                <X509SerialNumber>41266534687297079679894184017350263971</X509SerialNumber>
              </xd:IssuerSerial>
            </xd:Cert>
          </xd:SigningCertificate>
          <xd:SignaturePolicyIdentifier>
            <xd:SignaturePolicyImplied/>
          </xd:SignaturePolicyIdentifier>
        </xd:SignedSignatureProperties>
      </xd:SignedProperties>
    </xd:QualifyingProperties>
  </Object>
  <Object Id="idValidSigLnImg">AQAAAGwAAAAAAAAAAAAAAP8AAAB/AAAAAAAAAAAAAADmGAAACgwAACBFTUYAAAEA1BsAAKoAAAAGAAAAAAAAAAAAAAAAAAAAgAcAADgEAADeAQAABAEAAAAAAAAAAAAAAAAAADBLBwCg9wMACgAAABAAAAAAAAAAAAAAAEsAAAAQAAAAAAAAAAUAAAAeAAAAGAAAAAAAAAAAAAAAAAEAAIAAAAAnAAAAGAAAAAEAAAA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8PDwAAAAAAAlAAAADAAAAAEAAABMAAAAZAAAAAAAAAAAAAAA/wAAAH8AAAAAAAAAAAAAAAABAACAAAAAIQDwAAAAAAAAAAAAAACAPwAAAAAAAAAAAACAPwAAAAAAAAAAAAAAAAAAAAAAAAAAAAAAAAAAAAAAAAAAJQAAAAwAAAAAAACAKAAAAAwAAAABAAAAJwAAABgAAAABAAAAAAAAAPDw8A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L0AAAAEAAAA9gAAABAAAAC9AAAABAAAADoAAAANAAAAIQDwAAAAAAAAAAAAAACAPwAAAAAAAAAAAACAPwAAAAAAAAAAAAAAAAAAAAAAAAAAAAAAAAAAAAAAAAAAJQAAAAwAAAAAAACAKAAAAAwAAAABAAAAUgAAAHABAAABAAAA9f///wAAAAAAAAAAAAAAAJABAAAAAAABAAAAAHMAZQBnAG8AZQAgAHUAaQAAAAAAAAAAAAAAAAAAAAAAAAAAAAAAAAAAAAAAAAAAAAAAAAAAAAAAAAAAAAAAAAAAAPMN0F54dcAlXQJMSyZcDA8KAITHLwJwyS8CJYLSdeDGLwIoxy8CAAAAAAkAAADsaR53WMcvANCaXgIAAAAAwCVdAsAlXQKQ0E1bAAAAAHzHLwIBAAAAAAAAAAAAAAAAAAAAAAAAABArXQIAAAAAAAAAAAAAAAAAAAAAAAAAAAAAR9oAAAAAAAB4dQAlGncAAAAAAAAAAAAAAAAAJRp3AAAAAOw2HXe6uDV1/////0zHLwJQxy8CBAAAAIjHLwIAACZcAKAmXACwAgB4xy8CnZsUXACgJlwAAHh1oCYadwAAAACAxy8C3JsUXPBGKVzzmxRchvyVZAAAAAAAAAAAZHYACAAAAAAlAAAADAAAAAEAAAAYAAAADAAAAAAAAAISAAAADAAAAAEAAAAeAAAAGAAAAL0AAAAEAAAA9wAAABEAAAAlAAAADAAAAAEAAABUAAAAiAAAAL4AAAAEAAAA9QAAABAAAAABAAAAqyrHQbSXwEG+AAAABAAAAAoAAABMAAAAAAAAAAAAAAAAAAAA//////////9gAAAAMgA0AC8AMAAyAC8AMgAwADIANQAGAAAABgAAAAQAAAAGAAAABgAAAAQAAAAGAAAABgAAAAYAAAAGAAAASwAAAEAAAAAwAAAABQAAACAAAAABAAAAAQAAABAAAAAAAAAAAAAAAAABAACAAAAAAAAAAAAAAAAAAQAAgAAAAFIAAABwAQAAAgAAABAAAAAHAAAAAAAAAAAAAAC8AgAAAAAAAAECAiJTAHkAcwB0AGUAbQAAAAAAAAAAAAAAAAAAAAAAAAAAAAAAAAAAAAAAAAAAAAAAAAAAAAAAAAAAAAAAAAAAAAAAAAAvAtJpHnfAJV0CCQAAAOxpHncJAAAAQJ5eAgAAAADAJV0CwCVdAjJLJlwAAAAADEj8WwkAAAAAAAAAAAAAAAAAAAAAAAAAECtdAgAAAAAAAAAAAAAAAAAAAAAAAAAAAAAAAAAAAAAAAAAAAAAAAAAAAAAAAAAAAAAAAAAAAAAAAAAAAAAAAFDtLwIRLHesdGYod0TuLwLY1Bp3wCVdAgxI/FsAAAAA6NUad///AAAAAAAAy9Yad8vWGnd07i8CAAAAAAAAAACx+TN1AAAAAAcAAACk7i8CpO4vAgACAAD8////AQ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I4VQQEAADjaLwIYgtJ1KA4K1azaLwKY3C8CJYLSdRu2k2RQ2i8CAAAAAAAAAACIpCdbZTf8WkjEawLQ2S8CNNovAkuFIlv/////INovAp64/lp6HANb0rj+WvAr/VoCLP1ap7WTZIikJ1vHtZNkSNovAn+4/lqAGxYWAAAAAAAAR9pw2i8CANwvAtl/0nVQ2i8CBgAAAOV/0nXo5ydb4P///wAAAAAAAAAAAAAAAJABAAAAAAABAAAAAGEAcgAAAAAAAAAAALH5M3UAAAAABgAAAKTbLwKk2y8CAAIAAPz///8BAAAAAAAAAAAAAAAAAAAAAAAAAAAAAAAAAAAAZHYACAAAAAAlAAAADAAAAAMAAAAYAAAADAAAAAAAAAISAAAADAAAAAEAAAAWAAAADAAAAAgAAABUAAAAVAAAAAoAAAAnAAAAHgAAAEoAAAABAAAAqyrHQbSXwE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CaAAAARwAAACkAAAAzAAAAcgAAABUAAAAhAPAAAAAAAAAAAAAAAIA/AAAAAAAAAAAAAIA/AAAAAAAAAAAAAAAAAAAAAAAAAAAAAAAAAAAAAAAAAAAlAAAADAAAAAAAAIAoAAAADAAAAAQAAABSAAAAcAEAAAQAAADw////AAAAAAAAAAAAAAAAkAEAAAAAAAEAAAAAcwBlAGcAbwBlACAAdQBpAAAAAAAAAAAAAAAAAAAAAAAAAAAAAAAAAAAAAAAAAAAAAAAAAAAAAAAAAAAAAAAAAAAAjhVDAQAAQNkvAhiC0nV/FQqztNkvAqDbLwIlgtJ1DQAAAFjZLwIAAAAAAAAAADD58g0UAAAAYNovAgAAAAAAALsUaQAAAADdXloQ2S8CV1D+W4wVAbMw+fINjNxeWoA8aAIw+fINYKzJFRQAAAAw+fINuNxeWgEAAAAcAAAAAABH2jD58g0I2y8C2X/SdVjZLwIHAAAA5X/SdQAAAADw////AAAAAAAAAAAAAAAAkAEAAAAAAAEAAAAAcwBlAAAAAAAAAAAAsfkzdQAAAAAJAAAArNovAqzaLwIAAgAA/P///wEAAAAAAAAAAAAAAAAAAAAAAAAAAAAAAAAAAABkdgAIAAAAACUAAAAMAAAABAAAABgAAAAMAAAAAAAAAhIAAAAMAAAAAQAAAB4AAAAYAAAAKQAAADMAAACbAAAASAAAACUAAAAMAAAABAAAAFQAAACoAAAAKgAAADMAAACZAAAARwAAAAEAAACrKsdBtJfAQSoAAAAzAAAADwAAAEwAAAAAAAAAAAAAAAAAAAD//////////2wAAABNAGEAdQByAGkAYwBpAG8AIABQAG8AbgB0AGUAcwAAAA4AAAAIAAAACQAAAAYAAAAEAAAABwAAAAQAAAAJAAAABAAAAAkAAAAJAAAACQAAAAUAAAAIAAAABwAAAEsAAABAAAAAMAAAAAUAAAAgAAAAAQAAAAEAAAAQAAAAAAAAAAAAAAAAAQAAgAAAAAAAAAAAAAAAAAEAAIAAAAAlAAAADAAAAAIAAAAnAAAAGAAAAAUAAAAAAAAA////AAAAAAAlAAAADAAAAAUAAABMAAAAZAAAAAAAAABQAAAA/wAAAHwAAAAAAAAAUAAAAAABAAAtAAAAIQDwAAAAAAAAAAAAAACAPwAAAAAAAAAAAACAPwAAAAAAAAAAAAAAAAAAAAAAAAAAAAAAAAAAAAAAAAAAJQAAAAwAAAAAAACAKAAAAAwAAAAFAAAAJwAAABgAAAAFAAAAAAAAAP///wAAAAAAJQAAAAwAAAAFAAAATAAAAGQAAAAJAAAAUAAAAPYAAABcAAAACQAAAFAAAADuAAAADQAAACEA8AAAAAAAAAAAAAAAgD8AAAAAAAAAAAAAgD8AAAAAAAAAAAAAAAAAAAAAAAAAAAAAAAAAAAAAAAAAACUAAAAMAAAAAAAAgCgAAAAMAAAABQAAACUAAAAMAAAAAQAAABgAAAAMAAAAAAAAAhIAAAAMAAAAAQAAAB4AAAAYAAAACQAAAFAAAAD3AAAAXQAAACUAAAAMAAAAAQAAAFQAAACoAAAACgAAAFAAAABcAAAAXAAAAAEAAACrKsdBtJfAQQoAAABQAAAADwAAAEwAAAAAAAAAAAAAAAAAAAD//////////2wAAABNAGEAdQByAGkAYwBpAG8AIABQAG8AbgB0AGUAcwAAAAoAAAAGAAAABwAAAAQAAAADAAAABQAAAAMAAAAHAAAAAwAAAAYAAAAHAAAABwAAAAQAAAAGAAAABQAAAEsAAABAAAAAMAAAAAUAAAAgAAAAAQAAAAEAAAAQAAAAAAAAAAAAAAAAAQAAgAAAAAAAAAAAAAAAAAEAAIAAAAAlAAAADAAAAAIAAAAnAAAAGAAAAAUAAAAAAAAA////AAAAAAAlAAAADAAAAAUAAABMAAAAZAAAAAkAAABgAAAA9gAAAGwAAAAJAAAAYAAAAO4AAAANAAAAIQDwAAAAAAAAAAAAAACAPwAAAAAAAAAAAACAPwAAAAAAAAAAAAAAAAAAAAAAAAAAAAAAAAAAAAAAAAAAJQAAAAwAAAAAAACAKAAAAAwAAAAFAAAAJQAAAAwAAAABAAAAGAAAAAwAAAAAAAACEgAAAAwAAAABAAAAHgAAABgAAAAJAAAAYAAAAPcAAABtAAAAJQAAAAwAAAABAAAAVAAAABQBAAAKAAAAYAAAALgAAABsAAAAAQAAAKsqx0G0l8BBCgAAAGAAAAAhAAAATAAAAAAAAAAAAAAAAAAAAP//////////kAAAAEUAbgBnAGUAbgBoAGUAaQByAG8AIABDAGkAdgBpAGwAIAAtACAAQwBSAEUAQQAgADIAMQAzAC4ANAA3ADQALwBEAAAABgAAAAcAAAAHAAAABgAAAAcAAAAHAAAABgAAAAMAAAAEAAAABwAAAAMAAAAHAAAAAwAAAAUAAAADAAAAAwAAAAMAAAAEAAAAAwAAAAcAAAAHAAAABgAAAAcAAAADAAAABgAAAAYAAAAGAAAAAwAAAAYAAAAGAAAABgAAAAQAAAAIAAAASwAAAEAAAAAwAAAABQAAACAAAAABAAAAAQAAABAAAAAAAAAAAAAAAAABAACAAAAAAAAAAAAAAAAAAQAAgAAAACUAAAAMAAAAAgAAACcAAAAYAAAABQAAAAAAAAD///8AAAAAACUAAAAMAAAABQAAAEwAAABkAAAACQAAAHAAAACYAAAAfAAAAAkAAABwAAAAkAAAAA0AAAAhAPAAAAAAAAAAAAAAAIA/AAAAAAAAAAAAAIA/AAAAAAAAAAAAAAAAAAAAAAAAAAAAAAAAAAAAAAAAAAAlAAAADAAAAAAAAIAoAAAADAAAAAUAAAAlAAAADAAAAAEAAAAYAAAADAAAAAAAAAISAAAADAAAAAEAAAAWAAAADAAAAAAAAABUAAAA3AAAAAoAAABwAAAAlwAAAHwAAAABAAAAqyrHQbSXwEEKAAAAcAAAABgAAABMAAAABAAAAAkAAABwAAAAmQAAAH0AAAB8AAAAQQBzAHMAaQBuAGEAZABvACAAcABvAHIAOgAgAEUATgBHAEUATgBIAEEAUgBJAEEABwAAAAUAAAAFAAAAAwAAAAcAAAAGAAAABwAAAAcAAAADAAAABwAAAAcAAAAEAAAAAwAAAAMAAAAGAAAACAAAAAgAAAAGAAAACAAAAAgAAAAHAAAABwAAAAMAAAAHAAAAFgAAAAwAAAAAAAAAJQAAAAwAAAACAAAADgAAABQAAAAAAAAAEAAAABQAAAA=</Object>
  <Object Id="idInvalidSigLnImg">AQAAAGwAAAAAAAAAAAAAAP8AAAB/AAAAAAAAAAAAAADmGAAACgwAACBFTUYAAAEAiB8AALAAAAAGAAAAAAAAAAAAAAAAAAAAgAcAADgEAADeAQAABAEAAAAAAAAAAAAAAAAAADBLBwCg9wMACgAAABAAAAAAAAAAAAAAAEsAAAAQAAAAAAAAAAUAAAAeAAAAGAAAAAAAAAAAAAAAAAEAAIAAAAAnAAAAGAAAAAEAAAA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8PDwAAAAAAAlAAAADAAAAAEAAABMAAAAZAAAAAAAAAAAAAAA/wAAAH8AAAAAAAAAAAAAAAABAACAAAAAIQDwAAAAAAAAAAAAAACAPwAAAAAAAAAAAACAPwAAAAAAAAAAAAAAAAAAAAAAAAAAAAAAAAAAAAAAAAAAJQAAAAwAAAAAAACAKAAAAAwAAAABAAAAJwAAABgAAAABAAAAAAAAAPDw8A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AAAAAAAcKDQcKDQcJDQ4WMShFrjFU1TJV1gECBAIDBAECBQoRKyZBowsTMQAAAAAAfqbJd6PIeqDCQFZ4JTd0Lk/HMVPSGy5uFiE4GypVJ0KnHjN9AAABxxMAAACcz+7S6ffb7fnC0t1haH0hMm8aLXIuT8ggOIwoRKslP58cK08AAAEAAAAAAMHg9P///////////+bm5k9SXjw/SzBRzTFU0y1NwSAyVzFGXwEBAgAACA8mnM/u69/SvI9jt4tgjIR9FBosDBEjMVTUMlXWMVPRKUSeDxk4AAAAAAAAAADT6ff///////+Tk5MjK0krSbkvUcsuT8YVJFoTIFIrSbgtTcEQHEcAAAAAAJzP7vT6/bTa8kRleixHhy1Nwi5PxiQtTnBwcJKSki81SRwtZAgOIyMRAAAAweD02+35gsLqZ5q6Jz1jNEJyOUZ4qamp+/v7////wdPeVnCJAQECAAAAAACv1/Ho8/ubzu6CwuqMudS3u769vb3////////////L5fZymsABAgMAAAAAAK/X8fz9/uLx+snk9uTy+vz9/v///////////////8vl9nKawAECAwAAAAAAotHvtdryxOL1xOL1tdry0+r32+350+r3tdryxOL1pdPvc5rAAQIDAAAAAABpj7ZnjrZqj7Zqj7ZnjrZtkbdukrdtkbdnjrZqj7ZojrZ3rdUCAwQAAAAAAAAAAAAAAAAAAAAAAAAAAAAAAAAAAAAAAAAAAAAAAAAAAAAAAAAAAAAAJwAAABgAAAABAAAAAAAAAP///wAAAAAAJQAAAAwAAAABAAAATAAAAGQAAAAiAAAABAAAAIQAAAAQAAAAIgAAAAQAAABjAAAADQAAACEA8AAAAAAAAAAAAAAAgD8AAAAAAAAAAAAAgD8AAAAAAAAAAAAAAAAAAAAAAAAAAAAAAAAAAAAAAAAAACUAAAAMAAAAAAAAgCgAAAAMAAAAAQAAAFIAAABwAQAAAQAAAPX///8AAAAAAAAAAAAAAACQAQAAAAAAAQAAAABzAGUAZwBvAGUAIAB1AGkAAAAAAAAAAAAAAAAAAAAAAAAAAAAAAAAAAAAAAAAAAAAAAAAAAAAAAAAAAAAAAAAAAADzDdBeeHXAJV0CTEsmXAwPCgCExy8CcMkvAiWC0nXgxi8CKMcvAgAAAAAJAAAA7Gked1jHLwDQml4CAAAAAMAlXQLAJV0CkNBNWwAAAAB8xy8CAQAAAAAAAAAAAAAAAAAAAAAAAAAQK10CAAAAAAAAAAAAAAAAAAAAAAAAAAAAAEfaAAAAAAAAeHUAJRp3AAAAAAAAAAAAAAAAACUadwAAAADsNh13urg1df////9Mxy8CUMcvAgQAAACIxy8CAAAmXACgJlwAsAIAeMcvAp2bFFwAoCZcAAB4daAmGncAAAAAgMcvAtybFFzwRilc85sUXIb8lWQAAAAAAAAAAGR2AAgAAAAAJQAAAAwAAAABAAAAGAAAAAwAAAD/AAACEgAAAAwAAAABAAAAHgAAABgAAAAiAAAABAAAAIUAAAARAAAAJQAAAAwAAAABAAAAVAAAAMAAAAAjAAAABAAAAIMAAAAQAAAAAQAAAKsqx0G0l8BBIwAAAAQAAAATAAAATAAAAAAAAAAAAAAAAAAAAP//////////dAAAAEEAcwBzAGkAbgBhAHQAdQByAGEAIABpAG4AdgDhAGwAaQBkAGEALxYHAAAABQAAAAUAAAADAAAABwAAAAYAAAAEAAAABwAAAAQAAAAGAAAAAwAAAAMAAAAHAAAABQAAAAYAAAADAAAAAwAAAAcAAAAGAAAASwAAAEAAAAAwAAAABQAAACAAAAABAAAAAQAAABAAAAAAAAAAAAAAAAABAACAAAAAAAAAAAAAAAAAAQAAgAAAAFIAAABwAQAAAgAAABAAAAAHAAAAAAAAAAAAAAC8AgAAAAAAAAECAiJTAHkAcwB0AGUAbQAAAAAAAAAAAAAAAAAAAAAAAAAAAAAAAAAAAAAAAAAAAAAAAAAAAAAAAAAAAAAAAAAAAAAAAAAvAtJpHnfAJV0CCQAAAOxpHncJAAAAQJ5eAgAAAADAJV0CwCVdAjJLJlwAAAAADEj8WwkAAAAAAAAAAAAAAAAAAAAAAAAAECtdAgAAAAAAAAAAAAAAAAAAAAAAAAAAAAAAAAAAAAAAAAAAAAAAAAAAAAAAAAAAAAAAAAAAAAAAAAAAAAAAAFDtLwIRLHesdGYod0TuLwLY1Bp3wCVdAgxI/FsAAAAA6NUad///AAAAAAAAy9Yad8vWGnd07i8CAAAAAAAAAACx+TN1AAAAAAcAAACk7i8CpO4vAgACAAD8////AQ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I4VQQEAADjaLwIYgtJ1KA4K1azaLwKY3C8CJYLSdRu2k2RQ2i8CAAAAAAAAAACIpCdbZTf8WkjEawLQ2S8CNNovAkuFIlv/////INovAp64/lp6HANb0rj+WvAr/VoCLP1ap7WTZIikJ1vHtZNkSNovAn+4/lqAGxYWAAAAAAAAR9pw2i8CANwvAtl/0nVQ2i8CBgAAAOV/0nXo5ydb4P///wAAAAAAAAAAAAAAAJABAAAAAAABAAAAAGEAcgAAAAAAAAAAALH5M3UAAAAABgAAAKTbLwKk2y8CAAIAAPz///8BAAAAAAAAAAAAAAAAAAAAAAAAAAAAAAAAAAAAZHYACAAAAAAlAAAADAAAAAMAAAAYAAAADAAAAAAAAAISAAAADAAAAAEAAAAWAAAADAAAAAgAAABUAAAAVAAAAAoAAAAnAAAAHgAAAEoAAAABAAAAqyrHQbSXwE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CaAAAARwAAACkAAAAzAAAAcgAAABUAAAAhAPAAAAAAAAAAAAAAAIA/AAAAAAAAAAAAAIA/AAAAAAAAAAAAAAAAAAAAAAAAAAAAAAAAAAAAAAAAAAAlAAAADAAAAAAAAIAoAAAADAAAAAQAAABSAAAAcAEAAAQAAADw////AAAAAAAAAAAAAAAAkAEAAAAAAAEAAAAAcwBlAGcAbwBlACAAdQBpAAAAAAAAAAAAAAAAAAAAAAAAAAAAAAAAAAAAAAAAAAAAAAAAAAAAAAAAAAAAAAAAAAAAjhVDAQAAQNkvAhiC0nV/FQqztNkvAqDbLwIlgtJ1DQAAAFjZLwIAAAAAAAAAADD58g0UAAAAYNovAgAAAAAAALsUaQAAAADdXloQ2S8CV1D+W4wVAbMw+fINjNxeWoA8aAIw+fINYKzJFRQAAAAw+fINuNxeWgEAAAAcAAAAAABH2jD58g0I2y8C2X/SdVjZLwIHAAAA5X/SdQAAAADw////AAAAAAAAAAAAAAAAkAEAAAAAAAEAAAAAcwBlAAAAAAAAAAAAsfkzdQAAAAAJAAAArNovAqzaLwIAAgAA/P///wEAAAAAAAAAAAAAAAAAAAAAAAAAAAAAAAAAAABkdgAIAAAAACUAAAAMAAAABAAAABgAAAAMAAAAAAAAAhIAAAAMAAAAAQAAAB4AAAAYAAAAKQAAADMAAACbAAAASAAAACUAAAAMAAAABAAAAFQAAACoAAAAKgAAADMAAACZAAAARwAAAAEAAACrKsdBtJfAQSoAAAAzAAAADwAAAEwAAAAAAAAAAAAAAAAAAAD//////////2wAAABNAGEAdQByAGkAYwBpAG8AIABQAG8AbgB0AGUAcwAAAA4AAAAIAAAACQAAAAYAAAAEAAAABwAAAAQAAAAJAAAABAAAAAkAAAAJAAAACQAAAAUAAAAIAAAABwAAAEsAAABAAAAAMAAAAAUAAAAgAAAAAQAAAAEAAAAQAAAAAAAAAAAAAAAAAQAAgAAAAAAAAAAAAAAAAAEAAIAAAAAlAAAADAAAAAIAAAAnAAAAGAAAAAUAAAAAAAAA////AAAAAAAlAAAADAAAAAUAAABMAAAAZAAAAAAAAABQAAAA/wAAAHwAAAAAAAAAUAAAAAABAAAtAAAAIQDwAAAAAAAAAAAAAACAPwAAAAAAAAAAAACAPwAAAAAAAAAAAAAAAAAAAAAAAAAAAAAAAAAAAAAAAAAAJQAAAAwAAAAAAACAKAAAAAwAAAAFAAAAJwAAABgAAAAFAAAAAAAAAP///wAAAAAAJQAAAAwAAAAFAAAATAAAAGQAAAAJAAAAUAAAAPYAAABcAAAACQAAAFAAAADuAAAADQAAACEA8AAAAAAAAAAAAAAAgD8AAAAAAAAAAAAAgD8AAAAAAAAAAAAAAAAAAAAAAAAAAAAAAAAAAAAAAAAAACUAAAAMAAAAAAAAgCgAAAAMAAAABQAAACUAAAAMAAAAAQAAABgAAAAMAAAAAAAAAhIAAAAMAAAAAQAAAB4AAAAYAAAACQAAAFAAAAD3AAAAXQAAACUAAAAMAAAAAQAAAFQAAACoAAAACgAAAFAAAABcAAAAXAAAAAEAAACrKsdBtJfAQQoAAABQAAAADwAAAEwAAAAAAAAAAAAAAAAAAAD//////////2wAAABNAGEAdQByAGkAYwBpAG8AIABQAG8AbgB0AGUAcwAAAAoAAAAGAAAABwAAAAQAAAADAAAABQAAAAMAAAAHAAAAAwAAAAYAAAAHAAAABwAAAAQAAAAGAAAABQAAAEsAAABAAAAAMAAAAAUAAAAgAAAAAQAAAAEAAAAQAAAAAAAAAAAAAAAAAQAAgAAAAAAAAAAAAAAAAAEAAIAAAAAlAAAADAAAAAIAAAAnAAAAGAAAAAUAAAAAAAAA////AAAAAAAlAAAADAAAAAUAAABMAAAAZAAAAAkAAABgAAAA9gAAAGwAAAAJAAAAYAAAAO4AAAANAAAAIQDwAAAAAAAAAAAAAACAPwAAAAAAAAAAAACAPwAAAAAAAAAAAAAAAAAAAAAAAAAAAAAAAAAAAAAAAAAAJQAAAAwAAAAAAACAKAAAAAwAAAAFAAAAJQAAAAwAAAABAAAAGAAAAAwAAAAAAAACEgAAAAwAAAABAAAAHgAAABgAAAAJAAAAYAAAAPcAAABtAAAAJQAAAAwAAAABAAAAVAAAABQBAAAKAAAAYAAAALgAAABsAAAAAQAAAKsqx0G0l8BBCgAAAGAAAAAhAAAATAAAAAAAAAAAAAAAAAAAAP//////////kAAAAEUAbgBnAGUAbgBoAGUAaQByAG8AIABDAGkAdgBpAGwAIAAtACAAQwBSAEUAQQAgADIAMQAzAC4ANAA3ADQALwBEAAAABgAAAAcAAAAHAAAABgAAAAcAAAAHAAAABgAAAAMAAAAEAAAABwAAAAMAAAAHAAAAAwAAAAUAAAADAAAAAwAAAAMAAAAEAAAAAwAAAAcAAAAHAAAABgAAAAcAAAADAAAABgAAAAYAAAAGAAAAAwAAAAYAAAAGAAAABgAAAAQAAAAIAAAASwAAAEAAAAAwAAAABQAAACAAAAABAAAAAQAAABAAAAAAAAAAAAAAAAABAACAAAAAAAAAAAAAAAAAAQAAgAAAACUAAAAMAAAAAgAAACcAAAAYAAAABQAAAAAAAAD///8AAAAAACUAAAAMAAAABQAAAEwAAABkAAAACQAAAHAAAACYAAAAfAAAAAkAAABwAAAAkAAAAA0AAAAhAPAAAAAAAAAAAAAAAIA/AAAAAAAAAAAAAIA/AAAAAAAAAAAAAAAAAAAAAAAAAAAAAAAAAAAAAAAAAAAlAAAADAAAAAAAAIAoAAAADAAAAAUAAAAlAAAADAAAAAEAAAAYAAAADAAAAAAAAAISAAAADAAAAAEAAAAWAAAADAAAAAAAAABUAAAA3AAAAAoAAABwAAAAlwAAAHwAAAABAAAAqyrHQbSXwEEKAAAAcAAAABgAAABMAAAABAAAAAkAAABwAAAAmQAAAH0AAAB8AAAAQQBzAHMAaQBuAGEAZABvACAAcABvAHIAOgAgAEUATgBHAEUATgBIAEEAUgBJAEEABwAAAAUAAAAFAAAAAwAAAAcAAAAGAAAABwAAAAcAAAADAAAABwAAAAcAAAAEAAAAAwAAAAMAAAAGAAAACAAAAAgAAAAGAAAACAAAAAgAAAAHAAAABwAAAAMAAAAHAAAAFgAAAAwAAAAAAAAAJQAAAAwAAAACAAAADgAAABQAAAAAAAAAEAAAABQAAAA=</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6</vt:i4>
      </vt:variant>
    </vt:vector>
  </HeadingPairs>
  <TitlesOfParts>
    <vt:vector size="10" baseType="lpstr">
      <vt:lpstr>BDI</vt:lpstr>
      <vt:lpstr>ORÇAMENTO</vt:lpstr>
      <vt:lpstr>CRONOGRAMA</vt:lpstr>
      <vt:lpstr>MEMORIA DE CALCULO</vt:lpstr>
      <vt:lpstr>BDI!Area_de_impressao</vt:lpstr>
      <vt:lpstr>CRONOGRAMA!Area_de_impressao</vt:lpstr>
      <vt:lpstr>ORÇAMENTO!Area_de_impressao</vt:lpstr>
      <vt:lpstr>CRONOGRAMA!Titulos_de_impressao</vt:lpstr>
      <vt:lpstr>'MEMORIA DE CALCULO'!Titulos_de_impressao</vt:lpstr>
      <vt:lpstr>ORÇAMENTO!Titulos_de_impressao</vt:lpstr>
    </vt:vector>
  </TitlesOfParts>
  <Company>Fnde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27421740104</dc:creator>
  <cp:lastModifiedBy>ENGENHARIA</cp:lastModifiedBy>
  <cp:lastPrinted>2025-02-24T12:12:41Z</cp:lastPrinted>
  <dcterms:created xsi:type="dcterms:W3CDTF">2012-10-15T18:57:41Z</dcterms:created>
  <dcterms:modified xsi:type="dcterms:W3CDTF">2025-02-24T12:23:30Z</dcterms:modified>
</cp:coreProperties>
</file>