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E 001 25 UBS SANTO ANDRÉ\"/>
    </mc:Choice>
  </mc:AlternateContent>
  <xr:revisionPtr revIDLastSave="0" documentId="8_{E52966CD-2A08-4108-98D9-9CB0EF32A740}" xr6:coauthVersionLast="47" xr6:coauthVersionMax="47" xr10:uidLastSave="{00000000-0000-0000-0000-000000000000}"/>
  <bookViews>
    <workbookView xWindow="2850" yWindow="2850" windowWidth="21600" windowHeight="11385" tabRatio="500" firstSheet="1" activeTab="3" xr2:uid="{00000000-000D-0000-FFFF-FFFF00000000}"/>
  </bookViews>
  <sheets>
    <sheet name="DADOS GERAIS" sheetId="1" r:id="rId1"/>
    <sheet name="CRONOGRAMA" sheetId="10" r:id="rId2"/>
    <sheet name="RESUMO" sheetId="2" r:id="rId3"/>
    <sheet name="ORC. SINTÉTICO" sheetId="3" r:id="rId4"/>
    <sheet name="BDI SEM DESONERAÇÃO" sheetId="5" r:id="rId5"/>
    <sheet name="ENCARGOS SOCIAIS" sheetId="6" r:id="rId6"/>
  </sheets>
  <externalReferences>
    <externalReference r:id="rId7"/>
  </externalReferences>
  <definedNames>
    <definedName name="_AA100000">#REF!</definedName>
    <definedName name="_Fill">#REF!</definedName>
    <definedName name="_xlnm._FilterDatabase" localSheetId="3" hidden="1">'ORC. SINTÉTICO'!$A$17:$AK$504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L">#REF!</definedName>
    <definedName name="_xlnm.Print_Area" localSheetId="1">CRONOGRAMA!$B$2:$Q$73</definedName>
    <definedName name="_xlnm.Print_Area" localSheetId="0">'DADOS GERAIS'!$A$1:$F$34</definedName>
    <definedName name="_xlnm.Print_Area" localSheetId="3">'ORC. SINTÉTICO'!$B$1:$R$586</definedName>
    <definedName name="_xlnm.Print_Area" localSheetId="2">RESUMO!$A$1:$G$54</definedName>
    <definedName name="Área_impressão_IM">#REF!</definedName>
    <definedName name="B.01.05.10.10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R">#REF!</definedName>
    <definedName name="IMPR1">#REF!</definedName>
    <definedName name="IS">#REF!</definedName>
    <definedName name="LB">#REF!</definedName>
    <definedName name="MACROS">#REF!</definedName>
    <definedName name="Preço_Unit_Chácaras">#REF!</definedName>
    <definedName name="Print_Area_MI">#REF!</definedName>
    <definedName name="PV">#REF!</definedName>
    <definedName name="Quant_Chácaras">#REF!</definedName>
    <definedName name="Receita_Chácaras">#REF!</definedName>
    <definedName name="solver_opt">#REF!</definedName>
    <definedName name="solver_tmp">#REF!</definedName>
    <definedName name="t_meso_2">#REF!</definedName>
    <definedName name="t_super_est_2">#REF!</definedName>
    <definedName name="TESTE">#REF!</definedName>
    <definedName name="_xlnm.Print_Titles" localSheetId="3">'ORC. SINTÉTICO'!$2:$17</definedName>
    <definedName name="tot_infra_1">#REF!</definedName>
    <definedName name="TOTAL_GERAL">#REF!</definedName>
    <definedName name="TOTALCRONOGRA">#REF!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  <definedName name="Z_0306F0C2_70DB_4729_BB6A_5299B1A5AEA0_.wvu.PrintArea" localSheetId="4">'BDI SEM DESONERAÇÃO'!$A$1:$G$56</definedName>
    <definedName name="Z_0306F0C2_70DB_4729_BB6A_5299B1A5AEA0_.wvu.PrintArea" localSheetId="5">'ENCARGOS SOCIAIS'!$A$1:$G$74</definedName>
    <definedName name="Z_12376024_9872_4870_B42C_DF0FD31EC62E_.wvu.PrintArea" localSheetId="4">'BDI SEM DESONERAÇÃO'!$A$1:$G$56</definedName>
    <definedName name="Z_12376024_9872_4870_B42C_DF0FD31EC62E_.wvu.PrintArea" localSheetId="5">'ENCARGOS SOCIAIS'!$A$1:$G$74</definedName>
    <definedName name="Z_12538664_79C6_4AAD_BD81_5363A5F496D7_.wvu.PrintArea" localSheetId="1">CRONOGRAMA!$B$2:$E$33</definedName>
    <definedName name="Z_12538664_79C6_4AAD_BD81_5363A5F496D7_.wvu.PrintArea" localSheetId="0">'DADOS GERAIS'!$B$2:$E$34</definedName>
    <definedName name="Z_12538664_79C6_4AAD_BD81_5363A5F496D7_.wvu.PrintArea" localSheetId="3">'ORC. SINTÉTICO'!$B$2:$O$314</definedName>
    <definedName name="Z_12538664_79C6_4AAD_BD81_5363A5F496D7_.wvu.PrintArea" localSheetId="2">RESUMO!$B$2:$F$54</definedName>
    <definedName name="Z_12538664_79C6_4AAD_BD81_5363A5F496D7_.wvu.Rows" localSheetId="3">'ORC. SINTÉTICO'!$318:$323</definedName>
    <definedName name="Z_18D9C5C8_6EC0_4507_ACF1_BEE4D54D4AE8_.wvu.PrintArea" localSheetId="1">CRONOGRAMA!$B$2:$E$33</definedName>
    <definedName name="Z_18D9C5C8_6EC0_4507_ACF1_BEE4D54D4AE8_.wvu.PrintArea" localSheetId="0">'DADOS GERAIS'!$B$2:$E$34</definedName>
    <definedName name="Z_18D9C5C8_6EC0_4507_ACF1_BEE4D54D4AE8_.wvu.PrintArea" localSheetId="3">'ORC. SINTÉTICO'!$B$2:$O$314</definedName>
    <definedName name="Z_18D9C5C8_6EC0_4507_ACF1_BEE4D54D4AE8_.wvu.PrintArea" localSheetId="2">RESUMO!$B$2:$F$54</definedName>
    <definedName name="Z_18D9C5C8_6EC0_4507_ACF1_BEE4D54D4AE8_.wvu.Rows" localSheetId="3">'ORC. SINTÉTICO'!$318:$323</definedName>
    <definedName name="Z_31669B58_6052_4B28_A2A6_B4D646275034_.wvu.PrintArea" localSheetId="4">'BDI SEM DESONERAÇÃO'!$A$1:$G$56</definedName>
    <definedName name="Z_31669B58_6052_4B28_A2A6_B4D646275034_.wvu.PrintArea" localSheetId="5">'ENCARGOS SOCIAIS'!$A$1:$G$74</definedName>
    <definedName name="Z_5C936B0E_B1B0_4680_9496_257339E19331_.wvu.PrintArea" localSheetId="4">'BDI SEM DESONERAÇÃO'!$A$1:$G$56</definedName>
    <definedName name="Z_5C936B0E_B1B0_4680_9496_257339E19331_.wvu.PrintArea" localSheetId="5">'ENCARGOS SOCIAIS'!$A$1:$G$74</definedName>
    <definedName name="Z_5EB5A1F5_D41C_4922_9EB6_0F91F671DD29_.wvu.PrintArea" localSheetId="4">'BDI SEM DESONERAÇÃO'!$A$1:$G$56</definedName>
    <definedName name="Z_5EB5A1F5_D41C_4922_9EB6_0F91F671DD29_.wvu.PrintArea" localSheetId="5">'ENCARGOS SOCIAIS'!$A$1:$G$74</definedName>
    <definedName name="Z_6CEAEE79_3031_4A07_9C1B_BEA3A33B6E8E_.wvu.PrintArea" localSheetId="4">'BDI SEM DESONERAÇÃO'!$A$1:$G$56</definedName>
    <definedName name="Z_6CEAEE79_3031_4A07_9C1B_BEA3A33B6E8E_.wvu.PrintArea" localSheetId="5">'ENCARGOS SOCIAIS'!$A$1:$G$74</definedName>
    <definedName name="Z_CA485D5E_5C09_4636_B7A6_10EC2B405CCB_.wvu.PrintArea" localSheetId="1">CRONOGRAMA!$A$1:$F$34</definedName>
    <definedName name="Z_CA485D5E_5C09_4636_B7A6_10EC2B405CCB_.wvu.PrintArea" localSheetId="0">'DADOS GERAIS'!$A$1:$F$35</definedName>
    <definedName name="Z_CA485D5E_5C09_4636_B7A6_10EC2B405CCB_.wvu.PrintArea" localSheetId="3">'ORC. SINTÉTICO'!$B$1:$O$317</definedName>
    <definedName name="Z_CA485D5E_5C09_4636_B7A6_10EC2B405CCB_.wvu.PrintArea" localSheetId="2">RESUMO!$A$1:$G$54</definedName>
    <definedName name="Z_CA485D5E_5C09_4636_B7A6_10EC2B405CCB_.wvu.Rows" localSheetId="3">'ORC. SINTÉTICO'!$318:$323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581" i="3" l="1"/>
  <c r="L580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55" i="3"/>
  <c r="L553" i="3"/>
  <c r="L552" i="3"/>
  <c r="L550" i="3"/>
  <c r="L548" i="3"/>
  <c r="L546" i="3"/>
  <c r="L545" i="3"/>
  <c r="L542" i="3"/>
  <c r="L541" i="3"/>
  <c r="L540" i="3"/>
  <c r="L539" i="3"/>
  <c r="L538" i="3"/>
  <c r="L535" i="3"/>
  <c r="L536" i="3"/>
  <c r="L537" i="3"/>
  <c r="L534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12" i="3"/>
  <c r="L506" i="3"/>
  <c r="L507" i="3"/>
  <c r="L508" i="3"/>
  <c r="L509" i="3"/>
  <c r="L510" i="3"/>
  <c r="L505" i="3"/>
  <c r="L493" i="3"/>
  <c r="L494" i="3"/>
  <c r="L495" i="3"/>
  <c r="L496" i="3"/>
  <c r="L497" i="3"/>
  <c r="L498" i="3"/>
  <c r="L499" i="3"/>
  <c r="L500" i="3"/>
  <c r="L501" i="3"/>
  <c r="L502" i="3"/>
  <c r="L503" i="3"/>
  <c r="L492" i="3"/>
  <c r="L480" i="3"/>
  <c r="L481" i="3"/>
  <c r="L482" i="3"/>
  <c r="L483" i="3"/>
  <c r="L484" i="3"/>
  <c r="L485" i="3"/>
  <c r="L486" i="3"/>
  <c r="L487" i="3"/>
  <c r="L488" i="3"/>
  <c r="L489" i="3"/>
  <c r="L479" i="3"/>
  <c r="L471" i="3"/>
  <c r="L472" i="3"/>
  <c r="L473" i="3"/>
  <c r="L474" i="3"/>
  <c r="L475" i="3"/>
  <c r="L476" i="3"/>
  <c r="L477" i="3"/>
  <c r="L470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381" i="3"/>
  <c r="L370" i="3"/>
  <c r="L371" i="3"/>
  <c r="L372" i="3"/>
  <c r="L373" i="3"/>
  <c r="L374" i="3"/>
  <c r="L375" i="3"/>
  <c r="L376" i="3"/>
  <c r="L377" i="3"/>
  <c r="L378" i="3"/>
  <c r="L369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50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299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57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40" i="3"/>
  <c r="L232" i="3"/>
  <c r="L233" i="3"/>
  <c r="L234" i="3"/>
  <c r="L235" i="3"/>
  <c r="L236" i="3"/>
  <c r="L237" i="3"/>
  <c r="L238" i="3"/>
  <c r="L231" i="3"/>
  <c r="L229" i="3"/>
  <c r="L226" i="3"/>
  <c r="L225" i="3"/>
  <c r="L223" i="3"/>
  <c r="L222" i="3"/>
  <c r="L220" i="3"/>
  <c r="L219" i="3"/>
  <c r="L213" i="3"/>
  <c r="L214" i="3"/>
  <c r="L215" i="3"/>
  <c r="L216" i="3"/>
  <c r="L217" i="3"/>
  <c r="L212" i="3"/>
  <c r="L209" i="3"/>
  <c r="L206" i="3"/>
  <c r="L203" i="3"/>
  <c r="L201" i="3"/>
  <c r="L200" i="3"/>
  <c r="L198" i="3"/>
  <c r="L197" i="3"/>
  <c r="L194" i="3"/>
  <c r="L191" i="3"/>
  <c r="L192" i="3"/>
  <c r="L190" i="3"/>
  <c r="L180" i="3"/>
  <c r="L181" i="3"/>
  <c r="L182" i="3"/>
  <c r="L183" i="3"/>
  <c r="L184" i="3"/>
  <c r="L185" i="3"/>
  <c r="L186" i="3"/>
  <c r="L187" i="3"/>
  <c r="L179" i="3"/>
  <c r="L177" i="3"/>
  <c r="L173" i="3"/>
  <c r="L174" i="3"/>
  <c r="L172" i="3"/>
  <c r="L166" i="3"/>
  <c r="L167" i="3"/>
  <c r="L168" i="3"/>
  <c r="L169" i="3"/>
  <c r="L170" i="3"/>
  <c r="L165" i="3"/>
  <c r="L159" i="3"/>
  <c r="L160" i="3"/>
  <c r="L161" i="3"/>
  <c r="L162" i="3"/>
  <c r="L158" i="3"/>
  <c r="L153" i="3"/>
  <c r="L154" i="3"/>
  <c r="L152" i="3"/>
  <c r="L149" i="3"/>
  <c r="L150" i="3"/>
  <c r="L148" i="3"/>
  <c r="L146" i="3"/>
  <c r="L145" i="3"/>
  <c r="L142" i="3"/>
  <c r="L143" i="3"/>
  <c r="L141" i="3"/>
  <c r="L138" i="3"/>
  <c r="L137" i="3"/>
  <c r="L133" i="3"/>
  <c r="L134" i="3"/>
  <c r="L135" i="3"/>
  <c r="L132" i="3"/>
  <c r="L125" i="3"/>
  <c r="L126" i="3"/>
  <c r="L127" i="3"/>
  <c r="L128" i="3"/>
  <c r="L129" i="3"/>
  <c r="L130" i="3"/>
  <c r="L124" i="3"/>
  <c r="L121" i="3"/>
  <c r="L109" i="3"/>
  <c r="L110" i="3"/>
  <c r="L111" i="3"/>
  <c r="L112" i="3"/>
  <c r="L113" i="3"/>
  <c r="L114" i="3"/>
  <c r="L115" i="3"/>
  <c r="L116" i="3"/>
  <c r="L117" i="3"/>
  <c r="L118" i="3"/>
  <c r="L119" i="3"/>
  <c r="L108" i="3"/>
  <c r="L99" i="3"/>
  <c r="L100" i="3"/>
  <c r="L101" i="3"/>
  <c r="L102" i="3"/>
  <c r="L103" i="3"/>
  <c r="L104" i="3"/>
  <c r="L105" i="3"/>
  <c r="L106" i="3"/>
  <c r="L98" i="3"/>
  <c r="L90" i="3"/>
  <c r="L91" i="3"/>
  <c r="L92" i="3"/>
  <c r="L93" i="3"/>
  <c r="L94" i="3"/>
  <c r="L95" i="3"/>
  <c r="L96" i="3"/>
  <c r="L89" i="3"/>
  <c r="L82" i="3"/>
  <c r="L83" i="3"/>
  <c r="L84" i="3"/>
  <c r="L85" i="3"/>
  <c r="L86" i="3"/>
  <c r="L87" i="3"/>
  <c r="L81" i="3"/>
  <c r="L76" i="3"/>
  <c r="L77" i="3"/>
  <c r="L78" i="3"/>
  <c r="L79" i="3"/>
  <c r="L75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56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38" i="3"/>
  <c r="L35" i="3"/>
  <c r="L32" i="3"/>
  <c r="L33" i="3"/>
  <c r="L31" i="3"/>
  <c r="L21" i="3"/>
  <c r="L22" i="3"/>
  <c r="L23" i="3"/>
  <c r="L24" i="3"/>
  <c r="L25" i="3"/>
  <c r="L26" i="3"/>
  <c r="L27" i="3"/>
  <c r="L28" i="3"/>
  <c r="L29" i="3"/>
  <c r="L20" i="3"/>
  <c r="S62" i="10"/>
  <c r="L12" i="3" l="1"/>
  <c r="L11" i="3"/>
  <c r="L9" i="3"/>
  <c r="L8" i="3"/>
  <c r="H8" i="3"/>
  <c r="I8" i="3"/>
  <c r="Q8" i="3"/>
  <c r="I9" i="3"/>
  <c r="Q9" i="3"/>
  <c r="H11" i="3"/>
  <c r="I11" i="3"/>
  <c r="Q11" i="3"/>
  <c r="I12" i="3"/>
  <c r="Q12" i="3"/>
  <c r="M20" i="3"/>
  <c r="Q20" i="3" s="1"/>
  <c r="M35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6" i="3"/>
  <c r="M57" i="3"/>
  <c r="M58" i="3"/>
  <c r="M59" i="3"/>
  <c r="M60" i="3"/>
  <c r="M61" i="3"/>
  <c r="M62" i="3"/>
  <c r="M63" i="3"/>
  <c r="Q63" i="3" s="1"/>
  <c r="M64" i="3"/>
  <c r="M65" i="3"/>
  <c r="M66" i="3"/>
  <c r="M67" i="3"/>
  <c r="M68" i="3"/>
  <c r="M69" i="3"/>
  <c r="M70" i="3"/>
  <c r="M71" i="3"/>
  <c r="M72" i="3"/>
  <c r="M75" i="3"/>
  <c r="M76" i="3"/>
  <c r="M77" i="3"/>
  <c r="M78" i="3"/>
  <c r="M79" i="3"/>
  <c r="M81" i="3"/>
  <c r="M82" i="3"/>
  <c r="M83" i="3"/>
  <c r="M84" i="3"/>
  <c r="M85" i="3"/>
  <c r="M86" i="3"/>
  <c r="M87" i="3"/>
  <c r="M89" i="3"/>
  <c r="M90" i="3"/>
  <c r="M91" i="3"/>
  <c r="M92" i="3"/>
  <c r="M93" i="3"/>
  <c r="M94" i="3"/>
  <c r="M95" i="3"/>
  <c r="M96" i="3"/>
  <c r="M98" i="3"/>
  <c r="M99" i="3"/>
  <c r="M100" i="3"/>
  <c r="M101" i="3"/>
  <c r="M102" i="3"/>
  <c r="M103" i="3"/>
  <c r="M104" i="3"/>
  <c r="M105" i="3"/>
  <c r="M106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1" i="3"/>
  <c r="M124" i="3"/>
  <c r="M125" i="3"/>
  <c r="M126" i="3"/>
  <c r="M127" i="3"/>
  <c r="M128" i="3"/>
  <c r="M129" i="3"/>
  <c r="M130" i="3"/>
  <c r="M132" i="3"/>
  <c r="M133" i="3"/>
  <c r="M134" i="3"/>
  <c r="M135" i="3"/>
  <c r="M137" i="3"/>
  <c r="M138" i="3"/>
  <c r="M141" i="3"/>
  <c r="M142" i="3"/>
  <c r="M143" i="3"/>
  <c r="M145" i="3"/>
  <c r="M146" i="3"/>
  <c r="M148" i="3"/>
  <c r="M149" i="3"/>
  <c r="M150" i="3"/>
  <c r="M152" i="3"/>
  <c r="M153" i="3"/>
  <c r="M154" i="3"/>
  <c r="M158" i="3"/>
  <c r="M159" i="3"/>
  <c r="M160" i="3"/>
  <c r="M161" i="3"/>
  <c r="M162" i="3"/>
  <c r="M165" i="3"/>
  <c r="M166" i="3"/>
  <c r="M167" i="3"/>
  <c r="M168" i="3"/>
  <c r="M169" i="3"/>
  <c r="M170" i="3"/>
  <c r="M172" i="3"/>
  <c r="M173" i="3"/>
  <c r="M174" i="3"/>
  <c r="M177" i="3"/>
  <c r="M179" i="3"/>
  <c r="M180" i="3"/>
  <c r="M181" i="3"/>
  <c r="M182" i="3"/>
  <c r="M183" i="3"/>
  <c r="M184" i="3"/>
  <c r="M185" i="3"/>
  <c r="M186" i="3"/>
  <c r="M187" i="3"/>
  <c r="M190" i="3"/>
  <c r="M191" i="3"/>
  <c r="M192" i="3"/>
  <c r="M194" i="3"/>
  <c r="M197" i="3"/>
  <c r="M198" i="3"/>
  <c r="M200" i="3"/>
  <c r="M201" i="3"/>
  <c r="M203" i="3"/>
  <c r="M206" i="3"/>
  <c r="M209" i="3"/>
  <c r="M212" i="3"/>
  <c r="M213" i="3"/>
  <c r="M214" i="3"/>
  <c r="M215" i="3"/>
  <c r="M216" i="3"/>
  <c r="M217" i="3"/>
  <c r="M219" i="3"/>
  <c r="M220" i="3"/>
  <c r="M222" i="3"/>
  <c r="M223" i="3"/>
  <c r="M225" i="3"/>
  <c r="M226" i="3"/>
  <c r="M229" i="3"/>
  <c r="M231" i="3"/>
  <c r="M232" i="3"/>
  <c r="M233" i="3"/>
  <c r="M234" i="3"/>
  <c r="M235" i="3"/>
  <c r="M236" i="3"/>
  <c r="M237" i="3"/>
  <c r="M238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9" i="3"/>
  <c r="M370" i="3"/>
  <c r="M371" i="3"/>
  <c r="M372" i="3"/>
  <c r="M373" i="3"/>
  <c r="M374" i="3"/>
  <c r="M375" i="3"/>
  <c r="M376" i="3"/>
  <c r="M377" i="3"/>
  <c r="M378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70" i="3"/>
  <c r="M471" i="3"/>
  <c r="M472" i="3"/>
  <c r="M473" i="3"/>
  <c r="M474" i="3"/>
  <c r="M475" i="3"/>
  <c r="M476" i="3"/>
  <c r="M477" i="3"/>
  <c r="M479" i="3"/>
  <c r="M480" i="3"/>
  <c r="M481" i="3"/>
  <c r="M482" i="3"/>
  <c r="M483" i="3"/>
  <c r="M484" i="3"/>
  <c r="M485" i="3"/>
  <c r="M486" i="3"/>
  <c r="M487" i="3"/>
  <c r="M488" i="3"/>
  <c r="M489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5" i="3"/>
  <c r="M506" i="3"/>
  <c r="M507" i="3"/>
  <c r="M508" i="3"/>
  <c r="M509" i="3"/>
  <c r="M510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4" i="3"/>
  <c r="M535" i="3"/>
  <c r="M536" i="3"/>
  <c r="M537" i="3"/>
  <c r="M538" i="3"/>
  <c r="M539" i="3"/>
  <c r="M540" i="3"/>
  <c r="M541" i="3"/>
  <c r="M542" i="3"/>
  <c r="M545" i="3"/>
  <c r="M546" i="3"/>
  <c r="M548" i="3"/>
  <c r="M550" i="3"/>
  <c r="M552" i="3"/>
  <c r="M553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80" i="3"/>
  <c r="M581" i="3"/>
  <c r="M32" i="3"/>
  <c r="Q32" i="3" s="1"/>
  <c r="M31" i="3"/>
  <c r="M33" i="3"/>
  <c r="M21" i="3"/>
  <c r="M22" i="3"/>
  <c r="M23" i="3"/>
  <c r="M24" i="3"/>
  <c r="M25" i="3"/>
  <c r="M26" i="3"/>
  <c r="M27" i="3"/>
  <c r="M28" i="3"/>
  <c r="M29" i="3"/>
  <c r="I20" i="3"/>
  <c r="Q21" i="3" l="1"/>
  <c r="Q24" i="3"/>
  <c r="Q31" i="3"/>
  <c r="P495" i="3" l="1"/>
  <c r="P12" i="3"/>
  <c r="P11" i="3"/>
  <c r="N11" i="3"/>
  <c r="P9" i="3"/>
  <c r="P8" i="3"/>
  <c r="N8" i="3"/>
  <c r="E36" i="5" l="1"/>
  <c r="Q581" i="3"/>
  <c r="I581" i="3"/>
  <c r="I570" i="3" l="1"/>
  <c r="N20" i="3"/>
  <c r="P179" i="3"/>
  <c r="O179" i="3"/>
  <c r="O180" i="3"/>
  <c r="N179" i="3"/>
  <c r="N180" i="3"/>
  <c r="I179" i="3"/>
  <c r="I180" i="3"/>
  <c r="C62" i="10" l="1"/>
  <c r="F36" i="5"/>
  <c r="S18" i="10"/>
  <c r="S20" i="10"/>
  <c r="S22" i="10"/>
  <c r="S24" i="10"/>
  <c r="S26" i="10"/>
  <c r="S28" i="10"/>
  <c r="S30" i="10"/>
  <c r="S32" i="10"/>
  <c r="S34" i="10"/>
  <c r="S36" i="10"/>
  <c r="S38" i="10"/>
  <c r="S40" i="10"/>
  <c r="S42" i="10"/>
  <c r="S44" i="10"/>
  <c r="S46" i="10"/>
  <c r="S48" i="10"/>
  <c r="S50" i="10"/>
  <c r="S52" i="10"/>
  <c r="S54" i="10"/>
  <c r="S56" i="10"/>
  <c r="S58" i="10"/>
  <c r="S60" i="10"/>
  <c r="B16" i="10"/>
  <c r="C60" i="10" l="1"/>
  <c r="C58" i="10"/>
  <c r="C56" i="10"/>
  <c r="C54" i="10"/>
  <c r="C52" i="10"/>
  <c r="C50" i="10"/>
  <c r="C48" i="10"/>
  <c r="C46" i="10"/>
  <c r="C44" i="10"/>
  <c r="C42" i="10"/>
  <c r="C40" i="10"/>
  <c r="C38" i="10"/>
  <c r="C36" i="10"/>
  <c r="C34" i="10"/>
  <c r="C32" i="10"/>
  <c r="C30" i="10"/>
  <c r="C28" i="10"/>
  <c r="C26" i="10"/>
  <c r="C24" i="10"/>
  <c r="C20" i="10"/>
  <c r="C22" i="10"/>
  <c r="P575" i="3" l="1"/>
  <c r="O575" i="3"/>
  <c r="I575" i="3"/>
  <c r="N575" i="3"/>
  <c r="P572" i="3"/>
  <c r="O572" i="3"/>
  <c r="I572" i="3"/>
  <c r="N572" i="3"/>
  <c r="N564" i="3"/>
  <c r="P564" i="3"/>
  <c r="O564" i="3"/>
  <c r="N563" i="3"/>
  <c r="P563" i="3"/>
  <c r="O563" i="3"/>
  <c r="P556" i="3"/>
  <c r="O556" i="3"/>
  <c r="N556" i="3"/>
  <c r="I556" i="3"/>
  <c r="I563" i="3"/>
  <c r="I564" i="3"/>
  <c r="P573" i="3"/>
  <c r="P574" i="3"/>
  <c r="P577" i="3"/>
  <c r="P578" i="3"/>
  <c r="O573" i="3"/>
  <c r="O574" i="3"/>
  <c r="O577" i="3"/>
  <c r="O578" i="3"/>
  <c r="N573" i="3"/>
  <c r="N574" i="3"/>
  <c r="N577" i="3"/>
  <c r="N578" i="3"/>
  <c r="I573" i="3"/>
  <c r="I574" i="3"/>
  <c r="I576" i="3"/>
  <c r="I577" i="3"/>
  <c r="I578" i="3"/>
  <c r="P557" i="3"/>
  <c r="P558" i="3"/>
  <c r="P559" i="3"/>
  <c r="P560" i="3"/>
  <c r="P561" i="3"/>
  <c r="P562" i="3"/>
  <c r="P565" i="3"/>
  <c r="P567" i="3"/>
  <c r="P568" i="3"/>
  <c r="P569" i="3"/>
  <c r="O557" i="3"/>
  <c r="O558" i="3"/>
  <c r="O559" i="3"/>
  <c r="O560" i="3"/>
  <c r="O561" i="3"/>
  <c r="O562" i="3"/>
  <c r="O565" i="3"/>
  <c r="O567" i="3"/>
  <c r="O568" i="3"/>
  <c r="O569" i="3"/>
  <c r="N557" i="3"/>
  <c r="N558" i="3"/>
  <c r="N559" i="3"/>
  <c r="N560" i="3"/>
  <c r="N561" i="3"/>
  <c r="N562" i="3"/>
  <c r="N565" i="3"/>
  <c r="N567" i="3"/>
  <c r="N568" i="3"/>
  <c r="N569" i="3"/>
  <c r="I555" i="3"/>
  <c r="I557" i="3"/>
  <c r="I558" i="3"/>
  <c r="I559" i="3"/>
  <c r="I560" i="3"/>
  <c r="I561" i="3"/>
  <c r="I562" i="3"/>
  <c r="I565" i="3"/>
  <c r="I566" i="3"/>
  <c r="I567" i="3"/>
  <c r="I568" i="3"/>
  <c r="I569" i="3"/>
  <c r="I571" i="3"/>
  <c r="I118" i="3"/>
  <c r="I84" i="3"/>
  <c r="I85" i="3"/>
  <c r="N83" i="3"/>
  <c r="I83" i="3"/>
  <c r="I54" i="3" l="1"/>
  <c r="I53" i="3"/>
  <c r="P39" i="3"/>
  <c r="O41" i="3"/>
  <c r="O38" i="3"/>
  <c r="P35" i="3"/>
  <c r="P580" i="3"/>
  <c r="P29" i="3"/>
  <c r="O20" i="3"/>
  <c r="P20" i="3"/>
  <c r="P56" i="3"/>
  <c r="P57" i="3"/>
  <c r="P58" i="3"/>
  <c r="P59" i="3"/>
  <c r="P60" i="3"/>
  <c r="P61" i="3"/>
  <c r="P62" i="3"/>
  <c r="P63" i="3"/>
  <c r="P64" i="3"/>
  <c r="P65" i="3"/>
  <c r="P67" i="3"/>
  <c r="P68" i="3"/>
  <c r="P69" i="3"/>
  <c r="O56" i="3"/>
  <c r="O57" i="3"/>
  <c r="O58" i="3"/>
  <c r="O59" i="3"/>
  <c r="O60" i="3"/>
  <c r="O61" i="3"/>
  <c r="O62" i="3"/>
  <c r="O63" i="3"/>
  <c r="O64" i="3"/>
  <c r="O65" i="3"/>
  <c r="O67" i="3"/>
  <c r="O68" i="3"/>
  <c r="O69" i="3"/>
  <c r="I57" i="3"/>
  <c r="I130" i="3" l="1"/>
  <c r="I68" i="3"/>
  <c r="I71" i="3" l="1"/>
  <c r="I72" i="3"/>
  <c r="I70" i="3"/>
  <c r="P98" i="3"/>
  <c r="P99" i="3"/>
  <c r="P100" i="3"/>
  <c r="P101" i="3"/>
  <c r="P102" i="3"/>
  <c r="P103" i="3"/>
  <c r="P104" i="3"/>
  <c r="P106" i="3"/>
  <c r="O98" i="3"/>
  <c r="O99" i="3"/>
  <c r="O100" i="3"/>
  <c r="O101" i="3"/>
  <c r="O102" i="3"/>
  <c r="O103" i="3"/>
  <c r="O104" i="3"/>
  <c r="O106" i="3"/>
  <c r="N98" i="3"/>
  <c r="N99" i="3"/>
  <c r="N100" i="3"/>
  <c r="N101" i="3"/>
  <c r="N102" i="3"/>
  <c r="N103" i="3"/>
  <c r="N104" i="3"/>
  <c r="N106" i="3"/>
  <c r="I98" i="3"/>
  <c r="I99" i="3"/>
  <c r="I100" i="3"/>
  <c r="I101" i="3"/>
  <c r="I102" i="3"/>
  <c r="I103" i="3"/>
  <c r="I104" i="3"/>
  <c r="I105" i="3"/>
  <c r="I106" i="3"/>
  <c r="P81" i="3"/>
  <c r="P82" i="3"/>
  <c r="P83" i="3"/>
  <c r="P87" i="3"/>
  <c r="O81" i="3"/>
  <c r="O82" i="3"/>
  <c r="O83" i="3"/>
  <c r="O87" i="3"/>
  <c r="N81" i="3"/>
  <c r="N82" i="3"/>
  <c r="N87" i="3"/>
  <c r="I81" i="3"/>
  <c r="I82" i="3"/>
  <c r="I86" i="3"/>
  <c r="I87" i="3"/>
  <c r="N62" i="3" l="1"/>
  <c r="N63" i="3"/>
  <c r="N64" i="3"/>
  <c r="N65" i="3"/>
  <c r="N67" i="3"/>
  <c r="N61" i="3"/>
  <c r="I61" i="3"/>
  <c r="I62" i="3"/>
  <c r="I63" i="3"/>
  <c r="I64" i="3"/>
  <c r="I65" i="3"/>
  <c r="I66" i="3"/>
  <c r="I67" i="3"/>
  <c r="I58" i="3"/>
  <c r="I56" i="3"/>
  <c r="N56" i="3" l="1"/>
  <c r="N57" i="3"/>
  <c r="N58" i="3"/>
  <c r="N59" i="3"/>
  <c r="N60" i="3"/>
  <c r="N69" i="3"/>
  <c r="I59" i="3"/>
  <c r="I60" i="3"/>
  <c r="I69" i="3"/>
  <c r="I297" i="3"/>
  <c r="P348" i="3"/>
  <c r="O348" i="3"/>
  <c r="N348" i="3"/>
  <c r="I348" i="3"/>
  <c r="P347" i="3"/>
  <c r="O347" i="3"/>
  <c r="N347" i="3"/>
  <c r="I347" i="3"/>
  <c r="P346" i="3"/>
  <c r="O346" i="3"/>
  <c r="N346" i="3"/>
  <c r="I346" i="3"/>
  <c r="P345" i="3"/>
  <c r="O345" i="3"/>
  <c r="N345" i="3"/>
  <c r="I345" i="3"/>
  <c r="P344" i="3"/>
  <c r="O344" i="3"/>
  <c r="N344" i="3"/>
  <c r="I344" i="3"/>
  <c r="P343" i="3"/>
  <c r="O343" i="3"/>
  <c r="N343" i="3"/>
  <c r="I343" i="3"/>
  <c r="I21" i="3" l="1"/>
  <c r="I22" i="3"/>
  <c r="I23" i="3"/>
  <c r="I24" i="3"/>
  <c r="I25" i="3"/>
  <c r="I26" i="3"/>
  <c r="I27" i="3"/>
  <c r="I28" i="3"/>
  <c r="I29" i="3"/>
  <c r="I580" i="3"/>
  <c r="I31" i="3"/>
  <c r="I32" i="3"/>
  <c r="I33" i="3"/>
  <c r="I35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75" i="3"/>
  <c r="I76" i="3"/>
  <c r="I77" i="3"/>
  <c r="I78" i="3"/>
  <c r="I79" i="3"/>
  <c r="I89" i="3"/>
  <c r="I90" i="3"/>
  <c r="I91" i="3"/>
  <c r="I92" i="3"/>
  <c r="I93" i="3"/>
  <c r="I94" i="3"/>
  <c r="I95" i="3"/>
  <c r="I96" i="3"/>
  <c r="I108" i="3"/>
  <c r="I109" i="3"/>
  <c r="I110" i="3"/>
  <c r="I111" i="3"/>
  <c r="I112" i="3"/>
  <c r="I113" i="3"/>
  <c r="I114" i="3"/>
  <c r="I115" i="3"/>
  <c r="I116" i="3"/>
  <c r="I117" i="3"/>
  <c r="I119" i="3"/>
  <c r="I121" i="3"/>
  <c r="I124" i="3"/>
  <c r="I125" i="3"/>
  <c r="I126" i="3"/>
  <c r="I127" i="3"/>
  <c r="I128" i="3"/>
  <c r="I129" i="3"/>
  <c r="I132" i="3"/>
  <c r="I133" i="3"/>
  <c r="I134" i="3"/>
  <c r="I135" i="3"/>
  <c r="I137" i="3"/>
  <c r="I138" i="3"/>
  <c r="I141" i="3"/>
  <c r="I142" i="3"/>
  <c r="I143" i="3"/>
  <c r="I145" i="3"/>
  <c r="I146" i="3"/>
  <c r="I148" i="3"/>
  <c r="I149" i="3"/>
  <c r="I150" i="3"/>
  <c r="I152" i="3"/>
  <c r="I153" i="3"/>
  <c r="I154" i="3"/>
  <c r="I158" i="3"/>
  <c r="I159" i="3"/>
  <c r="I160" i="3"/>
  <c r="I161" i="3"/>
  <c r="I162" i="3"/>
  <c r="I165" i="3"/>
  <c r="I166" i="3"/>
  <c r="I167" i="3"/>
  <c r="I168" i="3"/>
  <c r="I169" i="3"/>
  <c r="I170" i="3"/>
  <c r="I172" i="3"/>
  <c r="I173" i="3"/>
  <c r="I174" i="3"/>
  <c r="I177" i="3"/>
  <c r="I181" i="3"/>
  <c r="I182" i="3"/>
  <c r="I183" i="3"/>
  <c r="I184" i="3"/>
  <c r="I185" i="3"/>
  <c r="I186" i="3"/>
  <c r="I187" i="3"/>
  <c r="I190" i="3"/>
  <c r="I191" i="3"/>
  <c r="I192" i="3"/>
  <c r="I194" i="3"/>
  <c r="I197" i="3"/>
  <c r="I198" i="3"/>
  <c r="I200" i="3"/>
  <c r="I201" i="3"/>
  <c r="I203" i="3"/>
  <c r="I206" i="3"/>
  <c r="I209" i="3"/>
  <c r="I212" i="3"/>
  <c r="I213" i="3"/>
  <c r="I214" i="3"/>
  <c r="I215" i="3"/>
  <c r="I216" i="3"/>
  <c r="I217" i="3"/>
  <c r="I219" i="3"/>
  <c r="I220" i="3"/>
  <c r="I222" i="3"/>
  <c r="I223" i="3"/>
  <c r="I225" i="3"/>
  <c r="I226" i="3"/>
  <c r="I229" i="3"/>
  <c r="I231" i="3"/>
  <c r="I232" i="3"/>
  <c r="I233" i="3"/>
  <c r="I234" i="3"/>
  <c r="I235" i="3"/>
  <c r="I236" i="3"/>
  <c r="I237" i="3"/>
  <c r="I238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9" i="3"/>
  <c r="I370" i="3"/>
  <c r="I371" i="3"/>
  <c r="I372" i="3"/>
  <c r="I373" i="3"/>
  <c r="I374" i="3"/>
  <c r="I375" i="3"/>
  <c r="I376" i="3"/>
  <c r="I377" i="3"/>
  <c r="I378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70" i="3"/>
  <c r="I471" i="3"/>
  <c r="I472" i="3"/>
  <c r="I473" i="3"/>
  <c r="I474" i="3"/>
  <c r="I475" i="3"/>
  <c r="I476" i="3"/>
  <c r="I477" i="3"/>
  <c r="I479" i="3"/>
  <c r="I480" i="3"/>
  <c r="I481" i="3"/>
  <c r="I482" i="3"/>
  <c r="I483" i="3"/>
  <c r="I484" i="3"/>
  <c r="I485" i="3"/>
  <c r="I486" i="3"/>
  <c r="I487" i="3"/>
  <c r="I488" i="3"/>
  <c r="I489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5" i="3"/>
  <c r="I506" i="3"/>
  <c r="I507" i="3"/>
  <c r="I508" i="3"/>
  <c r="I509" i="3"/>
  <c r="I510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4" i="3"/>
  <c r="I535" i="3"/>
  <c r="I536" i="3"/>
  <c r="I537" i="3"/>
  <c r="I538" i="3"/>
  <c r="I539" i="3"/>
  <c r="I540" i="3"/>
  <c r="I541" i="3"/>
  <c r="I542" i="3"/>
  <c r="I545" i="3"/>
  <c r="I546" i="3"/>
  <c r="I548" i="3"/>
  <c r="I550" i="3"/>
  <c r="I552" i="3"/>
  <c r="I553" i="3"/>
  <c r="P584" i="3" l="1"/>
  <c r="P553" i="3"/>
  <c r="P552" i="3"/>
  <c r="P550" i="3"/>
  <c r="P548" i="3"/>
  <c r="P546" i="3"/>
  <c r="P545" i="3"/>
  <c r="P535" i="3"/>
  <c r="P536" i="3"/>
  <c r="P537" i="3"/>
  <c r="P538" i="3"/>
  <c r="P539" i="3"/>
  <c r="P540" i="3"/>
  <c r="P541" i="3"/>
  <c r="P542" i="3"/>
  <c r="P534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12" i="3"/>
  <c r="P506" i="3"/>
  <c r="P507" i="3"/>
  <c r="P508" i="3"/>
  <c r="P509" i="3"/>
  <c r="P510" i="3"/>
  <c r="P505" i="3"/>
  <c r="P493" i="3"/>
  <c r="P494" i="3"/>
  <c r="P496" i="3"/>
  <c r="P497" i="3"/>
  <c r="P498" i="3"/>
  <c r="P499" i="3"/>
  <c r="P500" i="3"/>
  <c r="P501" i="3"/>
  <c r="P502" i="3"/>
  <c r="P503" i="3"/>
  <c r="P492" i="3"/>
  <c r="P480" i="3"/>
  <c r="P481" i="3"/>
  <c r="P482" i="3"/>
  <c r="P483" i="3"/>
  <c r="P484" i="3"/>
  <c r="P485" i="3"/>
  <c r="P486" i="3"/>
  <c r="P487" i="3"/>
  <c r="P488" i="3"/>
  <c r="P489" i="3"/>
  <c r="P479" i="3"/>
  <c r="P471" i="3"/>
  <c r="P472" i="3"/>
  <c r="P473" i="3"/>
  <c r="P474" i="3"/>
  <c r="P475" i="3"/>
  <c r="P476" i="3"/>
  <c r="P477" i="3"/>
  <c r="P470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381" i="3"/>
  <c r="P370" i="3"/>
  <c r="P371" i="3"/>
  <c r="P372" i="3"/>
  <c r="P373" i="3"/>
  <c r="P374" i="3"/>
  <c r="P375" i="3"/>
  <c r="P376" i="3"/>
  <c r="P377" i="3"/>
  <c r="P378" i="3"/>
  <c r="P369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50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299" i="3"/>
  <c r="P258" i="3"/>
  <c r="P259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57" i="3"/>
  <c r="O553" i="3"/>
  <c r="O552" i="3"/>
  <c r="O550" i="3"/>
  <c r="O548" i="3"/>
  <c r="O546" i="3"/>
  <c r="O545" i="3"/>
  <c r="O535" i="3"/>
  <c r="O536" i="3"/>
  <c r="O537" i="3"/>
  <c r="O538" i="3"/>
  <c r="O539" i="3"/>
  <c r="O540" i="3"/>
  <c r="O541" i="3"/>
  <c r="O542" i="3"/>
  <c r="O534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12" i="3"/>
  <c r="O506" i="3"/>
  <c r="O507" i="3"/>
  <c r="O508" i="3"/>
  <c r="O509" i="3"/>
  <c r="O510" i="3"/>
  <c r="O505" i="3"/>
  <c r="O493" i="3"/>
  <c r="O494" i="3"/>
  <c r="O495" i="3"/>
  <c r="O496" i="3"/>
  <c r="O497" i="3"/>
  <c r="O498" i="3"/>
  <c r="O499" i="3"/>
  <c r="O500" i="3"/>
  <c r="O501" i="3"/>
  <c r="O502" i="3"/>
  <c r="O503" i="3"/>
  <c r="O492" i="3"/>
  <c r="O480" i="3"/>
  <c r="O481" i="3"/>
  <c r="O482" i="3"/>
  <c r="O483" i="3"/>
  <c r="O484" i="3"/>
  <c r="O485" i="3"/>
  <c r="O486" i="3"/>
  <c r="O487" i="3"/>
  <c r="O488" i="3"/>
  <c r="O489" i="3"/>
  <c r="O479" i="3"/>
  <c r="O472" i="3"/>
  <c r="O473" i="3"/>
  <c r="O474" i="3"/>
  <c r="O475" i="3"/>
  <c r="O476" i="3"/>
  <c r="O477" i="3"/>
  <c r="O471" i="3"/>
  <c r="O470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381" i="3"/>
  <c r="O371" i="3"/>
  <c r="O372" i="3"/>
  <c r="O373" i="3"/>
  <c r="O374" i="3"/>
  <c r="O375" i="3"/>
  <c r="O376" i="3"/>
  <c r="O377" i="3"/>
  <c r="O378" i="3"/>
  <c r="O370" i="3"/>
  <c r="O369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5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00" i="3"/>
  <c r="O299" i="3"/>
  <c r="O259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58" i="3"/>
  <c r="O257" i="3"/>
  <c r="N553" i="3"/>
  <c r="N552" i="3"/>
  <c r="N550" i="3"/>
  <c r="N548" i="3"/>
  <c r="N546" i="3"/>
  <c r="N545" i="3"/>
  <c r="N542" i="3"/>
  <c r="N535" i="3"/>
  <c r="N536" i="3"/>
  <c r="N537" i="3"/>
  <c r="N538" i="3"/>
  <c r="N539" i="3"/>
  <c r="N540" i="3"/>
  <c r="N541" i="3"/>
  <c r="N534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12" i="3"/>
  <c r="N506" i="3"/>
  <c r="N507" i="3"/>
  <c r="N508" i="3"/>
  <c r="N509" i="3"/>
  <c r="N510" i="3"/>
  <c r="N505" i="3"/>
  <c r="N493" i="3"/>
  <c r="N494" i="3"/>
  <c r="N495" i="3"/>
  <c r="N496" i="3"/>
  <c r="N497" i="3"/>
  <c r="N498" i="3"/>
  <c r="N499" i="3"/>
  <c r="N500" i="3"/>
  <c r="N501" i="3"/>
  <c r="N502" i="3"/>
  <c r="N503" i="3"/>
  <c r="N492" i="3"/>
  <c r="N480" i="3"/>
  <c r="N481" i="3"/>
  <c r="N482" i="3"/>
  <c r="N483" i="3"/>
  <c r="N484" i="3"/>
  <c r="N485" i="3"/>
  <c r="N486" i="3"/>
  <c r="N487" i="3"/>
  <c r="N488" i="3"/>
  <c r="N489" i="3"/>
  <c r="N479" i="3"/>
  <c r="N471" i="3"/>
  <c r="N472" i="3"/>
  <c r="N473" i="3"/>
  <c r="N474" i="3"/>
  <c r="N475" i="3"/>
  <c r="N476" i="3"/>
  <c r="N477" i="3"/>
  <c r="N470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381" i="3"/>
  <c r="N370" i="3"/>
  <c r="N371" i="3"/>
  <c r="N372" i="3"/>
  <c r="N373" i="3"/>
  <c r="N374" i="3"/>
  <c r="N375" i="3"/>
  <c r="N376" i="3"/>
  <c r="N377" i="3"/>
  <c r="N378" i="3"/>
  <c r="N369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50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299" i="3"/>
  <c r="N258" i="3"/>
  <c r="N259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57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40" i="3"/>
  <c r="P232" i="3"/>
  <c r="P233" i="3"/>
  <c r="P234" i="3"/>
  <c r="P235" i="3"/>
  <c r="P236" i="3"/>
  <c r="P237" i="3"/>
  <c r="P231" i="3"/>
  <c r="O232" i="3"/>
  <c r="O233" i="3"/>
  <c r="O234" i="3"/>
  <c r="O235" i="3"/>
  <c r="O236" i="3"/>
  <c r="O237" i="3"/>
  <c r="O231" i="3"/>
  <c r="N232" i="3"/>
  <c r="N233" i="3"/>
  <c r="N234" i="3"/>
  <c r="N235" i="3"/>
  <c r="N236" i="3"/>
  <c r="N237" i="3"/>
  <c r="N231" i="3"/>
  <c r="P229" i="3"/>
  <c r="O229" i="3"/>
  <c r="N229" i="3"/>
  <c r="P226" i="3"/>
  <c r="P225" i="3"/>
  <c r="O226" i="3"/>
  <c r="O225" i="3"/>
  <c r="N226" i="3"/>
  <c r="N225" i="3"/>
  <c r="P223" i="3"/>
  <c r="P222" i="3"/>
  <c r="O223" i="3"/>
  <c r="O222" i="3"/>
  <c r="N223" i="3"/>
  <c r="N222" i="3"/>
  <c r="P220" i="3"/>
  <c r="O220" i="3"/>
  <c r="N220" i="3"/>
  <c r="P219" i="3"/>
  <c r="O219" i="3"/>
  <c r="N219" i="3"/>
  <c r="P209" i="3"/>
  <c r="O209" i="3"/>
  <c r="N209" i="3"/>
  <c r="P213" i="3"/>
  <c r="P214" i="3"/>
  <c r="P215" i="3"/>
  <c r="P216" i="3"/>
  <c r="P212" i="3"/>
  <c r="O213" i="3"/>
  <c r="O214" i="3"/>
  <c r="O215" i="3"/>
  <c r="O216" i="3"/>
  <c r="O212" i="3"/>
  <c r="N213" i="3"/>
  <c r="N214" i="3"/>
  <c r="N215" i="3"/>
  <c r="N216" i="3"/>
  <c r="N212" i="3"/>
  <c r="O206" i="3"/>
  <c r="P206" i="3"/>
  <c r="N206" i="3"/>
  <c r="P203" i="3"/>
  <c r="O203" i="3"/>
  <c r="N203" i="3"/>
  <c r="P201" i="3"/>
  <c r="P200" i="3"/>
  <c r="O201" i="3"/>
  <c r="O200" i="3"/>
  <c r="N201" i="3"/>
  <c r="N200" i="3"/>
  <c r="P198" i="3"/>
  <c r="P197" i="3"/>
  <c r="O198" i="3"/>
  <c r="O197" i="3"/>
  <c r="N198" i="3"/>
  <c r="N197" i="3"/>
  <c r="P194" i="3"/>
  <c r="O194" i="3"/>
  <c r="N194" i="3"/>
  <c r="P191" i="3"/>
  <c r="P192" i="3"/>
  <c r="P190" i="3"/>
  <c r="O191" i="3"/>
  <c r="O192" i="3"/>
  <c r="O190" i="3"/>
  <c r="N191" i="3"/>
  <c r="N192" i="3"/>
  <c r="N190" i="3"/>
  <c r="P180" i="3"/>
  <c r="P181" i="3"/>
  <c r="P182" i="3"/>
  <c r="P183" i="3"/>
  <c r="P184" i="3"/>
  <c r="P185" i="3"/>
  <c r="P186" i="3"/>
  <c r="P187" i="3"/>
  <c r="O181" i="3"/>
  <c r="O182" i="3"/>
  <c r="O183" i="3"/>
  <c r="O184" i="3"/>
  <c r="O185" i="3"/>
  <c r="O186" i="3"/>
  <c r="O187" i="3"/>
  <c r="N181" i="3"/>
  <c r="N182" i="3"/>
  <c r="N183" i="3"/>
  <c r="N184" i="3"/>
  <c r="N185" i="3"/>
  <c r="N186" i="3"/>
  <c r="N187" i="3"/>
  <c r="P177" i="3"/>
  <c r="O177" i="3"/>
  <c r="N177" i="3"/>
  <c r="P172" i="3"/>
  <c r="P173" i="3"/>
  <c r="P174" i="3"/>
  <c r="O172" i="3"/>
  <c r="O173" i="3"/>
  <c r="O174" i="3"/>
  <c r="N172" i="3"/>
  <c r="N173" i="3"/>
  <c r="N174" i="3"/>
  <c r="P167" i="3"/>
  <c r="P165" i="3"/>
  <c r="P166" i="3"/>
  <c r="P168" i="3"/>
  <c r="P169" i="3"/>
  <c r="P170" i="3"/>
  <c r="O165" i="3"/>
  <c r="O166" i="3"/>
  <c r="O167" i="3"/>
  <c r="O168" i="3"/>
  <c r="O169" i="3"/>
  <c r="O170" i="3"/>
  <c r="N166" i="3"/>
  <c r="N167" i="3"/>
  <c r="N168" i="3"/>
  <c r="N169" i="3"/>
  <c r="N170" i="3"/>
  <c r="N165" i="3"/>
  <c r="P160" i="3"/>
  <c r="P161" i="3"/>
  <c r="P162" i="3"/>
  <c r="O160" i="3"/>
  <c r="O161" i="3"/>
  <c r="O162" i="3"/>
  <c r="N160" i="3"/>
  <c r="N161" i="3"/>
  <c r="N162" i="3"/>
  <c r="P154" i="3"/>
  <c r="P153" i="3"/>
  <c r="P152" i="3"/>
  <c r="O154" i="3"/>
  <c r="O153" i="3"/>
  <c r="O152" i="3"/>
  <c r="N153" i="3"/>
  <c r="N154" i="3"/>
  <c r="N152" i="3"/>
  <c r="P148" i="3"/>
  <c r="P149" i="3"/>
  <c r="P150" i="3"/>
  <c r="O148" i="3"/>
  <c r="O149" i="3"/>
  <c r="O150" i="3"/>
  <c r="N149" i="3"/>
  <c r="N150" i="3"/>
  <c r="N148" i="3"/>
  <c r="P145" i="3"/>
  <c r="O145" i="3"/>
  <c r="P146" i="3"/>
  <c r="O146" i="3"/>
  <c r="N146" i="3"/>
  <c r="N145" i="3"/>
  <c r="P143" i="3"/>
  <c r="P142" i="3"/>
  <c r="P141" i="3"/>
  <c r="O143" i="3"/>
  <c r="O142" i="3"/>
  <c r="O141" i="3"/>
  <c r="N142" i="3"/>
  <c r="N143" i="3"/>
  <c r="N141" i="3"/>
  <c r="N138" i="3"/>
  <c r="N137" i="3"/>
  <c r="P125" i="3"/>
  <c r="O125" i="3"/>
  <c r="N125" i="3"/>
  <c r="P132" i="3"/>
  <c r="P133" i="3"/>
  <c r="P134" i="3"/>
  <c r="P135" i="3"/>
  <c r="P137" i="3"/>
  <c r="P138" i="3"/>
  <c r="O132" i="3"/>
  <c r="O133" i="3"/>
  <c r="O134" i="3"/>
  <c r="O135" i="3"/>
  <c r="O137" i="3"/>
  <c r="O138" i="3"/>
  <c r="N133" i="3"/>
  <c r="N134" i="3"/>
  <c r="N135" i="3"/>
  <c r="N132" i="3"/>
  <c r="P126" i="3"/>
  <c r="P127" i="3"/>
  <c r="P128" i="3"/>
  <c r="P129" i="3"/>
  <c r="P124" i="3"/>
  <c r="O126" i="3"/>
  <c r="O127" i="3"/>
  <c r="O128" i="3"/>
  <c r="O129" i="3"/>
  <c r="O124" i="3"/>
  <c r="N126" i="3"/>
  <c r="N127" i="3"/>
  <c r="N128" i="3"/>
  <c r="N129" i="3"/>
  <c r="N124" i="3"/>
  <c r="P76" i="3"/>
  <c r="P77" i="3"/>
  <c r="P78" i="3"/>
  <c r="P79" i="3"/>
  <c r="P89" i="3"/>
  <c r="P90" i="3"/>
  <c r="P91" i="3"/>
  <c r="P92" i="3"/>
  <c r="P93" i="3"/>
  <c r="P94" i="3"/>
  <c r="P95" i="3"/>
  <c r="P96" i="3"/>
  <c r="P108" i="3"/>
  <c r="P109" i="3"/>
  <c r="P110" i="3"/>
  <c r="P111" i="3"/>
  <c r="P112" i="3"/>
  <c r="P114" i="3"/>
  <c r="P115" i="3"/>
  <c r="P116" i="3"/>
  <c r="P117" i="3"/>
  <c r="P121" i="3"/>
  <c r="P75" i="3"/>
  <c r="O89" i="3"/>
  <c r="O90" i="3"/>
  <c r="O91" i="3"/>
  <c r="O92" i="3"/>
  <c r="O93" i="3"/>
  <c r="O94" i="3"/>
  <c r="O95" i="3"/>
  <c r="O96" i="3"/>
  <c r="O108" i="3"/>
  <c r="O109" i="3"/>
  <c r="O110" i="3"/>
  <c r="O111" i="3"/>
  <c r="O112" i="3"/>
  <c r="O114" i="3"/>
  <c r="O115" i="3"/>
  <c r="O116" i="3"/>
  <c r="O117" i="3"/>
  <c r="O121" i="3"/>
  <c r="O76" i="3"/>
  <c r="O77" i="3"/>
  <c r="O78" i="3"/>
  <c r="O79" i="3"/>
  <c r="O75" i="3"/>
  <c r="N121" i="3"/>
  <c r="N109" i="3"/>
  <c r="N110" i="3"/>
  <c r="N111" i="3"/>
  <c r="N112" i="3"/>
  <c r="N114" i="3"/>
  <c r="N115" i="3"/>
  <c r="N116" i="3"/>
  <c r="N117" i="3"/>
  <c r="N108" i="3"/>
  <c r="N90" i="3"/>
  <c r="N91" i="3"/>
  <c r="N92" i="3"/>
  <c r="N93" i="3"/>
  <c r="N94" i="3"/>
  <c r="N95" i="3"/>
  <c r="N96" i="3"/>
  <c r="N89" i="3"/>
  <c r="N76" i="3"/>
  <c r="N77" i="3"/>
  <c r="N78" i="3"/>
  <c r="N79" i="3"/>
  <c r="N75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38" i="3"/>
  <c r="O40" i="3"/>
  <c r="O42" i="3"/>
  <c r="O43" i="3"/>
  <c r="O44" i="3"/>
  <c r="O45" i="3"/>
  <c r="O46" i="3"/>
  <c r="O47" i="3"/>
  <c r="O48" i="3"/>
  <c r="O49" i="3"/>
  <c r="O50" i="3"/>
  <c r="O51" i="3"/>
  <c r="O52" i="3"/>
  <c r="O39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35" i="3"/>
  <c r="N38" i="3"/>
  <c r="O35" i="3"/>
  <c r="O580" i="3"/>
  <c r="O29" i="3"/>
  <c r="N580" i="3"/>
  <c r="P21" i="3"/>
  <c r="P22" i="3"/>
  <c r="P23" i="3"/>
  <c r="P24" i="3"/>
  <c r="P25" i="3"/>
  <c r="P26" i="3"/>
  <c r="P27" i="3"/>
  <c r="P28" i="3"/>
  <c r="O22" i="3"/>
  <c r="O23" i="3"/>
  <c r="O24" i="3"/>
  <c r="O25" i="3"/>
  <c r="O26" i="3"/>
  <c r="O27" i="3"/>
  <c r="O28" i="3"/>
  <c r="O21" i="3"/>
  <c r="N21" i="3"/>
  <c r="N22" i="3"/>
  <c r="N23" i="3"/>
  <c r="N24" i="3"/>
  <c r="N25" i="3"/>
  <c r="N26" i="3"/>
  <c r="N27" i="3"/>
  <c r="N28" i="3"/>
  <c r="N29" i="3"/>
  <c r="B72" i="6"/>
  <c r="B71" i="6"/>
  <c r="F50" i="6"/>
  <c r="E50" i="6"/>
  <c r="F42" i="6"/>
  <c r="F53" i="6" s="1"/>
  <c r="F55" i="6" s="1"/>
  <c r="F56" i="6" s="1"/>
  <c r="E42" i="6"/>
  <c r="E53" i="6" s="1"/>
  <c r="E55" i="6" s="1"/>
  <c r="E56" i="6" s="1"/>
  <c r="F29" i="6"/>
  <c r="F54" i="6" s="1"/>
  <c r="E29" i="6"/>
  <c r="E54" i="6" s="1"/>
  <c r="F12" i="6"/>
  <c r="B12" i="6"/>
  <c r="F11" i="6"/>
  <c r="B11" i="6"/>
  <c r="F9" i="6"/>
  <c r="B9" i="6"/>
  <c r="F8" i="6"/>
  <c r="B8" i="6"/>
  <c r="B53" i="5"/>
  <c r="B52" i="5"/>
  <c r="F30" i="5"/>
  <c r="C20" i="1" s="1"/>
  <c r="E30" i="5"/>
  <c r="F12" i="5"/>
  <c r="B12" i="5"/>
  <c r="F11" i="5"/>
  <c r="B11" i="5"/>
  <c r="F9" i="5"/>
  <c r="F8" i="5"/>
  <c r="B8" i="5"/>
  <c r="B12" i="3"/>
  <c r="B8" i="3"/>
  <c r="B53" i="2"/>
  <c r="B52" i="2"/>
  <c r="F12" i="2"/>
  <c r="B12" i="2"/>
  <c r="F11" i="2"/>
  <c r="B11" i="2"/>
  <c r="B11" i="3" s="1"/>
  <c r="F9" i="2"/>
  <c r="F8" i="2"/>
  <c r="B8" i="2"/>
  <c r="B33" i="1"/>
  <c r="B32" i="1"/>
  <c r="B9" i="1"/>
  <c r="B9" i="3" s="1"/>
  <c r="C19" i="1" l="1"/>
  <c r="C39" i="2" a="1"/>
  <c r="C39" i="2" s="1"/>
  <c r="C38" i="2" a="1"/>
  <c r="C38" i="2" s="1"/>
  <c r="E12" i="5"/>
  <c r="E12" i="6"/>
  <c r="E12" i="2"/>
  <c r="C36" i="2" a="1"/>
  <c r="C36" i="2" s="1"/>
  <c r="C28" i="2" a="1"/>
  <c r="C28" i="2" s="1"/>
  <c r="C24" i="2" a="1"/>
  <c r="C24" i="2" s="1"/>
  <c r="C32" i="2" a="1"/>
  <c r="C32" i="2" s="1"/>
  <c r="C31" i="2" a="1"/>
  <c r="C31" i="2" s="1"/>
  <c r="C35" i="2" a="1"/>
  <c r="C35" i="2" s="1"/>
  <c r="C27" i="2" a="1"/>
  <c r="C27" i="2" s="1"/>
  <c r="C23" i="2" a="1"/>
  <c r="C23" i="2" s="1"/>
  <c r="C19" i="2" a="1"/>
  <c r="C19" i="2" s="1"/>
  <c r="C34" i="2" a="1"/>
  <c r="C34" i="2" s="1"/>
  <c r="C22" i="2" a="1"/>
  <c r="C22" i="2" s="1"/>
  <c r="C18" i="2" a="1"/>
  <c r="C18" i="2" s="1"/>
  <c r="C30" i="2" a="1"/>
  <c r="C30" i="2" s="1"/>
  <c r="C26" i="2" a="1"/>
  <c r="C26" i="2" s="1"/>
  <c r="C37" i="2" a="1"/>
  <c r="C37" i="2" s="1"/>
  <c r="C33" i="2" a="1"/>
  <c r="C33" i="2" s="1"/>
  <c r="C29" i="2" a="1"/>
  <c r="C29" i="2" s="1"/>
  <c r="C25" i="2" a="1"/>
  <c r="C25" i="2" s="1"/>
  <c r="C21" i="2" a="1"/>
  <c r="C21" i="2" s="1"/>
  <c r="C17" i="2" a="1"/>
  <c r="C17" i="2" s="1"/>
  <c r="C20" i="2" a="1"/>
  <c r="C20" i="2" s="1"/>
  <c r="D12" i="2"/>
  <c r="D12" i="5"/>
  <c r="D12" i="6"/>
  <c r="E9" i="2"/>
  <c r="E9" i="5"/>
  <c r="E9" i="6"/>
  <c r="B9" i="5"/>
  <c r="B9" i="2"/>
  <c r="D9" i="6" l="1"/>
  <c r="D9" i="2"/>
  <c r="D9" i="5"/>
  <c r="Q541" i="3" l="1"/>
  <c r="Q539" i="3"/>
  <c r="Q507" i="3"/>
  <c r="Q508" i="3"/>
  <c r="Q538" i="3"/>
  <c r="Q506" i="3"/>
  <c r="Q509" i="3"/>
  <c r="Q510" i="3"/>
  <c r="Q505" i="3"/>
  <c r="Q22" i="3"/>
  <c r="Q45" i="3"/>
  <c r="Q66" i="3"/>
  <c r="Q90" i="3"/>
  <c r="Q112" i="3"/>
  <c r="Q137" i="3"/>
  <c r="Q167" i="3"/>
  <c r="Q194" i="3"/>
  <c r="Q193" i="3" s="1"/>
  <c r="Q229" i="3"/>
  <c r="Q228" i="3" s="1"/>
  <c r="Q251" i="3"/>
  <c r="Q274" i="3"/>
  <c r="Q294" i="3"/>
  <c r="Q315" i="3"/>
  <c r="Q335" i="3"/>
  <c r="Q357" i="3"/>
  <c r="Q378" i="3"/>
  <c r="Q400" i="3"/>
  <c r="Q420" i="3"/>
  <c r="Q440" i="3"/>
  <c r="Q460" i="3"/>
  <c r="Q482" i="3"/>
  <c r="Q512" i="3"/>
  <c r="Q532" i="3"/>
  <c r="Q562" i="3"/>
  <c r="Q23" i="3"/>
  <c r="Q46" i="3"/>
  <c r="Q67" i="3"/>
  <c r="Q91" i="3"/>
  <c r="Q113" i="3"/>
  <c r="Q138" i="3"/>
  <c r="Q168" i="3"/>
  <c r="Q197" i="3"/>
  <c r="Q231" i="3"/>
  <c r="Q252" i="3"/>
  <c r="Q275" i="3"/>
  <c r="Q295" i="3"/>
  <c r="Q316" i="3"/>
  <c r="Q336" i="3"/>
  <c r="Q358" i="3"/>
  <c r="Q381" i="3"/>
  <c r="Q401" i="3"/>
  <c r="Q421" i="3"/>
  <c r="Q441" i="3"/>
  <c r="Q461" i="3"/>
  <c r="Q483" i="3"/>
  <c r="Q513" i="3"/>
  <c r="Q534" i="3"/>
  <c r="Q563" i="3"/>
  <c r="Q54" i="3"/>
  <c r="Q77" i="3"/>
  <c r="Q100" i="3"/>
  <c r="Q124" i="3"/>
  <c r="Q150" i="3"/>
  <c r="Q180" i="3"/>
  <c r="Q213" i="3"/>
  <c r="Q240" i="3"/>
  <c r="Q262" i="3"/>
  <c r="Q283" i="3"/>
  <c r="Q304" i="3"/>
  <c r="Q324" i="3"/>
  <c r="Q345" i="3"/>
  <c r="Q366" i="3"/>
  <c r="Q389" i="3"/>
  <c r="Q409" i="3"/>
  <c r="Q429" i="3"/>
  <c r="Q449" i="3"/>
  <c r="Q470" i="3"/>
  <c r="Q493" i="3"/>
  <c r="Q521" i="3"/>
  <c r="Q548" i="3"/>
  <c r="Q547" i="3" s="1"/>
  <c r="Q571" i="3"/>
  <c r="Q78" i="3"/>
  <c r="Q101" i="3"/>
  <c r="Q125" i="3"/>
  <c r="Q152" i="3"/>
  <c r="Q181" i="3"/>
  <c r="Q214" i="3"/>
  <c r="Q263" i="3"/>
  <c r="Q284" i="3"/>
  <c r="Q305" i="3"/>
  <c r="Q325" i="3"/>
  <c r="Q56" i="3"/>
  <c r="Q28" i="3"/>
  <c r="Q58" i="3"/>
  <c r="Q85" i="3"/>
  <c r="Q114" i="3"/>
  <c r="Q146" i="3"/>
  <c r="Q183" i="3"/>
  <c r="Q222" i="3"/>
  <c r="Q221" i="3" s="1"/>
  <c r="Q250" i="3"/>
  <c r="Q279" i="3"/>
  <c r="Q306" i="3"/>
  <c r="Q330" i="3"/>
  <c r="Q355" i="3"/>
  <c r="Q383" i="3"/>
  <c r="Q406" i="3"/>
  <c r="Q430" i="3"/>
  <c r="Q453" i="3"/>
  <c r="Q477" i="3"/>
  <c r="Q503" i="3"/>
  <c r="Q537" i="3"/>
  <c r="Q569" i="3"/>
  <c r="Q29" i="3"/>
  <c r="Q59" i="3"/>
  <c r="Q115" i="3"/>
  <c r="Q184" i="3"/>
  <c r="Q253" i="3"/>
  <c r="Q307" i="3"/>
  <c r="Q407" i="3"/>
  <c r="Q60" i="3"/>
  <c r="Q116" i="3"/>
  <c r="Q225" i="3"/>
  <c r="Q281" i="3"/>
  <c r="Q332" i="3"/>
  <c r="Q385" i="3"/>
  <c r="Q408" i="3"/>
  <c r="Q432" i="3"/>
  <c r="Q480" i="3"/>
  <c r="Q515" i="3"/>
  <c r="Q542" i="3"/>
  <c r="Q572" i="3"/>
  <c r="Q86" i="3"/>
  <c r="Q148" i="3"/>
  <c r="Q147" i="3" s="1"/>
  <c r="Q223" i="3"/>
  <c r="Q280" i="3"/>
  <c r="Q331" i="3"/>
  <c r="Q356" i="3"/>
  <c r="Q384" i="3"/>
  <c r="Q431" i="3"/>
  <c r="Q454" i="3"/>
  <c r="Q479" i="3"/>
  <c r="Q514" i="3"/>
  <c r="Q540" i="3"/>
  <c r="Q570" i="3"/>
  <c r="Q87" i="3"/>
  <c r="Q149" i="3"/>
  <c r="Q185" i="3"/>
  <c r="Q254" i="3"/>
  <c r="Q308" i="3"/>
  <c r="Q359" i="3"/>
  <c r="Q455" i="3"/>
  <c r="Q42" i="3"/>
  <c r="Q69" i="3"/>
  <c r="Q98" i="3"/>
  <c r="Q128" i="3"/>
  <c r="Q162" i="3"/>
  <c r="Q200" i="3"/>
  <c r="Q237" i="3"/>
  <c r="Q265" i="3"/>
  <c r="Q290" i="3"/>
  <c r="Q317" i="3"/>
  <c r="Q341" i="3"/>
  <c r="Q367" i="3"/>
  <c r="Q393" i="3"/>
  <c r="Q416" i="3"/>
  <c r="Q439" i="3"/>
  <c r="Q464" i="3"/>
  <c r="Q489" i="3"/>
  <c r="Q523" i="3"/>
  <c r="Q556" i="3"/>
  <c r="Q580" i="3"/>
  <c r="Q579" i="3" s="1"/>
  <c r="Q43" i="3"/>
  <c r="Q70" i="3"/>
  <c r="Q99" i="3"/>
  <c r="Q129" i="3"/>
  <c r="Q165" i="3"/>
  <c r="Q201" i="3"/>
  <c r="Q238" i="3"/>
  <c r="Q266" i="3"/>
  <c r="Q291" i="3"/>
  <c r="Q318" i="3"/>
  <c r="Q343" i="3"/>
  <c r="Q369" i="3"/>
  <c r="Q394" i="3"/>
  <c r="Q44" i="3"/>
  <c r="Q81" i="3"/>
  <c r="Q118" i="3"/>
  <c r="Q166" i="3"/>
  <c r="Q216" i="3"/>
  <c r="Q258" i="3"/>
  <c r="Q292" i="3"/>
  <c r="Q326" i="3"/>
  <c r="Q361" i="3"/>
  <c r="Q395" i="3"/>
  <c r="Q424" i="3"/>
  <c r="Q452" i="3"/>
  <c r="Q486" i="3"/>
  <c r="Q525" i="3"/>
  <c r="Q564" i="3"/>
  <c r="Q47" i="3"/>
  <c r="Q82" i="3"/>
  <c r="Q119" i="3"/>
  <c r="Q169" i="3"/>
  <c r="Q217" i="3"/>
  <c r="Q259" i="3"/>
  <c r="Q293" i="3"/>
  <c r="Q327" i="3"/>
  <c r="Q362" i="3"/>
  <c r="Q396" i="3"/>
  <c r="Q425" i="3"/>
  <c r="Q456" i="3"/>
  <c r="Q487" i="3"/>
  <c r="Q526" i="3"/>
  <c r="Q565" i="3"/>
  <c r="Q48" i="3"/>
  <c r="Q83" i="3"/>
  <c r="Q121" i="3"/>
  <c r="Q120" i="3" s="1"/>
  <c r="Q170" i="3"/>
  <c r="Q219" i="3"/>
  <c r="Q260" i="3"/>
  <c r="Q296" i="3"/>
  <c r="Q328" i="3"/>
  <c r="Q363" i="3"/>
  <c r="Q397" i="3"/>
  <c r="Q426" i="3"/>
  <c r="Q457" i="3"/>
  <c r="Q488" i="3"/>
  <c r="Q527" i="3"/>
  <c r="Q566" i="3"/>
  <c r="Q49" i="3"/>
  <c r="Q84" i="3"/>
  <c r="Q126" i="3"/>
  <c r="Q172" i="3"/>
  <c r="Q171" i="3" s="1"/>
  <c r="Q220" i="3"/>
  <c r="Q261" i="3"/>
  <c r="Q297" i="3"/>
  <c r="Q329" i="3"/>
  <c r="Q364" i="3"/>
  <c r="Q398" i="3"/>
  <c r="Q427" i="3"/>
  <c r="Q458" i="3"/>
  <c r="Q492" i="3"/>
  <c r="Q528" i="3"/>
  <c r="Q567" i="3"/>
  <c r="Q50" i="3"/>
  <c r="Q89" i="3"/>
  <c r="Q127" i="3"/>
  <c r="Q173" i="3"/>
  <c r="Q226" i="3"/>
  <c r="Q264" i="3"/>
  <c r="Q299" i="3"/>
  <c r="Q333" i="3"/>
  <c r="Q399" i="3"/>
  <c r="Q428" i="3"/>
  <c r="Q459" i="3"/>
  <c r="Q494" i="3"/>
  <c r="Q529" i="3"/>
  <c r="Q568" i="3"/>
  <c r="Q51" i="3"/>
  <c r="Q130" i="3"/>
  <c r="Q232" i="3"/>
  <c r="Q300" i="3"/>
  <c r="Q370" i="3"/>
  <c r="Q462" i="3"/>
  <c r="Q365" i="3"/>
  <c r="Q92" i="3"/>
  <c r="Q174" i="3"/>
  <c r="Q267" i="3"/>
  <c r="Q334" i="3"/>
  <c r="Q402" i="3"/>
  <c r="Q433" i="3"/>
  <c r="Q495" i="3"/>
  <c r="Q530" i="3"/>
  <c r="Q573" i="3"/>
  <c r="Q61" i="3"/>
  <c r="Q96" i="3"/>
  <c r="Q135" i="3"/>
  <c r="Q186" i="3"/>
  <c r="Q236" i="3"/>
  <c r="Q272" i="3"/>
  <c r="Q309" i="3"/>
  <c r="Q340" i="3"/>
  <c r="Q374" i="3"/>
  <c r="Q410" i="3"/>
  <c r="Q437" i="3"/>
  <c r="Q467" i="3"/>
  <c r="Q499" i="3"/>
  <c r="Q545" i="3"/>
  <c r="Q577" i="3"/>
  <c r="Q62" i="3"/>
  <c r="Q102" i="3"/>
  <c r="Q141" i="3"/>
  <c r="Q140" i="3" s="1"/>
  <c r="Q187" i="3"/>
  <c r="Q241" i="3"/>
  <c r="Q273" i="3"/>
  <c r="Q310" i="3"/>
  <c r="Q344" i="3"/>
  <c r="Q375" i="3"/>
  <c r="Q411" i="3"/>
  <c r="Q438" i="3"/>
  <c r="Q468" i="3"/>
  <c r="Q500" i="3"/>
  <c r="Q546" i="3"/>
  <c r="Q578" i="3"/>
  <c r="Q25" i="3"/>
  <c r="Q103" i="3"/>
  <c r="Q142" i="3"/>
  <c r="Q190" i="3"/>
  <c r="Q242" i="3"/>
  <c r="Q276" i="3"/>
  <c r="Q311" i="3"/>
  <c r="Q346" i="3"/>
  <c r="Q376" i="3"/>
  <c r="Q412" i="3"/>
  <c r="Q442" i="3"/>
  <c r="Q471" i="3"/>
  <c r="Q501" i="3"/>
  <c r="Q550" i="3"/>
  <c r="Q549" i="3" s="1"/>
  <c r="Q26" i="3"/>
  <c r="Q64" i="3"/>
  <c r="Q104" i="3"/>
  <c r="Q143" i="3"/>
  <c r="Q191" i="3"/>
  <c r="Q243" i="3"/>
  <c r="Q277" i="3"/>
  <c r="Q312" i="3"/>
  <c r="Q347" i="3"/>
  <c r="Q377" i="3"/>
  <c r="Q413" i="3"/>
  <c r="Q443" i="3"/>
  <c r="Q472" i="3"/>
  <c r="Q502" i="3"/>
  <c r="Q552" i="3"/>
  <c r="Q27" i="3"/>
  <c r="Q65" i="3"/>
  <c r="Q105" i="3"/>
  <c r="Q145" i="3"/>
  <c r="Q192" i="3"/>
  <c r="Q244" i="3"/>
  <c r="Q278" i="3"/>
  <c r="Q313" i="3"/>
  <c r="Q348" i="3"/>
  <c r="Q382" i="3"/>
  <c r="Q414" i="3"/>
  <c r="Q444" i="3"/>
  <c r="Q473" i="3"/>
  <c r="Q516" i="3"/>
  <c r="Q553" i="3"/>
  <c r="Q57" i="3"/>
  <c r="Q154" i="3"/>
  <c r="Q248" i="3"/>
  <c r="Q323" i="3"/>
  <c r="Q404" i="3"/>
  <c r="Q474" i="3"/>
  <c r="Q558" i="3"/>
  <c r="Q559" i="3"/>
  <c r="Q338" i="3"/>
  <c r="Q560" i="3"/>
  <c r="Q160" i="3"/>
  <c r="Q339" i="3"/>
  <c r="Q481" i="3"/>
  <c r="Q75" i="3"/>
  <c r="Q269" i="3"/>
  <c r="Q350" i="3"/>
  <c r="Q484" i="3"/>
  <c r="Q270" i="3"/>
  <c r="Q419" i="3"/>
  <c r="Q575" i="3"/>
  <c r="Q79" i="3"/>
  <c r="Q282" i="3"/>
  <c r="Q422" i="3"/>
  <c r="Q576" i="3"/>
  <c r="Q182" i="3"/>
  <c r="Q353" i="3"/>
  <c r="Q497" i="3"/>
  <c r="Q198" i="3"/>
  <c r="Q354" i="3"/>
  <c r="Q498" i="3"/>
  <c r="Q303" i="3"/>
  <c r="Q388" i="3"/>
  <c r="Q235" i="3"/>
  <c r="Q451" i="3"/>
  <c r="Q41" i="3"/>
  <c r="Q391" i="3"/>
  <c r="Q134" i="3"/>
  <c r="Q465" i="3"/>
  <c r="Q53" i="3"/>
  <c r="Q322" i="3"/>
  <c r="Q557" i="3"/>
  <c r="Q68" i="3"/>
  <c r="Q158" i="3"/>
  <c r="Q249" i="3"/>
  <c r="Q337" i="3"/>
  <c r="Q405" i="3"/>
  <c r="Q475" i="3"/>
  <c r="Q71" i="3"/>
  <c r="Q159" i="3"/>
  <c r="Q257" i="3"/>
  <c r="Q415" i="3"/>
  <c r="Q476" i="3"/>
  <c r="Q72" i="3"/>
  <c r="Q268" i="3"/>
  <c r="Q417" i="3"/>
  <c r="Q561" i="3"/>
  <c r="Q161" i="3"/>
  <c r="Q418" i="3"/>
  <c r="Q574" i="3"/>
  <c r="Q76" i="3"/>
  <c r="Q177" i="3"/>
  <c r="Q176" i="3" s="1"/>
  <c r="Q175" i="3" s="1"/>
  <c r="Q351" i="3"/>
  <c r="Q485" i="3"/>
  <c r="Q179" i="3"/>
  <c r="Q352" i="3"/>
  <c r="Q496" i="3"/>
  <c r="Q93" i="3"/>
  <c r="Q285" i="3"/>
  <c r="Q423" i="3"/>
  <c r="Q94" i="3"/>
  <c r="Q286" i="3"/>
  <c r="Q434" i="3"/>
  <c r="Q233" i="3"/>
  <c r="Q448" i="3"/>
  <c r="Q39" i="3"/>
  <c r="Q234" i="3"/>
  <c r="Q450" i="3"/>
  <c r="Q40" i="3"/>
  <c r="Q390" i="3"/>
  <c r="Q245" i="3"/>
  <c r="Q463" i="3"/>
  <c r="Q246" i="3"/>
  <c r="Q392" i="3"/>
  <c r="Q247" i="3"/>
  <c r="Q466" i="3"/>
  <c r="Q95" i="3"/>
  <c r="Q203" i="3"/>
  <c r="Q202" i="3" s="1"/>
  <c r="Q287" i="3"/>
  <c r="Q360" i="3"/>
  <c r="Q435" i="3"/>
  <c r="Q517" i="3"/>
  <c r="Q106" i="3"/>
  <c r="Q206" i="3"/>
  <c r="Q205" i="3" s="1"/>
  <c r="Q204" i="3" s="1"/>
  <c r="E37" i="10" s="1"/>
  <c r="Q288" i="3"/>
  <c r="Q371" i="3"/>
  <c r="Q436" i="3"/>
  <c r="Q518" i="3"/>
  <c r="Q271" i="3"/>
  <c r="Q108" i="3"/>
  <c r="Q209" i="3"/>
  <c r="Q208" i="3" s="1"/>
  <c r="Q207" i="3" s="1"/>
  <c r="E39" i="10" s="1"/>
  <c r="Q289" i="3"/>
  <c r="Q372" i="3"/>
  <c r="Q445" i="3"/>
  <c r="Q519" i="3"/>
  <c r="Q33" i="3"/>
  <c r="Q109" i="3"/>
  <c r="Q212" i="3"/>
  <c r="Q301" i="3"/>
  <c r="Q373" i="3"/>
  <c r="Q446" i="3"/>
  <c r="Q520" i="3"/>
  <c r="Q35" i="3"/>
  <c r="Q34" i="3" s="1"/>
  <c r="Q110" i="3"/>
  <c r="Q215" i="3"/>
  <c r="Q302" i="3"/>
  <c r="Q386" i="3"/>
  <c r="Q447" i="3"/>
  <c r="Q522" i="3"/>
  <c r="Q38" i="3"/>
  <c r="Q111" i="3"/>
  <c r="Q387" i="3"/>
  <c r="Q524" i="3"/>
  <c r="Q117" i="3"/>
  <c r="Q314" i="3"/>
  <c r="Q531" i="3"/>
  <c r="Q132" i="3"/>
  <c r="Q319" i="3"/>
  <c r="Q535" i="3"/>
  <c r="Q133" i="3"/>
  <c r="Q320" i="3"/>
  <c r="Q536" i="3"/>
  <c r="Q52" i="3"/>
  <c r="Q321" i="3"/>
  <c r="Q555" i="3"/>
  <c r="Q153" i="3"/>
  <c r="Q403" i="3"/>
  <c r="J159" i="3"/>
  <c r="K159" i="3"/>
  <c r="P159" i="3" s="1"/>
  <c r="K158" i="3"/>
  <c r="P158" i="3" s="1"/>
  <c r="J158" i="3"/>
  <c r="K296" i="3"/>
  <c r="J31" i="3"/>
  <c r="K31" i="3"/>
  <c r="P31" i="3" s="1"/>
  <c r="K555" i="3"/>
  <c r="P555" i="3" s="1"/>
  <c r="J555" i="3"/>
  <c r="O555" i="3" s="1"/>
  <c r="K576" i="3"/>
  <c r="P576" i="3" s="1"/>
  <c r="J576" i="3"/>
  <c r="P571" i="3"/>
  <c r="K566" i="3"/>
  <c r="P566" i="3" s="1"/>
  <c r="J566" i="3"/>
  <c r="K118" i="3"/>
  <c r="P118" i="3" s="1"/>
  <c r="J118" i="3"/>
  <c r="J113" i="3"/>
  <c r="J119" i="3"/>
  <c r="K119" i="3"/>
  <c r="P119" i="3" s="1"/>
  <c r="K113" i="3"/>
  <c r="P113" i="3" s="1"/>
  <c r="K85" i="3"/>
  <c r="P85" i="3" s="1"/>
  <c r="J85" i="3"/>
  <c r="K84" i="3"/>
  <c r="P84" i="3" s="1"/>
  <c r="J84" i="3"/>
  <c r="J53" i="3"/>
  <c r="K54" i="3"/>
  <c r="P54" i="3" s="1"/>
  <c r="J54" i="3"/>
  <c r="K53" i="3"/>
  <c r="P53" i="3" s="1"/>
  <c r="K130" i="3"/>
  <c r="P130" i="3" s="1"/>
  <c r="J130" i="3"/>
  <c r="K33" i="3"/>
  <c r="J86" i="3"/>
  <c r="K66" i="3"/>
  <c r="P66" i="3" s="1"/>
  <c r="J66" i="3"/>
  <c r="O66" i="3" s="1"/>
  <c r="J33" i="3"/>
  <c r="O33" i="3" s="1"/>
  <c r="K32" i="3"/>
  <c r="P32" i="3" s="1"/>
  <c r="K86" i="3"/>
  <c r="P86" i="3" s="1"/>
  <c r="J105" i="3"/>
  <c r="K105" i="3"/>
  <c r="P105" i="3" s="1"/>
  <c r="J32" i="3"/>
  <c r="J71" i="3"/>
  <c r="O71" i="3" s="1"/>
  <c r="K70" i="3"/>
  <c r="P70" i="3" s="1"/>
  <c r="K71" i="3"/>
  <c r="P71" i="3" s="1"/>
  <c r="J70" i="3"/>
  <c r="O70" i="3" s="1"/>
  <c r="J72" i="3"/>
  <c r="O72" i="3" s="1"/>
  <c r="K72" i="3"/>
  <c r="P72" i="3" s="1"/>
  <c r="J217" i="3"/>
  <c r="K217" i="3"/>
  <c r="P217" i="3" s="1"/>
  <c r="K260" i="3"/>
  <c r="P260" i="3" s="1"/>
  <c r="J260" i="3"/>
  <c r="K297" i="3"/>
  <c r="P297" i="3" s="1"/>
  <c r="J297" i="3"/>
  <c r="J238" i="3"/>
  <c r="K238" i="3"/>
  <c r="P238" i="3" s="1"/>
  <c r="Q551" i="3" l="1"/>
  <c r="E59" i="10" s="1"/>
  <c r="G37" i="10"/>
  <c r="H37" i="10"/>
  <c r="I37" i="10"/>
  <c r="M37" i="10"/>
  <c r="N37" i="10"/>
  <c r="O37" i="10"/>
  <c r="P37" i="10"/>
  <c r="Q37" i="10"/>
  <c r="F37" i="10"/>
  <c r="J37" i="10"/>
  <c r="K37" i="10"/>
  <c r="L37" i="10"/>
  <c r="O39" i="10"/>
  <c r="P39" i="10"/>
  <c r="Q39" i="10"/>
  <c r="F39" i="10"/>
  <c r="G39" i="10"/>
  <c r="H39" i="10"/>
  <c r="I39" i="10"/>
  <c r="J39" i="10"/>
  <c r="K39" i="10"/>
  <c r="L39" i="10"/>
  <c r="M39" i="10"/>
  <c r="N39" i="10"/>
  <c r="O59" i="10"/>
  <c r="G59" i="10"/>
  <c r="P59" i="10"/>
  <c r="Q59" i="10"/>
  <c r="H59" i="10"/>
  <c r="F59" i="10"/>
  <c r="I59" i="10"/>
  <c r="J59" i="10"/>
  <c r="K59" i="10"/>
  <c r="L59" i="10"/>
  <c r="M59" i="10"/>
  <c r="N59" i="10"/>
  <c r="Q189" i="3"/>
  <c r="Q188" i="3" s="1"/>
  <c r="Q533" i="3"/>
  <c r="E55" i="10" s="1"/>
  <c r="Q544" i="3"/>
  <c r="Q543" i="3" s="1"/>
  <c r="E57" i="10" s="1"/>
  <c r="Q504" i="3"/>
  <c r="E63" i="10"/>
  <c r="Q30" i="3"/>
  <c r="Q131" i="3"/>
  <c r="E26" i="2" a="1"/>
  <c r="E26" i="2" s="1"/>
  <c r="Q199" i="3"/>
  <c r="Q136" i="3"/>
  <c r="Q298" i="3"/>
  <c r="Q151" i="3"/>
  <c r="Q368" i="3"/>
  <c r="Q19" i="3"/>
  <c r="Q144" i="3"/>
  <c r="Q139" i="3" s="1"/>
  <c r="Q224" i="3"/>
  <c r="Q178" i="3"/>
  <c r="Q164" i="3"/>
  <c r="Q163" i="3" s="1"/>
  <c r="E37" i="2" a="1"/>
  <c r="E37" i="2" s="1"/>
  <c r="E39" i="2" a="1"/>
  <c r="E39" i="2" s="1"/>
  <c r="Q380" i="3"/>
  <c r="Q74" i="3"/>
  <c r="Q88" i="3"/>
  <c r="Q239" i="3"/>
  <c r="Q491" i="3"/>
  <c r="Q478" i="3"/>
  <c r="Q469" i="3"/>
  <c r="E27" i="2" a="1"/>
  <c r="E27" i="2" s="1"/>
  <c r="Q511" i="3"/>
  <c r="Q349" i="3"/>
  <c r="Q218" i="3"/>
  <c r="Q196" i="3"/>
  <c r="O158" i="3"/>
  <c r="N158" i="3"/>
  <c r="N159" i="3"/>
  <c r="O159" i="3"/>
  <c r="P296" i="3"/>
  <c r="N296" i="3"/>
  <c r="O566" i="3"/>
  <c r="N566" i="3"/>
  <c r="O571" i="3"/>
  <c r="N571" i="3"/>
  <c r="N576" i="3"/>
  <c r="O576" i="3"/>
  <c r="N555" i="3"/>
  <c r="O118" i="3"/>
  <c r="N118" i="3"/>
  <c r="N119" i="3"/>
  <c r="O119" i="3"/>
  <c r="N113" i="3"/>
  <c r="O113" i="3"/>
  <c r="Q107" i="3" s="1"/>
  <c r="N84" i="3"/>
  <c r="O84" i="3"/>
  <c r="O85" i="3"/>
  <c r="N85" i="3"/>
  <c r="O54" i="3"/>
  <c r="N54" i="3"/>
  <c r="O53" i="3"/>
  <c r="N53" i="3"/>
  <c r="N130" i="3"/>
  <c r="O130" i="3"/>
  <c r="Q123" i="3" s="1"/>
  <c r="N72" i="3"/>
  <c r="N70" i="3"/>
  <c r="N71" i="3"/>
  <c r="O32" i="3"/>
  <c r="N32" i="3"/>
  <c r="N31" i="3"/>
  <c r="O31" i="3"/>
  <c r="N66" i="3"/>
  <c r="O105" i="3"/>
  <c r="Q97" i="3" s="1"/>
  <c r="N105" i="3"/>
  <c r="N86" i="3"/>
  <c r="O86" i="3"/>
  <c r="N33" i="3"/>
  <c r="P33" i="3"/>
  <c r="N260" i="3"/>
  <c r="O260" i="3"/>
  <c r="N297" i="3"/>
  <c r="O297" i="3"/>
  <c r="O238" i="3"/>
  <c r="Q230" i="3" s="1"/>
  <c r="N238" i="3"/>
  <c r="O217" i="3"/>
  <c r="N217" i="3"/>
  <c r="E35" i="2" l="1" a="1"/>
  <c r="E35" i="2" s="1"/>
  <c r="L57" i="10"/>
  <c r="M57" i="10"/>
  <c r="N57" i="10"/>
  <c r="O57" i="10"/>
  <c r="P57" i="10"/>
  <c r="Q57" i="10"/>
  <c r="G57" i="10"/>
  <c r="H57" i="10"/>
  <c r="I57" i="10"/>
  <c r="J57" i="10"/>
  <c r="K57" i="10"/>
  <c r="F57" i="10"/>
  <c r="O55" i="10"/>
  <c r="G55" i="10"/>
  <c r="H55" i="10"/>
  <c r="I55" i="10"/>
  <c r="J55" i="10"/>
  <c r="K55" i="10"/>
  <c r="L55" i="10"/>
  <c r="M55" i="10"/>
  <c r="N55" i="10"/>
  <c r="P55" i="10"/>
  <c r="F55" i="10"/>
  <c r="Q55" i="10"/>
  <c r="P63" i="10"/>
  <c r="F63" i="10"/>
  <c r="G63" i="10"/>
  <c r="H63" i="10"/>
  <c r="I63" i="10"/>
  <c r="J63" i="10"/>
  <c r="K63" i="10"/>
  <c r="L63" i="10"/>
  <c r="M63" i="10"/>
  <c r="N63" i="10"/>
  <c r="O63" i="10"/>
  <c r="Q63" i="10"/>
  <c r="Q490" i="3"/>
  <c r="E51" i="10" s="1"/>
  <c r="Q227" i="3"/>
  <c r="E45" i="10" s="1"/>
  <c r="E36" i="2" a="1"/>
  <c r="E36" i="2" s="1"/>
  <c r="E33" i="2" a="1"/>
  <c r="E33" i="2" s="1"/>
  <c r="Q122" i="3"/>
  <c r="E20" i="2" s="1" a="1"/>
  <c r="E20" i="2" s="1"/>
  <c r="S59" i="10"/>
  <c r="T59" i="10" s="1"/>
  <c r="Q195" i="3"/>
  <c r="E35" i="10" s="1"/>
  <c r="Q379" i="3"/>
  <c r="E49" i="10" s="1"/>
  <c r="E27" i="10"/>
  <c r="E21" i="2" a="1"/>
  <c r="E21" i="2" s="1"/>
  <c r="E53" i="10"/>
  <c r="E34" i="2" a="1"/>
  <c r="E34" i="2" s="1"/>
  <c r="S39" i="10"/>
  <c r="T39" i="10" s="1"/>
  <c r="E43" i="10"/>
  <c r="E29" i="2" a="1"/>
  <c r="E29" i="2" s="1"/>
  <c r="E22" i="2" a="1"/>
  <c r="E22" i="2" s="1"/>
  <c r="E29" i="10"/>
  <c r="E33" i="10"/>
  <c r="E24" i="2" a="1"/>
  <c r="E24" i="2" s="1"/>
  <c r="E32" i="2" a="1"/>
  <c r="E32" i="2" s="1"/>
  <c r="S37" i="10"/>
  <c r="T37" i="10" s="1"/>
  <c r="P582" i="3"/>
  <c r="O582" i="3"/>
  <c r="Q157" i="3"/>
  <c r="Q156" i="3" s="1"/>
  <c r="Q155" i="3" s="1"/>
  <c r="Q55" i="3"/>
  <c r="Q256" i="3"/>
  <c r="Q255" i="3" s="1"/>
  <c r="E47" i="10" s="1"/>
  <c r="Q80" i="3"/>
  <c r="Q73" i="3" s="1"/>
  <c r="Q18" i="3"/>
  <c r="Q37" i="3"/>
  <c r="Q554" i="3"/>
  <c r="Q211" i="3"/>
  <c r="Q210" i="3" s="1"/>
  <c r="E41" i="10" s="1"/>
  <c r="S57" i="10" l="1"/>
  <c r="T57" i="10" s="1"/>
  <c r="S55" i="10"/>
  <c r="T55" i="10" s="1"/>
  <c r="H45" i="10"/>
  <c r="I45" i="10"/>
  <c r="J45" i="10"/>
  <c r="K45" i="10"/>
  <c r="L45" i="10"/>
  <c r="M45" i="10"/>
  <c r="F45" i="10"/>
  <c r="G45" i="10"/>
  <c r="N45" i="10"/>
  <c r="O45" i="10"/>
  <c r="P45" i="10"/>
  <c r="Q45" i="10"/>
  <c r="N53" i="10"/>
  <c r="K53" i="10"/>
  <c r="L53" i="10"/>
  <c r="M53" i="10"/>
  <c r="O53" i="10"/>
  <c r="P53" i="10"/>
  <c r="Q53" i="10"/>
  <c r="J53" i="10"/>
  <c r="F53" i="10"/>
  <c r="G53" i="10"/>
  <c r="H53" i="10"/>
  <c r="I53" i="10"/>
  <c r="G51" i="10"/>
  <c r="H51" i="10"/>
  <c r="I51" i="10"/>
  <c r="J51" i="10"/>
  <c r="K51" i="10"/>
  <c r="L51" i="10"/>
  <c r="M51" i="10"/>
  <c r="N51" i="10"/>
  <c r="O51" i="10"/>
  <c r="P51" i="10"/>
  <c r="Q51" i="10"/>
  <c r="F51" i="10"/>
  <c r="G33" i="10"/>
  <c r="Q33" i="10"/>
  <c r="F33" i="10"/>
  <c r="H33" i="10"/>
  <c r="I33" i="10"/>
  <c r="J33" i="10"/>
  <c r="K33" i="10"/>
  <c r="L33" i="10"/>
  <c r="M33" i="10"/>
  <c r="N33" i="10"/>
  <c r="O33" i="10"/>
  <c r="P33" i="10"/>
  <c r="F29" i="10"/>
  <c r="G29" i="10"/>
  <c r="H29" i="10"/>
  <c r="I29" i="10"/>
  <c r="J29" i="10"/>
  <c r="K29" i="10"/>
  <c r="L29" i="10"/>
  <c r="M29" i="10"/>
  <c r="N29" i="10"/>
  <c r="O29" i="10"/>
  <c r="P29" i="10"/>
  <c r="Q29" i="10"/>
  <c r="Q43" i="10"/>
  <c r="N43" i="10"/>
  <c r="O43" i="10"/>
  <c r="F43" i="10"/>
  <c r="P43" i="10"/>
  <c r="G43" i="10"/>
  <c r="H43" i="10"/>
  <c r="I43" i="10"/>
  <c r="J43" i="10"/>
  <c r="K43" i="10"/>
  <c r="L43" i="10"/>
  <c r="M43" i="10"/>
  <c r="I27" i="10"/>
  <c r="J27" i="10"/>
  <c r="K27" i="10"/>
  <c r="F27" i="10"/>
  <c r="L27" i="10"/>
  <c r="M27" i="10"/>
  <c r="N27" i="10"/>
  <c r="P27" i="10"/>
  <c r="Q27" i="10"/>
  <c r="G27" i="10"/>
  <c r="H27" i="10"/>
  <c r="O27" i="10"/>
  <c r="J49" i="10"/>
  <c r="K49" i="10"/>
  <c r="L49" i="10"/>
  <c r="M49" i="10"/>
  <c r="N49" i="10"/>
  <c r="O49" i="10"/>
  <c r="G49" i="10"/>
  <c r="H49" i="10"/>
  <c r="I49" i="10"/>
  <c r="P49" i="10"/>
  <c r="Q49" i="10"/>
  <c r="F49" i="10"/>
  <c r="M35" i="10"/>
  <c r="N35" i="10"/>
  <c r="O35" i="10"/>
  <c r="P35" i="10"/>
  <c r="Q35" i="10"/>
  <c r="G35" i="10"/>
  <c r="F35" i="10"/>
  <c r="H35" i="10"/>
  <c r="I35" i="10"/>
  <c r="J35" i="10"/>
  <c r="K35" i="10"/>
  <c r="L35" i="10"/>
  <c r="G41" i="10"/>
  <c r="H41" i="10"/>
  <c r="I41" i="10"/>
  <c r="J41" i="10"/>
  <c r="K41" i="10"/>
  <c r="F41" i="10"/>
  <c r="L41" i="10"/>
  <c r="M41" i="10"/>
  <c r="N41" i="10"/>
  <c r="O41" i="10"/>
  <c r="P41" i="10"/>
  <c r="Q41" i="10"/>
  <c r="J47" i="10"/>
  <c r="K47" i="10"/>
  <c r="L47" i="10"/>
  <c r="M47" i="10"/>
  <c r="N47" i="10"/>
  <c r="O47" i="10"/>
  <c r="P47" i="10"/>
  <c r="Q47" i="10"/>
  <c r="G47" i="10"/>
  <c r="H47" i="10"/>
  <c r="I47" i="10"/>
  <c r="F47" i="10"/>
  <c r="E25" i="2" a="1"/>
  <c r="E25" i="2" s="1"/>
  <c r="E25" i="10"/>
  <c r="E19" i="10"/>
  <c r="S49" i="10"/>
  <c r="T49" i="10" s="1"/>
  <c r="E19" i="2" a="1"/>
  <c r="E19" i="2" s="1"/>
  <c r="E23" i="10"/>
  <c r="E17" i="2" a="1"/>
  <c r="E17" i="2" s="1"/>
  <c r="E38" i="2" a="1"/>
  <c r="E38" i="2" s="1"/>
  <c r="E61" i="10"/>
  <c r="E31" i="2" a="1"/>
  <c r="E31" i="2" s="1"/>
  <c r="Q36" i="3"/>
  <c r="E21" i="10" s="1"/>
  <c r="E23" i="2" a="1"/>
  <c r="E23" i="2" s="1"/>
  <c r="E31" i="10"/>
  <c r="E30" i="2" a="1"/>
  <c r="E30" i="2" s="1"/>
  <c r="E28" i="2" a="1"/>
  <c r="E28" i="2" s="1"/>
  <c r="S51" i="10" l="1"/>
  <c r="T51" i="10" s="1"/>
  <c r="S45" i="10"/>
  <c r="T45" i="10" s="1"/>
  <c r="S35" i="10"/>
  <c r="T35" i="10" s="1"/>
  <c r="G23" i="10"/>
  <c r="F23" i="10"/>
  <c r="H23" i="10"/>
  <c r="I23" i="10"/>
  <c r="J23" i="10"/>
  <c r="K23" i="10"/>
  <c r="L23" i="10"/>
  <c r="M23" i="10"/>
  <c r="N23" i="10"/>
  <c r="O23" i="10"/>
  <c r="P23" i="10"/>
  <c r="Q23" i="10"/>
  <c r="K31" i="10"/>
  <c r="F31" i="10"/>
  <c r="L31" i="10"/>
  <c r="M31" i="10"/>
  <c r="N31" i="10"/>
  <c r="O31" i="10"/>
  <c r="P31" i="10"/>
  <c r="G31" i="10"/>
  <c r="H31" i="10"/>
  <c r="I31" i="10"/>
  <c r="J31" i="10"/>
  <c r="Q31" i="10"/>
  <c r="G19" i="10"/>
  <c r="F19" i="10"/>
  <c r="Q19" i="10"/>
  <c r="P19" i="10"/>
  <c r="O19" i="10"/>
  <c r="N19" i="10"/>
  <c r="M19" i="10"/>
  <c r="L19" i="10"/>
  <c r="K19" i="10"/>
  <c r="J19" i="10"/>
  <c r="I19" i="10"/>
  <c r="H19" i="10"/>
  <c r="V62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L21" i="10"/>
  <c r="M21" i="10"/>
  <c r="G21" i="10"/>
  <c r="N21" i="10"/>
  <c r="O21" i="10"/>
  <c r="F21" i="10"/>
  <c r="P21" i="10"/>
  <c r="Q21" i="10"/>
  <c r="K21" i="10"/>
  <c r="H21" i="10"/>
  <c r="I21" i="10"/>
  <c r="J21" i="10"/>
  <c r="L61" i="10"/>
  <c r="M61" i="10"/>
  <c r="N61" i="10"/>
  <c r="P61" i="10"/>
  <c r="O61" i="10"/>
  <c r="Q61" i="10"/>
  <c r="F61" i="10"/>
  <c r="G61" i="10"/>
  <c r="H61" i="10"/>
  <c r="I61" i="10"/>
  <c r="J61" i="10"/>
  <c r="K61" i="10"/>
  <c r="Q582" i="3"/>
  <c r="P586" i="3" s="1"/>
  <c r="R350" i="3" s="1"/>
  <c r="S27" i="10"/>
  <c r="T27" i="10" s="1"/>
  <c r="S41" i="10"/>
  <c r="T41" i="10" s="1"/>
  <c r="E18" i="2" a="1"/>
  <c r="E18" i="2" s="1"/>
  <c r="E41" i="2" s="1"/>
  <c r="F39" i="2" s="1"/>
  <c r="E65" i="10"/>
  <c r="E67" i="10"/>
  <c r="S43" i="10"/>
  <c r="T43" i="10" s="1"/>
  <c r="S53" i="10"/>
  <c r="T53" i="10" s="1"/>
  <c r="S33" i="10"/>
  <c r="T33" i="10" s="1"/>
  <c r="S29" i="10"/>
  <c r="T29" i="10" s="1"/>
  <c r="S47" i="10"/>
  <c r="T47" i="10" s="1"/>
  <c r="S25" i="10" l="1"/>
  <c r="T25" i="10" s="1"/>
  <c r="J65" i="10"/>
  <c r="J64" i="10" s="1"/>
  <c r="R570" i="3"/>
  <c r="R574" i="3"/>
  <c r="L65" i="10"/>
  <c r="L64" i="10" s="1"/>
  <c r="P65" i="10"/>
  <c r="P64" i="10" s="1"/>
  <c r="H65" i="10"/>
  <c r="H64" i="10" s="1"/>
  <c r="I65" i="10"/>
  <c r="I64" i="10" s="1"/>
  <c r="M65" i="10"/>
  <c r="M64" i="10" s="1"/>
  <c r="N65" i="10"/>
  <c r="N64" i="10" s="1"/>
  <c r="U62" i="10"/>
  <c r="W62" i="10" s="1"/>
  <c r="F65" i="10"/>
  <c r="K65" i="10"/>
  <c r="K64" i="10" s="1"/>
  <c r="O65" i="10"/>
  <c r="O64" i="10" s="1"/>
  <c r="Q65" i="10"/>
  <c r="Q64" i="10" s="1"/>
  <c r="G65" i="10"/>
  <c r="G64" i="10" s="1"/>
  <c r="R462" i="3"/>
  <c r="R581" i="3"/>
  <c r="R548" i="3"/>
  <c r="R230" i="3"/>
  <c r="R229" i="3"/>
  <c r="R209" i="3"/>
  <c r="R206" i="3"/>
  <c r="R203" i="3"/>
  <c r="R194" i="3"/>
  <c r="R121" i="3"/>
  <c r="S21" i="10"/>
  <c r="T21" i="10" s="1"/>
  <c r="S23" i="10"/>
  <c r="T23" i="10" s="1"/>
  <c r="S61" i="10"/>
  <c r="T61" i="10" s="1"/>
  <c r="S19" i="10"/>
  <c r="T19" i="10" s="1"/>
  <c r="R569" i="3"/>
  <c r="R346" i="3"/>
  <c r="R345" i="3"/>
  <c r="R348" i="3"/>
  <c r="R343" i="3"/>
  <c r="R344" i="3"/>
  <c r="R347" i="3"/>
  <c r="R538" i="3"/>
  <c r="R503" i="3"/>
  <c r="R525" i="3"/>
  <c r="R403" i="3"/>
  <c r="R184" i="3"/>
  <c r="R51" i="3"/>
  <c r="R474" i="3"/>
  <c r="R500" i="3"/>
  <c r="R349" i="3"/>
  <c r="R275" i="3"/>
  <c r="R92" i="3"/>
  <c r="R195" i="3"/>
  <c r="R499" i="3"/>
  <c r="R542" i="3"/>
  <c r="R470" i="3"/>
  <c r="R317" i="3"/>
  <c r="R25" i="3"/>
  <c r="R522" i="3"/>
  <c r="R253" i="3"/>
  <c r="R321" i="3"/>
  <c r="R87" i="3"/>
  <c r="R449" i="3"/>
  <c r="R163" i="3"/>
  <c r="R567" i="3"/>
  <c r="R50" i="3"/>
  <c r="R407" i="3"/>
  <c r="R577" i="3"/>
  <c r="R460" i="3"/>
  <c r="R18" i="3"/>
  <c r="F38" i="2"/>
  <c r="R318" i="3"/>
  <c r="R437" i="3"/>
  <c r="R356" i="3"/>
  <c r="R361" i="3"/>
  <c r="R145" i="3"/>
  <c r="R261" i="3"/>
  <c r="R313" i="3"/>
  <c r="R201" i="3"/>
  <c r="R188" i="3"/>
  <c r="R161" i="3"/>
  <c r="R552" i="3"/>
  <c r="R218" i="3"/>
  <c r="R120" i="3"/>
  <c r="R291" i="3"/>
  <c r="R132" i="3"/>
  <c r="R170" i="3"/>
  <c r="R527" i="3"/>
  <c r="R351" i="3"/>
  <c r="R397" i="3"/>
  <c r="R168" i="3"/>
  <c r="R182" i="3"/>
  <c r="R284" i="3"/>
  <c r="R490" i="3"/>
  <c r="R135" i="3"/>
  <c r="R20" i="3"/>
  <c r="R231" i="3"/>
  <c r="R360" i="3"/>
  <c r="R136" i="3"/>
  <c r="R508" i="3"/>
  <c r="R144" i="3"/>
  <c r="R190" i="3"/>
  <c r="R187" i="3"/>
  <c r="R116" i="3"/>
  <c r="R295" i="3"/>
  <c r="R37" i="3"/>
  <c r="R27" i="3"/>
  <c r="R191" i="3"/>
  <c r="R434" i="3"/>
  <c r="R205" i="3"/>
  <c r="R381" i="3"/>
  <c r="R134" i="3"/>
  <c r="R239" i="3"/>
  <c r="R153" i="3"/>
  <c r="R288" i="3"/>
  <c r="R40" i="3"/>
  <c r="R277" i="3"/>
  <c r="R247" i="3"/>
  <c r="R246" i="3"/>
  <c r="R486" i="3"/>
  <c r="R117" i="3"/>
  <c r="R122" i="3"/>
  <c r="R164" i="3"/>
  <c r="R382" i="3"/>
  <c r="R220" i="3"/>
  <c r="R544" i="3"/>
  <c r="R394" i="3"/>
  <c r="R478" i="3"/>
  <c r="R268" i="3"/>
  <c r="R413" i="3"/>
  <c r="R471" i="3"/>
  <c r="R533" i="3"/>
  <c r="R59" i="3"/>
  <c r="R181" i="3"/>
  <c r="R551" i="3"/>
  <c r="R483" i="3"/>
  <c r="R445" i="3"/>
  <c r="R398" i="3"/>
  <c r="R55" i="3"/>
  <c r="R26" i="3"/>
  <c r="R550" i="3"/>
  <c r="R210" i="3"/>
  <c r="R526" i="3"/>
  <c r="R455" i="3"/>
  <c r="R106" i="3"/>
  <c r="R213" i="3"/>
  <c r="R101" i="3"/>
  <c r="R52" i="3"/>
  <c r="R197" i="3"/>
  <c r="R160" i="3"/>
  <c r="R157" i="3"/>
  <c r="R156" i="3" s="1"/>
  <c r="R263" i="3"/>
  <c r="R98" i="3"/>
  <c r="R35" i="3"/>
  <c r="R436" i="3"/>
  <c r="R409" i="3"/>
  <c r="R457" i="3"/>
  <c r="R296" i="3"/>
  <c r="R192" i="3"/>
  <c r="R411" i="3"/>
  <c r="R105" i="3"/>
  <c r="R141" i="3"/>
  <c r="R473" i="3"/>
  <c r="R376" i="3"/>
  <c r="R75" i="3"/>
  <c r="R512" i="3"/>
  <c r="R280" i="3"/>
  <c r="R102" i="3"/>
  <c r="R323" i="3"/>
  <c r="R196" i="3"/>
  <c r="R405" i="3"/>
  <c r="R172" i="3"/>
  <c r="R458" i="3"/>
  <c r="R297" i="3"/>
  <c r="R73" i="3"/>
  <c r="R507" i="3"/>
  <c r="R529" i="3"/>
  <c r="R451" i="3"/>
  <c r="R100" i="3"/>
  <c r="R235" i="3"/>
  <c r="R448" i="3"/>
  <c r="R488" i="3"/>
  <c r="R224" i="3"/>
  <c r="R536" i="3"/>
  <c r="R359" i="3"/>
  <c r="R429" i="3"/>
  <c r="R271" i="3"/>
  <c r="R44" i="3"/>
  <c r="R99" i="3"/>
  <c r="R401" i="3"/>
  <c r="R456" i="3"/>
  <c r="R166" i="3"/>
  <c r="R193" i="3"/>
  <c r="R362" i="3"/>
  <c r="R43" i="3"/>
  <c r="R140" i="3"/>
  <c r="R440" i="3"/>
  <c r="R138" i="3"/>
  <c r="R53" i="3"/>
  <c r="R115" i="3"/>
  <c r="R249" i="3"/>
  <c r="R124" i="3"/>
  <c r="R447" i="3"/>
  <c r="R45" i="3"/>
  <c r="R49" i="3"/>
  <c r="R433" i="3"/>
  <c r="R368" i="3"/>
  <c r="R272" i="3"/>
  <c r="R130" i="3"/>
  <c r="R372" i="3"/>
  <c r="R475" i="3"/>
  <c r="R137" i="3"/>
  <c r="R416" i="3"/>
  <c r="R415" i="3"/>
  <c r="R540" i="3"/>
  <c r="R336" i="3"/>
  <c r="R521" i="3"/>
  <c r="R256" i="3"/>
  <c r="R84" i="3"/>
  <c r="R114" i="3"/>
  <c r="R509" i="3"/>
  <c r="R94" i="3"/>
  <c r="R278" i="3"/>
  <c r="R329" i="3"/>
  <c r="R353" i="3"/>
  <c r="R428" i="3"/>
  <c r="R515" i="3"/>
  <c r="R259" i="3"/>
  <c r="R568" i="3"/>
  <c r="R311" i="3"/>
  <c r="R91" i="3"/>
  <c r="R364" i="3"/>
  <c r="R221" i="3"/>
  <c r="R264" i="3"/>
  <c r="R454" i="3"/>
  <c r="R150" i="3"/>
  <c r="R443" i="3"/>
  <c r="R453" i="3"/>
  <c r="R308" i="3"/>
  <c r="R279" i="3"/>
  <c r="R430" i="3"/>
  <c r="R489" i="3"/>
  <c r="R283" i="3"/>
  <c r="R57" i="3"/>
  <c r="R85" i="3"/>
  <c r="R151" i="3"/>
  <c r="R459" i="3"/>
  <c r="R497" i="3"/>
  <c r="R391" i="3"/>
  <c r="R325" i="3"/>
  <c r="R421" i="3"/>
  <c r="R504" i="3"/>
  <c r="R252" i="3"/>
  <c r="R154" i="3"/>
  <c r="R186" i="3"/>
  <c r="R46" i="3"/>
  <c r="R468" i="3"/>
  <c r="R142" i="3"/>
  <c r="R281" i="3"/>
  <c r="R56" i="3"/>
  <c r="R571" i="3"/>
  <c r="R111" i="3"/>
  <c r="R484" i="3"/>
  <c r="R302" i="3"/>
  <c r="R422" i="3"/>
  <c r="R146" i="3"/>
  <c r="R244" i="3"/>
  <c r="R543" i="3"/>
  <c r="R328" i="3"/>
  <c r="R335" i="3"/>
  <c r="R414" i="3"/>
  <c r="R232" i="3"/>
  <c r="R390" i="3"/>
  <c r="R425" i="3"/>
  <c r="R61" i="3"/>
  <c r="R572" i="3"/>
  <c r="R31" i="3"/>
  <c r="R36" i="3"/>
  <c r="R260" i="3"/>
  <c r="R357" i="3"/>
  <c r="R79" i="3"/>
  <c r="R363" i="3"/>
  <c r="R270" i="3"/>
  <c r="R358" i="3"/>
  <c r="R167" i="3"/>
  <c r="R385" i="3"/>
  <c r="R310" i="3"/>
  <c r="R380" i="3"/>
  <c r="R417" i="3"/>
  <c r="R419" i="3"/>
  <c r="R387" i="3"/>
  <c r="R479" i="3"/>
  <c r="R189" i="3"/>
  <c r="R96" i="3"/>
  <c r="R518" i="3"/>
  <c r="R198" i="3"/>
  <c r="R285" i="3"/>
  <c r="R423" i="3"/>
  <c r="R89" i="3"/>
  <c r="R395" i="3"/>
  <c r="R371" i="3"/>
  <c r="R171" i="3"/>
  <c r="R110" i="3"/>
  <c r="R290" i="3"/>
  <c r="R494" i="3"/>
  <c r="R78" i="3"/>
  <c r="R143" i="3"/>
  <c r="P585" i="3"/>
  <c r="R379" i="3"/>
  <c r="R41" i="3"/>
  <c r="R316" i="3"/>
  <c r="R389" i="3"/>
  <c r="R410" i="3"/>
  <c r="R563" i="3"/>
  <c r="R38" i="3"/>
  <c r="R64" i="3"/>
  <c r="R177" i="3"/>
  <c r="R315" i="3"/>
  <c r="R324" i="3"/>
  <c r="R236" i="3"/>
  <c r="R388" i="3"/>
  <c r="R158" i="3"/>
  <c r="R298" i="3"/>
  <c r="R465" i="3"/>
  <c r="R169" i="3"/>
  <c r="R386" i="3"/>
  <c r="R300" i="3"/>
  <c r="R148" i="3"/>
  <c r="R233" i="3"/>
  <c r="R564" i="3"/>
  <c r="R28" i="3"/>
  <c r="R62" i="3"/>
  <c r="R39" i="3"/>
  <c r="R95" i="3"/>
  <c r="R547" i="3"/>
  <c r="R520" i="3"/>
  <c r="R129" i="3"/>
  <c r="R304" i="3"/>
  <c r="R211" i="3"/>
  <c r="R408" i="3"/>
  <c r="R495" i="3"/>
  <c r="R42" i="3"/>
  <c r="R292" i="3"/>
  <c r="R242" i="3"/>
  <c r="R147" i="3"/>
  <c r="R432" i="3"/>
  <c r="R155" i="3"/>
  <c r="R180" i="3"/>
  <c r="R546" i="3"/>
  <c r="R534" i="3"/>
  <c r="R165" i="3"/>
  <c r="R70" i="3"/>
  <c r="R60" i="3"/>
  <c r="R126" i="3"/>
  <c r="R575" i="3"/>
  <c r="R33" i="3"/>
  <c r="R67" i="3"/>
  <c r="R427" i="3"/>
  <c r="R502" i="3"/>
  <c r="R29" i="3"/>
  <c r="R322" i="3"/>
  <c r="R498" i="3"/>
  <c r="R519" i="3"/>
  <c r="R162" i="3"/>
  <c r="R516" i="3"/>
  <c r="R30" i="3"/>
  <c r="R227" i="3"/>
  <c r="R573" i="3"/>
  <c r="R32" i="3"/>
  <c r="R69" i="3"/>
  <c r="R331" i="3"/>
  <c r="R442" i="3"/>
  <c r="R173" i="3"/>
  <c r="R305" i="3"/>
  <c r="R258" i="3"/>
  <c r="R251" i="3"/>
  <c r="R545" i="3"/>
  <c r="R523" i="3"/>
  <c r="R493" i="3"/>
  <c r="R107" i="3"/>
  <c r="R113" i="3"/>
  <c r="R299" i="3"/>
  <c r="R309" i="3"/>
  <c r="R426" i="3"/>
  <c r="R338" i="3"/>
  <c r="R208" i="3"/>
  <c r="R207" i="3" s="1"/>
  <c r="R446" i="3"/>
  <c r="R306" i="3"/>
  <c r="R330" i="3"/>
  <c r="R383" i="3"/>
  <c r="R352" i="3"/>
  <c r="R438" i="3"/>
  <c r="R431" i="3"/>
  <c r="R125" i="3"/>
  <c r="R19" i="3"/>
  <c r="R119" i="3"/>
  <c r="R320" i="3"/>
  <c r="R47" i="3"/>
  <c r="R327" i="3"/>
  <c r="R48" i="3"/>
  <c r="R86" i="3"/>
  <c r="R566" i="3"/>
  <c r="R384" i="3"/>
  <c r="R88" i="3"/>
  <c r="R301" i="3"/>
  <c r="R530" i="3"/>
  <c r="R225" i="3"/>
  <c r="R266" i="3"/>
  <c r="R517" i="3"/>
  <c r="R531" i="3"/>
  <c r="R537" i="3"/>
  <c r="R378" i="3"/>
  <c r="R466" i="3"/>
  <c r="R241" i="3"/>
  <c r="R373" i="3"/>
  <c r="R472" i="3"/>
  <c r="R539" i="3"/>
  <c r="R83" i="3"/>
  <c r="R562" i="3"/>
  <c r="R176" i="3"/>
  <c r="R175" i="3" s="1"/>
  <c r="R303" i="3"/>
  <c r="R238" i="3"/>
  <c r="R477" i="3"/>
  <c r="R339" i="3"/>
  <c r="R77" i="3"/>
  <c r="R159" i="3"/>
  <c r="R482" i="3"/>
  <c r="R174" i="3"/>
  <c r="R139" i="3"/>
  <c r="R216" i="3"/>
  <c r="R476" i="3"/>
  <c r="R133" i="3"/>
  <c r="R399" i="3"/>
  <c r="R286" i="3"/>
  <c r="R81" i="3"/>
  <c r="R560" i="3"/>
  <c r="R510" i="3"/>
  <c r="R212" i="3"/>
  <c r="R204" i="3"/>
  <c r="R34" i="3"/>
  <c r="R112" i="3"/>
  <c r="R341" i="3"/>
  <c r="R469" i="3"/>
  <c r="R524" i="3"/>
  <c r="R400" i="3"/>
  <c r="R463" i="3"/>
  <c r="R406" i="3"/>
  <c r="R312" i="3"/>
  <c r="R237" i="3"/>
  <c r="R480" i="3"/>
  <c r="R444" i="3"/>
  <c r="R97" i="3"/>
  <c r="R556" i="3"/>
  <c r="R334" i="3"/>
  <c r="R185" i="3"/>
  <c r="R467" i="3"/>
  <c r="R441" i="3"/>
  <c r="R109" i="3"/>
  <c r="R108" i="3"/>
  <c r="R491" i="3"/>
  <c r="R200" i="3"/>
  <c r="R248" i="3"/>
  <c r="R377" i="3"/>
  <c r="R496" i="3"/>
  <c r="R24" i="3"/>
  <c r="R123" i="3"/>
  <c r="R514" i="3"/>
  <c r="R294" i="3"/>
  <c r="R104" i="3"/>
  <c r="R578" i="3"/>
  <c r="S31" i="10"/>
  <c r="T31" i="10" s="1"/>
  <c r="F28" i="2"/>
  <c r="G15" i="10"/>
  <c r="R178" i="3"/>
  <c r="R179" i="3"/>
  <c r="R565" i="3"/>
  <c r="R355" i="3"/>
  <c r="R289" i="3"/>
  <c r="R222" i="3"/>
  <c r="R255" i="3"/>
  <c r="R396" i="3"/>
  <c r="R354" i="3"/>
  <c r="R461" i="3"/>
  <c r="R420" i="3"/>
  <c r="R265" i="3"/>
  <c r="R485" i="3"/>
  <c r="R513" i="3"/>
  <c r="R240" i="3"/>
  <c r="R199" i="3"/>
  <c r="R282" i="3"/>
  <c r="R579" i="3"/>
  <c r="R528" i="3"/>
  <c r="R245" i="3"/>
  <c r="R535" i="3"/>
  <c r="R404" i="3"/>
  <c r="R274" i="3"/>
  <c r="R464" i="3"/>
  <c r="R65" i="3"/>
  <c r="R72" i="3"/>
  <c r="R558" i="3"/>
  <c r="R375" i="3"/>
  <c r="R532" i="3"/>
  <c r="R367" i="3"/>
  <c r="R370" i="3"/>
  <c r="R74" i="3"/>
  <c r="R287" i="3"/>
  <c r="R487" i="3"/>
  <c r="R501" i="3"/>
  <c r="R333" i="3"/>
  <c r="R412" i="3"/>
  <c r="R332" i="3"/>
  <c r="R374" i="3"/>
  <c r="R549" i="3"/>
  <c r="R21" i="3"/>
  <c r="R424" i="3"/>
  <c r="R267" i="3"/>
  <c r="R511" i="3"/>
  <c r="R553" i="3"/>
  <c r="R337" i="3"/>
  <c r="R149" i="3"/>
  <c r="R214" i="3"/>
  <c r="R22" i="3"/>
  <c r="R63" i="3"/>
  <c r="R71" i="3"/>
  <c r="R557" i="3"/>
  <c r="R418" i="3"/>
  <c r="R66" i="3"/>
  <c r="R555" i="3"/>
  <c r="R559" i="3"/>
  <c r="R319" i="3"/>
  <c r="R76" i="3"/>
  <c r="R402" i="3"/>
  <c r="R152" i="3"/>
  <c r="R366" i="3"/>
  <c r="R452" i="3"/>
  <c r="R23" i="3"/>
  <c r="R340" i="3"/>
  <c r="R243" i="3"/>
  <c r="R90" i="3"/>
  <c r="R541" i="3"/>
  <c r="R276" i="3"/>
  <c r="R435" i="3"/>
  <c r="R307" i="3"/>
  <c r="R217" i="3"/>
  <c r="R439" i="3"/>
  <c r="R393" i="3"/>
  <c r="R228" i="3"/>
  <c r="R131" i="3"/>
  <c r="R128" i="3"/>
  <c r="R369" i="3"/>
  <c r="R481" i="3"/>
  <c r="R82" i="3"/>
  <c r="R54" i="3"/>
  <c r="R576" i="3"/>
  <c r="R492" i="3"/>
  <c r="R58" i="3"/>
  <c r="R80" i="3"/>
  <c r="R68" i="3"/>
  <c r="R118" i="3"/>
  <c r="R183" i="3"/>
  <c r="R250" i="3"/>
  <c r="R257" i="3"/>
  <c r="R254" i="3"/>
  <c r="R93" i="3"/>
  <c r="R505" i="3"/>
  <c r="R234" i="3"/>
  <c r="R226" i="3"/>
  <c r="R450" i="3"/>
  <c r="R506" i="3"/>
  <c r="R326" i="3"/>
  <c r="R219" i="3"/>
  <c r="R273" i="3"/>
  <c r="R262" i="3"/>
  <c r="R580" i="3"/>
  <c r="R127" i="3"/>
  <c r="R392" i="3"/>
  <c r="R215" i="3"/>
  <c r="R314" i="3"/>
  <c r="R293" i="3"/>
  <c r="R202" i="3"/>
  <c r="R223" i="3"/>
  <c r="R269" i="3"/>
  <c r="R365" i="3"/>
  <c r="R103" i="3"/>
  <c r="R561" i="3"/>
  <c r="R554" i="3"/>
  <c r="F18" i="2"/>
  <c r="F23" i="2"/>
  <c r="F34" i="2"/>
  <c r="F24" i="2"/>
  <c r="F36" i="2"/>
  <c r="F30" i="2"/>
  <c r="F32" i="2"/>
  <c r="F22" i="2"/>
  <c r="F20" i="2"/>
  <c r="F26" i="2"/>
  <c r="F25" i="2"/>
  <c r="F27" i="2"/>
  <c r="F35" i="2"/>
  <c r="F31" i="2"/>
  <c r="F29" i="2"/>
  <c r="F19" i="2"/>
  <c r="F21" i="2"/>
  <c r="F37" i="2"/>
  <c r="F17" i="2"/>
  <c r="F33" i="2"/>
  <c r="F64" i="10" l="1"/>
  <c r="S64" i="10" s="1"/>
  <c r="S65" i="10"/>
  <c r="T65" i="10" s="1"/>
  <c r="F41" i="2"/>
  <c r="E34" i="10"/>
  <c r="E62" i="10"/>
  <c r="E60" i="10"/>
  <c r="E50" i="10"/>
  <c r="E38" i="10"/>
  <c r="E32" i="10"/>
  <c r="E36" i="10"/>
  <c r="E28" i="10"/>
  <c r="E42" i="10"/>
  <c r="E30" i="10"/>
  <c r="E40" i="10"/>
  <c r="E44" i="10"/>
  <c r="E46" i="10"/>
  <c r="E20" i="10"/>
  <c r="E48" i="10"/>
  <c r="E26" i="10"/>
  <c r="E52" i="10"/>
  <c r="E18" i="10"/>
  <c r="E54" i="10"/>
  <c r="E24" i="10"/>
  <c r="E56" i="10"/>
  <c r="E58" i="10"/>
  <c r="E22" i="10"/>
  <c r="E66" i="10" l="1"/>
  <c r="E64" i="10"/>
  <c r="T64" i="10" s="1"/>
  <c r="S63" i="10"/>
  <c r="T63" i="10" s="1"/>
  <c r="F67" i="10" l="1"/>
  <c r="G67" i="10" s="1"/>
  <c r="H67" i="10" s="1"/>
  <c r="I67" i="10" s="1"/>
  <c r="J67" i="10" s="1"/>
  <c r="K67" i="10" s="1"/>
  <c r="L67" i="10" s="1"/>
  <c r="M67" i="10" s="1"/>
  <c r="N67" i="10" s="1"/>
  <c r="O67" i="10" s="1"/>
  <c r="P67" i="10" s="1"/>
  <c r="Q67" i="10" s="1"/>
  <c r="F66" i="10" l="1"/>
  <c r="G66" i="10" s="1"/>
  <c r="H66" i="10" l="1"/>
  <c r="I66" i="10" s="1"/>
  <c r="J66" i="10" s="1"/>
  <c r="K66" i="10" s="1"/>
  <c r="L66" i="10" s="1"/>
  <c r="M66" i="10" s="1"/>
  <c r="N66" i="10" s="1"/>
  <c r="O66" i="10" s="1"/>
  <c r="P66" i="10" s="1"/>
  <c r="Q66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tc={99E7A3E2-B509-47A2-95A0-5CCD7BC23415}</author>
  </authors>
  <commentList>
    <comment ref="E373" authorId="0" shapeId="0" xr:uid="{99E7A3E2-B509-47A2-95A0-5CCD7BC23415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Está porta deverá permanecer aberta durante todo expediente - parece que não tem no novo projeto</t>
      </text>
    </comment>
  </commentList>
</comments>
</file>

<file path=xl/sharedStrings.xml><?xml version="1.0" encoding="utf-8"?>
<sst xmlns="http://schemas.openxmlformats.org/spreadsheetml/2006/main" count="2795" uniqueCount="1596">
  <si>
    <t xml:space="preserve">DADOS GERAIS </t>
  </si>
  <si>
    <t>Secretaria de Atenção Primária à Saúde</t>
  </si>
  <si>
    <t>Bancos:</t>
  </si>
  <si>
    <t>SINAPI (11/2024) - CPOS/CDHU (01/2025) - SBC (01/2025) - ORSE (10/2024) - IOPES (08/2024) - EMOP (11/2024) - SEINFRA (028)</t>
  </si>
  <si>
    <t>Obra:</t>
  </si>
  <si>
    <t>Unidade Básica de Saúde Porte 3 - Área Construída: 665,76m²</t>
  </si>
  <si>
    <t>Local:</t>
  </si>
  <si>
    <t>Ministério da Saúde - Departamento de Estratégias e Políticas de Saúde Comunitária</t>
  </si>
  <si>
    <t>Região:</t>
  </si>
  <si>
    <t>MG</t>
  </si>
  <si>
    <t>Data Base:</t>
  </si>
  <si>
    <t>BDI Geral (%):</t>
  </si>
  <si>
    <t>BDI Equipamentos (%):</t>
  </si>
  <si>
    <t>Área construída (m²):</t>
  </si>
  <si>
    <t>Data:</t>
  </si>
  <si>
    <t>Revisão:</t>
  </si>
  <si>
    <t>Responsável Técnico pelo Orçamento:</t>
  </si>
  <si>
    <t>Cargo Responsável Técnico:</t>
  </si>
  <si>
    <t>________________________________________________________________________________</t>
  </si>
  <si>
    <t>PLANILHA RESUMO</t>
  </si>
  <si>
    <t>BDI Geral:</t>
  </si>
  <si>
    <t>Encargo Social Mensalista:</t>
  </si>
  <si>
    <t>BDI Equipamentos:</t>
  </si>
  <si>
    <t>Encargo Social Horista:</t>
  </si>
  <si>
    <t>ITEM</t>
  </si>
  <si>
    <t>DESCRIÇÃO</t>
  </si>
  <si>
    <t>PREÇO</t>
  </si>
  <si>
    <t>%</t>
  </si>
  <si>
    <t>TOTAL</t>
  </si>
  <si>
    <t>Notas:</t>
  </si>
  <si>
    <t>Estão exclusos do escopo: movimentação de terra, mobiliário e equipamentos, piso intertravado, bate-macas, chapas metálicas das portas, paisagismo (exceto grama), instalações de automação, CFTV, energia fotovoltaica, controle de acesso, CATV, sonorização, compressor odontológico e bomba de vacuo odontológico portatéis e equipamentos de ar condicionado.</t>
  </si>
  <si>
    <t>PLANILHA DE 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</si>
  <si>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</si>
  <si>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</si>
  <si>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</si>
  <si>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</si>
  <si>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</si>
  <si>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</si>
  <si>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</si>
  <si>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</si>
  <si>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</si>
  <si>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</si>
  <si>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</si>
  <si>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</si>
  <si>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>SERVIÇOS PRELIMINARES E INDIRETOS</t>
  </si>
  <si>
    <t xml:space="preserve"> 1.1 </t>
  </si>
  <si>
    <t>CANTEIRO DE OBRAS</t>
  </si>
  <si>
    <t xml:space="preserve"> 1.1.1 </t>
  </si>
  <si>
    <t xml:space="preserve"> 02.02.150 </t>
  </si>
  <si>
    <t>CPOS/CDHU</t>
  </si>
  <si>
    <t>LOCAÇÃO DE CONTAINER TIPO DEPÓSITO - ÁREA MÍNIMA DE 13,80 M²</t>
  </si>
  <si>
    <t>UNMES</t>
  </si>
  <si>
    <t xml:space="preserve"> 1.1.2 </t>
  </si>
  <si>
    <t xml:space="preserve"> 11703 </t>
  </si>
  <si>
    <t>ORSE</t>
  </si>
  <si>
    <t>Barracão aberto para apoio à produção (carpintaria, central de armação, oficina, etc.) c/ tesouras, telha 4mm, piso em concreto desempolado</t>
  </si>
  <si>
    <t>m²</t>
  </si>
  <si>
    <t xml:space="preserve"> 1.1.3 </t>
  </si>
  <si>
    <t xml:space="preserve"> 4656 </t>
  </si>
  <si>
    <t>Locação de container - Banheiro com chuveiros e vasos - 4,30 x 2,30m</t>
  </si>
  <si>
    <t>mês</t>
  </si>
  <si>
    <t xml:space="preserve"> 1.1.4 </t>
  </si>
  <si>
    <t xml:space="preserve"> 012208 </t>
  </si>
  <si>
    <t>SBC</t>
  </si>
  <si>
    <t>BARRACAO PARA REFEITORIO EM OBRAS EM COMPENSADO</t>
  </si>
  <si>
    <t xml:space="preserve"> 1.1.5 </t>
  </si>
  <si>
    <t xml:space="preserve"> 95648 </t>
  </si>
  <si>
    <t>SINAPI</t>
  </si>
  <si>
    <t>KIT CAVALETE PARA MEDIÇÃO DE ÁGUA - ENTRADA INDIVIDUALIZADA, EM CPVC DN 28 MM (1"), PARA 1 MEDIDOR - FORNECIMENTO E INSTALAÇÃO (EXCLUSIVE HIDRÔMETRO). AF_03/2024</t>
  </si>
  <si>
    <t>UN</t>
  </si>
  <si>
    <t xml:space="preserve"> 1.1.6 </t>
  </si>
  <si>
    <t xml:space="preserve"> 95673 </t>
  </si>
  <si>
    <t>HIDRÔMETRO DN 1/2", 1,5 M3/H - FORNECIMENTO E INSTALAÇÃO. AF_03/2024</t>
  </si>
  <si>
    <t xml:space="preserve"> 1.1.7 </t>
  </si>
  <si>
    <t xml:space="preserve"> 101509 </t>
  </si>
  <si>
    <t xml:space="preserve"> 1.1.8 </t>
  </si>
  <si>
    <t xml:space="preserve"> 103689 </t>
  </si>
  <si>
    <t>FORNECIMENTO E INSTALAÇÃO DE PLACA DE OBRA COM CHAPA GALVANIZADA E ESTRUTURA DE MADEIRA. AF_03/2022_PS</t>
  </si>
  <si>
    <t xml:space="preserve"> 1.1.9 </t>
  </si>
  <si>
    <t xml:space="preserve"> 05.07.040 </t>
  </si>
  <si>
    <t>REMOÇÃO DE ENTULHO SEPARADO DE OBRA COM CAÇAMBA METÁLICA - TERRA, ALVENARIA, CONCRETO, ARGAMASSA, MADEIRA, PAPEL, PLÁSTICO OU METAL</t>
  </si>
  <si>
    <t>m³</t>
  </si>
  <si>
    <t xml:space="preserve"> 1.1.10 </t>
  </si>
  <si>
    <t xml:space="preserve"> 98459 </t>
  </si>
  <si>
    <t>TAPUME COM TELHA METÁLICA. AF_03/2024</t>
  </si>
  <si>
    <t>ADMINISTRAÇÃO LOCAL DA OBRA</t>
  </si>
  <si>
    <t xml:space="preserve"> 93565 </t>
  </si>
  <si>
    <t>ENGENHEIRO CIVIL DE OBRA JUNIOR COM ENCARGOS COMPLEMENTARES</t>
  </si>
  <si>
    <t>MES</t>
  </si>
  <si>
    <t xml:space="preserve"> 012689 </t>
  </si>
  <si>
    <t>MOBILIZACAO E DESMOBILIZACAO DE CANTEIRO</t>
  </si>
  <si>
    <t>EQUIPAMENTOS DE APOIO</t>
  </si>
  <si>
    <t xml:space="preserve"> CPU1926 </t>
  </si>
  <si>
    <t>Próprio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</si>
  <si>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</si>
  <si>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M2XMÊS</t>
  </si>
  <si>
    <t>FUNDAÇÃO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</si>
  <si>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</si>
  <si>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</si>
  <si>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</si>
  <si>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</si>
  <si>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</si>
  <si>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 xml:space="preserve"> 93358 </t>
  </si>
  <si>
    <t>ESCAVAÇÃO MANUAL DE VALA COM PROFUNDIDADE MENOR OU IGUAL A 1,30 M. AF_02/2021</t>
  </si>
  <si>
    <t xml:space="preserve"> 100324 </t>
  </si>
  <si>
    <t>LASTRO COM MATERIAL GRANULAR (PEDRA BRITADA N.1 E PEDRA BRITADA N.2), APLICADO EM PISOS OU LAJES SOBRE SOLO, ESPESSURA DE *10 CM*. AF_01/2024</t>
  </si>
  <si>
    <t xml:space="preserve"> 96534 </t>
  </si>
  <si>
    <t>FABRICAÇÃO, MONTAGEM E DESMONTAGEM DE FÔRMA PARA BLOCO DE COROAMENTO, EM MADEIRA SERRADA, E=25 MM, 4 UTILIZAÇÕES. AF_01/2024</t>
  </si>
  <si>
    <t xml:space="preserve"> 96543 </t>
  </si>
  <si>
    <t>ARMAÇÃO DE BLOCO UTILIZANDO AÇO CA-60 DE 5 MM - MONTAGEM. AF_01/2024</t>
  </si>
  <si>
    <t>KG</t>
  </si>
  <si>
    <t xml:space="preserve"> 96544 </t>
  </si>
  <si>
    <t>ARMAÇÃO DE BLOCO UTILIZANDO AÇO CA-50 DE 6,3 MM - MONTAGEM. AF_01/2024</t>
  </si>
  <si>
    <t xml:space="preserve"> 96545 </t>
  </si>
  <si>
    <t>ARMAÇÃO DE BLOCO UTILIZANDO AÇO CA-50 DE 8 MM - MONTAGEM. AF_01/2024</t>
  </si>
  <si>
    <t xml:space="preserve"> 96546 </t>
  </si>
  <si>
    <t>ARMAÇÃO DE BLOCO UTILIZANDO AÇO CA-50 DE 10 MM - MONTAGEM. AF_01/2024</t>
  </si>
  <si>
    <t xml:space="preserve"> 104920 </t>
  </si>
  <si>
    <t>ARMAÇÃO DE BLOCO, SAPATA ISOLADA, VIGA BALDRAME E SAPATA CORRIDA UTILIZANDO AÇO CA-50 DE 12,5 MM - MONTAGEM. AF_01/2024</t>
  </si>
  <si>
    <t xml:space="preserve"> 104921 </t>
  </si>
  <si>
    <t>ARMAÇÃO DE BLOCO, SAPATA ISOLADA, VIGA BALDRAME E SAPATA CORRIDA UTILIZANDO AÇO CA-50 DE 16 MM - MONTAGEM. AF_01/2024</t>
  </si>
  <si>
    <t xml:space="preserve"> 96557 </t>
  </si>
  <si>
    <t>CONCRETAGEM DE BLOCO DE COROAMENTO OU VIGA BALDRAME, FCK 30 MPA, COM USO DE BOMBA - LANÇAMENTO, ADENSAMENTO E ACABAMENTO. AF_01/2024</t>
  </si>
  <si>
    <t xml:space="preserve"> 100574 </t>
  </si>
  <si>
    <t>ESPALHAMENTO DE MATERIAL COM TRATOR DE ESTEIRAS. AF_11/2019</t>
  </si>
  <si>
    <t xml:space="preserve"> 93382 </t>
  </si>
  <si>
    <t>REATERRO MANUAL DE VALAS, COM COMPACTADOR DE SOLOS DE PERCUSSÃO. AF_08/2023</t>
  </si>
  <si>
    <t xml:space="preserve"> 98557 </t>
  </si>
  <si>
    <t>IMPERMEABILIZAÇÃO DE SUPERFÍCIE COM EMULSÃO ASFÁLTICA, 2 DEMÃOS. AF_09/2023</t>
  </si>
  <si>
    <t xml:space="preserve"> 000128 </t>
  </si>
  <si>
    <t>CONTROLE TECNOLOGICO DE CONCRETOS</t>
  </si>
  <si>
    <t>ESTRUTURA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</si>
  <si>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</si>
  <si>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</si>
  <si>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92762 </t>
  </si>
  <si>
    <t>ARMAÇÃO DE PILAR OU VIGA DE ESTRUTURA CONVENCIONAL DE CONCRETO ARMADO UTILIZANDO AÇO CA-50 DE 10,0 MM - MONTAGEM. AF_06/2022</t>
  </si>
  <si>
    <t xml:space="preserve"> 92763 </t>
  </si>
  <si>
    <t>ARMAÇÃO DE PILAR OU VIGA DE ESTRUTURA CONVENCIONAL DE CONCRETO ARMADO UTILIZANDO AÇO CA-50 DE 12,5 MM - MONTAGEM. AF_06/2022</t>
  </si>
  <si>
    <t xml:space="preserve"> 92764 </t>
  </si>
  <si>
    <t>ARMAÇÃO DE PILAR OU VIGA DE ESTRUTURA CONVENCIONAL DE CONCRETO ARMADO UTILIZANDO AÇO CA-50 DE 16,0 MM - MONTAGEM. AF_06/2022</t>
  </si>
  <si>
    <t xml:space="preserve"> 92759 </t>
  </si>
  <si>
    <t>ARMAÇÃO DE PILAR OU VIGA DE ESTRUTURA CONVENCIONAL DE CONCRETO ARMADO UTILIZANDO AÇO CA-60 DE 5,0 MM - MONTAGEM. AF_06/2022</t>
  </si>
  <si>
    <t xml:space="preserve"> CPU2284 </t>
  </si>
  <si>
    <t>CONCRETAGEM DE PILARES, FCK = 30 MPA, COM USO DE BOMBA - LANÇAMENTO, ADENSAMENTO E ACABAMENTO. AF_02/2022_PS</t>
  </si>
  <si>
    <t xml:space="preserve"> 92460 </t>
  </si>
  <si>
    <t>MONTAGEM E DESMONTAGEM DE FÔRMA DE VIGA, ESCORAMENTO METÁLICO, PÉ-DIREITO SIMPLES, EM CHAPA DE MADEIRA RESINADA, 6 UTILIZAÇÕES. AF_09/2020</t>
  </si>
  <si>
    <t xml:space="preserve"> 92760 </t>
  </si>
  <si>
    <t>ARMAÇÃO DE PILAR OU VIGA DE ESTRUTURA CONVENCIONAL DE CONCRETO ARMADO UTILIZANDO AÇO CA-50 DE 6,3 MM - MONTAGEM. AF_06/2022</t>
  </si>
  <si>
    <t xml:space="preserve"> 92761 </t>
  </si>
  <si>
    <t>ARMAÇÃO DE PILAR OU VIGA DE ESTRUTURA CONVENCIONAL DE CONCRETO ARMADO UTILIZANDO AÇO CA-50 DE 8,0 MM - MONTAGEM. AF_06/2022</t>
  </si>
  <si>
    <t>ARMAÇÃO DE PILAR OU VIGA DE ESTRUTURA CONVENCIONAL DE CONCRETO ARMADO UTILIZANDO AÇO CA-50 DE 20,0 MM - MONTAGEM. AF_06/2022</t>
  </si>
  <si>
    <t xml:space="preserve"> CPU2283 </t>
  </si>
  <si>
    <t>CONCRETAGEM DE VIGAS E LAJES, FCK=30 MPA, PARA LAJES MACIÇAS OU NERVURADAS COM USO DE BOMBA - LANÇAMENTO, ADENSAMENTO E ACABAMENTO.</t>
  </si>
  <si>
    <t xml:space="preserve"> 3.3 </t>
  </si>
  <si>
    <t>LAJES</t>
  </si>
  <si>
    <t xml:space="preserve"> 3.3.1 </t>
  </si>
  <si>
    <t xml:space="preserve"> 92515 </t>
  </si>
  <si>
    <t>MONTAGEM E DESMONTAGEM DE FÔRMA DE LAJE MACIÇA, PÉ-DIREITO DUPLO, EM CHAPA DE MADEIRA COMPENSADA RESINADA, 6 UTILIZAÇÕES. AF_09/2020</t>
  </si>
  <si>
    <t xml:space="preserve"> 3.3.2 </t>
  </si>
  <si>
    <t xml:space="preserve"> 92768 </t>
  </si>
  <si>
    <t>ARMAÇÃO DE LAJE DE ESTRUTURA CONVENCIONAL DE CONCRETO ARMADO UTILIZANDO AÇO CA-60 DE 5,0 MM - MONTAGEM. AF_06/2022</t>
  </si>
  <si>
    <t xml:space="preserve"> 3.3.3 </t>
  </si>
  <si>
    <t xml:space="preserve"> 92769 </t>
  </si>
  <si>
    <t>ARMAÇÃO DE LAJE DE ESTRUTURA CONVENCIONAL DE CONCRETO ARMADO UTILIZANDO AÇO CA-50 DE 6,3 MM - MONTAGEM. AF_06/2022</t>
  </si>
  <si>
    <t xml:space="preserve"> 3.3.4 </t>
  </si>
  <si>
    <t xml:space="preserve"> 92770 </t>
  </si>
  <si>
    <t>ARMAÇÃO DE LAJE DE ESTRUTURA CONVENCIONAL DE CONCRETO ARMADO UTILIZANDO AÇO CA-50 DE 8,0 MM - MONTAGEM. AF_06/2022</t>
  </si>
  <si>
    <t xml:space="preserve"> 3.3.5 </t>
  </si>
  <si>
    <t xml:space="preserve"> 92771 </t>
  </si>
  <si>
    <t>ARMAÇÃO DE LAJE DE ESTRUTURA CONVENCIONAL DE CONCRETO ARMADO UTILIZANDO AÇO CA-50 DE 10,0 MM - MONTAGEM. AF_06/2022</t>
  </si>
  <si>
    <t xml:space="preserve"> 3.3.6 </t>
  </si>
  <si>
    <t xml:space="preserve"> 3.3.7 </t>
  </si>
  <si>
    <t xml:space="preserve"> 3.3.8 </t>
  </si>
  <si>
    <t xml:space="preserve"> 3.3.9 </t>
  </si>
  <si>
    <t xml:space="preserve"> CPU2101 </t>
  </si>
  <si>
    <t>Laje pré-fabricada unidirecional em viga treliçada/lajota em EPS LT 12 (8 + 4), exceto capa de concreto</t>
  </si>
  <si>
    <t xml:space="preserve"> 3.3.10 </t>
  </si>
  <si>
    <t xml:space="preserve"> CPU2100 </t>
  </si>
  <si>
    <t>Laje pré-fabricada unidirecional em viga treliçada/lajota em EPS LT 16 (12 + 4), exceto capa de concreto</t>
  </si>
  <si>
    <t xml:space="preserve"> 3.4 </t>
  </si>
  <si>
    <t>BASE RESERVATÓRIO</t>
  </si>
  <si>
    <t xml:space="preserve"> 3.4.1 </t>
  </si>
  <si>
    <t xml:space="preserve"> 97103 </t>
  </si>
  <si>
    <t>EXECUÇÃO DE RADIER, ESPESSURA DE 20 CM, FCK = 30 MPA, COM USO DE FORMAS EM MADEIRA SERRADA. AF_09/2021</t>
  </si>
  <si>
    <t>ALVENARIA, VEDAÇÕES E DIVISÓRIAS</t>
  </si>
  <si>
    <t xml:space="preserve"> 4.1 </t>
  </si>
  <si>
    <t>ALVENARIA DE VEDAÇÃO</t>
  </si>
  <si>
    <t xml:space="preserve"> 4.1.1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</si>
  <si>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</si>
  <si>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</si>
  <si>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4.1.2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</si>
  <si>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</si>
  <si>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</si>
  <si>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4.1.3 </t>
  </si>
  <si>
    <t xml:space="preserve"> 10783 </t>
  </si>
  <si>
    <t>Cobogo de cimento (elemento vazado, circular), 30 x 30 x 5cm, assentado com argamassa de cimento e areia</t>
  </si>
  <si>
    <t xml:space="preserve"> 4.1.4 </t>
  </si>
  <si>
    <t xml:space="preserve"> 93191 </t>
  </si>
  <si>
    <t>VERGA MOLDADA IN LOCO COM UTILIZAÇÃO DE BLOCOS CANALETA, ESPESSURA DE *20* CM. AF_03/2024</t>
  </si>
  <si>
    <t xml:space="preserve"> 4.1.5 </t>
  </si>
  <si>
    <t xml:space="preserve"> 93199 </t>
  </si>
  <si>
    <t>CONTRAVERGA MOLDADA IN LOCO COM UTILIZAÇÃO DE BLOCOS CANALETA, ESPESSURA DE *20* CM. AF_03/2024</t>
  </si>
  <si>
    <t xml:space="preserve"> 4.1.6 </t>
  </si>
  <si>
    <t xml:space="preserve"> 93200 </t>
  </si>
  <si>
    <t>FIXAÇÃO (ENCUNHAMENTO) DE ALVENARIA DE VEDAÇÃO COM ARGAMASSA APLICADA COM BISNAGA. AF_03/2024</t>
  </si>
  <si>
    <t xml:space="preserve"> 4.2 </t>
  </si>
  <si>
    <t>DRYWALL</t>
  </si>
  <si>
    <t xml:space="preserve"> 4.2.1 </t>
  </si>
  <si>
    <t xml:space="preserve"> CPU1942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</si>
  <si>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</si>
  <si>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4.2.2 </t>
  </si>
  <si>
    <t xml:space="preserve"> CPU2285 </t>
  </si>
  <si>
    <t xml:space="preserve"> 4.2.3 </t>
  </si>
  <si>
    <t xml:space="preserve"> CPU2286 </t>
  </si>
  <si>
    <t xml:space="preserve"> 4.2.4 </t>
  </si>
  <si>
    <t xml:space="preserve"> 96374 </t>
  </si>
  <si>
    <t>INSTALAÇÃO DE REFORÇO DE MADEIRA EM PAREDE DRYWALL. AF_07/2023</t>
  </si>
  <si>
    <t xml:space="preserve"> 4.3 </t>
  </si>
  <si>
    <t>DIVISÓRIAS</t>
  </si>
  <si>
    <t xml:space="preserve"> 4.3.1 </t>
  </si>
  <si>
    <t xml:space="preserve"> 102257 </t>
  </si>
  <si>
    <t>DIVISORIA SANITÁRIA, TIPO CABINE, EM PAINEL DE GRANILITE, ESP = 3CM, ASSENTADO COM ARGAMASSA COLANTE AC III-E, EXCLUSIVE FERRAGENS. AF_01/2021</t>
  </si>
  <si>
    <t xml:space="preserve"> 120220 </t>
  </si>
  <si>
    <t>LAMBRI CHAPA ALUMINIO ANODIZADO EM PAREDES</t>
  </si>
  <si>
    <t>COBERTURA</t>
  </si>
  <si>
    <t xml:space="preserve"> 5.1 </t>
  </si>
  <si>
    <t xml:space="preserve"> 5.1.1 </t>
  </si>
  <si>
    <t xml:space="preserve"> 100776 </t>
  </si>
  <si>
    <t>ESTRUTURA TRELIÇADA DE COBERTURA, TIPO ARCO, COM LIGAÇÕES PARAFUSADAS, INCLUSOS PERFIS METÁLICOS, CHAPAS METÁLICAS, MÃO DE OBRA E TRANSPORTE COM GUINDASTE - FORNECIMENTO E INSTALAÇÃO. AF_01/2020_PSA</t>
  </si>
  <si>
    <t xml:space="preserve"> 5.1.2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</si>
  <si>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</si>
  <si>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</si>
  <si>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5.1.3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</si>
  <si>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</si>
  <si>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</si>
  <si>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5.2 </t>
  </si>
  <si>
    <t>TELHAMENTO</t>
  </si>
  <si>
    <t xml:space="preserve"> 5.2.1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</si>
  <si>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</si>
  <si>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</si>
  <si>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5.2.2 </t>
  </si>
  <si>
    <t xml:space="preserve"> 100113 </t>
  </si>
  <si>
    <t>COBERTURA EM CHAPA POLICARBONATO ALVEOLAR 10mm</t>
  </si>
  <si>
    <t xml:space="preserve"> 5.3 </t>
  </si>
  <si>
    <t>COMPLEMENTOS</t>
  </si>
  <si>
    <t xml:space="preserve"> 5.3.1 </t>
  </si>
  <si>
    <t xml:space="preserve"> 94229 </t>
  </si>
  <si>
    <t>CALHA EM CHAPA DE AÇO GALVANIZADO NÚMERO 24, DESENVOLVIMENTO DE 100 CM, INCLUSO TRANSPORTE VERTICAL. AF_07/2019</t>
  </si>
  <si>
    <t xml:space="preserve"> 5.3.2 </t>
  </si>
  <si>
    <t xml:space="preserve"> 94231 </t>
  </si>
  <si>
    <t>RUFO EM CHAPA DE AÇO GALVANIZADO NÚMERO 24, CORTE DE 25 CM, INCLUSO TRANSPORTE VERTICAL. AF_07/2019</t>
  </si>
  <si>
    <t xml:space="preserve"> 5.3.3 </t>
  </si>
  <si>
    <t xml:space="preserve"> 94451 </t>
  </si>
  <si>
    <t>CUMEEIRA PARA TELHA DE FIBROCIMENTO ESTRUTURAL E = 6 MM, INCLUSO ACESSÓRIOS DE FIXAÇÃO E IÇAMENTO. AF_07/2019</t>
  </si>
  <si>
    <t>IMPERMEABILIZAÇÃO</t>
  </si>
  <si>
    <t xml:space="preserve"> 6.1 </t>
  </si>
  <si>
    <t xml:space="preserve"> 98556 </t>
  </si>
  <si>
    <t xml:space="preserve"> 6.2 </t>
  </si>
  <si>
    <t xml:space="preserve"> 98555 </t>
  </si>
  <si>
    <t>IMPERMEABILIZAÇÃO DE SUPERFÍCIE COM ARGAMASSA POLIMÉRICA / MEMBRANA ACRÍLICA, 3 DEMÃOS. AF_09/2023</t>
  </si>
  <si>
    <t xml:space="preserve"> 6.3 </t>
  </si>
  <si>
    <t xml:space="preserve"> 98565 </t>
  </si>
  <si>
    <t>PROTEÇÃO MECÂNICA DE SUPERFICIE HORIZONTAL COM ARGAMASSA DE CIMENTO E AREIA, TRAÇO 1:3, E=3CM. AF_09/2023</t>
  </si>
  <si>
    <t>ESQUADRIAS</t>
  </si>
  <si>
    <t xml:space="preserve"> 7.1 </t>
  </si>
  <si>
    <t>ESQUADRIAS DE MADEIRA</t>
  </si>
  <si>
    <t xml:space="preserve"> 7.1.1 </t>
  </si>
  <si>
    <t>PORTAS DE MADEIRA</t>
  </si>
  <si>
    <t xml:space="preserve"> 7.1.1.1 </t>
  </si>
  <si>
    <t xml:space="preserve"> 7.1.1.2 </t>
  </si>
  <si>
    <t xml:space="preserve"> 7.1.1.3 </t>
  </si>
  <si>
    <t xml:space="preserve"> 23.08.242 </t>
  </si>
  <si>
    <t>PORTA LISA DE CORRER SUSPENSA EM MADEIRA COM BATENTE</t>
  </si>
  <si>
    <t xml:space="preserve"> 7.1.1.4 </t>
  </si>
  <si>
    <t xml:space="preserve"> 110016 </t>
  </si>
  <si>
    <t>PORTA COMPLETA MADEIRA 2 FL.1,60x2,10m LISA FER.VAI-E-VEM</t>
  </si>
  <si>
    <t xml:space="preserve"> 7.1.1.5 </t>
  </si>
  <si>
    <t xml:space="preserve"> 110264 </t>
  </si>
  <si>
    <t>PORTA COMPLETA MADEIRA 1 FL.1,20x2,10m CORRER-MADEIRA E VIDRO</t>
  </si>
  <si>
    <t xml:space="preserve"> 7.2 </t>
  </si>
  <si>
    <t>ESQUADRIAS DE ALUMÍNIO</t>
  </si>
  <si>
    <t xml:space="preserve"> 7.2.1 </t>
  </si>
  <si>
    <t>PORTAS DE ALUMÍNIO</t>
  </si>
  <si>
    <t xml:space="preserve"> 7.2.1.1 </t>
  </si>
  <si>
    <t xml:space="preserve"> 91338 </t>
  </si>
  <si>
    <t>PORTA DE ALUMÍNIO DE ABRIR COM LAMBRI, COM GUARNIÇÃO, FIXAÇÃO COM PARAFUSOS - FORNECIMENTO E INSTALAÇÃO. AF_12/2019</t>
  </si>
  <si>
    <t xml:space="preserve"> 7.2.1.2 </t>
  </si>
  <si>
    <t xml:space="preserve"> 25.02.110 </t>
  </si>
  <si>
    <t>PORTA VENEZIANA DE ABRIR EM ALUMÍNIO, SOB MEDIDA</t>
  </si>
  <si>
    <t xml:space="preserve"> 7.2.1.3 </t>
  </si>
  <si>
    <t xml:space="preserve"> 14.003.0205-0 </t>
  </si>
  <si>
    <t>EMOP</t>
  </si>
  <si>
    <t>PORTA DE ALUMINIO ANODIZADO AO NATURAL,EM 2 FOLHAS DE ABRIR, TENDO 1 CONTRAPINAZIO DIVIDINDO A ESQUADRIA EM 2 VAZIOS PARA VIDRO,EM PERFIS SERIE 25,EXCLUSIVE FECHADURA.FORNECIMENTO E COLOCACAO</t>
  </si>
  <si>
    <t xml:space="preserve"> 7.2.1.4 </t>
  </si>
  <si>
    <t xml:space="preserve"> 24.02.460 </t>
  </si>
  <si>
    <t>PORTA DE ABRIR EM TELA ONDULADA DE AÇO GALVANIZADO, COMPLETA</t>
  </si>
  <si>
    <t xml:space="preserve"> 7.2.1.5 </t>
  </si>
  <si>
    <t xml:space="preserve"> 112370 </t>
  </si>
  <si>
    <t>PORTA ALUMINIO ANODIZADO NATURAL 1 FOLHA DE ABRIR</t>
  </si>
  <si>
    <t xml:space="preserve"> 7.2.1.6 </t>
  </si>
  <si>
    <t xml:space="preserve"> 12220 </t>
  </si>
  <si>
    <t>Portão/porta em alumínio cor N/B/P, de abrir, 02 fls, vazado, em tubo quadrado 3"x1.1/2" horizontais e engradado e 1.1/2"x1.1/2" verticais, com espaçamento de 12cm.</t>
  </si>
  <si>
    <t xml:space="preserve"> 7.2.2 </t>
  </si>
  <si>
    <t>JANELAS DE ALUMÍNIO</t>
  </si>
  <si>
    <t xml:space="preserve"> 7.2.2.1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</si>
  <si>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</si>
  <si>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</si>
  <si>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7.2.2.2 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</si>
  <si>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</si>
  <si>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</si>
  <si>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7.2.2.3 </t>
  </si>
  <si>
    <t xml:space="preserve"> 94570 </t>
  </si>
  <si>
    <t>JANELA DE ALUMÍNIO DE CORRER COM 2 FOLHAS PARA VIDROS, COM VIDROS, BATENTE, ACABAMENTO COM ACETATO OU BRILHANTE E FERRAGENS. EXCLUSIVE ALIZAR E CONTRAMARCO. FORNECIMENTO E INSTALAÇÃO. AF_12/2019</t>
  </si>
  <si>
    <t xml:space="preserve"> 7.3 </t>
  </si>
  <si>
    <t>ESQUADRIAS METÁLICAS</t>
  </si>
  <si>
    <t xml:space="preserve"> 7.3.1 </t>
  </si>
  <si>
    <t>PORTAS METÁLICAS</t>
  </si>
  <si>
    <t xml:space="preserve"> 7.3.1.1 </t>
  </si>
  <si>
    <t xml:space="preserve"> 12098 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</si>
  <si>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</si>
  <si>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7.4 </t>
  </si>
  <si>
    <t>ACESSÓRIOS</t>
  </si>
  <si>
    <t xml:space="preserve"> 28.20.650 </t>
  </si>
  <si>
    <t xml:space="preserve"> 13110 </t>
  </si>
  <si>
    <t>Barra de apoio, reta, fixa, em aço inox, l=40cm, d=1 1/4", Jackwal ou similar</t>
  </si>
  <si>
    <t>un</t>
  </si>
  <si>
    <t xml:space="preserve"> 112597 </t>
  </si>
  <si>
    <t>ALIZAR ALUMINIO PINTURA ELETROSTATICA BRANCA</t>
  </si>
  <si>
    <t xml:space="preserve"> 140560 </t>
  </si>
  <si>
    <t>MOLA AEREA COM CALHA/BRACO DESLIZANTE</t>
  </si>
  <si>
    <t xml:space="preserve"> 28.01.550 </t>
  </si>
  <si>
    <t>FECHADURA COM MAÇANETA TIPO ALAVANCA EM AÇO INOXIDÁVEL, PARA PORTA EXTERNA</t>
  </si>
  <si>
    <t xml:space="preserve"> 100709 </t>
  </si>
  <si>
    <t>DOBRADIÇA EM AÇO/FERRO, 3" X 21/2", E=1,9 A 2MM, SEN ANEL, CROMADO OU ZINCADO, TAMPA BOLA, COM PARAFUSOS. AF_12/2019</t>
  </si>
  <si>
    <t xml:space="preserve"> 110108 </t>
  </si>
  <si>
    <t>GUICHE COM REQUADRO EM MADEIRA DE LEI - VASADO</t>
  </si>
  <si>
    <t xml:space="preserve"> 100705 </t>
  </si>
  <si>
    <t>TARJETA TIPO LIVRE/OCUPADO PARA PORTA DE BANHEIRO. AF_12/2019</t>
  </si>
  <si>
    <t xml:space="preserve"> 111700 </t>
  </si>
  <si>
    <t>ESCADA MARINHEIRO PERFIL 1.1/2"" DE ACO COM GUARDA CORPO</t>
  </si>
  <si>
    <t>REVESTIMENTO DE PAREDE</t>
  </si>
  <si>
    <t xml:space="preserve"> 8.1 </t>
  </si>
  <si>
    <t>REVESTIMENTO ARGAMASSADO</t>
  </si>
  <si>
    <t xml:space="preserve"> 8.1.1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</si>
  <si>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</si>
  <si>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</si>
  <si>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8.1.2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</si>
  <si>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</si>
  <si>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</si>
  <si>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8.1.3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</si>
  <si>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</si>
  <si>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</si>
  <si>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8.2 </t>
  </si>
  <si>
    <t>REVESTIMENTO CERÂMICO</t>
  </si>
  <si>
    <t xml:space="preserve"> 8.2.1 </t>
  </si>
  <si>
    <t xml:space="preserve"> 104611 </t>
  </si>
  <si>
    <t>REVESTIMENTO CERÂMICO PARA PAREDES INTERNAS COM PLACAS TIPO ESMALTADA EXTRA DE DIMENSÕES 60X60 CM APLICADAS NA ALTURA INTEIRA DAS PAREDES. AF_02/2023_PE</t>
  </si>
  <si>
    <t>REVESTIMENTO DE PISO INTERNO</t>
  </si>
  <si>
    <t xml:space="preserve"> 9.1 </t>
  </si>
  <si>
    <t xml:space="preserve"> 9.1.1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</si>
  <si>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</si>
  <si>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</si>
  <si>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9.1.2 </t>
  </si>
  <si>
    <t xml:space="preserve"> 2180 </t>
  </si>
  <si>
    <t>Regularização de base para revest. de pisos com arg. traço t4, esp. média = 2,5cm</t>
  </si>
  <si>
    <t xml:space="preserve"> 9.2 </t>
  </si>
  <si>
    <t>GRANILITE</t>
  </si>
  <si>
    <t xml:space="preserve"> 9.2.1 </t>
  </si>
  <si>
    <t xml:space="preserve"> 10168 </t>
  </si>
  <si>
    <t>Piso alta resistencia, colorido, e=10mm, aplicado com juntas, polido até o esmeril 400 e encerado</t>
  </si>
  <si>
    <t xml:space="preserve"> 9.2.2 </t>
  </si>
  <si>
    <t xml:space="preserve"> 12623 </t>
  </si>
  <si>
    <t>Piso alta resistência ou industrial de 12 mm, comum, cor cinza, com juntas plásticas, sem polimento, ecclusive argamassa de regularização, aplicado</t>
  </si>
  <si>
    <t xml:space="preserve"> 9.3 </t>
  </si>
  <si>
    <t>RODAPÉ</t>
  </si>
  <si>
    <t xml:space="preserve"> 9.3.1 </t>
  </si>
  <si>
    <t xml:space="preserve"> 11233 </t>
  </si>
  <si>
    <t>Rodapé alta resistência, h = 10 cm, meia-cana</t>
  </si>
  <si>
    <t>m</t>
  </si>
  <si>
    <t>REVESTIMENTO DE PISO EXTERNO</t>
  </si>
  <si>
    <t xml:space="preserve"> 10.1 </t>
  </si>
  <si>
    <t xml:space="preserve"> 10.1.1 </t>
  </si>
  <si>
    <t xml:space="preserve"> 94991 </t>
  </si>
  <si>
    <t>EXECUÇÃO DE PASSEIO (CALÇADA) OU PISO DE CONCRETO COM CONCRETO MOLDADO IN LOCO, USINADO C20, ACABAMENTO CONVENCIONAL, NÃO ARMADO. AF_08/2022</t>
  </si>
  <si>
    <t>REVESTIMENTO DE TETO</t>
  </si>
  <si>
    <t xml:space="preserve"> 11.1 </t>
  </si>
  <si>
    <t>FORRO</t>
  </si>
  <si>
    <t xml:space="preserve"> 11.1.1 </t>
  </si>
  <si>
    <t xml:space="preserve"> 96114 </t>
  </si>
  <si>
    <t>FORRO EM DRYWALL, PARA AMBIENTES COMERCIAIS, INCLUSIVE ESTRUTURA BIRECIONAL DE FIXAÇÃO. AF_08/2023_PS</t>
  </si>
  <si>
    <t>PINTURA</t>
  </si>
  <si>
    <t xml:space="preserve"> 12.1 </t>
  </si>
  <si>
    <t>PAREDES</t>
  </si>
  <si>
    <t xml:space="preserve"> 12.1.1 </t>
  </si>
  <si>
    <t xml:space="preserve"> 88485 </t>
  </si>
  <si>
    <t>FUNDO SELADOR ACRÍLICO, APLICAÇÃO MANUAL EM PAREDE, UMA DEMÃO. AF_04/2023</t>
  </si>
  <si>
    <t xml:space="preserve"> 12.1.2 </t>
  </si>
  <si>
    <t xml:space="preserve"> 88495 </t>
  </si>
  <si>
    <t>EMASSAMENTO COM MASSA LÁTEX, APLICAÇÃO EM PAREDE, UMA DEMÃO, LIXAMENTO MANUAL. AF_04/2023</t>
  </si>
  <si>
    <t xml:space="preserve"> 12.1.3 </t>
  </si>
  <si>
    <t xml:space="preserve"> 96130 </t>
  </si>
  <si>
    <t>APLICAÇÃO MANUAL DE MASSA ACRÍLICA EM PAREDES EXTERNAS DE CASAS, UMA DEMÃO. AF_03/2024</t>
  </si>
  <si>
    <t xml:space="preserve"> 12.1.4 </t>
  </si>
  <si>
    <t xml:space="preserve"> 104641 </t>
  </si>
  <si>
    <t>PINTURA LÁTEX ACRÍLICA ECONÔMICA, APLICAÇÃO MANUAL EM PAREDES, DUAS DEMÃOS. AF_04/2023</t>
  </si>
  <si>
    <t xml:space="preserve"> 12.1.5 </t>
  </si>
  <si>
    <t xml:space="preserve"> 95305 </t>
  </si>
  <si>
    <t>TEXTURA ACRÍLICA, APLICAÇÃO MANUAL EM PAREDE, UMA DEMÃO. AF_04/2023</t>
  </si>
  <si>
    <t xml:space="preserve"> 12.2 </t>
  </si>
  <si>
    <t>TETO</t>
  </si>
  <si>
    <t xml:space="preserve"> 12.2.1 </t>
  </si>
  <si>
    <t xml:space="preserve"> 88494 </t>
  </si>
  <si>
    <t>EMASSAMENTO COM MASSA LÁTEX, APLICAÇÃO EM TETO, UMA DEMÃO, LIXAMENTO MANUAL. AF_04/2023</t>
  </si>
  <si>
    <t xml:space="preserve"> 12.2.2 </t>
  </si>
  <si>
    <t xml:space="preserve"> 104639 </t>
  </si>
  <si>
    <t>PINTURA LÁTEX ACRÍLICA ECONÔMICA, APLICAÇÃO MANUAL EM TETO, DUAS DEMÃOS. AF_04/2023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</si>
  <si>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</si>
  <si>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</si>
  <si>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</si>
  <si>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</si>
  <si>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</si>
  <si>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</si>
  <si>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</si>
  <si>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>MARMORARIA</t>
  </si>
  <si>
    <t xml:space="preserve"> 13.1 </t>
  </si>
  <si>
    <t xml:space="preserve"> 12492 </t>
  </si>
  <si>
    <t>Tampo/bancada em granito branco siena, e=2cm</t>
  </si>
  <si>
    <t xml:space="preserve"> 13.2 </t>
  </si>
  <si>
    <t xml:space="preserve"> 101965 </t>
  </si>
  <si>
    <t>PEITORIL LINEAR EM GRANITO OU MÁRMORE, L = 15CM, COMPRIMENTO DE ATÉ 2M, ASSENTADO COM ARGAMASSA 1:6 COM ADITIVO. AF_11/2020</t>
  </si>
  <si>
    <t>LOUÇAS, METAIS E ACESSÓRIOS</t>
  </si>
  <si>
    <t xml:space="preserve"> 14.1 </t>
  </si>
  <si>
    <t>EQUIPAMENTOS</t>
  </si>
  <si>
    <t xml:space="preserve"> 14.1.1 </t>
  </si>
  <si>
    <t xml:space="preserve"> 100860 </t>
  </si>
  <si>
    <t>CHUVEIRO ELÉTRICO COMUM CORPO PLÁSTICO, TIPO DUCHA - FORNECIMENTO E INSTALAÇÃO. AF_01/2020</t>
  </si>
  <si>
    <t xml:space="preserve"> 14.2 </t>
  </si>
  <si>
    <t>LOUÇAS</t>
  </si>
  <si>
    <t xml:space="preserve"> 14.2.1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</si>
  <si>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</si>
  <si>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</si>
  <si>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14.2.2 </t>
  </si>
  <si>
    <t xml:space="preserve"> 44.01.040 </t>
  </si>
  <si>
    <t>BACIA SIFONADA COM CAIXA DE DESCARGA ACOPLADA E TAMPA - INFANTIL</t>
  </si>
  <si>
    <t xml:space="preserve"> 14.2.3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</si>
  <si>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</si>
  <si>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</si>
  <si>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14.2.4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</si>
  <si>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</si>
  <si>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</si>
  <si>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14.2.5 </t>
  </si>
  <si>
    <t xml:space="preserve"> 170124 </t>
  </si>
  <si>
    <t>IOPES</t>
  </si>
  <si>
    <t>LAVATÓRIO DE CANTO REF. L101 DECA OU EQUIVALENTE, INCLUSIVE VÁLVULA, SIFÃO E ENGATES CROMADOS, EXCLUSIVE TORNEIRA</t>
  </si>
  <si>
    <t>und</t>
  </si>
  <si>
    <t xml:space="preserve"> 14.2.6 </t>
  </si>
  <si>
    <t xml:space="preserve"> 86901 </t>
  </si>
  <si>
    <t>CUBA DE EMBUTIR OVAL EM LOUÇA BRANCA, 35 X 50CM OU EQUIVALENTE - FORNECIMENTO E INSTALAÇÃO. AF_01/2020</t>
  </si>
  <si>
    <t xml:space="preserve"> 14.2.7 </t>
  </si>
  <si>
    <t xml:space="preserve"> 44.01.850 </t>
  </si>
  <si>
    <t>CUBA DE LOUÇA DE EMBUTIR REDONDA</t>
  </si>
  <si>
    <t xml:space="preserve"> 14.3 </t>
  </si>
  <si>
    <t>METAIS E ACESSÓRIOS</t>
  </si>
  <si>
    <t xml:space="preserve"> 14.3.1 </t>
  </si>
  <si>
    <t xml:space="preserve"> 44.02.200 </t>
  </si>
  <si>
    <t>TAMPO/BANCADA EM CONCRETO ARMADO, REVESTIDO EM AÇO INOXIDÁVEL FOSCO POLIDO</t>
  </si>
  <si>
    <t xml:space="preserve"> 14.3.2 </t>
  </si>
  <si>
    <t xml:space="preserve"> 13262 </t>
  </si>
  <si>
    <t>Funil Expurgo Hospitalar de aço inox 304  290x300mm e= 0,8mm Sem mesa para embutir - Mirnox ou similar</t>
  </si>
  <si>
    <t xml:space="preserve"> 14.3.3 </t>
  </si>
  <si>
    <t xml:space="preserve"> 86900 </t>
  </si>
  <si>
    <t>CUBA DE EMBUTIR RETANGULAR DE AÇO INOXIDÁVEL, 46 X 30 X 12 CM - FORNECIMENTO E INSTALAÇÃO. AF_01/2020</t>
  </si>
  <si>
    <t xml:space="preserve"> 14.3.4 </t>
  </si>
  <si>
    <t xml:space="preserve"> 86913 </t>
  </si>
  <si>
    <t>TORNEIRA CROMADA 1/2" OU 3/4" PARA TANQUE, PADRÃO POPULAR - FORNECIMENTO E INSTALAÇÃO. AF_01/2020</t>
  </si>
  <si>
    <t xml:space="preserve"> 14.3.5 </t>
  </si>
  <si>
    <t xml:space="preserve"> 44.03.300 </t>
  </si>
  <si>
    <t>TORNEIRA CLÍNICA COM VOLANTE TIPO ALAVANCA</t>
  </si>
  <si>
    <t xml:space="preserve"> 14.3.6 </t>
  </si>
  <si>
    <t xml:space="preserve"> 44.03.316 </t>
  </si>
  <si>
    <t>TORNEIRA MISTURADOR CLÍNICA DE MESA COM AREJADOR ARTICULADO, ACIONAMENTO COTOVELO</t>
  </si>
  <si>
    <t xml:space="preserve"> 14.3.7 </t>
  </si>
  <si>
    <t xml:space="preserve"> 9676 </t>
  </si>
  <si>
    <t>Torneira de mesa com fechamento automático, linha Decamatic Eco, ref.1173.C, DECA ou similar</t>
  </si>
  <si>
    <t xml:space="preserve"> 14.3.8 </t>
  </si>
  <si>
    <t xml:space="preserve"> 9503 </t>
  </si>
  <si>
    <t>Ducha higiênica com registro, linha Dream, ref. 1984.C87.ACT.CR, da DECA ou similar</t>
  </si>
  <si>
    <t xml:space="preserve"> 14.3.9 </t>
  </si>
  <si>
    <t xml:space="preserve"> 13113 </t>
  </si>
  <si>
    <t>Barra de apoio, reta, fixa, em aço inox, l=80cm, d=1 1/4", Jackwal ou similar</t>
  </si>
  <si>
    <t xml:space="preserve"> 14.3.10 </t>
  </si>
  <si>
    <t xml:space="preserve"> 14.3.11 </t>
  </si>
  <si>
    <t xml:space="preserve"> 202316 </t>
  </si>
  <si>
    <t>BARRA DE APOIO ARTICULAVEL EM ALUMINIO POLIDO 70cm +PARAFUSO</t>
  </si>
  <si>
    <t xml:space="preserve"> 14.3.12 </t>
  </si>
  <si>
    <t xml:space="preserve"> 100867 </t>
  </si>
  <si>
    <t>BARRA DE APOIO RETA, EM ACO INOX POLIDO, COMPRIMENTO 70 CM,  FIXADA NA PAREDE - FORNECIMENTO E INSTALAÇÃO. AF_01/2020</t>
  </si>
  <si>
    <t xml:space="preserve"> 14.3.13 </t>
  </si>
  <si>
    <t xml:space="preserve"> 100875 </t>
  </si>
  <si>
    <t>BANCO ARTICULADO, EM ACO INOX, PARA PCD, FIXADO NA PAREDE - FORNECIMENTO E INSTALAÇÃO. AF_01/2020</t>
  </si>
  <si>
    <t xml:space="preserve"> 14.3.14 </t>
  </si>
  <si>
    <t xml:space="preserve"> CPU2105 </t>
  </si>
  <si>
    <t>RALO SECO PVC QUADRADO 15x15 COM GRELHA</t>
  </si>
  <si>
    <t xml:space="preserve"> 14.3.15 </t>
  </si>
  <si>
    <t xml:space="preserve"> 18.050.0115-A </t>
  </si>
  <si>
    <t>ESTACAO DE CHAMADA DE BANHEIRO,COM INTERRUPTOR DE EMBUTIR.FO RNECIMENTO E COLOCACAO</t>
  </si>
  <si>
    <t>INSTALAÇÕES HIDROSSANITÁRIAS</t>
  </si>
  <si>
    <t xml:space="preserve"> 15.1 </t>
  </si>
  <si>
    <t>HIDRÁULICA</t>
  </si>
  <si>
    <t xml:space="preserve"> 15.1.1 </t>
  </si>
  <si>
    <t xml:space="preserve"> 054668 </t>
  </si>
  <si>
    <t>ACOPLAMENTO RANHURADO EM FERRO FUNDIDO DN 60,3mm 2""</t>
  </si>
  <si>
    <t xml:space="preserve"> 15.1.2 </t>
  </si>
  <si>
    <t xml:space="preserve"> 103039 </t>
  </si>
  <si>
    <t>REGISTRO DE ESFERA, PVC, ROSCÁVEL, COM VOLANTE, 1 1/2" - FORNECIMENTO E INSTALAÇÃO. AF_08/2021</t>
  </si>
  <si>
    <t xml:space="preserve"> 15.1.3 </t>
  </si>
  <si>
    <t xml:space="preserve"> 94492 </t>
  </si>
  <si>
    <t>REGISTRO DE ESFERA, PVC, SOLDÁVEL, COM VOLANTE, DN  50 MM - FORNECIMENTO E INSTALAÇÃO. AF_08/2021</t>
  </si>
  <si>
    <t xml:space="preserve"> 15.1.4 </t>
  </si>
  <si>
    <t xml:space="preserve"> 15.1.5 </t>
  </si>
  <si>
    <t xml:space="preserve"> 94662 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</si>
  <si>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</si>
  <si>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15.1.6 </t>
  </si>
  <si>
    <t xml:space="preserve"> 103986 </t>
  </si>
  <si>
    <t>CURVA 90 GRAUS, PVC, SOLDÁVEL, DN 50MM, INSTALADO EM RAMAL DE DISTRIBUIÇÃO DE ÁGUA - FORNECIMENTO E INSTALAÇÃO. AF_06/2022</t>
  </si>
  <si>
    <t xml:space="preserve"> 15.1.7 </t>
  </si>
  <si>
    <t xml:space="preserve"> 103979 </t>
  </si>
  <si>
    <t>TUBO, PVC, SOLDÁVEL, DN 50MM, INSTALADO EM RAMAL DE DISTRIBUIÇÃO DE ÁGUA - FORNECIMENTO E INSTALAÇÃO. AF_06/2022</t>
  </si>
  <si>
    <t xml:space="preserve"> 15.1.8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</si>
  <si>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</si>
  <si>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</si>
  <si>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</si>
  <si>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</si>
  <si>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</si>
  <si>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</si>
  <si>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</si>
  <si>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</si>
  <si>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46.03.080 </t>
  </si>
  <si>
    <t>TUBO DE PVC RÍGIDO, PONTAS LISAS, SOLDÁVEL, LINHA ESGOTO SÉRIE REFORÇADA ´R´, DN= 40 MM, INCLUSIVE CONEXÕES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</si>
  <si>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</si>
  <si>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</si>
  <si>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</si>
  <si>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</si>
  <si>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45.03.110 </t>
  </si>
  <si>
    <t>HIDRÔMETRO EM BRONZE, DIÂMETRO DE 40 MM (1 1/2´)</t>
  </si>
  <si>
    <t xml:space="preserve"> 94794 </t>
  </si>
  <si>
    <t>REGISTRO DE GAVETA BRUTO, LATÃO, ROSCÁVEL, 1 1/2", COM ACABAMENTO E CANOPLA CROMADOS - FORNECIMENTO E INSTALAÇÃO. AF_08/2021</t>
  </si>
  <si>
    <t xml:space="preserve"> 89987 </t>
  </si>
  <si>
    <t>REGISTRO DE GAVETA BRUTO, LATÃO, ROSCÁVEL, 3/4", COM ACABAMENTO E CANOPLA CROMADOS - FORNECIMENTO E INSTALAÇÃO. AF_08/2021</t>
  </si>
  <si>
    <t xml:space="preserve"> 89985 </t>
  </si>
  <si>
    <t>REGISTRO DE PRESSÃO BRUTO, LATÃO, ROSCÁVEL, 3/4", COM ACABAMENTO E CANOPLA CROMADOS - FORNECIMENTO E INSTALAÇÃO. AF_08/2021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</si>
  <si>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</si>
  <si>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</si>
  <si>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</si>
  <si>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</si>
  <si>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89373 </t>
  </si>
  <si>
    <t>LUVA DE REDUÇÃO, PVC, SOLDÁVEL, DN 25MM X 20MM, INSTALADO EM RAMAL OU SUB-RAMAL DE ÁGUA - FORNECIMENTO E INSTALAÇÃO. AF_06/2022</t>
  </si>
  <si>
    <t>LUVA COM ROSCA, PVC, SOLDÁVEL, DN 50MM X 1.1/2 , INSTALADO EM PRUMADA DE ÁGUA - FORNECIMENTO E INSTALAÇÃO. AF_06/2022</t>
  </si>
  <si>
    <t>ADAPTADOR CURTO COM BOLSA E ROSCA PARA REGISTRO, PVC, SOLDÁVEL, DN  25 MM X 3/4 , INSTALADO EM RESERVAÇÃO DE ÁGUA DE EDIFICAÇÃO QUE POSSUA RESERVATÓRIO DE FIBRA/FIBROCIMENTO   FORNECIMENTO E INSTALAÇÃO. AF_06/2016</t>
  </si>
  <si>
    <t>ADAPTADOR CURTO COM BOLSA E ROSCA PARA REGISTRO, PVC, SOLDÁVEL, DN 50MM X 1.1/4", INSTALADO EM RAMAL DE DISTRIBUIÇÃO DE ÁGUA - FORNECIMENTO E INSTALAÇÃO. AF_06/2022</t>
  </si>
  <si>
    <t>BUCHA DE REDUÇÃO, LONGA, PVC, SOLDÁVEL, DN 50 X 25 MM, INSTALADO EM PRUMADA DE ÁGUA - FORNECIMENTO E INSTALAÇÃO. AF_06/2022</t>
  </si>
  <si>
    <t>CURVA 90 GRAUS, PVC, SOLDÁVEL, DN 25MM, INSTALADO EM PRUMADA DE ÁGUA - FORNECIMENTO E INSTALAÇÃO. AF_06/2022</t>
  </si>
  <si>
    <t>LUVA DE CORRER, PVC, SOLDÁVEL, DN 25MM, INSTALADO EM PRUMADA DE ÁGUA - FORNECIMENTO E INSTALAÇÃO. AF_06/2022</t>
  </si>
  <si>
    <t>LUVA DE CORRER, PVC, SOLDÁVEL, DN 50MM, INSTALADO EM PRUMADA DE ÁGUA - FORNECIMENTO E INSTALAÇÃO. AF_06/2022</t>
  </si>
  <si>
    <t xml:space="preserve"> 89356 </t>
  </si>
  <si>
    <t>TUBO, PVC, SOLDÁVEL, DN 25MM, INSTALADO EM RAMAL OU SUB-RAMAL DE ÁGUA - FORNECIMENTO E INSTALAÇÃO. AF_06/2022</t>
  </si>
  <si>
    <t>TUBO, PVC, SOLDÁVEL, DN 40MM, INSTALADO EM PRUMADA DE ÁGUA - FORNECIMENTO E INSTALAÇÃO. AF_06/2022</t>
  </si>
  <si>
    <t xml:space="preserve"> 89869 </t>
  </si>
  <si>
    <t>TE, PVC, SOLDÁVEL, DN 25MM, INSTALADO EM DRENO DE AR-CONDICIONADO - FORNECIMENTO E INSTALAÇÃO. AF_08/2022</t>
  </si>
  <si>
    <t>TÊ DE REDUÇÃO, PVC, SOLDÁVEL, DN 50MM X 25MM, INSTALADO EM PRUMADA DE ÁGUA - FORNECIMENTO E INSTALAÇÃO. AF_06/2022</t>
  </si>
  <si>
    <t>JOELHO 90 GRAUS COM BUCHA DE LATÃO, PVC, SOLDÁVEL, DN 25MM, X 3/4  INSTALADO EM RAMAL OU SUB-RAMAL DE ÁGUA - FORNECIMENTO E INSTALAÇÃO. AF_06/2022</t>
  </si>
  <si>
    <t>JOELHO 90 GRAUS COM BUCHA DE LATÃO, PVC, SOLDÁVEL, DN 25MM, X 1/2  INSTALADO EM RAMAL OU SUB-RAMAL DE ÁGUA - FORNECIMENTO E INSTALAÇÃO. AF_06/2022</t>
  </si>
  <si>
    <t xml:space="preserve"> CPU2194 </t>
  </si>
  <si>
    <t>PRESSURIZADOR DE ÁGUA MAX PRESS 270 VF MONOFASICO 220V</t>
  </si>
  <si>
    <t>Reservatório metálico em chapa de aço carbono ASTM A-36/tipo Tubular (diam. 1,47m h= 7,60m ), Cap.12.000L c/ pint. int. proteção epóxi poliamida 150 a 180micras e ext. esmalt. sinté. anti-corros. alta quali.130 a 180 micras- Fornecimento e instalado</t>
  </si>
  <si>
    <t>REGISTRO DE ESFERA, PVC, SOLDÁVEL, COM VOLANTE, DN  32 MM - FORNECIMENTO E INSTALAÇÃO. AF_08/2021</t>
  </si>
  <si>
    <t xml:space="preserve"> 47.05.100 </t>
  </si>
  <si>
    <t>VÁLVULA DE RETENÇÃO VERTICAL EM BRONZE, DN= 1´</t>
  </si>
  <si>
    <t>ADAPTADOR CURTO COM BOLSA E ROSCA PARA REGISTRO, PVC, SOLDÁVEL, DN 32MM X 1 , INSTALADO EM RAMAL DE DISTRIBUIÇÃO DE ÁGUA - FORNECIMENTO E INSTALAÇÃO. AF_06/2022</t>
  </si>
  <si>
    <t>BUCHA DE REDUÇÃO, CURTA, PVC, SOLDÁVEL, DN 32 X 25 MM, INSTALADO EM RAMAL OU SUB-RAMAL DE ÁGUA - FORNECIMENTO E INSTALAÇÃO. AF_06/2022</t>
  </si>
  <si>
    <t>CURVA 90 GRAUS, PVC, SOLDÁVEL, DN 32MM, INSTALADO EM RAMAL DE DISTRIBUIÇÃO DE ÁGUA - FORNECIMENTO E INSTALAÇÃO. AF_06/2022</t>
  </si>
  <si>
    <t>JOELHO 90 GRAUS, PVC, SOLDÁVEL, DN 32 MM, INSTALADO EM DRENO DE AR CONDICIONADO - FORNECIMENTO E INSTALAÇÃO. AF_08/2022</t>
  </si>
  <si>
    <t>TUBO, PVC, SOLDÁVEL, DN 32MM, INSTALADO EM RAMAL OU SUB-RAMAL DE ÁGUA - FORNECIMENTO E INSTALAÇÃO. AF_06/2022</t>
  </si>
  <si>
    <t>TÊ DE REDUÇÃO, PVC, SOLDÁVEL, DN 32MM X 25MM, INSTALADO EM RAMAL OU SUB-RAMAL DE ÁGUA - FORNECIMENTO E INSTALAÇÃO. AF_06/2022</t>
  </si>
  <si>
    <t xml:space="preserve"> CPU2464 </t>
  </si>
  <si>
    <t>PRESSURIZADOR MAX PRESS 20E</t>
  </si>
  <si>
    <t xml:space="preserve"> 15.2 </t>
  </si>
  <si>
    <t>SANITÁRIA</t>
  </si>
  <si>
    <t xml:space="preserve"> 15.2.1 </t>
  </si>
  <si>
    <t xml:space="preserve"> 97903 </t>
  </si>
  <si>
    <t>CAIXA ENTERRADA HIDRÁULICA RETANGULAR EM ALVENARIA COM TIJOLOS CERÂMICOS MACIÇOS, DIMENSÕES INTERNAS: 0,8X0,8X0,6 M PARA REDE DE ESGOTO. AF_12/2020</t>
  </si>
  <si>
    <t xml:space="preserve"> 15.2.2 </t>
  </si>
  <si>
    <t xml:space="preserve"> 4883 </t>
  </si>
  <si>
    <t>Caixa de inspeção  0.60 x 0.60 x 0.60m</t>
  </si>
  <si>
    <t xml:space="preserve"> 15.2.3 </t>
  </si>
  <si>
    <t xml:space="preserve"> 053038 </t>
  </si>
  <si>
    <t>CAIXA SIFONADA PVC 100x150x50mm C/TAMPA CEGA</t>
  </si>
  <si>
    <t xml:space="preserve"> 15.2.4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</si>
  <si>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</si>
  <si>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</si>
  <si>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15.2.5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</si>
  <si>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</si>
  <si>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</si>
  <si>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15.2.6 </t>
  </si>
  <si>
    <t xml:space="preserve"> 89709 </t>
  </si>
  <si>
    <t>RALO SIFONADO, PVC, DN 100 X 40 MM, JUNTA SOLDÁVEL, FORNECIDO E INSTALADO EM RAMAL DE DESCARGA OU EM RAMAL DE ESGOTO SANITÁRIO. AF_08/2022</t>
  </si>
  <si>
    <t xml:space="preserve"> 15.2.7 </t>
  </si>
  <si>
    <t xml:space="preserve"> 86883 </t>
  </si>
  <si>
    <t>SIFÃO DO TIPO FLEXÍVEL EM PVC 1  X 1.1/2  - FORNECIMENTO E INSTALAÇÃO. AF_01/2020</t>
  </si>
  <si>
    <t xml:space="preserve"> 15.2.8 </t>
  </si>
  <si>
    <t xml:space="preserve"> 86882 </t>
  </si>
  <si>
    <t>SIFÃO DO TIPO GARRAFA/COPO EM PVC 1.1/4  X 1.1/2" - FORNECIMENTO E INSTALAÇÃO. AF_01/2020</t>
  </si>
  <si>
    <t xml:space="preserve"> 15.2.9 </t>
  </si>
  <si>
    <t xml:space="preserve"> C2270 </t>
  </si>
  <si>
    <t>SEINFRA</t>
  </si>
  <si>
    <t>SIFÃO CROMADO 1 1/4" X 2" (INSTALADO)</t>
  </si>
  <si>
    <t xml:space="preserve"> 15.2.10 </t>
  </si>
  <si>
    <t xml:space="preserve"> 86879 </t>
  </si>
  <si>
    <t>VÁLVULA EM PLÁSTICO 1" PARA PIA, TANQUE OU LAVATÓRIO, COM OU SEM LADRÃO - FORNECIMENTO E INSTALAÇÃO. AF_01/2020</t>
  </si>
  <si>
    <t xml:space="preserve"> 15.2.11 </t>
  </si>
  <si>
    <t xml:space="preserve"> 104063 </t>
  </si>
  <si>
    <t>CURVA LONGA, 45 GRAUS, PVC OCRE, JUNTA ELÁSTICA, DN 100 MM, PARA COLETOR PREDIAL DE ESGOTO. AF_06/2022</t>
  </si>
  <si>
    <t xml:space="preserve"> 15.2.12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</si>
  <si>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</si>
  <si>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</si>
  <si>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15.2.13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</si>
  <si>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</si>
  <si>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</si>
  <si>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15.2.14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</si>
  <si>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</si>
  <si>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</si>
  <si>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15.2.15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</si>
  <si>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</si>
  <si>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</si>
  <si>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15.2.16 </t>
  </si>
  <si>
    <t xml:space="preserve"> 15.2.17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</si>
  <si>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</si>
  <si>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</si>
  <si>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15.2.18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</si>
  <si>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</si>
  <si>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</si>
  <si>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15.2.19 </t>
  </si>
  <si>
    <t xml:space="preserve"> 15.2.20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</si>
  <si>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</si>
  <si>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</si>
  <si>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15.2.21 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</si>
  <si>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</si>
  <si>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</si>
  <si>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15.2.22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</si>
  <si>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</si>
  <si>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</si>
  <si>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15.2.23 </t>
  </si>
  <si>
    <t xml:space="preserve"> 104174 </t>
  </si>
  <si>
    <t>JUNÇÃO SIMPLES, PVC, SERIE R, ÁGUA PLUVIAL, DN 150 X 100 MM, JUNTA ELÁSTICA, FORNECIDO E INSTALADO EM RAMAL DE ENCAMINHAMENTO. AF_06/2022</t>
  </si>
  <si>
    <t xml:space="preserve"> 15.2.24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</si>
  <si>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</si>
  <si>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</si>
  <si>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15.2.25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</si>
  <si>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</si>
  <si>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</si>
  <si>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15.2.26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</si>
  <si>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</si>
  <si>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</si>
  <si>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15.2.27 </t>
  </si>
  <si>
    <t xml:space="preserve"> 054091 </t>
  </si>
  <si>
    <t>REDUCAO EXCENTRICA ESGOTO PVC 100x75mm</t>
  </si>
  <si>
    <t xml:space="preserve"> 15.2.28 </t>
  </si>
  <si>
    <t xml:space="preserve"> 89549 </t>
  </si>
  <si>
    <t>REDUÇÃO EXCÊNTRICA, PVC, SERIE R, ÁGUA PLUVIAL, DN 75 X 50 MM, JUNTA ELÁSTICA, FORNECIDO E INSTALADO EM RAMAL DE ENCAMINHAMENTO. AF_06/2022</t>
  </si>
  <si>
    <t xml:space="preserve"> 15.2.29 </t>
  </si>
  <si>
    <t xml:space="preserve"> 46.03.050 </t>
  </si>
  <si>
    <t>TUBO DE PVC RÍGIDO PXB COM VIROLA E ANEL DE BORRACHA, LINHA ESGOTO SÉRIE REFORÇADA ´R´, DN= 100 MM, INCLUSIVE CONEXÕES</t>
  </si>
  <si>
    <t xml:space="preserve"> 15.2.30 </t>
  </si>
  <si>
    <t xml:space="preserve"> 46.03.060 </t>
  </si>
  <si>
    <t>TUBO DE PVC RÍGIDO PXB COM VIROLA E ANEL DE BORRACHA, LINHA ESGOTO SÉRIE REFORÇADA ´R´. DN= 150 MM, INCLUSIVE CONEXÕES</t>
  </si>
  <si>
    <t xml:space="preserve"> 15.2.31 </t>
  </si>
  <si>
    <t xml:space="preserve"> 46.03.038 </t>
  </si>
  <si>
    <t>TUBO DE PVC RÍGIDO PXB COM VIROLA E ANEL DE BORRACHA, LINHA ESGOTO SÉRIE REFORÇADA ´R´, DN= 50 MM, INCLUSIVE CONEXÕES</t>
  </si>
  <si>
    <t xml:space="preserve"> 15.2.32 </t>
  </si>
  <si>
    <t xml:space="preserve"> 46.03.040 </t>
  </si>
  <si>
    <t>TUBO DE PVC RÍGIDO PXB COM VIROLA E ANEL DE BORRACHA, LINHA ESGOTO SÉRIE REFORÇADA ´R´, DN= 75 MM, INCLUSIVE CONEXÕES</t>
  </si>
  <si>
    <t xml:space="preserve"> 15.2.33 </t>
  </si>
  <si>
    <t xml:space="preserve"> 46.01.040 </t>
  </si>
  <si>
    <t>TUBO DE PVC RÍGIDO SOLDÁVEL MARROM, DN= 40 MM, (1 1/4´), INCLUSIVE CONEXÕES</t>
  </si>
  <si>
    <t xml:space="preserve"> 15.2.34 </t>
  </si>
  <si>
    <t xml:space="preserve"> 46.02.010 </t>
  </si>
  <si>
    <t>TUBO DE PVC RÍGIDO BRANCO, PONTAS LISAS, SOLDÁVEL, LINHA ESGOTO SÉRIE NORMAL, DN= 40 MM, INCLUSIVE CONEXÕES</t>
  </si>
  <si>
    <t xml:space="preserve"> 15.2.35 </t>
  </si>
  <si>
    <t xml:space="preserve"> 15.2.36 </t>
  </si>
  <si>
    <t xml:space="preserve"> 1595 </t>
  </si>
  <si>
    <t>Vedação para saída de vaso sanitário em  pvc rígido soldável, para esgoto primário, diâm = 100mm</t>
  </si>
  <si>
    <t xml:space="preserve"> 15.2.37 </t>
  </si>
  <si>
    <t xml:space="preserve"> 15.2.38 </t>
  </si>
  <si>
    <t xml:space="preserve"> 104014 </t>
  </si>
  <si>
    <t>BUCHA DE REDUÇÃO, LONGA, PVC, SOLDÁVEL, DN 40 X 25 MM, INSTALADO EM RAMAL DE DISTRIBUIÇÃO DE ÁGUA - FORNECIMENTO E INSTALAÇÃO. AF_06/2022</t>
  </si>
  <si>
    <t xml:space="preserve"> 15.2.39 </t>
  </si>
  <si>
    <t xml:space="preserve"> 89384 </t>
  </si>
  <si>
    <t>CURVA DE TRANSPOSIÇÃO, PVC, SOLDÁVEL, DN 25MM, INSTALADO EM RAMAL OU SUB-RAMAL DE ÁGUA   FORNECIMENTO E INSTALAÇÃO. AF_06/2022</t>
  </si>
  <si>
    <t xml:space="preserve"> 15.2.40 </t>
  </si>
  <si>
    <t xml:space="preserve"> 89408 </t>
  </si>
  <si>
    <t>JOELHO 90 GRAUS, PVC, SOLDÁVEL, DN 25MM, INSTALADO EM RAMAL DE DISTRIBUIÇÃO DE ÁGUA - FORNECIMENTO E INSTALAÇÃO. AF_06/2022</t>
  </si>
  <si>
    <t xml:space="preserve"> 15.2.41 </t>
  </si>
  <si>
    <t xml:space="preserve"> 15.2.42 </t>
  </si>
  <si>
    <t xml:space="preserve"> 12646 </t>
  </si>
  <si>
    <t>Caixa de coletora de talvegue - CCT 02 (padrão DNIT)</t>
  </si>
  <si>
    <t xml:space="preserve"> 15.2.43 </t>
  </si>
  <si>
    <t xml:space="preserve"> 94962 </t>
  </si>
  <si>
    <t>CONCRETO MAGRO PARA LASTRO, TRAÇO 1:4,5:4,5 (EM MASSA SECA DE CIMENTO/ AREIA MÉDIA/ BRITA 1) - PREPARO MECÂNICO COM BETONEIRA 400 L. AF_05/2021</t>
  </si>
  <si>
    <t xml:space="preserve"> 15.3 </t>
  </si>
  <si>
    <t>PLUVIAL</t>
  </si>
  <si>
    <t xml:space="preserve"> 15.3.1 </t>
  </si>
  <si>
    <t xml:space="preserve"> 3234 </t>
  </si>
  <si>
    <t>Caixa de passagem em alvenaria de tijolos maciços esp. = 0,12m,  dim. int. = 0.50 x 0.50 x 0.60m, com grelha de ferro fundido</t>
  </si>
  <si>
    <t xml:space="preserve"> 15.3.2 </t>
  </si>
  <si>
    <t xml:space="preserve"> 97961 </t>
  </si>
  <si>
    <t>CAIXA PARA BOCA DE LOBO COMBINADA COM GRELHA RETANGULAR, EM ALVENARIA COM BLOCOS DE CONCRETO, DIMENSÕES INTERNAS: 1,3X1X1,2 M. AF_12/2020</t>
  </si>
  <si>
    <t xml:space="preserve"> 15.3.3 </t>
  </si>
  <si>
    <t xml:space="preserve"> 15.3.4 </t>
  </si>
  <si>
    <t xml:space="preserve"> 15.3.5 </t>
  </si>
  <si>
    <t xml:space="preserve"> 15.3.6 </t>
  </si>
  <si>
    <t xml:space="preserve"> 15.3.7 </t>
  </si>
  <si>
    <t xml:space="preserve"> 15.3.8 </t>
  </si>
  <si>
    <t xml:space="preserve"> 46.05.020 </t>
  </si>
  <si>
    <t>TUBO PVC RÍGIDO, TIPO COLETOR ESGOTO, JUNTA ELÁSTICA, DN= 100 MM, INCLUSIVE CONEXÕES</t>
  </si>
  <si>
    <t xml:space="preserve"> 15.3.9 </t>
  </si>
  <si>
    <t xml:space="preserve"> 46.05.040 </t>
  </si>
  <si>
    <t>TUBO PVC RÍGIDO, TIPO COLETOR ESGOTO, JUNTA ELÁSTICA, DN= 150 MM, INCLUSIVE CONEXÕES</t>
  </si>
  <si>
    <t xml:space="preserve"> 15.3.10 </t>
  </si>
  <si>
    <t xml:space="preserve"> 46.01.070 </t>
  </si>
  <si>
    <t>TUBO DE PVC RÍGIDO SOLDÁVEL MARROM, DN= 75 MM, (2 1/2´), INCLUSIVE CONEXÕES</t>
  </si>
  <si>
    <t xml:space="preserve"> 15.3.11 </t>
  </si>
  <si>
    <t xml:space="preserve"> CPU2094 </t>
  </si>
  <si>
    <t>CURVA PVC PARA REDE COLETOR ESGOTO, 45 GR, 200 MM, COM JUNTA ELASTICA.</t>
  </si>
  <si>
    <t xml:space="preserve"> 15.3.12 </t>
  </si>
  <si>
    <t xml:space="preserve"> CPU2092 </t>
  </si>
  <si>
    <t>CURVA PVC PARA REDE COLETOR ESGOTO, EB-644, 45 GR, 200 MM, COM JUNTA ELASTICA.</t>
  </si>
  <si>
    <t xml:space="preserve"> 15.3.13 </t>
  </si>
  <si>
    <t xml:space="preserve"> 90696 </t>
  </si>
  <si>
    <t>TUBO DE PVC PARA REDE COLETORA DE ESGOTO DE PAREDE MACIÇA, DN 200 MM, JUNTA ELÁSTICA - FORNECIMENTO E ASSENTAMENTO. AF_01/2021</t>
  </si>
  <si>
    <t xml:space="preserve"> 15.3.14 </t>
  </si>
  <si>
    <t xml:space="preserve"> 90697 </t>
  </si>
  <si>
    <t>TUBO DE PVC PARA REDE COLETORA DE ESGOTO DE PAREDE MACIÇA, DN 250 MM, JUNTA ELÁSTICA  - FORNECIMENTO E ASSENTAMENTO. AF_01/2021</t>
  </si>
  <si>
    <t xml:space="preserve"> 15.3.15 </t>
  </si>
  <si>
    <t xml:space="preserve"> 89363 </t>
  </si>
  <si>
    <t>JOELHO 45 GRAUS, PVC, SOLDÁVEL, DN 25MM, INSTALADO EM RAMAL OU SUB-RAMAL DE ÁGUA - FORNECIMENTO E INSTALAÇÃO. AF_06/2022</t>
  </si>
  <si>
    <t xml:space="preserve"> 15.3.16 </t>
  </si>
  <si>
    <t xml:space="preserve"> 15.3.17 </t>
  </si>
  <si>
    <t xml:space="preserve"> 15.3.18 </t>
  </si>
  <si>
    <t xml:space="preserve"> 15.4 </t>
  </si>
  <si>
    <t>PREVENÇÃO E COMBATE A INCÊNDIO (PCI)</t>
  </si>
  <si>
    <t xml:space="preserve"> 15.4.1 </t>
  </si>
  <si>
    <t xml:space="preserve"> 12889 </t>
  </si>
  <si>
    <t>Placa de sinalizacao, fotoluminescente, em pvc , com logotipo "Cuidado risco de choque elétrico"- Placa E5</t>
  </si>
  <si>
    <t xml:space="preserve"> 15.4.2 </t>
  </si>
  <si>
    <t xml:space="preserve"> 15.4.3 </t>
  </si>
  <si>
    <t xml:space="preserve"> 12888 </t>
  </si>
  <si>
    <t>Placa de sinalizacao, fotoluminescente, em pvc , com logotipo "Extintor de incêndio portátil"- Placa E5</t>
  </si>
  <si>
    <t xml:space="preserve"> 15.4.4 </t>
  </si>
  <si>
    <t xml:space="preserve"> 97.02.210 </t>
  </si>
  <si>
    <t>PLACA DE SINALIZAÇÃO EM PVC PARA AMBIENTES</t>
  </si>
  <si>
    <t xml:space="preserve"> 15.4.5 </t>
  </si>
  <si>
    <t xml:space="preserve"> 11853 </t>
  </si>
  <si>
    <t>Placa de sinalizacao de seguranca contra incendio, fotoluminescente, retangular, *20 x 40* cm, em pvc *2* mm anti-chamas (simbolos, cores e pictogramas conforme nbr 13434)</t>
  </si>
  <si>
    <t>Un</t>
  </si>
  <si>
    <t xml:space="preserve"> 15.4.6 </t>
  </si>
  <si>
    <t xml:space="preserve"> 97.02.198 </t>
  </si>
  <si>
    <t>PLACA DE SINALIZAÇÃO EM PVC, COM INDICAÇÃO DE PROIBIÇÃO NORMATIVA</t>
  </si>
  <si>
    <t xml:space="preserve"> 15.4.7 </t>
  </si>
  <si>
    <t xml:space="preserve"> 12884 </t>
  </si>
  <si>
    <t>Placa de sinalizacao, fotoluminescente, 38x19 cm, em pvc , com seta indicativa de sentido (esquerda ou direita) de saída de emergência- Placa S2</t>
  </si>
  <si>
    <t xml:space="preserve"> 15.4.8 </t>
  </si>
  <si>
    <t xml:space="preserve"> 160612 </t>
  </si>
  <si>
    <t>Placa de sinalização de segurança CODIGO 14 - 315/158(NBR 13.434); CÓDIGO S3(NT 14/2010-ES) ("SAIDA DE EMERGÊNCIA" - seta vertical)</t>
  </si>
  <si>
    <t xml:space="preserve"> 15.4.9 </t>
  </si>
  <si>
    <t xml:space="preserve"> 10785 </t>
  </si>
  <si>
    <t>Abrigo de sobrepor em chapa de aço carbono pintado com tinta a base de epoxi vermelha, dimensões 75x35x25cm</t>
  </si>
  <si>
    <t xml:space="preserve"> 15.4.10 </t>
  </si>
  <si>
    <t>INSTALAÇÕES ELÉTRICAS</t>
  </si>
  <si>
    <t xml:space="preserve"> 16.1 </t>
  </si>
  <si>
    <t>INFRAESTRUTURA</t>
  </si>
  <si>
    <t xml:space="preserve"> 16.1.1 </t>
  </si>
  <si>
    <t xml:space="preserve"> 9925 </t>
  </si>
  <si>
    <t>Bucha com arruela em liga especial zamak p/eletroduto 32mm, d=1 1/4"</t>
  </si>
  <si>
    <t xml:space="preserve"> 16.1.2 </t>
  </si>
  <si>
    <t xml:space="preserve"> 91940 </t>
  </si>
  <si>
    <t>CAIXA RETANGULAR 4" X 2" MÉDIA (1,30 M DO PISO), PVC, INSTALADA EM PAREDE - FORNECIMENTO E INSTALAÇÃO. AF_03/2023</t>
  </si>
  <si>
    <t xml:space="preserve"> 16.1.3 </t>
  </si>
  <si>
    <t xml:space="preserve"> 91943 </t>
  </si>
  <si>
    <t>CAIXA RETANGULAR 4" X 4" MÉDIA (1,30 M DO PISO), PVC, INSTALADA EM PAREDE - FORNECIMENTO E INSTALAÇÃO. AF_03/2023</t>
  </si>
  <si>
    <t xml:space="preserve"> 16.1.4 </t>
  </si>
  <si>
    <t xml:space="preserve"> 91937 </t>
  </si>
  <si>
    <t>CAIXA OCTOGONAL 3" X 3", PVC, INSTALADA EM LAJE - FORNECIMENTO E INSTALAÇÃO. AF_03/2023</t>
  </si>
  <si>
    <t xml:space="preserve"> 16.1.5 </t>
  </si>
  <si>
    <t xml:space="preserve"> 92868 </t>
  </si>
  <si>
    <t>CAIXA RETANGULAR 4" X 2" MÉDIA (1,30 M DO PISO), METÁLICA, INSTALADA EM PAREDE - FORNECIMENTO E INSTALAÇÃO. AF_03/2023</t>
  </si>
  <si>
    <t xml:space="preserve"> 16.1.6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</si>
  <si>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</si>
  <si>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</si>
  <si>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16.1.7 </t>
  </si>
  <si>
    <t xml:space="preserve"> 9816 </t>
  </si>
  <si>
    <t>Arruela lisa zincada d=1/4"</t>
  </si>
  <si>
    <t xml:space="preserve"> 16.1.8 </t>
  </si>
  <si>
    <t xml:space="preserve"> 063444 </t>
  </si>
  <si>
    <t>LEITOS - PORCA E ARRUELA 3/8""</t>
  </si>
  <si>
    <t>CJ</t>
  </si>
  <si>
    <t xml:space="preserve"> 16.1.9 </t>
  </si>
  <si>
    <t xml:space="preserve"> 063120 </t>
  </si>
  <si>
    <t>CHUMBADOR CB 3/8""x2.1/2""+ PARAFUSO</t>
  </si>
  <si>
    <t xml:space="preserve"> 16.1.10 </t>
  </si>
  <si>
    <t xml:space="preserve"> 063111 </t>
  </si>
  <si>
    <t>PARAFUSO LENTILHA 42x13mm COM PORCA E ARRUELA</t>
  </si>
  <si>
    <t xml:space="preserve"> 16.1.11 </t>
  </si>
  <si>
    <t xml:space="preserve"> 078583 </t>
  </si>
  <si>
    <t>SUPORTE PARA FIXACAO FITA ALUMINIO OU CABO COBRE NU</t>
  </si>
  <si>
    <t xml:space="preserve"> 16.1.12 </t>
  </si>
  <si>
    <t xml:space="preserve"> 062690 </t>
  </si>
  <si>
    <t>VERGALHAO ACO GALV C/OM ROSCA TOTAL PARA PERFILADO 1/4""</t>
  </si>
  <si>
    <t xml:space="preserve"> 16.1.13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</si>
  <si>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</si>
  <si>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</si>
  <si>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16.1.14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</si>
  <si>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</si>
  <si>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</si>
  <si>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16.1.15 </t>
  </si>
  <si>
    <t xml:space="preserve"> 101560 </t>
  </si>
  <si>
    <t>CABO DE COBRE FLEXÍVEL ISOLADO, 10 MM², 0,6/1,0 KV, PARA REDE AÉREA DE DISTRIBUIÇÃO DE ENERGIA ELÉTRICA DE BAIXA TENSÃO - FORNECIMENTO E INSTALAÇÃO. AF_07/2020</t>
  </si>
  <si>
    <t xml:space="preserve"> 16.1.16 </t>
  </si>
  <si>
    <t xml:space="preserve"> 91935 </t>
  </si>
  <si>
    <t>CABO DE COBRE FLEXÍVEL ISOLADO, 16 MM², ANTI-CHAMA 0,6/1,0 KV, PARA CIRCUITOS TERMINAIS - FORNECIMENTO E INSTALAÇÃO. AF_03/2023</t>
  </si>
  <si>
    <t xml:space="preserve"> 16.1.17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</si>
  <si>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</si>
  <si>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</si>
  <si>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16.1.18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</si>
  <si>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</si>
  <si>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</si>
  <si>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16.1.19 </t>
  </si>
  <si>
    <t xml:space="preserve"> 91924 </t>
  </si>
  <si>
    <t>CABO DE COBRE FLEXÍVEL ISOLADO, 1,5 MM², ANTI-CHAMA 450/750 V, PARA CIRCUITOS TERMINAIS - FORNECIMENTO E INSTALAÇÃO. AF_03/2023</t>
  </si>
  <si>
    <t xml:space="preserve"> 16.1.20 </t>
  </si>
  <si>
    <t xml:space="preserve"> 91926 </t>
  </si>
  <si>
    <t>CABO DE COBRE FLEXÍVEL ISOLADO, 2,5 MM², ANTI-CHAMA 450/750 V, PARA CIRCUITOS TERMINAIS - FORNECIMENTO E INSTALAÇÃO. AF_03/2023</t>
  </si>
  <si>
    <t xml:space="preserve"> 16.1.21 </t>
  </si>
  <si>
    <t xml:space="preserve"> 91928 </t>
  </si>
  <si>
    <t>CABO DE COBRE FLEXÍVEL ISOLADO, 4 MM², ANTI-CHAMA 450/750 V, PARA CIRCUITOS TERMINAIS - FORNECIMENTO E INSTALAÇÃO. AF_03/2023</t>
  </si>
  <si>
    <t xml:space="preserve"> 16.1.22 </t>
  </si>
  <si>
    <t xml:space="preserve"> 91930 </t>
  </si>
  <si>
    <t>CABO DE COBRE FLEXÍVEL ISOLADO, 6 MM², ANTI-CHAMA 450/750 V, PARA CIRCUITOS TERMINAIS - FORNECIMENTO E INSTALAÇÃO. AF_03/2023</t>
  </si>
  <si>
    <t xml:space="preserve"> 16.1.23 </t>
  </si>
  <si>
    <t xml:space="preserve"> 15.018.0300-0 </t>
  </si>
  <si>
    <t>CAIXA DE PASSAGEM DE EMBUTIR,EM ACO,COM TAMPA PARAFUSADA,DE 12X12CM.FORNECIMENTO E COLOCACAO</t>
  </si>
  <si>
    <t xml:space="preserve"> 16.1.24 </t>
  </si>
  <si>
    <t xml:space="preserve"> 061461 </t>
  </si>
  <si>
    <t>CAIXA DE PASSAGEM CH.DE ACO C/TAMPA APARAF. 200x200x100 PISO</t>
  </si>
  <si>
    <t xml:space="preserve"> 16.1.25 </t>
  </si>
  <si>
    <t xml:space="preserve"> 061462 </t>
  </si>
  <si>
    <t>CAIXA DE PASSAGEM DE ACO C/ TAMPA APARAFUSADA 302X302X120</t>
  </si>
  <si>
    <t xml:space="preserve"> 16.1.26 </t>
  </si>
  <si>
    <t xml:space="preserve"> 91963 </t>
  </si>
  <si>
    <t>INTERRUPTOR SIMPLES (1 MÓDULO) COM INTERRUPTOR PARALELO (2 MÓDULOS), 10A/250V, INCLUINDO SUPORTE E PLACA - FORNECIMENTO E INSTALAÇÃO. AF_03/2023</t>
  </si>
  <si>
    <t xml:space="preserve"> 16.1.27 </t>
  </si>
  <si>
    <t xml:space="preserve"> 91965 </t>
  </si>
  <si>
    <t>INTERRUPTOR SIMPLES (2 MÓDULOS) COM INTERRUPTOR PARALELO (1 MÓDULO), 10A/250V, INCLUINDO SUPORTE E PLACA - FORNECIMENTO E INSTALAÇÃO. AF_03/2023</t>
  </si>
  <si>
    <t xml:space="preserve"> 16.1.28 </t>
  </si>
  <si>
    <t xml:space="preserve"> 91961 </t>
  </si>
  <si>
    <t>INTERRUPTOR PARALELO (2 MÓDULOS), 10A/250V, INCLUINDO SUPORTE E PLACA - FORNECIMENTO E INSTALAÇÃO. AF_03/2023</t>
  </si>
  <si>
    <t xml:space="preserve"> 16.1.29 </t>
  </si>
  <si>
    <t xml:space="preserve"> 91979 </t>
  </si>
  <si>
    <t>INTERRUPTOR INTERMEDIÁRIO (1 MÓDULO), 10A/250V, INCLUINDO SUPORTE E PLACA - FORNECIMENTO E INSTALAÇÃO. AF_03/2023</t>
  </si>
  <si>
    <t xml:space="preserve"> 16.1.30 </t>
  </si>
  <si>
    <t xml:space="preserve"> 91955 </t>
  </si>
  <si>
    <t>INTERRUPTOR PARALELO (1 MÓDULO), 10A/250V, INCLUINDO SUPORTE E PLACA - FORNECIMENTO E INSTALAÇÃO. AF_03/2023</t>
  </si>
  <si>
    <t xml:space="preserve"> 16.1.31 </t>
  </si>
  <si>
    <t xml:space="preserve"> 91957 </t>
  </si>
  <si>
    <t>INTERRUPTOR SIMPLES (1 MÓDULO) COM INTERRUPTOR PARALELO (1 MÓDULO), 10A/250V, INCLUINDO SUPORTE E PLACA - FORNECIMENTO E INSTALAÇÃO. AF_03/2023</t>
  </si>
  <si>
    <t xml:space="preserve"> 16.1.32 </t>
  </si>
  <si>
    <t xml:space="preserve"> 91953 </t>
  </si>
  <si>
    <t>INTERRUPTOR SIMPLES (1 MÓDULO), 10A/250V, INCLUINDO SUPORTE E PLACA - FORNECIMENTO E INSTALAÇÃO. AF_03/2023</t>
  </si>
  <si>
    <t xml:space="preserve"> 16.1.33 </t>
  </si>
  <si>
    <t xml:space="preserve"> 91959 </t>
  </si>
  <si>
    <t>INTERRUPTOR SIMPLES (2 MÓDULOS), 10A/250V, INCLUINDO SUPORTE E PLACA - FORNECIMENTO E INSTALAÇÃO. AF_03/2023</t>
  </si>
  <si>
    <t xml:space="preserve"> 16.1.34 </t>
  </si>
  <si>
    <t xml:space="preserve"> 059208 </t>
  </si>
  <si>
    <t>PLACA COM UM FURO IMPERIA BRANCO IRIEL P/ SAIDA CABO DE SOM</t>
  </si>
  <si>
    <t xml:space="preserve"> 16.1.35 </t>
  </si>
  <si>
    <t xml:space="preserve"> 062568 </t>
  </si>
  <si>
    <t>PLACA (ESPELHO) 1 POSTO HORIZONTAL 4x2 PIAL PLUS</t>
  </si>
  <si>
    <t xml:space="preserve"> 16.1.36 </t>
  </si>
  <si>
    <t xml:space="preserve"> 91996 </t>
  </si>
  <si>
    <t>TOMADA MÉDIA DE EMBUTIR (1 MÓDULO), 2P+T 10 A, INCLUINDO SUPORTE E PLACA - FORNECIMENTO E INSTALAÇÃO. AF_03/2023</t>
  </si>
  <si>
    <t xml:space="preserve"> 16.1.37 </t>
  </si>
  <si>
    <t xml:space="preserve"> 91997 </t>
  </si>
  <si>
    <t>TOMADA MÉDIA DE EMBUTIR (1 MÓDULO), 2P+T 20 A, INCLUINDO SUPORTE E PLACA - FORNECIMENTO E INSTALAÇÃO. AF_03/2023</t>
  </si>
  <si>
    <t xml:space="preserve"> 16.1.38 </t>
  </si>
  <si>
    <t xml:space="preserve"> 059109 </t>
  </si>
  <si>
    <t>PLACA CEGA 4""x4""</t>
  </si>
  <si>
    <t xml:space="preserve"> 16.1.39 </t>
  </si>
  <si>
    <t xml:space="preserve"> 92022 </t>
  </si>
  <si>
    <t>INTERRUPTOR SIMPLES (1 MÓDULO) COM 1 TOMADA DE EMBUTIR 2P+T 10 A, SEM SUPORTE E SEM PLACA - FORNECIMENTO E INSTALAÇÃO. AF_03/2023</t>
  </si>
  <si>
    <t xml:space="preserve"> 16.1.40 </t>
  </si>
  <si>
    <t xml:space="preserve"> 92026 </t>
  </si>
  <si>
    <t>INTERRUPTOR SIMPLES (2 MÓDULOS) COM 1 TOMADA DE EMBUTIR 2P+T 10 A, SEM SUPORTE E SEM PLACA - FORNECIMENTO E INSTALAÇÃO. AF_03/2023</t>
  </si>
  <si>
    <t xml:space="preserve"> 16.1.41 </t>
  </si>
  <si>
    <t xml:space="preserve"> 92002 </t>
  </si>
  <si>
    <t>TOMADA MÉDIA DE EMBUTIR (2 MÓDULOS), 2P+T 10 A, SEM SUPORTE E SEM PLACA - FORNECIMENTO E INSTALAÇÃO. AF_03/2023</t>
  </si>
  <si>
    <t xml:space="preserve"> 16.1.42 </t>
  </si>
  <si>
    <t xml:space="preserve"> 92003 </t>
  </si>
  <si>
    <t>TOMADA MÉDIA DE EMBUTIR (2 MÓDULOS), 2P+T 20 A, SEM SUPORTE E SEM PLACA - FORNECIMENTO E INSTALAÇÃO. AF_03/2023</t>
  </si>
  <si>
    <t xml:space="preserve"> 16.1.43 </t>
  </si>
  <si>
    <t xml:space="preserve"> 92010 </t>
  </si>
  <si>
    <t>TOMADA MÉDIA DE EMBUTIR (3 MÓDULOS), 2P+T 10 A, SEM SUPORTE E SEM PLACA - FORNECIMENTO E INSTALAÇÃO. AF_03/2023</t>
  </si>
  <si>
    <t xml:space="preserve"> 16.1.44 </t>
  </si>
  <si>
    <t xml:space="preserve"> 91994 </t>
  </si>
  <si>
    <t>TOMADA MÉDIA DE EMBUTIR (1 MÓDULO), 2P+T 10 A, SEM SUPORTE E SEM PLACA - FORNECIMENTO E INSTALAÇÃO. AF_03/2023</t>
  </si>
  <si>
    <t xml:space="preserve"> 16.1.45 </t>
  </si>
  <si>
    <t xml:space="preserve"> 91995 </t>
  </si>
  <si>
    <t>TOMADA MÉDIA DE EMBUTIR (1 MÓDULO), 2P+T 20 A, SEM SUPORTE E SEM PLACA - FORNECIMENTO E INSTALAÇÃO. AF_03/2023</t>
  </si>
  <si>
    <t xml:space="preserve"> 16.1.46 </t>
  </si>
  <si>
    <t xml:space="preserve"> 060380 </t>
  </si>
  <si>
    <t>SENSOR DE PRESENCA (LIGA/DESLIGA)</t>
  </si>
  <si>
    <t xml:space="preserve"> 16.1.47 </t>
  </si>
  <si>
    <t xml:space="preserve"> 064035 </t>
  </si>
  <si>
    <t>DISJUNTOR DIN TRIPOLAR 100A CURVA C STECK</t>
  </si>
  <si>
    <t xml:space="preserve"> 16.1.48 </t>
  </si>
  <si>
    <t xml:space="preserve"> 93653 </t>
  </si>
  <si>
    <t>DISJUNTOR MONOPOLAR TIPO DIN, CORRENTE NOMINAL DE 10A - FORNECIMENTO E INSTALAÇÃO. AF_10/2020</t>
  </si>
  <si>
    <t xml:space="preserve"> 16.1.49 </t>
  </si>
  <si>
    <t xml:space="preserve"> 93654 </t>
  </si>
  <si>
    <t>DISJUNTOR MONOPOLAR TIPO DIN, CORRENTE NOMINAL DE 16A - FORNECIMENTO E INSTALAÇÃO. AF_10/2020</t>
  </si>
  <si>
    <t xml:space="preserve"> 16.1.50 </t>
  </si>
  <si>
    <t xml:space="preserve"> 93655 </t>
  </si>
  <si>
    <t>DISJUNTOR MONOPOLAR TIPO DIN, CORRENTE NOMINAL DE 20A - FORNECIMENTO E INSTALAÇÃO. AF_10/2020</t>
  </si>
  <si>
    <t xml:space="preserve"> 16.1.51 </t>
  </si>
  <si>
    <t xml:space="preserve"> 93660 </t>
  </si>
  <si>
    <t>DISJUNTOR BIPOLAR TIPO DIN, CORRENTE NOMINAL DE 10A - FORNECIMENTO E INSTALAÇÃO. AF_10/2020</t>
  </si>
  <si>
    <t xml:space="preserve"> 16.1.52 </t>
  </si>
  <si>
    <t xml:space="preserve"> 93661 </t>
  </si>
  <si>
    <t>DISJUNTOR BIPOLAR TIPO DIN, CORRENTE NOMINAL DE 16A - FORNECIMENTO E INSTALAÇÃO. AF_10/2020</t>
  </si>
  <si>
    <t xml:space="preserve"> 16.1.53 </t>
  </si>
  <si>
    <t xml:space="preserve"> 93662 </t>
  </si>
  <si>
    <t>DISJUNTOR BIPOLAR TIPO DIN, CORRENTE NOMINAL DE 20A - FORNECIMENTO E INSTALAÇÃO. AF_10/2020</t>
  </si>
  <si>
    <t xml:space="preserve"> 16.1.54 </t>
  </si>
  <si>
    <t xml:space="preserve"> 93664 </t>
  </si>
  <si>
    <t>DISJUNTOR BIPOLAR TIPO DIN, CORRENTE NOMINAL DE 32A - FORNECIMENTO E INSTALAÇÃO. AF_10/2020</t>
  </si>
  <si>
    <t xml:space="preserve"> 16.1.55 </t>
  </si>
  <si>
    <t xml:space="preserve"> 151324 </t>
  </si>
  <si>
    <t>Mini-Disjuntor bipolar 63A, curva C, 5kA, 127/220Vca, referência Siemens, GE, Schneider ou equivalente</t>
  </si>
  <si>
    <t xml:space="preserve"> 16.1.56 </t>
  </si>
  <si>
    <t xml:space="preserve"> 10237 </t>
  </si>
  <si>
    <t>Disjuntor termomagnetico bipolar 70 A, padrão DIN (Europeu - linha branca), curva C, corrente 5KA</t>
  </si>
  <si>
    <t xml:space="preserve"> 16.1.57 </t>
  </si>
  <si>
    <t xml:space="preserve"> 93668 </t>
  </si>
  <si>
    <t>DISJUNTOR TRIPOLAR TIPO DIN, CORRENTE NOMINAL DE 16A - FORNECIMENTO E INSTALAÇÃO. AF_10/2020</t>
  </si>
  <si>
    <t xml:space="preserve"> 16.1.58 </t>
  </si>
  <si>
    <t xml:space="preserve"> 151334 </t>
  </si>
  <si>
    <t>Disjuntor caixa moldada termomagnetico fixo, tripolar 200A, Icu: 50kA, 400/500Vca, referência Siemens, Soprano, Schneider ou equivalente</t>
  </si>
  <si>
    <t xml:space="preserve"> 16.1.59 </t>
  </si>
  <si>
    <t xml:space="preserve"> 93672 </t>
  </si>
  <si>
    <t>DISJUNTOR TRIPOLAR TIPO DIN, CORRENTE NOMINAL DE 40A - FORNECIMENTO E INSTALAÇÃO. AF_10/2020</t>
  </si>
  <si>
    <t xml:space="preserve"> 16.1.60 </t>
  </si>
  <si>
    <t xml:space="preserve"> 101894 </t>
  </si>
  <si>
    <t>DISJUNTOR TRIPOLAR TIPO NEMA, CORRENTE NOMINAL DE 60 ATÉ 100A - FORNECIMENTO E INSTALAÇÃO. AF_10/2020</t>
  </si>
  <si>
    <t xml:space="preserve"> 16.1.61 </t>
  </si>
  <si>
    <t xml:space="preserve"> 064563 </t>
  </si>
  <si>
    <t>DISPOSITIVO PROTETOR DE SURTO 220V OU 127V, 20 KA, TRIFASICO</t>
  </si>
  <si>
    <t xml:space="preserve"> 16.1.62 </t>
  </si>
  <si>
    <t xml:space="preserve"> 37.24.042 </t>
  </si>
  <si>
    <t>DISPOSITIVO DE PROTEÇÃO CONTRA SURTO, 1 POLO, SUPORTABILIDADE &amp;LT;= 4 KV, UN ATÉ 240V/415V, IIMP = 60 KA, CURVA DE ENSAIO 10/350µS - CLASSE 1</t>
  </si>
  <si>
    <t xml:space="preserve"> 16.1.63 </t>
  </si>
  <si>
    <t xml:space="preserve"> 151350 </t>
  </si>
  <si>
    <t>Interruptor Diferencial Bipolar DR 25A, 30mA ? 6kA, referência Siemens, Schneider, WEG ou equivalente</t>
  </si>
  <si>
    <t xml:space="preserve"> 16.1.64 </t>
  </si>
  <si>
    <t xml:space="preserve"> 151357 </t>
  </si>
  <si>
    <t>Interruptor Diferencial Bipolar DR 40A, 30mA ? 6kA, referência Siemens, Schneider, WEG ou equivalente</t>
  </si>
  <si>
    <t xml:space="preserve"> 16.1.65 </t>
  </si>
  <si>
    <t xml:space="preserve"> 062571 </t>
  </si>
  <si>
    <t>SAIDA PARA ELETRODUTO MG2982 HORIZONTAL</t>
  </si>
  <si>
    <t xml:space="preserve"> 16.1.66 </t>
  </si>
  <si>
    <t xml:space="preserve"> 063612 </t>
  </si>
  <si>
    <t>SAIDA HORIZONTAL PARA ELETROCALHA 1 1/4""</t>
  </si>
  <si>
    <t xml:space="preserve"> 16.1.67 </t>
  </si>
  <si>
    <t xml:space="preserve"> 11285 </t>
  </si>
  <si>
    <t>Curva horizontal 100 x 75 mm para eletrocalha metálica, com ângulo 90° (ref.:mopa ou similar)</t>
  </si>
  <si>
    <t xml:space="preserve"> 16.1.68 </t>
  </si>
  <si>
    <t xml:space="preserve"> 15.018.0520-0 </t>
  </si>
  <si>
    <t>ELETROCALHA PERFURADA,COM TAMPA,TIPO "U",100X75MM,TRATAMENTO SUPERFICIAL PRE-ZINCADO A QUENTE,EXCLUSIVE CONEXOES,ACESSOR IOS E FIXACAO SUPERIOR.FORNECIMENTO E COLOCACAO</t>
  </si>
  <si>
    <t xml:space="preserve"> 16.1.69 </t>
  </si>
  <si>
    <t xml:space="preserve"> 12488 </t>
  </si>
  <si>
    <t>Suporte vertical 150 x 150 mm para fixação de eletrocalha metálica (ref.: mopa ou similar)</t>
  </si>
  <si>
    <t xml:space="preserve"> 16.1.70 </t>
  </si>
  <si>
    <t xml:space="preserve"> 15.018.0756-0 </t>
  </si>
  <si>
    <t>TE HORIZONTAL,90º,PARA ELETROCALHA PERFURADA OU LISA,100X75M M.FORNECIMENTO E COLOCACAO</t>
  </si>
  <si>
    <t xml:space="preserve"> 16.1.71 </t>
  </si>
  <si>
    <t xml:space="preserve"> 063617 </t>
  </si>
  <si>
    <t>EMENDA PARA ELETROCALHA TIPO U 100X100</t>
  </si>
  <si>
    <t xml:space="preserve"> 16.1.72 </t>
  </si>
  <si>
    <t xml:space="preserve"> 12535 </t>
  </si>
  <si>
    <t>Terminal 100 x 75 mm, zincado, para eletrocalha metálica (ref. Mopa ou similar)</t>
  </si>
  <si>
    <t xml:space="preserve"> 16.1.73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</si>
  <si>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</si>
  <si>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</si>
  <si>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16.1.74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</si>
  <si>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</si>
  <si>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</si>
  <si>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16.1.75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</si>
  <si>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</si>
  <si>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</si>
  <si>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16.1.76 </t>
  </si>
  <si>
    <t xml:space="preserve"> 91865 </t>
  </si>
  <si>
    <t>ELETRODUTO RÍGIDO ROSCÁVEL, PVC, DN 40 MM (1 1/4"), PARA CIRCUITOS TERMINAIS, INSTALADO EM FORRO - FORNECIMENTO E INSTALAÇÃO. AF_03/2023</t>
  </si>
  <si>
    <t xml:space="preserve"> 16.1.77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</si>
  <si>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</si>
  <si>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</si>
  <si>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16.1.78 </t>
  </si>
  <si>
    <t xml:space="preserve"> 38.04.080 </t>
  </si>
  <si>
    <t>ELETRODUTO GALVANIZADO CONFORME NBR13057 -  1 1/4´ COM ACESSÓRIOS</t>
  </si>
  <si>
    <t xml:space="preserve"> 16.1.79 </t>
  </si>
  <si>
    <t xml:space="preserve"> 11867 </t>
  </si>
  <si>
    <t>Luminária de emergência, de sobrepor, tipo bloco autônomo, com autonomia de 1h, modelo LLE-LLEDDF, da KBR ou si</t>
  </si>
  <si>
    <t xml:space="preserve"> 16.1.80 </t>
  </si>
  <si>
    <t xml:space="preserve"> 50.05.312 </t>
  </si>
  <si>
    <t>BLOCO AUTÔNOMO DE ILUMINAÇÃO DE EMERGÊNCIA LED, COM AUTONOMIA MÍNIMA DE 3 HORAS, FLUXO LUMINOSO DE 2.000 ATÉ 3.000 LÚMENS, EQUIPADO COM 2 FARÓIS</t>
  </si>
  <si>
    <t xml:space="preserve"> 16.1.81 </t>
  </si>
  <si>
    <t xml:space="preserve"> 8662 </t>
  </si>
  <si>
    <t>Soquete ou bocal de porcelana E27 de tempo, ref.MT-2233, marca Decorlux ou similar</t>
  </si>
  <si>
    <t xml:space="preserve"> 16.1.82 </t>
  </si>
  <si>
    <t xml:space="preserve"> 101538 </t>
  </si>
  <si>
    <t>ARMAÇÃO SECUNDÁRIA, COM 1 ESTRIBO E 1 ISOLADOR - FORNECIMENTO E INSTALAÇÃO. AF_07/2020</t>
  </si>
  <si>
    <t xml:space="preserve"> 16.1.83 </t>
  </si>
  <si>
    <t xml:space="preserve"> 97361 </t>
  </si>
  <si>
    <t>QUADRO DE MEDIÇÃO GERAL DE ENERGIA COM 16 MEDIDORES - FORNECIMENTO E INSTALAÇÃO. AF_10/2020</t>
  </si>
  <si>
    <t xml:space="preserve"> 16.1.84 </t>
  </si>
  <si>
    <t xml:space="preserve"> 12226 </t>
  </si>
  <si>
    <t>Quadro de distribuição de embutir, em chapa de aço, para até 24 disjuntores, com barramento, padrão DIN, exclusive disjuntores -  Rev 01  03/2022</t>
  </si>
  <si>
    <t xml:space="preserve"> 16.1.85 </t>
  </si>
  <si>
    <t xml:space="preserve"> 12228 </t>
  </si>
  <si>
    <t>Quadro de distribuição de embutir, em chapa de aço, para até 32 disjuntores, com barramento, padrão DIN, exclusive disjuntores</t>
  </si>
  <si>
    <t xml:space="preserve"> 16.1.86 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</si>
  <si>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</si>
  <si>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</si>
  <si>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16.1.87 </t>
  </si>
  <si>
    <t xml:space="preserve"> 101880 </t>
  </si>
  <si>
    <t>QUADRO DE DISTRIBUIÇÃO DE ENERGIA EM CHAPA DE AÇO GALVANIZADO, DE EMBUTIR, COM BARRAMENTO TRIFÁSICO, PARA 30 DISJUNTORES DIN 150A - FORNECIMENTO E INSTALAÇÃO. AF_10/2020</t>
  </si>
  <si>
    <t xml:space="preserve"> 16.1.88 </t>
  </si>
  <si>
    <t xml:space="preserve"> 101881 </t>
  </si>
  <si>
    <t>QUADRO DE DISTRIBUIÇÃO DE ENERGIA EM CHAPA DE AÇO GALVANIZADO, DE EMBUTIR, COM BARRAMENTO TRIFÁSICO, PARA 40 DISJUNTORES DIN 100A - FORNECIMENTO E INSTALAÇÃO. AF_10/2020</t>
  </si>
  <si>
    <t xml:space="preserve"> 16.2 </t>
  </si>
  <si>
    <t>ILUMINAÇÃO</t>
  </si>
  <si>
    <t xml:space="preserve"> 16.2.1 </t>
  </si>
  <si>
    <t xml:space="preserve"> 97607 </t>
  </si>
  <si>
    <t>LUMINÁRIA ARANDELA TIPO TARTARUGA, DE SOBREPOR, COM 1 LÂMPADA LED DE 6 W, SEM REATOR - FORNECIMENTO E INSTALAÇÃO. AF_02/2020</t>
  </si>
  <si>
    <t xml:space="preserve"> 16.2.2 </t>
  </si>
  <si>
    <t xml:space="preserve"> 41.31.040 </t>
  </si>
  <si>
    <t>LUMINÁRIA LED RETANGULAR DE SOBREPOR COM DIFUSOR TRANSLÚCIDO, 4000 K, FLUXO LUMINOSO DE 3690 A 4800 LM, POTÊNCIA DE 35 W A 41 W</t>
  </si>
  <si>
    <t xml:space="preserve"> 16.2.3 </t>
  </si>
  <si>
    <t xml:space="preserve"> 060121 </t>
  </si>
  <si>
    <t>LUMINARIA DE EMBUTIR PLAFON 18W LED BRANCO FRIO 22,5x22,5</t>
  </si>
  <si>
    <t xml:space="preserve"> 16.2.4 </t>
  </si>
  <si>
    <t xml:space="preserve"> 13158 </t>
  </si>
  <si>
    <t>Luminária plafon (sobrepor) 40 x 40 - 36 W - 6000K - G- Light ou similar</t>
  </si>
  <si>
    <t xml:space="preserve"> 16.2.5 </t>
  </si>
  <si>
    <t xml:space="preserve"> 16.2.6 </t>
  </si>
  <si>
    <t xml:space="preserve"> 41.11.712 </t>
  </si>
  <si>
    <t>LUMINÁRIA LED REDONDA DE EMBUTIR PARA PAREDE OU PISO, ÁREA INTERNA OU EXTERNA, BIVOLT - POTÊNCIA 6 W</t>
  </si>
  <si>
    <t xml:space="preserve"> 16.2.7 </t>
  </si>
  <si>
    <t xml:space="preserve"> 060680 </t>
  </si>
  <si>
    <t>LUMINARIA DE EMERGENCIA 30 LEDS BIVOLT LDE INTELBRAS</t>
  </si>
  <si>
    <t xml:space="preserve"> 16.2.8 </t>
  </si>
  <si>
    <t xml:space="preserve"> 16.3 </t>
  </si>
  <si>
    <t>SPDA</t>
  </si>
  <si>
    <t xml:space="preserve"> 16.3.1 </t>
  </si>
  <si>
    <t xml:space="preserve"> 11273 </t>
  </si>
  <si>
    <t>Caixa de equipotencialização em aço 200x200x90mm, para embutir com tampa, com9 terminais, ref:TEL-901 ou similar (SPDA)</t>
  </si>
  <si>
    <t xml:space="preserve"> 16.3.2 </t>
  </si>
  <si>
    <t xml:space="preserve"> 101801 </t>
  </si>
  <si>
    <t>CAIXA COM GRELHA RETANGULAR DE FERRO FUNDIDO, EM ALVENARIA COM BLOCOS DE CONCRETO, DIMENSÕES INTERNAS: 0,30 X 1,00 X 1,00. AF_12/2020</t>
  </si>
  <si>
    <t xml:space="preserve"> 16.3.3 </t>
  </si>
  <si>
    <t xml:space="preserve"> 98111 </t>
  </si>
  <si>
    <t>CAIXA DE INSPEÇÃO PARA ATERRAMENTO, CIRCULAR, EM POLIETILENO, DIÂMETRO INTERNO = 0,3 M. AF_12/2020</t>
  </si>
  <si>
    <t xml:space="preserve"> 16.3.4 </t>
  </si>
  <si>
    <t xml:space="preserve"> 078054 </t>
  </si>
  <si>
    <t>HASTE ATERRAMENTO COBREADA 5/8"" x 2,40m 6715 670106 - MAGNET</t>
  </si>
  <si>
    <t xml:space="preserve"> 16.3.5 </t>
  </si>
  <si>
    <t xml:space="preserve"> 96989 </t>
  </si>
  <si>
    <t>CAPTOR TIPO FRANKLIN PARA SPDA - FORNECIMENTO E INSTALAÇÃO. AF_08/2023</t>
  </si>
  <si>
    <t xml:space="preserve"> 16.3.6 </t>
  </si>
  <si>
    <t xml:space="preserve"> 96988 </t>
  </si>
  <si>
    <t>MASTRO 1 ½", COM 3 METROS, PARA SPDA - FORNECIMENTO E INSTALAÇÃO. AF_08/2023</t>
  </si>
  <si>
    <t xml:space="preserve"> 16.3.7 </t>
  </si>
  <si>
    <t xml:space="preserve"> 104746 </t>
  </si>
  <si>
    <t>MINI CAPTOR PARA SPDA - FORNECIMENTO E INSTALAÇÃO. AF_08/2023</t>
  </si>
  <si>
    <t xml:space="preserve"> 16.3.8 </t>
  </si>
  <si>
    <t xml:space="preserve"> 078206 </t>
  </si>
  <si>
    <t>CABO DE COBRE NU MEIO DURO 7 FIOS 35mm2</t>
  </si>
  <si>
    <t xml:space="preserve"> 16.3.9 </t>
  </si>
  <si>
    <t xml:space="preserve"> 078212 </t>
  </si>
  <si>
    <t>CABO DE COBRE NU MEIO DURO 7 FIOS 50mm2</t>
  </si>
  <si>
    <t xml:space="preserve"> 16.3.10 </t>
  </si>
  <si>
    <t xml:space="preserve"> 96984 </t>
  </si>
  <si>
    <t>ELETRODUTO PVC RÍGIDO, DIÂMETRO 40MM, COM 3 METROS, PARA SPDA - FORNECIMENTO E INSTALAÇÃO. AF_08/2023</t>
  </si>
  <si>
    <t xml:space="preserve"> 16.3.11 </t>
  </si>
  <si>
    <t xml:space="preserve"> 101548 </t>
  </si>
  <si>
    <t>ISOLADOR, TIPO ROLDANA, PARA BAIXA TENSÃO - FORNECIMENTO E INSTALAÇÃO. AF_07/2020</t>
  </si>
  <si>
    <t>CLIMATIZAÇÃO</t>
  </si>
  <si>
    <t xml:space="preserve"> 17.1 </t>
  </si>
  <si>
    <t xml:space="preserve"> 17.1.1 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</si>
  <si>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</si>
  <si>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</si>
  <si>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17.1.2 </t>
  </si>
  <si>
    <t xml:space="preserve"> 103290 </t>
  </si>
  <si>
    <t>TUBO EM COBRE FLEXÍVEL, DN 3/8", COM ISOLAMENTO, INSTALADO EM FORRO, PARA RAMAL DE ALIMENTAÇÃO DE AR CONDICIONADO, INCLUSO FIXADOR. AF_11/2021</t>
  </si>
  <si>
    <t xml:space="preserve"> 17.1.3 </t>
  </si>
  <si>
    <t xml:space="preserve"> 103291 </t>
  </si>
  <si>
    <t>TUBO EM COBRE FLEXÍVEL, DN 1/2", COM ISOLAMENTO, INSTALADO EM FORRO, PARA RAMAL DE ALIMENTAÇÃO DE AR CONDICIONADO, INCLUSO FIXADOR. AF_11/2021</t>
  </si>
  <si>
    <t xml:space="preserve"> 17.1.4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</si>
  <si>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</si>
  <si>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</si>
  <si>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17.1.5 </t>
  </si>
  <si>
    <t xml:space="preserve"> 11412 </t>
  </si>
  <si>
    <t>Cabo de cobre PP Cordplast 4 x 2,5 mm2, 450/750v - fornecimento e instalação</t>
  </si>
  <si>
    <t xml:space="preserve"> 17.1.6 </t>
  </si>
  <si>
    <t xml:space="preserve"> 200065 </t>
  </si>
  <si>
    <t>CAIXA PARA ENCAIXE E INSTALACAO APARELHO AR CONDICIONADO</t>
  </si>
  <si>
    <t xml:space="preserve"> 17.1.7 </t>
  </si>
  <si>
    <t xml:space="preserve"> 15.005.0280-0 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</si>
  <si>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</si>
  <si>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17.1.8 </t>
  </si>
  <si>
    <t xml:space="preserve"> 070665 </t>
  </si>
  <si>
    <t>DUTO FLEXIVEL DE ALUMINIO C/ ISOLAM. TERM.LA VIDRO 150MM 6""</t>
  </si>
  <si>
    <t xml:space="preserve"> 17.1.9 </t>
  </si>
  <si>
    <t xml:space="preserve"> 070660 </t>
  </si>
  <si>
    <t>DUTO FLEXIVEL DE ALUMINIO C/ ISOLAM. TERM.LA VIDRO 100MM 4""</t>
  </si>
  <si>
    <t xml:space="preserve"> 17.1.10 </t>
  </si>
  <si>
    <t xml:space="preserve"> 12498 </t>
  </si>
  <si>
    <t>Barra roscada bicromatizada ø 3/8" x 3000mm</t>
  </si>
  <si>
    <t xml:space="preserve"> 17.1.11 </t>
  </si>
  <si>
    <t xml:space="preserve"> 721 </t>
  </si>
  <si>
    <t>Fornecimento e instalação de porca sextavada 3/8" (ref vl 1.55 valemam ou similar)</t>
  </si>
  <si>
    <t xml:space="preserve"> 17.1.12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</si>
  <si>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</si>
  <si>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</si>
  <si>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17.2 </t>
  </si>
  <si>
    <t xml:space="preserve"> 17.2.1 </t>
  </si>
  <si>
    <t xml:space="preserve"> 070901 </t>
  </si>
  <si>
    <t>EXAUSTOR CENTRIFUGO SIROCO TRIFASICO EC5-TN-3</t>
  </si>
  <si>
    <t xml:space="preserve"> 17.2.2 </t>
  </si>
  <si>
    <t xml:space="preserve"> 070876 </t>
  </si>
  <si>
    <t>EXAUSTOR CENTRIFUGO SIROCO TRIFASICO MODELO EC4-TN</t>
  </si>
  <si>
    <t xml:space="preserve"> 17.2.3 </t>
  </si>
  <si>
    <t xml:space="preserve"> 070557 </t>
  </si>
  <si>
    <t>CAIXA DE VENTILACAO PARA FORRO COLARINHO COM BOCAL CVM1800</t>
  </si>
  <si>
    <t xml:space="preserve"> 17.2.4 </t>
  </si>
  <si>
    <t xml:space="preserve"> 070216 </t>
  </si>
  <si>
    <t>CAIXA DE VENTILACAO PARA FORRO CAB-250 - 220V - S&amp;P</t>
  </si>
  <si>
    <t xml:space="preserve"> 17.2.5 </t>
  </si>
  <si>
    <t xml:space="preserve"> 073411 </t>
  </si>
  <si>
    <t>CAIXA DE VENTILACAO PARA FORRO MODELO: CAB-250N - 220V - S&amp;P</t>
  </si>
  <si>
    <t xml:space="preserve"> 17.2.6 </t>
  </si>
  <si>
    <t xml:space="preserve"> 070205 </t>
  </si>
  <si>
    <t>EXAUSTOR AXIAL MULTIVAC MODELO MURO 150A</t>
  </si>
  <si>
    <t>DADOS E VOZ</t>
  </si>
  <si>
    <t xml:space="preserve"> 18.1 </t>
  </si>
  <si>
    <t xml:space="preserve"> 18.2 </t>
  </si>
  <si>
    <t xml:space="preserve"> 18.3 </t>
  </si>
  <si>
    <t xml:space="preserve"> 18.4 </t>
  </si>
  <si>
    <t xml:space="preserve"> 18.5 </t>
  </si>
  <si>
    <t xml:space="preserve"> 18.6 </t>
  </si>
  <si>
    <t xml:space="preserve"> 18.7 </t>
  </si>
  <si>
    <t xml:space="preserve"> 18.8 </t>
  </si>
  <si>
    <t xml:space="preserve"> 18.9 </t>
  </si>
  <si>
    <t xml:space="preserve"> 98307 </t>
  </si>
  <si>
    <t>TOMADA DE REDE RJ45 - FORNECIMENTO E INSTALAÇÃO. AF_11/2019</t>
  </si>
  <si>
    <t xml:space="preserve"> 18.10 </t>
  </si>
  <si>
    <t xml:space="preserve"> 18.11 </t>
  </si>
  <si>
    <t xml:space="preserve"> 18.12 </t>
  </si>
  <si>
    <t xml:space="preserve"> 11286 </t>
  </si>
  <si>
    <t>Curva horizontal 75 x 50 mm para eletrocalha metálica, com ângulo 90° (ref.: mopa ou similar)</t>
  </si>
  <si>
    <t xml:space="preserve"> 18.13 </t>
  </si>
  <si>
    <t xml:space="preserve"> 749 </t>
  </si>
  <si>
    <t>Fornecimento e instalação de eletrocalha metálica  75 x  50 x 3000 mm (ref. vl 3.01 ge 75/50 valemam ou similar)</t>
  </si>
  <si>
    <t xml:space="preserve"> 18.14 </t>
  </si>
  <si>
    <t xml:space="preserve"> 8695 </t>
  </si>
  <si>
    <t>Suporte vertical  100 x 100 mm  para fixação de eletrocalha metálica ( ref.: Mopa ou similar)</t>
  </si>
  <si>
    <t xml:space="preserve"> 18.15 </t>
  </si>
  <si>
    <t xml:space="preserve"> 9426 </t>
  </si>
  <si>
    <t>Tê horizontal 75 x 50 mm para eletrocalha metálica (ref. Mopa ou similar)</t>
  </si>
  <si>
    <t xml:space="preserve"> 18.16 </t>
  </si>
  <si>
    <t xml:space="preserve"> 063747 </t>
  </si>
  <si>
    <t>EMENDA INTERNA PARA ELETROCALHA 50x50</t>
  </si>
  <si>
    <t xml:space="preserve"> 18.17 </t>
  </si>
  <si>
    <t xml:space="preserve"> 699 </t>
  </si>
  <si>
    <t>Terminal 75 x 50 mm para eletrocalha metalica (ref. vl 3.01-25 ge valemam ou similar)</t>
  </si>
  <si>
    <t xml:space="preserve"> 18.18 </t>
  </si>
  <si>
    <t xml:space="preserve"> 18.19 </t>
  </si>
  <si>
    <t xml:space="preserve"> 18.20 </t>
  </si>
  <si>
    <t xml:space="preserve"> 18.21 </t>
  </si>
  <si>
    <t xml:space="preserve"> 69.20.340 </t>
  </si>
  <si>
    <t>TOMADA PARA TV, TIPO PINO JACK, COM PLACA</t>
  </si>
  <si>
    <t>GASES MEDICINAIS</t>
  </si>
  <si>
    <t xml:space="preserve"> 19.1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</si>
  <si>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</si>
  <si>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</si>
  <si>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19.2 </t>
  </si>
  <si>
    <t xml:space="preserve"> 103865 </t>
  </si>
  <si>
    <t>TÊ EM COBRE, DN 15 MM, SEM ANEL DE SOLDA, INSTALADO EM RAMAL E SUB-RAMAL DE GÁS MEDICINAL - FORNECIMENTO E INSTALAÇÃO. AF_04/2022</t>
  </si>
  <si>
    <t xml:space="preserve"> 19.3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</si>
  <si>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</si>
  <si>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</si>
  <si>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19.4 </t>
  </si>
  <si>
    <t xml:space="preserve"> 103847 </t>
  </si>
  <si>
    <t>LUVA EM COBRE, DN 15 MM, SEM ANEL DE SOLDA, INSTALADO EM RAMAL E SUB-RAMAL DE GÁS MEDICINAL - FORNECIMENTO E INSTALAÇÃO. AF_04/2022</t>
  </si>
  <si>
    <t xml:space="preserve"> 19.5 </t>
  </si>
  <si>
    <t xml:space="preserve"> 18.050.0100-0 </t>
  </si>
  <si>
    <t>PAINEL DE ALARME MEDICINAL AR COMPRIMIDO,OXIDO NITROSO,DIOXI DO DE CARBONO,OXIGENIO E VACUO.FORNECIMENTO E ASSENTAMENTO.( PARA INSTALACAO VIDE FAMILIA 15.014)</t>
  </si>
  <si>
    <t xml:space="preserve"> 19.6 </t>
  </si>
  <si>
    <t xml:space="preserve"> 11218 </t>
  </si>
  <si>
    <t>Régua p/gás medicinal,em alumínio,dimensões: 850x220x70mm,com: 01 ponto p/ oxigênio, 01 ponto p/ ar comprimido, 01 ponto p/ vácuo, 01 ponto p/ óxido nitroso, 08 tomadas elétricas, mod.Square Line,VTC Vitatec ou similar</t>
  </si>
  <si>
    <t xml:space="preserve"> 19.7 </t>
  </si>
  <si>
    <t xml:space="preserve"> CPU2424 </t>
  </si>
  <si>
    <t>POSTO DE CONSUMO DE O2 OU AR VÁCUO OU N2O</t>
  </si>
  <si>
    <t xml:space="preserve"> 19.8 </t>
  </si>
  <si>
    <t xml:space="preserve"> 8733 </t>
  </si>
  <si>
    <t>Central manifold para cilindros 2 x 2 para oxigênio, ar comprimido e óxido nitroso com serpentina e sem válvula de alta pressão</t>
  </si>
  <si>
    <t xml:space="preserve"> 19.9 </t>
  </si>
  <si>
    <t xml:space="preserve"> 91179 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</si>
  <si>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</si>
  <si>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URBANIZAÇÃO</t>
  </si>
  <si>
    <t xml:space="preserve"> 20.1 </t>
  </si>
  <si>
    <t>PAVIMENTAÇÃO E ACESSIBILIDADE</t>
  </si>
  <si>
    <t xml:space="preserve"> 20.1.1 </t>
  </si>
  <si>
    <t xml:space="preserve"> 104658 </t>
  </si>
  <si>
    <t>PISO PODOTÁTIL DE ALERTA OU DIRECIONAL, DE CONCRETO, ASSENTADO SOBRE ARGAMASSA. AF_03/2024</t>
  </si>
  <si>
    <t xml:space="preserve"> 20.1.2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</si>
  <si>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</si>
  <si>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</si>
  <si>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 xml:space="preserve"> 20.2 </t>
  </si>
  <si>
    <t>PAISAGISMO</t>
  </si>
  <si>
    <t xml:space="preserve"> 20.2.1 </t>
  </si>
  <si>
    <t xml:space="preserve"> 103946 </t>
  </si>
  <si>
    <t>PLANTIO DE GRAMA ESMERALDA OU SÃO CARLOS OU CURITIBANA, EM PLACAS. AF_05/2022</t>
  </si>
  <si>
    <t xml:space="preserve"> 20.3 </t>
  </si>
  <si>
    <t>SINALIZAÇÃO</t>
  </si>
  <si>
    <t xml:space="preserve"> 20.3.1 </t>
  </si>
  <si>
    <t xml:space="preserve"> 12043 </t>
  </si>
  <si>
    <t>Letra em aço inox escovado/polido 20 x 20cm - instalado</t>
  </si>
  <si>
    <t>SERVIÇOS COMPLEMENTARES</t>
  </si>
  <si>
    <t xml:space="preserve"> 21.1 </t>
  </si>
  <si>
    <t xml:space="preserve"> 2451 </t>
  </si>
  <si>
    <t>Limpeza/remoção de tintas em pisos e revestimentos</t>
  </si>
  <si>
    <t xml:space="preserve"> 21.2 </t>
  </si>
  <si>
    <t xml:space="preserve"> 2450 </t>
  </si>
  <si>
    <t>Limpeza geral</t>
  </si>
  <si>
    <t>Totais -&gt;</t>
  </si>
  <si>
    <t>Total sem BDI</t>
  </si>
  <si>
    <t>Total do BDI</t>
  </si>
  <si>
    <t>Total Geral</t>
  </si>
  <si>
    <t>L</t>
  </si>
  <si>
    <t>IMPERMEABILIZAÇÃO DE SUPERFÍCIE COM ARGAMASSA POLIMÉRICA / MEMBRANA ACRÍLICA, 4 DEMÃOS, REFORÇADA COM VÉU DE POLIÉSTER (MAV). AF_09/2023</t>
  </si>
  <si>
    <t>B</t>
  </si>
  <si>
    <t>BONIFICAÇÕES E DESPESAS INDIRETAS</t>
  </si>
  <si>
    <t>Fórmula (Bonificações e Despesas Indiretas):</t>
  </si>
  <si>
    <t>CÓD</t>
  </si>
  <si>
    <t>GERAL
VALORES PROPOSTOS (%)</t>
  </si>
  <si>
    <t>EQUIPAMENTOS
VALORES PROPOSTOS (%)</t>
  </si>
  <si>
    <t>Administração Central</t>
  </si>
  <si>
    <t>AC</t>
  </si>
  <si>
    <t>Riscos</t>
  </si>
  <si>
    <t>R</t>
  </si>
  <si>
    <t>Seguros e Garantias</t>
  </si>
  <si>
    <t>SG</t>
  </si>
  <si>
    <t>Despesas Financeiras</t>
  </si>
  <si>
    <t>DF</t>
  </si>
  <si>
    <t>Lucro</t>
  </si>
  <si>
    <t>Impostos</t>
  </si>
  <si>
    <t>I</t>
  </si>
  <si>
    <t>6.1</t>
  </si>
  <si>
    <t>PIS</t>
  </si>
  <si>
    <t>6.2</t>
  </si>
  <si>
    <t>COFINS</t>
  </si>
  <si>
    <t>6.3</t>
  </si>
  <si>
    <t>ISSQN</t>
  </si>
  <si>
    <t>6.4</t>
  </si>
  <si>
    <t>CPRB</t>
  </si>
  <si>
    <t>BDI</t>
  </si>
  <si>
    <t>FONTE:</t>
  </si>
  <si>
    <t>1.</t>
  </si>
  <si>
    <t>Tribunal de Contas da União - TC 036.076/2011-2 - Acórdão Nº 2622/2013</t>
  </si>
  <si>
    <t>2.</t>
  </si>
  <si>
    <t>ISS conforme a Lei Complementar 116/2003 e a Lei 11.438/1997 da Prefeitura Municipal de São Paulo. A responsabilidade pela adequação do ISS às normas vigentes no município cabe a cada ente competente.</t>
  </si>
  <si>
    <t>NOTAS:</t>
  </si>
  <si>
    <t>Deverão ser obedecidas as legislações trabalhistas e tributária vigentes, inclusive acordos de classes, sob pena de desclassificação da Proposta de Preços;</t>
  </si>
  <si>
    <t>É de responsabilidade da proponente a adequação de todas as fórmulas utilizadas na planilha orçamentária.</t>
  </si>
  <si>
    <t>COMPOSIÇÃO ANALÍTICA DAS TAXAS DE ENCARGOS SOCIAIS</t>
  </si>
  <si>
    <t>ENCARGOS SOCIAIS SOBRE A MÃO DE OBRA</t>
  </si>
  <si>
    <t>CÓDIGO</t>
  </si>
  <si>
    <t>COM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</si>
  <si>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</si>
  <si>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</si>
  <si>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</si>
  <si>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</si>
  <si>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</si>
  <si>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</si>
  <si>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</si>
  <si>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</si>
  <si>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</si>
  <si>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</si>
  <si>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</si>
  <si>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</si>
  <si>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</si>
  <si>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</si>
  <si>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</si>
  <si>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</si>
  <si>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</si>
  <si>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</si>
  <si>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</si>
  <si>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</si>
  <si>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</si>
  <si>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</si>
  <si>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</si>
  <si>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</si>
  <si>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</si>
  <si>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</si>
  <si>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</si>
  <si>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</si>
  <si>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</si>
  <si>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Auxílio-Enfermidade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</si>
  <si>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</si>
  <si>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</si>
  <si>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</si>
  <si>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</si>
  <si>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</si>
  <si>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</si>
  <si>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</si>
  <si>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</si>
  <si>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</si>
  <si>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</si>
  <si>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</si>
  <si>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</si>
  <si>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</si>
  <si>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</si>
  <si>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</si>
  <si>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</si>
  <si>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</si>
  <si>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</si>
  <si>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</si>
  <si>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</si>
  <si>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</si>
  <si>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</si>
  <si>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</si>
  <si>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</si>
  <si>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</si>
  <si>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</si>
  <si>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</si>
  <si>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</si>
  <si>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</si>
  <si>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</si>
  <si>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</si>
  <si>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</si>
  <si>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</si>
  <si>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SINAPI - Encargos Sociais a partir de dezembro de 2023.</t>
  </si>
  <si>
    <t>PAREDE COM SISTEMA EM CHAPAS DE GESSO ST PARA DRYWALL COM ISOLAMENTO ACUSTICO (LÃ DE VIDRO), USO INTERNO, COM DUAS FACES SIMPLES E ESTRUTURA METÁLICA COM GUIAS SIMPLES PARA PAREDES COM ÁREA LÍQUIDA MAIOR OU IGUAL A 6 M2, COM VÃOS.</t>
  </si>
  <si>
    <t>PAREDE COM SISTEMA EM CHAPAS DE GESSO RU PARA DRYWALL COM ISOLAMENTO ACUSTICO (LÃ DE VIDRO), USO INTERNO, COM DUAS FACES SIMPLES E ESTRUTURA METÁLICA COM GUIAS SIMPLES PARA PAREDES COM ÁREA LÍQUIDA MAIOR OU IGUAL A 6 M2, COM VÃOS.</t>
  </si>
  <si>
    <t xml:space="preserve"> 4.3.2</t>
  </si>
  <si>
    <t>12.1.6</t>
  </si>
  <si>
    <t>REVESTIMENTO DECORATIVO MONOCAMADA EXECUTADO COM EQUIPAMENTO DE PROJEÇÃO EM FACHADA DE UM EDIFÍCIO DE ESTRUTURA CONVENCIONAL E ACABAMENTO RASPADO. AF_03/2024</t>
  </si>
  <si>
    <t xml:space="preserve"> 14.2.8</t>
  </si>
  <si>
    <t>MICTÓRIO SIFONADO LOUÇA BRANCA - PADRÃO MÉDIO - FORNECIMENTO E INSTALAÇÃO. AF_01/2020</t>
  </si>
  <si>
    <r>
      <t>ENTRADA DE ENERGIA ELÉTRICA, AÉREA,</t>
    </r>
    <r>
      <rPr>
        <sz val="11"/>
        <color rgb="FFFF0000"/>
        <rFont val="Arial"/>
        <family val="2"/>
      </rPr>
      <t xml:space="preserve"> </t>
    </r>
    <r>
      <rPr>
        <sz val="11"/>
        <color theme="1"/>
        <rFont val="Arial"/>
        <family val="2"/>
      </rPr>
      <t>TRIFÁSICA,</t>
    </r>
    <r>
      <rPr>
        <sz val="11"/>
        <color rgb="FF000000"/>
        <rFont val="Arial"/>
        <family val="1"/>
        <charset val="1"/>
      </rPr>
      <t xml:space="preserve"> COM CAIXA DE EMBUTIR, CABO DE 10 MM2 E DISJUNTOR DIN 50A (NÃO INCLUSO O POSTE DE CONCRETO). AF_07/2020_PS</t>
    </r>
  </si>
  <si>
    <t>CURVA 90 GRAUS, PVC, SOLDÁVEL, DN 50 MM, INSTALADO EM RESERVAÇÃO PREDIAL DE ÁGUA - FORNECIMENTO E INSTALAÇÃO. AF_04/2024</t>
  </si>
  <si>
    <t>LUVA, PVC, SOLDÁVEL, DN 25MM, INSTALADO EM RAMAL OU SUB-RAMAL DE ÁGUA - FORNECIMENTO E INSTALAÇÃO. AF_06/2022</t>
  </si>
  <si>
    <t xml:space="preserve"> 15.1.9</t>
  </si>
  <si>
    <t xml:space="preserve"> 15.1.10</t>
  </si>
  <si>
    <t xml:space="preserve"> 15.1.11</t>
  </si>
  <si>
    <t xml:space="preserve"> 15.1.12</t>
  </si>
  <si>
    <t xml:space="preserve"> 15.1.13</t>
  </si>
  <si>
    <t xml:space="preserve"> 15.1.14</t>
  </si>
  <si>
    <t xml:space="preserve"> 15.1.15</t>
  </si>
  <si>
    <t xml:space="preserve"> 15.1.16</t>
  </si>
  <si>
    <t xml:space="preserve"> 15.1.17</t>
  </si>
  <si>
    <t xml:space="preserve"> 15.1.18</t>
  </si>
  <si>
    <t xml:space="preserve"> 15.1.19</t>
  </si>
  <si>
    <t xml:space="preserve"> 15.1.20</t>
  </si>
  <si>
    <t xml:space="preserve"> 15.1.21</t>
  </si>
  <si>
    <t xml:space="preserve"> 15.1.22</t>
  </si>
  <si>
    <t xml:space="preserve"> 15.1.23</t>
  </si>
  <si>
    <t xml:space="preserve"> 15.1.24</t>
  </si>
  <si>
    <t xml:space="preserve"> 15.1.25</t>
  </si>
  <si>
    <t xml:space="preserve"> 15.1.26</t>
  </si>
  <si>
    <t xml:space="preserve"> 15.1.27</t>
  </si>
  <si>
    <t xml:space="preserve"> 15.1.28</t>
  </si>
  <si>
    <t xml:space="preserve"> 15.1.29</t>
  </si>
  <si>
    <t xml:space="preserve"> 15.1.30</t>
  </si>
  <si>
    <t xml:space="preserve"> 15.1.31</t>
  </si>
  <si>
    <t xml:space="preserve"> 15.1.32</t>
  </si>
  <si>
    <t xml:space="preserve"> 15.1.33</t>
  </si>
  <si>
    <t xml:space="preserve"> 15.1.34</t>
  </si>
  <si>
    <t xml:space="preserve"> 15.1.35</t>
  </si>
  <si>
    <t xml:space="preserve"> 15.1.36</t>
  </si>
  <si>
    <t xml:space="preserve"> 15.1.37</t>
  </si>
  <si>
    <t xml:space="preserve"> 15.1.38</t>
  </si>
  <si>
    <t xml:space="preserve"> 15.1.39</t>
  </si>
  <si>
    <t xml:space="preserve"> 15.1.40</t>
  </si>
  <si>
    <t>15.2.44</t>
  </si>
  <si>
    <t>15.2.45</t>
  </si>
  <si>
    <t>15.2.46</t>
  </si>
  <si>
    <t>15.2.47</t>
  </si>
  <si>
    <t>15.2.48</t>
  </si>
  <si>
    <t>15.2.49</t>
  </si>
  <si>
    <t>VENTILAÇÃO</t>
  </si>
  <si>
    <t>TUBO PVC, SERIE NORMAL, ESGOTO PREDIAL, DN 50 MM, FORNECIDO E INSTALADO EM PRUMADA DE ESGOTO SANITÁRIO OU VENTILAÇÃO. AF_08/2022</t>
  </si>
  <si>
    <t xml:space="preserve"> 15.1.41</t>
  </si>
  <si>
    <t>VÁLVULA DE DESCARGA METÁLICA, BASE 1 1/4", ACABAMENTO METALICO CROMADO - FORNECIMENTO E INSTALAÇÃO. AF_08/2021</t>
  </si>
  <si>
    <t>Extintor de pó químico ABC, capacidade 8 kg, alcance médio do jato 5m , tempo de descarga 12s, NBR9443, 9444, 10721</t>
  </si>
  <si>
    <t>2.1</t>
  </si>
  <si>
    <t xml:space="preserve">FUNDAÇÃO EDIFICAÇÃO 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</si>
  <si>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</si>
  <si>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</si>
  <si>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</si>
  <si>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</si>
  <si>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</si>
  <si>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</si>
  <si>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</si>
  <si>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</si>
  <si>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</si>
  <si>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</si>
  <si>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</si>
  <si>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</si>
  <si>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</si>
  <si>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</si>
  <si>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</si>
  <si>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</si>
  <si>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2.2</t>
  </si>
  <si>
    <t>FUNDAÇÃO MURO DE ARRIMO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</si>
  <si>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</si>
  <si>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</si>
  <si>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</si>
  <si>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</si>
  <si>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</si>
  <si>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</si>
  <si>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</si>
  <si>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</si>
  <si>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</si>
  <si>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</si>
  <si>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</si>
  <si>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</si>
  <si>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</si>
  <si>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</si>
  <si>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</si>
  <si>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</si>
  <si>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 xml:space="preserve"> 3.1.1</t>
  </si>
  <si>
    <t xml:space="preserve"> 3.1.1.1</t>
  </si>
  <si>
    <t xml:space="preserve"> 3.1.1.2</t>
  </si>
  <si>
    <t xml:space="preserve"> 3.1.1.5</t>
  </si>
  <si>
    <t>3.1.2</t>
  </si>
  <si>
    <t xml:space="preserve">PILARES MURO DE ARRIMO </t>
  </si>
  <si>
    <t>3.1.2.1</t>
  </si>
  <si>
    <t>3.1.2.2</t>
  </si>
  <si>
    <t>3.1.2.3</t>
  </si>
  <si>
    <t>3.1.2.4</t>
  </si>
  <si>
    <t>3.1.2.5</t>
  </si>
  <si>
    <t xml:space="preserve"> 3.2.1</t>
  </si>
  <si>
    <t xml:space="preserve"> 3.2.1.1</t>
  </si>
  <si>
    <t xml:space="preserve"> 3.2.1.2</t>
  </si>
  <si>
    <t xml:space="preserve"> 3.2.1.3</t>
  </si>
  <si>
    <t xml:space="preserve"> 3.2.1.4</t>
  </si>
  <si>
    <t xml:space="preserve"> 3.2.1.5</t>
  </si>
  <si>
    <t xml:space="preserve"> 3.2.1.6</t>
  </si>
  <si>
    <t xml:space="preserve"> 3.2.1.7</t>
  </si>
  <si>
    <t xml:space="preserve"> 3.2.1.8</t>
  </si>
  <si>
    <t>3.2.2</t>
  </si>
  <si>
    <t xml:space="preserve">VIGAS MURO DE ARRIMO </t>
  </si>
  <si>
    <t>3.2.2.1</t>
  </si>
  <si>
    <t>3.2.2.2</t>
  </si>
  <si>
    <t>3.2.2.3</t>
  </si>
  <si>
    <t>3.2.2.4</t>
  </si>
  <si>
    <t>3.2.2.5</t>
  </si>
  <si>
    <t>3.2.2.6</t>
  </si>
  <si>
    <t>3.2.2.7</t>
  </si>
  <si>
    <t>3.2.2.8</t>
  </si>
  <si>
    <t>3.2.2.9</t>
  </si>
  <si>
    <t>ESTACA ESCAVADA MECANICAMENTE, SEM FLUIDO ESTABILIZANTE, COM 30CM DE DIÂMETRO, CONCRETO LANÇADO POR CAMINHÃO BETONEIRA (EXCLUSIVE MOBILIZAÇÃO E DESMOBILIZAÇÃO). AF_01/2020_PA</t>
  </si>
  <si>
    <t>M3XKM</t>
  </si>
  <si>
    <t>2.2.17</t>
  </si>
  <si>
    <t>01</t>
  </si>
  <si>
    <t>ARRASAMENTO MECANICO DE ESTACA DE CONCRETO ARMADO, DIAMETROS DE ATÉ 40CM. AF_05/2021</t>
  </si>
  <si>
    <t>CONCRETAGEM DE BLOCO DE COROAMENTO OU VIGA BALDRAME, FCK 35 MPA, COM USO DE BOMBA - LANÇAMENTO, ADENSAMENTO E ACABAMENTO. AF_01/2024</t>
  </si>
  <si>
    <t>CONCRETAGEM DE PILARES, FCK = 35 MPA, COM USO DE BOMBA - LANÇAMENTO, ADENSAMENTO E ACABAMENTO. AF_02/2022_PS</t>
  </si>
  <si>
    <t>ESCAVAÇÃO VERTICAL PARA INFRAESTRUTURA, COM CARGA, DESCARGA E TRANSPORTE DE SOLO DE 1ª CATEGORIA, COM ESCAVADEIRA HIDRÁULICA (CAÇAMBA: 1,2 M³ / 155HP), FROTA DE 9 CAMINHÕES BASCULANTES DE 18 M³, DMT DE 6 KM E VELOCIDADE MÉDIA 22 KM/H. AF_05/2020</t>
  </si>
  <si>
    <t>EXECUÇÃO E COMPACTAÇÃO DE CORPO DE ATERRO DE ATERRO (95% DE ENERGIA DO PROCTOR NORMAL) COM SOLO PREDOMINANTEMENTE ARGILOSO ESPESSURA 15 CM -EXCLUSIVE MATERIAL, ESCAVAÇÃO, CARGA E TRANSPORTE. AF_09/2024</t>
  </si>
  <si>
    <t xml:space="preserve"> 4.1.7</t>
  </si>
  <si>
    <t>ALVENARIA DE VEDAÇÃO DE BLOCOS VAZADOS DE CONCRETO DE 14X19X39 CM (ESPESSURA 14 CM) E ARGAMASSA DE ASSENTAMENTO COM PREPARO EM BETONEIRA. AF_12/2021 (ARRIMO)</t>
  </si>
  <si>
    <t>2.1.17</t>
  </si>
  <si>
    <t>3.1.2.6</t>
  </si>
  <si>
    <t>3.1.2.7</t>
  </si>
  <si>
    <t>ARMAÇÃO DE LAJE DE ESTRUTURA CONVENCIONAL DE CONCRETO ARMADO UTILIZANDO AÇO CA-50 DE 12,5 MM - MONTAGEM. AF_06/2022</t>
  </si>
  <si>
    <t>Escoramento metálico para lajes e vigas, c/ escoras tubulares tipo "b" (h=3,30 a 4,50 m), com montagem e desmontagem</t>
  </si>
  <si>
    <t xml:space="preserve"> 3.3.11</t>
  </si>
  <si>
    <t xml:space="preserve"> 3.3.12</t>
  </si>
  <si>
    <t>Laje pré-fabricada treliçada para piso ou cobertura, intereixo 38cm, h=21cm, el. enchimento em EPS h=16cm, inclusive escoramento em madeira e capeamento 4cm.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</si>
  <si>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</si>
  <si>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</si>
  <si>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</si>
  <si>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</si>
  <si>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</si>
  <si>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</si>
  <si>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</si>
  <si>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</si>
  <si>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</si>
  <si>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</si>
  <si>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</si>
  <si>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</si>
  <si>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22.13</t>
  </si>
  <si>
    <t>22.14</t>
  </si>
  <si>
    <t>22.15</t>
  </si>
  <si>
    <t>RAMPA ACESSÍVEL E ESCADA DO ACESSO PRINCIPAL</t>
  </si>
  <si>
    <t>22.16</t>
  </si>
  <si>
    <t>22.17</t>
  </si>
  <si>
    <t>CONCRETAGEM DE VIGAS E LAJES, FCK=25 MPA, PARA LAJES PREMOLDADAS COM USO DE BOMBA - LANÇAMENTO, ADENSAMENTO E ACABAMENTO. AF_02/2022_PS</t>
  </si>
  <si>
    <t xml:space="preserve">SINAPI </t>
  </si>
  <si>
    <t>22.18</t>
  </si>
  <si>
    <t>22.19</t>
  </si>
  <si>
    <t>22.20</t>
  </si>
  <si>
    <t>22.21</t>
  </si>
  <si>
    <t>22.22</t>
  </si>
  <si>
    <t>ARMAÇÃO PARA EXECUÇÃO DE RADIER, PISO DE CONCRETO OU LAJE SOBRE SOLO, COM USO DE TELA Q-92. AF_09/2021</t>
  </si>
  <si>
    <t>Kg</t>
  </si>
  <si>
    <t>22.23</t>
  </si>
  <si>
    <t>EXECUÇÃO DE PASSEIO (CALÇADA) OU PISO DE CONCRETO COM CONCRETO MOLDADO IN LOCO, FEITO EM OBRA, ACABAMENTO CONVENCIONAL, ESPESSURA 6 CM, ARMADO. AF_08/2022</t>
  </si>
  <si>
    <t xml:space="preserve">ORSE </t>
  </si>
  <si>
    <t>Corrimão duplo em tubo de ferro galvanizado 1 1/2", com chumbadores para fixação em alvenaria</t>
  </si>
  <si>
    <t>22.24</t>
  </si>
  <si>
    <t>PILARES EDIFICAÇÃO E MURO DE FECHAMENTO</t>
  </si>
  <si>
    <t>VIGAS EDIFICAÇÃO E MURO DE FECHAMENTO</t>
  </si>
  <si>
    <t>CPU1209</t>
  </si>
  <si>
    <t>CPU1210</t>
  </si>
  <si>
    <t>CPU1211</t>
  </si>
  <si>
    <t>CPU1212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</si>
  <si>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</si>
  <si>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</si>
  <si>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</si>
  <si>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</si>
  <si>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</si>
  <si>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</si>
  <si>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</si>
  <si>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</si>
  <si>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CRONOGRAMA FÍSICO-FINANCEIRO</t>
  </si>
  <si>
    <t xml:space="preserve">VALOR DO SERVIÇO: 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</si>
  <si>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</si>
  <si>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</si>
  <si>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</si>
  <si>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</si>
  <si>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</si>
  <si>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</si>
  <si>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</si>
  <si>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</si>
  <si>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</si>
  <si>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MÊS 7</t>
  </si>
  <si>
    <t>Físico %</t>
  </si>
  <si>
    <t>Financeiro</t>
  </si>
  <si>
    <t>PREFEITURA: Prefeitura Municipal de Poços de Caldas</t>
  </si>
  <si>
    <t>EXECUÇÃO=12 MESES</t>
  </si>
  <si>
    <t>MÊS 8</t>
  </si>
  <si>
    <t>MÊS 9</t>
  </si>
  <si>
    <t>MÊS 10</t>
  </si>
  <si>
    <t>MÊS 11</t>
  </si>
  <si>
    <t>MÊS 12</t>
  </si>
  <si>
    <t>ED-29233</t>
  </si>
  <si>
    <t>TRANSPORTE DE MATERIAL DE QUALQUER NATUREZA EM CAMINHÃO, DISTÂNCIA MAIOR QUE 10KM E MENOR OU IGUAL A 20KM, DENTRO DO PERÍMETRO URBANO, EXCLUSIVE CARGA, INCLUSIVE DESCARGA</t>
  </si>
  <si>
    <t>CAIXA D'AGUA / RESERVATORIO EM POLIETILENO, 3000 LITROS, COM TAMPA</t>
  </si>
  <si>
    <t>SETOP</t>
  </si>
  <si>
    <t>SINAPI (11/2024) - CPOS/CDHU (01/2025) - SBC (01/2025) - ORSE (10/2024) - IOPES (08/2024) - EMOP (11/2024) - SEINFRA (028) - SETOP (10/2024)</t>
  </si>
  <si>
    <t>LOCAL: Rua das Recordações, S/Nº, bairro Santo André</t>
  </si>
  <si>
    <t>23.1</t>
  </si>
  <si>
    <t xml:space="preserve"> 1.2</t>
  </si>
  <si>
    <t>1.2.1</t>
  </si>
  <si>
    <t>1.2.2</t>
  </si>
  <si>
    <t>1.2.3</t>
  </si>
  <si>
    <t>1.3</t>
  </si>
  <si>
    <t>1.3.1</t>
  </si>
  <si>
    <t>KIT DE PORTA-PRONTA DE MADEIRA EM ACABAMENTO MELAMÍNICO BRANCO, FOLHA PESADA OU SUPERPESADA, E BATENTE METÁLICO, 90X210CM, FIXAÇÃO COM ARGAMASSA - FORNECIMENTO E INSTALAÇÃO. AF_12/2019</t>
  </si>
  <si>
    <t>KIT DE PORTA-PRONTA DE MADEIRA EM ACABAMENTO MELAMÍNICO BRANCO, FOLHA PESADA OU SUPERPESADA, E BATENTE METÁLICO, 80X210CM, FIXAÇÃO COM ARGAMASSA - FORNECIMENTO E INSTALAÇÃO. AF_12/2019</t>
  </si>
  <si>
    <t>7.4.9</t>
  </si>
  <si>
    <t>PUXADOR DUPLO EM AÇO INOXIDÁVEL, PARA PORTA DE MADEIRA, ALUMÍNIO OU VIDRO, DE 350 MM</t>
  </si>
  <si>
    <t>Total com BDI</t>
  </si>
  <si>
    <t>TOTAL SEM BDI</t>
  </si>
  <si>
    <t>TOTAL DO BDI</t>
  </si>
  <si>
    <t>TOTAL GERAL</t>
  </si>
  <si>
    <t>19/03/2025</t>
  </si>
  <si>
    <t>23.2</t>
  </si>
  <si>
    <t>MOVIMENTAÇÃO DE TERRA</t>
  </si>
  <si>
    <t>TOTAL PERÍODO</t>
  </si>
  <si>
    <t xml:space="preserve">TOTAL ACUMULADO </t>
  </si>
  <si>
    <t>3.</t>
  </si>
  <si>
    <t>Quanto ao ISS o TCU orienta observar a Legislação do Município. No referido acórdão o TCU partiu da premissa de incidência do Iss em 50% do Preço de Venda, com percentuais de 2%, 3%, 4% e 5%.</t>
  </si>
  <si>
    <t xml:space="preserve"> 3.1.1.3</t>
  </si>
  <si>
    <t xml:space="preserve"> 3.1.1.4</t>
  </si>
  <si>
    <t xml:space="preserve">Engenheiro Civil  - CREA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</si>
</sst>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[$-416]mmmm\-yy"/>
    <numFmt numFmtId="165" formatCode="_-* #,##0.00_-;\-* #,##0.00_-;_-* \-??_-;_-@"/>
    <numFmt numFmtId="166" formatCode="_-&quot;R$ &quot;* #,##0.00_-;&quot;-R$ &quot;* #,##0.00_-;_-&quot;R$ &quot;* \-??_-;_-@"/>
    <numFmt numFmtId="167" formatCode="_-&quot;R$ &quot;* #,##0.00_-;&quot;-R$ &quot;* #,##0.00_-;_-&quot;R$ &quot;* \-??_-;_-@_-"/>
    <numFmt numFmtId="168" formatCode="_-* #,##0.00_-;\-* #,##0.00_-;_-* \-??_-;_-@_-"/>
    <numFmt numFmtId="169" formatCode="&quot;R$ &quot;#,##0.00"/>
    <numFmt numFmtId="170" formatCode="#,##0.00\ %"/>
    <numFmt numFmtId="171" formatCode="&quot;R$&quot;\ #,##0.00"/>
    <numFmt numFmtId="172" formatCode="0.0000%"/>
  </numFmts>
  <fonts count="44" x14ac:knownFonts="1">
    <font>
      <sz val="11"/>
      <color rgb="FF000000"/>
      <name val="Arial"/>
      <charset val="1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6"/>
      <color rgb="FF000000"/>
      <name val="Arial"/>
      <family val="2"/>
      <charset val="1"/>
    </font>
    <font>
      <b/>
      <sz val="17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name val="Arial"/>
      <family val="2"/>
      <charset val="1"/>
    </font>
    <font>
      <b/>
      <sz val="12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1"/>
      <charset val="1"/>
    </font>
    <font>
      <b/>
      <sz val="12"/>
      <name val="Arial"/>
      <family val="2"/>
      <charset val="1"/>
    </font>
    <font>
      <b/>
      <sz val="12"/>
      <color rgb="FFFFFFFF"/>
      <name val="Arial"/>
      <family val="2"/>
      <charset val="1"/>
    </font>
    <font>
      <sz val="12"/>
      <name val="Arial"/>
      <family val="2"/>
      <charset val="1"/>
    </font>
    <font>
      <b/>
      <sz val="14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/>
      <sz val="11"/>
      <color rgb="FF000000"/>
      <name val="Arial"/>
      <family val="1"/>
      <charset val="1"/>
    </font>
    <font>
      <sz val="11"/>
      <color rgb="FF000000"/>
      <name val="Arial"/>
      <family val="1"/>
      <charset val="1"/>
    </font>
    <font>
      <sz val="11"/>
      <color rgb="FFC9211E"/>
      <name val="Arial"/>
      <family val="2"/>
      <charset val="1"/>
    </font>
    <font>
      <sz val="11"/>
      <color rgb="FFC9211E"/>
      <name val="Arial"/>
      <family val="1"/>
      <charset val="1"/>
    </font>
    <font>
      <b/>
      <sz val="11"/>
      <name val="Arial"/>
      <family val="1"/>
      <charset val="1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1"/>
      <charset val="1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rgb="FFFF0000"/>
      <name val="Arial"/>
      <family val="2"/>
      <charset val="1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8" tint="-0.249977111117893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1"/>
      <charset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151F3A"/>
        <bgColor rgb="FF003366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EFEFEF"/>
      </patternFill>
    </fill>
    <fill>
      <patternFill patternType="solid">
        <fgColor theme="8" tint="0.79998168889431442"/>
        <bgColor rgb="FFD8ECF6"/>
      </patternFill>
    </fill>
    <fill>
      <patternFill patternType="solid">
        <fgColor theme="9" tint="0.79998168889431442"/>
        <bgColor rgb="FFDFF0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ECF6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rgb="FFD8ECF6"/>
      </patternFill>
    </fill>
    <fill>
      <patternFill patternType="solid">
        <fgColor rgb="FF92D050"/>
        <bgColor rgb="FFF2F2F2"/>
      </patternFill>
    </fill>
    <fill>
      <patternFill patternType="solid">
        <fgColor theme="9" tint="0.79998168889431442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DFF0D8"/>
      </patternFill>
    </fill>
    <fill>
      <patternFill patternType="solid">
        <fgColor theme="8" tint="0.79998168889431442"/>
        <bgColor rgb="FFDFF0D8"/>
      </patternFill>
    </fill>
    <fill>
      <patternFill patternType="solid">
        <fgColor theme="8" tint="0.79998168889431442"/>
        <bgColor indexed="64"/>
      </patternFill>
    </fill>
  </fills>
  <borders count="8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rgb="FFCCCCCC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theme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thin">
        <color rgb="FFCCCCCC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auto="1"/>
      </right>
      <top style="medium">
        <color theme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theme="1"/>
      </top>
      <bottom style="medium">
        <color indexed="64"/>
      </bottom>
      <diagonal/>
    </border>
    <border>
      <left style="thin">
        <color auto="1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thin">
        <color auto="1"/>
      </left>
      <right style="medium">
        <color theme="1"/>
      </right>
      <top/>
      <bottom/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thin">
        <color auto="1"/>
      </right>
      <top/>
      <bottom/>
      <diagonal/>
    </border>
    <border>
      <left style="medium">
        <color theme="1"/>
      </left>
      <right style="thin">
        <color indexed="64"/>
      </right>
      <top/>
      <bottom style="hair">
        <color indexed="64"/>
      </bottom>
      <diagonal/>
    </border>
    <border>
      <left style="medium">
        <color theme="1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theme="1"/>
      </right>
      <top style="hair">
        <color auto="1"/>
      </top>
      <bottom/>
      <diagonal/>
    </border>
    <border>
      <left style="medium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indexed="64"/>
      </top>
      <bottom/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thin">
        <color auto="1"/>
      </left>
      <right style="medium">
        <color theme="1"/>
      </right>
      <top style="thin">
        <color auto="1"/>
      </top>
      <bottom style="hair">
        <color indexed="64"/>
      </bottom>
      <diagonal/>
    </border>
    <border>
      <left style="medium">
        <color theme="1"/>
      </left>
      <right/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168" fontId="23" fillId="0" borderId="0" applyBorder="0" applyProtection="0"/>
    <xf numFmtId="9" fontId="1" fillId="0" borderId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44" fontId="35" fillId="0" borderId="0" applyFont="0" applyFill="0" applyBorder="0" applyAlignment="0" applyProtection="0"/>
  </cellStyleXfs>
  <cellXfs count="512">
    <xf numFmtId="0" fontId="0" fillId="0" borderId="0" xfId="0"/>
    <xf numFmtId="0" fontId="8" fillId="2" borderId="1" xfId="0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8" fillId="0" borderId="2" xfId="6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49" fontId="3" fillId="0" borderId="5" xfId="0" applyNumberFormat="1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17" fontId="3" fillId="0" borderId="0" xfId="0" applyNumberFormat="1" applyFont="1"/>
    <xf numFmtId="0" fontId="3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49" fontId="10" fillId="0" borderId="2" xfId="0" applyNumberFormat="1" applyFont="1" applyBorder="1" applyAlignment="1">
      <alignment vertical="center"/>
    </xf>
    <xf numFmtId="49" fontId="10" fillId="0" borderId="3" xfId="0" applyNumberFormat="1" applyFont="1" applyBorder="1" applyAlignment="1">
      <alignment vertical="center"/>
    </xf>
    <xf numFmtId="49" fontId="10" fillId="0" borderId="4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2" borderId="0" xfId="0" applyFont="1" applyFill="1" applyAlignment="1">
      <alignment vertical="top" wrapText="1"/>
    </xf>
    <xf numFmtId="164" fontId="13" fillId="0" borderId="11" xfId="0" applyNumberFormat="1" applyFont="1" applyBorder="1" applyAlignment="1">
      <alignment horizontal="left" vertical="center"/>
    </xf>
    <xf numFmtId="49" fontId="10" fillId="0" borderId="10" xfId="0" applyNumberFormat="1" applyFont="1" applyBorder="1" applyAlignment="1">
      <alignment vertical="center"/>
    </xf>
    <xf numFmtId="49" fontId="10" fillId="0" borderId="12" xfId="0" applyNumberFormat="1" applyFont="1" applyBorder="1" applyAlignment="1">
      <alignment vertical="center"/>
    </xf>
    <xf numFmtId="10" fontId="10" fillId="0" borderId="11" xfId="0" applyNumberFormat="1" applyFont="1" applyBorder="1" applyAlignment="1">
      <alignment horizontal="left" vertical="center"/>
    </xf>
    <xf numFmtId="4" fontId="10" fillId="0" borderId="11" xfId="0" applyNumberFormat="1" applyFont="1" applyBorder="1" applyAlignment="1">
      <alignment horizontal="left" vertical="center"/>
    </xf>
    <xf numFmtId="49" fontId="13" fillId="0" borderId="11" xfId="0" applyNumberFormat="1" applyFont="1" applyBorder="1" applyAlignment="1">
      <alignment vertical="center"/>
    </xf>
    <xf numFmtId="0" fontId="7" fillId="0" borderId="1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49" fontId="10" fillId="0" borderId="0" xfId="0" applyNumberFormat="1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wrapText="1"/>
    </xf>
    <xf numFmtId="0" fontId="10" fillId="0" borderId="3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0" xfId="0" applyFont="1"/>
    <xf numFmtId="0" fontId="10" fillId="0" borderId="6" xfId="0" applyFont="1" applyBorder="1"/>
    <xf numFmtId="0" fontId="10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" fontId="3" fillId="0" borderId="0" xfId="0" applyNumberFormat="1" applyFont="1"/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0" fontId="3" fillId="0" borderId="0" xfId="0" applyNumberFormat="1" applyFont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0" fontId="3" fillId="0" borderId="8" xfId="0" applyFont="1" applyBorder="1"/>
    <xf numFmtId="0" fontId="3" fillId="0" borderId="9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166" fontId="7" fillId="0" borderId="12" xfId="0" applyNumberFormat="1" applyFont="1" applyBorder="1" applyAlignment="1">
      <alignment horizontal="center" vertical="center"/>
    </xf>
    <xf numFmtId="166" fontId="10" fillId="0" borderId="12" xfId="0" applyNumberFormat="1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/>
    </xf>
    <xf numFmtId="167" fontId="15" fillId="0" borderId="0" xfId="0" applyNumberFormat="1" applyFont="1" applyAlignment="1">
      <alignment vertical="center"/>
    </xf>
    <xf numFmtId="167" fontId="7" fillId="0" borderId="0" xfId="0" applyNumberFormat="1" applyFont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166" fontId="14" fillId="3" borderId="1" xfId="0" applyNumberFormat="1" applyFont="1" applyFill="1" applyBorder="1" applyAlignment="1">
      <alignment horizontal="center" vertical="center"/>
    </xf>
    <xf numFmtId="166" fontId="3" fillId="0" borderId="0" xfId="0" applyNumberFormat="1" applyFont="1"/>
    <xf numFmtId="167" fontId="3" fillId="0" borderId="0" xfId="0" applyNumberFormat="1" applyFont="1"/>
    <xf numFmtId="0" fontId="4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66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8" fontId="23" fillId="0" borderId="0" xfId="1" applyBorder="1" applyAlignment="1" applyProtection="1">
      <alignment vertical="center"/>
    </xf>
    <xf numFmtId="0" fontId="7" fillId="2" borderId="0" xfId="0" applyFont="1" applyFill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168" fontId="7" fillId="0" borderId="0" xfId="1" applyFont="1" applyBorder="1" applyAlignment="1" applyProtection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vertical="center" wrapText="1"/>
    </xf>
    <xf numFmtId="4" fontId="3" fillId="0" borderId="3" xfId="0" applyNumberFormat="1" applyFont="1" applyBorder="1" applyAlignment="1">
      <alignment vertical="center"/>
    </xf>
    <xf numFmtId="168" fontId="8" fillId="0" borderId="3" xfId="1" applyFont="1" applyBorder="1" applyAlignment="1" applyProtection="1">
      <alignment vertical="center"/>
    </xf>
    <xf numFmtId="165" fontId="8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/>
    </xf>
    <xf numFmtId="168" fontId="3" fillId="0" borderId="0" xfId="1" applyFont="1" applyBorder="1" applyAlignment="1" applyProtection="1">
      <alignment vertical="center"/>
    </xf>
    <xf numFmtId="10" fontId="3" fillId="0" borderId="0" xfId="0" applyNumberFormat="1" applyFont="1" applyAlignment="1">
      <alignment horizontal="left" vertical="center"/>
    </xf>
    <xf numFmtId="168" fontId="8" fillId="0" borderId="0" xfId="1" applyFont="1" applyBorder="1" applyAlignment="1" applyProtection="1">
      <alignment vertical="center"/>
    </xf>
    <xf numFmtId="165" fontId="8" fillId="0" borderId="0" xfId="0" applyNumberFormat="1" applyFont="1" applyAlignment="1">
      <alignment vertical="center"/>
    </xf>
    <xf numFmtId="0" fontId="3" fillId="0" borderId="6" xfId="0" applyFont="1" applyBorder="1" applyAlignment="1">
      <alignment vertical="center"/>
    </xf>
    <xf numFmtId="4" fontId="8" fillId="0" borderId="0" xfId="0" applyNumberFormat="1" applyFont="1" applyAlignment="1">
      <alignment vertical="center"/>
    </xf>
    <xf numFmtId="49" fontId="3" fillId="0" borderId="5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49" fontId="8" fillId="0" borderId="6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left" vertical="center"/>
    </xf>
    <xf numFmtId="0" fontId="8" fillId="0" borderId="8" xfId="0" applyFont="1" applyBorder="1" applyAlignment="1">
      <alignment vertical="center" wrapText="1"/>
    </xf>
    <xf numFmtId="4" fontId="3" fillId="0" borderId="8" xfId="0" applyNumberFormat="1" applyFont="1" applyBorder="1" applyAlignment="1">
      <alignment vertical="center"/>
    </xf>
    <xf numFmtId="168" fontId="8" fillId="0" borderId="8" xfId="1" applyFont="1" applyBorder="1" applyAlignment="1" applyProtection="1">
      <alignment vertical="center"/>
    </xf>
    <xf numFmtId="165" fontId="8" fillId="0" borderId="8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9" xfId="0" applyNumberFormat="1" applyFont="1" applyBorder="1" applyAlignment="1">
      <alignment vertical="center"/>
    </xf>
    <xf numFmtId="165" fontId="7" fillId="0" borderId="0" xfId="0" applyNumberFormat="1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/>
    </xf>
    <xf numFmtId="168" fontId="7" fillId="0" borderId="0" xfId="1" applyFont="1" applyBorder="1" applyAlignment="1" applyProtection="1">
      <alignment vertical="center"/>
    </xf>
    <xf numFmtId="0" fontId="7" fillId="2" borderId="0" xfId="0" applyFont="1" applyFill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168" fontId="10" fillId="2" borderId="8" xfId="1" applyFont="1" applyFill="1" applyBorder="1" applyAlignment="1" applyProtection="1">
      <alignment horizontal="center" vertical="center" wrapText="1"/>
    </xf>
    <xf numFmtId="169" fontId="10" fillId="2" borderId="8" xfId="0" applyNumberFormat="1" applyFont="1" applyFill="1" applyBorder="1" applyAlignment="1">
      <alignment horizontal="center" vertical="center" wrapText="1"/>
    </xf>
    <xf numFmtId="10" fontId="10" fillId="2" borderId="8" xfId="0" applyNumberFormat="1" applyFont="1" applyFill="1" applyBorder="1" applyAlignment="1">
      <alignment horizontal="center" vertical="center" wrapText="1"/>
    </xf>
    <xf numFmtId="0" fontId="18" fillId="4" borderId="15" xfId="3" applyFont="1" applyFill="1" applyBorder="1" applyAlignment="1">
      <alignment horizontal="left" vertical="top" wrapText="1"/>
    </xf>
    <xf numFmtId="168" fontId="18" fillId="4" borderId="15" xfId="1" applyFont="1" applyFill="1" applyBorder="1" applyAlignment="1" applyProtection="1">
      <alignment horizontal="right" vertical="top" wrapText="1"/>
    </xf>
    <xf numFmtId="0" fontId="18" fillId="4" borderId="15" xfId="3" applyFont="1" applyFill="1" applyBorder="1" applyAlignment="1">
      <alignment horizontal="right" vertical="top" wrapText="1"/>
    </xf>
    <xf numFmtId="10" fontId="7" fillId="0" borderId="0" xfId="0" applyNumberFormat="1" applyFont="1" applyAlignment="1">
      <alignment vertical="center"/>
    </xf>
    <xf numFmtId="0" fontId="19" fillId="5" borderId="15" xfId="3" applyFont="1" applyFill="1" applyBorder="1" applyAlignment="1">
      <alignment horizontal="left" vertical="top" wrapText="1"/>
    </xf>
    <xf numFmtId="0" fontId="19" fillId="5" borderId="15" xfId="3" applyFont="1" applyFill="1" applyBorder="1" applyAlignment="1">
      <alignment horizontal="right" vertical="top" wrapText="1"/>
    </xf>
    <xf numFmtId="0" fontId="19" fillId="5" borderId="15" xfId="3" applyFont="1" applyFill="1" applyBorder="1" applyAlignment="1">
      <alignment horizontal="center" vertical="top" wrapText="1"/>
    </xf>
    <xf numFmtId="168" fontId="19" fillId="5" borderId="15" xfId="1" applyFont="1" applyFill="1" applyBorder="1" applyAlignment="1" applyProtection="1">
      <alignment horizontal="right" vertical="top" wrapText="1"/>
    </xf>
    <xf numFmtId="4" fontId="19" fillId="5" borderId="15" xfId="3" applyNumberFormat="1" applyFont="1" applyFill="1" applyBorder="1" applyAlignment="1">
      <alignment horizontal="right" vertical="top" wrapText="1"/>
    </xf>
    <xf numFmtId="170" fontId="19" fillId="5" borderId="15" xfId="3" applyNumberFormat="1" applyFont="1" applyFill="1" applyBorder="1" applyAlignment="1">
      <alignment horizontal="right" vertical="top" wrapText="1"/>
    </xf>
    <xf numFmtId="0" fontId="20" fillId="0" borderId="0" xfId="0" applyFont="1" applyAlignment="1">
      <alignment vertical="center"/>
    </xf>
    <xf numFmtId="4" fontId="21" fillId="5" borderId="15" xfId="3" applyNumberFormat="1" applyFont="1" applyFill="1" applyBorder="1" applyAlignment="1">
      <alignment horizontal="right" vertical="top" wrapText="1"/>
    </xf>
    <xf numFmtId="0" fontId="10" fillId="2" borderId="0" xfId="0" applyFont="1" applyFill="1" applyAlignment="1">
      <alignment horizontal="center" vertical="center"/>
    </xf>
    <xf numFmtId="168" fontId="7" fillId="2" borderId="0" xfId="0" applyNumberFormat="1" applyFont="1" applyFill="1" applyAlignment="1">
      <alignment horizontal="center" vertical="center"/>
    </xf>
    <xf numFmtId="168" fontId="10" fillId="2" borderId="0" xfId="0" applyNumberFormat="1" applyFont="1" applyFill="1" applyAlignment="1">
      <alignment horizontal="center" vertical="center"/>
    </xf>
    <xf numFmtId="169" fontId="7" fillId="2" borderId="0" xfId="0" applyNumberFormat="1" applyFont="1" applyFill="1" applyAlignment="1">
      <alignment horizontal="center" vertical="center"/>
    </xf>
    <xf numFmtId="169" fontId="7" fillId="0" borderId="0" xfId="0" applyNumberFormat="1" applyFont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vertical="center"/>
    </xf>
    <xf numFmtId="0" fontId="22" fillId="2" borderId="0" xfId="3" applyFont="1" applyFill="1" applyAlignment="1">
      <alignment horizontal="right" vertical="top" wrapText="1"/>
    </xf>
    <xf numFmtId="168" fontId="22" fillId="2" borderId="0" xfId="1" applyFont="1" applyFill="1" applyBorder="1" applyAlignment="1" applyProtection="1">
      <alignment horizontal="right" vertical="top" wrapText="1"/>
    </xf>
    <xf numFmtId="0" fontId="2" fillId="2" borderId="0" xfId="3" applyFill="1" applyAlignment="1">
      <alignment horizontal="center" vertical="top" wrapText="1"/>
    </xf>
    <xf numFmtId="168" fontId="2" fillId="2" borderId="0" xfId="1" applyFont="1" applyFill="1" applyBorder="1" applyAlignment="1" applyProtection="1">
      <alignment horizontal="center" vertical="top" wrapText="1"/>
    </xf>
    <xf numFmtId="0" fontId="2" fillId="2" borderId="0" xfId="3" applyFill="1" applyAlignment="1">
      <alignment horizontal="left" vertical="top" wrapText="1"/>
    </xf>
    <xf numFmtId="0" fontId="7" fillId="0" borderId="0" xfId="0" applyFont="1"/>
    <xf numFmtId="0" fontId="7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10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10" fontId="7" fillId="0" borderId="17" xfId="0" applyNumberFormat="1" applyFont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left" vertical="center"/>
    </xf>
    <xf numFmtId="10" fontId="7" fillId="6" borderId="17" xfId="0" applyNumberFormat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10" fontId="10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top" wrapText="1"/>
    </xf>
    <xf numFmtId="0" fontId="10" fillId="7" borderId="1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0" fontId="7" fillId="0" borderId="20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0" fontId="7" fillId="0" borderId="18" xfId="0" applyNumberFormat="1" applyFont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10" fontId="10" fillId="7" borderId="1" xfId="0" applyNumberFormat="1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10" fontId="10" fillId="7" borderId="1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" fontId="19" fillId="8" borderId="15" xfId="3" applyNumberFormat="1" applyFont="1" applyFill="1" applyBorder="1" applyAlignment="1">
      <alignment horizontal="right" vertical="top" wrapText="1"/>
    </xf>
    <xf numFmtId="170" fontId="19" fillId="8" borderId="15" xfId="3" applyNumberFormat="1" applyFont="1" applyFill="1" applyBorder="1" applyAlignment="1">
      <alignment horizontal="right" vertical="top" wrapText="1"/>
    </xf>
    <xf numFmtId="0" fontId="19" fillId="5" borderId="15" xfId="3" applyFont="1" applyFill="1" applyBorder="1" applyAlignment="1">
      <alignment horizontal="left" vertical="center" wrapText="1"/>
    </xf>
    <xf numFmtId="0" fontId="7" fillId="10" borderId="0" xfId="0" applyFont="1" applyFill="1" applyAlignment="1">
      <alignment horizontal="center" vertical="center"/>
    </xf>
    <xf numFmtId="4" fontId="19" fillId="11" borderId="15" xfId="3" applyNumberFormat="1" applyFont="1" applyFill="1" applyBorder="1" applyAlignment="1">
      <alignment horizontal="right" vertical="top" wrapText="1"/>
    </xf>
    <xf numFmtId="4" fontId="22" fillId="2" borderId="0" xfId="3" applyNumberFormat="1" applyFont="1" applyFill="1" applyAlignment="1">
      <alignment horizontal="right" vertical="top" wrapText="1"/>
    </xf>
    <xf numFmtId="9" fontId="1" fillId="0" borderId="0" xfId="2" applyAlignment="1">
      <alignment horizontal="center" vertical="center"/>
    </xf>
    <xf numFmtId="9" fontId="1" fillId="0" borderId="0" xfId="2" applyBorder="1" applyAlignment="1">
      <alignment horizontal="center" vertical="center"/>
    </xf>
    <xf numFmtId="9" fontId="1" fillId="0" borderId="0" xfId="2" applyAlignment="1">
      <alignment vertical="center"/>
    </xf>
    <xf numFmtId="9" fontId="1" fillId="0" borderId="0" xfId="2" applyBorder="1" applyAlignment="1">
      <alignment horizontal="left" vertical="center"/>
    </xf>
    <xf numFmtId="9" fontId="1" fillId="0" borderId="0" xfId="2" applyBorder="1" applyAlignment="1">
      <alignment vertical="center"/>
    </xf>
    <xf numFmtId="9" fontId="1" fillId="0" borderId="0" xfId="2" applyBorder="1" applyAlignment="1">
      <alignment horizontal="right" vertical="center" wrapText="1"/>
    </xf>
    <xf numFmtId="9" fontId="1" fillId="0" borderId="0" xfId="2" applyAlignment="1">
      <alignment horizontal="center" vertical="center" wrapText="1"/>
    </xf>
    <xf numFmtId="9" fontId="1" fillId="0" borderId="0" xfId="2" applyBorder="1" applyAlignment="1">
      <alignment horizontal="right" vertical="top" wrapText="1"/>
    </xf>
    <xf numFmtId="9" fontId="1" fillId="0" borderId="0" xfId="2" applyAlignment="1">
      <alignment horizontal="right" vertical="top" wrapText="1"/>
    </xf>
    <xf numFmtId="9" fontId="1" fillId="0" borderId="0" xfId="2" applyAlignment="1">
      <alignment horizontal="center" vertical="top" wrapText="1"/>
    </xf>
    <xf numFmtId="0" fontId="0" fillId="12" borderId="0" xfId="0" applyFill="1" applyAlignment="1">
      <alignment vertical="center"/>
    </xf>
    <xf numFmtId="0" fontId="0" fillId="12" borderId="0" xfId="0" applyFill="1"/>
    <xf numFmtId="0" fontId="19" fillId="13" borderId="15" xfId="3" applyFont="1" applyFill="1" applyBorder="1" applyAlignment="1">
      <alignment horizontal="left" vertical="top" wrapText="1"/>
    </xf>
    <xf numFmtId="4" fontId="22" fillId="14" borderId="0" xfId="3" applyNumberFormat="1" applyFont="1" applyFill="1" applyAlignment="1">
      <alignment horizontal="right" vertical="top" wrapText="1"/>
    </xf>
    <xf numFmtId="0" fontId="0" fillId="17" borderId="0" xfId="0" applyFill="1" applyAlignment="1">
      <alignment vertical="center"/>
    </xf>
    <xf numFmtId="0" fontId="0" fillId="17" borderId="0" xfId="0" applyFill="1"/>
    <xf numFmtId="0" fontId="3" fillId="10" borderId="0" xfId="0" applyFont="1" applyFill="1" applyAlignment="1">
      <alignment horizontal="center" vertical="center"/>
    </xf>
    <xf numFmtId="0" fontId="19" fillId="13" borderId="15" xfId="3" applyFont="1" applyFill="1" applyBorder="1" applyAlignment="1">
      <alignment horizontal="right" vertical="top" wrapText="1"/>
    </xf>
    <xf numFmtId="0" fontId="19" fillId="13" borderId="15" xfId="3" applyFont="1" applyFill="1" applyBorder="1" applyAlignment="1">
      <alignment horizontal="center" vertical="top" wrapText="1"/>
    </xf>
    <xf numFmtId="168" fontId="19" fillId="13" borderId="15" xfId="1" applyFont="1" applyFill="1" applyBorder="1" applyAlignment="1" applyProtection="1">
      <alignment horizontal="right" vertical="top" wrapText="1"/>
    </xf>
    <xf numFmtId="4" fontId="19" fillId="13" borderId="15" xfId="3" applyNumberFormat="1" applyFont="1" applyFill="1" applyBorder="1" applyAlignment="1">
      <alignment horizontal="right" vertical="top" wrapText="1"/>
    </xf>
    <xf numFmtId="170" fontId="19" fillId="13" borderId="15" xfId="3" applyNumberFormat="1" applyFont="1" applyFill="1" applyBorder="1" applyAlignment="1">
      <alignment horizontal="right" vertical="top" wrapText="1"/>
    </xf>
    <xf numFmtId="0" fontId="0" fillId="18" borderId="0" xfId="0" applyFill="1" applyAlignment="1">
      <alignment vertical="center"/>
    </xf>
    <xf numFmtId="0" fontId="0" fillId="18" borderId="0" xfId="0" applyFill="1"/>
    <xf numFmtId="0" fontId="19" fillId="5" borderId="25" xfId="3" applyFont="1" applyFill="1" applyBorder="1" applyAlignment="1">
      <alignment horizontal="left" vertical="top" wrapText="1"/>
    </xf>
    <xf numFmtId="0" fontId="19" fillId="5" borderId="25" xfId="3" applyFont="1" applyFill="1" applyBorder="1" applyAlignment="1">
      <alignment horizontal="right" vertical="top" wrapText="1"/>
    </xf>
    <xf numFmtId="168" fontId="19" fillId="5" borderId="25" xfId="1" applyFont="1" applyFill="1" applyBorder="1" applyAlignment="1" applyProtection="1">
      <alignment horizontal="right" vertical="top" wrapText="1"/>
    </xf>
    <xf numFmtId="4" fontId="19" fillId="5" borderId="25" xfId="3" applyNumberFormat="1" applyFont="1" applyFill="1" applyBorder="1" applyAlignment="1">
      <alignment horizontal="right" vertical="top" wrapText="1"/>
    </xf>
    <xf numFmtId="170" fontId="19" fillId="5" borderId="25" xfId="3" applyNumberFormat="1" applyFont="1" applyFill="1" applyBorder="1" applyAlignment="1">
      <alignment horizontal="right" vertical="top" wrapText="1"/>
    </xf>
    <xf numFmtId="0" fontId="22" fillId="2" borderId="28" xfId="3" applyFont="1" applyFill="1" applyBorder="1" applyAlignment="1">
      <alignment horizontal="right" vertical="top" wrapText="1"/>
    </xf>
    <xf numFmtId="0" fontId="18" fillId="4" borderId="23" xfId="3" applyFont="1" applyFill="1" applyBorder="1" applyAlignment="1">
      <alignment horizontal="left" vertical="top" wrapText="1"/>
    </xf>
    <xf numFmtId="170" fontId="18" fillId="9" borderId="25" xfId="3" applyNumberFormat="1" applyFont="1" applyFill="1" applyBorder="1" applyAlignment="1">
      <alignment horizontal="right" vertical="top" wrapText="1"/>
    </xf>
    <xf numFmtId="0" fontId="19" fillId="8" borderId="15" xfId="3" applyFont="1" applyFill="1" applyBorder="1" applyAlignment="1">
      <alignment horizontal="left" vertical="top" wrapText="1"/>
    </xf>
    <xf numFmtId="0" fontId="19" fillId="8" borderId="15" xfId="3" applyFont="1" applyFill="1" applyBorder="1" applyAlignment="1">
      <alignment horizontal="right" vertical="top" wrapText="1"/>
    </xf>
    <xf numFmtId="0" fontId="19" fillId="8" borderId="15" xfId="3" applyFont="1" applyFill="1" applyBorder="1" applyAlignment="1">
      <alignment horizontal="center" vertical="top" wrapText="1"/>
    </xf>
    <xf numFmtId="168" fontId="19" fillId="8" borderId="15" xfId="1" applyFont="1" applyFill="1" applyBorder="1" applyAlignment="1" applyProtection="1">
      <alignment horizontal="right" vertical="top" wrapText="1"/>
    </xf>
    <xf numFmtId="0" fontId="28" fillId="8" borderId="15" xfId="3" applyFont="1" applyFill="1" applyBorder="1" applyAlignment="1">
      <alignment horizontal="left" vertical="top" wrapText="1"/>
    </xf>
    <xf numFmtId="0" fontId="29" fillId="13" borderId="15" xfId="3" applyFont="1" applyFill="1" applyBorder="1" applyAlignment="1">
      <alignment horizontal="left" vertical="top" wrapText="1"/>
    </xf>
    <xf numFmtId="0" fontId="19" fillId="5" borderId="23" xfId="3" applyFont="1" applyFill="1" applyBorder="1" applyAlignment="1">
      <alignment horizontal="center" vertical="top" wrapText="1"/>
    </xf>
    <xf numFmtId="4" fontId="19" fillId="5" borderId="22" xfId="3" applyNumberFormat="1" applyFont="1" applyFill="1" applyBorder="1" applyAlignment="1">
      <alignment horizontal="right" vertical="top" wrapText="1"/>
    </xf>
    <xf numFmtId="168" fontId="19" fillId="13" borderId="22" xfId="1" applyFont="1" applyFill="1" applyBorder="1" applyAlignment="1" applyProtection="1">
      <alignment horizontal="right" vertical="top" wrapText="1"/>
    </xf>
    <xf numFmtId="0" fontId="18" fillId="4" borderId="29" xfId="3" applyFont="1" applyFill="1" applyBorder="1" applyAlignment="1">
      <alignment horizontal="left" vertical="top" wrapText="1"/>
    </xf>
    <xf numFmtId="0" fontId="29" fillId="9" borderId="15" xfId="3" applyFont="1" applyFill="1" applyBorder="1" applyAlignment="1">
      <alignment horizontal="left" vertical="top" wrapText="1"/>
    </xf>
    <xf numFmtId="0" fontId="29" fillId="9" borderId="15" xfId="3" applyFont="1" applyFill="1" applyBorder="1" applyAlignment="1">
      <alignment horizontal="right" vertical="top" wrapText="1"/>
    </xf>
    <xf numFmtId="0" fontId="29" fillId="9" borderId="15" xfId="3" applyFont="1" applyFill="1" applyBorder="1" applyAlignment="1">
      <alignment horizontal="center" vertical="top" wrapText="1"/>
    </xf>
    <xf numFmtId="2" fontId="29" fillId="9" borderId="15" xfId="3" applyNumberFormat="1" applyFont="1" applyFill="1" applyBorder="1" applyAlignment="1">
      <alignment horizontal="right" vertical="top" wrapText="1"/>
    </xf>
    <xf numFmtId="0" fontId="25" fillId="9" borderId="15" xfId="3" applyFont="1" applyFill="1" applyBorder="1" applyAlignment="1">
      <alignment horizontal="left" vertical="top" wrapText="1"/>
    </xf>
    <xf numFmtId="0" fontId="25" fillId="9" borderId="15" xfId="3" applyFont="1" applyFill="1" applyBorder="1" applyAlignment="1">
      <alignment horizontal="center" vertical="center" wrapText="1"/>
    </xf>
    <xf numFmtId="168" fontId="25" fillId="9" borderId="15" xfId="1" applyFont="1" applyFill="1" applyBorder="1" applyAlignment="1" applyProtection="1">
      <alignment horizontal="right" vertical="top" wrapText="1"/>
    </xf>
    <xf numFmtId="168" fontId="19" fillId="5" borderId="30" xfId="1" applyFont="1" applyFill="1" applyBorder="1" applyAlignment="1" applyProtection="1">
      <alignment horizontal="right" vertical="top" wrapText="1"/>
    </xf>
    <xf numFmtId="4" fontId="19" fillId="5" borderId="30" xfId="3" applyNumberFormat="1" applyFont="1" applyFill="1" applyBorder="1" applyAlignment="1">
      <alignment horizontal="right" vertical="top" wrapText="1"/>
    </xf>
    <xf numFmtId="170" fontId="19" fillId="5" borderId="30" xfId="3" applyNumberFormat="1" applyFont="1" applyFill="1" applyBorder="1" applyAlignment="1">
      <alignment horizontal="right" vertical="top" wrapText="1"/>
    </xf>
    <xf numFmtId="0" fontId="19" fillId="5" borderId="32" xfId="3" applyFont="1" applyFill="1" applyBorder="1" applyAlignment="1">
      <alignment horizontal="left" vertical="top" wrapText="1"/>
    </xf>
    <xf numFmtId="0" fontId="19" fillId="5" borderId="33" xfId="3" applyFont="1" applyFill="1" applyBorder="1" applyAlignment="1">
      <alignment horizontal="center" vertical="top" wrapText="1"/>
    </xf>
    <xf numFmtId="0" fontId="19" fillId="5" borderId="31" xfId="3" applyFont="1" applyFill="1" applyBorder="1" applyAlignment="1">
      <alignment horizontal="left" vertical="top" wrapText="1"/>
    </xf>
    <xf numFmtId="0" fontId="19" fillId="5" borderId="27" xfId="3" applyFont="1" applyFill="1" applyBorder="1" applyAlignment="1">
      <alignment horizontal="left" vertical="top" wrapText="1"/>
    </xf>
    <xf numFmtId="0" fontId="19" fillId="5" borderId="37" xfId="3" applyFont="1" applyFill="1" applyBorder="1" applyAlignment="1">
      <alignment horizontal="right" vertical="top" wrapText="1"/>
    </xf>
    <xf numFmtId="0" fontId="19" fillId="8" borderId="31" xfId="3" applyFont="1" applyFill="1" applyBorder="1" applyAlignment="1">
      <alignment horizontal="right" vertical="top" wrapText="1"/>
    </xf>
    <xf numFmtId="0" fontId="19" fillId="8" borderId="38" xfId="3" applyFont="1" applyFill="1" applyBorder="1" applyAlignment="1">
      <alignment horizontal="left" vertical="top" wrapText="1"/>
    </xf>
    <xf numFmtId="0" fontId="19" fillId="8" borderId="40" xfId="3" applyFont="1" applyFill="1" applyBorder="1" applyAlignment="1">
      <alignment horizontal="center" vertical="top" wrapText="1"/>
    </xf>
    <xf numFmtId="4" fontId="19" fillId="8" borderId="31" xfId="3" applyNumberFormat="1" applyFont="1" applyFill="1" applyBorder="1" applyAlignment="1">
      <alignment horizontal="right" vertical="top" wrapText="1"/>
    </xf>
    <xf numFmtId="4" fontId="19" fillId="8" borderId="41" xfId="3" applyNumberFormat="1" applyFont="1" applyFill="1" applyBorder="1" applyAlignment="1">
      <alignment horizontal="right" vertical="top" wrapText="1"/>
    </xf>
    <xf numFmtId="168" fontId="19" fillId="8" borderId="31" xfId="1" applyFont="1" applyFill="1" applyBorder="1" applyAlignment="1" applyProtection="1">
      <alignment horizontal="right" vertical="top" wrapText="1"/>
    </xf>
    <xf numFmtId="0" fontId="19" fillId="5" borderId="31" xfId="3" applyFont="1" applyFill="1" applyBorder="1" applyAlignment="1">
      <alignment horizontal="right" vertical="top" wrapText="1"/>
    </xf>
    <xf numFmtId="0" fontId="19" fillId="5" borderId="31" xfId="3" applyFont="1" applyFill="1" applyBorder="1" applyAlignment="1">
      <alignment horizontal="center" vertical="top" wrapText="1"/>
    </xf>
    <xf numFmtId="4" fontId="19" fillId="5" borderId="31" xfId="3" applyNumberFormat="1" applyFont="1" applyFill="1" applyBorder="1" applyAlignment="1">
      <alignment horizontal="right" vertical="top" wrapText="1"/>
    </xf>
    <xf numFmtId="0" fontId="28" fillId="8" borderId="31" xfId="3" applyFont="1" applyFill="1" applyBorder="1" applyAlignment="1">
      <alignment horizontal="left" vertical="top" wrapText="1"/>
    </xf>
    <xf numFmtId="4" fontId="19" fillId="8" borderId="30" xfId="3" applyNumberFormat="1" applyFont="1" applyFill="1" applyBorder="1" applyAlignment="1">
      <alignment horizontal="right" vertical="top" wrapText="1"/>
    </xf>
    <xf numFmtId="4" fontId="19" fillId="5" borderId="40" xfId="3" applyNumberFormat="1" applyFont="1" applyFill="1" applyBorder="1" applyAlignment="1">
      <alignment horizontal="right" vertical="top" wrapText="1"/>
    </xf>
    <xf numFmtId="4" fontId="19" fillId="5" borderId="39" xfId="3" applyNumberFormat="1" applyFont="1" applyFill="1" applyBorder="1" applyAlignment="1">
      <alignment horizontal="right" vertical="top" wrapText="1"/>
    </xf>
    <xf numFmtId="4" fontId="19" fillId="5" borderId="37" xfId="3" applyNumberFormat="1" applyFont="1" applyFill="1" applyBorder="1" applyAlignment="1">
      <alignment horizontal="right" vertical="top" wrapText="1"/>
    </xf>
    <xf numFmtId="4" fontId="19" fillId="5" borderId="35" xfId="3" applyNumberFormat="1" applyFont="1" applyFill="1" applyBorder="1" applyAlignment="1">
      <alignment horizontal="right" vertical="top" wrapText="1"/>
    </xf>
    <xf numFmtId="4" fontId="19" fillId="5" borderId="42" xfId="3" applyNumberFormat="1" applyFont="1" applyFill="1" applyBorder="1" applyAlignment="1">
      <alignment horizontal="right" vertical="top" wrapText="1"/>
    </xf>
    <xf numFmtId="4" fontId="19" fillId="5" borderId="38" xfId="3" applyNumberFormat="1" applyFont="1" applyFill="1" applyBorder="1" applyAlignment="1">
      <alignment horizontal="right" vertical="top" wrapText="1"/>
    </xf>
    <xf numFmtId="4" fontId="19" fillId="5" borderId="43" xfId="3" applyNumberFormat="1" applyFont="1" applyFill="1" applyBorder="1" applyAlignment="1">
      <alignment horizontal="right" vertical="top" wrapText="1"/>
    </xf>
    <xf numFmtId="4" fontId="19" fillId="5" borderId="34" xfId="3" applyNumberFormat="1" applyFont="1" applyFill="1" applyBorder="1" applyAlignment="1">
      <alignment horizontal="right" vertical="top" wrapText="1"/>
    </xf>
    <xf numFmtId="4" fontId="19" fillId="5" borderId="36" xfId="3" applyNumberFormat="1" applyFont="1" applyFill="1" applyBorder="1" applyAlignment="1">
      <alignment horizontal="right" vertical="top" wrapText="1"/>
    </xf>
    <xf numFmtId="170" fontId="19" fillId="8" borderId="30" xfId="3" applyNumberFormat="1" applyFont="1" applyFill="1" applyBorder="1" applyAlignment="1">
      <alignment horizontal="right" vertical="top" wrapText="1"/>
    </xf>
    <xf numFmtId="0" fontId="0" fillId="18" borderId="31" xfId="0" applyFill="1" applyBorder="1" applyAlignment="1">
      <alignment vertical="center"/>
    </xf>
    <xf numFmtId="0" fontId="23" fillId="18" borderId="31" xfId="0" applyFont="1" applyFill="1" applyBorder="1" applyAlignment="1">
      <alignment vertical="center" wrapText="1"/>
    </xf>
    <xf numFmtId="0" fontId="0" fillId="18" borderId="37" xfId="0" applyFill="1" applyBorder="1" applyAlignment="1">
      <alignment vertical="center"/>
    </xf>
    <xf numFmtId="0" fontId="23" fillId="18" borderId="37" xfId="0" applyFont="1" applyFill="1" applyBorder="1" applyAlignment="1">
      <alignment vertical="center"/>
    </xf>
    <xf numFmtId="0" fontId="23" fillId="18" borderId="37" xfId="0" applyFont="1" applyFill="1" applyBorder="1" applyAlignment="1">
      <alignment vertical="center" wrapText="1"/>
    </xf>
    <xf numFmtId="0" fontId="19" fillId="5" borderId="37" xfId="3" applyFont="1" applyFill="1" applyBorder="1" applyAlignment="1">
      <alignment horizontal="center" vertical="top" wrapText="1"/>
    </xf>
    <xf numFmtId="4" fontId="19" fillId="5" borderId="23" xfId="3" applyNumberFormat="1" applyFont="1" applyFill="1" applyBorder="1" applyAlignment="1">
      <alignment horizontal="right" vertical="top" wrapText="1"/>
    </xf>
    <xf numFmtId="0" fontId="19" fillId="5" borderId="29" xfId="3" applyFont="1" applyFill="1" applyBorder="1" applyAlignment="1">
      <alignment horizontal="right" vertical="top" wrapText="1"/>
    </xf>
    <xf numFmtId="0" fontId="19" fillId="5" borderId="29" xfId="3" applyFont="1" applyFill="1" applyBorder="1" applyAlignment="1">
      <alignment horizontal="left" vertical="top" wrapText="1"/>
    </xf>
    <xf numFmtId="0" fontId="19" fillId="5" borderId="29" xfId="3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9" fillId="13" borderId="23" xfId="3" applyFont="1" applyFill="1" applyBorder="1" applyAlignment="1">
      <alignment vertical="top" wrapText="1"/>
    </xf>
    <xf numFmtId="0" fontId="19" fillId="13" borderId="24" xfId="3" applyFont="1" applyFill="1" applyBorder="1" applyAlignment="1">
      <alignment vertical="top" wrapText="1"/>
    </xf>
    <xf numFmtId="0" fontId="28" fillId="13" borderId="22" xfId="3" applyFont="1" applyFill="1" applyBorder="1" applyAlignment="1">
      <alignment vertical="top" wrapText="1"/>
    </xf>
    <xf numFmtId="168" fontId="25" fillId="13" borderId="15" xfId="1" applyFont="1" applyFill="1" applyBorder="1" applyAlignment="1" applyProtection="1">
      <alignment horizontal="right" vertical="top" wrapText="1"/>
    </xf>
    <xf numFmtId="168" fontId="2" fillId="13" borderId="15" xfId="1" applyFont="1" applyFill="1" applyBorder="1" applyAlignment="1" applyProtection="1">
      <alignment horizontal="right" vertical="top" wrapText="1"/>
    </xf>
    <xf numFmtId="168" fontId="23" fillId="18" borderId="26" xfId="1" applyFill="1" applyBorder="1" applyAlignment="1" applyProtection="1">
      <alignment vertical="center"/>
    </xf>
    <xf numFmtId="168" fontId="23" fillId="18" borderId="0" xfId="1" applyFill="1" applyBorder="1" applyAlignment="1" applyProtection="1">
      <alignment vertical="center"/>
    </xf>
    <xf numFmtId="168" fontId="19" fillId="13" borderId="29" xfId="1" applyFont="1" applyFill="1" applyBorder="1" applyAlignment="1" applyProtection="1">
      <alignment horizontal="right" vertical="top" wrapText="1"/>
    </xf>
    <xf numFmtId="168" fontId="19" fillId="13" borderId="31" xfId="1" applyFont="1" applyFill="1" applyBorder="1" applyAlignment="1" applyProtection="1">
      <alignment horizontal="right" vertical="top" wrapText="1"/>
    </xf>
    <xf numFmtId="168" fontId="23" fillId="13" borderId="31" xfId="1" applyFill="1" applyBorder="1" applyAlignment="1" applyProtection="1">
      <alignment horizontal="right" vertical="top" wrapText="1"/>
    </xf>
    <xf numFmtId="168" fontId="19" fillId="13" borderId="37" xfId="1" applyFont="1" applyFill="1" applyBorder="1" applyAlignment="1" applyProtection="1">
      <alignment horizontal="right" vertical="top" wrapText="1"/>
    </xf>
    <xf numFmtId="0" fontId="19" fillId="13" borderId="15" xfId="3" applyFont="1" applyFill="1" applyBorder="1" applyAlignment="1">
      <alignment horizontal="center" vertical="center" wrapText="1"/>
    </xf>
    <xf numFmtId="0" fontId="7" fillId="19" borderId="0" xfId="0" applyFont="1" applyFill="1" applyAlignment="1">
      <alignment horizontal="center" vertical="center"/>
    </xf>
    <xf numFmtId="0" fontId="20" fillId="10" borderId="0" xfId="0" applyFont="1" applyFill="1" applyAlignment="1">
      <alignment vertical="center"/>
    </xf>
    <xf numFmtId="165" fontId="7" fillId="10" borderId="0" xfId="0" applyNumberFormat="1" applyFont="1" applyFill="1" applyAlignment="1">
      <alignment vertical="center"/>
    </xf>
    <xf numFmtId="4" fontId="7" fillId="10" borderId="0" xfId="0" applyNumberFormat="1" applyFont="1" applyFill="1" applyAlignment="1">
      <alignment vertical="center"/>
    </xf>
    <xf numFmtId="0" fontId="7" fillId="10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0" fontId="0" fillId="10" borderId="0" xfId="0" applyFill="1"/>
    <xf numFmtId="166" fontId="7" fillId="10" borderId="0" xfId="0" applyNumberFormat="1" applyFont="1" applyFill="1" applyAlignment="1">
      <alignment vertical="center"/>
    </xf>
    <xf numFmtId="4" fontId="18" fillId="20" borderId="15" xfId="3" applyNumberFormat="1" applyFont="1" applyFill="1" applyBorder="1" applyAlignment="1">
      <alignment horizontal="right" vertical="top" wrapText="1"/>
    </xf>
    <xf numFmtId="0" fontId="10" fillId="10" borderId="0" xfId="0" applyFont="1" applyFill="1" applyAlignment="1">
      <alignment vertical="center"/>
    </xf>
    <xf numFmtId="0" fontId="30" fillId="0" borderId="5" xfId="0" applyFont="1" applyBorder="1" applyAlignment="1">
      <alignment wrapText="1"/>
    </xf>
    <xf numFmtId="0" fontId="30" fillId="0" borderId="0" xfId="0" applyFont="1" applyAlignment="1">
      <alignment wrapText="1"/>
    </xf>
    <xf numFmtId="0" fontId="30" fillId="0" borderId="6" xfId="0" applyFont="1" applyBorder="1" applyAlignment="1">
      <alignment wrapText="1"/>
    </xf>
    <xf numFmtId="0" fontId="30" fillId="0" borderId="7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4" fontId="18" fillId="21" borderId="15" xfId="3" applyNumberFormat="1" applyFont="1" applyFill="1" applyBorder="1" applyAlignment="1">
      <alignment horizontal="right" vertical="top" wrapText="1"/>
    </xf>
    <xf numFmtId="170" fontId="18" fillId="21" borderId="15" xfId="3" applyNumberFormat="1" applyFont="1" applyFill="1" applyBorder="1" applyAlignment="1">
      <alignment horizontal="right" vertical="top" wrapText="1"/>
    </xf>
    <xf numFmtId="4" fontId="28" fillId="22" borderId="26" xfId="0" applyNumberFormat="1" applyFont="1" applyFill="1" applyBorder="1" applyAlignment="1">
      <alignment vertical="center"/>
    </xf>
    <xf numFmtId="4" fontId="18" fillId="21" borderId="29" xfId="3" applyNumberFormat="1" applyFont="1" applyFill="1" applyBorder="1" applyAlignment="1">
      <alignment horizontal="right" vertical="top" wrapText="1"/>
    </xf>
    <xf numFmtId="170" fontId="19" fillId="5" borderId="29" xfId="3" applyNumberFormat="1" applyFont="1" applyFill="1" applyBorder="1" applyAlignment="1">
      <alignment horizontal="right" vertical="top" wrapText="1"/>
    </xf>
    <xf numFmtId="170" fontId="18" fillId="21" borderId="44" xfId="3" applyNumberFormat="1" applyFont="1" applyFill="1" applyBorder="1" applyAlignment="1">
      <alignment horizontal="right" vertical="top" wrapText="1"/>
    </xf>
    <xf numFmtId="170" fontId="18" fillId="21" borderId="45" xfId="3" applyNumberFormat="1" applyFont="1" applyFill="1" applyBorder="1" applyAlignment="1">
      <alignment horizontal="right" vertical="top" wrapText="1"/>
    </xf>
    <xf numFmtId="4" fontId="28" fillId="8" borderId="15" xfId="3" applyNumberFormat="1" applyFont="1" applyFill="1" applyBorder="1" applyAlignment="1">
      <alignment horizontal="right" vertical="top" wrapText="1"/>
    </xf>
    <xf numFmtId="170" fontId="28" fillId="8" borderId="15" xfId="3" applyNumberFormat="1" applyFont="1" applyFill="1" applyBorder="1" applyAlignment="1">
      <alignment horizontal="right" vertical="top" wrapText="1"/>
    </xf>
    <xf numFmtId="4" fontId="18" fillId="21" borderId="15" xfId="3" applyNumberFormat="1" applyFont="1" applyFill="1" applyBorder="1" applyAlignment="1">
      <alignment horizontal="right" vertical="center" wrapText="1"/>
    </xf>
    <xf numFmtId="4" fontId="28" fillId="8" borderId="30" xfId="3" applyNumberFormat="1" applyFont="1" applyFill="1" applyBorder="1" applyAlignment="1">
      <alignment horizontal="right" vertical="top" wrapText="1"/>
    </xf>
    <xf numFmtId="49" fontId="31" fillId="0" borderId="11" xfId="0" applyNumberFormat="1" applyFont="1" applyBorder="1" applyAlignment="1">
      <alignment vertical="center"/>
    </xf>
    <xf numFmtId="49" fontId="34" fillId="10" borderId="20" xfId="0" applyNumberFormat="1" applyFont="1" applyFill="1" applyBorder="1" applyAlignment="1">
      <alignment horizontal="center" vertical="top" wrapText="1"/>
    </xf>
    <xf numFmtId="10" fontId="34" fillId="10" borderId="20" xfId="0" applyNumberFormat="1" applyFont="1" applyFill="1" applyBorder="1" applyAlignment="1">
      <alignment vertical="top" wrapText="1"/>
    </xf>
    <xf numFmtId="49" fontId="34" fillId="10" borderId="17" xfId="0" applyNumberFormat="1" applyFont="1" applyFill="1" applyBorder="1" applyAlignment="1">
      <alignment horizontal="center" vertical="top" wrapText="1"/>
    </xf>
    <xf numFmtId="169" fontId="34" fillId="10" borderId="17" xfId="0" applyNumberFormat="1" applyFont="1" applyFill="1" applyBorder="1" applyAlignment="1">
      <alignment vertical="top" wrapText="1"/>
    </xf>
    <xf numFmtId="10" fontId="34" fillId="10" borderId="20" xfId="0" applyNumberFormat="1" applyFont="1" applyFill="1" applyBorder="1" applyAlignment="1">
      <alignment horizontal="center" vertical="top" wrapText="1"/>
    </xf>
    <xf numFmtId="169" fontId="34" fillId="10" borderId="17" xfId="0" applyNumberFormat="1" applyFont="1" applyFill="1" applyBorder="1" applyAlignment="1">
      <alignment horizontal="center" vertical="top" wrapText="1"/>
    </xf>
    <xf numFmtId="10" fontId="1" fillId="0" borderId="17" xfId="2" applyNumberFormat="1" applyBorder="1" applyAlignment="1">
      <alignment horizontal="center" vertical="top" wrapText="1"/>
    </xf>
    <xf numFmtId="0" fontId="3" fillId="0" borderId="3" xfId="0" applyFont="1" applyBorder="1"/>
    <xf numFmtId="0" fontId="7" fillId="0" borderId="0" xfId="0" applyFont="1" applyAlignment="1">
      <alignment horizontal="left" vertical="center"/>
    </xf>
    <xf numFmtId="0" fontId="32" fillId="10" borderId="49" xfId="0" applyFont="1" applyFill="1" applyBorder="1" applyAlignment="1">
      <alignment horizontal="center" vertical="center"/>
    </xf>
    <xf numFmtId="0" fontId="32" fillId="10" borderId="47" xfId="0" applyFont="1" applyFill="1" applyBorder="1" applyAlignment="1">
      <alignment horizontal="center" vertical="center" wrapText="1"/>
    </xf>
    <xf numFmtId="0" fontId="32" fillId="10" borderId="47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 wrapText="1"/>
    </xf>
    <xf numFmtId="9" fontId="1" fillId="0" borderId="18" xfId="2" applyBorder="1"/>
    <xf numFmtId="9" fontId="1" fillId="0" borderId="17" xfId="2" applyBorder="1"/>
    <xf numFmtId="9" fontId="1" fillId="0" borderId="13" xfId="2" applyBorder="1"/>
    <xf numFmtId="9" fontId="1" fillId="0" borderId="20" xfId="2" applyBorder="1" applyAlignment="1">
      <alignment vertical="top" wrapText="1"/>
    </xf>
    <xf numFmtId="10" fontId="3" fillId="0" borderId="0" xfId="0" applyNumberFormat="1" applyFont="1"/>
    <xf numFmtId="44" fontId="3" fillId="0" borderId="0" xfId="7" applyFont="1"/>
    <xf numFmtId="49" fontId="33" fillId="10" borderId="16" xfId="0" applyNumberFormat="1" applyFont="1" applyFill="1" applyBorder="1" applyAlignment="1">
      <alignment horizontal="center" vertical="top" wrapText="1"/>
    </xf>
    <xf numFmtId="10" fontId="37" fillId="10" borderId="16" xfId="0" applyNumberFormat="1" applyFont="1" applyFill="1" applyBorder="1" applyAlignment="1">
      <alignment vertical="top" wrapText="1"/>
    </xf>
    <xf numFmtId="10" fontId="37" fillId="0" borderId="16" xfId="2" applyNumberFormat="1" applyFont="1" applyBorder="1" applyAlignment="1">
      <alignment vertical="top"/>
    </xf>
    <xf numFmtId="10" fontId="1" fillId="0" borderId="0" xfId="2" applyNumberFormat="1"/>
    <xf numFmtId="0" fontId="23" fillId="9" borderId="15" xfId="3" applyFont="1" applyFill="1" applyBorder="1" applyAlignment="1">
      <alignment horizontal="right" vertical="top" wrapText="1"/>
    </xf>
    <xf numFmtId="0" fontId="23" fillId="9" borderId="15" xfId="3" applyFont="1" applyFill="1" applyBorder="1" applyAlignment="1">
      <alignment horizontal="left" vertical="top" wrapText="1"/>
    </xf>
    <xf numFmtId="168" fontId="29" fillId="9" borderId="15" xfId="1" applyFont="1" applyFill="1" applyBorder="1" applyAlignment="1" applyProtection="1">
      <alignment horizontal="right" vertical="top" wrapText="1"/>
    </xf>
    <xf numFmtId="169" fontId="34" fillId="10" borderId="20" xfId="0" applyNumberFormat="1" applyFont="1" applyFill="1" applyBorder="1" applyAlignment="1">
      <alignment horizontal="center" vertical="top" wrapText="1"/>
    </xf>
    <xf numFmtId="44" fontId="3" fillId="10" borderId="0" xfId="7" applyFont="1" applyFill="1"/>
    <xf numFmtId="169" fontId="3" fillId="10" borderId="0" xfId="0" applyNumberFormat="1" applyFont="1" applyFill="1"/>
    <xf numFmtId="10" fontId="1" fillId="0" borderId="50" xfId="2" applyNumberFormat="1" applyBorder="1" applyAlignment="1">
      <alignment horizontal="center" vertical="top" wrapText="1"/>
    </xf>
    <xf numFmtId="4" fontId="23" fillId="9" borderId="15" xfId="3" applyNumberFormat="1" applyFont="1" applyFill="1" applyBorder="1" applyAlignment="1">
      <alignment horizontal="right" vertical="top" wrapText="1"/>
    </xf>
    <xf numFmtId="170" fontId="23" fillId="9" borderId="15" xfId="3" applyNumberFormat="1" applyFont="1" applyFill="1" applyBorder="1" applyAlignment="1">
      <alignment horizontal="right" vertical="top" wrapText="1"/>
    </xf>
    <xf numFmtId="4" fontId="19" fillId="5" borderId="0" xfId="3" applyNumberFormat="1" applyFont="1" applyFill="1" applyAlignment="1">
      <alignment horizontal="right" vertical="top" wrapText="1"/>
    </xf>
    <xf numFmtId="10" fontId="38" fillId="18" borderId="15" xfId="2" applyNumberFormat="1" applyFont="1" applyFill="1" applyBorder="1" applyAlignment="1">
      <alignment horizontal="right" vertical="top" wrapText="1"/>
    </xf>
    <xf numFmtId="10" fontId="38" fillId="22" borderId="15" xfId="2" applyNumberFormat="1" applyFont="1" applyFill="1" applyBorder="1" applyAlignment="1">
      <alignment horizontal="right" vertical="top" wrapText="1"/>
    </xf>
    <xf numFmtId="0" fontId="8" fillId="2" borderId="1" xfId="0" applyFont="1" applyFill="1" applyBorder="1" applyAlignment="1">
      <alignment vertical="center" wrapText="1"/>
    </xf>
    <xf numFmtId="171" fontId="1" fillId="10" borderId="0" xfId="2" applyNumberFormat="1" applyFill="1" applyAlignment="1">
      <alignment horizontal="right" vertical="top" wrapText="1"/>
    </xf>
    <xf numFmtId="4" fontId="3" fillId="16" borderId="0" xfId="0" applyNumberFormat="1" applyFont="1" applyFill="1" applyAlignment="1">
      <alignment vertical="center"/>
    </xf>
    <xf numFmtId="10" fontId="34" fillId="10" borderId="17" xfId="2" applyNumberFormat="1" applyFont="1" applyFill="1" applyBorder="1" applyAlignment="1">
      <alignment vertical="top"/>
    </xf>
    <xf numFmtId="10" fontId="34" fillId="10" borderId="13" xfId="2" applyNumberFormat="1" applyFont="1" applyFill="1" applyBorder="1" applyAlignment="1">
      <alignment vertical="top"/>
    </xf>
    <xf numFmtId="10" fontId="34" fillId="10" borderId="18" xfId="2" applyNumberFormat="1" applyFont="1" applyFill="1" applyBorder="1" applyAlignment="1">
      <alignment vertical="top"/>
    </xf>
    <xf numFmtId="0" fontId="19" fillId="5" borderId="51" xfId="3" applyFont="1" applyFill="1" applyBorder="1" applyAlignment="1">
      <alignment horizontal="left" vertical="top" wrapText="1"/>
    </xf>
    <xf numFmtId="0" fontId="22" fillId="2" borderId="52" xfId="3" applyFont="1" applyFill="1" applyBorder="1" applyAlignment="1">
      <alignment horizontal="right" vertical="top" wrapText="1"/>
    </xf>
    <xf numFmtId="0" fontId="34" fillId="10" borderId="20" xfId="0" applyFont="1" applyFill="1" applyBorder="1" applyAlignment="1">
      <alignment vertical="top" wrapText="1"/>
    </xf>
    <xf numFmtId="49" fontId="33" fillId="10" borderId="54" xfId="0" applyNumberFormat="1" applyFont="1" applyFill="1" applyBorder="1" applyAlignment="1">
      <alignment horizontal="center" vertical="top" wrapText="1"/>
    </xf>
    <xf numFmtId="169" fontId="37" fillId="10" borderId="54" xfId="0" applyNumberFormat="1" applyFont="1" applyFill="1" applyBorder="1" applyAlignment="1">
      <alignment vertical="top" wrapText="1"/>
    </xf>
    <xf numFmtId="169" fontId="37" fillId="0" borderId="54" xfId="0" applyNumberFormat="1" applyFont="1" applyBorder="1" applyAlignment="1">
      <alignment vertical="top"/>
    </xf>
    <xf numFmtId="169" fontId="37" fillId="0" borderId="13" xfId="0" applyNumberFormat="1" applyFont="1" applyBorder="1" applyAlignment="1">
      <alignment vertical="top"/>
    </xf>
    <xf numFmtId="10" fontId="37" fillId="0" borderId="56" xfId="0" applyNumberFormat="1" applyFont="1" applyBorder="1" applyAlignment="1">
      <alignment vertical="top"/>
    </xf>
    <xf numFmtId="0" fontId="32" fillId="10" borderId="65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 wrapText="1"/>
    </xf>
    <xf numFmtId="9" fontId="1" fillId="0" borderId="70" xfId="2" applyBorder="1"/>
    <xf numFmtId="10" fontId="37" fillId="0" borderId="75" xfId="2" applyNumberFormat="1" applyFont="1" applyBorder="1" applyAlignment="1">
      <alignment vertical="top"/>
    </xf>
    <xf numFmtId="169" fontId="37" fillId="0" borderId="64" xfId="0" applyNumberFormat="1" applyFont="1" applyBorder="1" applyAlignment="1">
      <alignment vertical="top"/>
    </xf>
    <xf numFmtId="49" fontId="33" fillId="10" borderId="80" xfId="0" applyNumberFormat="1" applyFont="1" applyFill="1" applyBorder="1" applyAlignment="1">
      <alignment horizontal="center" vertical="top" wrapText="1"/>
    </xf>
    <xf numFmtId="169" fontId="37" fillId="0" borderId="81" xfId="0" applyNumberFormat="1" applyFont="1" applyBorder="1" applyAlignment="1">
      <alignment vertical="top"/>
    </xf>
    <xf numFmtId="10" fontId="37" fillId="0" borderId="57" xfId="0" applyNumberFormat="1" applyFont="1" applyBorder="1" applyAlignment="1">
      <alignment vertical="top"/>
    </xf>
    <xf numFmtId="169" fontId="37" fillId="0" borderId="82" xfId="0" applyNumberFormat="1" applyFont="1" applyBorder="1" applyAlignment="1">
      <alignment vertical="top"/>
    </xf>
    <xf numFmtId="4" fontId="37" fillId="0" borderId="82" xfId="0" applyNumberFormat="1" applyFont="1" applyBorder="1" applyAlignment="1">
      <alignment vertical="top"/>
    </xf>
    <xf numFmtId="44" fontId="3" fillId="0" borderId="0" xfId="0" applyNumberFormat="1" applyFont="1"/>
    <xf numFmtId="169" fontId="3" fillId="0" borderId="0" xfId="0" applyNumberFormat="1" applyFont="1"/>
    <xf numFmtId="9" fontId="1" fillId="10" borderId="0" xfId="2" applyFill="1"/>
    <xf numFmtId="10" fontId="1" fillId="10" borderId="0" xfId="2" applyNumberFormat="1" applyFill="1"/>
    <xf numFmtId="172" fontId="14" fillId="3" borderId="1" xfId="0" applyNumberFormat="1" applyFont="1" applyFill="1" applyBorder="1" applyAlignment="1">
      <alignment horizontal="center" vertical="center"/>
    </xf>
    <xf numFmtId="10" fontId="8" fillId="0" borderId="0" xfId="0" applyNumberFormat="1" applyFont="1" applyAlignment="1">
      <alignment vertical="center"/>
    </xf>
    <xf numFmtId="44" fontId="1" fillId="0" borderId="0" xfId="7" applyFont="1" applyBorder="1" applyAlignment="1">
      <alignment horizontal="right" vertical="top" wrapText="1"/>
    </xf>
    <xf numFmtId="0" fontId="40" fillId="0" borderId="0" xfId="0" applyFont="1" applyAlignment="1">
      <alignment vertical="center"/>
    </xf>
    <xf numFmtId="0" fontId="2" fillId="2" borderId="83" xfId="3" applyFill="1" applyBorder="1" applyAlignment="1">
      <alignment horizontal="center" vertical="top" wrapText="1"/>
    </xf>
    <xf numFmtId="0" fontId="42" fillId="2" borderId="0" xfId="3" applyFont="1" applyFill="1" applyAlignment="1">
      <alignment horizontal="center" vertical="top" wrapText="1"/>
    </xf>
    <xf numFmtId="0" fontId="43" fillId="2" borderId="0" xfId="3" applyFont="1" applyFill="1" applyAlignment="1">
      <alignment horizontal="center" vertical="top" wrapText="1"/>
    </xf>
    <xf numFmtId="0" fontId="36" fillId="10" borderId="17" xfId="0" applyFont="1" applyFill="1" applyBorder="1"/>
    <xf numFmtId="0" fontId="36" fillId="10" borderId="13" xfId="0" applyFont="1" applyFill="1" applyBorder="1"/>
    <xf numFmtId="0" fontId="36" fillId="10" borderId="64" xfId="0" applyFont="1" applyFill="1" applyBorder="1"/>
    <xf numFmtId="0" fontId="36" fillId="10" borderId="70" xfId="0" applyFont="1" applyFill="1" applyBorder="1"/>
    <xf numFmtId="0" fontId="0" fillId="10" borderId="17" xfId="0" applyFill="1" applyBorder="1"/>
    <xf numFmtId="9" fontId="1" fillId="0" borderId="13" xfId="2" applyBorder="1" applyAlignment="1">
      <alignment vertical="top" wrapText="1"/>
    </xf>
    <xf numFmtId="9" fontId="1" fillId="0" borderId="13" xfId="2" applyBorder="1" applyAlignment="1">
      <alignment vertical="top"/>
    </xf>
    <xf numFmtId="9" fontId="1" fillId="0" borderId="64" xfId="2" applyBorder="1" applyAlignment="1">
      <alignment vertical="top"/>
    </xf>
    <xf numFmtId="9" fontId="1" fillId="0" borderId="17" xfId="2" applyBorder="1" applyAlignment="1">
      <alignment vertical="top"/>
    </xf>
    <xf numFmtId="9" fontId="1" fillId="0" borderId="18" xfId="2" applyBorder="1" applyAlignment="1">
      <alignment vertical="top"/>
    </xf>
    <xf numFmtId="171" fontId="34" fillId="10" borderId="17" xfId="7" applyNumberFormat="1" applyFont="1" applyFill="1" applyBorder="1" applyAlignment="1">
      <alignment vertical="top" wrapText="1"/>
    </xf>
    <xf numFmtId="171" fontId="34" fillId="10" borderId="17" xfId="0" applyNumberFormat="1" applyFont="1" applyFill="1" applyBorder="1" applyAlignment="1">
      <alignment vertical="top" wrapText="1"/>
    </xf>
    <xf numFmtId="9" fontId="1" fillId="0" borderId="64" xfId="2" applyBorder="1"/>
    <xf numFmtId="9" fontId="1" fillId="0" borderId="70" xfId="2" applyBorder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49" fontId="15" fillId="0" borderId="13" xfId="0" applyNumberFormat="1" applyFont="1" applyBorder="1" applyAlignment="1">
      <alignment horizontal="center" vertical="top"/>
    </xf>
    <xf numFmtId="49" fontId="1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83" xfId="0" applyFont="1" applyBorder="1" applyAlignment="1">
      <alignment horizontal="center"/>
    </xf>
    <xf numFmtId="49" fontId="41" fillId="0" borderId="0" xfId="0" applyNumberFormat="1" applyFont="1" applyAlignment="1">
      <alignment horizontal="center" vertical="center"/>
    </xf>
    <xf numFmtId="0" fontId="40" fillId="0" borderId="84" xfId="0" applyFont="1" applyBorder="1" applyAlignment="1">
      <alignment horizontal="center" vertical="center"/>
    </xf>
    <xf numFmtId="0" fontId="39" fillId="0" borderId="77" xfId="0" applyFont="1" applyBorder="1" applyAlignment="1">
      <alignment horizontal="center" vertical="center"/>
    </xf>
    <xf numFmtId="0" fontId="39" fillId="0" borderId="55" xfId="0" applyFont="1" applyBorder="1" applyAlignment="1">
      <alignment horizontal="center" vertical="center"/>
    </xf>
    <xf numFmtId="0" fontId="39" fillId="0" borderId="78" xfId="0" applyFont="1" applyBorder="1" applyAlignment="1">
      <alignment horizontal="center" vertical="center"/>
    </xf>
    <xf numFmtId="0" fontId="39" fillId="0" borderId="79" xfId="0" applyFont="1" applyBorder="1" applyAlignment="1">
      <alignment horizontal="center" vertical="center"/>
    </xf>
    <xf numFmtId="0" fontId="32" fillId="10" borderId="46" xfId="0" applyFont="1" applyFill="1" applyBorder="1" applyAlignment="1">
      <alignment horizontal="left" vertical="center" wrapText="1"/>
    </xf>
    <xf numFmtId="0" fontId="32" fillId="10" borderId="0" xfId="0" applyFont="1" applyFill="1" applyAlignment="1">
      <alignment horizontal="left" vertical="center" wrapText="1"/>
    </xf>
    <xf numFmtId="0" fontId="32" fillId="10" borderId="46" xfId="0" applyFont="1" applyFill="1" applyBorder="1" applyAlignment="1">
      <alignment horizontal="center" vertical="center"/>
    </xf>
    <xf numFmtId="0" fontId="32" fillId="10" borderId="0" xfId="0" applyFont="1" applyFill="1" applyAlignment="1">
      <alignment horizontal="center" vertical="center"/>
    </xf>
    <xf numFmtId="0" fontId="33" fillId="10" borderId="67" xfId="0" applyFont="1" applyFill="1" applyBorder="1" applyAlignment="1">
      <alignment horizontal="center" vertical="center" wrapText="1"/>
    </xf>
    <xf numFmtId="0" fontId="33" fillId="10" borderId="68" xfId="0" applyFont="1" applyFill="1" applyBorder="1" applyAlignment="1">
      <alignment horizontal="center" vertical="center" wrapText="1"/>
    </xf>
    <xf numFmtId="49" fontId="34" fillId="10" borderId="13" xfId="0" applyNumberFormat="1" applyFont="1" applyFill="1" applyBorder="1" applyAlignment="1">
      <alignment horizontal="center" vertical="center" wrapText="1"/>
    </xf>
    <xf numFmtId="0" fontId="32" fillId="10" borderId="48" xfId="0" applyFont="1" applyFill="1" applyBorder="1" applyAlignment="1">
      <alignment horizontal="center" vertical="center"/>
    </xf>
    <xf numFmtId="0" fontId="32" fillId="10" borderId="13" xfId="0" applyFont="1" applyFill="1" applyBorder="1" applyAlignment="1">
      <alignment horizontal="center" vertical="center"/>
    </xf>
    <xf numFmtId="0" fontId="32" fillId="10" borderId="64" xfId="0" applyFont="1" applyFill="1" applyBorder="1" applyAlignment="1">
      <alignment horizontal="center" vertical="center"/>
    </xf>
    <xf numFmtId="0" fontId="32" fillId="10" borderId="58" xfId="0" applyFont="1" applyFill="1" applyBorder="1" applyAlignment="1">
      <alignment horizontal="left" vertical="center"/>
    </xf>
    <xf numFmtId="0" fontId="32" fillId="10" borderId="59" xfId="0" applyFont="1" applyFill="1" applyBorder="1" applyAlignment="1">
      <alignment horizontal="left" vertical="center"/>
    </xf>
    <xf numFmtId="0" fontId="32" fillId="10" borderId="60" xfId="0" applyFont="1" applyFill="1" applyBorder="1" applyAlignment="1">
      <alignment horizontal="left" vertical="center"/>
    </xf>
    <xf numFmtId="169" fontId="32" fillId="10" borderId="58" xfId="0" applyNumberFormat="1" applyFont="1" applyFill="1" applyBorder="1" applyAlignment="1">
      <alignment horizontal="left" vertical="center"/>
    </xf>
    <xf numFmtId="169" fontId="32" fillId="10" borderId="59" xfId="0" applyNumberFormat="1" applyFont="1" applyFill="1" applyBorder="1" applyAlignment="1">
      <alignment horizontal="left" vertical="center"/>
    </xf>
    <xf numFmtId="17" fontId="32" fillId="10" borderId="61" xfId="0" applyNumberFormat="1" applyFont="1" applyFill="1" applyBorder="1" applyAlignment="1">
      <alignment horizontal="center" vertical="center"/>
    </xf>
    <xf numFmtId="17" fontId="32" fillId="10" borderId="62" xfId="0" applyNumberFormat="1" applyFont="1" applyFill="1" applyBorder="1" applyAlignment="1">
      <alignment horizontal="center" vertical="center"/>
    </xf>
    <xf numFmtId="17" fontId="32" fillId="10" borderId="6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3" fillId="10" borderId="71" xfId="0" applyFont="1" applyFill="1" applyBorder="1" applyAlignment="1">
      <alignment horizontal="center" vertical="center" wrapText="1"/>
    </xf>
    <xf numFmtId="0" fontId="33" fillId="10" borderId="69" xfId="0" applyFont="1" applyFill="1" applyBorder="1" applyAlignment="1">
      <alignment horizontal="center" vertical="center" wrapText="1"/>
    </xf>
    <xf numFmtId="0" fontId="34" fillId="10" borderId="19" xfId="0" applyFont="1" applyFill="1" applyBorder="1" applyAlignment="1">
      <alignment horizontal="center" vertical="center" wrapText="1"/>
    </xf>
    <xf numFmtId="0" fontId="34" fillId="10" borderId="13" xfId="0" applyFont="1" applyFill="1" applyBorder="1" applyAlignment="1">
      <alignment horizontal="center" vertical="center" wrapText="1"/>
    </xf>
    <xf numFmtId="0" fontId="34" fillId="10" borderId="14" xfId="0" applyFont="1" applyFill="1" applyBorder="1" applyAlignment="1">
      <alignment horizontal="center" vertical="center" wrapText="1"/>
    </xf>
    <xf numFmtId="0" fontId="33" fillId="10" borderId="72" xfId="0" applyFont="1" applyFill="1" applyBorder="1" applyAlignment="1">
      <alignment horizontal="center" vertical="center" wrapText="1"/>
    </xf>
    <xf numFmtId="0" fontId="33" fillId="10" borderId="46" xfId="0" applyFont="1" applyFill="1" applyBorder="1" applyAlignment="1">
      <alignment horizontal="center" vertical="center" wrapText="1"/>
    </xf>
    <xf numFmtId="0" fontId="32" fillId="10" borderId="74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76" xfId="0" applyFont="1" applyFill="1" applyBorder="1" applyAlignment="1">
      <alignment horizontal="center" vertical="center" wrapText="1"/>
    </xf>
    <xf numFmtId="0" fontId="32" fillId="10" borderId="53" xfId="0" applyFont="1" applyFill="1" applyBorder="1" applyAlignment="1">
      <alignment horizontal="center" vertical="center" wrapText="1"/>
    </xf>
    <xf numFmtId="0" fontId="33" fillId="10" borderId="73" xfId="0" applyFont="1" applyFill="1" applyBorder="1" applyAlignment="1">
      <alignment horizontal="center" vertical="center" wrapText="1"/>
    </xf>
    <xf numFmtId="49" fontId="13" fillId="0" borderId="13" xfId="0" applyNumberFormat="1" applyFont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22" fillId="2" borderId="0" xfId="3" applyFont="1" applyFill="1" applyAlignment="1">
      <alignment horizontal="right" vertical="top" wrapText="1"/>
    </xf>
    <xf numFmtId="0" fontId="22" fillId="2" borderId="0" xfId="3" applyFont="1" applyFill="1" applyAlignment="1">
      <alignment horizontal="left" vertical="top" wrapText="1"/>
    </xf>
    <xf numFmtId="4" fontId="22" fillId="14" borderId="0" xfId="3" applyNumberFormat="1" applyFont="1" applyFill="1" applyAlignment="1">
      <alignment horizontal="right" vertical="top" wrapText="1"/>
    </xf>
    <xf numFmtId="4" fontId="22" fillId="15" borderId="0" xfId="3" applyNumberFormat="1" applyFont="1" applyFill="1" applyAlignment="1">
      <alignment horizontal="right" vertical="top" wrapText="1"/>
    </xf>
    <xf numFmtId="49" fontId="6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168" fontId="8" fillId="2" borderId="1" xfId="1" applyFont="1" applyFill="1" applyBorder="1" applyAlignment="1" applyProtection="1">
      <alignment horizontal="right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9" xfId="0" applyFont="1" applyBorder="1" applyAlignment="1">
      <alignment horizontal="center" wrapText="1"/>
    </xf>
    <xf numFmtId="49" fontId="15" fillId="0" borderId="13" xfId="0" applyNumberFormat="1" applyFont="1" applyBorder="1" applyAlignment="1">
      <alignment horizontal="center"/>
    </xf>
    <xf numFmtId="0" fontId="7" fillId="6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4" fillId="3" borderId="14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</cellXfs>
  <cellStyles count="8">
    <cellStyle name="Moeda" xfId="7" builtinId="4"/>
    <cellStyle name="Normal" xfId="0" builtinId="0"/>
    <cellStyle name="Normal 2" xfId="3" xr:uid="{00000000-0005-0000-0000-000006000000}"/>
    <cellStyle name="Normal 3" xfId="4" xr:uid="{00000000-0005-0000-0000-000007000000}"/>
    <cellStyle name="Normal 4" xfId="5" xr:uid="{00000000-0005-0000-0000-000008000000}"/>
    <cellStyle name="Normal 5" xfId="6" xr:uid="{00000000-0005-0000-0000-000009000000}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D8ECF6"/>
      <rgbColor rgb="FF660066"/>
      <rgbColor rgb="FFFF8080"/>
      <rgbColor rgb="FF0066CC"/>
      <rgbColor rgb="FFD6D6D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FEFEF"/>
      <rgbColor rgb="FFDFF0D8"/>
      <rgbColor rgb="FFFFFF99"/>
      <rgbColor rgb="FFCCCCCC"/>
      <rgbColor rgb="FFFF99CC"/>
      <rgbColor rgb="FFCC99FF"/>
      <rgbColor rgb="FFD8D8D8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151F3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1028880</xdr:colOff>
      <xdr:row>2</xdr:row>
      <xdr:rowOff>76320</xdr:rowOff>
    </xdr:from>
    <xdr:to>
      <xdr:col>4</xdr:col>
      <xdr:colOff>3008160</xdr:colOff>
      <xdr:row>5</xdr:row>
      <xdr:rowOff>7920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65280" y="505080"/>
          <a:ext cx="1979280" cy="64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181080</xdr:colOff>
      <xdr:row>1</xdr:row>
      <xdr:rowOff>104760</xdr:rowOff>
    </xdr:from>
    <xdr:to>
      <xdr:col>1</xdr:col>
      <xdr:colOff>2046240</xdr:colOff>
      <xdr:row>5</xdr:row>
      <xdr:rowOff>131400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28760" y="295200"/>
          <a:ext cx="1865160" cy="979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362130</xdr:colOff>
      <xdr:row>2</xdr:row>
      <xdr:rowOff>95370</xdr:rowOff>
    </xdr:from>
    <xdr:to>
      <xdr:col>14</xdr:col>
      <xdr:colOff>179235</xdr:colOff>
      <xdr:row>5</xdr:row>
      <xdr:rowOff>26970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83300372-25AE-4B4C-BA7F-AABD95A49C2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820830" y="523995"/>
          <a:ext cx="1979280" cy="64597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181080</xdr:colOff>
      <xdr:row>1</xdr:row>
      <xdr:rowOff>104760</xdr:rowOff>
    </xdr:from>
    <xdr:to>
      <xdr:col>2</xdr:col>
      <xdr:colOff>1493790</xdr:colOff>
      <xdr:row>5</xdr:row>
      <xdr:rowOff>131400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F3D7D273-F1D4-419F-94BA-6B8953BC1EE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28730" y="295260"/>
          <a:ext cx="1865160" cy="9791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1152360</xdr:colOff>
      <xdr:row>2</xdr:row>
      <xdr:rowOff>95400</xdr:rowOff>
    </xdr:from>
    <xdr:to>
      <xdr:col>5</xdr:col>
      <xdr:colOff>910440</xdr:colOff>
      <xdr:row>5</xdr:row>
      <xdr:rowOff>27000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070280" y="505080"/>
          <a:ext cx="1981080" cy="64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114480</xdr:rowOff>
    </xdr:from>
    <xdr:to>
      <xdr:col>2</xdr:col>
      <xdr:colOff>1005480</xdr:colOff>
      <xdr:row>5</xdr:row>
      <xdr:rowOff>141120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09680" y="285840"/>
          <a:ext cx="1865160" cy="979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1085760</xdr:colOff>
      <xdr:row>2</xdr:row>
      <xdr:rowOff>66600</xdr:rowOff>
    </xdr:from>
    <xdr:to>
      <xdr:col>17</xdr:col>
      <xdr:colOff>699050</xdr:colOff>
      <xdr:row>5</xdr:row>
      <xdr:rowOff>836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9948320" y="542880"/>
          <a:ext cx="1978200" cy="64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257040</xdr:colOff>
      <xdr:row>1</xdr:row>
      <xdr:rowOff>66600</xdr:rowOff>
    </xdr:from>
    <xdr:to>
      <xdr:col>3</xdr:col>
      <xdr:colOff>118080</xdr:colOff>
      <xdr:row>5</xdr:row>
      <xdr:rowOff>93240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14933" y="311529"/>
          <a:ext cx="1834076" cy="1006354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4267080</xdr:colOff>
      <xdr:row>17</xdr:row>
      <xdr:rowOff>0</xdr:rowOff>
    </xdr:from>
    <xdr:to>
      <xdr:col>2</xdr:col>
      <xdr:colOff>4331880</xdr:colOff>
      <xdr:row>17</xdr:row>
      <xdr:rowOff>236160</xdr:rowOff>
    </xdr:to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5954400" y="3743280"/>
          <a:ext cx="64800" cy="23616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</xdr:col>
      <xdr:colOff>2638440</xdr:colOff>
      <xdr:row>15</xdr:row>
      <xdr:rowOff>9360</xdr:rowOff>
    </xdr:from>
    <xdr:to>
      <xdr:col>4</xdr:col>
      <xdr:colOff>1352160</xdr:colOff>
      <xdr:row>18</xdr:row>
      <xdr:rowOff>178560</xdr:rowOff>
    </xdr:to>
    <xdr:pic>
      <xdr:nvPicPr>
        <xdr:cNvPr id="10" name="image3.jpg" descr="Resultado de imagem para COMPOSIÇÃO BDI FORMULA TCU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325760" y="3238200"/>
          <a:ext cx="5038920" cy="941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157320</xdr:colOff>
      <xdr:row>2</xdr:row>
      <xdr:rowOff>95400</xdr:rowOff>
    </xdr:from>
    <xdr:to>
      <xdr:col>5</xdr:col>
      <xdr:colOff>2136600</xdr:colOff>
      <xdr:row>5</xdr:row>
      <xdr:rowOff>27000</xdr:rowOff>
    </xdr:to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0731960" y="590760"/>
          <a:ext cx="1979280" cy="64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114480</xdr:rowOff>
    </xdr:from>
    <xdr:to>
      <xdr:col>2</xdr:col>
      <xdr:colOff>587520</xdr:colOff>
      <xdr:row>5</xdr:row>
      <xdr:rowOff>141120</xdr:rowOff>
    </xdr:to>
    <xdr:pic>
      <xdr:nvPicPr>
        <xdr:cNvPr id="12" name="image2.png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409680" y="371520"/>
          <a:ext cx="1865160" cy="979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157320</xdr:colOff>
      <xdr:row>2</xdr:row>
      <xdr:rowOff>95400</xdr:rowOff>
    </xdr:from>
    <xdr:to>
      <xdr:col>5</xdr:col>
      <xdr:colOff>2136600</xdr:colOff>
      <xdr:row>5</xdr:row>
      <xdr:rowOff>27000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810320" y="590760"/>
          <a:ext cx="1979280" cy="64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114480</xdr:rowOff>
    </xdr:from>
    <xdr:to>
      <xdr:col>2</xdr:col>
      <xdr:colOff>587520</xdr:colOff>
      <xdr:row>5</xdr:row>
      <xdr:rowOff>141120</xdr:rowOff>
    </xdr:to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09680" y="371520"/>
          <a:ext cx="1865160" cy="97920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RC.SINT&#201;TIC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GERAIS"/>
      <sheetName val="CRONOGRAMA"/>
      <sheetName val="RESUMO"/>
      <sheetName val="ORC. SINTÉTICO"/>
      <sheetName val="CPUS"/>
      <sheetName val="BDI SEM DESONERAÇÃO"/>
      <sheetName val="ENCARGOS SOCIAIS"/>
      <sheetName val="JUSTIFICATIVAS CPUS"/>
      <sheetName val="CURVA ABC"/>
      <sheetName val="ORC"/>
    </sheetNames>
    <sheetDataSet>
      <sheetData sheetId="0"/>
      <sheetData sheetId="1"/>
      <sheetData sheetId="2"/>
      <sheetData sheetId="3">
        <row r="9">
          <cell r="B9" t="str">
            <v>Unidade Básica de Saúde Porte 3 - Área Construída: 665,76m²</v>
          </cell>
        </row>
        <row r="39">
          <cell r="E39" t="str">
            <v>FUNDAÇÃO</v>
          </cell>
        </row>
        <row r="76">
          <cell r="E76" t="str">
            <v>ESTRUTURA</v>
          </cell>
        </row>
        <row r="125">
          <cell r="E125" t="str">
            <v>ALVENARIA, VEDAÇÕES E DIVISÓRIAS</v>
          </cell>
        </row>
        <row r="142">
          <cell r="E142" t="str">
            <v>COBERTURA</v>
          </cell>
        </row>
        <row r="154">
          <cell r="E154" t="str">
            <v>IMPERMEABILIZAÇÃO</v>
          </cell>
        </row>
        <row r="158">
          <cell r="E158" t="str">
            <v>ESQUADRIAS</v>
          </cell>
        </row>
        <row r="190">
          <cell r="E190" t="str">
            <v>REVESTIMENTO DE PAREDE</v>
          </cell>
        </row>
        <row r="197">
          <cell r="E197" t="str">
            <v>REVESTIMENTO DE PISO INTERNO</v>
          </cell>
        </row>
        <row r="206">
          <cell r="E206" t="str">
            <v>REVESTIMENTO DE PISO EXTERNO</v>
          </cell>
        </row>
        <row r="209">
          <cell r="E209" t="str">
            <v>REVESTIMENTO DE TETO</v>
          </cell>
        </row>
        <row r="212">
          <cell r="E212" t="str">
            <v>PINTURA</v>
          </cell>
        </row>
        <row r="226">
          <cell r="E226" t="str">
            <v>MARMORARIA</v>
          </cell>
        </row>
        <row r="229">
          <cell r="E229" t="str">
            <v>LOUÇAS, METAIS E ACESSÓRIOS</v>
          </cell>
        </row>
        <row r="257">
          <cell r="E257" t="str">
            <v>INSTALAÇÕES HIDROSSANITÁRIAS</v>
          </cell>
        </row>
        <row r="381">
          <cell r="E381" t="str">
            <v>INSTALAÇÕES ELÉTRICAS</v>
          </cell>
        </row>
        <row r="492">
          <cell r="E492" t="str">
            <v>CLIMATIZAÇÃO</v>
          </cell>
        </row>
        <row r="513">
          <cell r="E513" t="str">
            <v>DADOS E VOZ</v>
          </cell>
        </row>
        <row r="535">
          <cell r="E535" t="str">
            <v>GASES MEDICINAIS</v>
          </cell>
        </row>
        <row r="545">
          <cell r="E545" t="str">
            <v>URBANIZAÇÃO</v>
          </cell>
        </row>
        <row r="553">
          <cell r="E553" t="str">
            <v>SERVIÇOS COMPLEMENTARES</v>
          </cell>
        </row>
        <row r="556">
          <cell r="E556" t="str">
            <v>RAMPA ACESSÍVEL E ESCADA DO ACESSO PRINCIPAL</v>
          </cell>
        </row>
        <row r="579">
          <cell r="E579" t="str">
            <v>ADMINISTRAÇÃO LOCAL DA OBRA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Informatica PMPC" id="{0E91A937-5779-4144-A847-FF0838708B44}" userId="46a1169c08f45786" providerId="Windows Live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373" dT="2025-03-10T11:43:02.42" personId="{0E91A937-5779-4144-A847-FF0838708B44}" id="{99E7A3E2-B509-47A2-95A0-5CCD7BC23415}">
    <text>Está porta deverá permanecer aberta durante todo expediente - parece que não tem no novo projeto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8D8D8"/>
    <pageSetUpPr fitToPage="1"/>
  </sheetPr>
  <dimension ref="A1:Z1000"/>
  <sheetViews>
    <sheetView showGridLines="0" topLeftCell="A16" zoomScaleNormal="100" workbookViewId="0">
      <selection activeCell="C22" sqref="C22"/>
    </sheetView>
  </sheetViews>
  <sheetFormatPr defaultColWidth="12.5" defaultRowHeight="14.25" x14ac:dyDescent="0.2"/>
  <cols>
    <col min="1" max="1" width="3.25" customWidth="1"/>
    <col min="2" max="4" width="40" customWidth="1"/>
    <col min="5" max="5" width="44.375" customWidth="1"/>
    <col min="6" max="6" width="3.25" customWidth="1"/>
    <col min="7" max="11" width="7.625" customWidth="1"/>
    <col min="12" max="12" width="9.125" customWidth="1"/>
    <col min="13" max="22" width="7.625" customWidth="1"/>
  </cols>
  <sheetData>
    <row r="1" spans="1:26" ht="15" customHeight="1" x14ac:dyDescent="0.2">
      <c r="A1" s="3"/>
      <c r="B1" s="4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.75" customHeight="1" x14ac:dyDescent="0.3">
      <c r="A2" s="5"/>
      <c r="B2" s="426" t="s">
        <v>0</v>
      </c>
      <c r="C2" s="426"/>
      <c r="D2" s="426"/>
      <c r="E2" s="42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3"/>
      <c r="X2" s="3"/>
      <c r="Y2" s="3"/>
      <c r="Z2" s="3"/>
    </row>
    <row r="3" spans="1:26" ht="18.75" customHeight="1" x14ac:dyDescent="0.3">
      <c r="A3" s="5"/>
      <c r="B3" s="426"/>
      <c r="C3" s="426"/>
      <c r="D3" s="426"/>
      <c r="E3" s="42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3"/>
      <c r="X3" s="3"/>
      <c r="Y3" s="3"/>
      <c r="Z3" s="3"/>
    </row>
    <row r="4" spans="1:26" ht="18.75" customHeight="1" x14ac:dyDescent="0.3">
      <c r="A4" s="5"/>
      <c r="B4" s="426"/>
      <c r="C4" s="426"/>
      <c r="D4" s="426"/>
      <c r="E4" s="42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3"/>
      <c r="X4" s="3"/>
      <c r="Y4" s="3"/>
      <c r="Z4" s="3"/>
    </row>
    <row r="5" spans="1:26" ht="18.75" customHeight="1" x14ac:dyDescent="0.3">
      <c r="A5" s="5"/>
      <c r="B5" s="426"/>
      <c r="C5" s="426"/>
      <c r="D5" s="426"/>
      <c r="E5" s="42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3"/>
      <c r="X5" s="3"/>
      <c r="Y5" s="3"/>
      <c r="Z5" s="3"/>
    </row>
    <row r="6" spans="1:26" ht="18.75" customHeight="1" x14ac:dyDescent="0.3">
      <c r="A6" s="5"/>
      <c r="B6" s="426"/>
      <c r="C6" s="426"/>
      <c r="D6" s="426"/>
      <c r="E6" s="42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3"/>
      <c r="X6" s="3"/>
      <c r="Y6" s="3"/>
      <c r="Z6" s="3"/>
    </row>
    <row r="7" spans="1:26" ht="15" customHeight="1" x14ac:dyDescent="0.2">
      <c r="A7" s="3"/>
      <c r="B7" s="6"/>
      <c r="C7" s="6"/>
      <c r="D7" s="6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" customHeight="1" x14ac:dyDescent="0.2">
      <c r="A8" s="3"/>
      <c r="B8" s="7" t="s">
        <v>1</v>
      </c>
      <c r="C8" s="8"/>
      <c r="D8" s="8"/>
      <c r="E8" s="9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" customHeight="1" x14ac:dyDescent="0.2">
      <c r="A9" s="3"/>
      <c r="B9" s="10" t="str">
        <f>C15</f>
        <v>Unidade Básica de Saúde Porte 3 - Área Construída: 665,76m²</v>
      </c>
      <c r="C9" s="11"/>
      <c r="D9" s="11"/>
      <c r="E9" s="12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 x14ac:dyDescent="0.2">
      <c r="A10" s="3"/>
      <c r="B10" s="13"/>
      <c r="C10" s="11"/>
      <c r="D10" s="11"/>
      <c r="E10" s="12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 x14ac:dyDescent="0.2">
      <c r="A11" s="3"/>
      <c r="B11" s="14" t="s">
        <v>2</v>
      </c>
      <c r="C11" s="11"/>
      <c r="D11" s="11"/>
      <c r="E11" s="12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" customHeight="1" x14ac:dyDescent="0.2">
      <c r="A12" s="3"/>
      <c r="B12" s="15" t="s">
        <v>1569</v>
      </c>
      <c r="C12" s="11"/>
      <c r="D12" s="11"/>
      <c r="E12" s="12"/>
      <c r="F12" s="3"/>
      <c r="G12" s="16"/>
      <c r="H12" s="16"/>
      <c r="I12" s="16"/>
      <c r="J12" s="16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 x14ac:dyDescent="0.2">
      <c r="A13" s="3"/>
      <c r="B13" s="17"/>
      <c r="C13" s="18"/>
      <c r="D13" s="18"/>
      <c r="E13" s="19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 x14ac:dyDescent="0.2">
      <c r="A14" s="3"/>
      <c r="B14" s="20"/>
      <c r="C14" s="21"/>
      <c r="D14" s="22"/>
      <c r="E14" s="2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0" customHeight="1" x14ac:dyDescent="0.2">
      <c r="A15" s="3"/>
      <c r="B15" s="23" t="s">
        <v>4</v>
      </c>
      <c r="C15" s="24" t="s">
        <v>5</v>
      </c>
      <c r="D15" s="25"/>
      <c r="E15" s="26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0" customHeight="1" x14ac:dyDescent="0.2">
      <c r="A16" s="27"/>
      <c r="B16" s="23" t="s">
        <v>6</v>
      </c>
      <c r="C16" s="427" t="s">
        <v>7</v>
      </c>
      <c r="D16" s="427"/>
      <c r="E16" s="427"/>
      <c r="F16" s="27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0" customHeight="1" x14ac:dyDescent="0.2">
      <c r="A17" s="27"/>
      <c r="B17" s="23" t="s">
        <v>8</v>
      </c>
      <c r="C17" s="24" t="s">
        <v>9</v>
      </c>
      <c r="D17" s="25"/>
      <c r="E17" s="26"/>
      <c r="F17" s="27"/>
      <c r="G17" s="3"/>
      <c r="H17" s="3"/>
      <c r="I17" s="3"/>
      <c r="J17" s="28"/>
      <c r="K17" s="28"/>
      <c r="L17" s="28"/>
      <c r="M17" s="28"/>
      <c r="N17" s="28"/>
      <c r="O17" s="28"/>
      <c r="P17" s="28"/>
      <c r="Q17" s="28"/>
      <c r="R17" s="3"/>
      <c r="S17" s="3"/>
      <c r="T17" s="3"/>
      <c r="U17" s="3"/>
      <c r="V17" s="3"/>
      <c r="W17" s="3"/>
      <c r="X17" s="3"/>
      <c r="Y17" s="3"/>
      <c r="Z17" s="3"/>
    </row>
    <row r="18" spans="1:26" ht="30" customHeight="1" x14ac:dyDescent="0.2">
      <c r="A18" s="3"/>
      <c r="B18" s="23" t="s">
        <v>10</v>
      </c>
      <c r="C18" s="29">
        <v>45597</v>
      </c>
      <c r="D18" s="30"/>
      <c r="E18" s="31"/>
      <c r="F18" s="3"/>
      <c r="G18" s="3"/>
      <c r="H18" s="3"/>
      <c r="I18" s="3"/>
      <c r="J18" s="28"/>
      <c r="K18" s="28"/>
      <c r="L18" s="28"/>
      <c r="M18" s="28"/>
      <c r="N18" s="28"/>
      <c r="O18" s="28"/>
      <c r="P18" s="28"/>
      <c r="Q18" s="28"/>
      <c r="R18" s="3"/>
      <c r="S18" s="3"/>
      <c r="T18" s="3"/>
      <c r="U18" s="3"/>
      <c r="V18" s="3"/>
      <c r="W18" s="3"/>
      <c r="X18" s="3"/>
      <c r="Y18" s="3"/>
      <c r="Z18" s="3"/>
    </row>
    <row r="19" spans="1:26" ht="30" customHeight="1" x14ac:dyDescent="0.2">
      <c r="A19" s="3"/>
      <c r="B19" s="23" t="s">
        <v>11</v>
      </c>
      <c r="C19" s="32">
        <f>'BDI SEM DESONERAÇÃO'!E36</f>
        <v>0.20812597172799152</v>
      </c>
      <c r="D19" s="30"/>
      <c r="E19" s="31"/>
      <c r="F19" s="3"/>
      <c r="G19" s="3"/>
      <c r="H19" s="3"/>
      <c r="I19" s="3"/>
      <c r="J19" s="28"/>
      <c r="K19" s="28"/>
      <c r="L19" s="28"/>
      <c r="M19" s="28"/>
      <c r="N19" s="28"/>
      <c r="O19" s="28"/>
      <c r="P19" s="28"/>
      <c r="Q19" s="28"/>
      <c r="R19" s="3"/>
      <c r="S19" s="3"/>
      <c r="T19" s="3"/>
      <c r="U19" s="3"/>
      <c r="V19" s="3"/>
      <c r="W19" s="3"/>
      <c r="X19" s="3"/>
      <c r="Y19" s="3"/>
      <c r="Z19" s="3"/>
    </row>
    <row r="20" spans="1:26" ht="30" customHeight="1" x14ac:dyDescent="0.2">
      <c r="A20" s="3"/>
      <c r="B20" s="23" t="s">
        <v>12</v>
      </c>
      <c r="C20" s="32">
        <f>'BDI SEM DESONERAÇÃO'!F36</f>
        <v>0.13512301037882701</v>
      </c>
      <c r="D20" s="30"/>
      <c r="E20" s="31"/>
      <c r="F20" s="3"/>
      <c r="G20" s="3"/>
      <c r="H20" s="3"/>
      <c r="I20" s="3"/>
      <c r="J20" s="28"/>
      <c r="K20" s="28"/>
      <c r="L20" s="28"/>
      <c r="M20" s="28"/>
      <c r="N20" s="28"/>
      <c r="O20" s="28"/>
      <c r="P20" s="28"/>
      <c r="Q20" s="28"/>
      <c r="R20" s="3"/>
      <c r="S20" s="3"/>
      <c r="T20" s="3"/>
      <c r="U20" s="3"/>
      <c r="V20" s="3"/>
      <c r="W20" s="3"/>
      <c r="X20" s="3"/>
      <c r="Y20" s="3"/>
      <c r="Z20" s="3"/>
    </row>
    <row r="21" spans="1:26" ht="30" customHeight="1" x14ac:dyDescent="0.2">
      <c r="A21" s="3"/>
      <c r="B21" s="23" t="s">
        <v>13</v>
      </c>
      <c r="C21" s="33">
        <v>665.76</v>
      </c>
      <c r="D21" s="30"/>
      <c r="E21" s="3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0" customHeight="1" x14ac:dyDescent="0.2">
      <c r="A22" s="3"/>
      <c r="B22" s="23" t="s">
        <v>14</v>
      </c>
      <c r="C22" s="34" t="s">
        <v>1586</v>
      </c>
      <c r="D22" s="30"/>
      <c r="E22" s="3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0" customHeight="1" x14ac:dyDescent="0.2">
      <c r="A23" s="3"/>
      <c r="B23" s="23" t="s">
        <v>15</v>
      </c>
      <c r="C23" s="34" t="s">
        <v>1482</v>
      </c>
      <c r="D23" s="30"/>
      <c r="E23" s="3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0" customHeight="1" x14ac:dyDescent="0.2">
      <c r="A24" s="3"/>
      <c r="B24" s="35" t="s">
        <v>16</v>
      </c>
      <c r="C24" s="341"/>
      <c r="D24" s="30"/>
      <c r="E24" s="3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0" customHeight="1" x14ac:dyDescent="0.2">
      <c r="A25" s="3"/>
      <c r="B25" s="23" t="s">
        <v>17</v>
      </c>
      <c r="C25" s="34"/>
      <c r="D25" s="30"/>
      <c r="E25" s="3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3"/>
      <c r="B26" s="36"/>
      <c r="C26" s="37"/>
      <c r="D26" s="37"/>
      <c r="E26" s="37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 x14ac:dyDescent="0.25">
      <c r="A27" s="3"/>
      <c r="B27" s="38"/>
      <c r="C27" s="39"/>
      <c r="D27" s="40"/>
      <c r="E27" s="4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 x14ac:dyDescent="0.25">
      <c r="A28" s="3"/>
      <c r="B28" s="42"/>
      <c r="C28" s="43"/>
      <c r="D28" s="43"/>
      <c r="E28" s="44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 customHeight="1" x14ac:dyDescent="0.25">
      <c r="A29" s="3"/>
      <c r="B29" s="42"/>
      <c r="C29" s="43"/>
      <c r="D29" s="43"/>
      <c r="E29" s="44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" customHeight="1" x14ac:dyDescent="0.25">
      <c r="A30" s="3"/>
      <c r="B30" s="42"/>
      <c r="C30" s="43"/>
      <c r="D30" s="43"/>
      <c r="E30" s="44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 customHeight="1" x14ac:dyDescent="0.25">
      <c r="A31" s="3"/>
      <c r="B31" s="428" t="s">
        <v>18</v>
      </c>
      <c r="C31" s="428"/>
      <c r="D31" s="428"/>
      <c r="E31" s="428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" customHeight="1" x14ac:dyDescent="0.25">
      <c r="A32" s="3"/>
      <c r="B32" s="429">
        <f>C24</f>
        <v>0</v>
      </c>
      <c r="C32" s="429"/>
      <c r="D32" s="429"/>
      <c r="E32" s="429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 customHeight="1" x14ac:dyDescent="0.2">
      <c r="A33" s="3"/>
      <c r="B33" s="430">
        <f>C25</f>
        <v>0</v>
      </c>
      <c r="C33" s="430"/>
      <c r="D33" s="430"/>
      <c r="E33" s="430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" customHeight="1" x14ac:dyDescent="0.2">
      <c r="A34" s="3"/>
      <c r="B34" s="45"/>
      <c r="C34" s="46"/>
      <c r="D34" s="46"/>
      <c r="E34" s="47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3"/>
      <c r="B35" s="4"/>
      <c r="C35" s="27"/>
      <c r="D35" s="27"/>
      <c r="E35" s="27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48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">
    <mergeCell ref="B2:E6"/>
    <mergeCell ref="C16:E16"/>
    <mergeCell ref="B31:E31"/>
    <mergeCell ref="B32:E32"/>
    <mergeCell ref="B33:E33"/>
  </mergeCells>
  <pageMargins left="0.7" right="0.7" top="0.75" bottom="0.75" header="0.511811023622047" footer="0.511811023622047"/>
  <pageSetup paperSize="9" fitToHeight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1DE89-E192-4658-8092-F00995D6F380}">
  <sheetPr>
    <tabColor rgb="FFD8D8D8"/>
    <pageSetUpPr fitToPage="1"/>
  </sheetPr>
  <dimension ref="A1:Z1007"/>
  <sheetViews>
    <sheetView showGridLines="0" topLeftCell="D45" zoomScaleNormal="100" workbookViewId="0">
      <selection activeCell="N54" sqref="N54"/>
    </sheetView>
  </sheetViews>
  <sheetFormatPr defaultColWidth="12.5" defaultRowHeight="14.25" x14ac:dyDescent="0.2"/>
  <cols>
    <col min="1" max="1" width="3.25" customWidth="1"/>
    <col min="2" max="2" width="7.25" customWidth="1"/>
    <col min="3" max="3" width="59.375" customWidth="1"/>
    <col min="4" max="4" width="10.75" bestFit="1" customWidth="1"/>
    <col min="5" max="5" width="19.5" customWidth="1"/>
    <col min="6" max="7" width="13.875" bestFit="1" customWidth="1"/>
    <col min="8" max="8" width="14.25" bestFit="1" customWidth="1"/>
    <col min="9" max="9" width="13.875" bestFit="1" customWidth="1"/>
    <col min="10" max="10" width="13.625" bestFit="1" customWidth="1"/>
    <col min="11" max="11" width="13.375" customWidth="1"/>
    <col min="12" max="14" width="14.25" bestFit="1" customWidth="1"/>
    <col min="15" max="15" width="13.875" bestFit="1" customWidth="1"/>
    <col min="16" max="17" width="14.25" bestFit="1" customWidth="1"/>
    <col min="18" max="18" width="8" bestFit="1" customWidth="1"/>
    <col min="19" max="19" width="14.375" bestFit="1" customWidth="1"/>
    <col min="20" max="20" width="14.125" bestFit="1" customWidth="1"/>
    <col min="21" max="22" width="14.375" bestFit="1" customWidth="1"/>
  </cols>
  <sheetData>
    <row r="1" spans="1:26" ht="15" customHeight="1" x14ac:dyDescent="0.2">
      <c r="A1" s="3"/>
      <c r="B1" s="4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.75" customHeight="1" x14ac:dyDescent="0.3">
      <c r="A2" s="5"/>
      <c r="B2" s="426" t="s">
        <v>1544</v>
      </c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5"/>
      <c r="S2" s="5"/>
      <c r="T2" s="5"/>
      <c r="U2" s="5"/>
      <c r="V2" s="5"/>
      <c r="W2" s="3"/>
      <c r="X2" s="3"/>
      <c r="Y2" s="3"/>
      <c r="Z2" s="3"/>
    </row>
    <row r="3" spans="1:26" ht="18.75" customHeight="1" x14ac:dyDescent="0.3">
      <c r="A3" s="5"/>
      <c r="B3" s="426"/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5"/>
      <c r="S3" s="5"/>
      <c r="T3" s="5"/>
      <c r="U3" s="5"/>
      <c r="V3" s="5"/>
      <c r="W3" s="3"/>
      <c r="X3" s="3"/>
      <c r="Y3" s="3"/>
      <c r="Z3" s="3"/>
    </row>
    <row r="4" spans="1:26" ht="18.75" customHeight="1" x14ac:dyDescent="0.3">
      <c r="A4" s="5"/>
      <c r="B4" s="426"/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5"/>
      <c r="S4" s="5"/>
      <c r="T4" s="5"/>
      <c r="U4" s="5"/>
      <c r="V4" s="5"/>
      <c r="W4" s="3"/>
      <c r="X4" s="3"/>
      <c r="Y4" s="3"/>
      <c r="Z4" s="3"/>
    </row>
    <row r="5" spans="1:26" ht="18.75" customHeight="1" x14ac:dyDescent="0.3">
      <c r="A5" s="5"/>
      <c r="B5" s="426"/>
      <c r="C5" s="426"/>
      <c r="D5" s="426"/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426"/>
      <c r="Q5" s="426"/>
      <c r="R5" s="5"/>
      <c r="S5" s="5"/>
      <c r="T5" s="5"/>
      <c r="U5" s="5"/>
      <c r="V5" s="5"/>
      <c r="W5" s="3"/>
      <c r="X5" s="3"/>
      <c r="Y5" s="3"/>
      <c r="Z5" s="3"/>
    </row>
    <row r="6" spans="1:26" ht="18.75" customHeight="1" x14ac:dyDescent="0.3">
      <c r="A6" s="5"/>
      <c r="B6" s="426"/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6"/>
      <c r="P6" s="426"/>
      <c r="Q6" s="426"/>
      <c r="R6" s="5"/>
      <c r="S6" s="5"/>
      <c r="T6" s="5"/>
      <c r="U6" s="5"/>
      <c r="V6" s="5"/>
      <c r="W6" s="3"/>
      <c r="X6" s="3"/>
      <c r="Y6" s="3"/>
      <c r="Z6" s="3"/>
    </row>
    <row r="7" spans="1:26" ht="15" customHeight="1" x14ac:dyDescent="0.2">
      <c r="A7" s="3"/>
      <c r="B7" s="6"/>
      <c r="C7" s="6"/>
      <c r="D7" s="6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" customHeight="1" x14ac:dyDescent="0.2">
      <c r="A8" s="3"/>
      <c r="B8" s="7" t="s">
        <v>1</v>
      </c>
      <c r="C8" s="8"/>
      <c r="D8" s="8"/>
      <c r="E8" s="8"/>
      <c r="F8" s="349"/>
      <c r="G8" s="349"/>
      <c r="H8" s="349"/>
      <c r="I8" s="349"/>
      <c r="J8" s="349"/>
      <c r="K8" s="349"/>
      <c r="L8" s="349"/>
      <c r="M8" s="349"/>
      <c r="N8" s="458"/>
      <c r="O8" s="458"/>
      <c r="P8" s="458"/>
      <c r="Q8" s="459"/>
      <c r="R8" s="3"/>
      <c r="S8" s="3"/>
      <c r="T8" s="3"/>
      <c r="U8" s="3"/>
      <c r="V8" s="3"/>
      <c r="W8" s="3"/>
      <c r="X8" s="3"/>
      <c r="Y8" s="3"/>
      <c r="Z8" s="3"/>
    </row>
    <row r="9" spans="1:26" ht="15" customHeight="1" x14ac:dyDescent="0.2">
      <c r="A9" s="3"/>
      <c r="B9" s="10"/>
      <c r="C9" s="11"/>
      <c r="D9" s="11"/>
      <c r="E9" s="11"/>
      <c r="F9" s="3"/>
      <c r="G9" s="3"/>
      <c r="H9" s="3"/>
      <c r="I9" s="3"/>
      <c r="J9" s="3"/>
      <c r="K9" s="3"/>
      <c r="L9" s="3"/>
      <c r="M9" s="3"/>
      <c r="N9" s="432"/>
      <c r="O9" s="432"/>
      <c r="P9" s="432"/>
      <c r="Q9" s="460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 x14ac:dyDescent="0.2">
      <c r="A10" s="3"/>
      <c r="B10" s="13"/>
      <c r="C10" s="11"/>
      <c r="D10" s="11"/>
      <c r="E10" s="11"/>
      <c r="F10" s="3"/>
      <c r="G10" s="3"/>
      <c r="H10" s="3"/>
      <c r="I10" s="3"/>
      <c r="J10" s="3"/>
      <c r="K10" s="3"/>
      <c r="L10" s="3"/>
      <c r="M10" s="3"/>
      <c r="N10" s="432"/>
      <c r="O10" s="432"/>
      <c r="P10" s="432"/>
      <c r="Q10" s="460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 x14ac:dyDescent="0.2">
      <c r="A11" s="3"/>
      <c r="B11" s="14" t="s">
        <v>2</v>
      </c>
      <c r="C11" s="11"/>
      <c r="D11" s="11"/>
      <c r="E11" s="11"/>
      <c r="F11" s="3"/>
      <c r="G11" s="3"/>
      <c r="H11" s="3"/>
      <c r="I11" s="3"/>
      <c r="J11" s="3"/>
      <c r="K11" s="3"/>
      <c r="L11" s="3"/>
      <c r="M11" s="3"/>
      <c r="N11" s="432"/>
      <c r="O11" s="432"/>
      <c r="P11" s="432"/>
      <c r="Q11" s="460"/>
      <c r="R11" s="3"/>
      <c r="S11" s="3"/>
      <c r="T11" s="3"/>
      <c r="U11" s="3"/>
      <c r="V11" s="3"/>
      <c r="W11" s="3"/>
      <c r="X11" s="3"/>
      <c r="Y11" s="3"/>
      <c r="Z11" s="3"/>
    </row>
    <row r="12" spans="1:26" ht="15" customHeight="1" x14ac:dyDescent="0.2">
      <c r="A12" s="3"/>
      <c r="B12" s="15" t="s">
        <v>3</v>
      </c>
      <c r="C12" s="11"/>
      <c r="D12" s="11"/>
      <c r="E12" s="12"/>
      <c r="F12" s="3"/>
      <c r="G12" s="16"/>
      <c r="H12" s="16"/>
      <c r="I12" s="16"/>
      <c r="J12" s="16"/>
      <c r="K12" s="3"/>
      <c r="L12" s="3"/>
      <c r="M12" s="3"/>
      <c r="N12" s="432"/>
      <c r="O12" s="432"/>
      <c r="P12" s="432"/>
      <c r="Q12" s="460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 x14ac:dyDescent="0.2">
      <c r="A13" s="3"/>
      <c r="B13" s="17"/>
      <c r="C13" s="18"/>
      <c r="D13" s="18"/>
      <c r="E13" s="18"/>
      <c r="F13" s="66"/>
      <c r="G13" s="66"/>
      <c r="H13" s="66"/>
      <c r="I13" s="66"/>
      <c r="J13" s="66"/>
      <c r="K13" s="66"/>
      <c r="L13" s="66"/>
      <c r="M13" s="66"/>
      <c r="N13" s="461"/>
      <c r="O13" s="461"/>
      <c r="P13" s="461"/>
      <c r="Q13" s="462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 thickBot="1" x14ac:dyDescent="0.25">
      <c r="A14" s="3"/>
      <c r="B14" s="350"/>
      <c r="C14" s="6"/>
      <c r="D14" s="69"/>
      <c r="E14" s="6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0" customHeight="1" thickBot="1" x14ac:dyDescent="0.25">
      <c r="A15" s="27"/>
      <c r="B15" s="450" t="s">
        <v>1558</v>
      </c>
      <c r="C15" s="451"/>
      <c r="D15" s="451"/>
      <c r="E15" s="450" t="s">
        <v>1545</v>
      </c>
      <c r="F15" s="452"/>
      <c r="G15" s="453">
        <f>'ORC. SINTÉTICO'!P586</f>
        <v>0</v>
      </c>
      <c r="H15" s="454"/>
      <c r="I15" s="455"/>
      <c r="J15" s="456"/>
      <c r="K15" s="456"/>
      <c r="L15" s="456"/>
      <c r="M15" s="456"/>
      <c r="N15" s="456"/>
      <c r="O15" s="456"/>
      <c r="P15" s="456"/>
      <c r="Q15" s="457"/>
      <c r="R15" s="3"/>
      <c r="S15" s="3"/>
      <c r="T15" s="3"/>
      <c r="U15" s="3"/>
      <c r="V15" s="3"/>
      <c r="W15" s="3"/>
      <c r="X15" s="3"/>
      <c r="Y15" s="3"/>
      <c r="Z15" s="3"/>
    </row>
    <row r="16" spans="1:26" ht="30" customHeight="1" thickBot="1" x14ac:dyDescent="0.25">
      <c r="A16" s="27"/>
      <c r="B16" s="440" t="str">
        <f>'[1]ORC. SINTÉTICO'!B9</f>
        <v>Unidade Básica de Saúde Porte 3 - Área Construída: 665,76m²</v>
      </c>
      <c r="C16" s="441"/>
      <c r="D16" s="441"/>
      <c r="E16" s="442" t="s">
        <v>1570</v>
      </c>
      <c r="F16" s="443"/>
      <c r="G16" s="443"/>
      <c r="H16" s="443"/>
      <c r="I16" s="447" t="s">
        <v>1559</v>
      </c>
      <c r="J16" s="448"/>
      <c r="K16" s="448"/>
      <c r="L16" s="448"/>
      <c r="M16" s="448"/>
      <c r="N16" s="448"/>
      <c r="O16" s="448"/>
      <c r="P16" s="448"/>
      <c r="Q16" s="449"/>
      <c r="R16" s="3"/>
      <c r="S16" s="3"/>
      <c r="T16" s="3"/>
      <c r="U16" s="3"/>
      <c r="V16" s="3"/>
      <c r="W16" s="3"/>
      <c r="X16" s="3"/>
      <c r="Y16" s="3"/>
      <c r="Z16" s="3"/>
    </row>
    <row r="17" spans="1:25" ht="30" customHeight="1" thickBot="1" x14ac:dyDescent="0.25">
      <c r="A17" s="3"/>
      <c r="B17" s="391" t="s">
        <v>24</v>
      </c>
      <c r="C17" s="351" t="s">
        <v>1546</v>
      </c>
      <c r="D17" s="352" t="s">
        <v>1547</v>
      </c>
      <c r="E17" s="352" t="s">
        <v>1548</v>
      </c>
      <c r="F17" s="353" t="s">
        <v>1549</v>
      </c>
      <c r="G17" s="353" t="s">
        <v>1550</v>
      </c>
      <c r="H17" s="353" t="s">
        <v>1551</v>
      </c>
      <c r="I17" s="353" t="s">
        <v>1552</v>
      </c>
      <c r="J17" s="353" t="s">
        <v>1553</v>
      </c>
      <c r="K17" s="353" t="s">
        <v>1554</v>
      </c>
      <c r="L17" s="353" t="s">
        <v>1555</v>
      </c>
      <c r="M17" s="354" t="s">
        <v>1560</v>
      </c>
      <c r="N17" s="353" t="s">
        <v>1561</v>
      </c>
      <c r="O17" s="354" t="s">
        <v>1562</v>
      </c>
      <c r="P17" s="353" t="s">
        <v>1563</v>
      </c>
      <c r="Q17" s="392" t="s">
        <v>1564</v>
      </c>
      <c r="R17" s="3"/>
      <c r="S17" s="3"/>
      <c r="T17" s="3"/>
      <c r="U17" s="3"/>
      <c r="V17" s="3"/>
      <c r="W17" s="3"/>
      <c r="X17" s="3"/>
      <c r="Y17" s="3"/>
    </row>
    <row r="18" spans="1:25" x14ac:dyDescent="0.2">
      <c r="A18" s="3"/>
      <c r="B18" s="444">
        <v>1</v>
      </c>
      <c r="C18" s="446" t="s">
        <v>44</v>
      </c>
      <c r="D18" s="342" t="s">
        <v>1556</v>
      </c>
      <c r="E18" s="346" t="e">
        <f>E19/G15</f>
        <v>#DIV/0!</v>
      </c>
      <c r="F18" s="358"/>
      <c r="G18" s="358"/>
      <c r="H18" s="358"/>
      <c r="I18" s="358"/>
      <c r="J18" s="358"/>
      <c r="K18" s="358"/>
      <c r="L18" s="417"/>
      <c r="M18" s="417"/>
      <c r="N18" s="417"/>
      <c r="O18" s="417"/>
      <c r="P18" s="418"/>
      <c r="Q18" s="419"/>
      <c r="S18" s="359">
        <f>SUM(F18:Q18)</f>
        <v>0</v>
      </c>
      <c r="T18" s="3"/>
      <c r="U18" s="3"/>
      <c r="V18" s="3"/>
      <c r="W18" s="3"/>
      <c r="X18" s="3"/>
    </row>
    <row r="19" spans="1:25" x14ac:dyDescent="0.2">
      <c r="A19" s="3"/>
      <c r="B19" s="445"/>
      <c r="C19" s="446"/>
      <c r="D19" s="344" t="s">
        <v>1557</v>
      </c>
      <c r="E19" s="347">
        <f>'ORC. SINTÉTICO'!Q18</f>
        <v>0</v>
      </c>
      <c r="F19" s="345">
        <f t="shared" ref="F19:Q19" si="0">F18*$E$19</f>
        <v>0</v>
      </c>
      <c r="G19" s="345">
        <f t="shared" si="0"/>
        <v>0</v>
      </c>
      <c r="H19" s="345">
        <f t="shared" si="0"/>
        <v>0</v>
      </c>
      <c r="I19" s="345">
        <f t="shared" si="0"/>
        <v>0</v>
      </c>
      <c r="J19" s="345">
        <f t="shared" si="0"/>
        <v>0</v>
      </c>
      <c r="K19" s="345">
        <f t="shared" si="0"/>
        <v>0</v>
      </c>
      <c r="L19" s="345">
        <f t="shared" si="0"/>
        <v>0</v>
      </c>
      <c r="M19" s="345">
        <f t="shared" si="0"/>
        <v>0</v>
      </c>
      <c r="N19" s="345">
        <f t="shared" si="0"/>
        <v>0</v>
      </c>
      <c r="O19" s="345">
        <f t="shared" si="0"/>
        <v>0</v>
      </c>
      <c r="P19" s="345">
        <f t="shared" si="0"/>
        <v>0</v>
      </c>
      <c r="Q19" s="345">
        <f t="shared" si="0"/>
        <v>0</v>
      </c>
      <c r="R19" s="3"/>
      <c r="S19" s="360">
        <f t="shared" ref="S19:S60" si="1">SUM(F19:Q19)</f>
        <v>0</v>
      </c>
      <c r="T19" s="401" t="str">
        <f>IF(S19=E19,"OK","CONFERIR")</f>
        <v>OK</v>
      </c>
      <c r="U19" s="3"/>
      <c r="V19" s="3"/>
      <c r="W19" s="3"/>
      <c r="X19" s="3"/>
    </row>
    <row r="20" spans="1:25" x14ac:dyDescent="0.2">
      <c r="A20" s="3"/>
      <c r="B20" s="464">
        <v>2</v>
      </c>
      <c r="C20" s="465" t="str">
        <f>'[1]ORC. SINTÉTICO'!E39</f>
        <v>FUNDAÇÃO</v>
      </c>
      <c r="D20" s="344" t="s">
        <v>1556</v>
      </c>
      <c r="E20" s="348" t="e">
        <f>E21/G15</f>
        <v>#DIV/0!</v>
      </c>
      <c r="F20" s="343"/>
      <c r="G20" s="343"/>
      <c r="H20" s="343"/>
      <c r="I20" s="343"/>
      <c r="J20" s="343"/>
      <c r="K20" s="343"/>
      <c r="L20" s="412"/>
      <c r="M20" s="413"/>
      <c r="N20" s="413"/>
      <c r="O20" s="412"/>
      <c r="P20" s="413"/>
      <c r="Q20" s="414"/>
      <c r="R20" s="3"/>
      <c r="S20" s="359">
        <f t="shared" si="1"/>
        <v>0</v>
      </c>
      <c r="T20" s="401"/>
      <c r="U20" s="3"/>
      <c r="V20" s="3"/>
      <c r="W20" s="3"/>
      <c r="X20" s="3"/>
    </row>
    <row r="21" spans="1:25" x14ac:dyDescent="0.2">
      <c r="A21" s="3"/>
      <c r="B21" s="445"/>
      <c r="C21" s="467"/>
      <c r="D21" s="344" t="s">
        <v>1557</v>
      </c>
      <c r="E21" s="347">
        <f>'ORC. SINTÉTICO'!Q36</f>
        <v>0</v>
      </c>
      <c r="F21" s="345">
        <f>$E$21*F20</f>
        <v>0</v>
      </c>
      <c r="G21" s="345">
        <f>$E$21*G20</f>
        <v>0</v>
      </c>
      <c r="H21" s="345">
        <f t="shared" ref="H21:Q21" si="2">$E$21*H20</f>
        <v>0</v>
      </c>
      <c r="I21" s="345">
        <f t="shared" si="2"/>
        <v>0</v>
      </c>
      <c r="J21" s="345">
        <f t="shared" si="2"/>
        <v>0</v>
      </c>
      <c r="K21" s="345">
        <f t="shared" si="2"/>
        <v>0</v>
      </c>
      <c r="L21" s="345">
        <f t="shared" si="2"/>
        <v>0</v>
      </c>
      <c r="M21" s="345">
        <f t="shared" si="2"/>
        <v>0</v>
      </c>
      <c r="N21" s="345">
        <f t="shared" si="2"/>
        <v>0</v>
      </c>
      <c r="O21" s="345">
        <f t="shared" si="2"/>
        <v>0</v>
      </c>
      <c r="P21" s="345">
        <f t="shared" si="2"/>
        <v>0</v>
      </c>
      <c r="Q21" s="345">
        <f t="shared" si="2"/>
        <v>0</v>
      </c>
      <c r="R21" s="3"/>
      <c r="S21" s="360">
        <f t="shared" si="1"/>
        <v>0</v>
      </c>
      <c r="T21" s="401" t="str">
        <f t="shared" ref="T21:T65" si="3">IF(S21=E21,"OK","CONFERIR")</f>
        <v>OK</v>
      </c>
      <c r="U21" s="3"/>
      <c r="V21" s="3"/>
      <c r="W21" s="3"/>
      <c r="X21" s="3"/>
    </row>
    <row r="22" spans="1:25" x14ac:dyDescent="0.2">
      <c r="A22" s="3"/>
      <c r="B22" s="463">
        <v>3</v>
      </c>
      <c r="C22" s="465" t="str">
        <f>'[1]ORC. SINTÉTICO'!E76</f>
        <v>ESTRUTURA</v>
      </c>
      <c r="D22" s="344" t="s">
        <v>1556</v>
      </c>
      <c r="E22" s="348" t="e">
        <f>E23/G15</f>
        <v>#DIV/0!</v>
      </c>
      <c r="F22" s="358"/>
      <c r="G22" s="358"/>
      <c r="H22" s="358"/>
      <c r="I22" s="358"/>
      <c r="J22" s="358"/>
      <c r="K22" s="420"/>
      <c r="L22" s="421"/>
      <c r="M22" s="420"/>
      <c r="N22" s="356"/>
      <c r="O22" s="357"/>
      <c r="P22" s="355"/>
      <c r="Q22" s="393"/>
      <c r="R22" s="3"/>
      <c r="S22" s="359">
        <f t="shared" si="1"/>
        <v>0</v>
      </c>
      <c r="T22" s="401"/>
      <c r="U22" s="3"/>
      <c r="V22" s="3"/>
      <c r="W22" s="3"/>
      <c r="X22" s="3"/>
    </row>
    <row r="23" spans="1:25" x14ac:dyDescent="0.2">
      <c r="A23" s="3"/>
      <c r="B23" s="463"/>
      <c r="C23" s="467"/>
      <c r="D23" s="344" t="s">
        <v>1557</v>
      </c>
      <c r="E23" s="347">
        <f>'ORC. SINTÉTICO'!Q73</f>
        <v>0</v>
      </c>
      <c r="F23" s="422">
        <f>$E$23*F22</f>
        <v>0</v>
      </c>
      <c r="G23" s="422">
        <f>$E$23*G22</f>
        <v>0</v>
      </c>
      <c r="H23" s="422">
        <f t="shared" ref="H23:Q23" si="4">$E$23*H22</f>
        <v>0</v>
      </c>
      <c r="I23" s="422">
        <f t="shared" si="4"/>
        <v>0</v>
      </c>
      <c r="J23" s="422">
        <f t="shared" si="4"/>
        <v>0</v>
      </c>
      <c r="K23" s="422">
        <f t="shared" si="4"/>
        <v>0</v>
      </c>
      <c r="L23" s="422">
        <f t="shared" si="4"/>
        <v>0</v>
      </c>
      <c r="M23" s="422">
        <f t="shared" si="4"/>
        <v>0</v>
      </c>
      <c r="N23" s="422">
        <f t="shared" si="4"/>
        <v>0</v>
      </c>
      <c r="O23" s="422">
        <f t="shared" si="4"/>
        <v>0</v>
      </c>
      <c r="P23" s="422">
        <f t="shared" si="4"/>
        <v>0</v>
      </c>
      <c r="Q23" s="422">
        <f t="shared" si="4"/>
        <v>0</v>
      </c>
      <c r="R23" s="3"/>
      <c r="S23" s="360">
        <f t="shared" si="1"/>
        <v>0</v>
      </c>
      <c r="T23" s="401" t="str">
        <f t="shared" si="3"/>
        <v>OK</v>
      </c>
      <c r="U23" s="3"/>
      <c r="V23" s="3"/>
      <c r="W23" s="3"/>
      <c r="X23" s="3"/>
    </row>
    <row r="24" spans="1:25" x14ac:dyDescent="0.2">
      <c r="A24" s="3"/>
      <c r="B24" s="463">
        <v>4</v>
      </c>
      <c r="C24" s="465" t="str">
        <f>'[1]ORC. SINTÉTICO'!E125</f>
        <v>ALVENARIA, VEDAÇÕES E DIVISÓRIAS</v>
      </c>
      <c r="D24" s="344" t="s">
        <v>1556</v>
      </c>
      <c r="E24" s="348" t="e">
        <f>E25/G15</f>
        <v>#DIV/0!</v>
      </c>
      <c r="F24" s="385"/>
      <c r="G24" s="343"/>
      <c r="H24" s="343"/>
      <c r="I24" s="343"/>
      <c r="J24" s="382"/>
      <c r="K24" s="381"/>
      <c r="L24" s="380"/>
      <c r="M24" s="416"/>
      <c r="N24" s="381"/>
      <c r="O24" s="381"/>
      <c r="P24" s="381"/>
      <c r="Q24" s="415"/>
      <c r="R24" s="3"/>
      <c r="S24" s="359">
        <f t="shared" si="1"/>
        <v>0</v>
      </c>
      <c r="T24" s="401"/>
      <c r="U24" s="3"/>
      <c r="V24" s="3"/>
      <c r="W24" s="3"/>
      <c r="X24" s="3"/>
    </row>
    <row r="25" spans="1:25" x14ac:dyDescent="0.2">
      <c r="A25" s="3"/>
      <c r="B25" s="463"/>
      <c r="C25" s="467"/>
      <c r="D25" s="344" t="s">
        <v>1557</v>
      </c>
      <c r="E25" s="347">
        <f>'ORC. SINTÉTICO'!Q122</f>
        <v>0</v>
      </c>
      <c r="F25" s="422">
        <f>$E$25*F24</f>
        <v>0</v>
      </c>
      <c r="G25" s="422">
        <f t="shared" ref="G25:Q25" si="5">$E$25*G24</f>
        <v>0</v>
      </c>
      <c r="H25" s="422">
        <f t="shared" si="5"/>
        <v>0</v>
      </c>
      <c r="I25" s="422">
        <f t="shared" si="5"/>
        <v>0</v>
      </c>
      <c r="J25" s="422">
        <f t="shared" si="5"/>
        <v>0</v>
      </c>
      <c r="K25" s="422">
        <f t="shared" si="5"/>
        <v>0</v>
      </c>
      <c r="L25" s="422">
        <f t="shared" si="5"/>
        <v>0</v>
      </c>
      <c r="M25" s="422">
        <f t="shared" si="5"/>
        <v>0</v>
      </c>
      <c r="N25" s="422">
        <f t="shared" si="5"/>
        <v>0</v>
      </c>
      <c r="O25" s="422">
        <f t="shared" si="5"/>
        <v>0</v>
      </c>
      <c r="P25" s="422">
        <f t="shared" si="5"/>
        <v>0</v>
      </c>
      <c r="Q25" s="422">
        <f t="shared" si="5"/>
        <v>0</v>
      </c>
      <c r="R25" s="3"/>
      <c r="S25" s="360">
        <f t="shared" si="1"/>
        <v>0</v>
      </c>
      <c r="T25" s="401" t="str">
        <f t="shared" si="3"/>
        <v>OK</v>
      </c>
      <c r="U25" s="3"/>
      <c r="V25" s="3"/>
      <c r="W25" s="3"/>
      <c r="X25" s="3"/>
    </row>
    <row r="26" spans="1:25" ht="15" customHeight="1" x14ac:dyDescent="0.2">
      <c r="A26" s="3"/>
      <c r="B26" s="463">
        <v>5</v>
      </c>
      <c r="C26" s="465" t="str">
        <f>'[1]ORC. SINTÉTICO'!E142</f>
        <v>COBERTURA</v>
      </c>
      <c r="D26" s="344" t="s">
        <v>1556</v>
      </c>
      <c r="E26" s="348" t="e">
        <f>E27/G15</f>
        <v>#DIV/0!</v>
      </c>
      <c r="F26" s="358"/>
      <c r="G26" s="358"/>
      <c r="H26" s="358"/>
      <c r="I26" s="358"/>
      <c r="J26" s="358"/>
      <c r="K26" s="358"/>
      <c r="L26" s="421"/>
      <c r="M26" s="420"/>
      <c r="N26" s="421"/>
      <c r="O26" s="420"/>
      <c r="P26" s="355"/>
      <c r="Q26" s="393"/>
      <c r="R26" s="3"/>
      <c r="S26" s="359">
        <f t="shared" si="1"/>
        <v>0</v>
      </c>
      <c r="T26" s="401"/>
      <c r="U26" s="3"/>
      <c r="V26" s="3"/>
      <c r="W26" s="3"/>
      <c r="X26" s="3"/>
    </row>
    <row r="27" spans="1:25" ht="15" customHeight="1" x14ac:dyDescent="0.2">
      <c r="A27" s="3"/>
      <c r="B27" s="463"/>
      <c r="C27" s="467"/>
      <c r="D27" s="344" t="s">
        <v>1557</v>
      </c>
      <c r="E27" s="347">
        <f>'ORC. SINTÉTICO'!Q139</f>
        <v>0</v>
      </c>
      <c r="F27" s="423">
        <f>$E$27*F26</f>
        <v>0</v>
      </c>
      <c r="G27" s="423">
        <f t="shared" ref="G27:Q27" si="6">$E$27*G26</f>
        <v>0</v>
      </c>
      <c r="H27" s="423">
        <f t="shared" si="6"/>
        <v>0</v>
      </c>
      <c r="I27" s="423">
        <f t="shared" si="6"/>
        <v>0</v>
      </c>
      <c r="J27" s="423">
        <f t="shared" si="6"/>
        <v>0</v>
      </c>
      <c r="K27" s="423">
        <f t="shared" si="6"/>
        <v>0</v>
      </c>
      <c r="L27" s="423">
        <f t="shared" si="6"/>
        <v>0</v>
      </c>
      <c r="M27" s="423">
        <f t="shared" si="6"/>
        <v>0</v>
      </c>
      <c r="N27" s="423">
        <f t="shared" si="6"/>
        <v>0</v>
      </c>
      <c r="O27" s="423">
        <f t="shared" si="6"/>
        <v>0</v>
      </c>
      <c r="P27" s="423">
        <f t="shared" si="6"/>
        <v>0</v>
      </c>
      <c r="Q27" s="423">
        <f t="shared" si="6"/>
        <v>0</v>
      </c>
      <c r="R27" s="3"/>
      <c r="S27" s="360">
        <f t="shared" si="1"/>
        <v>0</v>
      </c>
      <c r="T27" s="401" t="str">
        <f t="shared" si="3"/>
        <v>OK</v>
      </c>
      <c r="U27" s="3"/>
      <c r="V27" s="3"/>
      <c r="W27" s="3"/>
      <c r="X27" s="3"/>
    </row>
    <row r="28" spans="1:25" ht="15" customHeight="1" x14ac:dyDescent="0.2">
      <c r="A28" s="3"/>
      <c r="B28" s="463">
        <v>6</v>
      </c>
      <c r="C28" s="465" t="str">
        <f>'[1]ORC. SINTÉTICO'!E154</f>
        <v>IMPERMEABILIZAÇÃO</v>
      </c>
      <c r="D28" s="344" t="s">
        <v>1556</v>
      </c>
      <c r="E28" s="348" t="e">
        <f>E29/G15</f>
        <v>#DIV/0!</v>
      </c>
      <c r="F28" s="358"/>
      <c r="G28" s="358"/>
      <c r="H28" s="358"/>
      <c r="I28" s="358"/>
      <c r="J28" s="358"/>
      <c r="K28" s="358"/>
      <c r="L28" s="356"/>
      <c r="M28" s="420"/>
      <c r="N28" s="421"/>
      <c r="O28" s="420"/>
      <c r="P28" s="420"/>
      <c r="Q28" s="424"/>
      <c r="R28" s="3"/>
      <c r="S28" s="359">
        <f t="shared" si="1"/>
        <v>0</v>
      </c>
      <c r="T28" s="401"/>
      <c r="U28" s="3"/>
      <c r="V28" s="3"/>
      <c r="W28" s="3"/>
      <c r="X28" s="3"/>
    </row>
    <row r="29" spans="1:25" x14ac:dyDescent="0.2">
      <c r="A29" s="3"/>
      <c r="B29" s="463"/>
      <c r="C29" s="467"/>
      <c r="D29" s="344" t="s">
        <v>1557</v>
      </c>
      <c r="E29" s="347">
        <f>'ORC. SINTÉTICO'!Q151</f>
        <v>0</v>
      </c>
      <c r="F29" s="423">
        <f>$E$29*F28</f>
        <v>0</v>
      </c>
      <c r="G29" s="423">
        <f t="shared" ref="G29:Q29" si="7">$E$29*G28</f>
        <v>0</v>
      </c>
      <c r="H29" s="423">
        <f t="shared" si="7"/>
        <v>0</v>
      </c>
      <c r="I29" s="423">
        <f t="shared" si="7"/>
        <v>0</v>
      </c>
      <c r="J29" s="423">
        <f t="shared" si="7"/>
        <v>0</v>
      </c>
      <c r="K29" s="423">
        <f t="shared" si="7"/>
        <v>0</v>
      </c>
      <c r="L29" s="423">
        <f t="shared" si="7"/>
        <v>0</v>
      </c>
      <c r="M29" s="423">
        <f t="shared" si="7"/>
        <v>0</v>
      </c>
      <c r="N29" s="423">
        <f t="shared" si="7"/>
        <v>0</v>
      </c>
      <c r="O29" s="423">
        <f t="shared" si="7"/>
        <v>0</v>
      </c>
      <c r="P29" s="423">
        <f t="shared" si="7"/>
        <v>0</v>
      </c>
      <c r="Q29" s="423">
        <f t="shared" si="7"/>
        <v>0</v>
      </c>
      <c r="R29" s="3"/>
      <c r="S29" s="360">
        <f t="shared" si="1"/>
        <v>0</v>
      </c>
      <c r="T29" s="401" t="str">
        <f t="shared" si="3"/>
        <v>OK</v>
      </c>
      <c r="U29" s="3"/>
      <c r="V29" s="3"/>
      <c r="W29" s="3"/>
      <c r="X29" s="3"/>
    </row>
    <row r="30" spans="1:25" x14ac:dyDescent="0.2">
      <c r="A30" s="3"/>
      <c r="B30" s="463">
        <v>7</v>
      </c>
      <c r="C30" s="465" t="str">
        <f>'[1]ORC. SINTÉTICO'!E158</f>
        <v>ESQUADRIAS</v>
      </c>
      <c r="D30" s="344" t="s">
        <v>1556</v>
      </c>
      <c r="E30" s="348" t="e">
        <f>E31/G15</f>
        <v>#DIV/0!</v>
      </c>
      <c r="F30" s="358"/>
      <c r="G30" s="358"/>
      <c r="H30" s="358"/>
      <c r="I30" s="358"/>
      <c r="J30" s="358"/>
      <c r="K30" s="358"/>
      <c r="L30" s="356"/>
      <c r="M30" s="355"/>
      <c r="N30" s="421"/>
      <c r="O30" s="355"/>
      <c r="P30" s="421"/>
      <c r="Q30" s="425"/>
      <c r="R30" s="3"/>
      <c r="S30" s="359">
        <f t="shared" si="1"/>
        <v>0</v>
      </c>
      <c r="T30" s="401"/>
      <c r="U30" s="3"/>
      <c r="V30" s="3"/>
      <c r="W30" s="3"/>
      <c r="X30" s="3"/>
    </row>
    <row r="31" spans="1:25" x14ac:dyDescent="0.2">
      <c r="A31" s="3"/>
      <c r="B31" s="463"/>
      <c r="C31" s="466"/>
      <c r="D31" s="344" t="s">
        <v>1557</v>
      </c>
      <c r="E31" s="347">
        <f>'ORC. SINTÉTICO'!Q155</f>
        <v>0</v>
      </c>
      <c r="F31" s="423">
        <f>$E$31*F30</f>
        <v>0</v>
      </c>
      <c r="G31" s="423">
        <f t="shared" ref="G31:Q31" si="8">$E$31*G30</f>
        <v>0</v>
      </c>
      <c r="H31" s="423">
        <f t="shared" si="8"/>
        <v>0</v>
      </c>
      <c r="I31" s="423">
        <f t="shared" si="8"/>
        <v>0</v>
      </c>
      <c r="J31" s="423">
        <f t="shared" si="8"/>
        <v>0</v>
      </c>
      <c r="K31" s="423">
        <f t="shared" si="8"/>
        <v>0</v>
      </c>
      <c r="L31" s="423">
        <f t="shared" si="8"/>
        <v>0</v>
      </c>
      <c r="M31" s="423">
        <f t="shared" si="8"/>
        <v>0</v>
      </c>
      <c r="N31" s="423">
        <f t="shared" si="8"/>
        <v>0</v>
      </c>
      <c r="O31" s="423">
        <f t="shared" si="8"/>
        <v>0</v>
      </c>
      <c r="P31" s="423">
        <f t="shared" si="8"/>
        <v>0</v>
      </c>
      <c r="Q31" s="423">
        <f t="shared" si="8"/>
        <v>0</v>
      </c>
      <c r="R31" s="3"/>
      <c r="S31" s="360">
        <f t="shared" si="1"/>
        <v>0</v>
      </c>
      <c r="T31" s="401" t="str">
        <f t="shared" si="3"/>
        <v>OK</v>
      </c>
      <c r="U31" s="3"/>
      <c r="V31" s="3"/>
      <c r="W31" s="3"/>
      <c r="X31" s="3"/>
    </row>
    <row r="32" spans="1:25" ht="15" customHeight="1" x14ac:dyDescent="0.2">
      <c r="A32" s="3"/>
      <c r="B32" s="463">
        <v>8</v>
      </c>
      <c r="C32" s="465" t="str">
        <f>'[1]ORC. SINTÉTICO'!E190</f>
        <v>REVESTIMENTO DE PAREDE</v>
      </c>
      <c r="D32" s="344" t="s">
        <v>1556</v>
      </c>
      <c r="E32" s="348" t="e">
        <f>E33/G15</f>
        <v>#DIV/0!</v>
      </c>
      <c r="F32" s="358"/>
      <c r="G32" s="358"/>
      <c r="H32" s="358"/>
      <c r="I32" s="358"/>
      <c r="J32" s="358"/>
      <c r="K32" s="358"/>
      <c r="L32" s="420"/>
      <c r="M32" s="420"/>
      <c r="N32" s="421"/>
      <c r="O32" s="418"/>
      <c r="P32" s="421"/>
      <c r="Q32" s="424"/>
      <c r="R32" s="3"/>
      <c r="S32" s="359">
        <f t="shared" si="1"/>
        <v>0</v>
      </c>
      <c r="T32" s="401"/>
      <c r="U32" s="3"/>
      <c r="V32" s="3"/>
      <c r="W32" s="3"/>
      <c r="X32" s="3"/>
    </row>
    <row r="33" spans="1:24" ht="15" customHeight="1" x14ac:dyDescent="0.2">
      <c r="A33" s="3"/>
      <c r="B33" s="463"/>
      <c r="C33" s="466"/>
      <c r="D33" s="344" t="s">
        <v>1557</v>
      </c>
      <c r="E33" s="347">
        <f>'ORC. SINTÉTICO'!Q188</f>
        <v>0</v>
      </c>
      <c r="F33" s="423">
        <f>$E$33*F32</f>
        <v>0</v>
      </c>
      <c r="G33" s="423">
        <f t="shared" ref="G33:Q33" si="9">$E$33*G32</f>
        <v>0</v>
      </c>
      <c r="H33" s="423">
        <f t="shared" si="9"/>
        <v>0</v>
      </c>
      <c r="I33" s="423">
        <f t="shared" si="9"/>
        <v>0</v>
      </c>
      <c r="J33" s="423">
        <f t="shared" si="9"/>
        <v>0</v>
      </c>
      <c r="K33" s="423">
        <f t="shared" si="9"/>
        <v>0</v>
      </c>
      <c r="L33" s="423">
        <f t="shared" si="9"/>
        <v>0</v>
      </c>
      <c r="M33" s="423">
        <f t="shared" si="9"/>
        <v>0</v>
      </c>
      <c r="N33" s="423">
        <f t="shared" si="9"/>
        <v>0</v>
      </c>
      <c r="O33" s="423">
        <f t="shared" si="9"/>
        <v>0</v>
      </c>
      <c r="P33" s="423">
        <f t="shared" si="9"/>
        <v>0</v>
      </c>
      <c r="Q33" s="423">
        <f t="shared" si="9"/>
        <v>0</v>
      </c>
      <c r="R33" s="3"/>
      <c r="S33" s="360">
        <f t="shared" si="1"/>
        <v>0</v>
      </c>
      <c r="T33" s="401" t="str">
        <f t="shared" si="3"/>
        <v>OK</v>
      </c>
      <c r="U33" s="3"/>
      <c r="V33" s="3"/>
      <c r="W33" s="3"/>
      <c r="X33" s="3"/>
    </row>
    <row r="34" spans="1:24" ht="15.75" customHeight="1" x14ac:dyDescent="0.2">
      <c r="A34" s="3"/>
      <c r="B34" s="463">
        <v>9</v>
      </c>
      <c r="C34" s="465" t="str">
        <f>'[1]ORC. SINTÉTICO'!E197</f>
        <v>REVESTIMENTO DE PISO INTERNO</v>
      </c>
      <c r="D34" s="344" t="s">
        <v>1556</v>
      </c>
      <c r="E34" s="348" t="e">
        <f>E35/G15</f>
        <v>#DIV/0!</v>
      </c>
      <c r="F34" s="358"/>
      <c r="G34" s="358"/>
      <c r="H34" s="358"/>
      <c r="I34" s="358"/>
      <c r="J34" s="358"/>
      <c r="K34" s="358"/>
      <c r="L34" s="420"/>
      <c r="M34" s="420"/>
      <c r="N34" s="418"/>
      <c r="O34" s="421"/>
      <c r="P34" s="421"/>
      <c r="Q34" s="393"/>
      <c r="R34" s="3"/>
      <c r="S34" s="359">
        <f t="shared" si="1"/>
        <v>0</v>
      </c>
      <c r="T34" s="401"/>
      <c r="U34" s="3"/>
      <c r="V34" s="3"/>
      <c r="W34" s="3"/>
      <c r="X34" s="3"/>
    </row>
    <row r="35" spans="1:24" ht="15.75" customHeight="1" x14ac:dyDescent="0.2">
      <c r="A35" s="3"/>
      <c r="B35" s="463"/>
      <c r="C35" s="466"/>
      <c r="D35" s="344" t="s">
        <v>1557</v>
      </c>
      <c r="E35" s="347">
        <f>'ORC. SINTÉTICO'!Q195</f>
        <v>0</v>
      </c>
      <c r="F35" s="423">
        <f>$E$35*F34</f>
        <v>0</v>
      </c>
      <c r="G35" s="423">
        <f t="shared" ref="G35:Q35" si="10">$E$35*G34</f>
        <v>0</v>
      </c>
      <c r="H35" s="423">
        <f t="shared" si="10"/>
        <v>0</v>
      </c>
      <c r="I35" s="423">
        <f t="shared" si="10"/>
        <v>0</v>
      </c>
      <c r="J35" s="423">
        <f t="shared" si="10"/>
        <v>0</v>
      </c>
      <c r="K35" s="423">
        <f t="shared" si="10"/>
        <v>0</v>
      </c>
      <c r="L35" s="423">
        <f t="shared" si="10"/>
        <v>0</v>
      </c>
      <c r="M35" s="423">
        <f t="shared" si="10"/>
        <v>0</v>
      </c>
      <c r="N35" s="423">
        <f t="shared" si="10"/>
        <v>0</v>
      </c>
      <c r="O35" s="423">
        <f t="shared" si="10"/>
        <v>0</v>
      </c>
      <c r="P35" s="423">
        <f t="shared" si="10"/>
        <v>0</v>
      </c>
      <c r="Q35" s="423">
        <f t="shared" si="10"/>
        <v>0</v>
      </c>
      <c r="R35" s="3"/>
      <c r="S35" s="360">
        <f t="shared" si="1"/>
        <v>0</v>
      </c>
      <c r="T35" s="401" t="str">
        <f t="shared" si="3"/>
        <v>OK</v>
      </c>
      <c r="U35" s="3"/>
      <c r="V35" s="3"/>
      <c r="W35" s="3"/>
      <c r="X35" s="3"/>
    </row>
    <row r="36" spans="1:24" ht="15.75" customHeight="1" x14ac:dyDescent="0.2">
      <c r="A36" s="3"/>
      <c r="B36" s="463">
        <v>10</v>
      </c>
      <c r="C36" s="465" t="str">
        <f>'[1]ORC. SINTÉTICO'!E206</f>
        <v>REVESTIMENTO DE PISO EXTERNO</v>
      </c>
      <c r="D36" s="344" t="s">
        <v>1556</v>
      </c>
      <c r="E36" s="348" t="e">
        <f>E37/G15</f>
        <v>#DIV/0!</v>
      </c>
      <c r="F36" s="358"/>
      <c r="G36" s="358"/>
      <c r="H36" s="358"/>
      <c r="I36" s="358"/>
      <c r="J36" s="358"/>
      <c r="K36" s="358"/>
      <c r="L36" s="420"/>
      <c r="M36" s="420"/>
      <c r="N36" s="418"/>
      <c r="O36" s="421"/>
      <c r="P36" s="421"/>
      <c r="Q36" s="393"/>
      <c r="R36" s="3"/>
      <c r="S36" s="359">
        <f t="shared" si="1"/>
        <v>0</v>
      </c>
      <c r="T36" s="401"/>
      <c r="U36" s="3"/>
      <c r="V36" s="3"/>
      <c r="W36" s="3"/>
      <c r="X36" s="3"/>
    </row>
    <row r="37" spans="1:24" ht="15.75" customHeight="1" x14ac:dyDescent="0.2">
      <c r="A37" s="3"/>
      <c r="B37" s="463"/>
      <c r="C37" s="466"/>
      <c r="D37" s="344" t="s">
        <v>1557</v>
      </c>
      <c r="E37" s="347">
        <f>'ORC. SINTÉTICO'!Q204</f>
        <v>0</v>
      </c>
      <c r="F37" s="423">
        <f>$E$37*F36</f>
        <v>0</v>
      </c>
      <c r="G37" s="423">
        <f t="shared" ref="G37:Q37" si="11">$E$37*G36</f>
        <v>0</v>
      </c>
      <c r="H37" s="423">
        <f t="shared" si="11"/>
        <v>0</v>
      </c>
      <c r="I37" s="423">
        <f t="shared" si="11"/>
        <v>0</v>
      </c>
      <c r="J37" s="423">
        <f t="shared" si="11"/>
        <v>0</v>
      </c>
      <c r="K37" s="423">
        <f t="shared" si="11"/>
        <v>0</v>
      </c>
      <c r="L37" s="423">
        <f t="shared" si="11"/>
        <v>0</v>
      </c>
      <c r="M37" s="423">
        <f t="shared" si="11"/>
        <v>0</v>
      </c>
      <c r="N37" s="423">
        <f t="shared" si="11"/>
        <v>0</v>
      </c>
      <c r="O37" s="423">
        <f t="shared" si="11"/>
        <v>0</v>
      </c>
      <c r="P37" s="423">
        <f t="shared" si="11"/>
        <v>0</v>
      </c>
      <c r="Q37" s="423">
        <f t="shared" si="11"/>
        <v>0</v>
      </c>
      <c r="R37" s="3"/>
      <c r="S37" s="360">
        <f t="shared" si="1"/>
        <v>0</v>
      </c>
      <c r="T37" s="401" t="str">
        <f t="shared" si="3"/>
        <v>OK</v>
      </c>
      <c r="U37" s="3"/>
      <c r="V37" s="3"/>
      <c r="W37" s="3"/>
      <c r="X37" s="3"/>
    </row>
    <row r="38" spans="1:24" ht="15.75" customHeight="1" x14ac:dyDescent="0.2">
      <c r="A38" s="3"/>
      <c r="B38" s="463">
        <v>11</v>
      </c>
      <c r="C38" s="465" t="str">
        <f>'[1]ORC. SINTÉTICO'!E209</f>
        <v>REVESTIMENTO DE TETO</v>
      </c>
      <c r="D38" s="344" t="s">
        <v>1556</v>
      </c>
      <c r="E38" s="348" t="e">
        <f>E39/G15</f>
        <v>#DIV/0!</v>
      </c>
      <c r="F38" s="358"/>
      <c r="G38" s="358"/>
      <c r="H38" s="358"/>
      <c r="I38" s="358"/>
      <c r="J38" s="358"/>
      <c r="K38" s="358"/>
      <c r="L38" s="420"/>
      <c r="M38" s="420"/>
      <c r="N38" s="418"/>
      <c r="O38" s="421"/>
      <c r="P38" s="421"/>
      <c r="Q38" s="393"/>
      <c r="R38" s="3"/>
      <c r="S38" s="359">
        <f t="shared" si="1"/>
        <v>0</v>
      </c>
      <c r="T38" s="401"/>
      <c r="U38" s="3"/>
      <c r="V38" s="3"/>
      <c r="W38" s="3"/>
      <c r="X38" s="3"/>
    </row>
    <row r="39" spans="1:24" ht="15.75" customHeight="1" x14ac:dyDescent="0.2">
      <c r="A39" s="3"/>
      <c r="B39" s="463"/>
      <c r="C39" s="466"/>
      <c r="D39" s="344" t="s">
        <v>1557</v>
      </c>
      <c r="E39" s="347">
        <f>'ORC. SINTÉTICO'!Q207</f>
        <v>0</v>
      </c>
      <c r="F39" s="423">
        <f>$E$39*F38</f>
        <v>0</v>
      </c>
      <c r="G39" s="423">
        <f t="shared" ref="G39:Q39" si="12">$E$39*G38</f>
        <v>0</v>
      </c>
      <c r="H39" s="423">
        <f t="shared" si="12"/>
        <v>0</v>
      </c>
      <c r="I39" s="423">
        <f t="shared" si="12"/>
        <v>0</v>
      </c>
      <c r="J39" s="423">
        <f t="shared" si="12"/>
        <v>0</v>
      </c>
      <c r="K39" s="423">
        <f t="shared" si="12"/>
        <v>0</v>
      </c>
      <c r="L39" s="423">
        <f t="shared" si="12"/>
        <v>0</v>
      </c>
      <c r="M39" s="423">
        <f t="shared" si="12"/>
        <v>0</v>
      </c>
      <c r="N39" s="423">
        <f t="shared" si="12"/>
        <v>0</v>
      </c>
      <c r="O39" s="423">
        <f t="shared" si="12"/>
        <v>0</v>
      </c>
      <c r="P39" s="423">
        <f t="shared" si="12"/>
        <v>0</v>
      </c>
      <c r="Q39" s="423">
        <f t="shared" si="12"/>
        <v>0</v>
      </c>
      <c r="R39" s="3"/>
      <c r="S39" s="360">
        <f t="shared" si="1"/>
        <v>0</v>
      </c>
      <c r="T39" s="401" t="str">
        <f t="shared" si="3"/>
        <v>OK</v>
      </c>
      <c r="U39" s="3"/>
      <c r="V39" s="3"/>
      <c r="W39" s="3"/>
      <c r="X39" s="3"/>
    </row>
    <row r="40" spans="1:24" x14ac:dyDescent="0.2">
      <c r="A40" s="3"/>
      <c r="B40" s="463">
        <v>12</v>
      </c>
      <c r="C40" s="465" t="str">
        <f>'[1]ORC. SINTÉTICO'!E212</f>
        <v>PINTURA</v>
      </c>
      <c r="D40" s="344" t="s">
        <v>1556</v>
      </c>
      <c r="E40" s="348" t="e">
        <f>E41/G15</f>
        <v>#DIV/0!</v>
      </c>
      <c r="F40" s="358"/>
      <c r="G40" s="358"/>
      <c r="H40" s="358"/>
      <c r="I40" s="358"/>
      <c r="J40" s="358"/>
      <c r="K40" s="358"/>
      <c r="L40" s="420"/>
      <c r="M40" s="420"/>
      <c r="N40" s="418"/>
      <c r="O40" s="421"/>
      <c r="P40" s="421"/>
      <c r="Q40" s="393"/>
      <c r="R40" s="3"/>
      <c r="S40" s="359">
        <f t="shared" si="1"/>
        <v>0</v>
      </c>
      <c r="T40" s="401"/>
      <c r="U40" s="3"/>
      <c r="V40" s="3"/>
      <c r="W40" s="3"/>
      <c r="X40" s="3"/>
    </row>
    <row r="41" spans="1:24" x14ac:dyDescent="0.2">
      <c r="A41" s="3"/>
      <c r="B41" s="463"/>
      <c r="C41" s="466"/>
      <c r="D41" s="344" t="s">
        <v>1557</v>
      </c>
      <c r="E41" s="347">
        <f>'ORC. SINTÉTICO'!Q210</f>
        <v>0</v>
      </c>
      <c r="F41" s="423">
        <f>$E$41*F40</f>
        <v>0</v>
      </c>
      <c r="G41" s="423">
        <f t="shared" ref="G41:Q41" si="13">$E$41*G40</f>
        <v>0</v>
      </c>
      <c r="H41" s="423">
        <f t="shared" si="13"/>
        <v>0</v>
      </c>
      <c r="I41" s="423">
        <f t="shared" si="13"/>
        <v>0</v>
      </c>
      <c r="J41" s="423">
        <f t="shared" si="13"/>
        <v>0</v>
      </c>
      <c r="K41" s="423">
        <f t="shared" si="13"/>
        <v>0</v>
      </c>
      <c r="L41" s="423">
        <f t="shared" si="13"/>
        <v>0</v>
      </c>
      <c r="M41" s="423">
        <f t="shared" si="13"/>
        <v>0</v>
      </c>
      <c r="N41" s="423">
        <f t="shared" si="13"/>
        <v>0</v>
      </c>
      <c r="O41" s="423">
        <f t="shared" si="13"/>
        <v>0</v>
      </c>
      <c r="P41" s="423">
        <f t="shared" si="13"/>
        <v>0</v>
      </c>
      <c r="Q41" s="423">
        <f t="shared" si="13"/>
        <v>0</v>
      </c>
      <c r="R41" s="3"/>
      <c r="S41" s="360">
        <f t="shared" si="1"/>
        <v>0</v>
      </c>
      <c r="T41" s="401" t="str">
        <f t="shared" si="3"/>
        <v>OK</v>
      </c>
      <c r="U41" s="3"/>
      <c r="V41" s="3"/>
      <c r="W41" s="3"/>
      <c r="X41" s="3"/>
    </row>
    <row r="42" spans="1:24" x14ac:dyDescent="0.2">
      <c r="A42" s="3"/>
      <c r="B42" s="463">
        <v>13</v>
      </c>
      <c r="C42" s="465" t="str">
        <f>'[1]ORC. SINTÉTICO'!E226</f>
        <v>MARMORARIA</v>
      </c>
      <c r="D42" s="344" t="s">
        <v>1556</v>
      </c>
      <c r="E42" s="348" t="e">
        <f>E43/G15</f>
        <v>#DIV/0!</v>
      </c>
      <c r="F42" s="358"/>
      <c r="G42" s="358"/>
      <c r="H42" s="358"/>
      <c r="I42" s="358"/>
      <c r="J42" s="358"/>
      <c r="K42" s="358"/>
      <c r="L42" s="420"/>
      <c r="M42" s="420"/>
      <c r="N42" s="418"/>
      <c r="O42" s="421"/>
      <c r="P42" s="421"/>
      <c r="Q42" s="393"/>
      <c r="R42" s="3"/>
      <c r="S42" s="359">
        <f t="shared" si="1"/>
        <v>0</v>
      </c>
      <c r="T42" s="401"/>
      <c r="U42" s="3"/>
      <c r="V42" s="3"/>
      <c r="W42" s="3"/>
      <c r="X42" s="3"/>
    </row>
    <row r="43" spans="1:24" x14ac:dyDescent="0.2">
      <c r="A43" s="3"/>
      <c r="B43" s="463"/>
      <c r="C43" s="466"/>
      <c r="D43" s="344" t="s">
        <v>1557</v>
      </c>
      <c r="E43" s="347">
        <f>'ORC. SINTÉTICO'!Q224</f>
        <v>0</v>
      </c>
      <c r="F43" s="423">
        <f>$E$43*F42</f>
        <v>0</v>
      </c>
      <c r="G43" s="423">
        <f t="shared" ref="G43:Q43" si="14">$E$43*G42</f>
        <v>0</v>
      </c>
      <c r="H43" s="423">
        <f t="shared" si="14"/>
        <v>0</v>
      </c>
      <c r="I43" s="423">
        <f t="shared" si="14"/>
        <v>0</v>
      </c>
      <c r="J43" s="423">
        <f t="shared" si="14"/>
        <v>0</v>
      </c>
      <c r="K43" s="423">
        <f t="shared" si="14"/>
        <v>0</v>
      </c>
      <c r="L43" s="423">
        <f t="shared" si="14"/>
        <v>0</v>
      </c>
      <c r="M43" s="423">
        <f t="shared" si="14"/>
        <v>0</v>
      </c>
      <c r="N43" s="423">
        <f t="shared" si="14"/>
        <v>0</v>
      </c>
      <c r="O43" s="423">
        <f t="shared" si="14"/>
        <v>0</v>
      </c>
      <c r="P43" s="423">
        <f t="shared" si="14"/>
        <v>0</v>
      </c>
      <c r="Q43" s="423">
        <f t="shared" si="14"/>
        <v>0</v>
      </c>
      <c r="R43" s="3"/>
      <c r="S43" s="360">
        <f t="shared" si="1"/>
        <v>0</v>
      </c>
      <c r="T43" s="401" t="str">
        <f t="shared" si="3"/>
        <v>OK</v>
      </c>
      <c r="U43" s="3"/>
      <c r="V43" s="3"/>
      <c r="W43" s="3"/>
      <c r="X43" s="3"/>
    </row>
    <row r="44" spans="1:24" x14ac:dyDescent="0.2">
      <c r="A44" s="3"/>
      <c r="B44" s="463">
        <v>14</v>
      </c>
      <c r="C44" s="465" t="str">
        <f>'[1]ORC. SINTÉTICO'!E229</f>
        <v>LOUÇAS, METAIS E ACESSÓRIOS</v>
      </c>
      <c r="D44" s="344" t="s">
        <v>1556</v>
      </c>
      <c r="E44" s="348" t="e">
        <f>E45/G15</f>
        <v>#DIV/0!</v>
      </c>
      <c r="F44" s="358"/>
      <c r="G44" s="358"/>
      <c r="H44" s="358"/>
      <c r="I44" s="358"/>
      <c r="J44" s="358"/>
      <c r="K44" s="358"/>
      <c r="L44" s="420"/>
      <c r="M44" s="420"/>
      <c r="N44" s="418"/>
      <c r="O44" s="421"/>
      <c r="P44" s="421"/>
      <c r="Q44" s="393"/>
      <c r="R44" s="3"/>
      <c r="S44" s="359">
        <f t="shared" si="1"/>
        <v>0</v>
      </c>
      <c r="T44" s="401"/>
      <c r="U44" s="3"/>
      <c r="V44" s="3"/>
      <c r="W44" s="3"/>
      <c r="X44" s="3"/>
    </row>
    <row r="45" spans="1:24" x14ac:dyDescent="0.2">
      <c r="A45" s="3"/>
      <c r="B45" s="463"/>
      <c r="C45" s="466"/>
      <c r="D45" s="344" t="s">
        <v>1557</v>
      </c>
      <c r="E45" s="347">
        <f>'ORC. SINTÉTICO'!Q227</f>
        <v>0</v>
      </c>
      <c r="F45" s="423">
        <f>$E$45*F44</f>
        <v>0</v>
      </c>
      <c r="G45" s="423">
        <f t="shared" ref="G45:Q45" si="15">$E$45*G44</f>
        <v>0</v>
      </c>
      <c r="H45" s="423">
        <f t="shared" si="15"/>
        <v>0</v>
      </c>
      <c r="I45" s="423">
        <f t="shared" si="15"/>
        <v>0</v>
      </c>
      <c r="J45" s="423">
        <f t="shared" si="15"/>
        <v>0</v>
      </c>
      <c r="K45" s="423">
        <f t="shared" si="15"/>
        <v>0</v>
      </c>
      <c r="L45" s="423">
        <f t="shared" si="15"/>
        <v>0</v>
      </c>
      <c r="M45" s="423">
        <f t="shared" si="15"/>
        <v>0</v>
      </c>
      <c r="N45" s="423">
        <f t="shared" si="15"/>
        <v>0</v>
      </c>
      <c r="O45" s="423">
        <f t="shared" si="15"/>
        <v>0</v>
      </c>
      <c r="P45" s="423">
        <f t="shared" si="15"/>
        <v>0</v>
      </c>
      <c r="Q45" s="423">
        <f t="shared" si="15"/>
        <v>0</v>
      </c>
      <c r="R45" s="3"/>
      <c r="S45" s="360">
        <f t="shared" si="1"/>
        <v>0</v>
      </c>
      <c r="T45" s="401" t="str">
        <f t="shared" si="3"/>
        <v>OK</v>
      </c>
      <c r="U45" s="3"/>
      <c r="V45" s="3"/>
      <c r="W45" s="3"/>
      <c r="X45" s="3"/>
    </row>
    <row r="46" spans="1:24" x14ac:dyDescent="0.2">
      <c r="A46" s="3"/>
      <c r="B46" s="463">
        <v>15</v>
      </c>
      <c r="C46" s="465" t="str">
        <f>'[1]ORC. SINTÉTICO'!E257</f>
        <v>INSTALAÇÕES HIDROSSANITÁRIAS</v>
      </c>
      <c r="D46" s="344" t="s">
        <v>1556</v>
      </c>
      <c r="E46" s="348" t="e">
        <f>E47/G15</f>
        <v>#DIV/0!</v>
      </c>
      <c r="F46" s="358"/>
      <c r="G46" s="358"/>
      <c r="H46" s="358"/>
      <c r="I46" s="358"/>
      <c r="J46" s="358"/>
      <c r="K46" s="358"/>
      <c r="L46" s="420"/>
      <c r="M46" s="420"/>
      <c r="N46" s="418"/>
      <c r="O46" s="421"/>
      <c r="P46" s="421"/>
      <c r="Q46" s="393"/>
      <c r="R46" s="3"/>
      <c r="S46" s="359">
        <f t="shared" si="1"/>
        <v>0</v>
      </c>
      <c r="T46" s="401"/>
      <c r="U46" s="3"/>
      <c r="V46" s="3"/>
      <c r="W46" s="3"/>
      <c r="X46" s="3"/>
    </row>
    <row r="47" spans="1:24" x14ac:dyDescent="0.2">
      <c r="A47" s="3"/>
      <c r="B47" s="463"/>
      <c r="C47" s="466"/>
      <c r="D47" s="344" t="s">
        <v>1557</v>
      </c>
      <c r="E47" s="347">
        <f>'ORC. SINTÉTICO'!Q255</f>
        <v>0</v>
      </c>
      <c r="F47" s="423">
        <f>$E$47*F46</f>
        <v>0</v>
      </c>
      <c r="G47" s="423">
        <f t="shared" ref="G47:Q47" si="16">$E$47*G46</f>
        <v>0</v>
      </c>
      <c r="H47" s="423">
        <f t="shared" si="16"/>
        <v>0</v>
      </c>
      <c r="I47" s="423">
        <f t="shared" si="16"/>
        <v>0</v>
      </c>
      <c r="J47" s="423">
        <f t="shared" si="16"/>
        <v>0</v>
      </c>
      <c r="K47" s="423">
        <f t="shared" si="16"/>
        <v>0</v>
      </c>
      <c r="L47" s="423">
        <f t="shared" si="16"/>
        <v>0</v>
      </c>
      <c r="M47" s="423">
        <f t="shared" si="16"/>
        <v>0</v>
      </c>
      <c r="N47" s="423">
        <f t="shared" si="16"/>
        <v>0</v>
      </c>
      <c r="O47" s="423">
        <f t="shared" si="16"/>
        <v>0</v>
      </c>
      <c r="P47" s="423">
        <f t="shared" si="16"/>
        <v>0</v>
      </c>
      <c r="Q47" s="423">
        <f t="shared" si="16"/>
        <v>0</v>
      </c>
      <c r="R47" s="3"/>
      <c r="S47" s="360">
        <f t="shared" si="1"/>
        <v>0</v>
      </c>
      <c r="T47" s="401" t="str">
        <f t="shared" si="3"/>
        <v>OK</v>
      </c>
      <c r="U47" s="3"/>
      <c r="V47" s="3"/>
      <c r="W47" s="3"/>
      <c r="X47" s="3"/>
    </row>
    <row r="48" spans="1:24" x14ac:dyDescent="0.2">
      <c r="A48" s="3"/>
      <c r="B48" s="463">
        <v>16</v>
      </c>
      <c r="C48" s="465" t="str">
        <f>'[1]ORC. SINTÉTICO'!E381</f>
        <v>INSTALAÇÕES ELÉTRICAS</v>
      </c>
      <c r="D48" s="344" t="s">
        <v>1556</v>
      </c>
      <c r="E48" s="348" t="e">
        <f>E49/G15</f>
        <v>#DIV/0!</v>
      </c>
      <c r="F48" s="358"/>
      <c r="G48" s="358"/>
      <c r="H48" s="358"/>
      <c r="I48" s="358"/>
      <c r="J48" s="358"/>
      <c r="K48" s="358"/>
      <c r="L48" s="420"/>
      <c r="M48" s="420"/>
      <c r="N48" s="418"/>
      <c r="O48" s="421"/>
      <c r="P48" s="421"/>
      <c r="Q48" s="393"/>
      <c r="R48" s="3"/>
      <c r="S48" s="359">
        <f t="shared" si="1"/>
        <v>0</v>
      </c>
      <c r="T48" s="401"/>
      <c r="U48" s="3"/>
      <c r="V48" s="3"/>
      <c r="W48" s="3"/>
      <c r="X48" s="3"/>
    </row>
    <row r="49" spans="1:26" x14ac:dyDescent="0.2">
      <c r="A49" s="3"/>
      <c r="B49" s="463"/>
      <c r="C49" s="466"/>
      <c r="D49" s="344" t="s">
        <v>1557</v>
      </c>
      <c r="E49" s="347">
        <f>'ORC. SINTÉTICO'!Q379</f>
        <v>0</v>
      </c>
      <c r="F49" s="423">
        <f>$E$49*F48</f>
        <v>0</v>
      </c>
      <c r="G49" s="423">
        <f t="shared" ref="G49:Q49" si="17">$E$49*G48</f>
        <v>0</v>
      </c>
      <c r="H49" s="423">
        <f t="shared" si="17"/>
        <v>0</v>
      </c>
      <c r="I49" s="423">
        <f t="shared" si="17"/>
        <v>0</v>
      </c>
      <c r="J49" s="423">
        <f t="shared" si="17"/>
        <v>0</v>
      </c>
      <c r="K49" s="423">
        <f t="shared" si="17"/>
        <v>0</v>
      </c>
      <c r="L49" s="423">
        <f t="shared" si="17"/>
        <v>0</v>
      </c>
      <c r="M49" s="423">
        <f t="shared" si="17"/>
        <v>0</v>
      </c>
      <c r="N49" s="423">
        <f t="shared" si="17"/>
        <v>0</v>
      </c>
      <c r="O49" s="423">
        <f t="shared" si="17"/>
        <v>0</v>
      </c>
      <c r="P49" s="423">
        <f t="shared" si="17"/>
        <v>0</v>
      </c>
      <c r="Q49" s="423">
        <f t="shared" si="17"/>
        <v>0</v>
      </c>
      <c r="R49" s="3"/>
      <c r="S49" s="360">
        <f t="shared" si="1"/>
        <v>0</v>
      </c>
      <c r="T49" s="401" t="str">
        <f t="shared" si="3"/>
        <v>OK</v>
      </c>
      <c r="U49" s="3"/>
      <c r="V49" s="3"/>
      <c r="W49" s="3"/>
      <c r="X49" s="3"/>
    </row>
    <row r="50" spans="1:26" x14ac:dyDescent="0.2">
      <c r="A50" s="3"/>
      <c r="B50" s="463">
        <v>17</v>
      </c>
      <c r="C50" s="465" t="str">
        <f>'[1]ORC. SINTÉTICO'!E492</f>
        <v>CLIMATIZAÇÃO</v>
      </c>
      <c r="D50" s="344" t="s">
        <v>1556</v>
      </c>
      <c r="E50" s="348" t="e">
        <f>E51/G15</f>
        <v>#DIV/0!</v>
      </c>
      <c r="F50" s="358"/>
      <c r="G50" s="358"/>
      <c r="H50" s="358"/>
      <c r="I50" s="358"/>
      <c r="J50" s="358"/>
      <c r="K50" s="358"/>
      <c r="L50" s="420"/>
      <c r="M50" s="420"/>
      <c r="N50" s="418"/>
      <c r="O50" s="421"/>
      <c r="P50" s="421"/>
      <c r="Q50" s="393"/>
      <c r="R50" s="3"/>
      <c r="S50" s="359">
        <f t="shared" si="1"/>
        <v>0</v>
      </c>
      <c r="T50" s="401"/>
      <c r="U50" s="3"/>
      <c r="V50" s="3"/>
      <c r="W50" s="3"/>
      <c r="X50" s="3"/>
    </row>
    <row r="51" spans="1:26" x14ac:dyDescent="0.2">
      <c r="A51" s="3"/>
      <c r="B51" s="463"/>
      <c r="C51" s="466"/>
      <c r="D51" s="344" t="s">
        <v>1557</v>
      </c>
      <c r="E51" s="347">
        <f>'ORC. SINTÉTICO'!Q490</f>
        <v>0</v>
      </c>
      <c r="F51" s="423">
        <f>$E$51*F50</f>
        <v>0</v>
      </c>
      <c r="G51" s="423">
        <f t="shared" ref="G51:Q51" si="18">$E$51*G50</f>
        <v>0</v>
      </c>
      <c r="H51" s="423">
        <f t="shared" si="18"/>
        <v>0</v>
      </c>
      <c r="I51" s="423">
        <f t="shared" si="18"/>
        <v>0</v>
      </c>
      <c r="J51" s="423">
        <f t="shared" si="18"/>
        <v>0</v>
      </c>
      <c r="K51" s="423">
        <f t="shared" si="18"/>
        <v>0</v>
      </c>
      <c r="L51" s="423">
        <f t="shared" si="18"/>
        <v>0</v>
      </c>
      <c r="M51" s="423">
        <f t="shared" si="18"/>
        <v>0</v>
      </c>
      <c r="N51" s="423">
        <f t="shared" si="18"/>
        <v>0</v>
      </c>
      <c r="O51" s="423">
        <f t="shared" si="18"/>
        <v>0</v>
      </c>
      <c r="P51" s="423">
        <f t="shared" si="18"/>
        <v>0</v>
      </c>
      <c r="Q51" s="423">
        <f t="shared" si="18"/>
        <v>0</v>
      </c>
      <c r="R51" s="3"/>
      <c r="S51" s="360">
        <f t="shared" si="1"/>
        <v>0</v>
      </c>
      <c r="T51" s="401" t="str">
        <f t="shared" si="3"/>
        <v>OK</v>
      </c>
      <c r="U51" s="3"/>
      <c r="V51" s="3"/>
      <c r="W51" s="3"/>
      <c r="X51" s="3"/>
    </row>
    <row r="52" spans="1:26" x14ac:dyDescent="0.2">
      <c r="A52" s="3"/>
      <c r="B52" s="463">
        <v>18</v>
      </c>
      <c r="C52" s="465" t="str">
        <f>'[1]ORC. SINTÉTICO'!E513</f>
        <v>DADOS E VOZ</v>
      </c>
      <c r="D52" s="344" t="s">
        <v>1556</v>
      </c>
      <c r="E52" s="348" t="e">
        <f>E53/G15</f>
        <v>#DIV/0!</v>
      </c>
      <c r="F52" s="358"/>
      <c r="G52" s="358"/>
      <c r="H52" s="358"/>
      <c r="I52" s="358"/>
      <c r="J52" s="358"/>
      <c r="K52" s="358"/>
      <c r="L52" s="420"/>
      <c r="M52" s="420"/>
      <c r="N52" s="418"/>
      <c r="O52" s="421"/>
      <c r="P52" s="421"/>
      <c r="Q52" s="393"/>
      <c r="R52" s="3"/>
      <c r="S52" s="359">
        <f t="shared" si="1"/>
        <v>0</v>
      </c>
      <c r="T52" s="401"/>
      <c r="U52" s="3"/>
      <c r="V52" s="3"/>
      <c r="W52" s="3"/>
      <c r="X52" s="3"/>
    </row>
    <row r="53" spans="1:26" x14ac:dyDescent="0.2">
      <c r="A53" s="3"/>
      <c r="B53" s="463"/>
      <c r="C53" s="466"/>
      <c r="D53" s="344" t="s">
        <v>1557</v>
      </c>
      <c r="E53" s="347">
        <f>'ORC. SINTÉTICO'!Q511</f>
        <v>0</v>
      </c>
      <c r="F53" s="423">
        <f>$E$53*F52</f>
        <v>0</v>
      </c>
      <c r="G53" s="423">
        <f t="shared" ref="G53:Q53" si="19">$E$53*G52</f>
        <v>0</v>
      </c>
      <c r="H53" s="423">
        <f t="shared" si="19"/>
        <v>0</v>
      </c>
      <c r="I53" s="423">
        <f t="shared" si="19"/>
        <v>0</v>
      </c>
      <c r="J53" s="423">
        <f t="shared" si="19"/>
        <v>0</v>
      </c>
      <c r="K53" s="423">
        <f t="shared" si="19"/>
        <v>0</v>
      </c>
      <c r="L53" s="423">
        <f t="shared" si="19"/>
        <v>0</v>
      </c>
      <c r="M53" s="423">
        <f t="shared" si="19"/>
        <v>0</v>
      </c>
      <c r="N53" s="423">
        <f>$E$53*N52</f>
        <v>0</v>
      </c>
      <c r="O53" s="423">
        <f t="shared" si="19"/>
        <v>0</v>
      </c>
      <c r="P53" s="423">
        <f t="shared" si="19"/>
        <v>0</v>
      </c>
      <c r="Q53" s="423">
        <f t="shared" si="19"/>
        <v>0</v>
      </c>
      <c r="R53" s="3"/>
      <c r="S53" s="360">
        <f t="shared" si="1"/>
        <v>0</v>
      </c>
      <c r="T53" s="401" t="str">
        <f t="shared" si="3"/>
        <v>OK</v>
      </c>
      <c r="U53" s="3"/>
      <c r="V53" s="3"/>
      <c r="W53" s="3"/>
      <c r="X53" s="3"/>
    </row>
    <row r="54" spans="1:26" x14ac:dyDescent="0.2">
      <c r="A54" s="3"/>
      <c r="B54" s="463">
        <v>19</v>
      </c>
      <c r="C54" s="465" t="str">
        <f>'[1]ORC. SINTÉTICO'!E535</f>
        <v>GASES MEDICINAIS</v>
      </c>
      <c r="D54" s="344" t="s">
        <v>1556</v>
      </c>
      <c r="E54" s="348" t="e">
        <f>E55/G15</f>
        <v>#DIV/0!</v>
      </c>
      <c r="F54" s="358"/>
      <c r="G54" s="358"/>
      <c r="H54" s="358"/>
      <c r="I54" s="358"/>
      <c r="J54" s="358"/>
      <c r="K54" s="358"/>
      <c r="L54" s="420"/>
      <c r="M54" s="420"/>
      <c r="N54" s="418"/>
      <c r="O54" s="421"/>
      <c r="P54" s="421"/>
      <c r="Q54" s="393"/>
      <c r="R54" s="3"/>
      <c r="S54" s="359">
        <f t="shared" si="1"/>
        <v>0</v>
      </c>
      <c r="T54" s="401"/>
      <c r="U54" s="3"/>
      <c r="V54" s="3"/>
      <c r="W54" s="3"/>
      <c r="X54" s="3"/>
    </row>
    <row r="55" spans="1:26" x14ac:dyDescent="0.2">
      <c r="A55" s="3"/>
      <c r="B55" s="463"/>
      <c r="C55" s="466"/>
      <c r="D55" s="344" t="s">
        <v>1557</v>
      </c>
      <c r="E55" s="347">
        <f>'ORC. SINTÉTICO'!Q533</f>
        <v>0</v>
      </c>
      <c r="F55" s="423">
        <f>$E$55*F54</f>
        <v>0</v>
      </c>
      <c r="G55" s="423">
        <f t="shared" ref="G55:Q55" si="20">$E$55*G54</f>
        <v>0</v>
      </c>
      <c r="H55" s="423">
        <f t="shared" si="20"/>
        <v>0</v>
      </c>
      <c r="I55" s="423">
        <f t="shared" si="20"/>
        <v>0</v>
      </c>
      <c r="J55" s="423">
        <f t="shared" si="20"/>
        <v>0</v>
      </c>
      <c r="K55" s="423">
        <f t="shared" si="20"/>
        <v>0</v>
      </c>
      <c r="L55" s="423">
        <f t="shared" si="20"/>
        <v>0</v>
      </c>
      <c r="M55" s="423">
        <f t="shared" si="20"/>
        <v>0</v>
      </c>
      <c r="N55" s="423">
        <f t="shared" si="20"/>
        <v>0</v>
      </c>
      <c r="O55" s="423">
        <f>$E$55*O54</f>
        <v>0</v>
      </c>
      <c r="P55" s="423">
        <f t="shared" si="20"/>
        <v>0</v>
      </c>
      <c r="Q55" s="423">
        <f t="shared" si="20"/>
        <v>0</v>
      </c>
      <c r="R55" s="3"/>
      <c r="S55" s="360">
        <f t="shared" si="1"/>
        <v>0</v>
      </c>
      <c r="T55" s="401" t="str">
        <f t="shared" si="3"/>
        <v>OK</v>
      </c>
      <c r="U55" s="3"/>
      <c r="V55" s="3"/>
      <c r="W55" s="3"/>
      <c r="X55" s="3"/>
    </row>
    <row r="56" spans="1:26" x14ac:dyDescent="0.2">
      <c r="A56" s="3"/>
      <c r="B56" s="463">
        <v>20</v>
      </c>
      <c r="C56" s="465" t="str">
        <f>'[1]ORC. SINTÉTICO'!E545</f>
        <v>URBANIZAÇÃO</v>
      </c>
      <c r="D56" s="344" t="s">
        <v>1556</v>
      </c>
      <c r="E56" s="348" t="e">
        <f>E57/G15</f>
        <v>#DIV/0!</v>
      </c>
      <c r="F56" s="358"/>
      <c r="G56" s="358"/>
      <c r="H56" s="358"/>
      <c r="I56" s="358"/>
      <c r="J56" s="358"/>
      <c r="K56" s="358"/>
      <c r="L56" s="420"/>
      <c r="M56" s="420"/>
      <c r="N56" s="418"/>
      <c r="O56" s="421"/>
      <c r="P56" s="421"/>
      <c r="Q56" s="393"/>
      <c r="R56" s="3"/>
      <c r="S56" s="359">
        <f t="shared" si="1"/>
        <v>0</v>
      </c>
      <c r="T56" s="401"/>
      <c r="U56" s="3"/>
      <c r="V56" s="3"/>
      <c r="W56" s="3"/>
      <c r="X56" s="3"/>
    </row>
    <row r="57" spans="1:26" x14ac:dyDescent="0.2">
      <c r="A57" s="3"/>
      <c r="B57" s="463"/>
      <c r="C57" s="466"/>
      <c r="D57" s="344" t="s">
        <v>1557</v>
      </c>
      <c r="E57" s="347">
        <f>'ORC. SINTÉTICO'!Q543</f>
        <v>0</v>
      </c>
      <c r="F57" s="423">
        <f>$E$57*F56</f>
        <v>0</v>
      </c>
      <c r="G57" s="423">
        <f t="shared" ref="G57:Q57" si="21">$E$57*G56</f>
        <v>0</v>
      </c>
      <c r="H57" s="423">
        <f t="shared" si="21"/>
        <v>0</v>
      </c>
      <c r="I57" s="423">
        <f t="shared" si="21"/>
        <v>0</v>
      </c>
      <c r="J57" s="423">
        <f t="shared" si="21"/>
        <v>0</v>
      </c>
      <c r="K57" s="423">
        <f t="shared" si="21"/>
        <v>0</v>
      </c>
      <c r="L57" s="423">
        <f t="shared" si="21"/>
        <v>0</v>
      </c>
      <c r="M57" s="423">
        <f t="shared" si="21"/>
        <v>0</v>
      </c>
      <c r="N57" s="423">
        <f t="shared" si="21"/>
        <v>0</v>
      </c>
      <c r="O57" s="423">
        <f t="shared" si="21"/>
        <v>0</v>
      </c>
      <c r="P57" s="423">
        <f t="shared" si="21"/>
        <v>0</v>
      </c>
      <c r="Q57" s="423">
        <f t="shared" si="21"/>
        <v>0</v>
      </c>
      <c r="R57" s="3"/>
      <c r="S57" s="360">
        <f t="shared" si="1"/>
        <v>0</v>
      </c>
      <c r="T57" s="401" t="str">
        <f t="shared" si="3"/>
        <v>OK</v>
      </c>
      <c r="U57" s="3"/>
      <c r="V57" s="3"/>
      <c r="W57" s="3"/>
      <c r="X57" s="3"/>
    </row>
    <row r="58" spans="1:26" x14ac:dyDescent="0.2">
      <c r="A58" s="3"/>
      <c r="B58" s="463">
        <v>21</v>
      </c>
      <c r="C58" s="465" t="str">
        <f>'[1]ORC. SINTÉTICO'!E553</f>
        <v>SERVIÇOS COMPLEMENTARES</v>
      </c>
      <c r="D58" s="344" t="s">
        <v>1556</v>
      </c>
      <c r="E58" s="348" t="e">
        <f>E59/G15</f>
        <v>#DIV/0!</v>
      </c>
      <c r="F58" s="358"/>
      <c r="G58" s="358"/>
      <c r="H58" s="358"/>
      <c r="I58" s="358"/>
      <c r="J58" s="358"/>
      <c r="K58" s="358"/>
      <c r="L58" s="420"/>
      <c r="M58" s="420"/>
      <c r="N58" s="418"/>
      <c r="O58" s="421"/>
      <c r="P58" s="421"/>
      <c r="Q58" s="393"/>
      <c r="R58" s="3"/>
      <c r="S58" s="359">
        <f t="shared" si="1"/>
        <v>0</v>
      </c>
      <c r="T58" s="401"/>
      <c r="U58" s="3"/>
      <c r="V58" s="3"/>
      <c r="W58" s="3"/>
      <c r="X58" s="3"/>
    </row>
    <row r="59" spans="1:26" x14ac:dyDescent="0.2">
      <c r="A59" s="3"/>
      <c r="B59" s="463"/>
      <c r="C59" s="466"/>
      <c r="D59" s="344" t="s">
        <v>1557</v>
      </c>
      <c r="E59" s="347">
        <f>'ORC. SINTÉTICO'!Q551</f>
        <v>0</v>
      </c>
      <c r="F59" s="423">
        <f>$E$59*F58</f>
        <v>0</v>
      </c>
      <c r="G59" s="423">
        <f t="shared" ref="G59:Q59" si="22">$E$59*G58</f>
        <v>0</v>
      </c>
      <c r="H59" s="423">
        <f t="shared" si="22"/>
        <v>0</v>
      </c>
      <c r="I59" s="423">
        <f t="shared" si="22"/>
        <v>0</v>
      </c>
      <c r="J59" s="423">
        <f t="shared" si="22"/>
        <v>0</v>
      </c>
      <c r="K59" s="423">
        <f t="shared" si="22"/>
        <v>0</v>
      </c>
      <c r="L59" s="423">
        <f t="shared" si="22"/>
        <v>0</v>
      </c>
      <c r="M59" s="423">
        <f t="shared" si="22"/>
        <v>0</v>
      </c>
      <c r="N59" s="423">
        <f t="shared" si="22"/>
        <v>0</v>
      </c>
      <c r="O59" s="423">
        <f>$E$59*O58</f>
        <v>0</v>
      </c>
      <c r="P59" s="423">
        <f t="shared" si="22"/>
        <v>0</v>
      </c>
      <c r="Q59" s="423">
        <f t="shared" si="22"/>
        <v>0</v>
      </c>
      <c r="R59" s="3"/>
      <c r="S59" s="360">
        <f t="shared" si="1"/>
        <v>0</v>
      </c>
      <c r="T59" s="401" t="str">
        <f t="shared" si="3"/>
        <v>OK</v>
      </c>
      <c r="U59" s="3"/>
      <c r="V59" s="3"/>
      <c r="W59" s="3"/>
      <c r="X59" s="3"/>
    </row>
    <row r="60" spans="1:26" x14ac:dyDescent="0.2">
      <c r="A60" s="3"/>
      <c r="B60" s="468">
        <v>22</v>
      </c>
      <c r="C60" s="465" t="str">
        <f>'[1]ORC. SINTÉTICO'!E556</f>
        <v>RAMPA ACESSÍVEL E ESCADA DO ACESSO PRINCIPAL</v>
      </c>
      <c r="D60" s="344" t="s">
        <v>1556</v>
      </c>
      <c r="E60" s="348" t="e">
        <f>E61/G15</f>
        <v>#DIV/0!</v>
      </c>
      <c r="F60" s="358"/>
      <c r="G60" s="358"/>
      <c r="H60" s="358"/>
      <c r="I60" s="358"/>
      <c r="J60" s="358"/>
      <c r="K60" s="358"/>
      <c r="L60" s="420"/>
      <c r="M60" s="420"/>
      <c r="N60" s="418"/>
      <c r="O60" s="421"/>
      <c r="P60" s="421"/>
      <c r="Q60" s="393"/>
      <c r="R60" s="3"/>
      <c r="S60" s="359">
        <f t="shared" si="1"/>
        <v>0</v>
      </c>
      <c r="T60" s="401"/>
      <c r="U60" s="3"/>
      <c r="V60" s="3"/>
      <c r="W60" s="3"/>
      <c r="X60" s="3"/>
    </row>
    <row r="61" spans="1:26" x14ac:dyDescent="0.2">
      <c r="A61" s="3"/>
      <c r="B61" s="469"/>
      <c r="C61" s="467"/>
      <c r="D61" s="344" t="s">
        <v>1557</v>
      </c>
      <c r="E61" s="347">
        <f>'ORC. SINTÉTICO'!Q554</f>
        <v>0</v>
      </c>
      <c r="F61" s="423">
        <f>$E$61*F60</f>
        <v>0</v>
      </c>
      <c r="G61" s="423">
        <f t="shared" ref="G61:Q61" si="23">$E$61*G60</f>
        <v>0</v>
      </c>
      <c r="H61" s="423">
        <f t="shared" si="23"/>
        <v>0</v>
      </c>
      <c r="I61" s="423">
        <f t="shared" si="23"/>
        <v>0</v>
      </c>
      <c r="J61" s="423">
        <f t="shared" si="23"/>
        <v>0</v>
      </c>
      <c r="K61" s="423">
        <f t="shared" si="23"/>
        <v>0</v>
      </c>
      <c r="L61" s="423">
        <f t="shared" si="23"/>
        <v>0</v>
      </c>
      <c r="M61" s="423">
        <f t="shared" si="23"/>
        <v>0</v>
      </c>
      <c r="N61" s="423">
        <f t="shared" si="23"/>
        <v>0</v>
      </c>
      <c r="O61" s="423">
        <f t="shared" si="23"/>
        <v>0</v>
      </c>
      <c r="P61" s="423">
        <f>$E$61*P60</f>
        <v>0</v>
      </c>
      <c r="Q61" s="423">
        <f t="shared" si="23"/>
        <v>0</v>
      </c>
      <c r="R61" s="3"/>
      <c r="S61" s="360">
        <f>SUM(F61:Q61)</f>
        <v>0</v>
      </c>
      <c r="T61" s="401" t="str">
        <f t="shared" si="3"/>
        <v>OK</v>
      </c>
      <c r="U61" s="3"/>
      <c r="V61" s="3"/>
      <c r="W61" s="3"/>
      <c r="X61" s="3"/>
    </row>
    <row r="62" spans="1:26" x14ac:dyDescent="0.2">
      <c r="A62" s="3"/>
      <c r="B62" s="468">
        <v>23</v>
      </c>
      <c r="C62" s="465" t="str">
        <f>'[1]ORC. SINTÉTICO'!E579</f>
        <v>ADMINISTRAÇÃO LOCAL DA OBRA</v>
      </c>
      <c r="D62" s="344" t="s">
        <v>1556</v>
      </c>
      <c r="E62" s="371" t="e">
        <f>E63/G15</f>
        <v>#DIV/0!</v>
      </c>
      <c r="F62" s="358"/>
      <c r="G62" s="358"/>
      <c r="H62" s="358"/>
      <c r="I62" s="358"/>
      <c r="J62" s="358"/>
      <c r="K62" s="358"/>
      <c r="L62" s="420"/>
      <c r="M62" s="420"/>
      <c r="N62" s="418"/>
      <c r="O62" s="421"/>
      <c r="P62" s="421"/>
      <c r="Q62" s="393"/>
      <c r="R62" s="3"/>
      <c r="S62" s="403">
        <f>SUM(F62:Q62)</f>
        <v>0</v>
      </c>
      <c r="T62" s="401"/>
      <c r="U62" s="401">
        <f>SUM(N19,N21,N23,N25,N27,N29,N31,N31,N33,N35,N37,N39,N41,N43,N45,N47,N49,N51,N53,N55,N57,N59,N61)</f>
        <v>0</v>
      </c>
      <c r="V62" s="402">
        <f>SUM($E$19,$E$21,$E$23,$E$25,$E$27,$E$29,$E$31,$E$33,$E$35,$E$37,$E$39,$E$41,$E$43,$E$45,$E$47,$E$49,$E$51,$E$53,$E$55,$E$57,$E$59,$E$61)</f>
        <v>0</v>
      </c>
      <c r="W62" s="364" t="e">
        <f>U62/V62</f>
        <v>#DIV/0!</v>
      </c>
      <c r="X62" s="3"/>
    </row>
    <row r="63" spans="1:26" x14ac:dyDescent="0.2">
      <c r="A63" s="3"/>
      <c r="B63" s="474"/>
      <c r="C63" s="467"/>
      <c r="D63" s="344" t="s">
        <v>1557</v>
      </c>
      <c r="E63" s="368">
        <f>'ORC. SINTÉTICO'!Q579</f>
        <v>0</v>
      </c>
      <c r="F63" s="423">
        <f>$E$63*F62</f>
        <v>0</v>
      </c>
      <c r="G63" s="423">
        <f t="shared" ref="G63:Q63" si="24">$E$63*G62</f>
        <v>0</v>
      </c>
      <c r="H63" s="423">
        <f t="shared" si="24"/>
        <v>0</v>
      </c>
      <c r="I63" s="423">
        <f t="shared" si="24"/>
        <v>0</v>
      </c>
      <c r="J63" s="423">
        <f t="shared" si="24"/>
        <v>0</v>
      </c>
      <c r="K63" s="423">
        <f t="shared" si="24"/>
        <v>0</v>
      </c>
      <c r="L63" s="423">
        <f t="shared" si="24"/>
        <v>0</v>
      </c>
      <c r="M63" s="423">
        <f t="shared" si="24"/>
        <v>0</v>
      </c>
      <c r="N63" s="423">
        <f t="shared" si="24"/>
        <v>0</v>
      </c>
      <c r="O63" s="423">
        <f t="shared" si="24"/>
        <v>0</v>
      </c>
      <c r="P63" s="423">
        <f>$E$63*P62</f>
        <v>0</v>
      </c>
      <c r="Q63" s="423">
        <f t="shared" si="24"/>
        <v>0</v>
      </c>
      <c r="R63" s="3"/>
      <c r="S63" s="369">
        <f>SUM(F63:Q63)</f>
        <v>0</v>
      </c>
      <c r="T63" s="401" t="str">
        <f t="shared" si="3"/>
        <v>OK</v>
      </c>
      <c r="U63" s="3"/>
      <c r="V63" s="3"/>
      <c r="W63" s="3"/>
      <c r="X63" s="3"/>
    </row>
    <row r="64" spans="1:26" ht="15.75" customHeight="1" x14ac:dyDescent="0.2">
      <c r="A64" s="3"/>
      <c r="B64" s="470" t="s">
        <v>1589</v>
      </c>
      <c r="C64" s="471"/>
      <c r="D64" s="361" t="s">
        <v>1556</v>
      </c>
      <c r="E64" s="362" t="e">
        <f>SUM(E54,E52,E50,E48,E46,E44,E42,E40,E38,E36,E34,E32,E30,E28,E26,E24,E22,E20,E18,E56,E58,E60,E62)</f>
        <v>#DIV/0!</v>
      </c>
      <c r="F64" s="363" t="e">
        <f t="shared" ref="F64:Q64" si="25">F65/$E$65</f>
        <v>#DIV/0!</v>
      </c>
      <c r="G64" s="363" t="e">
        <f t="shared" si="25"/>
        <v>#DIV/0!</v>
      </c>
      <c r="H64" s="363" t="e">
        <f t="shared" si="25"/>
        <v>#DIV/0!</v>
      </c>
      <c r="I64" s="363" t="e">
        <f t="shared" si="25"/>
        <v>#DIV/0!</v>
      </c>
      <c r="J64" s="363" t="e">
        <f t="shared" si="25"/>
        <v>#DIV/0!</v>
      </c>
      <c r="K64" s="363" t="e">
        <f t="shared" si="25"/>
        <v>#DIV/0!</v>
      </c>
      <c r="L64" s="363" t="e">
        <f t="shared" si="25"/>
        <v>#DIV/0!</v>
      </c>
      <c r="M64" s="363" t="e">
        <f t="shared" si="25"/>
        <v>#DIV/0!</v>
      </c>
      <c r="N64" s="363" t="e">
        <f t="shared" si="25"/>
        <v>#DIV/0!</v>
      </c>
      <c r="O64" s="363" t="e">
        <f t="shared" si="25"/>
        <v>#DIV/0!</v>
      </c>
      <c r="P64" s="363" t="e">
        <f t="shared" si="25"/>
        <v>#DIV/0!</v>
      </c>
      <c r="Q64" s="394" t="e">
        <f t="shared" si="25"/>
        <v>#DIV/0!</v>
      </c>
      <c r="R64" s="3"/>
      <c r="S64" s="404" t="e">
        <f>SUM(F64:Q64)</f>
        <v>#DIV/0!</v>
      </c>
      <c r="T64" s="401" t="e">
        <f t="shared" si="3"/>
        <v>#DIV/0!</v>
      </c>
      <c r="U64" s="3"/>
      <c r="V64" s="3"/>
      <c r="W64" s="3"/>
      <c r="X64" s="3"/>
      <c r="Y64" s="3"/>
      <c r="Z64" s="3"/>
    </row>
    <row r="65" spans="1:26" ht="15.75" customHeight="1" x14ac:dyDescent="0.2">
      <c r="A65" s="3"/>
      <c r="B65" s="472"/>
      <c r="C65" s="473"/>
      <c r="D65" s="386" t="s">
        <v>1557</v>
      </c>
      <c r="E65" s="387">
        <f>SUM(E55,E53,E51,E49,E47,E45,E43,E41,E39,E37,E35,E33,E31,E29,E27,E25,E23,E21,E19,E57,E59,E61,E63)</f>
        <v>0</v>
      </c>
      <c r="F65" s="388">
        <f>SUM(F19,F21,F23,F25,F27,F29,F31,F33,F35,F37,F39,F41,F43,F45,F47,F49,F51,F53,F55,F57,F59,F61,F63)</f>
        <v>0</v>
      </c>
      <c r="G65" s="388">
        <f>SUM(G19,G21,G23,G25,G27,G29,G31,G33,G35,G37,G39,G41,G43,G45,G47,G49,G51,G53,G55,G57,G59,G61,G63)</f>
        <v>0</v>
      </c>
      <c r="H65" s="389">
        <f>SUM(H19,H21,H25,H23,H27,H29,H31,H33,H35,H37,H39,H41,H43,H45,H47,H49,H51,H53,H55,H57,H59,H61,H63)</f>
        <v>0</v>
      </c>
      <c r="I65" s="388">
        <f t="shared" ref="I65:Q65" si="26">SUM(I19,I21,I23,I25,I27,I29,I31,I33,I35,I37,I39,I41,I43,I45,I47,I49,I51,I53,I55,I57,I59,I61,I63)</f>
        <v>0</v>
      </c>
      <c r="J65" s="388">
        <f t="shared" si="26"/>
        <v>0</v>
      </c>
      <c r="K65" s="389">
        <f t="shared" si="26"/>
        <v>0</v>
      </c>
      <c r="L65" s="388">
        <f t="shared" si="26"/>
        <v>0</v>
      </c>
      <c r="M65" s="389">
        <f t="shared" si="26"/>
        <v>0</v>
      </c>
      <c r="N65" s="389">
        <f t="shared" si="26"/>
        <v>0</v>
      </c>
      <c r="O65" s="389">
        <f t="shared" si="26"/>
        <v>0</v>
      </c>
      <c r="P65" s="389">
        <f t="shared" si="26"/>
        <v>0</v>
      </c>
      <c r="Q65" s="395">
        <f t="shared" si="26"/>
        <v>0</v>
      </c>
      <c r="R65" s="3"/>
      <c r="S65" s="370">
        <f>SUM(F65:Q65)</f>
        <v>0</v>
      </c>
      <c r="T65" s="401" t="str">
        <f t="shared" si="3"/>
        <v>OK</v>
      </c>
      <c r="U65" s="3"/>
      <c r="V65" s="3"/>
      <c r="W65" s="3"/>
      <c r="X65" s="3"/>
      <c r="Y65" s="3"/>
      <c r="Z65" s="3"/>
    </row>
    <row r="66" spans="1:26" ht="15.75" customHeight="1" x14ac:dyDescent="0.2">
      <c r="A66" s="3"/>
      <c r="B66" s="436" t="s">
        <v>1590</v>
      </c>
      <c r="C66" s="437"/>
      <c r="D66" s="361" t="s">
        <v>1556</v>
      </c>
      <c r="E66" s="390" t="e">
        <f>SUM(E54,E52,E50,E48,E46,E44,E42,E40,E38,E36,E34,E32,E30,E28,E26,E24,E22,E20,E18,E56,E58,E60,E62)</f>
        <v>#DIV/0!</v>
      </c>
      <c r="F66" s="398" t="e">
        <f>F64</f>
        <v>#DIV/0!</v>
      </c>
      <c r="G66" s="398" t="e">
        <f>F66+G64</f>
        <v>#DIV/0!</v>
      </c>
      <c r="H66" s="398" t="e">
        <f>G66+H64</f>
        <v>#DIV/0!</v>
      </c>
      <c r="I66" s="398" t="e">
        <f t="shared" ref="I66:Q66" si="27">H66+I64</f>
        <v>#DIV/0!</v>
      </c>
      <c r="J66" s="398" t="e">
        <f t="shared" si="27"/>
        <v>#DIV/0!</v>
      </c>
      <c r="K66" s="398" t="e">
        <f t="shared" si="27"/>
        <v>#DIV/0!</v>
      </c>
      <c r="L66" s="398" t="e">
        <f t="shared" si="27"/>
        <v>#DIV/0!</v>
      </c>
      <c r="M66" s="398" t="e">
        <f t="shared" si="27"/>
        <v>#DIV/0!</v>
      </c>
      <c r="N66" s="398" t="e">
        <f>M66+N64</f>
        <v>#DIV/0!</v>
      </c>
      <c r="O66" s="398" t="e">
        <f t="shared" si="27"/>
        <v>#DIV/0!</v>
      </c>
      <c r="P66" s="398" t="e">
        <f t="shared" si="27"/>
        <v>#DIV/0!</v>
      </c>
      <c r="Q66" s="398" t="e">
        <f t="shared" si="27"/>
        <v>#DIV/0!</v>
      </c>
      <c r="R66" s="3"/>
      <c r="S66" s="3"/>
      <c r="T66" s="401"/>
      <c r="U66" s="3"/>
      <c r="V66" s="3"/>
      <c r="W66" s="3"/>
      <c r="X66" s="3"/>
      <c r="Y66" s="3"/>
      <c r="Z66" s="3"/>
    </row>
    <row r="67" spans="1:26" ht="15.75" customHeight="1" thickBot="1" x14ac:dyDescent="0.25">
      <c r="A67" s="3"/>
      <c r="B67" s="438"/>
      <c r="C67" s="439"/>
      <c r="D67" s="396" t="s">
        <v>1557</v>
      </c>
      <c r="E67" s="397">
        <f>SUM(E55,E53,E51,E49,E47,E45,E43,E41,E39,E37,E35,E33,E31,E29,E27,E25,E23,E21,E19,E57,E59,E61,E63)</f>
        <v>0</v>
      </c>
      <c r="F67" s="399">
        <f>F65</f>
        <v>0</v>
      </c>
      <c r="G67" s="400">
        <f>F67+G65</f>
        <v>0</v>
      </c>
      <c r="H67" s="400">
        <f t="shared" ref="H67:Q67" si="28">G67+H65</f>
        <v>0</v>
      </c>
      <c r="I67" s="400">
        <f t="shared" si="28"/>
        <v>0</v>
      </c>
      <c r="J67" s="400">
        <f t="shared" si="28"/>
        <v>0</v>
      </c>
      <c r="K67" s="400">
        <f t="shared" si="28"/>
        <v>0</v>
      </c>
      <c r="L67" s="400">
        <f t="shared" si="28"/>
        <v>0</v>
      </c>
      <c r="M67" s="400">
        <f t="shared" si="28"/>
        <v>0</v>
      </c>
      <c r="N67" s="400">
        <f>M67+N65</f>
        <v>0</v>
      </c>
      <c r="O67" s="400">
        <f t="shared" si="28"/>
        <v>0</v>
      </c>
      <c r="P67" s="400">
        <f t="shared" si="28"/>
        <v>0</v>
      </c>
      <c r="Q67" s="400">
        <f t="shared" si="28"/>
        <v>0</v>
      </c>
      <c r="R67" s="3"/>
      <c r="S67" s="3"/>
      <c r="T67" s="401"/>
      <c r="U67" s="3"/>
      <c r="V67" s="3"/>
      <c r="W67" s="3"/>
      <c r="X67" s="3"/>
      <c r="Y67" s="3"/>
      <c r="Z67" s="3"/>
    </row>
    <row r="68" spans="1:26" ht="15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3"/>
      <c r="B70" s="3"/>
      <c r="C70" s="3"/>
      <c r="D70" s="3"/>
      <c r="E70" s="3"/>
      <c r="F70" s="432"/>
      <c r="G70" s="432"/>
      <c r="H70" s="432"/>
      <c r="I70" s="432"/>
      <c r="J70" s="432"/>
      <c r="K70" s="432"/>
      <c r="L70" s="432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thickBot="1" x14ac:dyDescent="0.25">
      <c r="A71" s="3"/>
      <c r="B71" s="3"/>
      <c r="C71" s="3"/>
      <c r="D71" s="3"/>
      <c r="E71" s="3"/>
      <c r="F71" s="433"/>
      <c r="G71" s="433"/>
      <c r="H71" s="433"/>
      <c r="I71" s="433"/>
      <c r="J71" s="433"/>
      <c r="K71" s="43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5.5" customHeight="1" x14ac:dyDescent="0.2">
      <c r="A72" s="3"/>
      <c r="B72" s="3"/>
      <c r="C72" s="3"/>
      <c r="D72" s="3"/>
      <c r="E72" s="408"/>
      <c r="F72" s="435"/>
      <c r="G72" s="435"/>
      <c r="H72" s="435"/>
      <c r="I72" s="435"/>
      <c r="J72" s="435"/>
      <c r="K72" s="435"/>
      <c r="L72" s="408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3"/>
      <c r="B73" s="3"/>
      <c r="C73" s="3"/>
      <c r="D73" s="3"/>
      <c r="E73" s="3"/>
      <c r="F73" s="434" t="s">
        <v>1595</v>
      </c>
      <c r="G73" s="434"/>
      <c r="H73" s="434"/>
      <c r="I73" s="434"/>
      <c r="J73" s="434"/>
      <c r="K73" s="434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3"/>
      <c r="B74" s="3"/>
      <c r="C74" s="3"/>
      <c r="D74" s="3"/>
      <c r="E74" s="3"/>
      <c r="F74" s="431"/>
      <c r="G74" s="431"/>
      <c r="H74" s="431"/>
      <c r="I74" s="431"/>
      <c r="J74" s="431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48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 x14ac:dyDescent="0.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 x14ac:dyDescent="0.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 x14ac:dyDescent="0.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 x14ac:dyDescent="0.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 x14ac:dyDescent="0.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</sheetData>
  <mergeCells count="62">
    <mergeCell ref="C36:C37"/>
    <mergeCell ref="C38:C39"/>
    <mergeCell ref="C40:C41"/>
    <mergeCell ref="C56:C57"/>
    <mergeCell ref="C58:C59"/>
    <mergeCell ref="C44:C45"/>
    <mergeCell ref="C46:C47"/>
    <mergeCell ref="C48:C49"/>
    <mergeCell ref="C50:C51"/>
    <mergeCell ref="C52:C53"/>
    <mergeCell ref="C54:C55"/>
    <mergeCell ref="B56:B57"/>
    <mergeCell ref="B58:B59"/>
    <mergeCell ref="B60:B61"/>
    <mergeCell ref="B64:C65"/>
    <mergeCell ref="B62:B63"/>
    <mergeCell ref="C62:C63"/>
    <mergeCell ref="C60:C61"/>
    <mergeCell ref="C32:C33"/>
    <mergeCell ref="C34:C35"/>
    <mergeCell ref="C20:C21"/>
    <mergeCell ref="C22:C23"/>
    <mergeCell ref="C24:C25"/>
    <mergeCell ref="C26:C27"/>
    <mergeCell ref="C28:C29"/>
    <mergeCell ref="B20:B21"/>
    <mergeCell ref="B22:B23"/>
    <mergeCell ref="C30:C31"/>
    <mergeCell ref="B52:B53"/>
    <mergeCell ref="B54:B55"/>
    <mergeCell ref="B48:B49"/>
    <mergeCell ref="B50:B51"/>
    <mergeCell ref="B44:B45"/>
    <mergeCell ref="B46:B47"/>
    <mergeCell ref="B40:B41"/>
    <mergeCell ref="B42:B43"/>
    <mergeCell ref="B36:B37"/>
    <mergeCell ref="B38:B39"/>
    <mergeCell ref="B32:B33"/>
    <mergeCell ref="B34:B35"/>
    <mergeCell ref="C42:C43"/>
    <mergeCell ref="B66:C67"/>
    <mergeCell ref="B2:Q6"/>
    <mergeCell ref="B16:D16"/>
    <mergeCell ref="E16:H16"/>
    <mergeCell ref="B18:B19"/>
    <mergeCell ref="C18:C19"/>
    <mergeCell ref="I16:Q16"/>
    <mergeCell ref="B15:D15"/>
    <mergeCell ref="E15:F15"/>
    <mergeCell ref="G15:H15"/>
    <mergeCell ref="I15:Q15"/>
    <mergeCell ref="N8:Q13"/>
    <mergeCell ref="B28:B29"/>
    <mergeCell ref="B30:B31"/>
    <mergeCell ref="B24:B25"/>
    <mergeCell ref="B26:B27"/>
    <mergeCell ref="F74:J74"/>
    <mergeCell ref="F70:L70"/>
    <mergeCell ref="F71:K71"/>
    <mergeCell ref="F73:K73"/>
    <mergeCell ref="F72:K72"/>
  </mergeCells>
  <phoneticPr fontId="26" type="noConversion"/>
  <pageMargins left="0.25" right="0.25" top="0.75" bottom="0.75" header="0.3" footer="0.3"/>
  <pageSetup paperSize="9" scale="44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FBFBF"/>
    <pageSetUpPr fitToPage="1"/>
  </sheetPr>
  <dimension ref="A1:Z997"/>
  <sheetViews>
    <sheetView showGridLines="0" topLeftCell="A31" zoomScale="95" zoomScaleNormal="95" workbookViewId="0">
      <selection activeCell="B51" sqref="B51:F53"/>
    </sheetView>
  </sheetViews>
  <sheetFormatPr defaultColWidth="12.5" defaultRowHeight="14.25" x14ac:dyDescent="0.2"/>
  <cols>
    <col min="1" max="1" width="3.25" customWidth="1"/>
    <col min="2" max="2" width="13.25" customWidth="1"/>
    <col min="3" max="3" width="70.125" customWidth="1"/>
    <col min="4" max="5" width="28.75" customWidth="1"/>
    <col min="6" max="6" width="18.25" customWidth="1"/>
    <col min="7" max="7" width="3.25" customWidth="1"/>
    <col min="8" max="8" width="18.25" customWidth="1"/>
    <col min="9" max="9" width="19.5" customWidth="1"/>
    <col min="10" max="10" width="13.75" customWidth="1"/>
    <col min="11" max="11" width="17.75" customWidth="1"/>
    <col min="12" max="12" width="19" customWidth="1"/>
    <col min="13" max="13" width="13.75" customWidth="1"/>
    <col min="14" max="14" width="2.75" customWidth="1"/>
    <col min="15" max="15" width="13.75" customWidth="1"/>
  </cols>
  <sheetData>
    <row r="1" spans="1:26" x14ac:dyDescent="0.2">
      <c r="A1" s="49"/>
      <c r="B1" s="4"/>
      <c r="C1" s="27"/>
      <c r="D1" s="27"/>
      <c r="E1" s="27"/>
      <c r="F1" s="27"/>
      <c r="G1" s="49"/>
      <c r="H1" s="49"/>
      <c r="I1" s="50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18.75" customHeight="1" x14ac:dyDescent="0.2">
      <c r="A2" s="51"/>
      <c r="B2" s="426" t="s">
        <v>19</v>
      </c>
      <c r="C2" s="426"/>
      <c r="D2" s="426"/>
      <c r="E2" s="426"/>
      <c r="F2" s="426"/>
      <c r="G2" s="51"/>
      <c r="H2" s="52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49"/>
      <c r="W2" s="49"/>
      <c r="X2" s="49"/>
      <c r="Y2" s="49"/>
      <c r="Z2" s="3"/>
    </row>
    <row r="3" spans="1:26" ht="18.75" customHeight="1" x14ac:dyDescent="0.2">
      <c r="A3" s="51"/>
      <c r="B3" s="426"/>
      <c r="C3" s="426"/>
      <c r="D3" s="426"/>
      <c r="E3" s="426"/>
      <c r="F3" s="426"/>
      <c r="G3" s="51"/>
      <c r="H3" s="52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49"/>
      <c r="W3" s="49"/>
      <c r="X3" s="49"/>
      <c r="Y3" s="49"/>
      <c r="Z3" s="3"/>
    </row>
    <row r="4" spans="1:26" ht="18.75" customHeight="1" x14ac:dyDescent="0.2">
      <c r="A4" s="51"/>
      <c r="B4" s="426"/>
      <c r="C4" s="426"/>
      <c r="D4" s="426"/>
      <c r="E4" s="426"/>
      <c r="F4" s="426"/>
      <c r="G4" s="51"/>
      <c r="H4" s="52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49"/>
      <c r="W4" s="49"/>
      <c r="X4" s="49"/>
      <c r="Y4" s="49"/>
      <c r="Z4" s="3"/>
    </row>
    <row r="5" spans="1:26" ht="18.75" customHeight="1" x14ac:dyDescent="0.2">
      <c r="A5" s="51"/>
      <c r="B5" s="426"/>
      <c r="C5" s="426"/>
      <c r="D5" s="426"/>
      <c r="E5" s="426"/>
      <c r="F5" s="426"/>
      <c r="G5" s="51"/>
      <c r="H5" s="52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49"/>
      <c r="W5" s="49"/>
      <c r="X5" s="49"/>
      <c r="Y5" s="49"/>
      <c r="Z5" s="3"/>
    </row>
    <row r="6" spans="1:26" ht="18.75" customHeight="1" x14ac:dyDescent="0.2">
      <c r="A6" s="51"/>
      <c r="B6" s="426"/>
      <c r="C6" s="426"/>
      <c r="D6" s="426"/>
      <c r="E6" s="426"/>
      <c r="F6" s="426"/>
      <c r="G6" s="51"/>
      <c r="H6" s="52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49"/>
      <c r="W6" s="49"/>
      <c r="X6" s="49"/>
      <c r="Y6" s="49"/>
      <c r="Z6" s="3"/>
    </row>
    <row r="7" spans="1:26" ht="15" customHeight="1" x14ac:dyDescent="0.2">
      <c r="A7" s="53"/>
      <c r="B7" s="6"/>
      <c r="C7" s="6"/>
      <c r="D7" s="6"/>
      <c r="E7" s="6"/>
      <c r="F7" s="6"/>
      <c r="G7" s="53"/>
      <c r="H7" s="54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3"/>
    </row>
    <row r="8" spans="1:26" ht="15" customHeight="1" x14ac:dyDescent="0.2">
      <c r="A8" s="53"/>
      <c r="B8" s="55" t="str">
        <f>'DADOS GERAIS'!B8</f>
        <v>Secretaria de Atenção Primária à Saúde</v>
      </c>
      <c r="C8" s="56"/>
      <c r="D8" s="57" t="s">
        <v>20</v>
      </c>
      <c r="E8" s="57" t="s">
        <v>21</v>
      </c>
      <c r="F8" s="58" t="str">
        <f>'DADOS GERAIS'!$B$22</f>
        <v>Data:</v>
      </c>
      <c r="G8" s="53"/>
      <c r="H8" s="54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3"/>
    </row>
    <row r="9" spans="1:26" ht="15" customHeight="1" x14ac:dyDescent="0.2">
      <c r="A9" s="53"/>
      <c r="B9" s="10" t="str">
        <f>'DADOS GERAIS'!B9</f>
        <v>Unidade Básica de Saúde Porte 3 - Área Construída: 665,76m²</v>
      </c>
      <c r="C9" s="59"/>
      <c r="D9" s="60">
        <f>'DADOS GERAIS'!C19</f>
        <v>0.20812597172799152</v>
      </c>
      <c r="E9" s="60">
        <f>'ENCARGOS SOCIAIS'!F56</f>
        <v>0.67789999999999995</v>
      </c>
      <c r="F9" s="61" t="str">
        <f>'DADOS GERAIS'!$C$22</f>
        <v>19/03/2025</v>
      </c>
      <c r="G9" s="53"/>
      <c r="H9" s="54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3"/>
    </row>
    <row r="10" spans="1:26" ht="15" customHeight="1" x14ac:dyDescent="0.2">
      <c r="A10" s="53"/>
      <c r="B10" s="62"/>
      <c r="C10" s="59"/>
      <c r="D10" s="3"/>
      <c r="E10" s="3"/>
      <c r="F10" s="63"/>
      <c r="G10" s="53"/>
      <c r="H10" s="54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3"/>
    </row>
    <row r="11" spans="1:26" ht="15" customHeight="1" x14ac:dyDescent="0.2">
      <c r="A11" s="53"/>
      <c r="B11" s="14" t="str">
        <f>'DADOS GERAIS'!B11</f>
        <v>Bancos:</v>
      </c>
      <c r="C11" s="59"/>
      <c r="D11" s="64" t="s">
        <v>22</v>
      </c>
      <c r="E11" s="64" t="s">
        <v>23</v>
      </c>
      <c r="F11" s="63" t="str">
        <f>'DADOS GERAIS'!$B$23</f>
        <v>Revisão:</v>
      </c>
      <c r="G11" s="53"/>
      <c r="H11" s="54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3"/>
    </row>
    <row r="12" spans="1:26" ht="15" customHeight="1" x14ac:dyDescent="0.2">
      <c r="A12" s="53"/>
      <c r="B12" s="477" t="str">
        <f>'DADOS GERAIS'!B12</f>
        <v>SINAPI (11/2024) - CPOS/CDHU (01/2025) - SBC (01/2025) - ORSE (10/2024) - IOPES (08/2024) - EMOP (11/2024) - SEINFRA (028) - SETOP (10/2024)</v>
      </c>
      <c r="C12" s="477"/>
      <c r="D12" s="60">
        <f>'DADOS GERAIS'!C20</f>
        <v>0.13512301037882701</v>
      </c>
      <c r="E12" s="60">
        <f>'ENCARGOS SOCIAIS'!E56</f>
        <v>1.08904</v>
      </c>
      <c r="F12" s="65" t="str">
        <f>'DADOS GERAIS'!$C$23</f>
        <v>01</v>
      </c>
      <c r="G12" s="53"/>
      <c r="H12" s="54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3"/>
    </row>
    <row r="13" spans="1:26" ht="15" customHeight="1" x14ac:dyDescent="0.2">
      <c r="A13" s="53"/>
      <c r="B13" s="477"/>
      <c r="C13" s="477"/>
      <c r="D13" s="66"/>
      <c r="E13" s="66"/>
      <c r="F13" s="67"/>
      <c r="G13" s="53"/>
      <c r="H13" s="54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3"/>
    </row>
    <row r="14" spans="1:26" ht="15" customHeight="1" x14ac:dyDescent="0.2">
      <c r="A14" s="53"/>
      <c r="B14" s="68"/>
      <c r="C14" s="6"/>
      <c r="D14" s="6"/>
      <c r="E14" s="6"/>
      <c r="F14" s="6"/>
      <c r="G14" s="53"/>
      <c r="H14" s="3"/>
      <c r="I14" s="3"/>
      <c r="J14" s="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3"/>
    </row>
    <row r="15" spans="1:26" ht="15" customHeight="1" x14ac:dyDescent="0.2">
      <c r="A15" s="69"/>
      <c r="B15" s="2" t="s">
        <v>24</v>
      </c>
      <c r="C15" s="70" t="s">
        <v>25</v>
      </c>
      <c r="D15" s="71"/>
      <c r="E15" s="71" t="s">
        <v>26</v>
      </c>
      <c r="F15" s="72" t="s">
        <v>27</v>
      </c>
      <c r="G15" s="49"/>
      <c r="H15" s="73"/>
      <c r="I15" s="3"/>
      <c r="J15" s="3"/>
      <c r="K15" s="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 ht="15" customHeight="1" x14ac:dyDescent="0.2">
      <c r="A16" s="69"/>
      <c r="B16" s="74"/>
      <c r="C16" s="75"/>
      <c r="D16" s="75"/>
      <c r="E16" s="74"/>
      <c r="F16" s="74"/>
      <c r="G16" s="49"/>
      <c r="H16" s="53"/>
      <c r="I16" s="3"/>
      <c r="J16" s="3"/>
      <c r="K16" s="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ht="15" customHeight="1" x14ac:dyDescent="0.2">
      <c r="A17" s="53"/>
      <c r="B17" s="76">
        <v>1</v>
      </c>
      <c r="C17" s="77" t="str">
        <f t="array" ref="C17">INDEX('ORC. SINTÉTICO'!$E:$E,MATCH($B17,'ORC. SINTÉTICO'!$B:$B,0))</f>
        <v>SERVIÇOS PRELIMINARES E INDIRETOS</v>
      </c>
      <c r="D17" s="78"/>
      <c r="E17" s="79">
        <f t="array" ref="E17">INDEX('ORC. SINTÉTICO'!$Q:$Q,MATCH($B17,'ORC. SINTÉTICO'!$B:$B,0))</f>
        <v>0</v>
      </c>
      <c r="F17" s="80" t="str">
        <f t="shared" ref="F17:F39" si="0">IFERROR(E17/$E$41,"-")</f>
        <v>-</v>
      </c>
      <c r="G17" s="49"/>
      <c r="H17" s="81"/>
      <c r="I17" s="3"/>
      <c r="J17" s="3"/>
      <c r="K17" s="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49"/>
      <c r="Y17" s="49"/>
      <c r="Z17" s="49"/>
    </row>
    <row r="18" spans="1:26" ht="15" customHeight="1" x14ac:dyDescent="0.2">
      <c r="A18" s="53"/>
      <c r="B18" s="76">
        <v>2</v>
      </c>
      <c r="C18" s="77" t="str">
        <f t="array" ref="C18">INDEX('ORC. SINTÉTICO'!$E:$E,MATCH($B18,'ORC. SINTÉTICO'!$B:$B,0))</f>
        <v>FUNDAÇÃO</v>
      </c>
      <c r="D18" s="78"/>
      <c r="E18" s="79">
        <f t="array" ref="E18">INDEX('ORC. SINTÉTICO'!$Q:$Q,MATCH($B18,'ORC. SINTÉTICO'!$B:$B,0))</f>
        <v>0</v>
      </c>
      <c r="F18" s="80" t="str">
        <f t="shared" si="0"/>
        <v>-</v>
      </c>
      <c r="G18" s="49"/>
      <c r="H18" s="81"/>
      <c r="I18" s="3"/>
      <c r="J18" s="3"/>
      <c r="K18" s="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49"/>
      <c r="Y18" s="49"/>
      <c r="Z18" s="49"/>
    </row>
    <row r="19" spans="1:26" ht="15" customHeight="1" x14ac:dyDescent="0.2">
      <c r="A19" s="53"/>
      <c r="B19" s="76">
        <v>3</v>
      </c>
      <c r="C19" s="77" t="str">
        <f t="array" ref="C19">INDEX('ORC. SINTÉTICO'!$E:$E,MATCH($B19,'ORC. SINTÉTICO'!$B:$B,0))</f>
        <v>ESTRUTURA</v>
      </c>
      <c r="D19" s="78"/>
      <c r="E19" s="79">
        <f t="array" ref="E19">INDEX('ORC. SINTÉTICO'!$Q:$Q,MATCH($B19,'ORC. SINTÉTICO'!$B:$B,0))</f>
        <v>0</v>
      </c>
      <c r="F19" s="80" t="str">
        <f t="shared" si="0"/>
        <v>-</v>
      </c>
      <c r="G19" s="49"/>
      <c r="H19" s="81"/>
      <c r="I19" s="3"/>
      <c r="J19" s="3"/>
      <c r="K19" s="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49"/>
      <c r="Y19" s="49"/>
      <c r="Z19" s="49"/>
    </row>
    <row r="20" spans="1:26" ht="15" customHeight="1" x14ac:dyDescent="0.2">
      <c r="A20" s="53"/>
      <c r="B20" s="76">
        <v>4</v>
      </c>
      <c r="C20" s="77" t="str">
        <f t="array" ref="C20">INDEX('ORC. SINTÉTICO'!$E:$E,MATCH($B20,'ORC. SINTÉTICO'!$B:$B,0))</f>
        <v>ALVENARIA, VEDAÇÕES E DIVISÓRIAS</v>
      </c>
      <c r="D20" s="78"/>
      <c r="E20" s="79">
        <f t="array" ref="E20">INDEX('ORC. SINTÉTICO'!$Q:$Q,MATCH($B20,'ORC. SINTÉTICO'!$B:$B,0))</f>
        <v>0</v>
      </c>
      <c r="F20" s="80" t="str">
        <f t="shared" si="0"/>
        <v>-</v>
      </c>
      <c r="G20" s="49"/>
      <c r="H20" s="81"/>
      <c r="I20" s="3"/>
      <c r="J20" s="3"/>
      <c r="K20" s="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49"/>
      <c r="Y20" s="49"/>
      <c r="Z20" s="49"/>
    </row>
    <row r="21" spans="1:26" ht="15" customHeight="1" x14ac:dyDescent="0.2">
      <c r="A21" s="53"/>
      <c r="B21" s="76">
        <v>5</v>
      </c>
      <c r="C21" s="77" t="str">
        <f t="array" ref="C21">INDEX('ORC. SINTÉTICO'!$E:$E,MATCH($B21,'ORC. SINTÉTICO'!$B:$B,0))</f>
        <v>COBERTURA</v>
      </c>
      <c r="D21" s="78"/>
      <c r="E21" s="79">
        <f t="array" ref="E21">INDEX('ORC. SINTÉTICO'!$Q:$Q,MATCH($B21,'ORC. SINTÉTICO'!$B:$B,0))</f>
        <v>0</v>
      </c>
      <c r="F21" s="80" t="str">
        <f t="shared" si="0"/>
        <v>-</v>
      </c>
      <c r="G21" s="49"/>
      <c r="H21" s="81"/>
      <c r="I21" s="3"/>
      <c r="J21" s="3"/>
      <c r="K21" s="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49"/>
      <c r="Y21" s="49"/>
      <c r="Z21" s="49"/>
    </row>
    <row r="22" spans="1:26" ht="15" customHeight="1" x14ac:dyDescent="0.2">
      <c r="A22" s="53"/>
      <c r="B22" s="76">
        <v>6</v>
      </c>
      <c r="C22" s="77" t="str">
        <f t="array" ref="C22">INDEX('ORC. SINTÉTICO'!$E:$E,MATCH($B22,'ORC. SINTÉTICO'!$B:$B,0))</f>
        <v>IMPERMEABILIZAÇÃO</v>
      </c>
      <c r="D22" s="78"/>
      <c r="E22" s="79">
        <f t="array" ref="E22">INDEX('ORC. SINTÉTICO'!$Q:$Q,MATCH($B22,'ORC. SINTÉTICO'!$B:$B,0))</f>
        <v>0</v>
      </c>
      <c r="F22" s="80" t="str">
        <f t="shared" si="0"/>
        <v>-</v>
      </c>
      <c r="G22" s="49"/>
      <c r="H22" s="81"/>
      <c r="I22" s="3"/>
      <c r="J22" s="3"/>
      <c r="K22" s="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49"/>
      <c r="Y22" s="49"/>
      <c r="Z22" s="49"/>
    </row>
    <row r="23" spans="1:26" ht="15" customHeight="1" x14ac:dyDescent="0.2">
      <c r="A23" s="53"/>
      <c r="B23" s="76">
        <v>7</v>
      </c>
      <c r="C23" s="77" t="str">
        <f t="array" ref="C23">INDEX('ORC. SINTÉTICO'!$E:$E,MATCH($B23,'ORC. SINTÉTICO'!$B:$B,0))</f>
        <v>ESQUADRIAS</v>
      </c>
      <c r="D23" s="78"/>
      <c r="E23" s="79">
        <f t="array" ref="E23">INDEX('ORC. SINTÉTICO'!$Q:$Q,MATCH($B23,'ORC. SINTÉTICO'!$B:$B,0))</f>
        <v>0</v>
      </c>
      <c r="F23" s="80" t="str">
        <f t="shared" si="0"/>
        <v>-</v>
      </c>
      <c r="G23" s="49"/>
      <c r="H23" s="81"/>
      <c r="I23" s="3"/>
      <c r="J23" s="3"/>
      <c r="K23" s="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49"/>
      <c r="Y23" s="49"/>
      <c r="Z23" s="49"/>
    </row>
    <row r="24" spans="1:26" ht="15" customHeight="1" x14ac:dyDescent="0.2">
      <c r="A24" s="53"/>
      <c r="B24" s="76">
        <v>8</v>
      </c>
      <c r="C24" s="77" t="str">
        <f t="array" ref="C24">INDEX('ORC. SINTÉTICO'!$E:$E,MATCH($B24,'ORC. SINTÉTICO'!$B:$B,0))</f>
        <v>REVESTIMENTO DE PAREDE</v>
      </c>
      <c r="D24" s="78"/>
      <c r="E24" s="79">
        <f t="array" ref="E24">INDEX('ORC. SINTÉTICO'!$Q:$Q,MATCH($B24,'ORC. SINTÉTICO'!$B:$B,0))</f>
        <v>0</v>
      </c>
      <c r="F24" s="80" t="str">
        <f t="shared" si="0"/>
        <v>-</v>
      </c>
      <c r="G24" s="49"/>
      <c r="H24" s="81"/>
      <c r="I24" s="3"/>
      <c r="J24" s="3"/>
      <c r="K24" s="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49"/>
      <c r="Y24" s="49"/>
      <c r="Z24" s="49"/>
    </row>
    <row r="25" spans="1:26" ht="15" customHeight="1" x14ac:dyDescent="0.2">
      <c r="A25" s="53"/>
      <c r="B25" s="76">
        <v>9</v>
      </c>
      <c r="C25" s="77" t="str">
        <f t="array" ref="C25">INDEX('ORC. SINTÉTICO'!$E:$E,MATCH($B25,'ORC. SINTÉTICO'!$B:$B,0))</f>
        <v>REVESTIMENTO DE PISO INTERNO</v>
      </c>
      <c r="D25" s="78"/>
      <c r="E25" s="79">
        <f t="array" ref="E25">INDEX('ORC. SINTÉTICO'!$Q:$Q,MATCH($B25,'ORC. SINTÉTICO'!$B:$B,0))</f>
        <v>0</v>
      </c>
      <c r="F25" s="80" t="str">
        <f t="shared" si="0"/>
        <v>-</v>
      </c>
      <c r="G25" s="49"/>
      <c r="H25" s="81"/>
      <c r="I25" s="3"/>
      <c r="J25" s="3"/>
      <c r="K25" s="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49"/>
      <c r="Y25" s="49"/>
      <c r="Z25" s="49"/>
    </row>
    <row r="26" spans="1:26" ht="15" customHeight="1" x14ac:dyDescent="0.2">
      <c r="A26" s="53"/>
      <c r="B26" s="76">
        <v>10</v>
      </c>
      <c r="C26" s="77" t="str">
        <f t="array" ref="C26">INDEX('ORC. SINTÉTICO'!$E:$E,MATCH($B26,'ORC. SINTÉTICO'!$B:$B,0))</f>
        <v>REVESTIMENTO DE PISO EXTERNO</v>
      </c>
      <c r="D26" s="78"/>
      <c r="E26" s="79">
        <f t="array" ref="E26">INDEX('ORC. SINTÉTICO'!$Q:$Q,MATCH($B26,'ORC. SINTÉTICO'!$B:$B,0))</f>
        <v>0</v>
      </c>
      <c r="F26" s="80" t="str">
        <f t="shared" si="0"/>
        <v>-</v>
      </c>
      <c r="G26" s="49"/>
      <c r="H26" s="81"/>
      <c r="I26" s="3"/>
      <c r="J26" s="3"/>
      <c r="K26" s="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49"/>
      <c r="Y26" s="49"/>
      <c r="Z26" s="49"/>
    </row>
    <row r="27" spans="1:26" ht="15" customHeight="1" x14ac:dyDescent="0.2">
      <c r="A27" s="53"/>
      <c r="B27" s="76">
        <v>11</v>
      </c>
      <c r="C27" s="77" t="str">
        <f t="array" ref="C27">INDEX('ORC. SINTÉTICO'!$E:$E,MATCH($B27,'ORC. SINTÉTICO'!$B:$B,0))</f>
        <v>REVESTIMENTO DE TETO</v>
      </c>
      <c r="D27" s="78"/>
      <c r="E27" s="79">
        <f t="array" ref="E27">INDEX('ORC. SINTÉTICO'!$Q:$Q,MATCH($B27,'ORC. SINTÉTICO'!$B:$B,0))</f>
        <v>0</v>
      </c>
      <c r="F27" s="80" t="str">
        <f t="shared" si="0"/>
        <v>-</v>
      </c>
      <c r="G27" s="49"/>
      <c r="H27" s="81"/>
      <c r="I27" s="3"/>
      <c r="J27" s="3"/>
      <c r="K27" s="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49"/>
      <c r="Y27" s="49"/>
      <c r="Z27" s="49"/>
    </row>
    <row r="28" spans="1:26" ht="15" customHeight="1" x14ac:dyDescent="0.2">
      <c r="A28" s="53"/>
      <c r="B28" s="76">
        <v>12</v>
      </c>
      <c r="C28" s="77" t="str">
        <f t="array" ref="C28">INDEX('ORC. SINTÉTICO'!$E:$E,MATCH($B28,'ORC. SINTÉTICO'!$B:$B,0))</f>
        <v>PINTURA</v>
      </c>
      <c r="D28" s="78"/>
      <c r="E28" s="79">
        <f t="array" ref="E28">INDEX('ORC. SINTÉTICO'!$Q:$Q,MATCH($B28,'ORC. SINTÉTICO'!$B:$B,0))</f>
        <v>0</v>
      </c>
      <c r="F28" s="80" t="str">
        <f t="shared" si="0"/>
        <v>-</v>
      </c>
      <c r="G28" s="49"/>
      <c r="H28" s="81"/>
      <c r="I28" s="3"/>
      <c r="J28" s="3"/>
      <c r="K28" s="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49"/>
      <c r="Y28" s="49"/>
      <c r="Z28" s="49"/>
    </row>
    <row r="29" spans="1:26" ht="15" customHeight="1" x14ac:dyDescent="0.2">
      <c r="A29" s="53"/>
      <c r="B29" s="76">
        <v>13</v>
      </c>
      <c r="C29" s="77" t="str">
        <f t="array" ref="C29">INDEX('ORC. SINTÉTICO'!$E:$E,MATCH($B29,'ORC. SINTÉTICO'!$B:$B,0))</f>
        <v>MARMORARIA</v>
      </c>
      <c r="D29" s="78"/>
      <c r="E29" s="79">
        <f t="array" ref="E29">INDEX('ORC. SINTÉTICO'!$Q:$Q,MATCH($B29,'ORC. SINTÉTICO'!$B:$B,0))</f>
        <v>0</v>
      </c>
      <c r="F29" s="80" t="str">
        <f t="shared" si="0"/>
        <v>-</v>
      </c>
      <c r="G29" s="49"/>
      <c r="H29" s="81"/>
      <c r="I29" s="3"/>
      <c r="J29" s="3"/>
      <c r="K29" s="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49"/>
      <c r="Y29" s="49"/>
      <c r="Z29" s="49"/>
    </row>
    <row r="30" spans="1:26" ht="15" customHeight="1" x14ac:dyDescent="0.2">
      <c r="A30" s="53"/>
      <c r="B30" s="76">
        <v>14</v>
      </c>
      <c r="C30" s="77" t="str">
        <f t="array" ref="C30">INDEX('ORC. SINTÉTICO'!$E:$E,MATCH($B30,'ORC. SINTÉTICO'!$B:$B,0))</f>
        <v>LOUÇAS, METAIS E ACESSÓRIOS</v>
      </c>
      <c r="D30" s="78"/>
      <c r="E30" s="79">
        <f t="array" ref="E30">INDEX('ORC. SINTÉTICO'!$Q:$Q,MATCH($B30,'ORC. SINTÉTICO'!$B:$B,0))</f>
        <v>0</v>
      </c>
      <c r="F30" s="80" t="str">
        <f t="shared" si="0"/>
        <v>-</v>
      </c>
      <c r="G30" s="49"/>
      <c r="H30" s="81"/>
      <c r="I30" s="3"/>
      <c r="J30" s="3"/>
      <c r="K30" s="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49"/>
      <c r="Y30" s="49"/>
      <c r="Z30" s="49"/>
    </row>
    <row r="31" spans="1:26" ht="15" customHeight="1" x14ac:dyDescent="0.2">
      <c r="A31" s="53"/>
      <c r="B31" s="76">
        <v>15</v>
      </c>
      <c r="C31" s="77" t="str">
        <f t="array" ref="C31">INDEX('ORC. SINTÉTICO'!$E:$E,MATCH($B31,'ORC. SINTÉTICO'!$B:$B,0))</f>
        <v>INSTALAÇÕES HIDROSSANITÁRIAS</v>
      </c>
      <c r="D31" s="78"/>
      <c r="E31" s="79">
        <f t="array" ref="E31">INDEX('ORC. SINTÉTICO'!$Q:$Q,MATCH($B31,'ORC. SINTÉTICO'!$B:$B,0))</f>
        <v>0</v>
      </c>
      <c r="F31" s="80" t="str">
        <f t="shared" si="0"/>
        <v>-</v>
      </c>
      <c r="G31" s="49"/>
      <c r="H31" s="81"/>
      <c r="I31" s="3"/>
      <c r="J31" s="3"/>
      <c r="K31" s="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49"/>
      <c r="Y31" s="49"/>
      <c r="Z31" s="49"/>
    </row>
    <row r="32" spans="1:26" ht="15" customHeight="1" x14ac:dyDescent="0.2">
      <c r="A32" s="53"/>
      <c r="B32" s="76">
        <v>16</v>
      </c>
      <c r="C32" s="77" t="str">
        <f t="array" ref="C32">INDEX('ORC. SINTÉTICO'!$E:$E,MATCH($B32,'ORC. SINTÉTICO'!$B:$B,0))</f>
        <v>INSTALAÇÕES ELÉTRICAS</v>
      </c>
      <c r="D32" s="78"/>
      <c r="E32" s="79">
        <f t="array" ref="E32">INDEX('ORC. SINTÉTICO'!$Q:$Q,MATCH($B32,'ORC. SINTÉTICO'!$B:$B,0))</f>
        <v>0</v>
      </c>
      <c r="F32" s="80" t="str">
        <f t="shared" si="0"/>
        <v>-</v>
      </c>
      <c r="G32" s="49"/>
      <c r="H32" s="81"/>
      <c r="I32" s="3"/>
      <c r="J32" s="3"/>
      <c r="K32" s="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49"/>
      <c r="Y32" s="49"/>
      <c r="Z32" s="49"/>
    </row>
    <row r="33" spans="1:26" ht="15" customHeight="1" x14ac:dyDescent="0.2">
      <c r="A33" s="53"/>
      <c r="B33" s="76">
        <v>17</v>
      </c>
      <c r="C33" s="77" t="str">
        <f t="array" ref="C33">INDEX('ORC. SINTÉTICO'!$E:$E,MATCH($B33,'ORC. SINTÉTICO'!$B:$B,0))</f>
        <v>CLIMATIZAÇÃO</v>
      </c>
      <c r="D33" s="78"/>
      <c r="E33" s="79">
        <f t="array" ref="E33">INDEX('ORC. SINTÉTICO'!$Q:$Q,MATCH($B33,'ORC. SINTÉTICO'!$B:$B,0))</f>
        <v>0</v>
      </c>
      <c r="F33" s="80" t="str">
        <f t="shared" si="0"/>
        <v>-</v>
      </c>
      <c r="G33" s="49"/>
      <c r="H33" s="81"/>
      <c r="I33" s="3"/>
      <c r="J33" s="3"/>
      <c r="K33" s="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49"/>
      <c r="Y33" s="49"/>
      <c r="Z33" s="49"/>
    </row>
    <row r="34" spans="1:26" ht="15" customHeight="1" x14ac:dyDescent="0.2">
      <c r="A34" s="53"/>
      <c r="B34" s="76">
        <v>18</v>
      </c>
      <c r="C34" s="77" t="str">
        <f t="array" ref="C34">INDEX('ORC. SINTÉTICO'!$E:$E,MATCH($B34,'ORC. SINTÉTICO'!$B:$B,0))</f>
        <v>DADOS E VOZ</v>
      </c>
      <c r="D34" s="78"/>
      <c r="E34" s="79">
        <f t="array" ref="E34">INDEX('ORC. SINTÉTICO'!$Q:$Q,MATCH($B34,'ORC. SINTÉTICO'!$B:$B,0))</f>
        <v>0</v>
      </c>
      <c r="F34" s="80" t="str">
        <f t="shared" si="0"/>
        <v>-</v>
      </c>
      <c r="G34" s="49"/>
      <c r="H34" s="81"/>
      <c r="I34" s="3"/>
      <c r="J34" s="3"/>
      <c r="K34" s="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49"/>
      <c r="Y34" s="49"/>
      <c r="Z34" s="49"/>
    </row>
    <row r="35" spans="1:26" ht="15" customHeight="1" x14ac:dyDescent="0.2">
      <c r="A35" s="53"/>
      <c r="B35" s="76">
        <v>19</v>
      </c>
      <c r="C35" s="77" t="str">
        <f t="array" ref="C35">INDEX('ORC. SINTÉTICO'!$E:$E,MATCH($B35,'ORC. SINTÉTICO'!$B:$B,0))</f>
        <v>GASES MEDICINAIS</v>
      </c>
      <c r="D35" s="78"/>
      <c r="E35" s="79">
        <f t="array" ref="E35">INDEX('ORC. SINTÉTICO'!$Q:$Q,MATCH($B35,'ORC. SINTÉTICO'!$B:$B,0))</f>
        <v>0</v>
      </c>
      <c r="F35" s="80" t="str">
        <f t="shared" si="0"/>
        <v>-</v>
      </c>
      <c r="G35" s="49"/>
      <c r="H35" s="81"/>
      <c r="I35" s="3"/>
      <c r="J35" s="3"/>
      <c r="K35" s="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49"/>
      <c r="Y35" s="49"/>
      <c r="Z35" s="49"/>
    </row>
    <row r="36" spans="1:26" ht="15" customHeight="1" x14ac:dyDescent="0.2">
      <c r="A36" s="53"/>
      <c r="B36" s="76">
        <v>20</v>
      </c>
      <c r="C36" s="77" t="str">
        <f t="array" ref="C36">INDEX('ORC. SINTÉTICO'!$E:$E,MATCH($B36,'ORC. SINTÉTICO'!$B:$B,0))</f>
        <v>URBANIZAÇÃO</v>
      </c>
      <c r="D36" s="78"/>
      <c r="E36" s="79">
        <f t="array" ref="E36">INDEX('ORC. SINTÉTICO'!$Q:$Q,MATCH($B36,'ORC. SINTÉTICO'!$B:$B,0))</f>
        <v>0</v>
      </c>
      <c r="F36" s="80" t="str">
        <f t="shared" si="0"/>
        <v>-</v>
      </c>
      <c r="G36" s="49"/>
      <c r="H36" s="81"/>
      <c r="I36" s="3"/>
      <c r="J36" s="3"/>
      <c r="K36" s="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49"/>
      <c r="Y36" s="49"/>
      <c r="Z36" s="49"/>
    </row>
    <row r="37" spans="1:26" ht="15" customHeight="1" x14ac:dyDescent="0.2">
      <c r="A37" s="53"/>
      <c r="B37" s="76">
        <v>21</v>
      </c>
      <c r="C37" s="77" t="str">
        <f t="array" ref="C37">INDEX('ORC. SINTÉTICO'!$E:$E,MATCH($B37,'ORC. SINTÉTICO'!$B:$B,0))</f>
        <v>SERVIÇOS COMPLEMENTARES</v>
      </c>
      <c r="D37" s="78"/>
      <c r="E37" s="79">
        <f t="array" ref="E37">INDEX('ORC. SINTÉTICO'!$Q:$Q,MATCH($B37,'ORC. SINTÉTICO'!$B:$B,0))</f>
        <v>0</v>
      </c>
      <c r="F37" s="80" t="str">
        <f t="shared" si="0"/>
        <v>-</v>
      </c>
      <c r="G37" s="49"/>
      <c r="H37" s="82"/>
      <c r="I37" s="3"/>
      <c r="J37" s="3"/>
      <c r="K37" s="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49"/>
      <c r="Y37" s="49"/>
      <c r="Z37" s="49"/>
    </row>
    <row r="38" spans="1:26" ht="15" customHeight="1" x14ac:dyDescent="0.2">
      <c r="A38" s="53"/>
      <c r="B38" s="299">
        <v>22</v>
      </c>
      <c r="C38" s="481" t="str">
        <f t="array" ref="C38">INDEX('ORC. SINTÉTICO'!$E:$E,MATCH($B38,'ORC. SINTÉTICO'!$B:$B,0))</f>
        <v>RAMPA ACESSÍVEL E ESCADA DO ACESSO PRINCIPAL</v>
      </c>
      <c r="D38" s="482"/>
      <c r="E38" s="300">
        <f t="array" ref="E38">INDEX('ORC. SINTÉTICO'!$Q:$Q,MATCH($B38,'ORC. SINTÉTICO'!$B:$B,0))</f>
        <v>0</v>
      </c>
      <c r="F38" s="80" t="str">
        <f t="shared" si="0"/>
        <v>-</v>
      </c>
      <c r="G38" s="49"/>
      <c r="H38" s="82"/>
      <c r="I38" s="3"/>
      <c r="J38" s="3"/>
      <c r="K38" s="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49"/>
      <c r="Y38" s="49"/>
      <c r="Z38" s="49"/>
    </row>
    <row r="39" spans="1:26" ht="15" customHeight="1" x14ac:dyDescent="0.2">
      <c r="A39" s="53"/>
      <c r="B39" s="299">
        <v>23</v>
      </c>
      <c r="C39" s="481" t="str">
        <f t="array" ref="C39">INDEX('ORC. SINTÉTICO'!$E:$E,MATCH($B39,'ORC. SINTÉTICO'!$B:$B,0))</f>
        <v>ADMINISTRAÇÃO LOCAL DA OBRA</v>
      </c>
      <c r="D39" s="482"/>
      <c r="E39" s="300">
        <f t="array" ref="E39">INDEX('ORC. SINTÉTICO'!$Q:$Q,MATCH($B39,'ORC. SINTÉTICO'!$B:$B,0))</f>
        <v>0</v>
      </c>
      <c r="F39" s="80" t="str">
        <f t="shared" si="0"/>
        <v>-</v>
      </c>
      <c r="G39" s="49"/>
      <c r="H39" s="82"/>
      <c r="I39" s="3"/>
      <c r="J39" s="3"/>
      <c r="K39" s="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49"/>
      <c r="Y39" s="49"/>
      <c r="Z39" s="49"/>
    </row>
    <row r="40" spans="1:26" ht="15" customHeight="1" x14ac:dyDescent="0.2">
      <c r="A40" s="69"/>
      <c r="B40" s="74"/>
      <c r="C40" s="83"/>
      <c r="D40" s="83"/>
      <c r="E40" s="74"/>
      <c r="F40" s="74"/>
      <c r="G40" s="49"/>
      <c r="H40" s="82"/>
      <c r="I40" s="3"/>
      <c r="J40" s="3"/>
      <c r="K40" s="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5" customHeight="1" x14ac:dyDescent="0.2">
      <c r="A41" s="69"/>
      <c r="B41" s="478" t="s">
        <v>28</v>
      </c>
      <c r="C41" s="478"/>
      <c r="D41" s="84"/>
      <c r="E41" s="84">
        <f>SUBTOTAL(9,E17:E39)</f>
        <v>0</v>
      </c>
      <c r="F41" s="72">
        <f>SUBTOTAL(9,F17:F39)</f>
        <v>0</v>
      </c>
      <c r="G41" s="49"/>
      <c r="H41" s="82"/>
      <c r="I41" s="85"/>
      <c r="J41" s="86"/>
      <c r="K41" s="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5" customHeight="1" x14ac:dyDescent="0.2">
      <c r="A42" s="69"/>
      <c r="B42" s="68"/>
      <c r="C42" s="68"/>
      <c r="D42" s="68"/>
      <c r="E42" s="68"/>
      <c r="F42" s="68"/>
      <c r="G42" s="49"/>
      <c r="H42" s="82"/>
      <c r="I42" s="85"/>
      <c r="J42" s="86"/>
      <c r="K42" s="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5" customHeight="1" x14ac:dyDescent="0.2">
      <c r="A43" s="53"/>
      <c r="B43" s="87" t="s">
        <v>29</v>
      </c>
      <c r="C43" s="88"/>
      <c r="D43" s="88"/>
      <c r="E43" s="88"/>
      <c r="F43" s="89"/>
      <c r="G43" s="49"/>
      <c r="H43" s="53"/>
      <c r="I43" s="86"/>
      <c r="J43" s="86"/>
      <c r="K43" s="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5" customHeight="1" x14ac:dyDescent="0.2">
      <c r="A44" s="53"/>
      <c r="B44" s="479" t="s">
        <v>30</v>
      </c>
      <c r="C44" s="479"/>
      <c r="D44" s="479"/>
      <c r="E44" s="479"/>
      <c r="F44" s="479"/>
      <c r="G44" s="49"/>
      <c r="H44" s="90"/>
      <c r="I44" s="3"/>
      <c r="J44" s="3"/>
      <c r="K44" s="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5" customHeight="1" x14ac:dyDescent="0.2">
      <c r="A45" s="53"/>
      <c r="B45" s="479"/>
      <c r="C45" s="479"/>
      <c r="D45" s="479"/>
      <c r="E45" s="479"/>
      <c r="F45" s="479"/>
      <c r="G45" s="49"/>
      <c r="H45" s="53"/>
      <c r="I45" s="3"/>
      <c r="J45" s="3"/>
      <c r="K45" s="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5" customHeight="1" x14ac:dyDescent="0.2">
      <c r="A46" s="49"/>
      <c r="B46" s="49"/>
      <c r="C46" s="49"/>
      <c r="D46" s="49"/>
      <c r="E46" s="49"/>
      <c r="F46" s="49"/>
      <c r="G46" s="49"/>
      <c r="H46" s="49"/>
      <c r="I46" s="86"/>
      <c r="J46" s="3"/>
      <c r="K46" s="3"/>
      <c r="L46" s="53"/>
      <c r="M46" s="53"/>
      <c r="N46" s="53"/>
      <c r="O46" s="53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</row>
    <row r="47" spans="1:26" ht="15" customHeight="1" x14ac:dyDescent="0.2">
      <c r="A47" s="53"/>
      <c r="B47" s="91"/>
      <c r="C47" s="92"/>
      <c r="D47" s="92"/>
      <c r="E47" s="92"/>
      <c r="F47" s="93"/>
      <c r="G47" s="49"/>
      <c r="H47" s="53"/>
      <c r="I47" s="86"/>
      <c r="J47" s="3"/>
      <c r="K47" s="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15" customHeight="1" x14ac:dyDescent="0.2">
      <c r="A48" s="53"/>
      <c r="B48" s="94"/>
      <c r="C48" s="69"/>
      <c r="D48" s="69"/>
      <c r="E48" s="69"/>
      <c r="F48" s="95"/>
      <c r="G48" s="49"/>
      <c r="H48" s="53"/>
      <c r="I48" s="3"/>
      <c r="J48" s="3"/>
      <c r="K48" s="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5" customHeight="1" x14ac:dyDescent="0.2">
      <c r="A49" s="53"/>
      <c r="B49" s="94"/>
      <c r="C49" s="69"/>
      <c r="D49" s="69"/>
      <c r="E49" s="69"/>
      <c r="F49" s="95"/>
      <c r="G49" s="49"/>
      <c r="H49" s="53"/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5" customHeight="1" x14ac:dyDescent="0.2">
      <c r="A50" s="53"/>
      <c r="B50" s="94"/>
      <c r="C50" s="69"/>
      <c r="D50" s="69"/>
      <c r="E50" s="69"/>
      <c r="F50" s="95"/>
      <c r="G50" s="49"/>
      <c r="H50" s="53"/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5" customHeight="1" x14ac:dyDescent="0.2">
      <c r="A51" s="53"/>
      <c r="B51" s="480" t="s">
        <v>18</v>
      </c>
      <c r="C51" s="480"/>
      <c r="D51" s="480"/>
      <c r="E51" s="480"/>
      <c r="F51" s="480"/>
      <c r="G51" s="49"/>
      <c r="H51" s="53"/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5" customHeight="1" x14ac:dyDescent="0.2">
      <c r="A52" s="53"/>
      <c r="B52" s="475">
        <f>'DADOS GERAIS'!C24</f>
        <v>0</v>
      </c>
      <c r="C52" s="475"/>
      <c r="D52" s="475"/>
      <c r="E52" s="475"/>
      <c r="F52" s="475"/>
      <c r="G52" s="49"/>
      <c r="H52" s="53"/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5" customHeight="1" x14ac:dyDescent="0.2">
      <c r="A53" s="53"/>
      <c r="B53" s="476">
        <f>'DADOS GERAIS'!C25</f>
        <v>0</v>
      </c>
      <c r="C53" s="476"/>
      <c r="D53" s="476"/>
      <c r="E53" s="476"/>
      <c r="F53" s="476"/>
      <c r="G53" s="49"/>
      <c r="H53" s="53"/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5" customHeight="1" x14ac:dyDescent="0.2">
      <c r="A54" s="53"/>
      <c r="B54" s="96"/>
      <c r="C54" s="46"/>
      <c r="D54" s="46"/>
      <c r="E54" s="46"/>
      <c r="F54" s="47"/>
      <c r="G54" s="49"/>
      <c r="H54" s="53"/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5.75" customHeight="1" x14ac:dyDescent="0.2">
      <c r="A55" s="53"/>
      <c r="B55" s="68"/>
      <c r="C55" s="6"/>
      <c r="D55" s="6"/>
      <c r="E55" s="6"/>
      <c r="F55" s="6"/>
      <c r="G55" s="49"/>
      <c r="H55" s="49"/>
      <c r="I55" s="50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</row>
    <row r="56" spans="1:26" ht="15.75" customHeight="1" x14ac:dyDescent="0.2">
      <c r="A56" s="49"/>
      <c r="B56" s="49"/>
      <c r="C56" s="49"/>
      <c r="D56" s="49"/>
      <c r="E56" s="49"/>
      <c r="F56" s="49"/>
      <c r="G56" s="49"/>
      <c r="H56" s="49"/>
      <c r="I56" s="50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</row>
    <row r="57" spans="1:26" ht="15.75" customHeight="1" x14ac:dyDescent="0.2">
      <c r="A57" s="49"/>
      <c r="B57" s="49"/>
      <c r="C57" s="49"/>
      <c r="D57" s="49"/>
      <c r="E57" s="49"/>
      <c r="F57" s="49"/>
      <c r="G57" s="49"/>
      <c r="H57" s="49"/>
      <c r="I57" s="50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</row>
    <row r="58" spans="1:26" ht="15.75" customHeight="1" x14ac:dyDescent="0.2">
      <c r="A58" s="49"/>
      <c r="B58" s="49"/>
      <c r="C58" s="49"/>
      <c r="D58" s="49"/>
      <c r="E58" s="49"/>
      <c r="F58" s="49"/>
      <c r="G58" s="49"/>
      <c r="H58" s="49"/>
      <c r="I58" s="50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ht="15.75" customHeight="1" x14ac:dyDescent="0.2">
      <c r="A59" s="49"/>
      <c r="B59" s="49"/>
      <c r="C59" s="49"/>
      <c r="D59" s="49"/>
      <c r="E59" s="49"/>
      <c r="F59" s="49"/>
      <c r="G59" s="49"/>
      <c r="H59" s="49"/>
      <c r="I59" s="50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ht="15.75" customHeight="1" x14ac:dyDescent="0.2">
      <c r="A60" s="49"/>
      <c r="B60" s="49"/>
      <c r="C60" s="49"/>
      <c r="D60" s="49"/>
      <c r="E60" s="49"/>
      <c r="F60" s="49"/>
      <c r="G60" s="49"/>
      <c r="H60" s="49"/>
      <c r="I60" s="50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26" ht="15.75" customHeight="1" x14ac:dyDescent="0.2">
      <c r="A61" s="49"/>
      <c r="B61" s="49"/>
      <c r="C61" s="49"/>
      <c r="D61" s="97"/>
      <c r="E61" s="97"/>
      <c r="F61" s="97"/>
      <c r="G61" s="49"/>
      <c r="H61" s="49"/>
      <c r="I61" s="50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</row>
    <row r="62" spans="1:26" ht="15.75" customHeight="1" x14ac:dyDescent="0.2">
      <c r="A62" s="49"/>
      <c r="B62" s="49"/>
      <c r="C62" s="49"/>
      <c r="D62" s="98"/>
      <c r="E62" s="98"/>
      <c r="F62" s="98"/>
      <c r="G62" s="49"/>
      <c r="H62" s="49"/>
      <c r="I62" s="50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</row>
    <row r="63" spans="1:26" ht="15.75" customHeight="1" x14ac:dyDescent="0.2">
      <c r="A63" s="49"/>
      <c r="B63" s="49"/>
      <c r="C63" s="49"/>
      <c r="D63" s="49"/>
      <c r="E63" s="49"/>
      <c r="F63" s="49"/>
      <c r="G63" s="49"/>
      <c r="H63" s="49"/>
      <c r="I63" s="50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ht="15.75" customHeight="1" x14ac:dyDescent="0.2">
      <c r="A64" s="49"/>
      <c r="B64" s="49"/>
      <c r="C64" s="49"/>
      <c r="D64" s="49"/>
      <c r="E64" s="49"/>
      <c r="F64" s="49"/>
      <c r="G64" s="49"/>
      <c r="H64" s="49"/>
      <c r="I64" s="50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</row>
    <row r="65" spans="1:26" ht="15.75" customHeight="1" x14ac:dyDescent="0.2">
      <c r="A65" s="49"/>
      <c r="B65" s="49"/>
      <c r="C65" s="49"/>
      <c r="D65" s="49"/>
      <c r="E65" s="49"/>
      <c r="F65" s="49"/>
      <c r="G65" s="49"/>
      <c r="H65" s="49"/>
      <c r="I65" s="50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</row>
    <row r="66" spans="1:26" ht="15.75" customHeight="1" x14ac:dyDescent="0.2">
      <c r="A66" s="49"/>
      <c r="B66" s="49"/>
      <c r="C66" s="49"/>
      <c r="D66" s="49"/>
      <c r="E66" s="49"/>
      <c r="F66" s="49"/>
      <c r="G66" s="49"/>
      <c r="H66" s="49"/>
      <c r="I66" s="50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1:26" ht="15.75" customHeight="1" x14ac:dyDescent="0.2">
      <c r="A67" s="49"/>
      <c r="B67" s="49"/>
      <c r="C67" s="49"/>
      <c r="D67" s="49"/>
      <c r="E67" s="49"/>
      <c r="F67" s="49"/>
      <c r="G67" s="49"/>
      <c r="H67" s="49"/>
      <c r="I67" s="50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1:26" ht="15.75" customHeight="1" x14ac:dyDescent="0.2">
      <c r="A68" s="49"/>
      <c r="B68" s="49"/>
      <c r="C68" s="49"/>
      <c r="D68" s="49"/>
      <c r="E68" s="49"/>
      <c r="F68" s="49"/>
      <c r="G68" s="49"/>
      <c r="H68" s="49"/>
      <c r="I68" s="50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1:26" ht="15.75" customHeight="1" x14ac:dyDescent="0.2">
      <c r="A69" s="49"/>
      <c r="B69" s="49"/>
      <c r="C69" s="49"/>
      <c r="D69" s="49"/>
      <c r="E69" s="49"/>
      <c r="F69" s="49"/>
      <c r="G69" s="49"/>
      <c r="H69" s="49"/>
      <c r="I69" s="50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1:26" ht="15.75" customHeight="1" x14ac:dyDescent="0.2">
      <c r="A70" s="49"/>
      <c r="B70" s="49"/>
      <c r="C70" s="49"/>
      <c r="D70" s="49"/>
      <c r="E70" s="49"/>
      <c r="F70" s="49"/>
      <c r="G70" s="49"/>
      <c r="H70" s="49"/>
      <c r="I70" s="50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1:26" ht="15.75" customHeight="1" x14ac:dyDescent="0.2">
      <c r="A71" s="49"/>
      <c r="B71" s="49"/>
      <c r="C71" s="49"/>
      <c r="D71" s="49"/>
      <c r="E71" s="49"/>
      <c r="F71" s="49"/>
      <c r="G71" s="49"/>
      <c r="H71" s="49"/>
      <c r="I71" s="50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1:26" ht="15.75" customHeight="1" x14ac:dyDescent="0.2">
      <c r="A72" s="49"/>
      <c r="B72" s="49"/>
      <c r="C72" s="49"/>
      <c r="D72" s="49"/>
      <c r="E72" s="49"/>
      <c r="F72" s="49"/>
      <c r="G72" s="49"/>
      <c r="H72" s="49"/>
      <c r="I72" s="50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1:26" ht="15.75" customHeight="1" x14ac:dyDescent="0.2">
      <c r="A73" s="49"/>
      <c r="B73" s="49"/>
      <c r="C73" s="49"/>
      <c r="D73" s="49"/>
      <c r="E73" s="49"/>
      <c r="F73" s="49"/>
      <c r="G73" s="49"/>
      <c r="H73" s="49"/>
      <c r="I73" s="50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ht="15.75" customHeight="1" x14ac:dyDescent="0.2">
      <c r="A74" s="49"/>
      <c r="B74" s="49"/>
      <c r="C74" s="49"/>
      <c r="D74" s="49"/>
      <c r="E74" s="49"/>
      <c r="F74" s="49"/>
      <c r="G74" s="49"/>
      <c r="H74" s="49"/>
      <c r="I74" s="50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1:26" ht="15.75" customHeight="1" x14ac:dyDescent="0.2">
      <c r="A75" s="49"/>
      <c r="B75" s="49"/>
      <c r="C75" s="49"/>
      <c r="D75" s="49"/>
      <c r="E75" s="49"/>
      <c r="F75" s="49"/>
      <c r="G75" s="49"/>
      <c r="H75" s="49"/>
      <c r="I75" s="50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1:26" ht="15.75" customHeight="1" x14ac:dyDescent="0.2">
      <c r="A76" s="49"/>
      <c r="B76" s="49"/>
      <c r="C76" s="49"/>
      <c r="D76" s="49"/>
      <c r="E76" s="49"/>
      <c r="F76" s="49"/>
      <c r="G76" s="49"/>
      <c r="H76" s="49"/>
      <c r="I76" s="50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1:26" ht="15.75" customHeight="1" x14ac:dyDescent="0.2">
      <c r="A77" s="49"/>
      <c r="B77" s="49"/>
      <c r="C77" s="49"/>
      <c r="D77" s="49"/>
      <c r="E77" s="49"/>
      <c r="F77" s="49"/>
      <c r="G77" s="49"/>
      <c r="H77" s="49"/>
      <c r="I77" s="50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1:26" ht="15.75" customHeight="1" x14ac:dyDescent="0.2">
      <c r="A78" s="49"/>
      <c r="B78" s="49"/>
      <c r="C78" s="49"/>
      <c r="D78" s="49"/>
      <c r="E78" s="49"/>
      <c r="F78" s="49"/>
      <c r="G78" s="49"/>
      <c r="H78" s="49"/>
      <c r="I78" s="50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1:26" ht="15.75" customHeight="1" x14ac:dyDescent="0.2">
      <c r="A79" s="49"/>
      <c r="B79" s="49"/>
      <c r="C79" s="49"/>
      <c r="D79" s="49"/>
      <c r="E79" s="49"/>
      <c r="F79" s="49"/>
      <c r="G79" s="49"/>
      <c r="H79" s="49"/>
      <c r="I79" s="50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1:26" ht="15.75" customHeight="1" x14ac:dyDescent="0.2">
      <c r="A80" s="49"/>
      <c r="B80" s="49"/>
      <c r="C80" s="49"/>
      <c r="D80" s="49"/>
      <c r="E80" s="49"/>
      <c r="F80" s="49"/>
      <c r="G80" s="49"/>
      <c r="H80" s="49"/>
      <c r="I80" s="50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1:26" ht="15.75" customHeight="1" x14ac:dyDescent="0.2">
      <c r="A81" s="49"/>
      <c r="B81" s="49"/>
      <c r="C81" s="49"/>
      <c r="D81" s="49"/>
      <c r="E81" s="49"/>
      <c r="F81" s="49"/>
      <c r="G81" s="49"/>
      <c r="H81" s="49"/>
      <c r="I81" s="50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1:26" ht="15.75" customHeight="1" x14ac:dyDescent="0.2">
      <c r="A82" s="49"/>
      <c r="B82" s="49"/>
      <c r="C82" s="49"/>
      <c r="D82" s="49"/>
      <c r="E82" s="49"/>
      <c r="F82" s="49"/>
      <c r="G82" s="49"/>
      <c r="H82" s="49"/>
      <c r="I82" s="50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1:26" ht="15.75" customHeight="1" x14ac:dyDescent="0.2">
      <c r="A83" s="49"/>
      <c r="B83" s="49"/>
      <c r="C83" s="49"/>
      <c r="D83" s="49"/>
      <c r="E83" s="49"/>
      <c r="F83" s="49"/>
      <c r="G83" s="49"/>
      <c r="H83" s="49"/>
      <c r="I83" s="50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1:26" ht="15.75" customHeight="1" x14ac:dyDescent="0.2">
      <c r="A84" s="49"/>
      <c r="B84" s="49"/>
      <c r="C84" s="49"/>
      <c r="D84" s="49"/>
      <c r="E84" s="49"/>
      <c r="F84" s="49"/>
      <c r="G84" s="49"/>
      <c r="H84" s="49"/>
      <c r="I84" s="50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1:26" ht="15.75" customHeight="1" x14ac:dyDescent="0.2">
      <c r="A85" s="49"/>
      <c r="B85" s="49"/>
      <c r="C85" s="49"/>
      <c r="D85" s="49"/>
      <c r="E85" s="49"/>
      <c r="F85" s="49"/>
      <c r="G85" s="49"/>
      <c r="H85" s="49"/>
      <c r="I85" s="50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1:26" ht="15.75" customHeight="1" x14ac:dyDescent="0.2">
      <c r="A86" s="49"/>
      <c r="B86" s="49"/>
      <c r="C86" s="49"/>
      <c r="D86" s="49"/>
      <c r="E86" s="49"/>
      <c r="F86" s="49"/>
      <c r="G86" s="49"/>
      <c r="H86" s="49"/>
      <c r="I86" s="50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1:26" ht="15.75" customHeight="1" x14ac:dyDescent="0.2">
      <c r="A87" s="49"/>
      <c r="B87" s="49"/>
      <c r="C87" s="49"/>
      <c r="D87" s="49"/>
      <c r="E87" s="49"/>
      <c r="F87" s="49"/>
      <c r="G87" s="49"/>
      <c r="H87" s="49"/>
      <c r="I87" s="50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26" ht="15.75" customHeight="1" x14ac:dyDescent="0.2">
      <c r="A88" s="49"/>
      <c r="B88" s="49"/>
      <c r="C88" s="49"/>
      <c r="D88" s="49"/>
      <c r="E88" s="49"/>
      <c r="F88" s="49"/>
      <c r="G88" s="49"/>
      <c r="H88" s="49"/>
      <c r="I88" s="50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ht="15.75" customHeight="1" x14ac:dyDescent="0.2">
      <c r="A89" s="49"/>
      <c r="B89" s="49"/>
      <c r="C89" s="49"/>
      <c r="D89" s="49"/>
      <c r="E89" s="49"/>
      <c r="F89" s="49"/>
      <c r="G89" s="49"/>
      <c r="H89" s="49"/>
      <c r="I89" s="50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1:26" ht="15.75" customHeight="1" x14ac:dyDescent="0.2">
      <c r="A90" s="49"/>
      <c r="B90" s="49"/>
      <c r="C90" s="49"/>
      <c r="D90" s="49"/>
      <c r="E90" s="49"/>
      <c r="F90" s="49"/>
      <c r="G90" s="49"/>
      <c r="H90" s="49"/>
      <c r="I90" s="50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1:26" ht="15.75" customHeight="1" x14ac:dyDescent="0.2">
      <c r="A91" s="49"/>
      <c r="B91" s="49"/>
      <c r="C91" s="49"/>
      <c r="D91" s="49"/>
      <c r="E91" s="49"/>
      <c r="F91" s="49"/>
      <c r="G91" s="49"/>
      <c r="H91" s="49"/>
      <c r="I91" s="50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1:26" ht="15.75" customHeight="1" x14ac:dyDescent="0.2">
      <c r="A92" s="49"/>
      <c r="B92" s="49"/>
      <c r="C92" s="49"/>
      <c r="D92" s="49"/>
      <c r="E92" s="49"/>
      <c r="F92" s="49"/>
      <c r="G92" s="49"/>
      <c r="H92" s="49"/>
      <c r="I92" s="50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1:26" ht="15.75" customHeight="1" x14ac:dyDescent="0.2">
      <c r="A93" s="49"/>
      <c r="B93" s="49"/>
      <c r="C93" s="49"/>
      <c r="D93" s="49"/>
      <c r="E93" s="49"/>
      <c r="F93" s="49"/>
      <c r="G93" s="49"/>
      <c r="H93" s="49"/>
      <c r="I93" s="50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1:26" ht="15.75" customHeight="1" x14ac:dyDescent="0.2">
      <c r="A94" s="49"/>
      <c r="B94" s="49"/>
      <c r="C94" s="49"/>
      <c r="D94" s="49"/>
      <c r="E94" s="49"/>
      <c r="F94" s="49"/>
      <c r="G94" s="49"/>
      <c r="H94" s="49"/>
      <c r="I94" s="50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1:26" ht="15.75" customHeight="1" x14ac:dyDescent="0.2">
      <c r="A95" s="49"/>
      <c r="B95" s="49"/>
      <c r="C95" s="49"/>
      <c r="D95" s="49"/>
      <c r="E95" s="49"/>
      <c r="F95" s="49"/>
      <c r="G95" s="49"/>
      <c r="H95" s="49"/>
      <c r="I95" s="50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1:26" ht="15.75" customHeight="1" x14ac:dyDescent="0.2">
      <c r="A96" s="49"/>
      <c r="B96" s="49"/>
      <c r="C96" s="49"/>
      <c r="D96" s="49"/>
      <c r="E96" s="49"/>
      <c r="F96" s="49"/>
      <c r="G96" s="49"/>
      <c r="H96" s="49"/>
      <c r="I96" s="50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1:26" ht="15.75" customHeight="1" x14ac:dyDescent="0.2">
      <c r="A97" s="49"/>
      <c r="B97" s="49"/>
      <c r="C97" s="49"/>
      <c r="D97" s="49"/>
      <c r="E97" s="49"/>
      <c r="F97" s="49"/>
      <c r="G97" s="49"/>
      <c r="H97" s="49"/>
      <c r="I97" s="50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1:26" ht="15.75" customHeight="1" x14ac:dyDescent="0.2">
      <c r="A98" s="49"/>
      <c r="B98" s="49"/>
      <c r="C98" s="49"/>
      <c r="D98" s="49"/>
      <c r="E98" s="49"/>
      <c r="F98" s="49"/>
      <c r="G98" s="49"/>
      <c r="H98" s="49"/>
      <c r="I98" s="50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1:26" ht="15.75" customHeight="1" x14ac:dyDescent="0.2">
      <c r="A99" s="49"/>
      <c r="B99" s="49"/>
      <c r="C99" s="49"/>
      <c r="D99" s="49"/>
      <c r="E99" s="49"/>
      <c r="F99" s="49"/>
      <c r="G99" s="49"/>
      <c r="H99" s="49"/>
      <c r="I99" s="50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1:26" ht="15.75" customHeight="1" x14ac:dyDescent="0.2">
      <c r="A100" s="49"/>
      <c r="B100" s="49"/>
      <c r="C100" s="49"/>
      <c r="D100" s="49"/>
      <c r="E100" s="49"/>
      <c r="F100" s="49"/>
      <c r="G100" s="49"/>
      <c r="H100" s="49"/>
      <c r="I100" s="50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1:26" ht="15.75" customHeight="1" x14ac:dyDescent="0.2">
      <c r="A101" s="49"/>
      <c r="B101" s="49"/>
      <c r="C101" s="49"/>
      <c r="D101" s="49"/>
      <c r="E101" s="49"/>
      <c r="F101" s="49"/>
      <c r="G101" s="49"/>
      <c r="H101" s="49"/>
      <c r="I101" s="50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1:26" ht="15.75" customHeight="1" x14ac:dyDescent="0.2">
      <c r="A102" s="49"/>
      <c r="B102" s="49"/>
      <c r="C102" s="49"/>
      <c r="D102" s="49"/>
      <c r="E102" s="49"/>
      <c r="F102" s="49"/>
      <c r="G102" s="49"/>
      <c r="H102" s="49"/>
      <c r="I102" s="50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1:26" ht="15.75" customHeight="1" x14ac:dyDescent="0.2">
      <c r="A103" s="49"/>
      <c r="B103" s="49"/>
      <c r="C103" s="49"/>
      <c r="D103" s="49"/>
      <c r="E103" s="49"/>
      <c r="F103" s="49"/>
      <c r="G103" s="49"/>
      <c r="H103" s="49"/>
      <c r="I103" s="50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1:26" ht="15.75" customHeight="1" x14ac:dyDescent="0.2">
      <c r="A104" s="49"/>
      <c r="B104" s="49"/>
      <c r="C104" s="49"/>
      <c r="D104" s="49"/>
      <c r="E104" s="49"/>
      <c r="F104" s="49"/>
      <c r="G104" s="49"/>
      <c r="H104" s="49"/>
      <c r="I104" s="50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1:26" ht="15.75" customHeight="1" x14ac:dyDescent="0.2">
      <c r="A105" s="49"/>
      <c r="B105" s="49"/>
      <c r="C105" s="49"/>
      <c r="D105" s="49"/>
      <c r="E105" s="49"/>
      <c r="F105" s="49"/>
      <c r="G105" s="49"/>
      <c r="H105" s="49"/>
      <c r="I105" s="50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1:26" ht="15.75" customHeight="1" x14ac:dyDescent="0.2">
      <c r="A106" s="49"/>
      <c r="B106" s="49"/>
      <c r="C106" s="49"/>
      <c r="D106" s="49"/>
      <c r="E106" s="49"/>
      <c r="F106" s="49"/>
      <c r="G106" s="49"/>
      <c r="H106" s="49"/>
      <c r="I106" s="50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1:26" ht="15.75" customHeight="1" x14ac:dyDescent="0.2">
      <c r="A107" s="49"/>
      <c r="B107" s="49"/>
      <c r="C107" s="49"/>
      <c r="D107" s="49"/>
      <c r="E107" s="49"/>
      <c r="F107" s="49"/>
      <c r="G107" s="49"/>
      <c r="H107" s="49"/>
      <c r="I107" s="50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1:26" ht="15.75" customHeight="1" x14ac:dyDescent="0.2">
      <c r="A108" s="49"/>
      <c r="B108" s="49"/>
      <c r="C108" s="49"/>
      <c r="D108" s="49"/>
      <c r="E108" s="49"/>
      <c r="F108" s="49"/>
      <c r="G108" s="49"/>
      <c r="H108" s="49"/>
      <c r="I108" s="50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1:26" ht="15.75" customHeight="1" x14ac:dyDescent="0.2">
      <c r="A109" s="49"/>
      <c r="B109" s="49"/>
      <c r="C109" s="49"/>
      <c r="D109" s="49"/>
      <c r="E109" s="49"/>
      <c r="F109" s="49"/>
      <c r="G109" s="49"/>
      <c r="H109" s="49"/>
      <c r="I109" s="50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1:26" ht="15.75" customHeight="1" x14ac:dyDescent="0.2">
      <c r="A110" s="49"/>
      <c r="B110" s="49"/>
      <c r="C110" s="49"/>
      <c r="D110" s="49"/>
      <c r="E110" s="49"/>
      <c r="F110" s="49"/>
      <c r="G110" s="49"/>
      <c r="H110" s="49"/>
      <c r="I110" s="50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1:26" ht="15.75" customHeight="1" x14ac:dyDescent="0.2">
      <c r="A111" s="49"/>
      <c r="B111" s="49"/>
      <c r="C111" s="49"/>
      <c r="D111" s="49"/>
      <c r="E111" s="49"/>
      <c r="F111" s="49"/>
      <c r="G111" s="49"/>
      <c r="H111" s="49"/>
      <c r="I111" s="50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1:26" ht="15.75" customHeight="1" x14ac:dyDescent="0.2">
      <c r="A112" s="49"/>
      <c r="B112" s="49"/>
      <c r="C112" s="49"/>
      <c r="D112" s="49"/>
      <c r="E112" s="49"/>
      <c r="F112" s="49"/>
      <c r="G112" s="49"/>
      <c r="H112" s="49"/>
      <c r="I112" s="50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  <row r="113" spans="1:26" ht="15.75" customHeight="1" x14ac:dyDescent="0.2">
      <c r="A113" s="49"/>
      <c r="B113" s="49"/>
      <c r="C113" s="49"/>
      <c r="D113" s="49"/>
      <c r="E113" s="49"/>
      <c r="F113" s="49"/>
      <c r="G113" s="49"/>
      <c r="H113" s="49"/>
      <c r="I113" s="50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</row>
    <row r="114" spans="1:26" ht="15.75" customHeight="1" x14ac:dyDescent="0.2">
      <c r="A114" s="49"/>
      <c r="B114" s="49"/>
      <c r="C114" s="49"/>
      <c r="D114" s="49"/>
      <c r="E114" s="49"/>
      <c r="F114" s="49"/>
      <c r="G114" s="49"/>
      <c r="H114" s="49"/>
      <c r="I114" s="50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</row>
    <row r="115" spans="1:26" ht="15.75" customHeight="1" x14ac:dyDescent="0.2">
      <c r="A115" s="49"/>
      <c r="B115" s="49"/>
      <c r="C115" s="49"/>
      <c r="D115" s="49"/>
      <c r="E115" s="49"/>
      <c r="F115" s="49"/>
      <c r="G115" s="49"/>
      <c r="H115" s="49"/>
      <c r="I115" s="50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</row>
    <row r="116" spans="1:26" ht="15.75" customHeight="1" x14ac:dyDescent="0.2">
      <c r="A116" s="49"/>
      <c r="B116" s="49"/>
      <c r="C116" s="49"/>
      <c r="D116" s="49"/>
      <c r="E116" s="49"/>
      <c r="F116" s="49"/>
      <c r="G116" s="49"/>
      <c r="H116" s="49"/>
      <c r="I116" s="50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</row>
    <row r="117" spans="1:26" ht="15.75" customHeight="1" x14ac:dyDescent="0.2">
      <c r="A117" s="49"/>
      <c r="B117" s="49"/>
      <c r="C117" s="49"/>
      <c r="D117" s="49"/>
      <c r="E117" s="49"/>
      <c r="F117" s="49"/>
      <c r="G117" s="49"/>
      <c r="H117" s="49"/>
      <c r="I117" s="50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</row>
    <row r="118" spans="1:26" ht="15.75" customHeight="1" x14ac:dyDescent="0.2">
      <c r="A118" s="49"/>
      <c r="B118" s="49"/>
      <c r="C118" s="49"/>
      <c r="D118" s="49"/>
      <c r="E118" s="49"/>
      <c r="F118" s="49"/>
      <c r="G118" s="49"/>
      <c r="H118" s="49"/>
      <c r="I118" s="50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</row>
    <row r="119" spans="1:26" ht="15.75" customHeight="1" x14ac:dyDescent="0.2">
      <c r="A119" s="49"/>
      <c r="B119" s="49"/>
      <c r="C119" s="49"/>
      <c r="D119" s="49"/>
      <c r="E119" s="49"/>
      <c r="F119" s="49"/>
      <c r="G119" s="49"/>
      <c r="H119" s="49"/>
      <c r="I119" s="50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</row>
    <row r="120" spans="1:26" ht="15.75" customHeight="1" x14ac:dyDescent="0.2">
      <c r="A120" s="49"/>
      <c r="B120" s="49"/>
      <c r="C120" s="49"/>
      <c r="D120" s="49"/>
      <c r="E120" s="49"/>
      <c r="F120" s="49"/>
      <c r="G120" s="49"/>
      <c r="H120" s="49"/>
      <c r="I120" s="50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</row>
    <row r="121" spans="1:26" ht="15.75" customHeight="1" x14ac:dyDescent="0.2">
      <c r="A121" s="49"/>
      <c r="B121" s="49"/>
      <c r="C121" s="49"/>
      <c r="D121" s="49"/>
      <c r="E121" s="49"/>
      <c r="F121" s="49"/>
      <c r="G121" s="49"/>
      <c r="H121" s="49"/>
      <c r="I121" s="50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</row>
    <row r="122" spans="1:26" ht="15.75" customHeight="1" x14ac:dyDescent="0.2">
      <c r="A122" s="49"/>
      <c r="B122" s="49"/>
      <c r="C122" s="49"/>
      <c r="D122" s="49"/>
      <c r="E122" s="49"/>
      <c r="F122" s="49"/>
      <c r="G122" s="49"/>
      <c r="H122" s="49"/>
      <c r="I122" s="50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</row>
    <row r="123" spans="1:26" ht="15.75" customHeight="1" x14ac:dyDescent="0.2">
      <c r="A123" s="49"/>
      <c r="B123" s="49"/>
      <c r="C123" s="49"/>
      <c r="D123" s="49"/>
      <c r="E123" s="49"/>
      <c r="F123" s="49"/>
      <c r="G123" s="49"/>
      <c r="H123" s="49"/>
      <c r="I123" s="50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</row>
    <row r="124" spans="1:26" ht="15.75" customHeight="1" x14ac:dyDescent="0.2">
      <c r="A124" s="49"/>
      <c r="B124" s="49"/>
      <c r="C124" s="49"/>
      <c r="D124" s="49"/>
      <c r="E124" s="49"/>
      <c r="F124" s="49"/>
      <c r="G124" s="49"/>
      <c r="H124" s="49"/>
      <c r="I124" s="50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</row>
    <row r="125" spans="1:26" ht="15.75" customHeight="1" x14ac:dyDescent="0.2">
      <c r="A125" s="49"/>
      <c r="B125" s="49"/>
      <c r="C125" s="49"/>
      <c r="D125" s="49"/>
      <c r="E125" s="49"/>
      <c r="F125" s="49"/>
      <c r="G125" s="49"/>
      <c r="H125" s="49"/>
      <c r="I125" s="50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</row>
    <row r="126" spans="1:26" ht="15.75" customHeight="1" x14ac:dyDescent="0.2">
      <c r="A126" s="49"/>
      <c r="B126" s="49"/>
      <c r="C126" s="49"/>
      <c r="D126" s="49"/>
      <c r="E126" s="49"/>
      <c r="F126" s="49"/>
      <c r="G126" s="49"/>
      <c r="H126" s="49"/>
      <c r="I126" s="50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</row>
    <row r="127" spans="1:26" ht="15.75" customHeight="1" x14ac:dyDescent="0.2">
      <c r="A127" s="49"/>
      <c r="B127" s="49"/>
      <c r="C127" s="49"/>
      <c r="D127" s="49"/>
      <c r="E127" s="49"/>
      <c r="F127" s="49"/>
      <c r="G127" s="49"/>
      <c r="H127" s="49"/>
      <c r="I127" s="50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</row>
    <row r="128" spans="1:26" ht="15.75" customHeight="1" x14ac:dyDescent="0.2">
      <c r="A128" s="49"/>
      <c r="B128" s="49"/>
      <c r="C128" s="49"/>
      <c r="D128" s="49"/>
      <c r="E128" s="49"/>
      <c r="F128" s="49"/>
      <c r="G128" s="49"/>
      <c r="H128" s="49"/>
      <c r="I128" s="50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</row>
    <row r="129" spans="1:26" ht="15.75" customHeight="1" x14ac:dyDescent="0.2">
      <c r="A129" s="49"/>
      <c r="B129" s="49"/>
      <c r="C129" s="49"/>
      <c r="D129" s="49"/>
      <c r="E129" s="49"/>
      <c r="F129" s="49"/>
      <c r="G129" s="49"/>
      <c r="H129" s="49"/>
      <c r="I129" s="50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</row>
    <row r="130" spans="1:26" ht="15.75" customHeight="1" x14ac:dyDescent="0.2">
      <c r="A130" s="49"/>
      <c r="B130" s="49"/>
      <c r="C130" s="49"/>
      <c r="D130" s="49"/>
      <c r="E130" s="49"/>
      <c r="F130" s="49"/>
      <c r="G130" s="49"/>
      <c r="H130" s="49"/>
      <c r="I130" s="50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</row>
    <row r="131" spans="1:26" ht="15.75" customHeight="1" x14ac:dyDescent="0.2">
      <c r="A131" s="49"/>
      <c r="B131" s="49"/>
      <c r="C131" s="49"/>
      <c r="D131" s="49"/>
      <c r="E131" s="49"/>
      <c r="F131" s="49"/>
      <c r="G131" s="49"/>
      <c r="H131" s="49"/>
      <c r="I131" s="50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</row>
    <row r="132" spans="1:26" ht="15.75" customHeight="1" x14ac:dyDescent="0.2">
      <c r="A132" s="49"/>
      <c r="B132" s="49"/>
      <c r="C132" s="49"/>
      <c r="D132" s="49"/>
      <c r="E132" s="49"/>
      <c r="F132" s="49"/>
      <c r="G132" s="49"/>
      <c r="H132" s="49"/>
      <c r="I132" s="50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</row>
    <row r="133" spans="1:26" ht="15.75" customHeight="1" x14ac:dyDescent="0.2">
      <c r="A133" s="49"/>
      <c r="B133" s="49"/>
      <c r="C133" s="49"/>
      <c r="D133" s="49"/>
      <c r="E133" s="49"/>
      <c r="F133" s="49"/>
      <c r="G133" s="49"/>
      <c r="H133" s="49"/>
      <c r="I133" s="50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</row>
    <row r="134" spans="1:26" ht="15.75" customHeight="1" x14ac:dyDescent="0.2">
      <c r="A134" s="49"/>
      <c r="B134" s="49"/>
      <c r="C134" s="49"/>
      <c r="D134" s="49"/>
      <c r="E134" s="49"/>
      <c r="F134" s="49"/>
      <c r="G134" s="49"/>
      <c r="H134" s="49"/>
      <c r="I134" s="50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</row>
    <row r="135" spans="1:26" ht="15.75" customHeight="1" x14ac:dyDescent="0.2">
      <c r="A135" s="49"/>
      <c r="B135" s="49"/>
      <c r="C135" s="49"/>
      <c r="D135" s="49"/>
      <c r="E135" s="49"/>
      <c r="F135" s="49"/>
      <c r="G135" s="49"/>
      <c r="H135" s="49"/>
      <c r="I135" s="50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</row>
    <row r="136" spans="1:26" ht="15.75" customHeight="1" x14ac:dyDescent="0.2">
      <c r="A136" s="49"/>
      <c r="B136" s="49"/>
      <c r="C136" s="49"/>
      <c r="D136" s="49"/>
      <c r="E136" s="49"/>
      <c r="F136" s="49"/>
      <c r="G136" s="49"/>
      <c r="H136" s="49"/>
      <c r="I136" s="50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</row>
    <row r="137" spans="1:26" ht="15.75" customHeight="1" x14ac:dyDescent="0.2">
      <c r="A137" s="49"/>
      <c r="B137" s="49"/>
      <c r="C137" s="49"/>
      <c r="D137" s="49"/>
      <c r="E137" s="49"/>
      <c r="F137" s="49"/>
      <c r="G137" s="49"/>
      <c r="H137" s="49"/>
      <c r="I137" s="50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</row>
    <row r="138" spans="1:26" ht="15.75" customHeight="1" x14ac:dyDescent="0.2">
      <c r="A138" s="49"/>
      <c r="B138" s="49"/>
      <c r="C138" s="49"/>
      <c r="D138" s="49"/>
      <c r="E138" s="49"/>
      <c r="F138" s="49"/>
      <c r="G138" s="49"/>
      <c r="H138" s="49"/>
      <c r="I138" s="50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</row>
    <row r="139" spans="1:26" ht="15.75" customHeight="1" x14ac:dyDescent="0.2">
      <c r="A139" s="49"/>
      <c r="B139" s="49"/>
      <c r="C139" s="49"/>
      <c r="D139" s="49"/>
      <c r="E139" s="49"/>
      <c r="F139" s="49"/>
      <c r="G139" s="49"/>
      <c r="H139" s="49"/>
      <c r="I139" s="50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</row>
    <row r="140" spans="1:26" ht="15.75" customHeight="1" x14ac:dyDescent="0.2">
      <c r="A140" s="49"/>
      <c r="B140" s="49"/>
      <c r="C140" s="49"/>
      <c r="D140" s="49"/>
      <c r="E140" s="49"/>
      <c r="F140" s="49"/>
      <c r="G140" s="49"/>
      <c r="H140" s="49"/>
      <c r="I140" s="50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</row>
    <row r="141" spans="1:26" ht="15.75" customHeight="1" x14ac:dyDescent="0.2">
      <c r="A141" s="49"/>
      <c r="B141" s="49"/>
      <c r="C141" s="49"/>
      <c r="D141" s="49"/>
      <c r="E141" s="49"/>
      <c r="F141" s="49"/>
      <c r="G141" s="49"/>
      <c r="H141" s="49"/>
      <c r="I141" s="50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</row>
    <row r="142" spans="1:26" ht="15.75" customHeight="1" x14ac:dyDescent="0.2">
      <c r="A142" s="49"/>
      <c r="B142" s="49"/>
      <c r="C142" s="49"/>
      <c r="D142" s="49"/>
      <c r="E142" s="49"/>
      <c r="F142" s="49"/>
      <c r="G142" s="49"/>
      <c r="H142" s="49"/>
      <c r="I142" s="50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</row>
    <row r="143" spans="1:26" ht="15.75" customHeight="1" x14ac:dyDescent="0.2">
      <c r="A143" s="49"/>
      <c r="B143" s="49"/>
      <c r="C143" s="49"/>
      <c r="D143" s="49"/>
      <c r="E143" s="49"/>
      <c r="F143" s="49"/>
      <c r="G143" s="49"/>
      <c r="H143" s="49"/>
      <c r="I143" s="50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</row>
    <row r="144" spans="1:26" ht="15.75" customHeight="1" x14ac:dyDescent="0.2">
      <c r="A144" s="49"/>
      <c r="B144" s="49"/>
      <c r="C144" s="49"/>
      <c r="D144" s="49"/>
      <c r="E144" s="49"/>
      <c r="F144" s="49"/>
      <c r="G144" s="49"/>
      <c r="H144" s="49"/>
      <c r="I144" s="50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</row>
    <row r="145" spans="1:26" ht="15.75" customHeight="1" x14ac:dyDescent="0.2">
      <c r="A145" s="49"/>
      <c r="B145" s="49"/>
      <c r="C145" s="49"/>
      <c r="D145" s="49"/>
      <c r="E145" s="49"/>
      <c r="F145" s="49"/>
      <c r="G145" s="49"/>
      <c r="H145" s="49"/>
      <c r="I145" s="50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</row>
    <row r="146" spans="1:26" ht="15.75" customHeight="1" x14ac:dyDescent="0.2">
      <c r="A146" s="49"/>
      <c r="B146" s="49"/>
      <c r="C146" s="49"/>
      <c r="D146" s="49"/>
      <c r="E146" s="49"/>
      <c r="F146" s="49"/>
      <c r="G146" s="49"/>
      <c r="H146" s="49"/>
      <c r="I146" s="50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</row>
    <row r="147" spans="1:26" ht="15.75" customHeight="1" x14ac:dyDescent="0.2">
      <c r="A147" s="49"/>
      <c r="B147" s="49"/>
      <c r="C147" s="49"/>
      <c r="D147" s="49"/>
      <c r="E147" s="49"/>
      <c r="F147" s="49"/>
      <c r="G147" s="49"/>
      <c r="H147" s="49"/>
      <c r="I147" s="50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</row>
    <row r="148" spans="1:26" ht="15.75" customHeight="1" x14ac:dyDescent="0.2">
      <c r="A148" s="49"/>
      <c r="B148" s="49"/>
      <c r="C148" s="49"/>
      <c r="D148" s="49"/>
      <c r="E148" s="49"/>
      <c r="F148" s="49"/>
      <c r="G148" s="49"/>
      <c r="H148" s="49"/>
      <c r="I148" s="50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</row>
    <row r="149" spans="1:26" ht="15.75" customHeight="1" x14ac:dyDescent="0.2">
      <c r="A149" s="49"/>
      <c r="B149" s="49"/>
      <c r="C149" s="49"/>
      <c r="D149" s="49"/>
      <c r="E149" s="49"/>
      <c r="F149" s="49"/>
      <c r="G149" s="49"/>
      <c r="H149" s="49"/>
      <c r="I149" s="50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</row>
    <row r="150" spans="1:26" ht="15.75" customHeight="1" x14ac:dyDescent="0.2">
      <c r="A150" s="49"/>
      <c r="B150" s="49"/>
      <c r="C150" s="49"/>
      <c r="D150" s="49"/>
      <c r="E150" s="49"/>
      <c r="F150" s="49"/>
      <c r="G150" s="49"/>
      <c r="H150" s="49"/>
      <c r="I150" s="50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</row>
    <row r="151" spans="1:26" ht="15.75" customHeight="1" x14ac:dyDescent="0.2">
      <c r="A151" s="49"/>
      <c r="B151" s="49"/>
      <c r="C151" s="49"/>
      <c r="D151" s="49"/>
      <c r="E151" s="49"/>
      <c r="F151" s="49"/>
      <c r="G151" s="49"/>
      <c r="H151" s="49"/>
      <c r="I151" s="50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</row>
    <row r="152" spans="1:26" ht="15.75" customHeight="1" x14ac:dyDescent="0.2">
      <c r="A152" s="49"/>
      <c r="B152" s="49"/>
      <c r="C152" s="49"/>
      <c r="D152" s="49"/>
      <c r="E152" s="49"/>
      <c r="F152" s="49"/>
      <c r="G152" s="49"/>
      <c r="H152" s="49"/>
      <c r="I152" s="50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</row>
    <row r="153" spans="1:26" ht="15.75" customHeight="1" x14ac:dyDescent="0.2">
      <c r="A153" s="49"/>
      <c r="B153" s="49"/>
      <c r="C153" s="49"/>
      <c r="D153" s="49"/>
      <c r="E153" s="49"/>
      <c r="F153" s="49"/>
      <c r="G153" s="49"/>
      <c r="H153" s="49"/>
      <c r="I153" s="50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</row>
    <row r="154" spans="1:26" ht="15.75" customHeight="1" x14ac:dyDescent="0.2">
      <c r="A154" s="49"/>
      <c r="B154" s="49"/>
      <c r="C154" s="49"/>
      <c r="D154" s="49"/>
      <c r="E154" s="49"/>
      <c r="F154" s="49"/>
      <c r="G154" s="49"/>
      <c r="H154" s="49"/>
      <c r="I154" s="50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</row>
    <row r="155" spans="1:26" ht="15.75" customHeight="1" x14ac:dyDescent="0.2">
      <c r="A155" s="49"/>
      <c r="B155" s="49"/>
      <c r="C155" s="49"/>
      <c r="D155" s="49"/>
      <c r="E155" s="49"/>
      <c r="F155" s="49"/>
      <c r="G155" s="49"/>
      <c r="H155" s="49"/>
      <c r="I155" s="50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</row>
    <row r="156" spans="1:26" ht="15.75" customHeight="1" x14ac:dyDescent="0.2">
      <c r="A156" s="49"/>
      <c r="B156" s="49"/>
      <c r="C156" s="49"/>
      <c r="D156" s="49"/>
      <c r="E156" s="49"/>
      <c r="F156" s="49"/>
      <c r="G156" s="49"/>
      <c r="H156" s="49"/>
      <c r="I156" s="50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</row>
    <row r="157" spans="1:26" ht="15.75" customHeight="1" x14ac:dyDescent="0.2">
      <c r="A157" s="49"/>
      <c r="B157" s="49"/>
      <c r="C157" s="49"/>
      <c r="D157" s="49"/>
      <c r="E157" s="49"/>
      <c r="F157" s="49"/>
      <c r="G157" s="49"/>
      <c r="H157" s="49"/>
      <c r="I157" s="50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</row>
    <row r="158" spans="1:26" ht="15.75" customHeight="1" x14ac:dyDescent="0.2">
      <c r="A158" s="49"/>
      <c r="B158" s="49"/>
      <c r="C158" s="49"/>
      <c r="D158" s="49"/>
      <c r="E158" s="49"/>
      <c r="F158" s="49"/>
      <c r="G158" s="49"/>
      <c r="H158" s="49"/>
      <c r="I158" s="50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</row>
    <row r="159" spans="1:26" ht="15.75" customHeight="1" x14ac:dyDescent="0.2">
      <c r="A159" s="49"/>
      <c r="B159" s="49"/>
      <c r="C159" s="49"/>
      <c r="D159" s="49"/>
      <c r="E159" s="49"/>
      <c r="F159" s="49"/>
      <c r="G159" s="49"/>
      <c r="H159" s="49"/>
      <c r="I159" s="50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</row>
    <row r="160" spans="1:26" ht="15.75" customHeight="1" x14ac:dyDescent="0.2">
      <c r="A160" s="49"/>
      <c r="B160" s="49"/>
      <c r="C160" s="49"/>
      <c r="D160" s="49"/>
      <c r="E160" s="49"/>
      <c r="F160" s="49"/>
      <c r="G160" s="49"/>
      <c r="H160" s="49"/>
      <c r="I160" s="50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</row>
    <row r="161" spans="1:26" ht="15.75" customHeight="1" x14ac:dyDescent="0.2">
      <c r="A161" s="49"/>
      <c r="B161" s="49"/>
      <c r="C161" s="49"/>
      <c r="D161" s="49"/>
      <c r="E161" s="49"/>
      <c r="F161" s="49"/>
      <c r="G161" s="49"/>
      <c r="H161" s="49"/>
      <c r="I161" s="50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</row>
    <row r="162" spans="1:26" ht="15.75" customHeight="1" x14ac:dyDescent="0.2">
      <c r="A162" s="49"/>
      <c r="B162" s="49"/>
      <c r="C162" s="49"/>
      <c r="D162" s="49"/>
      <c r="E162" s="49"/>
      <c r="F162" s="49"/>
      <c r="G162" s="49"/>
      <c r="H162" s="49"/>
      <c r="I162" s="50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</row>
    <row r="163" spans="1:26" ht="15.75" customHeight="1" x14ac:dyDescent="0.2">
      <c r="A163" s="49"/>
      <c r="B163" s="49"/>
      <c r="C163" s="49"/>
      <c r="D163" s="49"/>
      <c r="E163" s="49"/>
      <c r="F163" s="49"/>
      <c r="G163" s="49"/>
      <c r="H163" s="49"/>
      <c r="I163" s="50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</row>
    <row r="164" spans="1:26" ht="15.75" customHeight="1" x14ac:dyDescent="0.2">
      <c r="A164" s="49"/>
      <c r="B164" s="49"/>
      <c r="C164" s="49"/>
      <c r="D164" s="49"/>
      <c r="E164" s="49"/>
      <c r="F164" s="49"/>
      <c r="G164" s="49"/>
      <c r="H164" s="49"/>
      <c r="I164" s="50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</row>
    <row r="165" spans="1:26" ht="15.75" customHeight="1" x14ac:dyDescent="0.2">
      <c r="A165" s="49"/>
      <c r="B165" s="49"/>
      <c r="C165" s="49"/>
      <c r="D165" s="49"/>
      <c r="E165" s="49"/>
      <c r="F165" s="49"/>
      <c r="G165" s="49"/>
      <c r="H165" s="49"/>
      <c r="I165" s="50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</row>
    <row r="166" spans="1:26" ht="15.75" customHeight="1" x14ac:dyDescent="0.2">
      <c r="A166" s="49"/>
      <c r="B166" s="49"/>
      <c r="C166" s="49"/>
      <c r="D166" s="49"/>
      <c r="E166" s="49"/>
      <c r="F166" s="49"/>
      <c r="G166" s="49"/>
      <c r="H166" s="49"/>
      <c r="I166" s="50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</row>
    <row r="167" spans="1:26" ht="15.75" customHeight="1" x14ac:dyDescent="0.2">
      <c r="A167" s="49"/>
      <c r="B167" s="49"/>
      <c r="C167" s="49"/>
      <c r="D167" s="49"/>
      <c r="E167" s="49"/>
      <c r="F167" s="49"/>
      <c r="G167" s="49"/>
      <c r="H167" s="49"/>
      <c r="I167" s="50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</row>
    <row r="168" spans="1:26" ht="15.75" customHeight="1" x14ac:dyDescent="0.2">
      <c r="A168" s="49"/>
      <c r="B168" s="49"/>
      <c r="C168" s="49"/>
      <c r="D168" s="49"/>
      <c r="E168" s="49"/>
      <c r="F168" s="49"/>
      <c r="G168" s="49"/>
      <c r="H168" s="49"/>
      <c r="I168" s="50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</row>
    <row r="169" spans="1:26" ht="15.75" customHeight="1" x14ac:dyDescent="0.2">
      <c r="A169" s="49"/>
      <c r="B169" s="49"/>
      <c r="C169" s="49"/>
      <c r="D169" s="49"/>
      <c r="E169" s="49"/>
      <c r="F169" s="49"/>
      <c r="G169" s="49"/>
      <c r="H169" s="49"/>
      <c r="I169" s="50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</row>
    <row r="170" spans="1:26" ht="15.75" customHeight="1" x14ac:dyDescent="0.2">
      <c r="A170" s="49"/>
      <c r="B170" s="49"/>
      <c r="C170" s="49"/>
      <c r="D170" s="49"/>
      <c r="E170" s="49"/>
      <c r="F170" s="49"/>
      <c r="G170" s="49"/>
      <c r="H170" s="49"/>
      <c r="I170" s="50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</row>
    <row r="171" spans="1:26" ht="15.75" customHeight="1" x14ac:dyDescent="0.2">
      <c r="A171" s="49"/>
      <c r="B171" s="49"/>
      <c r="C171" s="49"/>
      <c r="D171" s="49"/>
      <c r="E171" s="49"/>
      <c r="F171" s="49"/>
      <c r="G171" s="49"/>
      <c r="H171" s="49"/>
      <c r="I171" s="50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</row>
    <row r="172" spans="1:26" ht="15.75" customHeight="1" x14ac:dyDescent="0.2">
      <c r="A172" s="49"/>
      <c r="B172" s="49"/>
      <c r="C172" s="49"/>
      <c r="D172" s="49"/>
      <c r="E172" s="49"/>
      <c r="F172" s="49"/>
      <c r="G172" s="49"/>
      <c r="H172" s="49"/>
      <c r="I172" s="50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</row>
    <row r="173" spans="1:26" ht="15.75" customHeight="1" x14ac:dyDescent="0.2">
      <c r="A173" s="49"/>
      <c r="B173" s="49"/>
      <c r="C173" s="49"/>
      <c r="D173" s="49"/>
      <c r="E173" s="49"/>
      <c r="F173" s="49"/>
      <c r="G173" s="49"/>
      <c r="H173" s="49"/>
      <c r="I173" s="50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</row>
    <row r="174" spans="1:26" ht="15.75" customHeight="1" x14ac:dyDescent="0.2">
      <c r="A174" s="49"/>
      <c r="B174" s="49"/>
      <c r="C174" s="49"/>
      <c r="D174" s="49"/>
      <c r="E174" s="49"/>
      <c r="F174" s="49"/>
      <c r="G174" s="49"/>
      <c r="H174" s="49"/>
      <c r="I174" s="50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</row>
    <row r="175" spans="1:26" ht="15.75" customHeight="1" x14ac:dyDescent="0.2">
      <c r="A175" s="49"/>
      <c r="B175" s="49"/>
      <c r="C175" s="49"/>
      <c r="D175" s="49"/>
      <c r="E175" s="49"/>
      <c r="F175" s="49"/>
      <c r="G175" s="49"/>
      <c r="H175" s="49"/>
      <c r="I175" s="50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</row>
    <row r="176" spans="1:26" ht="15.75" customHeight="1" x14ac:dyDescent="0.2">
      <c r="A176" s="49"/>
      <c r="B176" s="49"/>
      <c r="C176" s="49"/>
      <c r="D176" s="49"/>
      <c r="E176" s="49"/>
      <c r="F176" s="49"/>
      <c r="G176" s="49"/>
      <c r="H176" s="49"/>
      <c r="I176" s="50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</row>
    <row r="177" spans="1:26" ht="15.75" customHeight="1" x14ac:dyDescent="0.2">
      <c r="A177" s="49"/>
      <c r="B177" s="49"/>
      <c r="C177" s="49"/>
      <c r="D177" s="49"/>
      <c r="E177" s="49"/>
      <c r="F177" s="49"/>
      <c r="G177" s="49"/>
      <c r="H177" s="49"/>
      <c r="I177" s="50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</row>
    <row r="178" spans="1:26" ht="15.75" customHeight="1" x14ac:dyDescent="0.2">
      <c r="A178" s="49"/>
      <c r="B178" s="49"/>
      <c r="C178" s="49"/>
      <c r="D178" s="49"/>
      <c r="E178" s="49"/>
      <c r="F178" s="49"/>
      <c r="G178" s="49"/>
      <c r="H178" s="49"/>
      <c r="I178" s="50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</row>
    <row r="179" spans="1:26" ht="15.75" customHeight="1" x14ac:dyDescent="0.2">
      <c r="A179" s="49"/>
      <c r="B179" s="49"/>
      <c r="C179" s="49"/>
      <c r="D179" s="49"/>
      <c r="E179" s="49"/>
      <c r="F179" s="49"/>
      <c r="G179" s="49"/>
      <c r="H179" s="49"/>
      <c r="I179" s="50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</row>
    <row r="180" spans="1:26" ht="15.75" customHeight="1" x14ac:dyDescent="0.2">
      <c r="A180" s="49"/>
      <c r="B180" s="49"/>
      <c r="C180" s="49"/>
      <c r="D180" s="49"/>
      <c r="E180" s="49"/>
      <c r="F180" s="49"/>
      <c r="G180" s="49"/>
      <c r="H180" s="49"/>
      <c r="I180" s="50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</row>
    <row r="181" spans="1:26" ht="15.75" customHeight="1" x14ac:dyDescent="0.2">
      <c r="A181" s="49"/>
      <c r="B181" s="49"/>
      <c r="C181" s="49"/>
      <c r="D181" s="49"/>
      <c r="E181" s="49"/>
      <c r="F181" s="49"/>
      <c r="G181" s="49"/>
      <c r="H181" s="49"/>
      <c r="I181" s="50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</row>
    <row r="182" spans="1:26" ht="15.75" customHeight="1" x14ac:dyDescent="0.2">
      <c r="A182" s="49"/>
      <c r="B182" s="49"/>
      <c r="C182" s="49"/>
      <c r="D182" s="49"/>
      <c r="E182" s="49"/>
      <c r="F182" s="49"/>
      <c r="G182" s="49"/>
      <c r="H182" s="49"/>
      <c r="I182" s="50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</row>
    <row r="183" spans="1:26" ht="15.75" customHeight="1" x14ac:dyDescent="0.2">
      <c r="A183" s="49"/>
      <c r="B183" s="49"/>
      <c r="C183" s="49"/>
      <c r="D183" s="49"/>
      <c r="E183" s="49"/>
      <c r="F183" s="49"/>
      <c r="G183" s="49"/>
      <c r="H183" s="49"/>
      <c r="I183" s="50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</row>
    <row r="184" spans="1:26" ht="15.75" customHeight="1" x14ac:dyDescent="0.2">
      <c r="A184" s="49"/>
      <c r="B184" s="49"/>
      <c r="C184" s="49"/>
      <c r="D184" s="49"/>
      <c r="E184" s="49"/>
      <c r="F184" s="49"/>
      <c r="G184" s="49"/>
      <c r="H184" s="49"/>
      <c r="I184" s="50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</row>
    <row r="185" spans="1:26" ht="15.75" customHeight="1" x14ac:dyDescent="0.2">
      <c r="A185" s="49"/>
      <c r="B185" s="49"/>
      <c r="C185" s="49"/>
      <c r="D185" s="49"/>
      <c r="E185" s="49"/>
      <c r="F185" s="49"/>
      <c r="G185" s="49"/>
      <c r="H185" s="49"/>
      <c r="I185" s="50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</row>
    <row r="186" spans="1:26" ht="15.75" customHeight="1" x14ac:dyDescent="0.2">
      <c r="A186" s="49"/>
      <c r="B186" s="49"/>
      <c r="C186" s="49"/>
      <c r="D186" s="49"/>
      <c r="E186" s="49"/>
      <c r="F186" s="49"/>
      <c r="G186" s="49"/>
      <c r="H186" s="49"/>
      <c r="I186" s="50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</row>
    <row r="187" spans="1:26" ht="15.75" customHeight="1" x14ac:dyDescent="0.2">
      <c r="A187" s="49"/>
      <c r="B187" s="49"/>
      <c r="C187" s="49"/>
      <c r="D187" s="49"/>
      <c r="E187" s="49"/>
      <c r="F187" s="49"/>
      <c r="G187" s="49"/>
      <c r="H187" s="49"/>
      <c r="I187" s="50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</row>
    <row r="188" spans="1:26" ht="15.75" customHeight="1" x14ac:dyDescent="0.2">
      <c r="A188" s="49"/>
      <c r="B188" s="49"/>
      <c r="C188" s="49"/>
      <c r="D188" s="49"/>
      <c r="E188" s="49"/>
      <c r="F188" s="49"/>
      <c r="G188" s="49"/>
      <c r="H188" s="49"/>
      <c r="I188" s="50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</row>
    <row r="189" spans="1:26" ht="15.75" customHeight="1" x14ac:dyDescent="0.2">
      <c r="A189" s="49"/>
      <c r="B189" s="49"/>
      <c r="C189" s="49"/>
      <c r="D189" s="49"/>
      <c r="E189" s="49"/>
      <c r="F189" s="49"/>
      <c r="G189" s="49"/>
      <c r="H189" s="49"/>
      <c r="I189" s="50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</row>
    <row r="190" spans="1:26" ht="15.75" customHeight="1" x14ac:dyDescent="0.2">
      <c r="A190" s="49"/>
      <c r="B190" s="49"/>
      <c r="C190" s="49"/>
      <c r="D190" s="49"/>
      <c r="E190" s="49"/>
      <c r="F190" s="49"/>
      <c r="G190" s="49"/>
      <c r="H190" s="49"/>
      <c r="I190" s="50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</row>
    <row r="191" spans="1:26" ht="15.75" customHeight="1" x14ac:dyDescent="0.2">
      <c r="A191" s="49"/>
      <c r="B191" s="49"/>
      <c r="C191" s="49"/>
      <c r="D191" s="49"/>
      <c r="E191" s="49"/>
      <c r="F191" s="49"/>
      <c r="G191" s="49"/>
      <c r="H191" s="49"/>
      <c r="I191" s="50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</row>
    <row r="192" spans="1:26" ht="15.75" customHeight="1" x14ac:dyDescent="0.2">
      <c r="A192" s="49"/>
      <c r="B192" s="49"/>
      <c r="C192" s="49"/>
      <c r="D192" s="49"/>
      <c r="E192" s="49"/>
      <c r="F192" s="49"/>
      <c r="G192" s="49"/>
      <c r="H192" s="49"/>
      <c r="I192" s="50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</row>
    <row r="193" spans="1:26" ht="15.75" customHeight="1" x14ac:dyDescent="0.2">
      <c r="A193" s="49"/>
      <c r="B193" s="49"/>
      <c r="C193" s="49"/>
      <c r="D193" s="49"/>
      <c r="E193" s="49"/>
      <c r="F193" s="49"/>
      <c r="G193" s="49"/>
      <c r="H193" s="49"/>
      <c r="I193" s="50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</row>
    <row r="194" spans="1:26" ht="15.75" customHeight="1" x14ac:dyDescent="0.2">
      <c r="A194" s="49"/>
      <c r="B194" s="49"/>
      <c r="C194" s="49"/>
      <c r="D194" s="49"/>
      <c r="E194" s="49"/>
      <c r="F194" s="49"/>
      <c r="G194" s="49"/>
      <c r="H194" s="49"/>
      <c r="I194" s="50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</row>
    <row r="195" spans="1:26" ht="15.75" customHeight="1" x14ac:dyDescent="0.2">
      <c r="A195" s="49"/>
      <c r="B195" s="49"/>
      <c r="C195" s="49"/>
      <c r="D195" s="49"/>
      <c r="E195" s="49"/>
      <c r="F195" s="49"/>
      <c r="G195" s="49"/>
      <c r="H195" s="49"/>
      <c r="I195" s="50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</row>
    <row r="196" spans="1:26" ht="15.75" customHeight="1" x14ac:dyDescent="0.2">
      <c r="A196" s="49"/>
      <c r="B196" s="49"/>
      <c r="C196" s="49"/>
      <c r="D196" s="49"/>
      <c r="E196" s="49"/>
      <c r="F196" s="49"/>
      <c r="G196" s="49"/>
      <c r="H196" s="49"/>
      <c r="I196" s="50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</row>
    <row r="197" spans="1:26" ht="15.75" customHeight="1" x14ac:dyDescent="0.2">
      <c r="A197" s="49"/>
      <c r="B197" s="49"/>
      <c r="C197" s="49"/>
      <c r="D197" s="49"/>
      <c r="E197" s="49"/>
      <c r="F197" s="49"/>
      <c r="G197" s="49"/>
      <c r="H197" s="49"/>
      <c r="I197" s="50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</row>
    <row r="198" spans="1:26" ht="15.75" customHeight="1" x14ac:dyDescent="0.2">
      <c r="A198" s="49"/>
      <c r="B198" s="49"/>
      <c r="C198" s="49"/>
      <c r="D198" s="49"/>
      <c r="E198" s="49"/>
      <c r="F198" s="49"/>
      <c r="G198" s="49"/>
      <c r="H198" s="49"/>
      <c r="I198" s="50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</row>
    <row r="199" spans="1:26" ht="15.75" customHeight="1" x14ac:dyDescent="0.2">
      <c r="A199" s="49"/>
      <c r="B199" s="49"/>
      <c r="C199" s="49"/>
      <c r="D199" s="49"/>
      <c r="E199" s="49"/>
      <c r="F199" s="49"/>
      <c r="G199" s="49"/>
      <c r="H199" s="49"/>
      <c r="I199" s="50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</row>
    <row r="200" spans="1:26" ht="15.75" customHeight="1" x14ac:dyDescent="0.2">
      <c r="A200" s="49"/>
      <c r="B200" s="49"/>
      <c r="C200" s="49"/>
      <c r="D200" s="49"/>
      <c r="E200" s="49"/>
      <c r="F200" s="49"/>
      <c r="G200" s="49"/>
      <c r="H200" s="49"/>
      <c r="I200" s="50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</row>
    <row r="201" spans="1:26" ht="15.75" customHeight="1" x14ac:dyDescent="0.2">
      <c r="A201" s="49"/>
      <c r="B201" s="49"/>
      <c r="C201" s="49"/>
      <c r="D201" s="49"/>
      <c r="E201" s="49"/>
      <c r="F201" s="49"/>
      <c r="G201" s="49"/>
      <c r="H201" s="49"/>
      <c r="I201" s="50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</row>
    <row r="202" spans="1:26" ht="15.75" customHeight="1" x14ac:dyDescent="0.2">
      <c r="A202" s="49"/>
      <c r="B202" s="49"/>
      <c r="C202" s="49"/>
      <c r="D202" s="49"/>
      <c r="E202" s="49"/>
      <c r="F202" s="49"/>
      <c r="G202" s="49"/>
      <c r="H202" s="49"/>
      <c r="I202" s="50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</row>
    <row r="203" spans="1:26" ht="15.75" customHeight="1" x14ac:dyDescent="0.2">
      <c r="A203" s="49"/>
      <c r="B203" s="49"/>
      <c r="C203" s="49"/>
      <c r="D203" s="49"/>
      <c r="E203" s="49"/>
      <c r="F203" s="49"/>
      <c r="G203" s="49"/>
      <c r="H203" s="49"/>
      <c r="I203" s="50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</row>
    <row r="204" spans="1:26" ht="15.75" customHeight="1" x14ac:dyDescent="0.2">
      <c r="A204" s="49"/>
      <c r="B204" s="49"/>
      <c r="C204" s="49"/>
      <c r="D204" s="49"/>
      <c r="E204" s="49"/>
      <c r="F204" s="49"/>
      <c r="G204" s="49"/>
      <c r="H204" s="49"/>
      <c r="I204" s="50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</row>
    <row r="205" spans="1:26" ht="15.75" customHeight="1" x14ac:dyDescent="0.2">
      <c r="A205" s="49"/>
      <c r="B205" s="49"/>
      <c r="C205" s="49"/>
      <c r="D205" s="49"/>
      <c r="E205" s="49"/>
      <c r="F205" s="49"/>
      <c r="G205" s="49"/>
      <c r="H205" s="49"/>
      <c r="I205" s="50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</row>
    <row r="206" spans="1:26" ht="15.75" customHeight="1" x14ac:dyDescent="0.2">
      <c r="A206" s="49"/>
      <c r="B206" s="49"/>
      <c r="C206" s="49"/>
      <c r="D206" s="49"/>
      <c r="E206" s="49"/>
      <c r="F206" s="49"/>
      <c r="G206" s="49"/>
      <c r="H206" s="49"/>
      <c r="I206" s="50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</row>
    <row r="207" spans="1:26" ht="15.75" customHeight="1" x14ac:dyDescent="0.2">
      <c r="A207" s="49"/>
      <c r="B207" s="49"/>
      <c r="C207" s="49"/>
      <c r="D207" s="49"/>
      <c r="E207" s="49"/>
      <c r="F207" s="49"/>
      <c r="G207" s="49"/>
      <c r="H207" s="49"/>
      <c r="I207" s="50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</row>
    <row r="208" spans="1:26" ht="15.75" customHeight="1" x14ac:dyDescent="0.2">
      <c r="A208" s="49"/>
      <c r="B208" s="49"/>
      <c r="C208" s="49"/>
      <c r="D208" s="49"/>
      <c r="E208" s="49"/>
      <c r="F208" s="49"/>
      <c r="G208" s="49"/>
      <c r="H208" s="49"/>
      <c r="I208" s="50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</row>
    <row r="209" spans="1:26" ht="15.75" customHeight="1" x14ac:dyDescent="0.2">
      <c r="A209" s="49"/>
      <c r="B209" s="49"/>
      <c r="C209" s="49"/>
      <c r="D209" s="49"/>
      <c r="E209" s="49"/>
      <c r="F209" s="49"/>
      <c r="G209" s="49"/>
      <c r="H209" s="49"/>
      <c r="I209" s="50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</row>
    <row r="210" spans="1:26" ht="15.75" customHeight="1" x14ac:dyDescent="0.2">
      <c r="A210" s="49"/>
      <c r="B210" s="49"/>
      <c r="C210" s="49"/>
      <c r="D210" s="49"/>
      <c r="E210" s="49"/>
      <c r="F210" s="49"/>
      <c r="G210" s="49"/>
      <c r="H210" s="49"/>
      <c r="I210" s="50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</row>
    <row r="211" spans="1:26" ht="15.75" customHeight="1" x14ac:dyDescent="0.2">
      <c r="A211" s="49"/>
      <c r="B211" s="49"/>
      <c r="C211" s="49"/>
      <c r="D211" s="49"/>
      <c r="E211" s="49"/>
      <c r="F211" s="49"/>
      <c r="G211" s="49"/>
      <c r="H211" s="49"/>
      <c r="I211" s="50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</row>
    <row r="212" spans="1:26" ht="15.75" customHeight="1" x14ac:dyDescent="0.2">
      <c r="A212" s="49"/>
      <c r="B212" s="49"/>
      <c r="C212" s="49"/>
      <c r="D212" s="49"/>
      <c r="E212" s="49"/>
      <c r="F212" s="49"/>
      <c r="G212" s="49"/>
      <c r="H212" s="49"/>
      <c r="I212" s="50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</row>
    <row r="213" spans="1:26" ht="15.75" customHeight="1" x14ac:dyDescent="0.2">
      <c r="A213" s="49"/>
      <c r="B213" s="49"/>
      <c r="C213" s="49"/>
      <c r="D213" s="49"/>
      <c r="E213" s="49"/>
      <c r="F213" s="49"/>
      <c r="G213" s="49"/>
      <c r="H213" s="49"/>
      <c r="I213" s="50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</row>
    <row r="214" spans="1:26" ht="15.75" customHeight="1" x14ac:dyDescent="0.2">
      <c r="A214" s="49"/>
      <c r="B214" s="49"/>
      <c r="C214" s="49"/>
      <c r="D214" s="49"/>
      <c r="E214" s="49"/>
      <c r="F214" s="49"/>
      <c r="G214" s="49"/>
      <c r="H214" s="49"/>
      <c r="I214" s="50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</row>
    <row r="215" spans="1:26" ht="15.75" customHeight="1" x14ac:dyDescent="0.2">
      <c r="A215" s="49"/>
      <c r="B215" s="49"/>
      <c r="C215" s="49"/>
      <c r="D215" s="49"/>
      <c r="E215" s="49"/>
      <c r="F215" s="49"/>
      <c r="G215" s="49"/>
      <c r="H215" s="49"/>
      <c r="I215" s="50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</row>
    <row r="216" spans="1:26" ht="15.75" customHeight="1" x14ac:dyDescent="0.2">
      <c r="A216" s="49"/>
      <c r="B216" s="49"/>
      <c r="C216" s="49"/>
      <c r="D216" s="49"/>
      <c r="E216" s="49"/>
      <c r="F216" s="49"/>
      <c r="G216" s="49"/>
      <c r="H216" s="49"/>
      <c r="I216" s="50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</row>
    <row r="217" spans="1:26" ht="15.75" customHeight="1" x14ac:dyDescent="0.2">
      <c r="A217" s="49"/>
      <c r="B217" s="49"/>
      <c r="C217" s="49"/>
      <c r="D217" s="49"/>
      <c r="E217" s="49"/>
      <c r="F217" s="49"/>
      <c r="G217" s="49"/>
      <c r="H217" s="49"/>
      <c r="I217" s="50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</row>
    <row r="218" spans="1:26" ht="15.75" customHeight="1" x14ac:dyDescent="0.2">
      <c r="A218" s="49"/>
      <c r="B218" s="49"/>
      <c r="C218" s="49"/>
      <c r="D218" s="49"/>
      <c r="E218" s="49"/>
      <c r="F218" s="49"/>
      <c r="G218" s="49"/>
      <c r="H218" s="49"/>
      <c r="I218" s="50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</row>
    <row r="219" spans="1:26" ht="15.75" customHeight="1" x14ac:dyDescent="0.2">
      <c r="A219" s="49"/>
      <c r="B219" s="49"/>
      <c r="C219" s="49"/>
      <c r="D219" s="49"/>
      <c r="E219" s="49"/>
      <c r="F219" s="49"/>
      <c r="G219" s="49"/>
      <c r="H219" s="49"/>
      <c r="I219" s="50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</row>
    <row r="220" spans="1:26" ht="15.75" customHeight="1" x14ac:dyDescent="0.2">
      <c r="A220" s="49"/>
      <c r="B220" s="49"/>
      <c r="C220" s="49"/>
      <c r="D220" s="49"/>
      <c r="E220" s="49"/>
      <c r="F220" s="49"/>
      <c r="G220" s="49"/>
      <c r="H220" s="49"/>
      <c r="I220" s="50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</row>
    <row r="221" spans="1:26" ht="15.75" customHeight="1" x14ac:dyDescent="0.2">
      <c r="A221" s="49"/>
      <c r="B221" s="49"/>
      <c r="C221" s="49"/>
      <c r="D221" s="49"/>
      <c r="E221" s="49"/>
      <c r="F221" s="49"/>
      <c r="G221" s="49"/>
      <c r="H221" s="49"/>
      <c r="I221" s="50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</row>
    <row r="222" spans="1:26" ht="15.75" customHeight="1" x14ac:dyDescent="0.2">
      <c r="A222" s="49"/>
      <c r="B222" s="49"/>
      <c r="C222" s="49"/>
      <c r="D222" s="49"/>
      <c r="E222" s="49"/>
      <c r="F222" s="49"/>
      <c r="G222" s="49"/>
      <c r="H222" s="49"/>
      <c r="I222" s="50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</row>
    <row r="223" spans="1:26" ht="15.75" customHeight="1" x14ac:dyDescent="0.2">
      <c r="A223" s="49"/>
      <c r="B223" s="49"/>
      <c r="C223" s="49"/>
      <c r="D223" s="49"/>
      <c r="E223" s="49"/>
      <c r="F223" s="49"/>
      <c r="G223" s="49"/>
      <c r="H223" s="49"/>
      <c r="I223" s="50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</row>
    <row r="224" spans="1:26" ht="15.75" customHeight="1" x14ac:dyDescent="0.2">
      <c r="A224" s="49"/>
      <c r="B224" s="49"/>
      <c r="C224" s="49"/>
      <c r="D224" s="49"/>
      <c r="E224" s="49"/>
      <c r="F224" s="49"/>
      <c r="G224" s="49"/>
      <c r="H224" s="49"/>
      <c r="I224" s="50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</row>
    <row r="225" spans="1:26" ht="15.75" customHeight="1" x14ac:dyDescent="0.2">
      <c r="A225" s="49"/>
      <c r="B225" s="49"/>
      <c r="C225" s="49"/>
      <c r="D225" s="49"/>
      <c r="E225" s="49"/>
      <c r="F225" s="49"/>
      <c r="G225" s="49"/>
      <c r="H225" s="49"/>
      <c r="I225" s="50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</row>
    <row r="226" spans="1:26" ht="15.75" customHeight="1" x14ac:dyDescent="0.2">
      <c r="A226" s="49"/>
      <c r="B226" s="49"/>
      <c r="C226" s="49"/>
      <c r="D226" s="49"/>
      <c r="E226" s="49"/>
      <c r="F226" s="49"/>
      <c r="G226" s="49"/>
      <c r="H226" s="49"/>
      <c r="I226" s="50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</row>
    <row r="227" spans="1:26" ht="15.75" customHeight="1" x14ac:dyDescent="0.2">
      <c r="A227" s="49"/>
      <c r="B227" s="49"/>
      <c r="C227" s="49"/>
      <c r="D227" s="49"/>
      <c r="E227" s="49"/>
      <c r="F227" s="49"/>
      <c r="G227" s="49"/>
      <c r="H227" s="49"/>
      <c r="I227" s="50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</row>
    <row r="228" spans="1:26" ht="15.75" customHeight="1" x14ac:dyDescent="0.2">
      <c r="A228" s="49"/>
      <c r="B228" s="49"/>
      <c r="C228" s="49"/>
      <c r="D228" s="49"/>
      <c r="E228" s="49"/>
      <c r="F228" s="49"/>
      <c r="G228" s="49"/>
      <c r="H228" s="49"/>
      <c r="I228" s="50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</row>
    <row r="229" spans="1:26" ht="15.75" customHeight="1" x14ac:dyDescent="0.2">
      <c r="A229" s="49"/>
      <c r="B229" s="49"/>
      <c r="C229" s="49"/>
      <c r="D229" s="49"/>
      <c r="E229" s="49"/>
      <c r="F229" s="49"/>
      <c r="G229" s="49"/>
      <c r="H229" s="49"/>
      <c r="I229" s="50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</row>
    <row r="230" spans="1:26" ht="15.75" customHeight="1" x14ac:dyDescent="0.2">
      <c r="A230" s="49"/>
      <c r="B230" s="49"/>
      <c r="C230" s="49"/>
      <c r="D230" s="49"/>
      <c r="E230" s="49"/>
      <c r="F230" s="49"/>
      <c r="G230" s="49"/>
      <c r="H230" s="49"/>
      <c r="I230" s="50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</row>
    <row r="231" spans="1:26" ht="15.75" customHeight="1" x14ac:dyDescent="0.2">
      <c r="A231" s="49"/>
      <c r="B231" s="49"/>
      <c r="C231" s="49"/>
      <c r="D231" s="49"/>
      <c r="E231" s="49"/>
      <c r="F231" s="49"/>
      <c r="G231" s="49"/>
      <c r="H231" s="49"/>
      <c r="I231" s="50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</row>
    <row r="232" spans="1:26" ht="15.75" customHeight="1" x14ac:dyDescent="0.2">
      <c r="A232" s="49"/>
      <c r="B232" s="49"/>
      <c r="C232" s="49"/>
      <c r="D232" s="49"/>
      <c r="E232" s="49"/>
      <c r="F232" s="49"/>
      <c r="G232" s="49"/>
      <c r="H232" s="49"/>
      <c r="I232" s="50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</row>
    <row r="233" spans="1:26" ht="15.75" customHeight="1" x14ac:dyDescent="0.2">
      <c r="A233" s="49"/>
      <c r="B233" s="49"/>
      <c r="C233" s="49"/>
      <c r="D233" s="49"/>
      <c r="E233" s="49"/>
      <c r="F233" s="49"/>
      <c r="G233" s="49"/>
      <c r="H233" s="49"/>
      <c r="I233" s="50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</row>
    <row r="234" spans="1:26" ht="15.75" customHeight="1" x14ac:dyDescent="0.2">
      <c r="A234" s="49"/>
      <c r="B234" s="49"/>
      <c r="C234" s="49"/>
      <c r="D234" s="49"/>
      <c r="E234" s="49"/>
      <c r="F234" s="49"/>
      <c r="G234" s="49"/>
      <c r="H234" s="49"/>
      <c r="I234" s="50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</row>
    <row r="235" spans="1:26" ht="15.75" customHeight="1" x14ac:dyDescent="0.2">
      <c r="A235" s="49"/>
      <c r="B235" s="49"/>
      <c r="C235" s="49"/>
      <c r="D235" s="49"/>
      <c r="E235" s="49"/>
      <c r="F235" s="49"/>
      <c r="G235" s="49"/>
      <c r="H235" s="49"/>
      <c r="I235" s="50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</row>
    <row r="236" spans="1:26" ht="15.75" customHeight="1" x14ac:dyDescent="0.2">
      <c r="A236" s="49"/>
      <c r="B236" s="49"/>
      <c r="C236" s="49"/>
      <c r="D236" s="49"/>
      <c r="E236" s="49"/>
      <c r="F236" s="49"/>
      <c r="G236" s="49"/>
      <c r="H236" s="49"/>
      <c r="I236" s="50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</row>
    <row r="237" spans="1:26" ht="15.75" customHeight="1" x14ac:dyDescent="0.2">
      <c r="A237" s="49"/>
      <c r="B237" s="49"/>
      <c r="C237" s="49"/>
      <c r="D237" s="49"/>
      <c r="E237" s="49"/>
      <c r="F237" s="49"/>
      <c r="G237" s="49"/>
      <c r="H237" s="49"/>
      <c r="I237" s="50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</row>
    <row r="238" spans="1:26" ht="15.75" customHeight="1" x14ac:dyDescent="0.2">
      <c r="A238" s="49"/>
      <c r="B238" s="49"/>
      <c r="C238" s="49"/>
      <c r="D238" s="49"/>
      <c r="E238" s="49"/>
      <c r="F238" s="49"/>
      <c r="G238" s="49"/>
      <c r="H238" s="49"/>
      <c r="I238" s="50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  <c r="Z238" s="49"/>
    </row>
    <row r="239" spans="1:26" ht="15.75" customHeight="1" x14ac:dyDescent="0.2">
      <c r="A239" s="49"/>
      <c r="B239" s="49"/>
      <c r="C239" s="49"/>
      <c r="D239" s="49"/>
      <c r="E239" s="49"/>
      <c r="F239" s="49"/>
      <c r="G239" s="49"/>
      <c r="H239" s="49"/>
      <c r="I239" s="50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  <c r="Y239" s="49"/>
      <c r="Z239" s="49"/>
    </row>
    <row r="240" spans="1:26" ht="15.75" customHeight="1" x14ac:dyDescent="0.2">
      <c r="A240" s="49"/>
      <c r="B240" s="49"/>
      <c r="C240" s="49"/>
      <c r="D240" s="49"/>
      <c r="E240" s="49"/>
      <c r="F240" s="49"/>
      <c r="G240" s="49"/>
      <c r="H240" s="49"/>
      <c r="I240" s="50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</row>
    <row r="241" spans="1:26" ht="15.75" customHeight="1" x14ac:dyDescent="0.2">
      <c r="A241" s="49"/>
      <c r="B241" s="49"/>
      <c r="C241" s="49"/>
      <c r="D241" s="49"/>
      <c r="E241" s="49"/>
      <c r="F241" s="49"/>
      <c r="G241" s="49"/>
      <c r="H241" s="49"/>
      <c r="I241" s="50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</row>
    <row r="242" spans="1:26" ht="15.75" customHeight="1" x14ac:dyDescent="0.2">
      <c r="A242" s="49"/>
      <c r="B242" s="49"/>
      <c r="C242" s="49"/>
      <c r="D242" s="49"/>
      <c r="E242" s="49"/>
      <c r="F242" s="49"/>
      <c r="G242" s="49"/>
      <c r="H242" s="49"/>
      <c r="I242" s="50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</row>
    <row r="243" spans="1:26" ht="15.75" customHeight="1" x14ac:dyDescent="0.2">
      <c r="A243" s="49"/>
      <c r="B243" s="49"/>
      <c r="C243" s="49"/>
      <c r="D243" s="49"/>
      <c r="E243" s="49"/>
      <c r="F243" s="49"/>
      <c r="G243" s="49"/>
      <c r="H243" s="49"/>
      <c r="I243" s="50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</row>
    <row r="244" spans="1:26" ht="15.75" customHeight="1" x14ac:dyDescent="0.2">
      <c r="A244" s="49"/>
      <c r="B244" s="49"/>
      <c r="C244" s="49"/>
      <c r="D244" s="49"/>
      <c r="E244" s="49"/>
      <c r="F244" s="49"/>
      <c r="G244" s="49"/>
      <c r="H244" s="49"/>
      <c r="I244" s="50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</row>
    <row r="245" spans="1:26" ht="15.75" customHeight="1" x14ac:dyDescent="0.2">
      <c r="A245" s="49"/>
      <c r="B245" s="49"/>
      <c r="C245" s="49"/>
      <c r="D245" s="49"/>
      <c r="E245" s="49"/>
      <c r="F245" s="49"/>
      <c r="G245" s="49"/>
      <c r="H245" s="49"/>
      <c r="I245" s="50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</row>
    <row r="246" spans="1:26" ht="15.75" customHeight="1" x14ac:dyDescent="0.2">
      <c r="A246" s="49"/>
      <c r="B246" s="49"/>
      <c r="C246" s="49"/>
      <c r="D246" s="49"/>
      <c r="E246" s="49"/>
      <c r="F246" s="49"/>
      <c r="G246" s="49"/>
      <c r="H246" s="49"/>
      <c r="I246" s="50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  <c r="Y246" s="49"/>
      <c r="Z246" s="49"/>
    </row>
    <row r="247" spans="1:26" ht="15.75" customHeight="1" x14ac:dyDescent="0.2">
      <c r="A247" s="49"/>
      <c r="B247" s="49"/>
      <c r="C247" s="49"/>
      <c r="D247" s="49"/>
      <c r="E247" s="49"/>
      <c r="F247" s="49"/>
      <c r="G247" s="49"/>
      <c r="H247" s="49"/>
      <c r="I247" s="50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</row>
    <row r="248" spans="1:26" ht="15.75" customHeight="1" x14ac:dyDescent="0.2">
      <c r="A248" s="49"/>
      <c r="B248" s="49"/>
      <c r="C248" s="49"/>
      <c r="D248" s="49"/>
      <c r="E248" s="49"/>
      <c r="F248" s="49"/>
      <c r="G248" s="49"/>
      <c r="H248" s="49"/>
      <c r="I248" s="50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</row>
    <row r="249" spans="1:26" ht="15.75" customHeight="1" x14ac:dyDescent="0.2">
      <c r="A249" s="49"/>
      <c r="B249" s="49"/>
      <c r="C249" s="49"/>
      <c r="D249" s="49"/>
      <c r="E249" s="49"/>
      <c r="F249" s="49"/>
      <c r="G249" s="49"/>
      <c r="H249" s="49"/>
      <c r="I249" s="50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  <c r="Y249" s="49"/>
      <c r="Z249" s="49"/>
    </row>
    <row r="250" spans="1:26" ht="15.75" customHeight="1" x14ac:dyDescent="0.2">
      <c r="A250" s="49"/>
      <c r="B250" s="49"/>
      <c r="C250" s="49"/>
      <c r="D250" s="49"/>
      <c r="E250" s="49"/>
      <c r="F250" s="49"/>
      <c r="G250" s="49"/>
      <c r="H250" s="49"/>
      <c r="I250" s="50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</row>
    <row r="251" spans="1:26" ht="15.75" customHeight="1" x14ac:dyDescent="0.2">
      <c r="A251" s="49"/>
      <c r="B251" s="49"/>
      <c r="C251" s="49"/>
      <c r="D251" s="49"/>
      <c r="E251" s="49"/>
      <c r="F251" s="49"/>
      <c r="G251" s="49"/>
      <c r="H251" s="49"/>
      <c r="I251" s="50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  <c r="Y251" s="49"/>
      <c r="Z251" s="49"/>
    </row>
    <row r="252" spans="1:26" ht="15.75" customHeight="1" x14ac:dyDescent="0.2">
      <c r="A252" s="49"/>
      <c r="B252" s="49"/>
      <c r="C252" s="49"/>
      <c r="D252" s="49"/>
      <c r="E252" s="49"/>
      <c r="F252" s="49"/>
      <c r="G252" s="49"/>
      <c r="H252" s="49"/>
      <c r="I252" s="50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  <c r="Y252" s="49"/>
      <c r="Z252" s="49"/>
    </row>
    <row r="253" spans="1:26" ht="15.75" customHeight="1" x14ac:dyDescent="0.2">
      <c r="A253" s="49"/>
      <c r="B253" s="49"/>
      <c r="C253" s="49"/>
      <c r="D253" s="49"/>
      <c r="E253" s="49"/>
      <c r="F253" s="49"/>
      <c r="G253" s="49"/>
      <c r="H253" s="49"/>
      <c r="I253" s="50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/>
    </row>
    <row r="254" spans="1:26" ht="15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9">
    <mergeCell ref="B52:F52"/>
    <mergeCell ref="B53:F53"/>
    <mergeCell ref="B2:F6"/>
    <mergeCell ref="B12:C13"/>
    <mergeCell ref="B41:C41"/>
    <mergeCell ref="B44:F45"/>
    <mergeCell ref="B51:F51"/>
    <mergeCell ref="C38:D38"/>
    <mergeCell ref="C39:D39"/>
  </mergeCells>
  <pageMargins left="0.7" right="0.7" top="0.75" bottom="0.75" header="0.511811023622047" footer="0.511811023622047"/>
  <pageSetup paperSize="9" scale="73" fitToHeight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BFBFBF"/>
    <pageSetUpPr fitToPage="1"/>
  </sheetPr>
  <dimension ref="A1:AMN591"/>
  <sheetViews>
    <sheetView showGridLines="0" tabSelected="1" view="pageBreakPreview" zoomScale="90" zoomScaleNormal="90" zoomScaleSheetLayoutView="90" workbookViewId="0">
      <pane ySplit="17" topLeftCell="A18" activePane="bottomLeft" state="frozen"/>
      <selection activeCell="G1" sqref="G1"/>
      <selection pane="bottomLeft" activeCell="H599" sqref="H599"/>
    </sheetView>
  </sheetViews>
  <sheetFormatPr defaultColWidth="12.625" defaultRowHeight="14.25" x14ac:dyDescent="0.2"/>
  <cols>
    <col min="1" max="1" width="7.25" style="99" customWidth="1"/>
    <col min="2" max="2" width="10.625" style="99" customWidth="1"/>
    <col min="3" max="3" width="15.25" style="99" customWidth="1"/>
    <col min="4" max="4" width="15" style="99" customWidth="1"/>
    <col min="5" max="5" width="99.5" style="99" customWidth="1"/>
    <col min="6" max="6" width="8.5" style="99" customWidth="1"/>
    <col min="7" max="7" width="11.375" style="100" customWidth="1"/>
    <col min="8" max="8" width="18.25" style="99" customWidth="1"/>
    <col min="9" max="9" width="17.375" style="99" hidden="1" customWidth="1"/>
    <col min="10" max="11" width="14.625" style="99" hidden="1" customWidth="1"/>
    <col min="12" max="13" width="14.625" style="99" customWidth="1"/>
    <col min="14" max="14" width="10.125" style="99" hidden="1" customWidth="1"/>
    <col min="15" max="15" width="7.125" style="99" hidden="1" customWidth="1"/>
    <col min="16" max="16" width="11" style="99" hidden="1" customWidth="1"/>
    <col min="17" max="17" width="16.25" style="99" customWidth="1"/>
    <col min="18" max="18" width="14.5" style="99" customWidth="1"/>
    <col min="19" max="19" width="22.125" style="213" customWidth="1"/>
    <col min="20" max="20" width="16" style="99" customWidth="1"/>
    <col min="21" max="21" width="14.625" style="99" customWidth="1"/>
    <col min="22" max="23" width="15.125" style="99" customWidth="1"/>
    <col min="24" max="24" width="7.625" style="99" customWidth="1"/>
    <col min="25" max="25" width="17.875" style="99" customWidth="1"/>
    <col min="26" max="38" width="7.625" style="99" customWidth="1"/>
    <col min="39" max="1028" width="12.625" style="99"/>
  </cols>
  <sheetData>
    <row r="1" spans="1:40" ht="18.75" customHeight="1" x14ac:dyDescent="0.2">
      <c r="A1" s="101"/>
      <c r="B1" s="102"/>
      <c r="C1" s="103"/>
      <c r="D1" s="104"/>
      <c r="E1" s="104"/>
      <c r="F1" s="105"/>
      <c r="G1" s="106"/>
      <c r="H1" s="105"/>
      <c r="I1" s="105"/>
      <c r="J1" s="107"/>
      <c r="K1" s="107"/>
      <c r="L1" s="107"/>
      <c r="M1" s="107"/>
      <c r="N1" s="107"/>
      <c r="O1" s="53"/>
      <c r="P1" s="108"/>
      <c r="Q1" s="6"/>
      <c r="R1" s="6"/>
      <c r="S1" s="211"/>
      <c r="T1" s="6"/>
      <c r="U1" s="6"/>
      <c r="V1" s="104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49"/>
      <c r="AN1" s="49"/>
    </row>
    <row r="2" spans="1:40" ht="18.75" customHeight="1" x14ac:dyDescent="0.2">
      <c r="A2" s="101"/>
      <c r="B2" s="487" t="s">
        <v>31</v>
      </c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212"/>
      <c r="T2" s="108"/>
      <c r="U2" s="6"/>
      <c r="V2" s="6"/>
      <c r="W2" s="6"/>
      <c r="X2" s="6"/>
      <c r="Y2" s="104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</row>
    <row r="3" spans="1:40" ht="18.75" customHeight="1" x14ac:dyDescent="0.2">
      <c r="A3" s="101"/>
      <c r="B3" s="487"/>
      <c r="C3" s="487"/>
      <c r="D3" s="487"/>
      <c r="E3" s="487"/>
      <c r="F3" s="487"/>
      <c r="G3" s="487"/>
      <c r="H3" s="487"/>
      <c r="I3" s="487"/>
      <c r="J3" s="487"/>
      <c r="K3" s="487"/>
      <c r="L3" s="487"/>
      <c r="M3" s="487"/>
      <c r="N3" s="487"/>
      <c r="O3" s="487"/>
      <c r="P3" s="487"/>
      <c r="Q3" s="487"/>
      <c r="R3" s="487"/>
      <c r="S3" s="212"/>
      <c r="T3" s="108"/>
      <c r="U3" s="208"/>
      <c r="V3" s="208"/>
      <c r="W3" s="208"/>
      <c r="X3" s="208"/>
      <c r="Y3" s="104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</row>
    <row r="4" spans="1:40" ht="18.75" customHeight="1" x14ac:dyDescent="0.2">
      <c r="A4" s="101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7"/>
      <c r="S4" s="212"/>
      <c r="T4" s="108"/>
      <c r="U4" s="208"/>
      <c r="V4" s="208"/>
      <c r="W4" s="208"/>
      <c r="X4" s="208"/>
      <c r="Y4" s="104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</row>
    <row r="5" spans="1:40" ht="18.75" customHeight="1" x14ac:dyDescent="0.2">
      <c r="A5" s="101"/>
      <c r="B5" s="487"/>
      <c r="C5" s="487"/>
      <c r="D5" s="487"/>
      <c r="E5" s="487"/>
      <c r="F5" s="487"/>
      <c r="G5" s="487"/>
      <c r="H5" s="487"/>
      <c r="I5" s="487"/>
      <c r="J5" s="487"/>
      <c r="K5" s="487"/>
      <c r="L5" s="487"/>
      <c r="M5" s="487"/>
      <c r="N5" s="487"/>
      <c r="O5" s="487"/>
      <c r="P5" s="487"/>
      <c r="Q5" s="487"/>
      <c r="R5" s="487"/>
      <c r="S5" s="212"/>
      <c r="T5" s="108"/>
      <c r="U5" s="208"/>
      <c r="V5" s="209"/>
      <c r="W5" s="208"/>
      <c r="X5" s="208"/>
      <c r="Y5" s="104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</row>
    <row r="6" spans="1:40" ht="18.75" customHeight="1" x14ac:dyDescent="0.2">
      <c r="A6" s="101"/>
      <c r="B6" s="487"/>
      <c r="C6" s="487"/>
      <c r="D6" s="487"/>
      <c r="E6" s="487"/>
      <c r="F6" s="487"/>
      <c r="G6" s="487"/>
      <c r="H6" s="487"/>
      <c r="I6" s="487"/>
      <c r="J6" s="487"/>
      <c r="K6" s="487"/>
      <c r="L6" s="487"/>
      <c r="M6" s="487"/>
      <c r="N6" s="487"/>
      <c r="O6" s="487"/>
      <c r="P6" s="487"/>
      <c r="Q6" s="487"/>
      <c r="R6" s="487"/>
      <c r="S6" s="212"/>
      <c r="T6" s="108"/>
      <c r="U6" s="208"/>
      <c r="V6" s="208"/>
      <c r="W6" s="208"/>
      <c r="X6" s="208"/>
      <c r="Y6" s="104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</row>
    <row r="7" spans="1:40" ht="15" customHeight="1" x14ac:dyDescent="0.2">
      <c r="A7" s="101"/>
      <c r="B7" s="102"/>
      <c r="C7" s="103"/>
      <c r="D7" s="6"/>
      <c r="E7" s="104"/>
      <c r="F7" s="6"/>
      <c r="G7" s="106"/>
      <c r="H7" s="6"/>
      <c r="I7" s="6"/>
      <c r="J7" s="6"/>
      <c r="K7" s="108"/>
      <c r="L7" s="108"/>
      <c r="M7" s="108"/>
      <c r="N7" s="105"/>
      <c r="O7" s="53"/>
      <c r="P7" s="53"/>
      <c r="Q7" s="53"/>
      <c r="R7" s="53"/>
      <c r="T7" s="108"/>
      <c r="U7" s="208"/>
      <c r="V7" s="208"/>
      <c r="W7" s="208"/>
      <c r="X7" s="208"/>
      <c r="Y7" s="104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</row>
    <row r="8" spans="1:40" ht="15" customHeight="1" x14ac:dyDescent="0.2">
      <c r="A8" s="101"/>
      <c r="B8" s="109" t="str">
        <f>'DADOS GERAIS'!$B$8</f>
        <v>Secretaria de Atenção Primária à Saúde</v>
      </c>
      <c r="C8" s="110"/>
      <c r="D8" s="8"/>
      <c r="E8" s="111"/>
      <c r="F8" s="8"/>
      <c r="G8" s="112"/>
      <c r="H8" s="8" t="str">
        <f>RESUMO!$D$8</f>
        <v>BDI Geral:</v>
      </c>
      <c r="I8" s="8" t="str">
        <f>RESUMO!$E$8</f>
        <v>Encargo Social Mensalista:</v>
      </c>
      <c r="J8" s="8"/>
      <c r="K8" s="113"/>
      <c r="L8" s="8" t="str">
        <f>RESUMO!$E$8</f>
        <v>Encargo Social Mensalista:</v>
      </c>
      <c r="M8" s="8"/>
      <c r="N8" s="8" t="str">
        <f>RESUMO!D8</f>
        <v>BDI Geral:</v>
      </c>
      <c r="O8" s="114"/>
      <c r="P8" s="8" t="str">
        <f>RESUMO!E8</f>
        <v>Encargo Social Mensalista:</v>
      </c>
      <c r="Q8" s="113" t="str">
        <f>'DADOS GERAIS'!$B$22</f>
        <v>Data:</v>
      </c>
      <c r="R8" s="58"/>
      <c r="S8" s="214"/>
      <c r="T8" s="108"/>
      <c r="U8" s="208"/>
      <c r="V8" s="208"/>
      <c r="W8" s="208"/>
      <c r="X8" s="208"/>
      <c r="Y8" s="104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</row>
    <row r="9" spans="1:40" ht="15" customHeight="1" x14ac:dyDescent="0.2">
      <c r="A9" s="101"/>
      <c r="B9" s="10" t="str">
        <f>'DADOS GERAIS'!$B$9</f>
        <v>Unidade Básica de Saúde Porte 3 - Área Construída: 665,76m²</v>
      </c>
      <c r="C9" s="115"/>
      <c r="D9" s="11"/>
      <c r="E9" s="116"/>
      <c r="F9" s="49"/>
      <c r="G9" s="117"/>
      <c r="H9" s="118">
        <v>0.20810000000000001</v>
      </c>
      <c r="I9" s="118">
        <f>RESUMO!$E$9</f>
        <v>0.67789999999999995</v>
      </c>
      <c r="J9" s="49"/>
      <c r="K9" s="50"/>
      <c r="L9" s="118">
        <f>RESUMO!$E$9</f>
        <v>0.67789999999999995</v>
      </c>
      <c r="M9" s="49"/>
      <c r="N9" s="118">
        <v>0.20810000000000001</v>
      </c>
      <c r="O9" s="116"/>
      <c r="P9" s="118">
        <f>RESUMO!E9</f>
        <v>0.67789999999999995</v>
      </c>
      <c r="Q9" s="50" t="str">
        <f>'DADOS GERAIS'!$C$22</f>
        <v>19/03/2025</v>
      </c>
      <c r="R9" s="61"/>
      <c r="S9" s="214"/>
      <c r="T9" s="8"/>
      <c r="U9" s="8"/>
      <c r="V9" s="8"/>
      <c r="W9" s="113"/>
      <c r="X9" s="113"/>
      <c r="Y9" s="11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</row>
    <row r="10" spans="1:40" ht="15" customHeight="1" x14ac:dyDescent="0.2">
      <c r="A10" s="101"/>
      <c r="B10" s="10"/>
      <c r="C10" s="115"/>
      <c r="D10" s="11"/>
      <c r="E10" s="116"/>
      <c r="F10" s="11"/>
      <c r="G10" s="119"/>
      <c r="H10" s="11"/>
      <c r="I10" s="11"/>
      <c r="J10" s="11"/>
      <c r="K10" s="120"/>
      <c r="L10" s="11"/>
      <c r="M10" s="11"/>
      <c r="N10" s="11"/>
      <c r="O10" s="49"/>
      <c r="P10" s="49"/>
      <c r="Q10" s="49"/>
      <c r="R10" s="121"/>
      <c r="S10" s="215"/>
      <c r="T10" s="118"/>
      <c r="U10" s="118"/>
      <c r="V10" s="49"/>
      <c r="W10" s="50"/>
      <c r="X10" s="50"/>
      <c r="Y10" s="50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</row>
    <row r="11" spans="1:40" ht="15" customHeight="1" x14ac:dyDescent="0.2">
      <c r="A11" s="101"/>
      <c r="B11" s="14" t="str">
        <f>RESUMO!B11</f>
        <v>Bancos:</v>
      </c>
      <c r="C11" s="115"/>
      <c r="D11" s="11"/>
      <c r="E11" s="116"/>
      <c r="F11" s="11"/>
      <c r="G11" s="119"/>
      <c r="H11" s="11" t="str">
        <f>RESUMO!$D$11</f>
        <v>BDI Equipamentos:</v>
      </c>
      <c r="I11" s="11" t="str">
        <f>RESUMO!$E$11</f>
        <v>Encargo Social Horista:</v>
      </c>
      <c r="J11" s="11"/>
      <c r="K11" s="120"/>
      <c r="L11" s="11" t="str">
        <f>RESUMO!$E$11</f>
        <v>Encargo Social Horista:</v>
      </c>
      <c r="M11" s="11"/>
      <c r="N11" s="11" t="str">
        <f>RESUMO!D11</f>
        <v>BDI Equipamentos:</v>
      </c>
      <c r="O11" s="49"/>
      <c r="P11" s="122" t="str">
        <f>RESUMO!E11</f>
        <v>Encargo Social Horista:</v>
      </c>
      <c r="Q11" s="120" t="str">
        <f>'DADOS GERAIS'!$B$23</f>
        <v>Revisão:</v>
      </c>
      <c r="R11" s="63"/>
      <c r="S11" s="214"/>
      <c r="T11" s="11"/>
      <c r="U11" s="11"/>
      <c r="V11" s="11"/>
      <c r="W11" s="120"/>
      <c r="X11" s="120"/>
      <c r="Y11" s="120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</row>
    <row r="12" spans="1:40" ht="15" customHeight="1" x14ac:dyDescent="0.2">
      <c r="A12" s="101"/>
      <c r="B12" s="123" t="str">
        <f>'DADOS GERAIS'!$B$12</f>
        <v>SINAPI (11/2024) - CPOS/CDHU (01/2025) - SBC (01/2025) - ORSE (10/2024) - IOPES (08/2024) - EMOP (11/2024) - SEINFRA (028) - SETOP (10/2024)</v>
      </c>
      <c r="C12" s="115"/>
      <c r="D12" s="11"/>
      <c r="E12" s="116"/>
      <c r="F12" s="11"/>
      <c r="G12" s="119"/>
      <c r="H12" s="406">
        <v>0.1351</v>
      </c>
      <c r="I12" s="406">
        <f>RESUMO!$E$12</f>
        <v>1.08904</v>
      </c>
      <c r="J12" s="11"/>
      <c r="K12" s="120"/>
      <c r="L12" s="406">
        <f>RESUMO!$E$12</f>
        <v>1.08904</v>
      </c>
      <c r="M12" s="11"/>
      <c r="N12" s="118">
        <v>0.1351</v>
      </c>
      <c r="O12" s="124"/>
      <c r="P12" s="118">
        <f>RESUMO!E12</f>
        <v>1.08904</v>
      </c>
      <c r="Q12" s="120" t="str">
        <f>'DADOS GERAIS'!$C$23</f>
        <v>01</v>
      </c>
      <c r="R12" s="125"/>
      <c r="S12" s="215"/>
      <c r="T12" s="11"/>
      <c r="U12" s="11"/>
      <c r="V12" s="11"/>
      <c r="W12" s="120"/>
      <c r="X12" s="120"/>
      <c r="Y12" s="120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</row>
    <row r="13" spans="1:40" ht="15" customHeight="1" x14ac:dyDescent="0.2">
      <c r="A13" s="101"/>
      <c r="B13" s="126"/>
      <c r="C13" s="127"/>
      <c r="D13" s="18"/>
      <c r="E13" s="128"/>
      <c r="F13" s="18"/>
      <c r="G13" s="129"/>
      <c r="H13" s="18"/>
      <c r="I13" s="18"/>
      <c r="J13" s="18"/>
      <c r="K13" s="130"/>
      <c r="L13" s="130"/>
      <c r="M13" s="130"/>
      <c r="N13" s="18"/>
      <c r="O13" s="131"/>
      <c r="P13" s="131"/>
      <c r="Q13" s="131"/>
      <c r="R13" s="132"/>
      <c r="S13" s="215"/>
      <c r="T13" s="406"/>
      <c r="U13" s="406"/>
      <c r="V13" s="11"/>
      <c r="W13" s="120"/>
      <c r="X13" s="120"/>
      <c r="Y13" s="120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</row>
    <row r="14" spans="1:40" ht="15" customHeight="1" x14ac:dyDescent="0.2">
      <c r="A14" s="101"/>
      <c r="B14" s="102"/>
      <c r="C14" s="135"/>
      <c r="D14" s="53"/>
      <c r="E14" s="136"/>
      <c r="F14" s="53"/>
      <c r="G14" s="137"/>
      <c r="H14" s="53"/>
      <c r="I14" s="53"/>
      <c r="J14" s="53"/>
      <c r="K14" s="54"/>
      <c r="L14" s="54"/>
      <c r="M14" s="54"/>
      <c r="N14" s="6"/>
      <c r="O14" s="53"/>
      <c r="P14" s="53"/>
      <c r="Q14" s="53"/>
      <c r="R14" s="53"/>
      <c r="T14" s="18"/>
      <c r="U14" s="18"/>
      <c r="V14" s="18"/>
      <c r="W14" s="130"/>
      <c r="X14" s="130"/>
      <c r="Y14" s="130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</row>
    <row r="15" spans="1:40" ht="15" customHeight="1" x14ac:dyDescent="0.2">
      <c r="A15" s="138"/>
      <c r="B15" s="488" t="s">
        <v>32</v>
      </c>
      <c r="C15" s="489" t="s">
        <v>33</v>
      </c>
      <c r="D15" s="488" t="s">
        <v>34</v>
      </c>
      <c r="E15" s="488" t="s">
        <v>35</v>
      </c>
      <c r="F15" s="490" t="s">
        <v>36</v>
      </c>
      <c r="G15" s="491" t="s">
        <v>37</v>
      </c>
      <c r="H15" s="489" t="s">
        <v>38</v>
      </c>
      <c r="I15" s="492" t="s">
        <v>1252</v>
      </c>
      <c r="J15" s="377"/>
      <c r="K15" s="377"/>
      <c r="L15" s="492" t="s">
        <v>1282</v>
      </c>
      <c r="M15" s="492" t="s">
        <v>39</v>
      </c>
      <c r="N15" s="377"/>
      <c r="O15" s="494" t="s">
        <v>1582</v>
      </c>
      <c r="P15" s="495"/>
      <c r="Q15" s="496"/>
      <c r="R15" s="489" t="s">
        <v>41</v>
      </c>
      <c r="S15" s="216"/>
      <c r="T15" s="103"/>
      <c r="U15" s="103"/>
      <c r="V15" s="134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49"/>
      <c r="AN15" s="49"/>
    </row>
    <row r="16" spans="1:40" ht="15" x14ac:dyDescent="0.2">
      <c r="A16" s="138"/>
      <c r="B16" s="488"/>
      <c r="C16" s="488"/>
      <c r="D16" s="488"/>
      <c r="E16" s="488"/>
      <c r="F16" s="488"/>
      <c r="G16" s="491"/>
      <c r="H16" s="489"/>
      <c r="I16" s="493"/>
      <c r="J16" s="1" t="s">
        <v>42</v>
      </c>
      <c r="K16" s="1" t="s">
        <v>43</v>
      </c>
      <c r="L16" s="493"/>
      <c r="M16" s="493"/>
      <c r="N16" s="1" t="s">
        <v>40</v>
      </c>
      <c r="O16" s="497"/>
      <c r="P16" s="498"/>
      <c r="Q16" s="499"/>
      <c r="R16" s="489"/>
      <c r="S16" s="216"/>
      <c r="T16" s="103"/>
      <c r="U16" s="103"/>
      <c r="V16" s="134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49"/>
      <c r="AN16" s="49"/>
    </row>
    <row r="17" spans="1:40" ht="15.75" x14ac:dyDescent="0.2">
      <c r="A17" s="101"/>
      <c r="B17" s="139"/>
      <c r="C17" s="140"/>
      <c r="D17" s="140"/>
      <c r="E17" s="141"/>
      <c r="F17" s="142"/>
      <c r="G17" s="143"/>
      <c r="H17" s="140"/>
      <c r="I17" s="140"/>
      <c r="J17" s="144"/>
      <c r="K17" s="144"/>
      <c r="L17" s="144"/>
      <c r="M17" s="144"/>
      <c r="N17" s="144"/>
      <c r="O17" s="145"/>
      <c r="P17" s="133"/>
      <c r="Q17" s="103"/>
      <c r="R17" s="103"/>
      <c r="S17" s="217"/>
      <c r="T17" s="103"/>
      <c r="U17" s="103"/>
      <c r="V17" s="104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49"/>
      <c r="AN17" s="49"/>
    </row>
    <row r="18" spans="1:40" ht="15" customHeight="1" x14ac:dyDescent="0.2">
      <c r="A18" s="101"/>
      <c r="B18" s="146">
        <v>1</v>
      </c>
      <c r="C18" s="146"/>
      <c r="D18" s="146"/>
      <c r="E18" s="146" t="s">
        <v>44</v>
      </c>
      <c r="F18" s="146"/>
      <c r="G18" s="147"/>
      <c r="H18" s="148"/>
      <c r="I18" s="148"/>
      <c r="J18" s="146"/>
      <c r="K18" s="146"/>
      <c r="L18" s="146"/>
      <c r="M18" s="146"/>
      <c r="N18" s="146"/>
      <c r="O18" s="146"/>
      <c r="P18" s="146"/>
      <c r="Q18" s="330">
        <f>Q19+Q30+Q34</f>
        <v>0</v>
      </c>
      <c r="R18" s="331" t="e">
        <f t="shared" ref="R18:R46" si="0">Q18/$P$586</f>
        <v>#DIV/0!</v>
      </c>
      <c r="S18" s="218"/>
      <c r="T18" s="149"/>
      <c r="U18" s="149"/>
      <c r="V18" s="136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49"/>
      <c r="AN18" s="49"/>
    </row>
    <row r="19" spans="1:40" ht="15" x14ac:dyDescent="0.2">
      <c r="A19" s="101"/>
      <c r="B19" s="146" t="s">
        <v>45</v>
      </c>
      <c r="C19" s="146"/>
      <c r="D19" s="146"/>
      <c r="E19" s="146" t="s">
        <v>46</v>
      </c>
      <c r="F19" s="146"/>
      <c r="G19" s="147"/>
      <c r="H19" s="148"/>
      <c r="I19" s="148"/>
      <c r="J19" s="146"/>
      <c r="K19" s="146"/>
      <c r="L19" s="146"/>
      <c r="M19" s="146"/>
      <c r="N19" s="146"/>
      <c r="O19" s="146"/>
      <c r="P19" s="146"/>
      <c r="Q19" s="330">
        <f>SUM(Q20:Q29)</f>
        <v>0</v>
      </c>
      <c r="R19" s="331" t="e">
        <f t="shared" si="0"/>
        <v>#DIV/0!</v>
      </c>
      <c r="S19" s="218"/>
      <c r="T19" s="90"/>
      <c r="U19" s="54"/>
      <c r="V19" s="136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49"/>
      <c r="AN19" s="49"/>
    </row>
    <row r="20" spans="1:40" ht="15" x14ac:dyDescent="0.2">
      <c r="A20" s="101"/>
      <c r="B20" s="150" t="s">
        <v>47</v>
      </c>
      <c r="C20" s="151" t="s">
        <v>48</v>
      </c>
      <c r="D20" s="150" t="s">
        <v>49</v>
      </c>
      <c r="E20" s="150" t="s">
        <v>50</v>
      </c>
      <c r="F20" s="152" t="s">
        <v>51</v>
      </c>
      <c r="G20" s="230">
        <v>28</v>
      </c>
      <c r="H20" s="154"/>
      <c r="I20" s="154">
        <f>ROUND(G20*H20,2)</f>
        <v>0</v>
      </c>
      <c r="J20" s="154">
        <v>105.65</v>
      </c>
      <c r="K20" s="154">
        <v>1019.65</v>
      </c>
      <c r="L20" s="375">
        <f>$H$9</f>
        <v>0.20810000000000001</v>
      </c>
      <c r="M20" s="154">
        <f>ROUND(H20+H20*L20,2)</f>
        <v>0</v>
      </c>
      <c r="N20" s="154">
        <f>J20+K20</f>
        <v>1125.3</v>
      </c>
      <c r="O20" s="154">
        <f t="shared" ref="O20:O29" si="1">ROUND(G20*J20,2)</f>
        <v>2958.2</v>
      </c>
      <c r="P20" s="154">
        <f t="shared" ref="P20:P28" si="2">ROUND(G20*K20,2)</f>
        <v>28550.2</v>
      </c>
      <c r="Q20" s="154">
        <f>ROUND(G20*M20,2)</f>
        <v>0</v>
      </c>
      <c r="R20" s="155" t="e">
        <f t="shared" si="0"/>
        <v>#DIV/0!</v>
      </c>
      <c r="S20" s="407"/>
      <c r="T20" s="156"/>
      <c r="U20" s="54"/>
      <c r="V20" s="134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49"/>
      <c r="AN20" s="49"/>
    </row>
    <row r="21" spans="1:40" ht="28.5" x14ac:dyDescent="0.2">
      <c r="A21" s="101"/>
      <c r="B21" s="150" t="s">
        <v>52</v>
      </c>
      <c r="C21" s="151" t="s">
        <v>53</v>
      </c>
      <c r="D21" s="150" t="s">
        <v>54</v>
      </c>
      <c r="E21" s="150" t="s">
        <v>55</v>
      </c>
      <c r="F21" s="152" t="s">
        <v>56</v>
      </c>
      <c r="G21" s="230">
        <v>25</v>
      </c>
      <c r="H21" s="154"/>
      <c r="I21" s="154">
        <f t="shared" ref="I21:I29" si="3">ROUND(G21*H21,2)</f>
        <v>0</v>
      </c>
      <c r="J21" s="154">
        <v>60.15</v>
      </c>
      <c r="K21" s="154">
        <v>174.01</v>
      </c>
      <c r="L21" s="375">
        <f t="shared" ref="L21:L29" si="4">$H$9</f>
        <v>0.20810000000000001</v>
      </c>
      <c r="M21" s="154">
        <f t="shared" ref="M21:M84" si="5">ROUND(H21+H21*L21,2)</f>
        <v>0</v>
      </c>
      <c r="N21" s="154">
        <f t="shared" ref="N21:N29" si="6">J21+K21</f>
        <v>234.16</v>
      </c>
      <c r="O21" s="154">
        <f t="shared" si="1"/>
        <v>1503.75</v>
      </c>
      <c r="P21" s="154">
        <f t="shared" si="2"/>
        <v>4350.25</v>
      </c>
      <c r="Q21" s="154">
        <f>ROUND(G21*M21,2)</f>
        <v>0</v>
      </c>
      <c r="R21" s="155" t="e">
        <f t="shared" si="0"/>
        <v>#DIV/0!</v>
      </c>
      <c r="S21" s="407"/>
      <c r="T21" s="156"/>
      <c r="U21" s="54"/>
      <c r="V21" s="136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49"/>
      <c r="AN21" s="49"/>
    </row>
    <row r="22" spans="1:40" ht="15" x14ac:dyDescent="0.2">
      <c r="A22" s="101"/>
      <c r="B22" s="150" t="s">
        <v>57</v>
      </c>
      <c r="C22" s="151" t="s">
        <v>58</v>
      </c>
      <c r="D22" s="150" t="s">
        <v>54</v>
      </c>
      <c r="E22" s="150" t="s">
        <v>59</v>
      </c>
      <c r="F22" s="152" t="s">
        <v>60</v>
      </c>
      <c r="G22" s="230">
        <v>14</v>
      </c>
      <c r="H22" s="154"/>
      <c r="I22" s="154">
        <f t="shared" si="3"/>
        <v>0</v>
      </c>
      <c r="J22" s="154">
        <v>0</v>
      </c>
      <c r="K22" s="154">
        <v>1141.93</v>
      </c>
      <c r="L22" s="375">
        <f t="shared" si="4"/>
        <v>0.20810000000000001</v>
      </c>
      <c r="M22" s="154">
        <f t="shared" si="5"/>
        <v>0</v>
      </c>
      <c r="N22" s="154">
        <f t="shared" si="6"/>
        <v>1141.93</v>
      </c>
      <c r="O22" s="154">
        <f t="shared" si="1"/>
        <v>0</v>
      </c>
      <c r="P22" s="154">
        <f t="shared" si="2"/>
        <v>15987.02</v>
      </c>
      <c r="Q22" s="154">
        <f t="shared" ref="Q22:Q29" si="7">ROUND(G22*M22,2)</f>
        <v>0</v>
      </c>
      <c r="R22" s="155" t="e">
        <f t="shared" si="0"/>
        <v>#DIV/0!</v>
      </c>
      <c r="S22" s="407"/>
      <c r="T22" s="156"/>
      <c r="U22" s="54"/>
      <c r="V22" s="136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49"/>
      <c r="AN22" s="49"/>
    </row>
    <row r="23" spans="1:40" ht="15" x14ac:dyDescent="0.2">
      <c r="A23" s="101"/>
      <c r="B23" s="150" t="s">
        <v>61</v>
      </c>
      <c r="C23" s="151" t="s">
        <v>62</v>
      </c>
      <c r="D23" s="150" t="s">
        <v>63</v>
      </c>
      <c r="E23" s="150" t="s">
        <v>64</v>
      </c>
      <c r="F23" s="152" t="s">
        <v>56</v>
      </c>
      <c r="G23" s="230">
        <v>35</v>
      </c>
      <c r="H23" s="154"/>
      <c r="I23" s="154">
        <f t="shared" si="3"/>
        <v>0</v>
      </c>
      <c r="J23" s="154">
        <v>667.12</v>
      </c>
      <c r="K23" s="154">
        <v>453.53</v>
      </c>
      <c r="L23" s="375">
        <f t="shared" si="4"/>
        <v>0.20810000000000001</v>
      </c>
      <c r="M23" s="154">
        <f t="shared" si="5"/>
        <v>0</v>
      </c>
      <c r="N23" s="154">
        <f t="shared" si="6"/>
        <v>1120.6500000000001</v>
      </c>
      <c r="O23" s="154">
        <f t="shared" si="1"/>
        <v>23349.200000000001</v>
      </c>
      <c r="P23" s="154">
        <f t="shared" si="2"/>
        <v>15873.55</v>
      </c>
      <c r="Q23" s="154">
        <f t="shared" si="7"/>
        <v>0</v>
      </c>
      <c r="R23" s="155" t="e">
        <f t="shared" si="0"/>
        <v>#DIV/0!</v>
      </c>
      <c r="S23" s="407"/>
      <c r="T23" s="156"/>
      <c r="U23" s="54"/>
      <c r="V23" s="136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49"/>
      <c r="AN23" s="49"/>
    </row>
    <row r="24" spans="1:40" ht="28.5" x14ac:dyDescent="0.2">
      <c r="A24" s="101"/>
      <c r="B24" s="150" t="s">
        <v>65</v>
      </c>
      <c r="C24" s="151" t="s">
        <v>66</v>
      </c>
      <c r="D24" s="150" t="s">
        <v>67</v>
      </c>
      <c r="E24" s="150" t="s">
        <v>68</v>
      </c>
      <c r="F24" s="152" t="s">
        <v>69</v>
      </c>
      <c r="G24" s="230">
        <v>1</v>
      </c>
      <c r="H24" s="154"/>
      <c r="I24" s="154">
        <f t="shared" si="3"/>
        <v>0</v>
      </c>
      <c r="J24" s="154">
        <v>76.77</v>
      </c>
      <c r="K24" s="154">
        <v>658.49</v>
      </c>
      <c r="L24" s="375">
        <f t="shared" si="4"/>
        <v>0.20810000000000001</v>
      </c>
      <c r="M24" s="154">
        <f t="shared" si="5"/>
        <v>0</v>
      </c>
      <c r="N24" s="154">
        <f t="shared" si="6"/>
        <v>735.26</v>
      </c>
      <c r="O24" s="154">
        <f t="shared" si="1"/>
        <v>76.77</v>
      </c>
      <c r="P24" s="154">
        <f t="shared" si="2"/>
        <v>658.49</v>
      </c>
      <c r="Q24" s="154">
        <f>ROUND(G24*M24,2)</f>
        <v>0</v>
      </c>
      <c r="R24" s="155" t="e">
        <f t="shared" si="0"/>
        <v>#DIV/0!</v>
      </c>
      <c r="S24" s="407"/>
      <c r="T24" s="156"/>
      <c r="U24" s="54"/>
      <c r="V24" s="136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49"/>
      <c r="AN24" s="49"/>
    </row>
    <row r="25" spans="1:40" ht="15" x14ac:dyDescent="0.2">
      <c r="A25" s="101"/>
      <c r="B25" s="150" t="s">
        <v>70</v>
      </c>
      <c r="C25" s="151" t="s">
        <v>71</v>
      </c>
      <c r="D25" s="150" t="s">
        <v>67</v>
      </c>
      <c r="E25" s="150" t="s">
        <v>72</v>
      </c>
      <c r="F25" s="152" t="s">
        <v>69</v>
      </c>
      <c r="G25" s="230">
        <v>1</v>
      </c>
      <c r="H25" s="154"/>
      <c r="I25" s="154">
        <f t="shared" si="3"/>
        <v>0</v>
      </c>
      <c r="J25" s="154">
        <v>20.149999999999999</v>
      </c>
      <c r="K25" s="154">
        <v>179.25</v>
      </c>
      <c r="L25" s="375">
        <f t="shared" si="4"/>
        <v>0.20810000000000001</v>
      </c>
      <c r="M25" s="154">
        <f t="shared" si="5"/>
        <v>0</v>
      </c>
      <c r="N25" s="154">
        <f t="shared" si="6"/>
        <v>199.4</v>
      </c>
      <c r="O25" s="154">
        <f t="shared" si="1"/>
        <v>20.149999999999999</v>
      </c>
      <c r="P25" s="154">
        <f t="shared" si="2"/>
        <v>179.25</v>
      </c>
      <c r="Q25" s="154">
        <f t="shared" si="7"/>
        <v>0</v>
      </c>
      <c r="R25" s="155" t="e">
        <f t="shared" si="0"/>
        <v>#DIV/0!</v>
      </c>
      <c r="S25" s="407"/>
      <c r="T25" s="156"/>
      <c r="U25" s="54"/>
      <c r="V25" s="136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49"/>
      <c r="AN25" s="49"/>
    </row>
    <row r="26" spans="1:40" ht="28.5" x14ac:dyDescent="0.2">
      <c r="A26" s="101"/>
      <c r="B26" s="150" t="s">
        <v>73</v>
      </c>
      <c r="C26" s="151" t="s">
        <v>74</v>
      </c>
      <c r="D26" s="150" t="s">
        <v>67</v>
      </c>
      <c r="E26" s="150" t="s">
        <v>1366</v>
      </c>
      <c r="F26" s="152" t="s">
        <v>69</v>
      </c>
      <c r="G26" s="230">
        <v>1</v>
      </c>
      <c r="H26" s="154"/>
      <c r="I26" s="154">
        <f t="shared" si="3"/>
        <v>0</v>
      </c>
      <c r="J26" s="154">
        <v>463.01</v>
      </c>
      <c r="K26" s="154">
        <v>1914.54</v>
      </c>
      <c r="L26" s="375">
        <f t="shared" si="4"/>
        <v>0.20810000000000001</v>
      </c>
      <c r="M26" s="154">
        <f t="shared" si="5"/>
        <v>0</v>
      </c>
      <c r="N26" s="154">
        <f t="shared" si="6"/>
        <v>2377.5500000000002</v>
      </c>
      <c r="O26" s="154">
        <f t="shared" si="1"/>
        <v>463.01</v>
      </c>
      <c r="P26" s="154">
        <f t="shared" si="2"/>
        <v>1914.54</v>
      </c>
      <c r="Q26" s="154">
        <f t="shared" si="7"/>
        <v>0</v>
      </c>
      <c r="R26" s="155" t="e">
        <f t="shared" si="0"/>
        <v>#DIV/0!</v>
      </c>
      <c r="S26" s="407"/>
      <c r="T26" s="156"/>
      <c r="U26" s="54"/>
      <c r="V26" s="136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49"/>
      <c r="AN26" s="49"/>
    </row>
    <row r="27" spans="1:40" ht="28.5" x14ac:dyDescent="0.2">
      <c r="A27" s="101"/>
      <c r="B27" s="150" t="s">
        <v>75</v>
      </c>
      <c r="C27" s="151" t="s">
        <v>76</v>
      </c>
      <c r="D27" s="150" t="s">
        <v>67</v>
      </c>
      <c r="E27" s="150" t="s">
        <v>77</v>
      </c>
      <c r="F27" s="152" t="s">
        <v>56</v>
      </c>
      <c r="G27" s="230">
        <v>6</v>
      </c>
      <c r="H27" s="154"/>
      <c r="I27" s="154">
        <f t="shared" si="3"/>
        <v>0</v>
      </c>
      <c r="J27" s="154">
        <v>35.46</v>
      </c>
      <c r="K27" s="154">
        <v>556.80999999999995</v>
      </c>
      <c r="L27" s="375">
        <f t="shared" si="4"/>
        <v>0.20810000000000001</v>
      </c>
      <c r="M27" s="154">
        <f t="shared" si="5"/>
        <v>0</v>
      </c>
      <c r="N27" s="154">
        <f t="shared" si="6"/>
        <v>592.27</v>
      </c>
      <c r="O27" s="154">
        <f t="shared" si="1"/>
        <v>212.76</v>
      </c>
      <c r="P27" s="154">
        <f t="shared" si="2"/>
        <v>3340.86</v>
      </c>
      <c r="Q27" s="154">
        <f t="shared" si="7"/>
        <v>0</v>
      </c>
      <c r="R27" s="155" t="e">
        <f t="shared" si="0"/>
        <v>#DIV/0!</v>
      </c>
      <c r="S27" s="407"/>
      <c r="T27" s="156"/>
      <c r="U27" s="54"/>
      <c r="V27" s="136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49"/>
      <c r="AN27" s="49"/>
    </row>
    <row r="28" spans="1:40" ht="28.5" x14ac:dyDescent="0.2">
      <c r="A28" s="101"/>
      <c r="B28" s="150" t="s">
        <v>78</v>
      </c>
      <c r="C28" s="151" t="s">
        <v>79</v>
      </c>
      <c r="D28" s="150" t="s">
        <v>49</v>
      </c>
      <c r="E28" s="150" t="s">
        <v>80</v>
      </c>
      <c r="F28" s="152" t="s">
        <v>81</v>
      </c>
      <c r="G28" s="230">
        <v>280</v>
      </c>
      <c r="H28" s="154"/>
      <c r="I28" s="154">
        <f t="shared" si="3"/>
        <v>0</v>
      </c>
      <c r="J28" s="154">
        <v>15.52</v>
      </c>
      <c r="K28" s="154">
        <v>117.68</v>
      </c>
      <c r="L28" s="375">
        <f t="shared" si="4"/>
        <v>0.20810000000000001</v>
      </c>
      <c r="M28" s="154">
        <f t="shared" si="5"/>
        <v>0</v>
      </c>
      <c r="N28" s="154">
        <f t="shared" si="6"/>
        <v>133.20000000000002</v>
      </c>
      <c r="O28" s="154">
        <f t="shared" si="1"/>
        <v>4345.6000000000004</v>
      </c>
      <c r="P28" s="154">
        <f t="shared" si="2"/>
        <v>32950.400000000001</v>
      </c>
      <c r="Q28" s="154">
        <f t="shared" si="7"/>
        <v>0</v>
      </c>
      <c r="R28" s="155" t="e">
        <f t="shared" si="0"/>
        <v>#DIV/0!</v>
      </c>
      <c r="S28" s="407"/>
      <c r="T28" s="156"/>
      <c r="U28" s="54"/>
      <c r="V28" s="136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49"/>
      <c r="AN28" s="49"/>
    </row>
    <row r="29" spans="1:40" ht="15" x14ac:dyDescent="0.2">
      <c r="A29" s="101"/>
      <c r="B29" s="150" t="s">
        <v>82</v>
      </c>
      <c r="C29" s="151" t="s">
        <v>83</v>
      </c>
      <c r="D29" s="150" t="s">
        <v>67</v>
      </c>
      <c r="E29" s="150" t="s">
        <v>84</v>
      </c>
      <c r="F29" s="152" t="s">
        <v>56</v>
      </c>
      <c r="G29" s="304">
        <v>461.4</v>
      </c>
      <c r="H29" s="154"/>
      <c r="I29" s="154">
        <f t="shared" si="3"/>
        <v>0</v>
      </c>
      <c r="J29" s="154">
        <v>31.09</v>
      </c>
      <c r="K29" s="154">
        <v>65.58</v>
      </c>
      <c r="L29" s="375">
        <f t="shared" si="4"/>
        <v>0.20810000000000001</v>
      </c>
      <c r="M29" s="154">
        <f t="shared" si="5"/>
        <v>0</v>
      </c>
      <c r="N29" s="154">
        <f t="shared" si="6"/>
        <v>96.67</v>
      </c>
      <c r="O29" s="154">
        <f t="shared" si="1"/>
        <v>14344.93</v>
      </c>
      <c r="P29" s="154">
        <f>ROUND(K29*G29,2)</f>
        <v>30258.61</v>
      </c>
      <c r="Q29" s="154">
        <f t="shared" si="7"/>
        <v>0</v>
      </c>
      <c r="R29" s="155" t="e">
        <f t="shared" si="0"/>
        <v>#DIV/0!</v>
      </c>
      <c r="S29" s="407"/>
      <c r="T29" s="156"/>
      <c r="U29" s="54"/>
      <c r="V29" s="136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49"/>
      <c r="AN29" s="49"/>
    </row>
    <row r="30" spans="1:40" ht="15" x14ac:dyDescent="0.2">
      <c r="A30" s="101"/>
      <c r="B30" s="146" t="s">
        <v>1572</v>
      </c>
      <c r="C30" s="146"/>
      <c r="D30" s="146"/>
      <c r="E30" s="146" t="s">
        <v>1588</v>
      </c>
      <c r="F30" s="146"/>
      <c r="G30" s="147"/>
      <c r="H30" s="148"/>
      <c r="I30" s="205"/>
      <c r="J30" s="146"/>
      <c r="K30" s="146"/>
      <c r="L30" s="376"/>
      <c r="M30" s="376"/>
      <c r="N30" s="146"/>
      <c r="O30" s="205"/>
      <c r="P30" s="205"/>
      <c r="Q30" s="330">
        <f>SUM(Q31:Q33)</f>
        <v>0</v>
      </c>
      <c r="R30" s="206" t="e">
        <f t="shared" si="0"/>
        <v>#DIV/0!</v>
      </c>
      <c r="S30" s="407"/>
      <c r="T30" s="49"/>
      <c r="U30" s="54"/>
      <c r="V30" s="136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49"/>
      <c r="AN30" s="49"/>
    </row>
    <row r="31" spans="1:40" ht="28.5" x14ac:dyDescent="0.2">
      <c r="A31" s="101"/>
      <c r="B31" s="150" t="s">
        <v>1573</v>
      </c>
      <c r="C31" s="365" t="s">
        <v>1565</v>
      </c>
      <c r="D31" s="366" t="s">
        <v>1568</v>
      </c>
      <c r="E31" s="366" t="s">
        <v>1566</v>
      </c>
      <c r="F31" s="255" t="s">
        <v>1480</v>
      </c>
      <c r="G31" s="367">
        <v>40353.599999999999</v>
      </c>
      <c r="H31" s="254"/>
      <c r="I31" s="231">
        <f>ROUND(G31*H31,2)</f>
        <v>0</v>
      </c>
      <c r="J31" s="256">
        <f>0.3+0.3*N9</f>
        <v>0.36242999999999997</v>
      </c>
      <c r="K31" s="256">
        <f>1.47+1.47*N9</f>
        <v>1.7759069999999999</v>
      </c>
      <c r="L31" s="375">
        <f>$H$9</f>
        <v>0.20810000000000001</v>
      </c>
      <c r="M31" s="154">
        <f t="shared" si="5"/>
        <v>0</v>
      </c>
      <c r="N31" s="154">
        <f t="shared" ref="N31:N33" si="8">J31+K31</f>
        <v>2.1383369999999999</v>
      </c>
      <c r="O31" s="154">
        <f>ROUND(G31*J31,2)</f>
        <v>14625.36</v>
      </c>
      <c r="P31" s="154">
        <f>ROUND(K31*G31,2)</f>
        <v>71664.240000000005</v>
      </c>
      <c r="Q31" s="154">
        <f>ROUND(G31*M31,2)</f>
        <v>0</v>
      </c>
      <c r="R31" s="155" t="e">
        <f t="shared" si="0"/>
        <v>#DIV/0!</v>
      </c>
      <c r="S31" s="407"/>
      <c r="T31" s="49"/>
      <c r="U31" s="54"/>
      <c r="V31" s="134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49"/>
      <c r="AN31" s="49"/>
    </row>
    <row r="32" spans="1:40" ht="42.75" x14ac:dyDescent="0.2">
      <c r="A32" s="101"/>
      <c r="B32" s="150" t="s">
        <v>1574</v>
      </c>
      <c r="C32" s="254">
        <v>101253</v>
      </c>
      <c r="D32" s="253" t="s">
        <v>67</v>
      </c>
      <c r="E32" s="257" t="s">
        <v>1486</v>
      </c>
      <c r="F32" s="258" t="s">
        <v>81</v>
      </c>
      <c r="G32" s="259">
        <v>2690.2440000000001</v>
      </c>
      <c r="H32" s="254"/>
      <c r="I32" s="231">
        <f>ROUND(G32*H32,2)</f>
        <v>0</v>
      </c>
      <c r="J32" s="256">
        <f>2.29+2.29*N9</f>
        <v>2.7665489999999999</v>
      </c>
      <c r="K32" s="256">
        <f>22+22*N9</f>
        <v>26.578199999999999</v>
      </c>
      <c r="L32" s="375">
        <f t="shared" ref="L32:L33" si="9">$H$9</f>
        <v>0.20810000000000001</v>
      </c>
      <c r="M32" s="154">
        <f>ROUND(H32+H32*L32,2)</f>
        <v>0</v>
      </c>
      <c r="N32" s="154">
        <f t="shared" si="8"/>
        <v>29.344749</v>
      </c>
      <c r="O32" s="154">
        <f>ROUND(G32*J32,2)</f>
        <v>7442.69</v>
      </c>
      <c r="P32" s="154">
        <f>ROUND(K32*G32,2)</f>
        <v>71501.84</v>
      </c>
      <c r="Q32" s="154">
        <f>ROUND(G32*M32,2)</f>
        <v>0</v>
      </c>
      <c r="R32" s="155" t="e">
        <f t="shared" si="0"/>
        <v>#DIV/0!</v>
      </c>
      <c r="S32" s="407"/>
      <c r="T32" s="49"/>
      <c r="U32" s="54"/>
      <c r="V32" s="134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49"/>
      <c r="AN32" s="49"/>
    </row>
    <row r="33" spans="1:40" ht="42.75" x14ac:dyDescent="0.2">
      <c r="A33" s="101"/>
      <c r="B33" s="150" t="s">
        <v>1575</v>
      </c>
      <c r="C33" s="254">
        <v>96385</v>
      </c>
      <c r="D33" s="253" t="s">
        <v>67</v>
      </c>
      <c r="E33" s="257" t="s">
        <v>1487</v>
      </c>
      <c r="F33" s="258" t="s">
        <v>81</v>
      </c>
      <c r="G33" s="259">
        <v>2690.24</v>
      </c>
      <c r="H33" s="254"/>
      <c r="I33" s="231">
        <f>ROUND(G33*H33,2)</f>
        <v>0</v>
      </c>
      <c r="J33" s="256">
        <f>3.31+3.31*N9</f>
        <v>3.9988109999999999</v>
      </c>
      <c r="K33" s="256">
        <f>8.66+8.66*N9</f>
        <v>10.462146000000001</v>
      </c>
      <c r="L33" s="375">
        <f t="shared" si="9"/>
        <v>0.20810000000000001</v>
      </c>
      <c r="M33" s="154">
        <f t="shared" si="5"/>
        <v>0</v>
      </c>
      <c r="N33" s="154">
        <f t="shared" si="8"/>
        <v>14.460957000000001</v>
      </c>
      <c r="O33" s="154">
        <f>ROUND(G33*J33,2)</f>
        <v>10757.76</v>
      </c>
      <c r="P33" s="154">
        <f>ROUND(K33*G33,2)</f>
        <v>28145.68</v>
      </c>
      <c r="Q33" s="154">
        <f t="shared" ref="Q33" si="10">ROUND(G33*M33,2)</f>
        <v>0</v>
      </c>
      <c r="R33" s="155" t="e">
        <f t="shared" si="0"/>
        <v>#DIV/0!</v>
      </c>
      <c r="S33" s="407"/>
      <c r="T33" s="49"/>
      <c r="U33" s="54"/>
      <c r="V33" s="134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49"/>
      <c r="AN33" s="49"/>
    </row>
    <row r="34" spans="1:40" ht="15" x14ac:dyDescent="0.2">
      <c r="A34" s="101"/>
      <c r="B34" s="146" t="s">
        <v>1576</v>
      </c>
      <c r="C34" s="146"/>
      <c r="D34" s="146"/>
      <c r="E34" s="146" t="s">
        <v>91</v>
      </c>
      <c r="F34" s="146"/>
      <c r="G34" s="147"/>
      <c r="H34" s="148"/>
      <c r="I34" s="205"/>
      <c r="J34" s="146"/>
      <c r="K34" s="146"/>
      <c r="L34" s="376"/>
      <c r="M34" s="376"/>
      <c r="N34" s="146"/>
      <c r="O34" s="146"/>
      <c r="P34" s="146"/>
      <c r="Q34" s="330">
        <f>Q35</f>
        <v>0</v>
      </c>
      <c r="R34" s="331" t="e">
        <f t="shared" si="0"/>
        <v>#DIV/0!</v>
      </c>
      <c r="S34" s="407"/>
      <c r="T34" s="49"/>
      <c r="U34" s="54"/>
      <c r="V34" s="134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49"/>
      <c r="AN34" s="49"/>
    </row>
    <row r="35" spans="1:40" ht="42.75" x14ac:dyDescent="0.2">
      <c r="A35" s="101"/>
      <c r="B35" s="150" t="s">
        <v>1577</v>
      </c>
      <c r="C35" s="151" t="s">
        <v>92</v>
      </c>
      <c r="D35" s="150" t="s">
        <v>93</v>
      </c>
      <c r="E35" s="150" t="s">
        <v>94</v>
      </c>
      <c r="F35" s="152" t="s">
        <v>95</v>
      </c>
      <c r="G35" s="230">
        <v>1072.2</v>
      </c>
      <c r="H35" s="154"/>
      <c r="I35" s="154">
        <f>ROUND(G35*H35,2)</f>
        <v>0</v>
      </c>
      <c r="J35" s="154">
        <v>6.96</v>
      </c>
      <c r="K35" s="154">
        <v>21.9</v>
      </c>
      <c r="L35" s="375">
        <f>$H$9</f>
        <v>0.20810000000000001</v>
      </c>
      <c r="M35" s="154">
        <f t="shared" si="5"/>
        <v>0</v>
      </c>
      <c r="N35" s="154">
        <f>J35+K35</f>
        <v>28.86</v>
      </c>
      <c r="O35" s="154">
        <f>ROUND(G35*J35,2)</f>
        <v>7462.51</v>
      </c>
      <c r="P35" s="154">
        <f>ROUND(G35*K35,2)</f>
        <v>23481.18</v>
      </c>
      <c r="Q35" s="238">
        <f>ROUND(G35*M35,2)</f>
        <v>0</v>
      </c>
      <c r="R35" s="242" t="e">
        <f t="shared" si="0"/>
        <v>#DIV/0!</v>
      </c>
      <c r="S35" s="407"/>
      <c r="T35" s="156"/>
      <c r="U35" s="54"/>
      <c r="V35" s="136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49"/>
      <c r="AN35" s="49"/>
    </row>
    <row r="36" spans="1:40" ht="15" x14ac:dyDescent="0.2">
      <c r="A36" s="101"/>
      <c r="B36" s="146">
        <v>2</v>
      </c>
      <c r="C36" s="146"/>
      <c r="D36" s="146"/>
      <c r="E36" s="146" t="s">
        <v>96</v>
      </c>
      <c r="F36" s="146"/>
      <c r="G36" s="147"/>
      <c r="H36" s="148"/>
      <c r="I36" s="205"/>
      <c r="J36" s="146"/>
      <c r="K36" s="146"/>
      <c r="L36" s="376"/>
      <c r="M36" s="376"/>
      <c r="N36" s="146"/>
      <c r="O36" s="146"/>
      <c r="P36" s="241"/>
      <c r="Q36" s="332">
        <f>Q37+Q55</f>
        <v>0</v>
      </c>
      <c r="R36" s="335" t="e">
        <f t="shared" si="0"/>
        <v>#DIV/0!</v>
      </c>
      <c r="S36" s="407"/>
      <c r="T36" s="156"/>
      <c r="U36" s="54"/>
      <c r="V36" s="136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49"/>
      <c r="AN36" s="49"/>
    </row>
    <row r="37" spans="1:40" ht="15" x14ac:dyDescent="0.2">
      <c r="A37" s="101"/>
      <c r="B37" s="146" t="s">
        <v>1412</v>
      </c>
      <c r="C37" s="146"/>
      <c r="D37" s="146"/>
      <c r="E37" s="146" t="s">
        <v>1413</v>
      </c>
      <c r="F37" s="146"/>
      <c r="G37" s="147"/>
      <c r="H37" s="148"/>
      <c r="I37" s="205"/>
      <c r="J37" s="146"/>
      <c r="K37" s="146"/>
      <c r="L37" s="376"/>
      <c r="M37" s="376"/>
      <c r="N37" s="146"/>
      <c r="O37" s="146"/>
      <c r="P37" s="146"/>
      <c r="Q37" s="333">
        <f>SUM(Q38:Q54)</f>
        <v>0</v>
      </c>
      <c r="R37" s="336" t="e">
        <f t="shared" si="0"/>
        <v>#DIV/0!</v>
      </c>
      <c r="S37" s="407"/>
      <c r="T37" s="156"/>
      <c r="U37" s="54"/>
      <c r="V37" s="136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49"/>
      <c r="AN37" s="49"/>
    </row>
    <row r="38" spans="1:40" ht="28.5" x14ac:dyDescent="0.2">
      <c r="A38" s="101"/>
      <c r="B38" s="150" t="s">
        <v>1414</v>
      </c>
      <c r="C38" s="151" t="s">
        <v>97</v>
      </c>
      <c r="D38" s="150" t="s">
        <v>67</v>
      </c>
      <c r="E38" s="150" t="s">
        <v>98</v>
      </c>
      <c r="F38" s="152" t="s">
        <v>99</v>
      </c>
      <c r="G38" s="230">
        <v>188.53</v>
      </c>
      <c r="H38" s="154"/>
      <c r="I38" s="154">
        <f t="shared" ref="I38:I54" si="11">ROUND(G38*H38,2)</f>
        <v>0</v>
      </c>
      <c r="J38" s="154">
        <v>35.340000000000003</v>
      </c>
      <c r="K38" s="154">
        <v>48.03</v>
      </c>
      <c r="L38" s="375">
        <f>$H$9</f>
        <v>0.20810000000000001</v>
      </c>
      <c r="M38" s="154">
        <f t="shared" si="5"/>
        <v>0</v>
      </c>
      <c r="N38" s="154">
        <f>J38+K38</f>
        <v>83.37</v>
      </c>
      <c r="O38" s="154">
        <f t="shared" ref="O38:O54" si="12">ROUND(G38*J38,2)</f>
        <v>6662.65</v>
      </c>
      <c r="P38" s="154">
        <f t="shared" ref="P38:P54" si="13">ROUND(G38*K38,2)</f>
        <v>9055.1</v>
      </c>
      <c r="Q38" s="154">
        <f>ROUND(G38*M38,2)</f>
        <v>0</v>
      </c>
      <c r="R38" s="334" t="e">
        <f t="shared" si="0"/>
        <v>#DIV/0!</v>
      </c>
      <c r="S38" s="407"/>
      <c r="T38" s="156"/>
      <c r="U38" s="54"/>
      <c r="V38" s="322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49"/>
      <c r="AN38" s="49"/>
    </row>
    <row r="39" spans="1:40" ht="42.75" x14ac:dyDescent="0.2">
      <c r="A39" s="101"/>
      <c r="B39" s="150" t="s">
        <v>1415</v>
      </c>
      <c r="C39" s="151" t="s">
        <v>100</v>
      </c>
      <c r="D39" s="150" t="s">
        <v>67</v>
      </c>
      <c r="E39" s="150" t="s">
        <v>101</v>
      </c>
      <c r="F39" s="152" t="s">
        <v>81</v>
      </c>
      <c r="G39" s="230">
        <v>79.59</v>
      </c>
      <c r="H39" s="154"/>
      <c r="I39" s="154">
        <f t="shared" si="11"/>
        <v>0</v>
      </c>
      <c r="J39" s="154">
        <v>5.79</v>
      </c>
      <c r="K39" s="154">
        <v>10.6</v>
      </c>
      <c r="L39" s="375">
        <f t="shared" ref="L39:L54" si="14">$H$9</f>
        <v>0.20810000000000001</v>
      </c>
      <c r="M39" s="154">
        <f t="shared" si="5"/>
        <v>0</v>
      </c>
      <c r="N39" s="154">
        <f t="shared" ref="N39:N72" si="15">J39+K39</f>
        <v>16.39</v>
      </c>
      <c r="O39" s="154">
        <f t="shared" si="12"/>
        <v>460.83</v>
      </c>
      <c r="P39" s="154">
        <f t="shared" si="13"/>
        <v>843.65</v>
      </c>
      <c r="Q39" s="154">
        <f t="shared" ref="Q39:Q54" si="16">ROUND(G39*M39,2)</f>
        <v>0</v>
      </c>
      <c r="R39" s="155" t="e">
        <f t="shared" si="0"/>
        <v>#DIV/0!</v>
      </c>
      <c r="S39" s="407"/>
      <c r="T39" s="49"/>
      <c r="U39" s="54"/>
      <c r="V39" s="136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49"/>
      <c r="AN39" s="49"/>
    </row>
    <row r="40" spans="1:40" ht="15" x14ac:dyDescent="0.2">
      <c r="A40" s="101"/>
      <c r="B40" s="150" t="s">
        <v>1416</v>
      </c>
      <c r="C40" s="151" t="s">
        <v>102</v>
      </c>
      <c r="D40" s="150" t="s">
        <v>67</v>
      </c>
      <c r="E40" s="150" t="s">
        <v>103</v>
      </c>
      <c r="F40" s="152" t="s">
        <v>81</v>
      </c>
      <c r="G40" s="230">
        <v>31.44</v>
      </c>
      <c r="H40" s="154"/>
      <c r="I40" s="154">
        <f t="shared" si="11"/>
        <v>0</v>
      </c>
      <c r="J40" s="154">
        <v>69.37</v>
      </c>
      <c r="K40" s="154">
        <v>28.15</v>
      </c>
      <c r="L40" s="375">
        <f t="shared" si="14"/>
        <v>0.20810000000000001</v>
      </c>
      <c r="M40" s="154">
        <f t="shared" si="5"/>
        <v>0</v>
      </c>
      <c r="N40" s="154">
        <f t="shared" si="15"/>
        <v>97.52000000000001</v>
      </c>
      <c r="O40" s="154">
        <f t="shared" si="12"/>
        <v>2180.9899999999998</v>
      </c>
      <c r="P40" s="154">
        <f t="shared" si="13"/>
        <v>885.04</v>
      </c>
      <c r="Q40" s="154">
        <f t="shared" si="16"/>
        <v>0</v>
      </c>
      <c r="R40" s="155" t="e">
        <f t="shared" si="0"/>
        <v>#DIV/0!</v>
      </c>
      <c r="S40" s="407"/>
      <c r="T40" s="49"/>
      <c r="U40" s="54"/>
      <c r="V40" s="136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49"/>
      <c r="AN40" s="49"/>
    </row>
    <row r="41" spans="1:40" ht="28.5" x14ac:dyDescent="0.2">
      <c r="A41" s="101"/>
      <c r="B41" s="150" t="s">
        <v>1417</v>
      </c>
      <c r="C41" s="151" t="s">
        <v>104</v>
      </c>
      <c r="D41" s="150" t="s">
        <v>67</v>
      </c>
      <c r="E41" s="150" t="s">
        <v>105</v>
      </c>
      <c r="F41" s="152" t="s">
        <v>81</v>
      </c>
      <c r="G41" s="230">
        <v>11.51</v>
      </c>
      <c r="H41" s="154"/>
      <c r="I41" s="154">
        <f t="shared" si="11"/>
        <v>0</v>
      </c>
      <c r="J41" s="154">
        <v>53.3</v>
      </c>
      <c r="K41" s="154">
        <v>200.44</v>
      </c>
      <c r="L41" s="375">
        <f t="shared" si="14"/>
        <v>0.20810000000000001</v>
      </c>
      <c r="M41" s="154">
        <f t="shared" si="5"/>
        <v>0</v>
      </c>
      <c r="N41" s="154">
        <f t="shared" si="15"/>
        <v>253.74</v>
      </c>
      <c r="O41" s="154">
        <f t="shared" si="12"/>
        <v>613.48</v>
      </c>
      <c r="P41" s="154">
        <f t="shared" si="13"/>
        <v>2307.06</v>
      </c>
      <c r="Q41" s="154">
        <f t="shared" si="16"/>
        <v>0</v>
      </c>
      <c r="R41" s="155" t="e">
        <f t="shared" si="0"/>
        <v>#DIV/0!</v>
      </c>
      <c r="S41" s="407"/>
      <c r="T41" s="49"/>
      <c r="U41" s="54"/>
      <c r="V41" s="136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49"/>
      <c r="AN41" s="49"/>
    </row>
    <row r="42" spans="1:40" ht="28.5" x14ac:dyDescent="0.2">
      <c r="A42" s="101"/>
      <c r="B42" s="150" t="s">
        <v>1418</v>
      </c>
      <c r="C42" s="151" t="s">
        <v>106</v>
      </c>
      <c r="D42" s="150" t="s">
        <v>67</v>
      </c>
      <c r="E42" s="150" t="s">
        <v>107</v>
      </c>
      <c r="F42" s="152" t="s">
        <v>56</v>
      </c>
      <c r="G42" s="230">
        <v>589.52</v>
      </c>
      <c r="H42" s="154"/>
      <c r="I42" s="154">
        <f t="shared" si="11"/>
        <v>0</v>
      </c>
      <c r="J42" s="154">
        <v>48.96</v>
      </c>
      <c r="K42" s="154">
        <v>42.91</v>
      </c>
      <c r="L42" s="375">
        <f t="shared" si="14"/>
        <v>0.20810000000000001</v>
      </c>
      <c r="M42" s="154">
        <f t="shared" si="5"/>
        <v>0</v>
      </c>
      <c r="N42" s="154">
        <f t="shared" si="15"/>
        <v>91.87</v>
      </c>
      <c r="O42" s="154">
        <f t="shared" si="12"/>
        <v>28862.9</v>
      </c>
      <c r="P42" s="154">
        <f t="shared" si="13"/>
        <v>25296.3</v>
      </c>
      <c r="Q42" s="154">
        <f t="shared" si="16"/>
        <v>0</v>
      </c>
      <c r="R42" s="155" t="e">
        <f t="shared" si="0"/>
        <v>#DIV/0!</v>
      </c>
      <c r="S42" s="407"/>
      <c r="T42" s="49"/>
      <c r="U42" s="54"/>
      <c r="V42" s="136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49"/>
      <c r="AN42" s="49"/>
    </row>
    <row r="43" spans="1:40" ht="15" x14ac:dyDescent="0.2">
      <c r="A43" s="101"/>
      <c r="B43" s="150" t="s">
        <v>1419</v>
      </c>
      <c r="C43" s="151" t="s">
        <v>108</v>
      </c>
      <c r="D43" s="150" t="s">
        <v>67</v>
      </c>
      <c r="E43" s="150" t="s">
        <v>109</v>
      </c>
      <c r="F43" s="152" t="s">
        <v>110</v>
      </c>
      <c r="G43" s="230">
        <v>787.6</v>
      </c>
      <c r="H43" s="154"/>
      <c r="I43" s="154">
        <f t="shared" si="11"/>
        <v>0</v>
      </c>
      <c r="J43" s="154">
        <v>10.29</v>
      </c>
      <c r="K43" s="154">
        <v>13.61</v>
      </c>
      <c r="L43" s="375">
        <f t="shared" si="14"/>
        <v>0.20810000000000001</v>
      </c>
      <c r="M43" s="154">
        <f t="shared" si="5"/>
        <v>0</v>
      </c>
      <c r="N43" s="154">
        <f t="shared" si="15"/>
        <v>23.9</v>
      </c>
      <c r="O43" s="154">
        <f t="shared" si="12"/>
        <v>8104.4</v>
      </c>
      <c r="P43" s="154">
        <f t="shared" si="13"/>
        <v>10719.24</v>
      </c>
      <c r="Q43" s="154">
        <f t="shared" si="16"/>
        <v>0</v>
      </c>
      <c r="R43" s="155" t="e">
        <f t="shared" si="0"/>
        <v>#DIV/0!</v>
      </c>
      <c r="S43" s="407"/>
      <c r="T43" s="49"/>
      <c r="U43" s="54"/>
      <c r="V43" s="136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49"/>
      <c r="AN43" s="49"/>
    </row>
    <row r="44" spans="1:40" ht="15" x14ac:dyDescent="0.2">
      <c r="A44" s="101"/>
      <c r="B44" s="150" t="s">
        <v>1420</v>
      </c>
      <c r="C44" s="151" t="s">
        <v>111</v>
      </c>
      <c r="D44" s="150" t="s">
        <v>67</v>
      </c>
      <c r="E44" s="150" t="s">
        <v>112</v>
      </c>
      <c r="F44" s="152" t="s">
        <v>110</v>
      </c>
      <c r="G44" s="230">
        <v>32.1</v>
      </c>
      <c r="H44" s="154"/>
      <c r="I44" s="154">
        <f t="shared" si="11"/>
        <v>0</v>
      </c>
      <c r="J44" s="154">
        <v>7.56</v>
      </c>
      <c r="K44" s="154">
        <v>13.85</v>
      </c>
      <c r="L44" s="375">
        <f t="shared" si="14"/>
        <v>0.20810000000000001</v>
      </c>
      <c r="M44" s="154">
        <f t="shared" si="5"/>
        <v>0</v>
      </c>
      <c r="N44" s="154">
        <f t="shared" si="15"/>
        <v>21.41</v>
      </c>
      <c r="O44" s="154">
        <f t="shared" si="12"/>
        <v>242.68</v>
      </c>
      <c r="P44" s="154">
        <f t="shared" si="13"/>
        <v>444.59</v>
      </c>
      <c r="Q44" s="154">
        <f t="shared" si="16"/>
        <v>0</v>
      </c>
      <c r="R44" s="155" t="e">
        <f t="shared" si="0"/>
        <v>#DIV/0!</v>
      </c>
      <c r="S44" s="407"/>
      <c r="T44" s="49"/>
      <c r="U44" s="54"/>
      <c r="V44" s="136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49"/>
      <c r="AN44" s="49"/>
    </row>
    <row r="45" spans="1:40" ht="15" x14ac:dyDescent="0.2">
      <c r="A45" s="101"/>
      <c r="B45" s="150" t="s">
        <v>1421</v>
      </c>
      <c r="C45" s="151" t="s">
        <v>113</v>
      </c>
      <c r="D45" s="150" t="s">
        <v>67</v>
      </c>
      <c r="E45" s="150" t="s">
        <v>114</v>
      </c>
      <c r="F45" s="152" t="s">
        <v>110</v>
      </c>
      <c r="G45" s="230">
        <v>1077.2</v>
      </c>
      <c r="H45" s="154"/>
      <c r="I45" s="154">
        <f t="shared" si="11"/>
        <v>0</v>
      </c>
      <c r="J45" s="154">
        <v>5.55</v>
      </c>
      <c r="K45" s="154">
        <v>13.64</v>
      </c>
      <c r="L45" s="375">
        <f t="shared" si="14"/>
        <v>0.20810000000000001</v>
      </c>
      <c r="M45" s="154">
        <f t="shared" si="5"/>
        <v>0</v>
      </c>
      <c r="N45" s="154">
        <f t="shared" si="15"/>
        <v>19.190000000000001</v>
      </c>
      <c r="O45" s="154">
        <f t="shared" si="12"/>
        <v>5978.46</v>
      </c>
      <c r="P45" s="154">
        <f t="shared" si="13"/>
        <v>14693.01</v>
      </c>
      <c r="Q45" s="154">
        <f t="shared" si="16"/>
        <v>0</v>
      </c>
      <c r="R45" s="155" t="e">
        <f t="shared" si="0"/>
        <v>#DIV/0!</v>
      </c>
      <c r="S45" s="407"/>
      <c r="T45" s="49"/>
      <c r="U45" s="54"/>
      <c r="V45" s="136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49"/>
      <c r="AN45" s="49"/>
    </row>
    <row r="46" spans="1:40" ht="15" x14ac:dyDescent="0.2">
      <c r="A46" s="101"/>
      <c r="B46" s="150" t="s">
        <v>1422</v>
      </c>
      <c r="C46" s="151" t="s">
        <v>115</v>
      </c>
      <c r="D46" s="150" t="s">
        <v>67</v>
      </c>
      <c r="E46" s="150" t="s">
        <v>116</v>
      </c>
      <c r="F46" s="152" t="s">
        <v>110</v>
      </c>
      <c r="G46" s="230">
        <v>382.5</v>
      </c>
      <c r="H46" s="154"/>
      <c r="I46" s="154">
        <f t="shared" si="11"/>
        <v>0</v>
      </c>
      <c r="J46" s="154">
        <v>4.17</v>
      </c>
      <c r="K46" s="154">
        <v>12.57</v>
      </c>
      <c r="L46" s="375">
        <f t="shared" si="14"/>
        <v>0.20810000000000001</v>
      </c>
      <c r="M46" s="154">
        <f t="shared" si="5"/>
        <v>0</v>
      </c>
      <c r="N46" s="154">
        <f t="shared" si="15"/>
        <v>16.740000000000002</v>
      </c>
      <c r="O46" s="154">
        <f t="shared" si="12"/>
        <v>1595.03</v>
      </c>
      <c r="P46" s="154">
        <f t="shared" si="13"/>
        <v>4808.03</v>
      </c>
      <c r="Q46" s="154">
        <f t="shared" si="16"/>
        <v>0</v>
      </c>
      <c r="R46" s="155" t="e">
        <f t="shared" si="0"/>
        <v>#DIV/0!</v>
      </c>
      <c r="S46" s="407"/>
      <c r="T46" s="49"/>
      <c r="U46" s="54"/>
      <c r="V46" s="136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49"/>
      <c r="AN46" s="49"/>
    </row>
    <row r="47" spans="1:40" ht="28.5" x14ac:dyDescent="0.2">
      <c r="A47" s="101"/>
      <c r="B47" s="150" t="s">
        <v>1423</v>
      </c>
      <c r="C47" s="151" t="s">
        <v>117</v>
      </c>
      <c r="D47" s="150" t="s">
        <v>67</v>
      </c>
      <c r="E47" s="150" t="s">
        <v>118</v>
      </c>
      <c r="F47" s="152" t="s">
        <v>110</v>
      </c>
      <c r="G47" s="230">
        <v>673.9</v>
      </c>
      <c r="H47" s="154"/>
      <c r="I47" s="154">
        <f t="shared" si="11"/>
        <v>0</v>
      </c>
      <c r="J47" s="154">
        <v>2.31</v>
      </c>
      <c r="K47" s="154">
        <v>10.55</v>
      </c>
      <c r="L47" s="375">
        <f t="shared" si="14"/>
        <v>0.20810000000000001</v>
      </c>
      <c r="M47" s="154">
        <f t="shared" si="5"/>
        <v>0</v>
      </c>
      <c r="N47" s="154">
        <f t="shared" si="15"/>
        <v>12.860000000000001</v>
      </c>
      <c r="O47" s="154">
        <f t="shared" si="12"/>
        <v>1556.71</v>
      </c>
      <c r="P47" s="154">
        <f t="shared" si="13"/>
        <v>7109.65</v>
      </c>
      <c r="Q47" s="154">
        <f t="shared" si="16"/>
        <v>0</v>
      </c>
      <c r="R47" s="155" t="e">
        <f t="shared" ref="R47:R78" si="17">Q47/$P$586</f>
        <v>#DIV/0!</v>
      </c>
      <c r="S47" s="407"/>
      <c r="T47" s="49"/>
      <c r="U47" s="54"/>
      <c r="V47" s="136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49"/>
      <c r="AN47" s="49"/>
    </row>
    <row r="48" spans="1:40" ht="28.5" x14ac:dyDescent="0.2">
      <c r="A48" s="101"/>
      <c r="B48" s="150" t="s">
        <v>1424</v>
      </c>
      <c r="C48" s="151" t="s">
        <v>121</v>
      </c>
      <c r="D48" s="150" t="s">
        <v>67</v>
      </c>
      <c r="E48" s="150" t="s">
        <v>122</v>
      </c>
      <c r="F48" s="152" t="s">
        <v>81</v>
      </c>
      <c r="G48" s="305">
        <v>54.46</v>
      </c>
      <c r="H48" s="154"/>
      <c r="I48" s="154">
        <f t="shared" si="11"/>
        <v>0</v>
      </c>
      <c r="J48" s="154">
        <v>17.7</v>
      </c>
      <c r="K48" s="154">
        <v>944.51</v>
      </c>
      <c r="L48" s="375">
        <f t="shared" si="14"/>
        <v>0.20810000000000001</v>
      </c>
      <c r="M48" s="154">
        <f t="shared" si="5"/>
        <v>0</v>
      </c>
      <c r="N48" s="154">
        <f t="shared" si="15"/>
        <v>962.21</v>
      </c>
      <c r="O48" s="154">
        <f t="shared" si="12"/>
        <v>963.94</v>
      </c>
      <c r="P48" s="154">
        <f t="shared" si="13"/>
        <v>51438.01</v>
      </c>
      <c r="Q48" s="154">
        <f t="shared" si="16"/>
        <v>0</v>
      </c>
      <c r="R48" s="155" t="e">
        <f t="shared" si="17"/>
        <v>#DIV/0!</v>
      </c>
      <c r="S48" s="407"/>
      <c r="T48" s="156"/>
      <c r="U48" s="54"/>
      <c r="V48" s="136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49"/>
      <c r="AM48" s="49"/>
      <c r="AN48" s="49"/>
    </row>
    <row r="49" spans="1:40" ht="15" x14ac:dyDescent="0.2">
      <c r="A49" s="101"/>
      <c r="B49" s="150" t="s">
        <v>1425</v>
      </c>
      <c r="C49" s="151" t="s">
        <v>123</v>
      </c>
      <c r="D49" s="150" t="s">
        <v>67</v>
      </c>
      <c r="E49" s="150" t="s">
        <v>124</v>
      </c>
      <c r="F49" s="152" t="s">
        <v>81</v>
      </c>
      <c r="G49" s="230">
        <v>355.64</v>
      </c>
      <c r="H49" s="154"/>
      <c r="I49" s="154">
        <f t="shared" si="11"/>
        <v>0</v>
      </c>
      <c r="J49" s="154">
        <v>0.42</v>
      </c>
      <c r="K49" s="154">
        <v>1.28</v>
      </c>
      <c r="L49" s="375">
        <f t="shared" si="14"/>
        <v>0.20810000000000001</v>
      </c>
      <c r="M49" s="154">
        <f t="shared" si="5"/>
        <v>0</v>
      </c>
      <c r="N49" s="154">
        <f t="shared" si="15"/>
        <v>1.7</v>
      </c>
      <c r="O49" s="154">
        <f t="shared" si="12"/>
        <v>149.37</v>
      </c>
      <c r="P49" s="154">
        <f t="shared" si="13"/>
        <v>455.22</v>
      </c>
      <c r="Q49" s="154">
        <f t="shared" si="16"/>
        <v>0</v>
      </c>
      <c r="R49" s="155" t="e">
        <f t="shared" si="17"/>
        <v>#DIV/0!</v>
      </c>
      <c r="S49" s="407"/>
      <c r="T49" s="49"/>
      <c r="U49" s="54"/>
      <c r="V49" s="90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49"/>
      <c r="AM49" s="49"/>
      <c r="AN49" s="49"/>
    </row>
    <row r="50" spans="1:40" ht="15" x14ac:dyDescent="0.2">
      <c r="A50" s="101"/>
      <c r="B50" s="150" t="s">
        <v>1426</v>
      </c>
      <c r="C50" s="151" t="s">
        <v>125</v>
      </c>
      <c r="D50" s="150" t="s">
        <v>67</v>
      </c>
      <c r="E50" s="150" t="s">
        <v>126</v>
      </c>
      <c r="F50" s="152" t="s">
        <v>81</v>
      </c>
      <c r="G50" s="230">
        <v>59.24</v>
      </c>
      <c r="H50" s="154"/>
      <c r="I50" s="154">
        <f t="shared" si="11"/>
        <v>0</v>
      </c>
      <c r="J50" s="154">
        <v>20.88</v>
      </c>
      <c r="K50" s="154">
        <v>10.5</v>
      </c>
      <c r="L50" s="375">
        <f t="shared" si="14"/>
        <v>0.20810000000000001</v>
      </c>
      <c r="M50" s="154">
        <f t="shared" si="5"/>
        <v>0</v>
      </c>
      <c r="N50" s="154">
        <f t="shared" si="15"/>
        <v>31.38</v>
      </c>
      <c r="O50" s="154">
        <f t="shared" si="12"/>
        <v>1236.93</v>
      </c>
      <c r="P50" s="154">
        <f t="shared" si="13"/>
        <v>622.02</v>
      </c>
      <c r="Q50" s="154">
        <f t="shared" si="16"/>
        <v>0</v>
      </c>
      <c r="R50" s="155" t="e">
        <f t="shared" si="17"/>
        <v>#DIV/0!</v>
      </c>
      <c r="S50" s="407"/>
      <c r="T50" s="49"/>
      <c r="U50" s="54"/>
      <c r="V50" s="136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49"/>
      <c r="AM50" s="49"/>
      <c r="AN50" s="49"/>
    </row>
    <row r="51" spans="1:40" ht="15" x14ac:dyDescent="0.2">
      <c r="A51" s="101"/>
      <c r="B51" s="150" t="s">
        <v>1427</v>
      </c>
      <c r="C51" s="151" t="s">
        <v>127</v>
      </c>
      <c r="D51" s="150" t="s">
        <v>67</v>
      </c>
      <c r="E51" s="150" t="s">
        <v>128</v>
      </c>
      <c r="F51" s="152" t="s">
        <v>56</v>
      </c>
      <c r="G51" s="230">
        <v>346.12</v>
      </c>
      <c r="H51" s="154"/>
      <c r="I51" s="154">
        <f t="shared" si="11"/>
        <v>0</v>
      </c>
      <c r="J51" s="154">
        <v>13.57</v>
      </c>
      <c r="K51" s="154">
        <v>36.299999999999997</v>
      </c>
      <c r="L51" s="375">
        <f t="shared" si="14"/>
        <v>0.20810000000000001</v>
      </c>
      <c r="M51" s="154">
        <f t="shared" si="5"/>
        <v>0</v>
      </c>
      <c r="N51" s="154">
        <f t="shared" si="15"/>
        <v>49.87</v>
      </c>
      <c r="O51" s="154">
        <f t="shared" si="12"/>
        <v>4696.8500000000004</v>
      </c>
      <c r="P51" s="154">
        <f t="shared" si="13"/>
        <v>12564.16</v>
      </c>
      <c r="Q51" s="154">
        <f t="shared" si="16"/>
        <v>0</v>
      </c>
      <c r="R51" s="155" t="e">
        <f t="shared" si="17"/>
        <v>#DIV/0!</v>
      </c>
      <c r="S51" s="407"/>
      <c r="T51" s="49"/>
      <c r="U51" s="54"/>
      <c r="V51" s="136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49"/>
      <c r="AM51" s="49"/>
      <c r="AN51" s="49"/>
    </row>
    <row r="52" spans="1:40" ht="15" x14ac:dyDescent="0.2">
      <c r="A52" s="101"/>
      <c r="B52" s="150" t="s">
        <v>1428</v>
      </c>
      <c r="C52" s="151" t="s">
        <v>129</v>
      </c>
      <c r="D52" s="150" t="s">
        <v>63</v>
      </c>
      <c r="E52" s="150" t="s">
        <v>130</v>
      </c>
      <c r="F52" s="152" t="s">
        <v>81</v>
      </c>
      <c r="G52" s="230">
        <v>54.46</v>
      </c>
      <c r="H52" s="154"/>
      <c r="I52" s="154">
        <f t="shared" si="11"/>
        <v>0</v>
      </c>
      <c r="J52" s="154">
        <v>2.97</v>
      </c>
      <c r="K52" s="154">
        <v>111.15</v>
      </c>
      <c r="L52" s="375">
        <f t="shared" si="14"/>
        <v>0.20810000000000001</v>
      </c>
      <c r="M52" s="154">
        <f t="shared" si="5"/>
        <v>0</v>
      </c>
      <c r="N52" s="154">
        <f t="shared" si="15"/>
        <v>114.12</v>
      </c>
      <c r="O52" s="154">
        <f t="shared" si="12"/>
        <v>161.75</v>
      </c>
      <c r="P52" s="154">
        <f t="shared" si="13"/>
        <v>6053.23</v>
      </c>
      <c r="Q52" s="154">
        <f t="shared" si="16"/>
        <v>0</v>
      </c>
      <c r="R52" s="155" t="e">
        <f t="shared" si="17"/>
        <v>#DIV/0!</v>
      </c>
      <c r="S52" s="407"/>
      <c r="T52" s="49"/>
      <c r="U52" s="54"/>
      <c r="V52" s="136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49"/>
      <c r="AM52" s="49"/>
      <c r="AN52" s="49"/>
    </row>
    <row r="53" spans="1:40" ht="28.5" x14ac:dyDescent="0.2">
      <c r="A53" s="101"/>
      <c r="B53" s="150" t="s">
        <v>1429</v>
      </c>
      <c r="C53" s="228" t="s">
        <v>1532</v>
      </c>
      <c r="D53" s="150" t="s">
        <v>93</v>
      </c>
      <c r="E53" s="150" t="s">
        <v>1479</v>
      </c>
      <c r="F53" s="152" t="s">
        <v>378</v>
      </c>
      <c r="G53" s="230">
        <v>377.2</v>
      </c>
      <c r="H53" s="154"/>
      <c r="I53" s="154">
        <f t="shared" si="11"/>
        <v>0</v>
      </c>
      <c r="J53" s="154">
        <f>46.86+46.86*N9</f>
        <v>56.611565999999996</v>
      </c>
      <c r="K53" s="154">
        <f>36.03+36.03*N9</f>
        <v>43.527843000000004</v>
      </c>
      <c r="L53" s="375">
        <f t="shared" si="14"/>
        <v>0.20810000000000001</v>
      </c>
      <c r="M53" s="154">
        <f t="shared" si="5"/>
        <v>0</v>
      </c>
      <c r="N53" s="154">
        <f t="shared" si="15"/>
        <v>100.139409</v>
      </c>
      <c r="O53" s="154">
        <f t="shared" si="12"/>
        <v>21353.88</v>
      </c>
      <c r="P53" s="154">
        <f t="shared" si="13"/>
        <v>16418.7</v>
      </c>
      <c r="Q53" s="154">
        <f t="shared" si="16"/>
        <v>0</v>
      </c>
      <c r="R53" s="155" t="e">
        <f t="shared" si="17"/>
        <v>#DIV/0!</v>
      </c>
      <c r="S53" s="407"/>
      <c r="T53" s="49"/>
      <c r="U53" s="54"/>
      <c r="V53" s="136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49"/>
      <c r="AM53" s="49"/>
      <c r="AN53" s="49"/>
    </row>
    <row r="54" spans="1:40" ht="15" x14ac:dyDescent="0.2">
      <c r="A54" s="101"/>
      <c r="B54" s="150" t="s">
        <v>1490</v>
      </c>
      <c r="C54" s="151">
        <v>95601</v>
      </c>
      <c r="D54" s="150" t="s">
        <v>67</v>
      </c>
      <c r="E54" s="150" t="s">
        <v>1483</v>
      </c>
      <c r="F54" s="152" t="s">
        <v>69</v>
      </c>
      <c r="G54" s="230">
        <v>82</v>
      </c>
      <c r="H54" s="154"/>
      <c r="I54" s="154">
        <f t="shared" si="11"/>
        <v>0</v>
      </c>
      <c r="J54" s="154">
        <f>12.93+12.93*N9</f>
        <v>15.620733</v>
      </c>
      <c r="K54" s="154">
        <f>4.29+4.29*N9</f>
        <v>5.1827490000000003</v>
      </c>
      <c r="L54" s="375">
        <f t="shared" si="14"/>
        <v>0.20810000000000001</v>
      </c>
      <c r="M54" s="154">
        <f t="shared" si="5"/>
        <v>0</v>
      </c>
      <c r="N54" s="154">
        <f t="shared" ref="N54" si="18">J54+K54</f>
        <v>20.803481999999999</v>
      </c>
      <c r="O54" s="154">
        <f t="shared" si="12"/>
        <v>1280.9000000000001</v>
      </c>
      <c r="P54" s="154">
        <f t="shared" si="13"/>
        <v>424.99</v>
      </c>
      <c r="Q54" s="154">
        <f t="shared" si="16"/>
        <v>0</v>
      </c>
      <c r="R54" s="155" t="e">
        <f t="shared" si="17"/>
        <v>#DIV/0!</v>
      </c>
      <c r="S54" s="407"/>
      <c r="T54" s="49"/>
      <c r="U54" s="54"/>
      <c r="V54" s="136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49"/>
      <c r="AM54" s="49"/>
      <c r="AN54" s="49"/>
    </row>
    <row r="55" spans="1:40" ht="15" x14ac:dyDescent="0.2">
      <c r="A55" s="101"/>
      <c r="B55" s="247" t="s">
        <v>1430</v>
      </c>
      <c r="C55" s="244"/>
      <c r="D55" s="243"/>
      <c r="E55" s="247" t="s">
        <v>1431</v>
      </c>
      <c r="F55" s="245"/>
      <c r="G55" s="246"/>
      <c r="H55" s="205"/>
      <c r="I55" s="205"/>
      <c r="J55" s="205"/>
      <c r="K55" s="205"/>
      <c r="L55" s="376"/>
      <c r="M55" s="376"/>
      <c r="N55" s="205"/>
      <c r="O55" s="205"/>
      <c r="P55" s="205"/>
      <c r="Q55" s="337">
        <f>SUM(Q56:Q72)</f>
        <v>0</v>
      </c>
      <c r="R55" s="338" t="e">
        <f t="shared" si="17"/>
        <v>#DIV/0!</v>
      </c>
      <c r="S55" s="407"/>
      <c r="T55" s="49"/>
      <c r="U55" s="54"/>
      <c r="V55" s="136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49"/>
      <c r="AM55" s="49"/>
      <c r="AN55" s="49"/>
    </row>
    <row r="56" spans="1:40" ht="42.75" x14ac:dyDescent="0.2">
      <c r="A56" s="101"/>
      <c r="B56" s="248" t="s">
        <v>1432</v>
      </c>
      <c r="C56" s="151" t="s">
        <v>100</v>
      </c>
      <c r="D56" s="150" t="s">
        <v>67</v>
      </c>
      <c r="E56" s="150" t="s">
        <v>101</v>
      </c>
      <c r="F56" s="249" t="s">
        <v>81</v>
      </c>
      <c r="G56" s="306">
        <v>55.62</v>
      </c>
      <c r="H56" s="250"/>
      <c r="I56" s="154">
        <f t="shared" ref="I56:I72" si="19">ROUND(G56*H56,2)</f>
        <v>0</v>
      </c>
      <c r="J56" s="154">
        <v>5.79</v>
      </c>
      <c r="K56" s="154">
        <v>10.6</v>
      </c>
      <c r="L56" s="375">
        <f>$H$9</f>
        <v>0.20810000000000001</v>
      </c>
      <c r="M56" s="154">
        <f t="shared" si="5"/>
        <v>0</v>
      </c>
      <c r="N56" s="154">
        <f t="shared" si="15"/>
        <v>16.39</v>
      </c>
      <c r="O56" s="154">
        <f t="shared" ref="O56:O72" si="20">ROUND(G56*J56,2)</f>
        <v>322.04000000000002</v>
      </c>
      <c r="P56" s="154">
        <f t="shared" ref="P56:P72" si="21">ROUND(G56*K56,2)</f>
        <v>589.57000000000005</v>
      </c>
      <c r="Q56" s="154">
        <f>ROUND(G56*M56,2)</f>
        <v>0</v>
      </c>
      <c r="R56" s="155" t="e">
        <f t="shared" si="17"/>
        <v>#DIV/0!</v>
      </c>
      <c r="S56" s="407"/>
      <c r="T56" s="49"/>
      <c r="U56" s="54"/>
      <c r="V56" s="136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49"/>
      <c r="AM56" s="49"/>
      <c r="AN56" s="49"/>
    </row>
    <row r="57" spans="1:40" ht="15" x14ac:dyDescent="0.2">
      <c r="A57" s="101"/>
      <c r="B57" s="248" t="s">
        <v>1433</v>
      </c>
      <c r="C57" s="151" t="s">
        <v>102</v>
      </c>
      <c r="D57" s="150" t="s">
        <v>67</v>
      </c>
      <c r="E57" s="150" t="s">
        <v>103</v>
      </c>
      <c r="F57" s="152" t="s">
        <v>81</v>
      </c>
      <c r="G57" s="307">
        <v>23.84</v>
      </c>
      <c r="H57" s="154"/>
      <c r="I57" s="154">
        <f t="shared" si="19"/>
        <v>0</v>
      </c>
      <c r="J57" s="154">
        <v>69.37</v>
      </c>
      <c r="K57" s="154">
        <v>28.15</v>
      </c>
      <c r="L57" s="375">
        <f t="shared" ref="L57:L72" si="22">$H$9</f>
        <v>0.20810000000000001</v>
      </c>
      <c r="M57" s="154">
        <f t="shared" si="5"/>
        <v>0</v>
      </c>
      <c r="N57" s="154">
        <f t="shared" si="15"/>
        <v>97.52000000000001</v>
      </c>
      <c r="O57" s="154">
        <f t="shared" si="20"/>
        <v>1653.78</v>
      </c>
      <c r="P57" s="154">
        <f t="shared" si="21"/>
        <v>671.1</v>
      </c>
      <c r="Q57" s="154">
        <f t="shared" ref="Q57:Q72" si="23">ROUND(G57*M57,2)</f>
        <v>0</v>
      </c>
      <c r="R57" s="155" t="e">
        <f t="shared" si="17"/>
        <v>#DIV/0!</v>
      </c>
      <c r="S57" s="407"/>
      <c r="T57" s="49"/>
      <c r="U57" s="54"/>
      <c r="V57" s="136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49"/>
      <c r="AM57" s="49"/>
      <c r="AN57" s="49"/>
    </row>
    <row r="58" spans="1:40" ht="28.5" x14ac:dyDescent="0.2">
      <c r="A58" s="101"/>
      <c r="B58" s="248" t="s">
        <v>1434</v>
      </c>
      <c r="C58" s="151" t="s">
        <v>104</v>
      </c>
      <c r="D58" s="150" t="s">
        <v>67</v>
      </c>
      <c r="E58" s="150" t="s">
        <v>105</v>
      </c>
      <c r="F58" s="249" t="s">
        <v>81</v>
      </c>
      <c r="G58" s="306">
        <v>70.650000000000006</v>
      </c>
      <c r="H58" s="251"/>
      <c r="I58" s="154">
        <f t="shared" si="19"/>
        <v>0</v>
      </c>
      <c r="J58" s="154">
        <v>53.3</v>
      </c>
      <c r="K58" s="154">
        <v>200.44</v>
      </c>
      <c r="L58" s="375">
        <f t="shared" si="22"/>
        <v>0.20810000000000001</v>
      </c>
      <c r="M58" s="154">
        <f t="shared" si="5"/>
        <v>0</v>
      </c>
      <c r="N58" s="154">
        <f t="shared" si="15"/>
        <v>253.74</v>
      </c>
      <c r="O58" s="154">
        <f t="shared" si="20"/>
        <v>3765.65</v>
      </c>
      <c r="P58" s="154">
        <f t="shared" si="21"/>
        <v>14161.09</v>
      </c>
      <c r="Q58" s="154">
        <f t="shared" si="23"/>
        <v>0</v>
      </c>
      <c r="R58" s="155" t="e">
        <f t="shared" si="17"/>
        <v>#DIV/0!</v>
      </c>
      <c r="S58" s="407"/>
      <c r="T58" s="49"/>
      <c r="U58" s="54"/>
      <c r="V58" s="136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49"/>
      <c r="AM58" s="49"/>
      <c r="AN58" s="49"/>
    </row>
    <row r="59" spans="1:40" ht="28.5" x14ac:dyDescent="0.2">
      <c r="A59" s="101"/>
      <c r="B59" s="248" t="s">
        <v>1435</v>
      </c>
      <c r="C59" s="151" t="s">
        <v>106</v>
      </c>
      <c r="D59" s="150" t="s">
        <v>67</v>
      </c>
      <c r="E59" s="150" t="s">
        <v>107</v>
      </c>
      <c r="F59" s="229" t="s">
        <v>56</v>
      </c>
      <c r="G59" s="308">
        <v>341.92</v>
      </c>
      <c r="H59" s="231"/>
      <c r="I59" s="154">
        <f t="shared" si="19"/>
        <v>0</v>
      </c>
      <c r="J59" s="154">
        <v>48.96</v>
      </c>
      <c r="K59" s="154">
        <v>42.91</v>
      </c>
      <c r="L59" s="375">
        <f t="shared" si="22"/>
        <v>0.20810000000000001</v>
      </c>
      <c r="M59" s="154">
        <f t="shared" si="5"/>
        <v>0</v>
      </c>
      <c r="N59" s="154">
        <f t="shared" si="15"/>
        <v>91.87</v>
      </c>
      <c r="O59" s="154">
        <f t="shared" si="20"/>
        <v>16740.400000000001</v>
      </c>
      <c r="P59" s="154">
        <f t="shared" si="21"/>
        <v>14671.79</v>
      </c>
      <c r="Q59" s="154">
        <f t="shared" si="23"/>
        <v>0</v>
      </c>
      <c r="R59" s="155" t="e">
        <f t="shared" si="17"/>
        <v>#DIV/0!</v>
      </c>
      <c r="S59" s="407"/>
      <c r="T59" s="49"/>
      <c r="U59" s="54"/>
      <c r="V59" s="136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49"/>
      <c r="AM59" s="49"/>
      <c r="AN59" s="49"/>
    </row>
    <row r="60" spans="1:40" ht="15" x14ac:dyDescent="0.2">
      <c r="A60" s="101"/>
      <c r="B60" s="248" t="s">
        <v>1436</v>
      </c>
      <c r="C60" s="151" t="s">
        <v>108</v>
      </c>
      <c r="D60" s="150" t="s">
        <v>67</v>
      </c>
      <c r="E60" s="150" t="s">
        <v>109</v>
      </c>
      <c r="F60" s="152" t="s">
        <v>110</v>
      </c>
      <c r="G60" s="230">
        <v>596.24</v>
      </c>
      <c r="H60" s="154"/>
      <c r="I60" s="154">
        <f t="shared" si="19"/>
        <v>0</v>
      </c>
      <c r="J60" s="154">
        <v>10.29</v>
      </c>
      <c r="K60" s="154">
        <v>13.61</v>
      </c>
      <c r="L60" s="375">
        <f t="shared" si="22"/>
        <v>0.20810000000000001</v>
      </c>
      <c r="M60" s="154">
        <f t="shared" si="5"/>
        <v>0</v>
      </c>
      <c r="N60" s="154">
        <f t="shared" si="15"/>
        <v>23.9</v>
      </c>
      <c r="O60" s="154">
        <f t="shared" si="20"/>
        <v>6135.31</v>
      </c>
      <c r="P60" s="154">
        <f t="shared" si="21"/>
        <v>8114.83</v>
      </c>
      <c r="Q60" s="154">
        <f t="shared" si="23"/>
        <v>0</v>
      </c>
      <c r="R60" s="155" t="e">
        <f t="shared" si="17"/>
        <v>#DIV/0!</v>
      </c>
      <c r="S60" s="407"/>
      <c r="T60" s="49"/>
      <c r="U60" s="54"/>
      <c r="V60" s="136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49"/>
      <c r="AM60" s="49"/>
      <c r="AN60" s="49"/>
    </row>
    <row r="61" spans="1:40" ht="15" x14ac:dyDescent="0.2">
      <c r="A61" s="101"/>
      <c r="B61" s="248" t="s">
        <v>1437</v>
      </c>
      <c r="C61" s="151" t="s">
        <v>111</v>
      </c>
      <c r="D61" s="150" t="s">
        <v>67</v>
      </c>
      <c r="E61" s="150" t="s">
        <v>112</v>
      </c>
      <c r="F61" s="152" t="s">
        <v>110</v>
      </c>
      <c r="G61" s="230">
        <v>12.22</v>
      </c>
      <c r="H61" s="154"/>
      <c r="I61" s="154">
        <f t="shared" si="19"/>
        <v>0</v>
      </c>
      <c r="J61" s="154">
        <v>7.56</v>
      </c>
      <c r="K61" s="154">
        <v>13.85</v>
      </c>
      <c r="L61" s="375">
        <f t="shared" si="22"/>
        <v>0.20810000000000001</v>
      </c>
      <c r="M61" s="154">
        <f t="shared" si="5"/>
        <v>0</v>
      </c>
      <c r="N61" s="154">
        <f>J61+K61</f>
        <v>21.41</v>
      </c>
      <c r="O61" s="154">
        <f t="shared" si="20"/>
        <v>92.38</v>
      </c>
      <c r="P61" s="154">
        <f t="shared" si="21"/>
        <v>169.25</v>
      </c>
      <c r="Q61" s="154">
        <f t="shared" si="23"/>
        <v>0</v>
      </c>
      <c r="R61" s="155" t="e">
        <f t="shared" si="17"/>
        <v>#DIV/0!</v>
      </c>
      <c r="S61" s="407"/>
      <c r="T61" s="49"/>
      <c r="U61" s="54"/>
      <c r="V61" s="136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49"/>
      <c r="AM61" s="49"/>
      <c r="AN61" s="49"/>
    </row>
    <row r="62" spans="1:40" ht="15" x14ac:dyDescent="0.2">
      <c r="A62" s="101"/>
      <c r="B62" s="248" t="s">
        <v>1438</v>
      </c>
      <c r="C62" s="151" t="s">
        <v>113</v>
      </c>
      <c r="D62" s="150" t="s">
        <v>67</v>
      </c>
      <c r="E62" s="150" t="s">
        <v>114</v>
      </c>
      <c r="F62" s="152" t="s">
        <v>110</v>
      </c>
      <c r="G62" s="230">
        <v>534.02</v>
      </c>
      <c r="H62" s="154"/>
      <c r="I62" s="154">
        <f t="shared" si="19"/>
        <v>0</v>
      </c>
      <c r="J62" s="154">
        <v>5.55</v>
      </c>
      <c r="K62" s="154">
        <v>13.64</v>
      </c>
      <c r="L62" s="375">
        <f t="shared" si="22"/>
        <v>0.20810000000000001</v>
      </c>
      <c r="M62" s="154">
        <f t="shared" si="5"/>
        <v>0</v>
      </c>
      <c r="N62" s="154">
        <f t="shared" ref="N62:N67" si="24">J62+K62</f>
        <v>19.190000000000001</v>
      </c>
      <c r="O62" s="154">
        <f t="shared" si="20"/>
        <v>2963.81</v>
      </c>
      <c r="P62" s="154">
        <f t="shared" si="21"/>
        <v>7284.03</v>
      </c>
      <c r="Q62" s="154">
        <f t="shared" si="23"/>
        <v>0</v>
      </c>
      <c r="R62" s="155" t="e">
        <f t="shared" si="17"/>
        <v>#DIV/0!</v>
      </c>
      <c r="S62" s="407"/>
      <c r="T62" s="49"/>
      <c r="U62" s="54"/>
      <c r="V62" s="136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49"/>
      <c r="AM62" s="49"/>
      <c r="AN62" s="49"/>
    </row>
    <row r="63" spans="1:40" ht="15" x14ac:dyDescent="0.2">
      <c r="A63" s="101"/>
      <c r="B63" s="248" t="s">
        <v>1439</v>
      </c>
      <c r="C63" s="151" t="s">
        <v>115</v>
      </c>
      <c r="D63" s="150" t="s">
        <v>67</v>
      </c>
      <c r="E63" s="150" t="s">
        <v>116</v>
      </c>
      <c r="F63" s="152" t="s">
        <v>110</v>
      </c>
      <c r="G63" s="230">
        <v>14.71</v>
      </c>
      <c r="H63" s="154"/>
      <c r="I63" s="154">
        <f t="shared" si="19"/>
        <v>0</v>
      </c>
      <c r="J63" s="154">
        <v>4.17</v>
      </c>
      <c r="K63" s="154">
        <v>12.57</v>
      </c>
      <c r="L63" s="375">
        <f t="shared" si="22"/>
        <v>0.20810000000000001</v>
      </c>
      <c r="M63" s="154">
        <f t="shared" si="5"/>
        <v>0</v>
      </c>
      <c r="N63" s="154">
        <f t="shared" si="24"/>
        <v>16.740000000000002</v>
      </c>
      <c r="O63" s="154">
        <f t="shared" si="20"/>
        <v>61.34</v>
      </c>
      <c r="P63" s="154">
        <f t="shared" si="21"/>
        <v>184.9</v>
      </c>
      <c r="Q63" s="154">
        <f>ROUND(G63*M63,2)</f>
        <v>0</v>
      </c>
      <c r="R63" s="155" t="e">
        <f t="shared" si="17"/>
        <v>#DIV/0!</v>
      </c>
      <c r="S63" s="407"/>
      <c r="T63" s="49"/>
      <c r="U63" s="54"/>
      <c r="V63" s="136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49"/>
      <c r="AM63" s="49"/>
      <c r="AN63" s="49"/>
    </row>
    <row r="64" spans="1:40" ht="28.5" x14ac:dyDescent="0.2">
      <c r="A64" s="101"/>
      <c r="B64" s="248" t="s">
        <v>1440</v>
      </c>
      <c r="C64" s="151" t="s">
        <v>117</v>
      </c>
      <c r="D64" s="150" t="s">
        <v>67</v>
      </c>
      <c r="E64" s="150" t="s">
        <v>118</v>
      </c>
      <c r="F64" s="152" t="s">
        <v>110</v>
      </c>
      <c r="G64" s="230">
        <v>773.36</v>
      </c>
      <c r="H64" s="154"/>
      <c r="I64" s="154">
        <f t="shared" si="19"/>
        <v>0</v>
      </c>
      <c r="J64" s="154">
        <v>2.31</v>
      </c>
      <c r="K64" s="154">
        <v>10.55</v>
      </c>
      <c r="L64" s="375">
        <f t="shared" si="22"/>
        <v>0.20810000000000001</v>
      </c>
      <c r="M64" s="154">
        <f t="shared" si="5"/>
        <v>0</v>
      </c>
      <c r="N64" s="154">
        <f t="shared" si="24"/>
        <v>12.860000000000001</v>
      </c>
      <c r="O64" s="154">
        <f t="shared" si="20"/>
        <v>1786.46</v>
      </c>
      <c r="P64" s="154">
        <f t="shared" si="21"/>
        <v>8158.95</v>
      </c>
      <c r="Q64" s="154">
        <f t="shared" si="23"/>
        <v>0</v>
      </c>
      <c r="R64" s="155" t="e">
        <f t="shared" si="17"/>
        <v>#DIV/0!</v>
      </c>
      <c r="S64" s="407"/>
      <c r="T64" s="49"/>
      <c r="U64" s="54"/>
      <c r="V64" s="136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49"/>
      <c r="AM64" s="49"/>
      <c r="AN64" s="49"/>
    </row>
    <row r="65" spans="1:40" ht="28.5" x14ac:dyDescent="0.2">
      <c r="A65" s="101"/>
      <c r="B65" s="248" t="s">
        <v>1441</v>
      </c>
      <c r="C65" s="151" t="s">
        <v>119</v>
      </c>
      <c r="D65" s="150" t="s">
        <v>67</v>
      </c>
      <c r="E65" s="150" t="s">
        <v>120</v>
      </c>
      <c r="F65" s="152" t="s">
        <v>110</v>
      </c>
      <c r="G65" s="230">
        <v>91.39</v>
      </c>
      <c r="H65" s="154"/>
      <c r="I65" s="154">
        <f t="shared" si="19"/>
        <v>0</v>
      </c>
      <c r="J65" s="154">
        <v>1.72</v>
      </c>
      <c r="K65" s="154">
        <v>10.36</v>
      </c>
      <c r="L65" s="375">
        <f t="shared" si="22"/>
        <v>0.20810000000000001</v>
      </c>
      <c r="M65" s="154">
        <f t="shared" si="5"/>
        <v>0</v>
      </c>
      <c r="N65" s="154">
        <f t="shared" si="24"/>
        <v>12.08</v>
      </c>
      <c r="O65" s="154">
        <f t="shared" si="20"/>
        <v>157.19</v>
      </c>
      <c r="P65" s="154">
        <f t="shared" si="21"/>
        <v>946.8</v>
      </c>
      <c r="Q65" s="154">
        <f t="shared" si="23"/>
        <v>0</v>
      </c>
      <c r="R65" s="155" t="e">
        <f t="shared" si="17"/>
        <v>#DIV/0!</v>
      </c>
      <c r="S65" s="407"/>
      <c r="T65" s="49"/>
      <c r="U65" s="54"/>
      <c r="V65" s="136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49"/>
      <c r="AM65" s="49"/>
      <c r="AN65" s="49"/>
    </row>
    <row r="66" spans="1:40" ht="28.5" x14ac:dyDescent="0.2">
      <c r="A66" s="101"/>
      <c r="B66" s="248" t="s">
        <v>1442</v>
      </c>
      <c r="C66" s="228" t="s">
        <v>1533</v>
      </c>
      <c r="D66" s="150" t="s">
        <v>93</v>
      </c>
      <c r="E66" s="223" t="s">
        <v>1484</v>
      </c>
      <c r="F66" s="152" t="s">
        <v>81</v>
      </c>
      <c r="G66" s="230">
        <v>42.83</v>
      </c>
      <c r="H66" s="154"/>
      <c r="I66" s="154">
        <f t="shared" si="19"/>
        <v>0</v>
      </c>
      <c r="J66" s="154">
        <f>19.8+19.8*N9</f>
        <v>23.920380000000002</v>
      </c>
      <c r="K66" s="154">
        <f>799.91+799.91*N9</f>
        <v>966.37127099999998</v>
      </c>
      <c r="L66" s="375">
        <f t="shared" si="22"/>
        <v>0.20810000000000001</v>
      </c>
      <c r="M66" s="154">
        <f t="shared" si="5"/>
        <v>0</v>
      </c>
      <c r="N66" s="154">
        <f>J66+K66</f>
        <v>990.291651</v>
      </c>
      <c r="O66" s="154">
        <f t="shared" si="20"/>
        <v>1024.51</v>
      </c>
      <c r="P66" s="154">
        <f t="shared" si="21"/>
        <v>41389.68</v>
      </c>
      <c r="Q66" s="154">
        <f t="shared" si="23"/>
        <v>0</v>
      </c>
      <c r="R66" s="155" t="e">
        <f t="shared" si="17"/>
        <v>#DIV/0!</v>
      </c>
      <c r="S66" s="407"/>
      <c r="T66" s="49"/>
      <c r="U66" s="54"/>
      <c r="V66" s="136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49"/>
      <c r="AM66" s="49"/>
      <c r="AN66" s="49"/>
    </row>
    <row r="67" spans="1:40" ht="15" x14ac:dyDescent="0.2">
      <c r="A67" s="101"/>
      <c r="B67" s="248" t="s">
        <v>1443</v>
      </c>
      <c r="C67" s="151" t="s">
        <v>125</v>
      </c>
      <c r="D67" s="150" t="s">
        <v>67</v>
      </c>
      <c r="E67" s="150" t="s">
        <v>126</v>
      </c>
      <c r="F67" s="152" t="s">
        <v>81</v>
      </c>
      <c r="G67" s="230">
        <v>36.630000000000003</v>
      </c>
      <c r="H67" s="154"/>
      <c r="I67" s="154">
        <f t="shared" si="19"/>
        <v>0</v>
      </c>
      <c r="J67" s="154">
        <v>20.88</v>
      </c>
      <c r="K67" s="154">
        <v>10.5</v>
      </c>
      <c r="L67" s="375">
        <f t="shared" si="22"/>
        <v>0.20810000000000001</v>
      </c>
      <c r="M67" s="154">
        <f t="shared" si="5"/>
        <v>0</v>
      </c>
      <c r="N67" s="154">
        <f t="shared" si="24"/>
        <v>31.38</v>
      </c>
      <c r="O67" s="154">
        <f t="shared" si="20"/>
        <v>764.83</v>
      </c>
      <c r="P67" s="154">
        <f t="shared" si="21"/>
        <v>384.62</v>
      </c>
      <c r="Q67" s="154">
        <f t="shared" si="23"/>
        <v>0</v>
      </c>
      <c r="R67" s="155" t="e">
        <f t="shared" si="17"/>
        <v>#DIV/0!</v>
      </c>
      <c r="S67" s="407"/>
      <c r="T67" s="49"/>
      <c r="U67" s="54"/>
      <c r="V67" s="136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49"/>
      <c r="AM67" s="49"/>
      <c r="AN67" s="49"/>
    </row>
    <row r="68" spans="1:40" ht="15" x14ac:dyDescent="0.2">
      <c r="A68" s="101"/>
      <c r="B68" s="248" t="s">
        <v>1444</v>
      </c>
      <c r="C68" s="151" t="s">
        <v>127</v>
      </c>
      <c r="D68" s="150" t="s">
        <v>67</v>
      </c>
      <c r="E68" s="150" t="s">
        <v>128</v>
      </c>
      <c r="F68" s="152" t="s">
        <v>56</v>
      </c>
      <c r="G68" s="230">
        <v>207.74</v>
      </c>
      <c r="H68" s="154"/>
      <c r="I68" s="154">
        <f t="shared" si="19"/>
        <v>0</v>
      </c>
      <c r="J68" s="154">
        <v>13.57</v>
      </c>
      <c r="K68" s="154">
        <v>36.299999999999997</v>
      </c>
      <c r="L68" s="375">
        <f t="shared" si="22"/>
        <v>0.20810000000000001</v>
      </c>
      <c r="M68" s="154">
        <f t="shared" si="5"/>
        <v>0</v>
      </c>
      <c r="N68" s="154"/>
      <c r="O68" s="154">
        <f t="shared" si="20"/>
        <v>2819.03</v>
      </c>
      <c r="P68" s="154">
        <f t="shared" si="21"/>
        <v>7540.96</v>
      </c>
      <c r="Q68" s="154">
        <f t="shared" si="23"/>
        <v>0</v>
      </c>
      <c r="R68" s="155" t="e">
        <f t="shared" si="17"/>
        <v>#DIV/0!</v>
      </c>
      <c r="S68" s="407"/>
      <c r="T68" s="49"/>
      <c r="U68" s="54"/>
      <c r="V68" s="136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49"/>
      <c r="AM68" s="49"/>
      <c r="AN68" s="49"/>
    </row>
    <row r="69" spans="1:40" ht="14.25" customHeight="1" x14ac:dyDescent="0.2">
      <c r="A69" s="101"/>
      <c r="B69" s="248" t="s">
        <v>1445</v>
      </c>
      <c r="C69" s="151" t="s">
        <v>129</v>
      </c>
      <c r="D69" s="150" t="s">
        <v>63</v>
      </c>
      <c r="E69" s="150" t="s">
        <v>130</v>
      </c>
      <c r="F69" s="152" t="s">
        <v>81</v>
      </c>
      <c r="G69" s="230">
        <v>42.83</v>
      </c>
      <c r="H69" s="154"/>
      <c r="I69" s="154">
        <f t="shared" si="19"/>
        <v>0</v>
      </c>
      <c r="J69" s="154">
        <v>2.97</v>
      </c>
      <c r="K69" s="154">
        <v>111.15</v>
      </c>
      <c r="L69" s="375">
        <f t="shared" si="22"/>
        <v>0.20810000000000001</v>
      </c>
      <c r="M69" s="154">
        <f t="shared" si="5"/>
        <v>0</v>
      </c>
      <c r="N69" s="154">
        <f t="shared" si="15"/>
        <v>114.12</v>
      </c>
      <c r="O69" s="154">
        <f t="shared" si="20"/>
        <v>127.21</v>
      </c>
      <c r="P69" s="154">
        <f t="shared" si="21"/>
        <v>4760.55</v>
      </c>
      <c r="Q69" s="154">
        <f t="shared" si="23"/>
        <v>0</v>
      </c>
      <c r="R69" s="155" t="e">
        <f t="shared" si="17"/>
        <v>#DIV/0!</v>
      </c>
      <c r="S69" s="407"/>
      <c r="T69" s="49"/>
      <c r="U69" s="54"/>
      <c r="V69" s="136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49"/>
      <c r="AM69" s="49"/>
      <c r="AN69" s="49"/>
    </row>
    <row r="70" spans="1:40" ht="33" customHeight="1" x14ac:dyDescent="0.2">
      <c r="A70" s="101"/>
      <c r="B70" s="248" t="s">
        <v>1446</v>
      </c>
      <c r="C70" s="228" t="s">
        <v>1534</v>
      </c>
      <c r="D70" s="150" t="s">
        <v>93</v>
      </c>
      <c r="E70" s="150" t="s">
        <v>1479</v>
      </c>
      <c r="F70" s="152" t="s">
        <v>378</v>
      </c>
      <c r="G70" s="230">
        <v>423</v>
      </c>
      <c r="H70" s="154"/>
      <c r="I70" s="154">
        <f t="shared" si="19"/>
        <v>0</v>
      </c>
      <c r="J70" s="154">
        <f>5.24+5.24*N9</f>
        <v>6.330444</v>
      </c>
      <c r="K70" s="154">
        <f>77.23+77.23*N9</f>
        <v>93.301563000000002</v>
      </c>
      <c r="L70" s="375">
        <f t="shared" si="22"/>
        <v>0.20810000000000001</v>
      </c>
      <c r="M70" s="154">
        <f t="shared" si="5"/>
        <v>0</v>
      </c>
      <c r="N70" s="154">
        <f t="shared" si="15"/>
        <v>99.632007000000002</v>
      </c>
      <c r="O70" s="154">
        <f t="shared" si="20"/>
        <v>2677.78</v>
      </c>
      <c r="P70" s="154">
        <f t="shared" si="21"/>
        <v>39466.559999999998</v>
      </c>
      <c r="Q70" s="154">
        <f t="shared" si="23"/>
        <v>0</v>
      </c>
      <c r="R70" s="155" t="e">
        <f t="shared" si="17"/>
        <v>#DIV/0!</v>
      </c>
      <c r="S70" s="407"/>
      <c r="T70" s="49"/>
      <c r="U70" s="54"/>
      <c r="V70" s="136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49"/>
      <c r="AM70" s="49"/>
      <c r="AN70" s="49"/>
    </row>
    <row r="71" spans="1:40" ht="33" customHeight="1" x14ac:dyDescent="0.2">
      <c r="A71" s="101"/>
      <c r="B71" s="248" t="s">
        <v>1447</v>
      </c>
      <c r="C71" s="228" t="s">
        <v>1535</v>
      </c>
      <c r="D71" s="150" t="s">
        <v>93</v>
      </c>
      <c r="E71" s="150" t="s">
        <v>1479</v>
      </c>
      <c r="F71" s="152" t="s">
        <v>378</v>
      </c>
      <c r="G71" s="230">
        <v>268</v>
      </c>
      <c r="H71" s="154"/>
      <c r="I71" s="154">
        <f t="shared" si="19"/>
        <v>0</v>
      </c>
      <c r="J71" s="154">
        <f>5.24+5.24*N9</f>
        <v>6.330444</v>
      </c>
      <c r="K71" s="154">
        <f>88.72+88.72*N9</f>
        <v>107.182632</v>
      </c>
      <c r="L71" s="375">
        <f t="shared" si="22"/>
        <v>0.20810000000000001</v>
      </c>
      <c r="M71" s="154">
        <f t="shared" si="5"/>
        <v>0</v>
      </c>
      <c r="N71" s="154">
        <f t="shared" si="15"/>
        <v>113.513076</v>
      </c>
      <c r="O71" s="154">
        <f t="shared" si="20"/>
        <v>1696.56</v>
      </c>
      <c r="P71" s="154">
        <f t="shared" si="21"/>
        <v>28724.95</v>
      </c>
      <c r="Q71" s="154">
        <f t="shared" si="23"/>
        <v>0</v>
      </c>
      <c r="R71" s="155" t="e">
        <f t="shared" si="17"/>
        <v>#DIV/0!</v>
      </c>
      <c r="S71" s="407"/>
      <c r="T71" s="49"/>
      <c r="U71" s="315"/>
      <c r="V71" s="316"/>
      <c r="W71" s="317"/>
      <c r="X71" s="317"/>
      <c r="Y71" s="317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49"/>
      <c r="AM71" s="49"/>
      <c r="AN71" s="49"/>
    </row>
    <row r="72" spans="1:40" ht="15" x14ac:dyDescent="0.2">
      <c r="A72" s="101"/>
      <c r="B72" s="248" t="s">
        <v>1481</v>
      </c>
      <c r="C72" s="151">
        <v>95601</v>
      </c>
      <c r="D72" s="150" t="s">
        <v>67</v>
      </c>
      <c r="E72" s="150" t="s">
        <v>1483</v>
      </c>
      <c r="F72" s="152" t="s">
        <v>69</v>
      </c>
      <c r="G72" s="230">
        <v>130</v>
      </c>
      <c r="H72" s="154"/>
      <c r="I72" s="154">
        <f t="shared" si="19"/>
        <v>0</v>
      </c>
      <c r="J72" s="154">
        <f>12.93+12.93*N9</f>
        <v>15.620733</v>
      </c>
      <c r="K72" s="154">
        <f>4.29+4.29*N9</f>
        <v>5.1827490000000003</v>
      </c>
      <c r="L72" s="375">
        <f t="shared" si="22"/>
        <v>0.20810000000000001</v>
      </c>
      <c r="M72" s="154">
        <f t="shared" si="5"/>
        <v>0</v>
      </c>
      <c r="N72" s="154">
        <f t="shared" si="15"/>
        <v>20.803481999999999</v>
      </c>
      <c r="O72" s="154">
        <f t="shared" si="20"/>
        <v>2030.7</v>
      </c>
      <c r="P72" s="154">
        <f t="shared" si="21"/>
        <v>673.76</v>
      </c>
      <c r="Q72" s="154">
        <f t="shared" si="23"/>
        <v>0</v>
      </c>
      <c r="R72" s="155" t="e">
        <f t="shared" si="17"/>
        <v>#DIV/0!</v>
      </c>
      <c r="S72" s="407"/>
      <c r="T72" s="49"/>
      <c r="U72" s="315"/>
      <c r="V72" s="316"/>
      <c r="W72" s="317"/>
      <c r="X72" s="317"/>
      <c r="Y72" s="317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49"/>
      <c r="AM72" s="49"/>
      <c r="AN72" s="49"/>
    </row>
    <row r="73" spans="1:40" ht="15" x14ac:dyDescent="0.2">
      <c r="A73" s="101"/>
      <c r="B73" s="252">
        <v>3</v>
      </c>
      <c r="C73" s="146"/>
      <c r="D73" s="146"/>
      <c r="E73" s="146" t="s">
        <v>131</v>
      </c>
      <c r="F73" s="146"/>
      <c r="G73" s="147"/>
      <c r="H73" s="148"/>
      <c r="I73" s="205"/>
      <c r="J73" s="146"/>
      <c r="K73" s="146"/>
      <c r="L73" s="376"/>
      <c r="M73" s="376"/>
      <c r="N73" s="146"/>
      <c r="O73" s="146"/>
      <c r="P73" s="146"/>
      <c r="Q73" s="330">
        <f>SUM(Q74,Q80,Q88,Q97,Q107,Q120)</f>
        <v>0</v>
      </c>
      <c r="R73" s="331" t="e">
        <f t="shared" si="17"/>
        <v>#DIV/0!</v>
      </c>
      <c r="S73" s="407"/>
      <c r="T73" s="49"/>
      <c r="U73" s="315"/>
      <c r="V73" s="322"/>
      <c r="W73" s="317"/>
      <c r="X73" s="317"/>
      <c r="Y73" s="317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49"/>
      <c r="AM73" s="49"/>
      <c r="AN73" s="49"/>
    </row>
    <row r="74" spans="1:40" ht="15.75" x14ac:dyDescent="0.2">
      <c r="A74" s="158"/>
      <c r="B74" s="146" t="s">
        <v>1448</v>
      </c>
      <c r="C74" s="146"/>
      <c r="D74" s="146"/>
      <c r="E74" s="146" t="s">
        <v>1530</v>
      </c>
      <c r="F74" s="146"/>
      <c r="G74" s="147"/>
      <c r="H74" s="148"/>
      <c r="I74" s="205"/>
      <c r="J74" s="146"/>
      <c r="K74" s="146"/>
      <c r="L74" s="376"/>
      <c r="M74" s="376"/>
      <c r="N74" s="146"/>
      <c r="O74" s="146"/>
      <c r="P74" s="146"/>
      <c r="Q74" s="330">
        <f>SUM(Q75:Q79)</f>
        <v>0</v>
      </c>
      <c r="R74" s="331" t="e">
        <f t="shared" si="17"/>
        <v>#DIV/0!</v>
      </c>
      <c r="S74" s="407"/>
      <c r="T74" s="49"/>
      <c r="U74" s="315"/>
      <c r="V74" s="322"/>
      <c r="W74" s="323"/>
      <c r="X74" s="323"/>
      <c r="Y74" s="317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11"/>
      <c r="AM74" s="49"/>
      <c r="AN74" s="49"/>
    </row>
    <row r="75" spans="1:40" ht="28.5" x14ac:dyDescent="0.2">
      <c r="A75" s="101"/>
      <c r="B75" s="150" t="s">
        <v>1449</v>
      </c>
      <c r="C75" s="151" t="s">
        <v>132</v>
      </c>
      <c r="D75" s="150" t="s">
        <v>67</v>
      </c>
      <c r="E75" s="150" t="s">
        <v>133</v>
      </c>
      <c r="F75" s="152" t="s">
        <v>56</v>
      </c>
      <c r="G75" s="230">
        <v>438.61</v>
      </c>
      <c r="H75" s="154"/>
      <c r="I75" s="154">
        <f>ROUND(G75*H75,2)</f>
        <v>0</v>
      </c>
      <c r="J75" s="154">
        <v>31.54</v>
      </c>
      <c r="K75" s="154">
        <v>54.25</v>
      </c>
      <c r="L75" s="375">
        <f>$H$9</f>
        <v>0.20810000000000001</v>
      </c>
      <c r="M75" s="154">
        <f t="shared" si="5"/>
        <v>0</v>
      </c>
      <c r="N75" s="154">
        <f>J75+K75</f>
        <v>85.789999999999992</v>
      </c>
      <c r="O75" s="154">
        <f>ROUND(G75*J75,2)</f>
        <v>13833.76</v>
      </c>
      <c r="P75" s="154">
        <f>ROUND(G75*K75,2)</f>
        <v>23794.59</v>
      </c>
      <c r="Q75" s="154">
        <f>ROUND(G75*M75,2)</f>
        <v>0</v>
      </c>
      <c r="R75" s="155" t="e">
        <f t="shared" si="17"/>
        <v>#DIV/0!</v>
      </c>
      <c r="S75" s="407"/>
      <c r="T75" s="49"/>
      <c r="U75" s="315"/>
      <c r="V75" s="316"/>
      <c r="W75" s="317"/>
      <c r="X75" s="317"/>
      <c r="Y75" s="317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49"/>
      <c r="AM75" s="49"/>
      <c r="AN75" s="49"/>
    </row>
    <row r="76" spans="1:40" ht="27" customHeight="1" x14ac:dyDescent="0.2">
      <c r="A76" s="101"/>
      <c r="B76" s="150" t="s">
        <v>1450</v>
      </c>
      <c r="C76" s="151" t="s">
        <v>134</v>
      </c>
      <c r="D76" s="150" t="s">
        <v>67</v>
      </c>
      <c r="E76" s="150" t="s">
        <v>135</v>
      </c>
      <c r="F76" s="152" t="s">
        <v>110</v>
      </c>
      <c r="G76" s="230">
        <v>1670.82</v>
      </c>
      <c r="H76" s="154"/>
      <c r="I76" s="154">
        <f>ROUND(G76*H76,2)</f>
        <v>0</v>
      </c>
      <c r="J76" s="154">
        <v>1.38</v>
      </c>
      <c r="K76" s="154">
        <v>11.76</v>
      </c>
      <c r="L76" s="375">
        <f t="shared" ref="L76:L79" si="25">$H$9</f>
        <v>0.20810000000000001</v>
      </c>
      <c r="M76" s="154">
        <f t="shared" si="5"/>
        <v>0</v>
      </c>
      <c r="N76" s="154">
        <f t="shared" ref="N76:N87" si="26">J76+K76</f>
        <v>13.14</v>
      </c>
      <c r="O76" s="154">
        <f>ROUND(G76*J76,2)</f>
        <v>2305.73</v>
      </c>
      <c r="P76" s="154">
        <f>ROUND(G76*K76,2)</f>
        <v>19648.84</v>
      </c>
      <c r="Q76" s="154">
        <f t="shared" ref="Q76:Q79" si="27">ROUND(G76*M76,2)</f>
        <v>0</v>
      </c>
      <c r="R76" s="155" t="e">
        <f t="shared" si="17"/>
        <v>#DIV/0!</v>
      </c>
      <c r="S76" s="407"/>
      <c r="T76" s="49"/>
      <c r="U76" s="315"/>
      <c r="V76" s="316"/>
      <c r="W76" s="317"/>
      <c r="X76" s="317"/>
      <c r="Y76" s="317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49"/>
      <c r="AM76" s="49"/>
      <c r="AN76" s="49"/>
    </row>
    <row r="77" spans="1:40" ht="28.5" x14ac:dyDescent="0.2">
      <c r="A77" s="101"/>
      <c r="B77" s="150" t="s">
        <v>1593</v>
      </c>
      <c r="C77" s="151" t="s">
        <v>140</v>
      </c>
      <c r="D77" s="150" t="s">
        <v>67</v>
      </c>
      <c r="E77" s="150" t="s">
        <v>141</v>
      </c>
      <c r="F77" s="152" t="s">
        <v>110</v>
      </c>
      <c r="G77" s="230">
        <v>732.83</v>
      </c>
      <c r="H77" s="154"/>
      <c r="I77" s="154">
        <f>ROUND(G77*H77,2)</f>
        <v>0</v>
      </c>
      <c r="J77" s="154">
        <v>4.87</v>
      </c>
      <c r="K77" s="154">
        <v>11.98</v>
      </c>
      <c r="L77" s="375">
        <f t="shared" si="25"/>
        <v>0.20810000000000001</v>
      </c>
      <c r="M77" s="154">
        <f t="shared" si="5"/>
        <v>0</v>
      </c>
      <c r="N77" s="154">
        <f t="shared" si="26"/>
        <v>16.850000000000001</v>
      </c>
      <c r="O77" s="154">
        <f>ROUND(G77*J77,2)</f>
        <v>3568.88</v>
      </c>
      <c r="P77" s="154">
        <f>ROUND(G77*K77,2)</f>
        <v>8779.2999999999993</v>
      </c>
      <c r="Q77" s="154">
        <f t="shared" si="27"/>
        <v>0</v>
      </c>
      <c r="R77" s="155" t="e">
        <f t="shared" si="17"/>
        <v>#DIV/0!</v>
      </c>
      <c r="S77" s="407"/>
      <c r="T77" s="49"/>
      <c r="U77" s="315"/>
      <c r="V77" s="316"/>
      <c r="W77" s="317"/>
      <c r="X77" s="317"/>
      <c r="Y77" s="317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49"/>
      <c r="AM77" s="49"/>
      <c r="AN77" s="49"/>
    </row>
    <row r="78" spans="1:40" ht="28.5" x14ac:dyDescent="0.2">
      <c r="A78" s="101"/>
      <c r="B78" s="150" t="s">
        <v>1594</v>
      </c>
      <c r="C78" s="151" t="s">
        <v>142</v>
      </c>
      <c r="D78" s="150" t="s">
        <v>93</v>
      </c>
      <c r="E78" s="150" t="s">
        <v>143</v>
      </c>
      <c r="F78" s="152" t="s">
        <v>81</v>
      </c>
      <c r="G78" s="230">
        <v>31.72</v>
      </c>
      <c r="H78" s="154"/>
      <c r="I78" s="154">
        <f>ROUND(G78*H78,2)</f>
        <v>0</v>
      </c>
      <c r="J78" s="154">
        <v>35.46</v>
      </c>
      <c r="K78" s="154">
        <v>854.49</v>
      </c>
      <c r="L78" s="375">
        <f t="shared" si="25"/>
        <v>0.20810000000000001</v>
      </c>
      <c r="M78" s="154">
        <f t="shared" si="5"/>
        <v>0</v>
      </c>
      <c r="N78" s="154">
        <f t="shared" si="26"/>
        <v>889.95</v>
      </c>
      <c r="O78" s="154">
        <f>ROUND(G78*J78,2)</f>
        <v>1124.79</v>
      </c>
      <c r="P78" s="154">
        <f>ROUND(G78*K78,2)</f>
        <v>27104.42</v>
      </c>
      <c r="Q78" s="154">
        <f t="shared" si="27"/>
        <v>0</v>
      </c>
      <c r="R78" s="155" t="e">
        <f t="shared" si="17"/>
        <v>#DIV/0!</v>
      </c>
      <c r="S78" s="407"/>
      <c r="T78" s="49"/>
      <c r="U78" s="54"/>
      <c r="V78" s="136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49"/>
      <c r="AM78" s="49"/>
      <c r="AN78" s="49"/>
    </row>
    <row r="79" spans="1:40" ht="15" x14ac:dyDescent="0.2">
      <c r="A79" s="159"/>
      <c r="B79" s="150" t="s">
        <v>1451</v>
      </c>
      <c r="C79" s="151" t="s">
        <v>129</v>
      </c>
      <c r="D79" s="150" t="s">
        <v>63</v>
      </c>
      <c r="E79" s="150" t="s">
        <v>130</v>
      </c>
      <c r="F79" s="152" t="s">
        <v>81</v>
      </c>
      <c r="G79" s="230">
        <v>31.72</v>
      </c>
      <c r="H79" s="154"/>
      <c r="I79" s="154">
        <f>ROUND(G79*H79,2)</f>
        <v>0</v>
      </c>
      <c r="J79" s="154">
        <v>2.97</v>
      </c>
      <c r="K79" s="154">
        <v>111.15</v>
      </c>
      <c r="L79" s="375">
        <f t="shared" si="25"/>
        <v>0.20810000000000001</v>
      </c>
      <c r="M79" s="154">
        <f t="shared" si="5"/>
        <v>0</v>
      </c>
      <c r="N79" s="154">
        <f t="shared" si="26"/>
        <v>114.12</v>
      </c>
      <c r="O79" s="154">
        <f>ROUND(G79*J79,2)</f>
        <v>94.21</v>
      </c>
      <c r="P79" s="154">
        <f>ROUND(G79*K79,2)</f>
        <v>3525.68</v>
      </c>
      <c r="Q79" s="154">
        <f t="shared" si="27"/>
        <v>0</v>
      </c>
      <c r="R79" s="155" t="e">
        <f t="shared" ref="R79:R110" si="28">Q79/$P$586</f>
        <v>#DIV/0!</v>
      </c>
      <c r="S79" s="407"/>
      <c r="T79" s="49"/>
      <c r="U79" s="54"/>
      <c r="V79" s="136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49"/>
      <c r="AM79" s="49"/>
      <c r="AN79" s="49"/>
    </row>
    <row r="80" spans="1:40" ht="15" x14ac:dyDescent="0.2">
      <c r="A80" s="159"/>
      <c r="B80" s="247" t="s">
        <v>1452</v>
      </c>
      <c r="C80" s="244"/>
      <c r="D80" s="243"/>
      <c r="E80" s="247" t="s">
        <v>1453</v>
      </c>
      <c r="F80" s="245"/>
      <c r="G80" s="246"/>
      <c r="H80" s="205"/>
      <c r="I80" s="205"/>
      <c r="J80" s="205"/>
      <c r="K80" s="205"/>
      <c r="L80" s="376"/>
      <c r="M80" s="376"/>
      <c r="N80" s="205"/>
      <c r="O80" s="205"/>
      <c r="P80" s="205"/>
      <c r="Q80" s="337">
        <f>SUM(Q81:Q87)</f>
        <v>0</v>
      </c>
      <c r="R80" s="206" t="e">
        <f t="shared" si="28"/>
        <v>#DIV/0!</v>
      </c>
      <c r="S80" s="407"/>
      <c r="T80" s="49"/>
      <c r="U80" s="54"/>
      <c r="V80" s="136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49"/>
      <c r="AM80" s="49"/>
      <c r="AN80" s="49"/>
    </row>
    <row r="81" spans="1:40" ht="28.5" x14ac:dyDescent="0.2">
      <c r="A81" s="159"/>
      <c r="B81" s="248" t="s">
        <v>1454</v>
      </c>
      <c r="C81" s="151" t="s">
        <v>132</v>
      </c>
      <c r="D81" s="150" t="s">
        <v>67</v>
      </c>
      <c r="E81" s="150" t="s">
        <v>133</v>
      </c>
      <c r="F81" s="152" t="s">
        <v>56</v>
      </c>
      <c r="G81" s="230">
        <v>351.35</v>
      </c>
      <c r="H81" s="154"/>
      <c r="I81" s="154">
        <f t="shared" ref="I81:I87" si="29">ROUND(G81*H81,2)</f>
        <v>0</v>
      </c>
      <c r="J81" s="154">
        <v>31.54</v>
      </c>
      <c r="K81" s="154">
        <v>54.25</v>
      </c>
      <c r="L81" s="375">
        <f>$H$9</f>
        <v>0.20810000000000001</v>
      </c>
      <c r="M81" s="154">
        <f t="shared" si="5"/>
        <v>0</v>
      </c>
      <c r="N81" s="154">
        <f t="shared" si="26"/>
        <v>85.789999999999992</v>
      </c>
      <c r="O81" s="154">
        <f t="shared" ref="O81:O87" si="30">ROUND(G81*J81,2)</f>
        <v>11081.58</v>
      </c>
      <c r="P81" s="154">
        <f t="shared" ref="P81:P87" si="31">ROUND(G81*K81,2)</f>
        <v>19060.740000000002</v>
      </c>
      <c r="Q81" s="154">
        <f>ROUND(G81*M81,2)</f>
        <v>0</v>
      </c>
      <c r="R81" s="155" t="e">
        <f t="shared" si="28"/>
        <v>#DIV/0!</v>
      </c>
      <c r="S81" s="407"/>
      <c r="T81" s="49"/>
      <c r="U81" s="54"/>
      <c r="V81" s="136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49"/>
      <c r="AM81" s="49"/>
      <c r="AN81" s="49"/>
    </row>
    <row r="82" spans="1:40" ht="28.5" x14ac:dyDescent="0.2">
      <c r="A82" s="159"/>
      <c r="B82" s="248" t="s">
        <v>1455</v>
      </c>
      <c r="C82" s="151" t="s">
        <v>140</v>
      </c>
      <c r="D82" s="150" t="s">
        <v>67</v>
      </c>
      <c r="E82" s="150" t="s">
        <v>141</v>
      </c>
      <c r="F82" s="152" t="s">
        <v>110</v>
      </c>
      <c r="G82" s="230">
        <v>521.20000000000005</v>
      </c>
      <c r="H82" s="154"/>
      <c r="I82" s="154">
        <f t="shared" si="29"/>
        <v>0</v>
      </c>
      <c r="J82" s="154">
        <v>4.87</v>
      </c>
      <c r="K82" s="154">
        <v>11.98</v>
      </c>
      <c r="L82" s="375">
        <f t="shared" ref="L82:L87" si="32">$H$9</f>
        <v>0.20810000000000001</v>
      </c>
      <c r="M82" s="154">
        <f t="shared" si="5"/>
        <v>0</v>
      </c>
      <c r="N82" s="154">
        <f t="shared" si="26"/>
        <v>16.850000000000001</v>
      </c>
      <c r="O82" s="154">
        <f t="shared" si="30"/>
        <v>2538.2399999999998</v>
      </c>
      <c r="P82" s="154">
        <f t="shared" si="31"/>
        <v>6243.98</v>
      </c>
      <c r="Q82" s="154">
        <f t="shared" ref="Q82:Q87" si="33">ROUND(G82*M82,2)</f>
        <v>0</v>
      </c>
      <c r="R82" s="155" t="e">
        <f t="shared" si="28"/>
        <v>#DIV/0!</v>
      </c>
      <c r="S82" s="407"/>
      <c r="T82" s="49"/>
      <c r="U82" s="54"/>
      <c r="V82" s="136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49"/>
      <c r="AM82" s="49"/>
      <c r="AN82" s="49"/>
    </row>
    <row r="83" spans="1:40" ht="28.5" x14ac:dyDescent="0.2">
      <c r="A83" s="159"/>
      <c r="B83" s="248" t="s">
        <v>1456</v>
      </c>
      <c r="C83" s="151" t="s">
        <v>136</v>
      </c>
      <c r="D83" s="150" t="s">
        <v>67</v>
      </c>
      <c r="E83" s="150" t="s">
        <v>137</v>
      </c>
      <c r="F83" s="152" t="s">
        <v>110</v>
      </c>
      <c r="G83" s="230">
        <v>1654.5</v>
      </c>
      <c r="H83" s="154"/>
      <c r="I83" s="154">
        <f t="shared" si="29"/>
        <v>0</v>
      </c>
      <c r="J83" s="154">
        <v>0.87</v>
      </c>
      <c r="K83" s="154">
        <v>10.14</v>
      </c>
      <c r="L83" s="375">
        <f t="shared" si="32"/>
        <v>0.20810000000000001</v>
      </c>
      <c r="M83" s="154">
        <f t="shared" si="5"/>
        <v>0</v>
      </c>
      <c r="N83" s="154">
        <f t="shared" ref="N83:N85" si="34">J83+K83</f>
        <v>11.01</v>
      </c>
      <c r="O83" s="154">
        <f t="shared" si="30"/>
        <v>1439.42</v>
      </c>
      <c r="P83" s="154">
        <f t="shared" si="31"/>
        <v>16776.63</v>
      </c>
      <c r="Q83" s="154">
        <f t="shared" si="33"/>
        <v>0</v>
      </c>
      <c r="R83" s="155" t="e">
        <f t="shared" si="28"/>
        <v>#DIV/0!</v>
      </c>
      <c r="S83" s="407"/>
      <c r="T83" s="49"/>
      <c r="U83" s="54"/>
      <c r="V83" s="136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49"/>
      <c r="AM83" s="49"/>
      <c r="AN83" s="49"/>
    </row>
    <row r="84" spans="1:40" ht="28.5" x14ac:dyDescent="0.2">
      <c r="A84" s="159"/>
      <c r="B84" s="248" t="s">
        <v>1457</v>
      </c>
      <c r="C84" s="151">
        <v>92764</v>
      </c>
      <c r="D84" s="150" t="s">
        <v>67</v>
      </c>
      <c r="E84" s="150" t="s">
        <v>139</v>
      </c>
      <c r="F84" s="152" t="s">
        <v>110</v>
      </c>
      <c r="G84" s="230">
        <v>456.4</v>
      </c>
      <c r="H84" s="154"/>
      <c r="I84" s="154">
        <f t="shared" si="29"/>
        <v>0</v>
      </c>
      <c r="J84" s="154">
        <f>0.51+0.51*N9</f>
        <v>0.61613099999999998</v>
      </c>
      <c r="K84" s="154">
        <f>8.31+8.31*N9</f>
        <v>10.039311000000001</v>
      </c>
      <c r="L84" s="375">
        <f t="shared" si="32"/>
        <v>0.20810000000000001</v>
      </c>
      <c r="M84" s="154">
        <f t="shared" si="5"/>
        <v>0</v>
      </c>
      <c r="N84" s="154">
        <f t="shared" si="34"/>
        <v>10.655442000000001</v>
      </c>
      <c r="O84" s="154">
        <f t="shared" si="30"/>
        <v>281.2</v>
      </c>
      <c r="P84" s="154">
        <f t="shared" si="31"/>
        <v>4581.9399999999996</v>
      </c>
      <c r="Q84" s="154">
        <f t="shared" si="33"/>
        <v>0</v>
      </c>
      <c r="R84" s="155" t="e">
        <f t="shared" si="28"/>
        <v>#DIV/0!</v>
      </c>
      <c r="S84" s="407"/>
      <c r="T84" s="49"/>
      <c r="U84" s="54"/>
      <c r="V84" s="136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49"/>
      <c r="AM84" s="49"/>
      <c r="AN84" s="49"/>
    </row>
    <row r="85" spans="1:40" ht="28.5" x14ac:dyDescent="0.2">
      <c r="A85" s="159"/>
      <c r="B85" s="248" t="s">
        <v>1458</v>
      </c>
      <c r="C85" s="151">
        <v>92765</v>
      </c>
      <c r="D85" s="150" t="s">
        <v>67</v>
      </c>
      <c r="E85" s="150" t="s">
        <v>150</v>
      </c>
      <c r="F85" s="152" t="s">
        <v>110</v>
      </c>
      <c r="G85" s="230">
        <v>507.7</v>
      </c>
      <c r="H85" s="154"/>
      <c r="I85" s="154">
        <f t="shared" si="29"/>
        <v>0</v>
      </c>
      <c r="J85" s="154">
        <f>0.38+0.38*N9</f>
        <v>0.45907799999999999</v>
      </c>
      <c r="K85" s="154">
        <f>9.64+9.64*N9</f>
        <v>11.646084</v>
      </c>
      <c r="L85" s="375">
        <f t="shared" si="32"/>
        <v>0.20810000000000001</v>
      </c>
      <c r="M85" s="154">
        <f t="shared" ref="M85:M148" si="35">ROUND(H85+H85*L85,2)</f>
        <v>0</v>
      </c>
      <c r="N85" s="154">
        <f t="shared" si="34"/>
        <v>12.105162</v>
      </c>
      <c r="O85" s="154">
        <f t="shared" si="30"/>
        <v>233.07</v>
      </c>
      <c r="P85" s="154">
        <f t="shared" si="31"/>
        <v>5912.72</v>
      </c>
      <c r="Q85" s="154">
        <f t="shared" si="33"/>
        <v>0</v>
      </c>
      <c r="R85" s="155" t="e">
        <f t="shared" si="28"/>
        <v>#DIV/0!</v>
      </c>
      <c r="S85" s="407"/>
      <c r="T85" s="49"/>
      <c r="U85" s="54"/>
      <c r="V85" s="136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49"/>
      <c r="AM85" s="49"/>
      <c r="AN85" s="49"/>
    </row>
    <row r="86" spans="1:40" ht="28.5" x14ac:dyDescent="0.2">
      <c r="A86" s="159"/>
      <c r="B86" s="248" t="s">
        <v>1491</v>
      </c>
      <c r="C86" s="151" t="s">
        <v>142</v>
      </c>
      <c r="D86" s="150" t="s">
        <v>93</v>
      </c>
      <c r="E86" s="223" t="s">
        <v>1485</v>
      </c>
      <c r="F86" s="152" t="s">
        <v>81</v>
      </c>
      <c r="G86" s="230">
        <v>24.12</v>
      </c>
      <c r="H86" s="154"/>
      <c r="I86" s="154">
        <f t="shared" si="29"/>
        <v>0</v>
      </c>
      <c r="J86" s="154">
        <f>40.18+40.18*N9</f>
        <v>48.541457999999999</v>
      </c>
      <c r="K86" s="154">
        <f>717.31+717.31*N9</f>
        <v>866.58221099999992</v>
      </c>
      <c r="L86" s="375">
        <f t="shared" si="32"/>
        <v>0.20810000000000001</v>
      </c>
      <c r="M86" s="154">
        <f t="shared" si="35"/>
        <v>0</v>
      </c>
      <c r="N86" s="154">
        <f t="shared" si="26"/>
        <v>915.12366899999995</v>
      </c>
      <c r="O86" s="154">
        <f t="shared" si="30"/>
        <v>1170.82</v>
      </c>
      <c r="P86" s="154">
        <f t="shared" si="31"/>
        <v>20901.96</v>
      </c>
      <c r="Q86" s="154">
        <f t="shared" si="33"/>
        <v>0</v>
      </c>
      <c r="R86" s="155" t="e">
        <f t="shared" si="28"/>
        <v>#DIV/0!</v>
      </c>
      <c r="S86" s="407"/>
      <c r="T86" s="49"/>
      <c r="U86" s="315"/>
      <c r="V86" s="316"/>
      <c r="W86" s="317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49"/>
      <c r="AM86" s="49"/>
      <c r="AN86" s="49"/>
    </row>
    <row r="87" spans="1:40" ht="15" x14ac:dyDescent="0.2">
      <c r="A87" s="159"/>
      <c r="B87" s="248" t="s">
        <v>1492</v>
      </c>
      <c r="C87" s="151" t="s">
        <v>129</v>
      </c>
      <c r="D87" s="150" t="s">
        <v>63</v>
      </c>
      <c r="E87" s="150" t="s">
        <v>130</v>
      </c>
      <c r="F87" s="152" t="s">
        <v>81</v>
      </c>
      <c r="G87" s="230">
        <v>24.12</v>
      </c>
      <c r="H87" s="154"/>
      <c r="I87" s="154">
        <f t="shared" si="29"/>
        <v>0</v>
      </c>
      <c r="J87" s="154">
        <v>2.97</v>
      </c>
      <c r="K87" s="154">
        <v>111.15</v>
      </c>
      <c r="L87" s="375">
        <f t="shared" si="32"/>
        <v>0.20810000000000001</v>
      </c>
      <c r="M87" s="154">
        <f t="shared" si="35"/>
        <v>0</v>
      </c>
      <c r="N87" s="154">
        <f t="shared" si="26"/>
        <v>114.12</v>
      </c>
      <c r="O87" s="154">
        <f t="shared" si="30"/>
        <v>71.64</v>
      </c>
      <c r="P87" s="154">
        <f t="shared" si="31"/>
        <v>2680.94</v>
      </c>
      <c r="Q87" s="154">
        <f t="shared" si="33"/>
        <v>0</v>
      </c>
      <c r="R87" s="155" t="e">
        <f t="shared" si="28"/>
        <v>#DIV/0!</v>
      </c>
      <c r="S87" s="407"/>
      <c r="T87" s="49"/>
      <c r="U87" s="315"/>
      <c r="V87" s="316"/>
      <c r="W87" s="317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49"/>
      <c r="AM87" s="49"/>
      <c r="AN87" s="49"/>
    </row>
    <row r="88" spans="1:40" ht="15.75" x14ac:dyDescent="0.2">
      <c r="A88" s="160"/>
      <c r="B88" s="146" t="s">
        <v>1459</v>
      </c>
      <c r="C88" s="146"/>
      <c r="D88" s="146"/>
      <c r="E88" s="146" t="s">
        <v>1531</v>
      </c>
      <c r="F88" s="146"/>
      <c r="G88" s="147"/>
      <c r="H88" s="148"/>
      <c r="I88" s="205"/>
      <c r="J88" s="146"/>
      <c r="K88" s="146"/>
      <c r="L88" s="376"/>
      <c r="M88" s="376"/>
      <c r="N88" s="146"/>
      <c r="O88" s="205"/>
      <c r="P88" s="205"/>
      <c r="Q88" s="330">
        <f>SUM(Q89:Q96)</f>
        <v>0</v>
      </c>
      <c r="R88" s="331" t="e">
        <f t="shared" si="28"/>
        <v>#DIV/0!</v>
      </c>
      <c r="S88" s="407"/>
      <c r="T88" s="49"/>
      <c r="U88" s="315"/>
      <c r="V88" s="322"/>
      <c r="W88" s="323"/>
      <c r="X88" s="69"/>
      <c r="Y88" s="53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11"/>
      <c r="AM88" s="49"/>
      <c r="AN88" s="49"/>
    </row>
    <row r="89" spans="1:40" ht="27" customHeight="1" x14ac:dyDescent="0.2">
      <c r="A89" s="159"/>
      <c r="B89" s="150" t="s">
        <v>1460</v>
      </c>
      <c r="C89" s="151" t="s">
        <v>144</v>
      </c>
      <c r="D89" s="150" t="s">
        <v>67</v>
      </c>
      <c r="E89" s="150" t="s">
        <v>145</v>
      </c>
      <c r="F89" s="152" t="s">
        <v>56</v>
      </c>
      <c r="G89" s="230">
        <v>471.55</v>
      </c>
      <c r="H89" s="154"/>
      <c r="I89" s="154">
        <f t="shared" ref="I89:I96" si="36">ROUND(G89*H89,2)</f>
        <v>0</v>
      </c>
      <c r="J89" s="154">
        <v>56.83</v>
      </c>
      <c r="K89" s="154">
        <v>91.95</v>
      </c>
      <c r="L89" s="375">
        <f>$H$9</f>
        <v>0.20810000000000001</v>
      </c>
      <c r="M89" s="154">
        <f t="shared" si="35"/>
        <v>0</v>
      </c>
      <c r="N89" s="154">
        <f>J89+K89</f>
        <v>148.78</v>
      </c>
      <c r="O89" s="154">
        <f t="shared" ref="O89:O96" si="37">ROUND(G89*J89,2)</f>
        <v>26798.19</v>
      </c>
      <c r="P89" s="154">
        <f t="shared" ref="P89:P96" si="38">ROUND(G89*K89,2)</f>
        <v>43359.02</v>
      </c>
      <c r="Q89" s="154">
        <f>ROUND(G89*M89,2)</f>
        <v>0</v>
      </c>
      <c r="R89" s="155" t="e">
        <f t="shared" si="28"/>
        <v>#DIV/0!</v>
      </c>
      <c r="S89" s="407"/>
      <c r="T89" s="49"/>
      <c r="U89" s="315"/>
      <c r="V89" s="316"/>
      <c r="W89" s="317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49"/>
      <c r="AM89" s="49"/>
      <c r="AN89" s="49"/>
    </row>
    <row r="90" spans="1:40" ht="28.5" x14ac:dyDescent="0.2">
      <c r="A90" s="101"/>
      <c r="B90" s="150" t="s">
        <v>1461</v>
      </c>
      <c r="C90" s="151" t="s">
        <v>146</v>
      </c>
      <c r="D90" s="150" t="s">
        <v>67</v>
      </c>
      <c r="E90" s="150" t="s">
        <v>147</v>
      </c>
      <c r="F90" s="152" t="s">
        <v>110</v>
      </c>
      <c r="G90" s="230">
        <v>314.3</v>
      </c>
      <c r="H90" s="154"/>
      <c r="I90" s="154">
        <f t="shared" si="36"/>
        <v>0</v>
      </c>
      <c r="J90" s="154">
        <v>3.23</v>
      </c>
      <c r="K90" s="154">
        <v>12.58</v>
      </c>
      <c r="L90" s="375">
        <f t="shared" ref="L90:L96" si="39">$H$9</f>
        <v>0.20810000000000001</v>
      </c>
      <c r="M90" s="154">
        <f t="shared" si="35"/>
        <v>0</v>
      </c>
      <c r="N90" s="154">
        <f t="shared" ref="N90:N106" si="40">J90+K90</f>
        <v>15.81</v>
      </c>
      <c r="O90" s="154">
        <f t="shared" si="37"/>
        <v>1015.19</v>
      </c>
      <c r="P90" s="154">
        <f t="shared" si="38"/>
        <v>3953.89</v>
      </c>
      <c r="Q90" s="154">
        <f t="shared" ref="Q90:Q96" si="41">ROUND(G90*M90,2)</f>
        <v>0</v>
      </c>
      <c r="R90" s="155" t="e">
        <f t="shared" si="28"/>
        <v>#DIV/0!</v>
      </c>
      <c r="S90" s="407"/>
      <c r="T90" s="49"/>
      <c r="U90" s="315"/>
      <c r="V90" s="316"/>
      <c r="W90" s="317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49"/>
      <c r="AM90" s="49"/>
      <c r="AN90" s="49"/>
    </row>
    <row r="91" spans="1:40" ht="28.5" x14ac:dyDescent="0.2">
      <c r="A91" s="101"/>
      <c r="B91" s="150" t="s">
        <v>1462</v>
      </c>
      <c r="C91" s="151" t="s">
        <v>148</v>
      </c>
      <c r="D91" s="150" t="s">
        <v>67</v>
      </c>
      <c r="E91" s="150" t="s">
        <v>149</v>
      </c>
      <c r="F91" s="152" t="s">
        <v>110</v>
      </c>
      <c r="G91" s="230">
        <v>1376.85</v>
      </c>
      <c r="H91" s="154"/>
      <c r="I91" s="154">
        <f t="shared" si="36"/>
        <v>0</v>
      </c>
      <c r="J91" s="154">
        <v>2.11</v>
      </c>
      <c r="K91" s="154">
        <v>12.64</v>
      </c>
      <c r="L91" s="375">
        <f t="shared" si="39"/>
        <v>0.20810000000000001</v>
      </c>
      <c r="M91" s="154">
        <f t="shared" si="35"/>
        <v>0</v>
      </c>
      <c r="N91" s="154">
        <f t="shared" si="40"/>
        <v>14.75</v>
      </c>
      <c r="O91" s="154">
        <f t="shared" si="37"/>
        <v>2905.15</v>
      </c>
      <c r="P91" s="154">
        <f t="shared" si="38"/>
        <v>17403.38</v>
      </c>
      <c r="Q91" s="154">
        <f t="shared" si="41"/>
        <v>0</v>
      </c>
      <c r="R91" s="155" t="e">
        <f t="shared" si="28"/>
        <v>#DIV/0!</v>
      </c>
      <c r="S91" s="407"/>
      <c r="T91" s="49"/>
      <c r="U91" s="315"/>
      <c r="V91" s="316"/>
      <c r="W91" s="317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49"/>
      <c r="AM91" s="49"/>
      <c r="AN91" s="49"/>
    </row>
    <row r="92" spans="1:40" ht="28.5" x14ac:dyDescent="0.2">
      <c r="A92" s="101"/>
      <c r="B92" s="150" t="s">
        <v>1463</v>
      </c>
      <c r="C92" s="151" t="s">
        <v>134</v>
      </c>
      <c r="D92" s="150" t="s">
        <v>67</v>
      </c>
      <c r="E92" s="150" t="s">
        <v>135</v>
      </c>
      <c r="F92" s="152" t="s">
        <v>110</v>
      </c>
      <c r="G92" s="230">
        <v>344.1</v>
      </c>
      <c r="H92" s="154"/>
      <c r="I92" s="154">
        <f t="shared" si="36"/>
        <v>0</v>
      </c>
      <c r="J92" s="154">
        <v>1.38</v>
      </c>
      <c r="K92" s="154">
        <v>11.76</v>
      </c>
      <c r="L92" s="375">
        <f t="shared" si="39"/>
        <v>0.20810000000000001</v>
      </c>
      <c r="M92" s="154">
        <f t="shared" si="35"/>
        <v>0</v>
      </c>
      <c r="N92" s="154">
        <f t="shared" si="40"/>
        <v>13.14</v>
      </c>
      <c r="O92" s="154">
        <f t="shared" si="37"/>
        <v>474.86</v>
      </c>
      <c r="P92" s="154">
        <f t="shared" si="38"/>
        <v>4046.62</v>
      </c>
      <c r="Q92" s="154">
        <f t="shared" si="41"/>
        <v>0</v>
      </c>
      <c r="R92" s="155" t="e">
        <f t="shared" si="28"/>
        <v>#DIV/0!</v>
      </c>
      <c r="S92" s="407"/>
      <c r="T92" s="49"/>
      <c r="U92" s="54"/>
      <c r="V92" s="136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49"/>
      <c r="AM92" s="49"/>
      <c r="AN92" s="49"/>
    </row>
    <row r="93" spans="1:40" ht="28.5" x14ac:dyDescent="0.2">
      <c r="A93" s="101"/>
      <c r="B93" s="150" t="s">
        <v>1464</v>
      </c>
      <c r="C93" s="151" t="s">
        <v>136</v>
      </c>
      <c r="D93" s="150" t="s">
        <v>67</v>
      </c>
      <c r="E93" s="150" t="s">
        <v>137</v>
      </c>
      <c r="F93" s="152" t="s">
        <v>110</v>
      </c>
      <c r="G93" s="230">
        <v>978.4</v>
      </c>
      <c r="H93" s="154"/>
      <c r="I93" s="154">
        <f t="shared" si="36"/>
        <v>0</v>
      </c>
      <c r="J93" s="154">
        <v>0.87</v>
      </c>
      <c r="K93" s="154">
        <v>10.14</v>
      </c>
      <c r="L93" s="375">
        <f t="shared" si="39"/>
        <v>0.20810000000000001</v>
      </c>
      <c r="M93" s="154">
        <f t="shared" si="35"/>
        <v>0</v>
      </c>
      <c r="N93" s="154">
        <f t="shared" si="40"/>
        <v>11.01</v>
      </c>
      <c r="O93" s="154">
        <f t="shared" si="37"/>
        <v>851.21</v>
      </c>
      <c r="P93" s="154">
        <f t="shared" si="38"/>
        <v>9920.98</v>
      </c>
      <c r="Q93" s="154">
        <f t="shared" si="41"/>
        <v>0</v>
      </c>
      <c r="R93" s="155" t="e">
        <f t="shared" si="28"/>
        <v>#DIV/0!</v>
      </c>
      <c r="S93" s="407"/>
      <c r="T93" s="49"/>
      <c r="U93" s="54"/>
      <c r="V93" s="136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49"/>
      <c r="AM93" s="49"/>
      <c r="AN93" s="49"/>
    </row>
    <row r="94" spans="1:40" ht="28.5" x14ac:dyDescent="0.2">
      <c r="A94" s="101"/>
      <c r="B94" s="150" t="s">
        <v>1465</v>
      </c>
      <c r="C94" s="151" t="s">
        <v>140</v>
      </c>
      <c r="D94" s="150" t="s">
        <v>67</v>
      </c>
      <c r="E94" s="150" t="s">
        <v>141</v>
      </c>
      <c r="F94" s="152" t="s">
        <v>110</v>
      </c>
      <c r="G94" s="230">
        <v>982.41</v>
      </c>
      <c r="H94" s="154"/>
      <c r="I94" s="154">
        <f t="shared" si="36"/>
        <v>0</v>
      </c>
      <c r="J94" s="154">
        <v>4.87</v>
      </c>
      <c r="K94" s="154">
        <v>11.98</v>
      </c>
      <c r="L94" s="375">
        <f t="shared" si="39"/>
        <v>0.20810000000000001</v>
      </c>
      <c r="M94" s="154">
        <f t="shared" si="35"/>
        <v>0</v>
      </c>
      <c r="N94" s="154">
        <f t="shared" si="40"/>
        <v>16.850000000000001</v>
      </c>
      <c r="O94" s="154">
        <f t="shared" si="37"/>
        <v>4784.34</v>
      </c>
      <c r="P94" s="154">
        <f t="shared" si="38"/>
        <v>11769.27</v>
      </c>
      <c r="Q94" s="154">
        <f t="shared" si="41"/>
        <v>0</v>
      </c>
      <c r="R94" s="155" t="e">
        <f t="shared" si="28"/>
        <v>#DIV/0!</v>
      </c>
      <c r="S94" s="407"/>
      <c r="T94" s="49"/>
      <c r="U94" s="54"/>
      <c r="V94" s="136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49"/>
      <c r="AM94" s="49"/>
      <c r="AN94" s="49"/>
    </row>
    <row r="95" spans="1:40" ht="28.5" x14ac:dyDescent="0.2">
      <c r="A95" s="101"/>
      <c r="B95" s="150" t="s">
        <v>1466</v>
      </c>
      <c r="C95" s="151" t="s">
        <v>151</v>
      </c>
      <c r="D95" s="150" t="s">
        <v>93</v>
      </c>
      <c r="E95" s="150" t="s">
        <v>152</v>
      </c>
      <c r="F95" s="152" t="s">
        <v>81</v>
      </c>
      <c r="G95" s="230">
        <v>50.41</v>
      </c>
      <c r="H95" s="154"/>
      <c r="I95" s="154">
        <f t="shared" si="36"/>
        <v>0</v>
      </c>
      <c r="J95" s="154">
        <v>37.89</v>
      </c>
      <c r="K95" s="154">
        <v>853.97</v>
      </c>
      <c r="L95" s="375">
        <f t="shared" si="39"/>
        <v>0.20810000000000001</v>
      </c>
      <c r="M95" s="154">
        <f t="shared" si="35"/>
        <v>0</v>
      </c>
      <c r="N95" s="154">
        <f t="shared" si="40"/>
        <v>891.86</v>
      </c>
      <c r="O95" s="154">
        <f t="shared" si="37"/>
        <v>1910.03</v>
      </c>
      <c r="P95" s="154">
        <f t="shared" si="38"/>
        <v>43048.63</v>
      </c>
      <c r="Q95" s="154">
        <f t="shared" si="41"/>
        <v>0</v>
      </c>
      <c r="R95" s="155" t="e">
        <f t="shared" si="28"/>
        <v>#DIV/0!</v>
      </c>
      <c r="S95" s="407"/>
      <c r="T95" s="49"/>
      <c r="U95" s="54"/>
      <c r="V95" s="90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49"/>
      <c r="AM95" s="49"/>
      <c r="AN95" s="49"/>
    </row>
    <row r="96" spans="1:40" ht="15" x14ac:dyDescent="0.2">
      <c r="A96" s="101"/>
      <c r="B96" s="150" t="s">
        <v>1467</v>
      </c>
      <c r="C96" s="151" t="s">
        <v>129</v>
      </c>
      <c r="D96" s="150" t="s">
        <v>63</v>
      </c>
      <c r="E96" s="150" t="s">
        <v>130</v>
      </c>
      <c r="F96" s="152" t="s">
        <v>81</v>
      </c>
      <c r="G96" s="230">
        <v>50.41</v>
      </c>
      <c r="H96" s="154"/>
      <c r="I96" s="154">
        <f t="shared" si="36"/>
        <v>0</v>
      </c>
      <c r="J96" s="154">
        <v>2.97</v>
      </c>
      <c r="K96" s="154">
        <v>111.15</v>
      </c>
      <c r="L96" s="375">
        <f t="shared" si="39"/>
        <v>0.20810000000000001</v>
      </c>
      <c r="M96" s="154">
        <f t="shared" si="35"/>
        <v>0</v>
      </c>
      <c r="N96" s="154">
        <f t="shared" si="40"/>
        <v>114.12</v>
      </c>
      <c r="O96" s="154">
        <f t="shared" si="37"/>
        <v>149.72</v>
      </c>
      <c r="P96" s="154">
        <f t="shared" si="38"/>
        <v>5603.07</v>
      </c>
      <c r="Q96" s="154">
        <f t="shared" si="41"/>
        <v>0</v>
      </c>
      <c r="R96" s="155" t="e">
        <f t="shared" si="28"/>
        <v>#DIV/0!</v>
      </c>
      <c r="S96" s="407"/>
      <c r="T96" s="49"/>
      <c r="U96" s="54"/>
      <c r="V96" s="136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49"/>
      <c r="AM96" s="49"/>
      <c r="AN96" s="49"/>
    </row>
    <row r="97" spans="1:40" ht="15" x14ac:dyDescent="0.2">
      <c r="A97" s="101"/>
      <c r="B97" s="247" t="s">
        <v>1468</v>
      </c>
      <c r="C97" s="244"/>
      <c r="D97" s="243"/>
      <c r="E97" s="247" t="s">
        <v>1469</v>
      </c>
      <c r="F97" s="245"/>
      <c r="G97" s="246"/>
      <c r="H97" s="205"/>
      <c r="I97" s="205"/>
      <c r="J97" s="205"/>
      <c r="K97" s="205"/>
      <c r="L97" s="376"/>
      <c r="M97" s="376"/>
      <c r="N97" s="205"/>
      <c r="O97" s="205"/>
      <c r="P97" s="205"/>
      <c r="Q97" s="337">
        <f>SUM(Q98:Q106)</f>
        <v>0</v>
      </c>
      <c r="R97" s="338" t="e">
        <f t="shared" si="28"/>
        <v>#DIV/0!</v>
      </c>
      <c r="S97" s="407"/>
      <c r="T97" s="49"/>
      <c r="U97" s="54"/>
      <c r="V97" s="136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49"/>
      <c r="AM97" s="49"/>
      <c r="AN97" s="49"/>
    </row>
    <row r="98" spans="1:40" ht="28.5" x14ac:dyDescent="0.2">
      <c r="A98" s="101"/>
      <c r="B98" s="150" t="s">
        <v>1470</v>
      </c>
      <c r="C98" s="151" t="s">
        <v>144</v>
      </c>
      <c r="D98" s="150" t="s">
        <v>67</v>
      </c>
      <c r="E98" s="150" t="s">
        <v>145</v>
      </c>
      <c r="F98" s="152" t="s">
        <v>56</v>
      </c>
      <c r="G98" s="230">
        <v>270.48</v>
      </c>
      <c r="H98" s="154"/>
      <c r="I98" s="154">
        <f t="shared" ref="I98:I106" si="42">ROUND(G98*H98,2)</f>
        <v>0</v>
      </c>
      <c r="J98" s="154">
        <v>56.83</v>
      </c>
      <c r="K98" s="154">
        <v>91.95</v>
      </c>
      <c r="L98" s="375">
        <f>$H$9</f>
        <v>0.20810000000000001</v>
      </c>
      <c r="M98" s="154">
        <f t="shared" si="35"/>
        <v>0</v>
      </c>
      <c r="N98" s="154">
        <f t="shared" si="40"/>
        <v>148.78</v>
      </c>
      <c r="O98" s="154">
        <f t="shared" ref="O98:O106" si="43">ROUND(G98*J98,2)</f>
        <v>15371.38</v>
      </c>
      <c r="P98" s="154">
        <f t="shared" ref="P98:P106" si="44">ROUND(G98*K98,2)</f>
        <v>24870.639999999999</v>
      </c>
      <c r="Q98" s="154">
        <f>ROUND(G98*M98,2)</f>
        <v>0</v>
      </c>
      <c r="R98" s="155" t="e">
        <f t="shared" si="28"/>
        <v>#DIV/0!</v>
      </c>
      <c r="S98" s="407"/>
      <c r="T98" s="49"/>
      <c r="U98" s="54"/>
      <c r="V98" s="136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49"/>
      <c r="AM98" s="49"/>
      <c r="AN98" s="49"/>
    </row>
    <row r="99" spans="1:40" ht="28.5" x14ac:dyDescent="0.2">
      <c r="A99" s="101"/>
      <c r="B99" s="150" t="s">
        <v>1471</v>
      </c>
      <c r="C99" s="151" t="s">
        <v>146</v>
      </c>
      <c r="D99" s="150" t="s">
        <v>67</v>
      </c>
      <c r="E99" s="150" t="s">
        <v>147</v>
      </c>
      <c r="F99" s="152" t="s">
        <v>110</v>
      </c>
      <c r="G99" s="230">
        <v>31.28</v>
      </c>
      <c r="H99" s="154"/>
      <c r="I99" s="154">
        <f t="shared" si="42"/>
        <v>0</v>
      </c>
      <c r="J99" s="154">
        <v>3.23</v>
      </c>
      <c r="K99" s="154">
        <v>12.58</v>
      </c>
      <c r="L99" s="375">
        <f t="shared" ref="L99:L106" si="45">$H$9</f>
        <v>0.20810000000000001</v>
      </c>
      <c r="M99" s="154">
        <f t="shared" si="35"/>
        <v>0</v>
      </c>
      <c r="N99" s="154">
        <f t="shared" si="40"/>
        <v>15.81</v>
      </c>
      <c r="O99" s="154">
        <f t="shared" si="43"/>
        <v>101.03</v>
      </c>
      <c r="P99" s="154">
        <f t="shared" si="44"/>
        <v>393.5</v>
      </c>
      <c r="Q99" s="154">
        <f t="shared" ref="Q99:Q106" si="46">ROUND(G99*M99,2)</f>
        <v>0</v>
      </c>
      <c r="R99" s="155" t="e">
        <f t="shared" si="28"/>
        <v>#DIV/0!</v>
      </c>
      <c r="S99" s="407"/>
      <c r="T99" s="49"/>
      <c r="U99" s="54"/>
      <c r="V99" s="136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49"/>
      <c r="AM99" s="49"/>
      <c r="AN99" s="49"/>
    </row>
    <row r="100" spans="1:40" ht="28.5" x14ac:dyDescent="0.2">
      <c r="A100" s="101"/>
      <c r="B100" s="150" t="s">
        <v>1472</v>
      </c>
      <c r="C100" s="151" t="s">
        <v>148</v>
      </c>
      <c r="D100" s="150" t="s">
        <v>67</v>
      </c>
      <c r="E100" s="150" t="s">
        <v>149</v>
      </c>
      <c r="F100" s="152" t="s">
        <v>110</v>
      </c>
      <c r="G100" s="230">
        <v>409.08</v>
      </c>
      <c r="H100" s="154"/>
      <c r="I100" s="154">
        <f t="shared" si="42"/>
        <v>0</v>
      </c>
      <c r="J100" s="154">
        <v>2.11</v>
      </c>
      <c r="K100" s="154">
        <v>12.64</v>
      </c>
      <c r="L100" s="375">
        <f t="shared" si="45"/>
        <v>0.20810000000000001</v>
      </c>
      <c r="M100" s="154">
        <f t="shared" si="35"/>
        <v>0</v>
      </c>
      <c r="N100" s="154">
        <f t="shared" si="40"/>
        <v>14.75</v>
      </c>
      <c r="O100" s="154">
        <f t="shared" si="43"/>
        <v>863.16</v>
      </c>
      <c r="P100" s="154">
        <f t="shared" si="44"/>
        <v>5170.7700000000004</v>
      </c>
      <c r="Q100" s="154">
        <f t="shared" si="46"/>
        <v>0</v>
      </c>
      <c r="R100" s="155" t="e">
        <f t="shared" si="28"/>
        <v>#DIV/0!</v>
      </c>
      <c r="S100" s="407"/>
      <c r="T100" s="49"/>
      <c r="U100" s="54"/>
      <c r="V100" s="136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49"/>
      <c r="AM100" s="49"/>
      <c r="AN100" s="49"/>
    </row>
    <row r="101" spans="1:40" ht="28.5" x14ac:dyDescent="0.2">
      <c r="A101" s="101"/>
      <c r="B101" s="150" t="s">
        <v>1473</v>
      </c>
      <c r="C101" s="151" t="s">
        <v>134</v>
      </c>
      <c r="D101" s="150" t="s">
        <v>67</v>
      </c>
      <c r="E101" s="150" t="s">
        <v>135</v>
      </c>
      <c r="F101" s="152" t="s">
        <v>110</v>
      </c>
      <c r="G101" s="230">
        <v>46.49</v>
      </c>
      <c r="H101" s="154"/>
      <c r="I101" s="154">
        <f t="shared" si="42"/>
        <v>0</v>
      </c>
      <c r="J101" s="154">
        <v>1.38</v>
      </c>
      <c r="K101" s="154">
        <v>11.76</v>
      </c>
      <c r="L101" s="375">
        <f t="shared" si="45"/>
        <v>0.20810000000000001</v>
      </c>
      <c r="M101" s="154">
        <f t="shared" si="35"/>
        <v>0</v>
      </c>
      <c r="N101" s="154">
        <f t="shared" si="40"/>
        <v>13.14</v>
      </c>
      <c r="O101" s="154">
        <f t="shared" si="43"/>
        <v>64.16</v>
      </c>
      <c r="P101" s="154">
        <f t="shared" si="44"/>
        <v>546.72</v>
      </c>
      <c r="Q101" s="154">
        <f t="shared" si="46"/>
        <v>0</v>
      </c>
      <c r="R101" s="155" t="e">
        <f t="shared" si="28"/>
        <v>#DIV/0!</v>
      </c>
      <c r="S101" s="407"/>
      <c r="T101" s="49"/>
      <c r="U101" s="54"/>
      <c r="V101" s="136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49"/>
      <c r="AM101" s="49"/>
      <c r="AN101" s="49"/>
    </row>
    <row r="102" spans="1:40" ht="28.5" x14ac:dyDescent="0.2">
      <c r="A102" s="101"/>
      <c r="B102" s="150" t="s">
        <v>1474</v>
      </c>
      <c r="C102" s="151" t="s">
        <v>136</v>
      </c>
      <c r="D102" s="150" t="s">
        <v>67</v>
      </c>
      <c r="E102" s="150" t="s">
        <v>137</v>
      </c>
      <c r="F102" s="152" t="s">
        <v>110</v>
      </c>
      <c r="G102" s="230">
        <v>1174.6400000000001</v>
      </c>
      <c r="H102" s="154"/>
      <c r="I102" s="154">
        <f t="shared" si="42"/>
        <v>0</v>
      </c>
      <c r="J102" s="154">
        <v>0.87</v>
      </c>
      <c r="K102" s="154">
        <v>10.14</v>
      </c>
      <c r="L102" s="375">
        <f t="shared" si="45"/>
        <v>0.20810000000000001</v>
      </c>
      <c r="M102" s="154">
        <f t="shared" si="35"/>
        <v>0</v>
      </c>
      <c r="N102" s="154">
        <f t="shared" si="40"/>
        <v>11.01</v>
      </c>
      <c r="O102" s="154">
        <f t="shared" si="43"/>
        <v>1021.94</v>
      </c>
      <c r="P102" s="154">
        <f t="shared" si="44"/>
        <v>11910.85</v>
      </c>
      <c r="Q102" s="154">
        <f t="shared" si="46"/>
        <v>0</v>
      </c>
      <c r="R102" s="155" t="e">
        <f t="shared" si="28"/>
        <v>#DIV/0!</v>
      </c>
      <c r="S102" s="407"/>
      <c r="T102" s="49"/>
      <c r="U102" s="54"/>
      <c r="V102" s="136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49"/>
      <c r="AM102" s="49"/>
      <c r="AN102" s="49"/>
    </row>
    <row r="103" spans="1:40" ht="28.5" x14ac:dyDescent="0.2">
      <c r="A103" s="101"/>
      <c r="B103" s="150" t="s">
        <v>1475</v>
      </c>
      <c r="C103" s="151" t="s">
        <v>138</v>
      </c>
      <c r="D103" s="150" t="s">
        <v>67</v>
      </c>
      <c r="E103" s="150" t="s">
        <v>139</v>
      </c>
      <c r="F103" s="152" t="s">
        <v>110</v>
      </c>
      <c r="G103" s="230">
        <v>273.70999999999998</v>
      </c>
      <c r="H103" s="154"/>
      <c r="I103" s="154">
        <f t="shared" si="42"/>
        <v>0</v>
      </c>
      <c r="J103" s="154">
        <v>0.62</v>
      </c>
      <c r="K103" s="154">
        <v>10.029999999999999</v>
      </c>
      <c r="L103" s="375">
        <f t="shared" si="45"/>
        <v>0.20810000000000001</v>
      </c>
      <c r="M103" s="154">
        <f t="shared" si="35"/>
        <v>0</v>
      </c>
      <c r="N103" s="154">
        <f t="shared" si="40"/>
        <v>10.649999999999999</v>
      </c>
      <c r="O103" s="154">
        <f t="shared" si="43"/>
        <v>169.7</v>
      </c>
      <c r="P103" s="154">
        <f t="shared" si="44"/>
        <v>2745.31</v>
      </c>
      <c r="Q103" s="154">
        <f t="shared" si="46"/>
        <v>0</v>
      </c>
      <c r="R103" s="155" t="e">
        <f t="shared" si="28"/>
        <v>#DIV/0!</v>
      </c>
      <c r="S103" s="407"/>
      <c r="T103" s="49"/>
      <c r="U103" s="54"/>
      <c r="V103" s="136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49"/>
      <c r="AM103" s="49"/>
      <c r="AN103" s="49"/>
    </row>
    <row r="104" spans="1:40" ht="28.5" x14ac:dyDescent="0.2">
      <c r="A104" s="101"/>
      <c r="B104" s="150" t="s">
        <v>1476</v>
      </c>
      <c r="C104" s="151" t="s">
        <v>140</v>
      </c>
      <c r="D104" s="150" t="s">
        <v>67</v>
      </c>
      <c r="E104" s="150" t="s">
        <v>141</v>
      </c>
      <c r="F104" s="152" t="s">
        <v>110</v>
      </c>
      <c r="G104" s="230">
        <v>329.56</v>
      </c>
      <c r="H104" s="154"/>
      <c r="I104" s="154">
        <f t="shared" si="42"/>
        <v>0</v>
      </c>
      <c r="J104" s="154">
        <v>4.87</v>
      </c>
      <c r="K104" s="154">
        <v>11.98</v>
      </c>
      <c r="L104" s="375">
        <f t="shared" si="45"/>
        <v>0.20810000000000001</v>
      </c>
      <c r="M104" s="154">
        <f t="shared" si="35"/>
        <v>0</v>
      </c>
      <c r="N104" s="154">
        <f t="shared" si="40"/>
        <v>16.850000000000001</v>
      </c>
      <c r="O104" s="154">
        <f t="shared" si="43"/>
        <v>1604.96</v>
      </c>
      <c r="P104" s="154">
        <f t="shared" si="44"/>
        <v>3948.13</v>
      </c>
      <c r="Q104" s="154">
        <f t="shared" si="46"/>
        <v>0</v>
      </c>
      <c r="R104" s="155" t="e">
        <f t="shared" si="28"/>
        <v>#DIV/0!</v>
      </c>
      <c r="S104" s="407"/>
      <c r="T104" s="49"/>
      <c r="U104" s="54"/>
      <c r="V104" s="136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49"/>
      <c r="AM104" s="49"/>
      <c r="AN104" s="49"/>
    </row>
    <row r="105" spans="1:40" ht="28.5" x14ac:dyDescent="0.2">
      <c r="A105" s="101"/>
      <c r="B105" s="150" t="s">
        <v>1477</v>
      </c>
      <c r="C105" s="151" t="s">
        <v>151</v>
      </c>
      <c r="D105" s="150" t="s">
        <v>93</v>
      </c>
      <c r="E105" s="223" t="s">
        <v>152</v>
      </c>
      <c r="F105" s="152" t="s">
        <v>81</v>
      </c>
      <c r="G105" s="230">
        <v>19.489999999999998</v>
      </c>
      <c r="H105" s="154"/>
      <c r="I105" s="154">
        <f t="shared" si="42"/>
        <v>0</v>
      </c>
      <c r="J105" s="154">
        <f>41.76+41.76*N9</f>
        <v>50.450255999999996</v>
      </c>
      <c r="K105" s="154">
        <f>717.31+717.31*N9</f>
        <v>866.58221099999992</v>
      </c>
      <c r="L105" s="375">
        <f t="shared" si="45"/>
        <v>0.20810000000000001</v>
      </c>
      <c r="M105" s="154">
        <f t="shared" si="35"/>
        <v>0</v>
      </c>
      <c r="N105" s="154">
        <f t="shared" si="40"/>
        <v>917.03246699999988</v>
      </c>
      <c r="O105" s="154">
        <f t="shared" si="43"/>
        <v>983.28</v>
      </c>
      <c r="P105" s="154">
        <f t="shared" si="44"/>
        <v>16889.689999999999</v>
      </c>
      <c r="Q105" s="154">
        <f t="shared" si="46"/>
        <v>0</v>
      </c>
      <c r="R105" s="155" t="e">
        <f t="shared" si="28"/>
        <v>#DIV/0!</v>
      </c>
      <c r="S105" s="407"/>
      <c r="T105" s="49"/>
      <c r="U105" s="54"/>
      <c r="V105" s="136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49"/>
      <c r="AM105" s="49"/>
      <c r="AN105" s="49"/>
    </row>
    <row r="106" spans="1:40" ht="15" x14ac:dyDescent="0.2">
      <c r="A106" s="101"/>
      <c r="B106" s="150" t="s">
        <v>1478</v>
      </c>
      <c r="C106" s="151" t="s">
        <v>129</v>
      </c>
      <c r="D106" s="150" t="s">
        <v>63</v>
      </c>
      <c r="E106" s="150" t="s">
        <v>130</v>
      </c>
      <c r="F106" s="152" t="s">
        <v>81</v>
      </c>
      <c r="G106" s="230">
        <v>19.489999999999998</v>
      </c>
      <c r="H106" s="154"/>
      <c r="I106" s="154">
        <f t="shared" si="42"/>
        <v>0</v>
      </c>
      <c r="J106" s="154">
        <v>2.97</v>
      </c>
      <c r="K106" s="154">
        <v>111.15</v>
      </c>
      <c r="L106" s="375">
        <f t="shared" si="45"/>
        <v>0.20810000000000001</v>
      </c>
      <c r="M106" s="154">
        <f t="shared" si="35"/>
        <v>0</v>
      </c>
      <c r="N106" s="154">
        <f t="shared" si="40"/>
        <v>114.12</v>
      </c>
      <c r="O106" s="154">
        <f t="shared" si="43"/>
        <v>57.89</v>
      </c>
      <c r="P106" s="154">
        <f t="shared" si="44"/>
        <v>2166.31</v>
      </c>
      <c r="Q106" s="154">
        <f t="shared" si="46"/>
        <v>0</v>
      </c>
      <c r="R106" s="155" t="e">
        <f t="shared" si="28"/>
        <v>#DIV/0!</v>
      </c>
      <c r="S106" s="407"/>
      <c r="T106" s="49"/>
      <c r="U106" s="315"/>
      <c r="V106" s="316"/>
      <c r="W106" s="317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49"/>
      <c r="AM106" s="49"/>
      <c r="AN106" s="49"/>
    </row>
    <row r="107" spans="1:40" ht="15" x14ac:dyDescent="0.2">
      <c r="A107" s="101"/>
      <c r="B107" s="146" t="s">
        <v>153</v>
      </c>
      <c r="C107" s="146"/>
      <c r="D107" s="146"/>
      <c r="E107" s="146" t="s">
        <v>154</v>
      </c>
      <c r="F107" s="146"/>
      <c r="G107" s="147"/>
      <c r="H107" s="148"/>
      <c r="I107" s="205"/>
      <c r="J107" s="146"/>
      <c r="K107" s="146"/>
      <c r="L107" s="376"/>
      <c r="M107" s="376"/>
      <c r="N107" s="146"/>
      <c r="O107" s="205"/>
      <c r="P107" s="205"/>
      <c r="Q107" s="330">
        <f>SUM(Q108:Q119)</f>
        <v>0</v>
      </c>
      <c r="R107" s="331" t="e">
        <f t="shared" si="28"/>
        <v>#DIV/0!</v>
      </c>
      <c r="S107" s="407"/>
      <c r="T107" s="49"/>
      <c r="U107" s="315"/>
      <c r="V107" s="322"/>
      <c r="W107" s="317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49"/>
      <c r="AM107" s="49"/>
      <c r="AN107" s="49"/>
    </row>
    <row r="108" spans="1:40" ht="28.5" x14ac:dyDescent="0.2">
      <c r="A108" s="101"/>
      <c r="B108" s="150" t="s">
        <v>155</v>
      </c>
      <c r="C108" s="151" t="s">
        <v>156</v>
      </c>
      <c r="D108" s="150" t="s">
        <v>67</v>
      </c>
      <c r="E108" s="150" t="s">
        <v>157</v>
      </c>
      <c r="F108" s="152" t="s">
        <v>56</v>
      </c>
      <c r="G108" s="230">
        <v>63.81</v>
      </c>
      <c r="H108" s="154"/>
      <c r="I108" s="154">
        <f t="shared" ref="I108:I119" si="47">ROUND(G108*H108,2)</f>
        <v>0</v>
      </c>
      <c r="J108" s="154">
        <v>30.84</v>
      </c>
      <c r="K108" s="154">
        <v>63.68</v>
      </c>
      <c r="L108" s="375">
        <f>$H$9</f>
        <v>0.20810000000000001</v>
      </c>
      <c r="M108" s="154">
        <f t="shared" si="35"/>
        <v>0</v>
      </c>
      <c r="N108" s="154">
        <f>J108+K108</f>
        <v>94.52</v>
      </c>
      <c r="O108" s="154">
        <f t="shared" ref="O108:O119" si="48">ROUND(G108*J108,2)</f>
        <v>1967.9</v>
      </c>
      <c r="P108" s="154">
        <f t="shared" ref="P108:P119" si="49">ROUND(G108*K108,2)</f>
        <v>4063.42</v>
      </c>
      <c r="Q108" s="154">
        <f>ROUND(G108*M108,2)</f>
        <v>0</v>
      </c>
      <c r="R108" s="155" t="e">
        <f t="shared" si="28"/>
        <v>#DIV/0!</v>
      </c>
      <c r="S108" s="407"/>
      <c r="T108" s="49"/>
      <c r="U108" s="315"/>
      <c r="V108" s="316"/>
      <c r="W108" s="317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49"/>
      <c r="AM108" s="49"/>
      <c r="AN108" s="49"/>
    </row>
    <row r="109" spans="1:40" ht="28.5" x14ac:dyDescent="0.2">
      <c r="A109" s="101"/>
      <c r="B109" s="150" t="s">
        <v>158</v>
      </c>
      <c r="C109" s="151" t="s">
        <v>159</v>
      </c>
      <c r="D109" s="150" t="s">
        <v>67</v>
      </c>
      <c r="E109" s="150" t="s">
        <v>160</v>
      </c>
      <c r="F109" s="152" t="s">
        <v>110</v>
      </c>
      <c r="G109" s="230">
        <v>87.3</v>
      </c>
      <c r="H109" s="154"/>
      <c r="I109" s="154">
        <f t="shared" si="47"/>
        <v>0</v>
      </c>
      <c r="J109" s="154">
        <v>4.17</v>
      </c>
      <c r="K109" s="154">
        <v>12.03</v>
      </c>
      <c r="L109" s="375">
        <f t="shared" ref="L109:L119" si="50">$H$9</f>
        <v>0.20810000000000001</v>
      </c>
      <c r="M109" s="154">
        <f t="shared" si="35"/>
        <v>0</v>
      </c>
      <c r="N109" s="154">
        <f t="shared" ref="N109:N119" si="51">J109+K109</f>
        <v>16.2</v>
      </c>
      <c r="O109" s="154">
        <f t="shared" si="48"/>
        <v>364.04</v>
      </c>
      <c r="P109" s="154">
        <f t="shared" si="49"/>
        <v>1050.22</v>
      </c>
      <c r="Q109" s="154">
        <f t="shared" ref="Q109:Q119" si="52">ROUND(G109*M109,2)</f>
        <v>0</v>
      </c>
      <c r="R109" s="155" t="e">
        <f t="shared" si="28"/>
        <v>#DIV/0!</v>
      </c>
      <c r="S109" s="407"/>
      <c r="T109" s="49"/>
      <c r="U109" s="315"/>
      <c r="V109" s="321"/>
      <c r="W109" s="317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49"/>
      <c r="AM109" s="49"/>
      <c r="AN109" s="49"/>
    </row>
    <row r="110" spans="1:40" ht="28.5" x14ac:dyDescent="0.2">
      <c r="A110" s="101"/>
      <c r="B110" s="150" t="s">
        <v>161</v>
      </c>
      <c r="C110" s="151" t="s">
        <v>162</v>
      </c>
      <c r="D110" s="150" t="s">
        <v>67</v>
      </c>
      <c r="E110" s="150" t="s">
        <v>163</v>
      </c>
      <c r="F110" s="152" t="s">
        <v>110</v>
      </c>
      <c r="G110" s="230">
        <v>157.4</v>
      </c>
      <c r="H110" s="154"/>
      <c r="I110" s="154">
        <f t="shared" si="47"/>
        <v>0</v>
      </c>
      <c r="J110" s="154">
        <v>2.66</v>
      </c>
      <c r="K110" s="154">
        <v>12.5</v>
      </c>
      <c r="L110" s="375">
        <f t="shared" si="50"/>
        <v>0.20810000000000001</v>
      </c>
      <c r="M110" s="154">
        <f t="shared" si="35"/>
        <v>0</v>
      </c>
      <c r="N110" s="154">
        <f t="shared" si="51"/>
        <v>15.16</v>
      </c>
      <c r="O110" s="154">
        <f t="shared" si="48"/>
        <v>418.68</v>
      </c>
      <c r="P110" s="154">
        <f t="shared" si="49"/>
        <v>1967.5</v>
      </c>
      <c r="Q110" s="154">
        <f t="shared" si="52"/>
        <v>0</v>
      </c>
      <c r="R110" s="155" t="e">
        <f t="shared" si="28"/>
        <v>#DIV/0!</v>
      </c>
      <c r="S110" s="407"/>
      <c r="T110" s="49"/>
      <c r="U110" s="315"/>
      <c r="V110" s="316"/>
      <c r="W110" s="317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49"/>
      <c r="AM110" s="49"/>
      <c r="AN110" s="49"/>
    </row>
    <row r="111" spans="1:40" ht="28.5" x14ac:dyDescent="0.2">
      <c r="A111" s="101"/>
      <c r="B111" s="150" t="s">
        <v>164</v>
      </c>
      <c r="C111" s="151" t="s">
        <v>165</v>
      </c>
      <c r="D111" s="150" t="s">
        <v>67</v>
      </c>
      <c r="E111" s="150" t="s">
        <v>166</v>
      </c>
      <c r="F111" s="152" t="s">
        <v>110</v>
      </c>
      <c r="G111" s="230">
        <v>1415.9</v>
      </c>
      <c r="H111" s="154"/>
      <c r="I111" s="154">
        <f t="shared" si="47"/>
        <v>0</v>
      </c>
      <c r="J111" s="154">
        <v>1.64</v>
      </c>
      <c r="K111" s="154">
        <v>12.5</v>
      </c>
      <c r="L111" s="375">
        <f t="shared" si="50"/>
        <v>0.20810000000000001</v>
      </c>
      <c r="M111" s="154">
        <f t="shared" si="35"/>
        <v>0</v>
      </c>
      <c r="N111" s="154">
        <f t="shared" si="51"/>
        <v>14.14</v>
      </c>
      <c r="O111" s="154">
        <f t="shared" si="48"/>
        <v>2322.08</v>
      </c>
      <c r="P111" s="154">
        <f t="shared" si="49"/>
        <v>17698.75</v>
      </c>
      <c r="Q111" s="154">
        <f t="shared" si="52"/>
        <v>0</v>
      </c>
      <c r="R111" s="155" t="e">
        <f t="shared" ref="R111:R120" si="53">Q111/$P$586</f>
        <v>#DIV/0!</v>
      </c>
      <c r="S111" s="407"/>
      <c r="T111" s="49"/>
      <c r="U111" s="315"/>
      <c r="V111" s="321"/>
      <c r="W111" s="317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49"/>
      <c r="AM111" s="49"/>
      <c r="AN111" s="49"/>
    </row>
    <row r="112" spans="1:40" ht="28.5" x14ac:dyDescent="0.2">
      <c r="A112" s="101"/>
      <c r="B112" s="150" t="s">
        <v>167</v>
      </c>
      <c r="C112" s="151" t="s">
        <v>168</v>
      </c>
      <c r="D112" s="150" t="s">
        <v>67</v>
      </c>
      <c r="E112" s="150" t="s">
        <v>169</v>
      </c>
      <c r="F112" s="152" t="s">
        <v>110</v>
      </c>
      <c r="G112" s="230">
        <v>411.1</v>
      </c>
      <c r="H112" s="154"/>
      <c r="I112" s="154">
        <f t="shared" si="47"/>
        <v>0</v>
      </c>
      <c r="J112" s="154">
        <v>0.98</v>
      </c>
      <c r="K112" s="154">
        <v>11.6</v>
      </c>
      <c r="L112" s="375">
        <f t="shared" si="50"/>
        <v>0.20810000000000001</v>
      </c>
      <c r="M112" s="154">
        <f t="shared" si="35"/>
        <v>0</v>
      </c>
      <c r="N112" s="154">
        <f t="shared" si="51"/>
        <v>12.58</v>
      </c>
      <c r="O112" s="154">
        <f t="shared" si="48"/>
        <v>402.88</v>
      </c>
      <c r="P112" s="154">
        <f t="shared" si="49"/>
        <v>4768.76</v>
      </c>
      <c r="Q112" s="154">
        <f t="shared" si="52"/>
        <v>0</v>
      </c>
      <c r="R112" s="155" t="e">
        <f t="shared" si="53"/>
        <v>#DIV/0!</v>
      </c>
      <c r="S112" s="407"/>
      <c r="T112" s="318"/>
      <c r="U112" s="315"/>
      <c r="V112" s="316"/>
      <c r="W112" s="317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49"/>
      <c r="AM112" s="49"/>
      <c r="AN112" s="49"/>
    </row>
    <row r="113" spans="1:40" ht="28.5" x14ac:dyDescent="0.2">
      <c r="A113" s="101"/>
      <c r="B113" s="150" t="s">
        <v>170</v>
      </c>
      <c r="C113" s="151">
        <v>92772</v>
      </c>
      <c r="D113" s="150" t="s">
        <v>67</v>
      </c>
      <c r="E113" s="150" t="s">
        <v>1493</v>
      </c>
      <c r="F113" s="152" t="s">
        <v>110</v>
      </c>
      <c r="G113" s="230">
        <v>24.1</v>
      </c>
      <c r="H113" s="154"/>
      <c r="I113" s="154">
        <f t="shared" si="47"/>
        <v>0</v>
      </c>
      <c r="J113" s="154">
        <f>0.44+0.44*N9</f>
        <v>0.53156400000000004</v>
      </c>
      <c r="K113" s="154">
        <f>8.28+8.28*N9</f>
        <v>10.003067999999999</v>
      </c>
      <c r="L113" s="375">
        <f t="shared" si="50"/>
        <v>0.20810000000000001</v>
      </c>
      <c r="M113" s="154">
        <f t="shared" si="35"/>
        <v>0</v>
      </c>
      <c r="N113" s="154">
        <f>J113+K113</f>
        <v>10.534631999999998</v>
      </c>
      <c r="O113" s="154">
        <f t="shared" si="48"/>
        <v>12.81</v>
      </c>
      <c r="P113" s="154">
        <f t="shared" si="49"/>
        <v>241.07</v>
      </c>
      <c r="Q113" s="154">
        <f t="shared" si="52"/>
        <v>0</v>
      </c>
      <c r="R113" s="155" t="e">
        <f t="shared" si="53"/>
        <v>#DIV/0!</v>
      </c>
      <c r="S113" s="407"/>
      <c r="T113" s="318"/>
      <c r="U113" s="315"/>
      <c r="V113" s="316"/>
      <c r="W113" s="317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49"/>
      <c r="AM113" s="49"/>
      <c r="AN113" s="49"/>
    </row>
    <row r="114" spans="1:40" ht="28.5" x14ac:dyDescent="0.2">
      <c r="A114" s="101"/>
      <c r="B114" s="150" t="s">
        <v>171</v>
      </c>
      <c r="C114" s="151" t="s">
        <v>151</v>
      </c>
      <c r="D114" s="150" t="s">
        <v>93</v>
      </c>
      <c r="E114" s="150" t="s">
        <v>152</v>
      </c>
      <c r="F114" s="152" t="s">
        <v>81</v>
      </c>
      <c r="G114" s="230">
        <v>55.64</v>
      </c>
      <c r="H114" s="154"/>
      <c r="I114" s="154">
        <f t="shared" si="47"/>
        <v>0</v>
      </c>
      <c r="J114" s="154">
        <v>37.89</v>
      </c>
      <c r="K114" s="154">
        <v>853.97</v>
      </c>
      <c r="L114" s="375">
        <f t="shared" si="50"/>
        <v>0.20810000000000001</v>
      </c>
      <c r="M114" s="154">
        <f t="shared" si="35"/>
        <v>0</v>
      </c>
      <c r="N114" s="154">
        <f t="shared" si="51"/>
        <v>891.86</v>
      </c>
      <c r="O114" s="154">
        <f t="shared" si="48"/>
        <v>2108.1999999999998</v>
      </c>
      <c r="P114" s="154">
        <f t="shared" si="49"/>
        <v>47514.89</v>
      </c>
      <c r="Q114" s="154">
        <f t="shared" si="52"/>
        <v>0</v>
      </c>
      <c r="R114" s="155" t="e">
        <f t="shared" si="53"/>
        <v>#DIV/0!</v>
      </c>
      <c r="S114" s="407"/>
      <c r="T114" s="318"/>
      <c r="U114" s="315"/>
      <c r="V114" s="321"/>
      <c r="W114" s="317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49"/>
      <c r="AM114" s="49"/>
      <c r="AN114" s="49"/>
    </row>
    <row r="115" spans="1:40" ht="15" x14ac:dyDescent="0.2">
      <c r="A115" s="101"/>
      <c r="B115" s="150" t="s">
        <v>172</v>
      </c>
      <c r="C115" s="151" t="s">
        <v>129</v>
      </c>
      <c r="D115" s="150" t="s">
        <v>63</v>
      </c>
      <c r="E115" s="150" t="s">
        <v>130</v>
      </c>
      <c r="F115" s="152" t="s">
        <v>81</v>
      </c>
      <c r="G115" s="230">
        <v>55.64</v>
      </c>
      <c r="H115" s="154"/>
      <c r="I115" s="154">
        <f t="shared" si="47"/>
        <v>0</v>
      </c>
      <c r="J115" s="154">
        <v>2.97</v>
      </c>
      <c r="K115" s="154">
        <v>111.15</v>
      </c>
      <c r="L115" s="375">
        <f t="shared" si="50"/>
        <v>0.20810000000000001</v>
      </c>
      <c r="M115" s="154">
        <f t="shared" si="35"/>
        <v>0</v>
      </c>
      <c r="N115" s="154">
        <f t="shared" si="51"/>
        <v>114.12</v>
      </c>
      <c r="O115" s="154">
        <f t="shared" si="48"/>
        <v>165.25</v>
      </c>
      <c r="P115" s="154">
        <f t="shared" si="49"/>
        <v>6184.39</v>
      </c>
      <c r="Q115" s="154">
        <f t="shared" si="52"/>
        <v>0</v>
      </c>
      <c r="R115" s="155" t="e">
        <f t="shared" si="53"/>
        <v>#DIV/0!</v>
      </c>
      <c r="S115" s="407"/>
      <c r="T115" s="318"/>
      <c r="U115" s="315"/>
      <c r="V115" s="316"/>
      <c r="W115" s="317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  <c r="AL115" s="49"/>
      <c r="AM115" s="49"/>
      <c r="AN115" s="49"/>
    </row>
    <row r="116" spans="1:40" ht="15" x14ac:dyDescent="0.2">
      <c r="A116" s="101"/>
      <c r="B116" s="150" t="s">
        <v>173</v>
      </c>
      <c r="C116" s="151" t="s">
        <v>174</v>
      </c>
      <c r="D116" s="150" t="s">
        <v>93</v>
      </c>
      <c r="E116" s="150" t="s">
        <v>175</v>
      </c>
      <c r="F116" s="152" t="s">
        <v>56</v>
      </c>
      <c r="G116" s="230">
        <v>54.32</v>
      </c>
      <c r="H116" s="154"/>
      <c r="I116" s="154">
        <f t="shared" si="47"/>
        <v>0</v>
      </c>
      <c r="J116" s="154">
        <v>33.29</v>
      </c>
      <c r="K116" s="154">
        <v>80.59</v>
      </c>
      <c r="L116" s="375">
        <f t="shared" si="50"/>
        <v>0.20810000000000001</v>
      </c>
      <c r="M116" s="154">
        <f t="shared" si="35"/>
        <v>0</v>
      </c>
      <c r="N116" s="154">
        <f t="shared" si="51"/>
        <v>113.88</v>
      </c>
      <c r="O116" s="154">
        <f t="shared" si="48"/>
        <v>1808.31</v>
      </c>
      <c r="P116" s="154">
        <f t="shared" si="49"/>
        <v>4377.6499999999996</v>
      </c>
      <c r="Q116" s="154">
        <f t="shared" si="52"/>
        <v>0</v>
      </c>
      <c r="R116" s="155" t="e">
        <f t="shared" si="53"/>
        <v>#DIV/0!</v>
      </c>
      <c r="S116" s="407"/>
      <c r="T116" s="318"/>
      <c r="U116" s="54"/>
      <c r="V116" s="136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49"/>
      <c r="AM116" s="49"/>
      <c r="AN116" s="49"/>
    </row>
    <row r="117" spans="1:40" ht="15" x14ac:dyDescent="0.2">
      <c r="A117" s="101"/>
      <c r="B117" s="150" t="s">
        <v>176</v>
      </c>
      <c r="C117" s="151" t="s">
        <v>177</v>
      </c>
      <c r="D117" s="150" t="s">
        <v>93</v>
      </c>
      <c r="E117" s="150" t="s">
        <v>178</v>
      </c>
      <c r="F117" s="152" t="s">
        <v>56</v>
      </c>
      <c r="G117" s="230">
        <v>607.66999999999996</v>
      </c>
      <c r="H117" s="154"/>
      <c r="I117" s="154">
        <f t="shared" si="47"/>
        <v>0</v>
      </c>
      <c r="J117" s="154">
        <v>33.29</v>
      </c>
      <c r="K117" s="154">
        <v>101.82</v>
      </c>
      <c r="L117" s="375">
        <f t="shared" si="50"/>
        <v>0.20810000000000001</v>
      </c>
      <c r="M117" s="154">
        <f t="shared" si="35"/>
        <v>0</v>
      </c>
      <c r="N117" s="154">
        <f t="shared" si="51"/>
        <v>135.10999999999999</v>
      </c>
      <c r="O117" s="154">
        <f t="shared" si="48"/>
        <v>20229.330000000002</v>
      </c>
      <c r="P117" s="154">
        <f t="shared" si="49"/>
        <v>61872.959999999999</v>
      </c>
      <c r="Q117" s="154">
        <f t="shared" si="52"/>
        <v>0</v>
      </c>
      <c r="R117" s="155" t="e">
        <f t="shared" si="53"/>
        <v>#DIV/0!</v>
      </c>
      <c r="S117" s="407"/>
      <c r="T117" s="318"/>
      <c r="U117" s="54"/>
      <c r="V117" s="90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  <c r="AK117" s="53"/>
      <c r="AL117" s="49"/>
      <c r="AM117" s="49"/>
      <c r="AN117" s="49"/>
    </row>
    <row r="118" spans="1:40" ht="28.5" x14ac:dyDescent="0.2">
      <c r="A118" s="101"/>
      <c r="B118" s="150" t="s">
        <v>1495</v>
      </c>
      <c r="C118" s="151">
        <v>9458</v>
      </c>
      <c r="D118" s="150" t="s">
        <v>54</v>
      </c>
      <c r="E118" s="150" t="s">
        <v>1497</v>
      </c>
      <c r="F118" s="152" t="s">
        <v>56</v>
      </c>
      <c r="G118" s="230">
        <v>25.57</v>
      </c>
      <c r="H118" s="154"/>
      <c r="I118" s="154">
        <f t="shared" si="47"/>
        <v>0</v>
      </c>
      <c r="J118" s="154">
        <f>56+56*N9</f>
        <v>67.653599999999997</v>
      </c>
      <c r="K118" s="154">
        <f>201.14+201.14*N9</f>
        <v>242.99723399999999</v>
      </c>
      <c r="L118" s="375">
        <f t="shared" si="50"/>
        <v>0.20810000000000001</v>
      </c>
      <c r="M118" s="154">
        <f t="shared" si="35"/>
        <v>0</v>
      </c>
      <c r="N118" s="154">
        <f>J118+K118</f>
        <v>310.65083399999997</v>
      </c>
      <c r="O118" s="154">
        <f t="shared" si="48"/>
        <v>1729.9</v>
      </c>
      <c r="P118" s="154">
        <f t="shared" si="49"/>
        <v>6213.44</v>
      </c>
      <c r="Q118" s="154">
        <f t="shared" si="52"/>
        <v>0</v>
      </c>
      <c r="R118" s="155" t="e">
        <f t="shared" si="53"/>
        <v>#DIV/0!</v>
      </c>
      <c r="S118" s="407"/>
      <c r="T118" s="318"/>
      <c r="U118" s="54"/>
      <c r="V118" s="90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49"/>
      <c r="AM118" s="49"/>
      <c r="AN118" s="49"/>
    </row>
    <row r="119" spans="1:40" ht="28.5" x14ac:dyDescent="0.2">
      <c r="A119" s="101"/>
      <c r="B119" s="150" t="s">
        <v>1496</v>
      </c>
      <c r="C119" s="151">
        <v>7631</v>
      </c>
      <c r="D119" s="150" t="s">
        <v>54</v>
      </c>
      <c r="E119" s="150" t="s">
        <v>1494</v>
      </c>
      <c r="F119" s="152" t="s">
        <v>56</v>
      </c>
      <c r="G119" s="230">
        <v>661.99</v>
      </c>
      <c r="H119" s="154"/>
      <c r="I119" s="154">
        <f t="shared" si="47"/>
        <v>0</v>
      </c>
      <c r="J119" s="154">
        <f>2.73+2.73*N9</f>
        <v>3.2981129999999999</v>
      </c>
      <c r="K119" s="154">
        <f>35.34+35.34*N9</f>
        <v>42.694254000000001</v>
      </c>
      <c r="L119" s="375">
        <f t="shared" si="50"/>
        <v>0.20810000000000001</v>
      </c>
      <c r="M119" s="154">
        <f t="shared" si="35"/>
        <v>0</v>
      </c>
      <c r="N119" s="154">
        <f t="shared" si="51"/>
        <v>45.992367000000002</v>
      </c>
      <c r="O119" s="154">
        <f t="shared" si="48"/>
        <v>2183.3200000000002</v>
      </c>
      <c r="P119" s="154">
        <f t="shared" si="49"/>
        <v>28263.17</v>
      </c>
      <c r="Q119" s="154">
        <f t="shared" si="52"/>
        <v>0</v>
      </c>
      <c r="R119" s="155" t="e">
        <f t="shared" si="53"/>
        <v>#DIV/0!</v>
      </c>
      <c r="S119" s="407"/>
      <c r="T119" s="318"/>
      <c r="U119" s="54"/>
      <c r="V119" s="136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49"/>
      <c r="AM119" s="49"/>
      <c r="AN119" s="49"/>
    </row>
    <row r="120" spans="1:40" ht="15" x14ac:dyDescent="0.2">
      <c r="A120" s="101"/>
      <c r="B120" s="146" t="s">
        <v>179</v>
      </c>
      <c r="C120" s="146"/>
      <c r="D120" s="146"/>
      <c r="E120" s="146" t="s">
        <v>180</v>
      </c>
      <c r="F120" s="146"/>
      <c r="G120" s="147"/>
      <c r="H120" s="148"/>
      <c r="I120" s="205"/>
      <c r="J120" s="146"/>
      <c r="K120" s="146"/>
      <c r="L120" s="376"/>
      <c r="M120" s="376"/>
      <c r="N120" s="146"/>
      <c r="O120" s="205"/>
      <c r="P120" s="205"/>
      <c r="Q120" s="330">
        <f>Q121</f>
        <v>0</v>
      </c>
      <c r="R120" s="331" t="e">
        <f t="shared" si="53"/>
        <v>#DIV/0!</v>
      </c>
      <c r="S120" s="407"/>
      <c r="T120" s="49"/>
      <c r="U120" s="54"/>
      <c r="V120" s="90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49"/>
      <c r="AM120" s="49"/>
      <c r="AN120" s="49"/>
    </row>
    <row r="121" spans="1:40" ht="28.5" x14ac:dyDescent="0.2">
      <c r="A121" s="101"/>
      <c r="B121" s="150" t="s">
        <v>181</v>
      </c>
      <c r="C121" s="151" t="s">
        <v>182</v>
      </c>
      <c r="D121" s="150" t="s">
        <v>67</v>
      </c>
      <c r="E121" s="150" t="s">
        <v>183</v>
      </c>
      <c r="F121" s="152" t="s">
        <v>56</v>
      </c>
      <c r="G121" s="230">
        <v>6.25</v>
      </c>
      <c r="H121" s="154"/>
      <c r="I121" s="154">
        <f>ROUND(G121*H121,2)</f>
        <v>0</v>
      </c>
      <c r="J121" s="154">
        <v>30.18</v>
      </c>
      <c r="K121" s="154">
        <v>317.08</v>
      </c>
      <c r="L121" s="375">
        <f>$H$9</f>
        <v>0.20810000000000001</v>
      </c>
      <c r="M121" s="154">
        <f t="shared" si="35"/>
        <v>0</v>
      </c>
      <c r="N121" s="154">
        <f>J121+K121</f>
        <v>347.26</v>
      </c>
      <c r="O121" s="154">
        <f>ROUND(G121*J121,2)</f>
        <v>188.63</v>
      </c>
      <c r="P121" s="154">
        <f>ROUND(G121*K121,2)</f>
        <v>1981.75</v>
      </c>
      <c r="Q121" s="154">
        <f>ROUND(G121*M121,2)</f>
        <v>0</v>
      </c>
      <c r="R121" s="155" t="e">
        <f>Q121/$P$586</f>
        <v>#DIV/0!</v>
      </c>
      <c r="S121" s="407"/>
      <c r="T121" s="49"/>
      <c r="U121" s="315"/>
      <c r="V121" s="316"/>
      <c r="W121" s="317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49"/>
      <c r="AM121" s="49"/>
      <c r="AN121" s="49"/>
    </row>
    <row r="122" spans="1:40" ht="15" x14ac:dyDescent="0.2">
      <c r="A122" s="101"/>
      <c r="B122" s="146">
        <v>4</v>
      </c>
      <c r="C122" s="146"/>
      <c r="D122" s="146"/>
      <c r="E122" s="146" t="s">
        <v>184</v>
      </c>
      <c r="F122" s="146"/>
      <c r="G122" s="147"/>
      <c r="H122" s="148"/>
      <c r="I122" s="205"/>
      <c r="J122" s="146"/>
      <c r="K122" s="146"/>
      <c r="L122" s="376"/>
      <c r="M122" s="376"/>
      <c r="N122" s="146"/>
      <c r="O122" s="146"/>
      <c r="P122" s="146"/>
      <c r="Q122" s="330">
        <f>SUM(Q123,Q131,Q136)</f>
        <v>0</v>
      </c>
      <c r="R122" s="331" t="e">
        <f t="shared" ref="R122:R155" si="54">Q122/$P$586</f>
        <v>#DIV/0!</v>
      </c>
      <c r="S122" s="407"/>
      <c r="T122" s="156"/>
      <c r="U122" s="315"/>
      <c r="V122" s="322"/>
      <c r="W122" s="317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3"/>
      <c r="AK122" s="53"/>
      <c r="AL122" s="49"/>
      <c r="AM122" s="49"/>
      <c r="AN122" s="49"/>
    </row>
    <row r="123" spans="1:40" ht="15" x14ac:dyDescent="0.2">
      <c r="A123" s="101"/>
      <c r="B123" s="146" t="s">
        <v>185</v>
      </c>
      <c r="C123" s="146"/>
      <c r="D123" s="146"/>
      <c r="E123" s="146" t="s">
        <v>186</v>
      </c>
      <c r="F123" s="146"/>
      <c r="G123" s="147"/>
      <c r="H123" s="148"/>
      <c r="I123" s="205"/>
      <c r="J123" s="146"/>
      <c r="K123" s="146"/>
      <c r="L123" s="376"/>
      <c r="M123" s="376"/>
      <c r="N123" s="146"/>
      <c r="O123" s="146"/>
      <c r="P123" s="146"/>
      <c r="Q123" s="330">
        <f>SUM(Q124:Q130)</f>
        <v>0</v>
      </c>
      <c r="R123" s="331" t="e">
        <f t="shared" si="54"/>
        <v>#DIV/0!</v>
      </c>
      <c r="S123" s="407"/>
      <c r="T123" s="49"/>
      <c r="U123" s="315"/>
      <c r="V123" s="322"/>
      <c r="W123" s="317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3"/>
      <c r="AL123" s="49"/>
      <c r="AM123" s="49"/>
      <c r="AN123" s="49"/>
    </row>
    <row r="124" spans="1:40" ht="28.5" x14ac:dyDescent="0.2">
      <c r="A124" s="101"/>
      <c r="B124" s="150" t="s">
        <v>187</v>
      </c>
      <c r="C124" s="151" t="s">
        <v>188</v>
      </c>
      <c r="D124" s="150" t="s">
        <v>67</v>
      </c>
      <c r="E124" s="150" t="s">
        <v>189</v>
      </c>
      <c r="F124" s="152" t="s">
        <v>56</v>
      </c>
      <c r="G124" s="230">
        <v>5.63</v>
      </c>
      <c r="H124" s="154"/>
      <c r="I124" s="154">
        <f t="shared" ref="I124:I130" si="55">ROUND(G124*H124,2)</f>
        <v>0</v>
      </c>
      <c r="J124" s="154">
        <v>22.08</v>
      </c>
      <c r="K124" s="154">
        <v>46.9</v>
      </c>
      <c r="L124" s="375">
        <f>$H$9</f>
        <v>0.20810000000000001</v>
      </c>
      <c r="M124" s="154">
        <f t="shared" si="35"/>
        <v>0</v>
      </c>
      <c r="N124" s="154">
        <f>J124+K124</f>
        <v>68.97999999999999</v>
      </c>
      <c r="O124" s="154">
        <f t="shared" ref="O124:O130" si="56">ROUND(G124*J124,2)</f>
        <v>124.31</v>
      </c>
      <c r="P124" s="154">
        <f t="shared" ref="P124:P130" si="57">ROUND(G124*K124,2)</f>
        <v>264.05</v>
      </c>
      <c r="Q124" s="154">
        <f>ROUND(G124*M124,2)</f>
        <v>0</v>
      </c>
      <c r="R124" s="155" t="e">
        <f t="shared" si="54"/>
        <v>#DIV/0!</v>
      </c>
      <c r="S124" s="407"/>
      <c r="T124" s="156"/>
      <c r="U124" s="315"/>
      <c r="V124" s="321"/>
      <c r="W124" s="317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49"/>
      <c r="AM124" s="49"/>
      <c r="AN124" s="49"/>
    </row>
    <row r="125" spans="1:40" ht="28.5" x14ac:dyDescent="0.2">
      <c r="A125" s="101"/>
      <c r="B125" s="150" t="s">
        <v>190</v>
      </c>
      <c r="C125" s="151" t="s">
        <v>191</v>
      </c>
      <c r="D125" s="150" t="s">
        <v>67</v>
      </c>
      <c r="E125" s="150" t="s">
        <v>192</v>
      </c>
      <c r="F125" s="152" t="s">
        <v>56</v>
      </c>
      <c r="G125" s="230">
        <v>1188.3499999999999</v>
      </c>
      <c r="H125" s="154"/>
      <c r="I125" s="154">
        <f t="shared" si="55"/>
        <v>0</v>
      </c>
      <c r="J125" s="154">
        <v>31.82</v>
      </c>
      <c r="K125" s="154">
        <v>60.41</v>
      </c>
      <c r="L125" s="375">
        <f t="shared" ref="L125:L130" si="58">$H$9</f>
        <v>0.20810000000000001</v>
      </c>
      <c r="M125" s="154">
        <f t="shared" si="35"/>
        <v>0</v>
      </c>
      <c r="N125" s="154">
        <f>J125+K125</f>
        <v>92.22999999999999</v>
      </c>
      <c r="O125" s="154">
        <f t="shared" si="56"/>
        <v>37813.300000000003</v>
      </c>
      <c r="P125" s="154">
        <f t="shared" si="57"/>
        <v>71788.22</v>
      </c>
      <c r="Q125" s="154">
        <f t="shared" ref="Q125:Q130" si="59">ROUND(G125*M125,2)</f>
        <v>0</v>
      </c>
      <c r="R125" s="155" t="e">
        <f t="shared" si="54"/>
        <v>#DIV/0!</v>
      </c>
      <c r="S125" s="407"/>
      <c r="T125" s="156"/>
      <c r="U125" s="315"/>
      <c r="V125" s="316"/>
      <c r="W125" s="317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49"/>
      <c r="AM125" s="49"/>
      <c r="AN125" s="49"/>
    </row>
    <row r="126" spans="1:40" ht="15" x14ac:dyDescent="0.2">
      <c r="A126" s="101"/>
      <c r="B126" s="150" t="s">
        <v>193</v>
      </c>
      <c r="C126" s="151" t="s">
        <v>194</v>
      </c>
      <c r="D126" s="150" t="s">
        <v>54</v>
      </c>
      <c r="E126" s="150" t="s">
        <v>195</v>
      </c>
      <c r="F126" s="152" t="s">
        <v>56</v>
      </c>
      <c r="G126" s="230">
        <v>142.13</v>
      </c>
      <c r="H126" s="154"/>
      <c r="I126" s="154">
        <f t="shared" si="55"/>
        <v>0</v>
      </c>
      <c r="J126" s="154">
        <v>74.41</v>
      </c>
      <c r="K126" s="154">
        <v>174.13</v>
      </c>
      <c r="L126" s="375">
        <f t="shared" si="58"/>
        <v>0.20810000000000001</v>
      </c>
      <c r="M126" s="154">
        <f t="shared" si="35"/>
        <v>0</v>
      </c>
      <c r="N126" s="154">
        <f t="shared" ref="N126:N130" si="60">J126+K126</f>
        <v>248.54</v>
      </c>
      <c r="O126" s="154">
        <f t="shared" si="56"/>
        <v>10575.89</v>
      </c>
      <c r="P126" s="154">
        <f t="shared" si="57"/>
        <v>24749.1</v>
      </c>
      <c r="Q126" s="154">
        <f t="shared" si="59"/>
        <v>0</v>
      </c>
      <c r="R126" s="155" t="e">
        <f t="shared" si="54"/>
        <v>#DIV/0!</v>
      </c>
      <c r="S126" s="407"/>
      <c r="T126" s="156"/>
      <c r="U126" s="315"/>
      <c r="V126" s="316"/>
      <c r="W126" s="317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49"/>
      <c r="AM126" s="49"/>
      <c r="AN126" s="49"/>
    </row>
    <row r="127" spans="1:40" ht="15" x14ac:dyDescent="0.2">
      <c r="A127" s="101"/>
      <c r="B127" s="150" t="s">
        <v>196</v>
      </c>
      <c r="C127" s="151" t="s">
        <v>197</v>
      </c>
      <c r="D127" s="150" t="s">
        <v>67</v>
      </c>
      <c r="E127" s="150" t="s">
        <v>198</v>
      </c>
      <c r="F127" s="152" t="s">
        <v>99</v>
      </c>
      <c r="G127" s="230">
        <v>215.84</v>
      </c>
      <c r="H127" s="154"/>
      <c r="I127" s="154">
        <f t="shared" si="55"/>
        <v>0</v>
      </c>
      <c r="J127" s="154">
        <v>20.149999999999999</v>
      </c>
      <c r="K127" s="154">
        <v>66.099999999999994</v>
      </c>
      <c r="L127" s="375">
        <f t="shared" si="58"/>
        <v>0.20810000000000001</v>
      </c>
      <c r="M127" s="154">
        <f t="shared" si="35"/>
        <v>0</v>
      </c>
      <c r="N127" s="154">
        <f t="shared" si="60"/>
        <v>86.25</v>
      </c>
      <c r="O127" s="154">
        <f t="shared" si="56"/>
        <v>4349.18</v>
      </c>
      <c r="P127" s="154">
        <f t="shared" si="57"/>
        <v>14267.02</v>
      </c>
      <c r="Q127" s="154">
        <f t="shared" si="59"/>
        <v>0</v>
      </c>
      <c r="R127" s="155" t="e">
        <f t="shared" si="54"/>
        <v>#DIV/0!</v>
      </c>
      <c r="S127" s="407"/>
      <c r="T127" s="156"/>
      <c r="U127" s="54"/>
      <c r="V127" s="90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49"/>
      <c r="AM127" s="49"/>
      <c r="AN127" s="49"/>
    </row>
    <row r="128" spans="1:40" ht="28.5" x14ac:dyDescent="0.2">
      <c r="A128" s="101"/>
      <c r="B128" s="150" t="s">
        <v>199</v>
      </c>
      <c r="C128" s="151" t="s">
        <v>200</v>
      </c>
      <c r="D128" s="150" t="s">
        <v>67</v>
      </c>
      <c r="E128" s="150" t="s">
        <v>201</v>
      </c>
      <c r="F128" s="152" t="s">
        <v>99</v>
      </c>
      <c r="G128" s="230">
        <v>121.1</v>
      </c>
      <c r="H128" s="154"/>
      <c r="I128" s="154">
        <f t="shared" si="55"/>
        <v>0</v>
      </c>
      <c r="J128" s="154">
        <v>13.4</v>
      </c>
      <c r="K128" s="154">
        <v>47.3</v>
      </c>
      <c r="L128" s="375">
        <f t="shared" si="58"/>
        <v>0.20810000000000001</v>
      </c>
      <c r="M128" s="154">
        <f t="shared" si="35"/>
        <v>0</v>
      </c>
      <c r="N128" s="154">
        <f t="shared" si="60"/>
        <v>60.699999999999996</v>
      </c>
      <c r="O128" s="154">
        <f t="shared" si="56"/>
        <v>1622.74</v>
      </c>
      <c r="P128" s="154">
        <f t="shared" si="57"/>
        <v>5728.03</v>
      </c>
      <c r="Q128" s="154">
        <f t="shared" si="59"/>
        <v>0</v>
      </c>
      <c r="R128" s="155" t="e">
        <f t="shared" si="54"/>
        <v>#DIV/0!</v>
      </c>
      <c r="S128" s="407"/>
      <c r="T128" s="156"/>
      <c r="U128" s="54"/>
      <c r="V128" s="136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49"/>
      <c r="AM128" s="49"/>
      <c r="AN128" s="49"/>
    </row>
    <row r="129" spans="1:40" ht="28.5" x14ac:dyDescent="0.2">
      <c r="A129" s="101"/>
      <c r="B129" s="150" t="s">
        <v>202</v>
      </c>
      <c r="C129" s="151" t="s">
        <v>203</v>
      </c>
      <c r="D129" s="150" t="s">
        <v>67</v>
      </c>
      <c r="E129" s="150" t="s">
        <v>204</v>
      </c>
      <c r="F129" s="152" t="s">
        <v>99</v>
      </c>
      <c r="G129" s="230">
        <v>739.17</v>
      </c>
      <c r="H129" s="154"/>
      <c r="I129" s="154">
        <f t="shared" si="55"/>
        <v>0</v>
      </c>
      <c r="J129" s="154">
        <v>9.1300000000000008</v>
      </c>
      <c r="K129" s="154">
        <v>4.9400000000000004</v>
      </c>
      <c r="L129" s="375">
        <f t="shared" si="58"/>
        <v>0.20810000000000001</v>
      </c>
      <c r="M129" s="154">
        <f t="shared" si="35"/>
        <v>0</v>
      </c>
      <c r="N129" s="154">
        <f t="shared" si="60"/>
        <v>14.07</v>
      </c>
      <c r="O129" s="154">
        <f t="shared" si="56"/>
        <v>6748.62</v>
      </c>
      <c r="P129" s="154">
        <f t="shared" si="57"/>
        <v>3651.5</v>
      </c>
      <c r="Q129" s="154">
        <f t="shared" si="59"/>
        <v>0</v>
      </c>
      <c r="R129" s="155" t="e">
        <f t="shared" si="54"/>
        <v>#DIV/0!</v>
      </c>
      <c r="S129" s="407"/>
      <c r="T129" s="156"/>
      <c r="U129" s="54"/>
      <c r="V129" s="136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49"/>
      <c r="AM129" s="49"/>
      <c r="AN129" s="49"/>
    </row>
    <row r="130" spans="1:40" ht="28.5" x14ac:dyDescent="0.2">
      <c r="A130" s="101"/>
      <c r="B130" s="150" t="s">
        <v>1488</v>
      </c>
      <c r="C130" s="151">
        <v>103318</v>
      </c>
      <c r="D130" s="150" t="s">
        <v>67</v>
      </c>
      <c r="E130" s="150" t="s">
        <v>1489</v>
      </c>
      <c r="F130" s="152" t="s">
        <v>56</v>
      </c>
      <c r="G130" s="230">
        <v>200.48</v>
      </c>
      <c r="H130" s="154"/>
      <c r="I130" s="154">
        <f t="shared" si="55"/>
        <v>0</v>
      </c>
      <c r="J130" s="154">
        <f>30.35+30.35*N9</f>
        <v>36.665835000000001</v>
      </c>
      <c r="K130" s="154">
        <f>69.43+69.43*N9</f>
        <v>83.878383000000014</v>
      </c>
      <c r="L130" s="375">
        <f t="shared" si="58"/>
        <v>0.20810000000000001</v>
      </c>
      <c r="M130" s="154">
        <f t="shared" si="35"/>
        <v>0</v>
      </c>
      <c r="N130" s="154">
        <f t="shared" si="60"/>
        <v>120.54421800000001</v>
      </c>
      <c r="O130" s="154">
        <f t="shared" si="56"/>
        <v>7350.77</v>
      </c>
      <c r="P130" s="154">
        <f t="shared" si="57"/>
        <v>16815.939999999999</v>
      </c>
      <c r="Q130" s="154">
        <f t="shared" si="59"/>
        <v>0</v>
      </c>
      <c r="R130" s="155" t="e">
        <f t="shared" si="54"/>
        <v>#DIV/0!</v>
      </c>
      <c r="S130" s="407"/>
      <c r="T130" s="156"/>
      <c r="U130" s="54"/>
      <c r="V130" s="136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49"/>
      <c r="AM130" s="49"/>
      <c r="AN130" s="49"/>
    </row>
    <row r="131" spans="1:40" ht="15" x14ac:dyDescent="0.2">
      <c r="A131" s="101"/>
      <c r="B131" s="146" t="s">
        <v>205</v>
      </c>
      <c r="C131" s="146"/>
      <c r="D131" s="146"/>
      <c r="E131" s="146" t="s">
        <v>206</v>
      </c>
      <c r="F131" s="146"/>
      <c r="G131" s="147"/>
      <c r="H131" s="148"/>
      <c r="I131" s="205"/>
      <c r="J131" s="146"/>
      <c r="K131" s="146"/>
      <c r="L131" s="376"/>
      <c r="M131" s="376"/>
      <c r="N131" s="146"/>
      <c r="O131" s="205"/>
      <c r="P131" s="205"/>
      <c r="Q131" s="330">
        <f>SUM(Q132:Q135)</f>
        <v>0</v>
      </c>
      <c r="R131" s="331" t="e">
        <f t="shared" si="54"/>
        <v>#DIV/0!</v>
      </c>
      <c r="S131" s="407"/>
      <c r="T131" s="49"/>
      <c r="U131" s="54"/>
      <c r="V131" s="90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49"/>
      <c r="AM131" s="49"/>
      <c r="AN131" s="49"/>
    </row>
    <row r="132" spans="1:40" ht="42.75" x14ac:dyDescent="0.2">
      <c r="A132" s="101"/>
      <c r="B132" s="150" t="s">
        <v>207</v>
      </c>
      <c r="C132" s="151" t="s">
        <v>208</v>
      </c>
      <c r="D132" s="150" t="s">
        <v>93</v>
      </c>
      <c r="E132" s="150" t="s">
        <v>209</v>
      </c>
      <c r="F132" s="152" t="s">
        <v>56</v>
      </c>
      <c r="G132" s="230">
        <v>211.45</v>
      </c>
      <c r="H132" s="154"/>
      <c r="I132" s="154">
        <f>ROUND(G132*H132,2)</f>
        <v>0</v>
      </c>
      <c r="J132" s="154">
        <v>17.5</v>
      </c>
      <c r="K132" s="154">
        <v>125.51</v>
      </c>
      <c r="L132" s="375">
        <f>$H$9</f>
        <v>0.20810000000000001</v>
      </c>
      <c r="M132" s="154">
        <f t="shared" si="35"/>
        <v>0</v>
      </c>
      <c r="N132" s="154">
        <f>J132+K132</f>
        <v>143.01</v>
      </c>
      <c r="O132" s="154">
        <f>ROUND(G132*J132,2)</f>
        <v>3700.38</v>
      </c>
      <c r="P132" s="154">
        <f>ROUND(G132*K132,2)</f>
        <v>26539.09</v>
      </c>
      <c r="Q132" s="154">
        <f>ROUND(G132*M132,2)</f>
        <v>0</v>
      </c>
      <c r="R132" s="155" t="e">
        <f t="shared" si="54"/>
        <v>#DIV/0!</v>
      </c>
      <c r="S132" s="407"/>
      <c r="T132" s="156"/>
      <c r="U132" s="54"/>
      <c r="V132" s="136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K132" s="53"/>
      <c r="AL132" s="49"/>
      <c r="AM132" s="49"/>
      <c r="AN132" s="49"/>
    </row>
    <row r="133" spans="1:40" ht="42.75" x14ac:dyDescent="0.2">
      <c r="A133" s="101"/>
      <c r="B133" s="150" t="s">
        <v>210</v>
      </c>
      <c r="C133" s="151" t="s">
        <v>211</v>
      </c>
      <c r="D133" s="150" t="s">
        <v>93</v>
      </c>
      <c r="E133" s="150" t="s">
        <v>1359</v>
      </c>
      <c r="F133" s="152" t="s">
        <v>56</v>
      </c>
      <c r="G133" s="230">
        <v>296.66000000000003</v>
      </c>
      <c r="H133" s="154"/>
      <c r="I133" s="154">
        <f>ROUND(G133*H133,2)</f>
        <v>0</v>
      </c>
      <c r="J133" s="154">
        <v>17.5</v>
      </c>
      <c r="K133" s="154">
        <v>189.01</v>
      </c>
      <c r="L133" s="375">
        <f t="shared" ref="L133:L135" si="61">$H$9</f>
        <v>0.20810000000000001</v>
      </c>
      <c r="M133" s="154">
        <f t="shared" si="35"/>
        <v>0</v>
      </c>
      <c r="N133" s="154">
        <f t="shared" ref="N133:N135" si="62">J133+K133</f>
        <v>206.51</v>
      </c>
      <c r="O133" s="154">
        <f>ROUND(G133*J133,2)</f>
        <v>5191.55</v>
      </c>
      <c r="P133" s="154">
        <f>ROUND(G133*K133,2)</f>
        <v>56071.71</v>
      </c>
      <c r="Q133" s="154">
        <f t="shared" ref="Q133:Q135" si="63">ROUND(G133*M133,2)</f>
        <v>0</v>
      </c>
      <c r="R133" s="155" t="e">
        <f t="shared" si="54"/>
        <v>#DIV/0!</v>
      </c>
      <c r="S133" s="407"/>
      <c r="T133" s="156"/>
      <c r="U133" s="54"/>
      <c r="V133" s="90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49"/>
      <c r="AM133" s="49"/>
      <c r="AN133" s="49"/>
    </row>
    <row r="134" spans="1:40" ht="42.75" x14ac:dyDescent="0.2">
      <c r="A134" s="101"/>
      <c r="B134" s="150" t="s">
        <v>212</v>
      </c>
      <c r="C134" s="151" t="s">
        <v>213</v>
      </c>
      <c r="D134" s="150" t="s">
        <v>93</v>
      </c>
      <c r="E134" s="150" t="s">
        <v>1360</v>
      </c>
      <c r="F134" s="152" t="s">
        <v>56</v>
      </c>
      <c r="G134" s="230">
        <v>104.04</v>
      </c>
      <c r="H134" s="154"/>
      <c r="I134" s="154">
        <f>ROUND(G134*H134,2)</f>
        <v>0</v>
      </c>
      <c r="J134" s="154">
        <v>17.5</v>
      </c>
      <c r="K134" s="154">
        <v>206.08</v>
      </c>
      <c r="L134" s="375">
        <f t="shared" si="61"/>
        <v>0.20810000000000001</v>
      </c>
      <c r="M134" s="154">
        <f t="shared" si="35"/>
        <v>0</v>
      </c>
      <c r="N134" s="154">
        <f t="shared" si="62"/>
        <v>223.58</v>
      </c>
      <c r="O134" s="154">
        <f>ROUND(G134*J134,2)</f>
        <v>1820.7</v>
      </c>
      <c r="P134" s="154">
        <f>ROUND(G134*K134,2)</f>
        <v>21440.560000000001</v>
      </c>
      <c r="Q134" s="154">
        <f t="shared" si="63"/>
        <v>0</v>
      </c>
      <c r="R134" s="155" t="e">
        <f t="shared" si="54"/>
        <v>#DIV/0!</v>
      </c>
      <c r="S134" s="407"/>
      <c r="T134" s="156"/>
      <c r="U134" s="54"/>
      <c r="V134" s="136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49"/>
      <c r="AM134" s="49"/>
      <c r="AN134" s="49"/>
    </row>
    <row r="135" spans="1:40" ht="15" x14ac:dyDescent="0.2">
      <c r="A135" s="101"/>
      <c r="B135" s="150" t="s">
        <v>214</v>
      </c>
      <c r="C135" s="151" t="s">
        <v>215</v>
      </c>
      <c r="D135" s="150" t="s">
        <v>67</v>
      </c>
      <c r="E135" s="150" t="s">
        <v>216</v>
      </c>
      <c r="F135" s="152" t="s">
        <v>99</v>
      </c>
      <c r="G135" s="230">
        <v>174.07</v>
      </c>
      <c r="H135" s="154"/>
      <c r="I135" s="154">
        <f>ROUND(G135*H135,2)</f>
        <v>0</v>
      </c>
      <c r="J135" s="154">
        <v>2.4</v>
      </c>
      <c r="K135" s="154">
        <v>44.41</v>
      </c>
      <c r="L135" s="375">
        <f t="shared" si="61"/>
        <v>0.20810000000000001</v>
      </c>
      <c r="M135" s="154">
        <f t="shared" si="35"/>
        <v>0</v>
      </c>
      <c r="N135" s="154">
        <f t="shared" si="62"/>
        <v>46.809999999999995</v>
      </c>
      <c r="O135" s="154">
        <f>ROUND(G135*J135,2)</f>
        <v>417.77</v>
      </c>
      <c r="P135" s="154">
        <f>ROUND(G135*K135,2)</f>
        <v>7730.45</v>
      </c>
      <c r="Q135" s="154">
        <f t="shared" si="63"/>
        <v>0</v>
      </c>
      <c r="R135" s="155" t="e">
        <f t="shared" si="54"/>
        <v>#DIV/0!</v>
      </c>
      <c r="S135" s="407"/>
      <c r="T135" s="156"/>
      <c r="U135" s="54"/>
      <c r="V135" s="136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49"/>
      <c r="AM135" s="49"/>
      <c r="AN135" s="49"/>
    </row>
    <row r="136" spans="1:40" ht="15" x14ac:dyDescent="0.2">
      <c r="A136" s="101"/>
      <c r="B136" s="146" t="s">
        <v>217</v>
      </c>
      <c r="C136" s="146"/>
      <c r="D136" s="146"/>
      <c r="E136" s="146" t="s">
        <v>218</v>
      </c>
      <c r="F136" s="146"/>
      <c r="G136" s="147"/>
      <c r="H136" s="148"/>
      <c r="I136" s="205"/>
      <c r="J136" s="146"/>
      <c r="K136" s="146"/>
      <c r="L136" s="376"/>
      <c r="M136" s="376"/>
      <c r="N136" s="146"/>
      <c r="O136" s="205"/>
      <c r="P136" s="205"/>
      <c r="Q136" s="330">
        <f>SUM(Q137:Q138)</f>
        <v>0</v>
      </c>
      <c r="R136" s="331" t="e">
        <f t="shared" si="54"/>
        <v>#DIV/0!</v>
      </c>
      <c r="S136" s="407"/>
      <c r="T136" s="49"/>
      <c r="U136" s="54"/>
      <c r="V136" s="136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49"/>
      <c r="AM136" s="49"/>
      <c r="AN136" s="49"/>
    </row>
    <row r="137" spans="1:40" ht="28.5" x14ac:dyDescent="0.2">
      <c r="A137" s="101"/>
      <c r="B137" s="150" t="s">
        <v>219</v>
      </c>
      <c r="C137" s="151" t="s">
        <v>220</v>
      </c>
      <c r="D137" s="150" t="s">
        <v>67</v>
      </c>
      <c r="E137" s="150" t="s">
        <v>221</v>
      </c>
      <c r="F137" s="152" t="s">
        <v>56</v>
      </c>
      <c r="G137" s="230">
        <v>26.14</v>
      </c>
      <c r="H137" s="154"/>
      <c r="I137" s="154">
        <f>ROUND(G137*H137,2)</f>
        <v>0</v>
      </c>
      <c r="J137" s="154">
        <v>91.38</v>
      </c>
      <c r="K137" s="154">
        <v>268.68</v>
      </c>
      <c r="L137" s="375">
        <f>$H$9</f>
        <v>0.20810000000000001</v>
      </c>
      <c r="M137" s="154">
        <f t="shared" si="35"/>
        <v>0</v>
      </c>
      <c r="N137" s="154">
        <f>J137+K137</f>
        <v>360.06</v>
      </c>
      <c r="O137" s="154">
        <f>ROUND(G137*J137,2)</f>
        <v>2388.67</v>
      </c>
      <c r="P137" s="154">
        <f>ROUND(G137*K137,2)</f>
        <v>7023.3</v>
      </c>
      <c r="Q137" s="154">
        <f>ROUND(G137*M137,2)</f>
        <v>0</v>
      </c>
      <c r="R137" s="155" t="e">
        <f t="shared" si="54"/>
        <v>#DIV/0!</v>
      </c>
      <c r="S137" s="407"/>
      <c r="T137" s="156"/>
      <c r="U137" s="54"/>
      <c r="V137" s="136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49"/>
      <c r="AM137" s="49"/>
      <c r="AN137" s="49"/>
    </row>
    <row r="138" spans="1:40" ht="15" x14ac:dyDescent="0.2">
      <c r="A138" s="101"/>
      <c r="B138" s="150" t="s">
        <v>1361</v>
      </c>
      <c r="C138" s="151" t="s">
        <v>222</v>
      </c>
      <c r="D138" s="150" t="s">
        <v>63</v>
      </c>
      <c r="E138" s="150" t="s">
        <v>223</v>
      </c>
      <c r="F138" s="152" t="s">
        <v>56</v>
      </c>
      <c r="G138" s="230">
        <v>4.5599999999999996</v>
      </c>
      <c r="H138" s="154"/>
      <c r="I138" s="154">
        <f>ROUND(G138*H138,2)</f>
        <v>0</v>
      </c>
      <c r="J138" s="154">
        <v>40.39</v>
      </c>
      <c r="K138" s="154">
        <v>79.180000000000007</v>
      </c>
      <c r="L138" s="375">
        <f>$H$9</f>
        <v>0.20810000000000001</v>
      </c>
      <c r="M138" s="154">
        <f t="shared" si="35"/>
        <v>0</v>
      </c>
      <c r="N138" s="154">
        <f>J138+K138</f>
        <v>119.57000000000001</v>
      </c>
      <c r="O138" s="154">
        <f>ROUND(G138*J138,2)</f>
        <v>184.18</v>
      </c>
      <c r="P138" s="154">
        <f>ROUND(G138*K138,2)</f>
        <v>361.06</v>
      </c>
      <c r="Q138" s="154">
        <f>ROUND(G138*M138,2)</f>
        <v>0</v>
      </c>
      <c r="R138" s="155" t="e">
        <f t="shared" si="54"/>
        <v>#DIV/0!</v>
      </c>
      <c r="S138" s="407"/>
      <c r="T138" s="156"/>
      <c r="U138" s="54"/>
      <c r="V138" s="136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3"/>
      <c r="AK138" s="53"/>
      <c r="AL138" s="49"/>
      <c r="AM138" s="49"/>
      <c r="AN138" s="49"/>
    </row>
    <row r="139" spans="1:40" ht="15" x14ac:dyDescent="0.2">
      <c r="A139" s="101"/>
      <c r="B139" s="146">
        <v>5</v>
      </c>
      <c r="C139" s="146"/>
      <c r="D139" s="146"/>
      <c r="E139" s="146" t="s">
        <v>224</v>
      </c>
      <c r="F139" s="146"/>
      <c r="G139" s="147"/>
      <c r="H139" s="148"/>
      <c r="I139" s="205"/>
      <c r="J139" s="146"/>
      <c r="K139" s="146"/>
      <c r="L139" s="376"/>
      <c r="M139" s="376"/>
      <c r="N139" s="146"/>
      <c r="O139" s="146"/>
      <c r="P139" s="146"/>
      <c r="Q139" s="330">
        <f>Q140+Q144+Q147</f>
        <v>0</v>
      </c>
      <c r="R139" s="331" t="e">
        <f t="shared" si="54"/>
        <v>#DIV/0!</v>
      </c>
      <c r="S139" s="407"/>
      <c r="T139" s="49"/>
      <c r="U139" s="54"/>
      <c r="V139" s="136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49"/>
      <c r="AM139" s="49"/>
      <c r="AN139" s="49"/>
    </row>
    <row r="140" spans="1:40" ht="15" x14ac:dyDescent="0.2">
      <c r="A140" s="101"/>
      <c r="B140" s="146" t="s">
        <v>225</v>
      </c>
      <c r="C140" s="146"/>
      <c r="D140" s="146"/>
      <c r="E140" s="146" t="s">
        <v>131</v>
      </c>
      <c r="F140" s="146"/>
      <c r="G140" s="147"/>
      <c r="H140" s="148"/>
      <c r="I140" s="205"/>
      <c r="J140" s="146"/>
      <c r="K140" s="146"/>
      <c r="L140" s="376"/>
      <c r="M140" s="376"/>
      <c r="N140" s="146"/>
      <c r="O140" s="146"/>
      <c r="P140" s="146"/>
      <c r="Q140" s="330">
        <f>SUM(Q141:Q143)</f>
        <v>0</v>
      </c>
      <c r="R140" s="331" t="e">
        <f t="shared" si="54"/>
        <v>#DIV/0!</v>
      </c>
      <c r="S140" s="407"/>
      <c r="T140" s="49"/>
      <c r="U140" s="54"/>
      <c r="V140" s="136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49"/>
      <c r="AM140" s="49"/>
      <c r="AN140" s="49"/>
    </row>
    <row r="141" spans="1:40" ht="42.75" x14ac:dyDescent="0.2">
      <c r="A141" s="101"/>
      <c r="B141" s="150" t="s">
        <v>226</v>
      </c>
      <c r="C141" s="151" t="s">
        <v>227</v>
      </c>
      <c r="D141" s="150" t="s">
        <v>67</v>
      </c>
      <c r="E141" s="150" t="s">
        <v>228</v>
      </c>
      <c r="F141" s="152" t="s">
        <v>110</v>
      </c>
      <c r="G141" s="230">
        <v>910.26</v>
      </c>
      <c r="H141" s="154"/>
      <c r="I141" s="154">
        <f>ROUND(G141*H141,2)</f>
        <v>0</v>
      </c>
      <c r="J141" s="154">
        <v>1.53</v>
      </c>
      <c r="K141" s="154">
        <v>21.58</v>
      </c>
      <c r="L141" s="375">
        <f>$H$9</f>
        <v>0.20810000000000001</v>
      </c>
      <c r="M141" s="154">
        <f t="shared" si="35"/>
        <v>0</v>
      </c>
      <c r="N141" s="154">
        <f>J141+K141</f>
        <v>23.11</v>
      </c>
      <c r="O141" s="154">
        <f>ROUND(G141*J141,2)</f>
        <v>1392.7</v>
      </c>
      <c r="P141" s="154">
        <f>ROUND(G141*K141,2)</f>
        <v>19643.41</v>
      </c>
      <c r="Q141" s="154">
        <f>ROUND(G141*M141,2)</f>
        <v>0</v>
      </c>
      <c r="R141" s="155" t="e">
        <f t="shared" si="54"/>
        <v>#DIV/0!</v>
      </c>
      <c r="S141" s="407"/>
      <c r="T141" s="156"/>
      <c r="U141" s="54"/>
      <c r="V141" s="136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49"/>
      <c r="AM141" s="49"/>
      <c r="AN141" s="49"/>
    </row>
    <row r="142" spans="1:40" ht="42.75" x14ac:dyDescent="0.2">
      <c r="A142" s="101"/>
      <c r="B142" s="150" t="s">
        <v>229</v>
      </c>
      <c r="C142" s="151" t="s">
        <v>230</v>
      </c>
      <c r="D142" s="150" t="s">
        <v>67</v>
      </c>
      <c r="E142" s="150" t="s">
        <v>231</v>
      </c>
      <c r="F142" s="152" t="s">
        <v>56</v>
      </c>
      <c r="G142" s="230">
        <v>613.75</v>
      </c>
      <c r="H142" s="154"/>
      <c r="I142" s="154">
        <f>ROUND(G142*H142,2)</f>
        <v>0</v>
      </c>
      <c r="J142" s="154">
        <v>5.64</v>
      </c>
      <c r="K142" s="154">
        <v>32.659999999999997</v>
      </c>
      <c r="L142" s="375">
        <f t="shared" ref="L142:L143" si="64">$H$9</f>
        <v>0.20810000000000001</v>
      </c>
      <c r="M142" s="154">
        <f t="shared" si="35"/>
        <v>0</v>
      </c>
      <c r="N142" s="154">
        <f t="shared" ref="N142:N143" si="65">J142+K142</f>
        <v>38.299999999999997</v>
      </c>
      <c r="O142" s="154">
        <f>ROUND(G142*J142,2)</f>
        <v>3461.55</v>
      </c>
      <c r="P142" s="154">
        <f>ROUND(G142*K142,2)</f>
        <v>20045.080000000002</v>
      </c>
      <c r="Q142" s="154">
        <f t="shared" ref="Q142:Q143" si="66">ROUND(G142*M142,2)</f>
        <v>0</v>
      </c>
      <c r="R142" s="155" t="e">
        <f t="shared" si="54"/>
        <v>#DIV/0!</v>
      </c>
      <c r="S142" s="407"/>
      <c r="T142" s="156"/>
      <c r="U142" s="54"/>
      <c r="V142" s="136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3"/>
      <c r="AK142" s="53"/>
      <c r="AL142" s="49"/>
      <c r="AM142" s="49"/>
      <c r="AN142" s="49"/>
    </row>
    <row r="143" spans="1:40" ht="39" customHeight="1" x14ac:dyDescent="0.2">
      <c r="A143" s="101"/>
      <c r="B143" s="150" t="s">
        <v>232</v>
      </c>
      <c r="C143" s="151" t="s">
        <v>233</v>
      </c>
      <c r="D143" s="150" t="s">
        <v>67</v>
      </c>
      <c r="E143" s="207" t="s">
        <v>234</v>
      </c>
      <c r="F143" s="152" t="s">
        <v>56</v>
      </c>
      <c r="G143" s="230">
        <v>613.75</v>
      </c>
      <c r="H143" s="154"/>
      <c r="I143" s="154">
        <f>ROUND(G143*H143,2)</f>
        <v>0</v>
      </c>
      <c r="J143" s="154">
        <v>4.6500000000000004</v>
      </c>
      <c r="K143" s="154">
        <v>31.19</v>
      </c>
      <c r="L143" s="375">
        <f t="shared" si="64"/>
        <v>0.20810000000000001</v>
      </c>
      <c r="M143" s="154">
        <f t="shared" si="35"/>
        <v>0</v>
      </c>
      <c r="N143" s="154">
        <f t="shared" si="65"/>
        <v>35.840000000000003</v>
      </c>
      <c r="O143" s="154">
        <f>ROUND(G143*J143,2)</f>
        <v>2853.94</v>
      </c>
      <c r="P143" s="154">
        <f>ROUND(G143*K143,2)</f>
        <v>19142.86</v>
      </c>
      <c r="Q143" s="154">
        <f t="shared" si="66"/>
        <v>0</v>
      </c>
      <c r="R143" s="155" t="e">
        <f t="shared" si="54"/>
        <v>#DIV/0!</v>
      </c>
      <c r="S143" s="407"/>
      <c r="T143" s="156"/>
      <c r="U143" s="54"/>
      <c r="V143" s="136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49"/>
      <c r="AM143" s="49"/>
      <c r="AN143" s="49"/>
    </row>
    <row r="144" spans="1:40" ht="15" x14ac:dyDescent="0.2">
      <c r="A144" s="101"/>
      <c r="B144" s="146" t="s">
        <v>235</v>
      </c>
      <c r="C144" s="146"/>
      <c r="D144" s="146"/>
      <c r="E144" s="146" t="s">
        <v>236</v>
      </c>
      <c r="F144" s="146"/>
      <c r="G144" s="147"/>
      <c r="H144" s="148"/>
      <c r="I144" s="205"/>
      <c r="J144" s="146"/>
      <c r="K144" s="146"/>
      <c r="L144" s="376"/>
      <c r="M144" s="376"/>
      <c r="N144" s="146"/>
      <c r="O144" s="146"/>
      <c r="P144" s="146"/>
      <c r="Q144" s="330">
        <f>SUM(Q145:Q146)</f>
        <v>0</v>
      </c>
      <c r="R144" s="331" t="e">
        <f t="shared" si="54"/>
        <v>#DIV/0!</v>
      </c>
      <c r="S144" s="407"/>
      <c r="T144" s="49"/>
      <c r="U144" s="54"/>
      <c r="V144" s="136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53"/>
      <c r="AK144" s="53"/>
      <c r="AL144" s="49"/>
      <c r="AM144" s="49"/>
      <c r="AN144" s="49"/>
    </row>
    <row r="145" spans="1:40" ht="42.75" x14ac:dyDescent="0.2">
      <c r="A145" s="101"/>
      <c r="B145" s="150" t="s">
        <v>237</v>
      </c>
      <c r="C145" s="151" t="s">
        <v>238</v>
      </c>
      <c r="D145" s="150" t="s">
        <v>67</v>
      </c>
      <c r="E145" s="150" t="s">
        <v>239</v>
      </c>
      <c r="F145" s="152" t="s">
        <v>56</v>
      </c>
      <c r="G145" s="230">
        <v>613.75</v>
      </c>
      <c r="H145" s="154"/>
      <c r="I145" s="154">
        <f>ROUND(G145*H145,2)</f>
        <v>0</v>
      </c>
      <c r="J145" s="154">
        <v>5.89</v>
      </c>
      <c r="K145" s="154">
        <v>45.4</v>
      </c>
      <c r="L145" s="375">
        <f>$H$9</f>
        <v>0.20810000000000001</v>
      </c>
      <c r="M145" s="154">
        <f t="shared" si="35"/>
        <v>0</v>
      </c>
      <c r="N145" s="154">
        <f>J145+K145</f>
        <v>51.29</v>
      </c>
      <c r="O145" s="154">
        <f>ROUND(G145*J145,2)</f>
        <v>3614.99</v>
      </c>
      <c r="P145" s="154">
        <f>ROUND(G145*K145,2)</f>
        <v>27864.25</v>
      </c>
      <c r="Q145" s="154">
        <f>ROUND(G145*M145,2)</f>
        <v>0</v>
      </c>
      <c r="R145" s="155" t="e">
        <f t="shared" si="54"/>
        <v>#DIV/0!</v>
      </c>
      <c r="S145" s="407"/>
      <c r="T145" s="156"/>
      <c r="U145" s="54"/>
      <c r="V145" s="136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49"/>
      <c r="AM145" s="49"/>
      <c r="AN145" s="49"/>
    </row>
    <row r="146" spans="1:40" ht="15" x14ac:dyDescent="0.2">
      <c r="A146" s="101"/>
      <c r="B146" s="150" t="s">
        <v>240</v>
      </c>
      <c r="C146" s="151" t="s">
        <v>241</v>
      </c>
      <c r="D146" s="150" t="s">
        <v>63</v>
      </c>
      <c r="E146" s="150" t="s">
        <v>242</v>
      </c>
      <c r="F146" s="152" t="s">
        <v>56</v>
      </c>
      <c r="G146" s="230">
        <v>21.99</v>
      </c>
      <c r="H146" s="154"/>
      <c r="I146" s="154">
        <f>ROUND(G146*H146,2)</f>
        <v>0</v>
      </c>
      <c r="J146" s="154">
        <v>0</v>
      </c>
      <c r="K146" s="154">
        <v>115.76</v>
      </c>
      <c r="L146" s="375">
        <f>$H$9</f>
        <v>0.20810000000000001</v>
      </c>
      <c r="M146" s="154">
        <f t="shared" si="35"/>
        <v>0</v>
      </c>
      <c r="N146" s="154">
        <f>J146+K146</f>
        <v>115.76</v>
      </c>
      <c r="O146" s="154">
        <f>ROUND(G146*J146,2)</f>
        <v>0</v>
      </c>
      <c r="P146" s="154">
        <f>ROUND(G146*K146,2)</f>
        <v>2545.56</v>
      </c>
      <c r="Q146" s="154">
        <f>ROUND(G146*M146,2)</f>
        <v>0</v>
      </c>
      <c r="R146" s="155" t="e">
        <f t="shared" si="54"/>
        <v>#DIV/0!</v>
      </c>
      <c r="S146" s="407"/>
      <c r="T146" s="156"/>
      <c r="U146" s="54"/>
      <c r="V146" s="136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  <c r="AK146" s="53"/>
      <c r="AL146" s="49"/>
      <c r="AM146" s="49"/>
      <c r="AN146" s="49"/>
    </row>
    <row r="147" spans="1:40" ht="15" x14ac:dyDescent="0.2">
      <c r="A147" s="101"/>
      <c r="B147" s="146" t="s">
        <v>243</v>
      </c>
      <c r="C147" s="146"/>
      <c r="D147" s="146"/>
      <c r="E147" s="146" t="s">
        <v>244</v>
      </c>
      <c r="F147" s="146"/>
      <c r="G147" s="147"/>
      <c r="H147" s="148"/>
      <c r="I147" s="205"/>
      <c r="J147" s="146"/>
      <c r="K147" s="146"/>
      <c r="L147" s="376"/>
      <c r="M147" s="376"/>
      <c r="N147" s="146"/>
      <c r="O147" s="205"/>
      <c r="P147" s="205"/>
      <c r="Q147" s="330">
        <f>SUM(Q148:Q150)</f>
        <v>0</v>
      </c>
      <c r="R147" s="331" t="e">
        <f t="shared" si="54"/>
        <v>#DIV/0!</v>
      </c>
      <c r="S147" s="407"/>
      <c r="T147" s="49"/>
      <c r="U147" s="54"/>
      <c r="V147" s="136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3"/>
      <c r="AK147" s="53"/>
      <c r="AL147" s="49"/>
      <c r="AM147" s="49"/>
      <c r="AN147" s="49"/>
    </row>
    <row r="148" spans="1:40" ht="28.5" x14ac:dyDescent="0.2">
      <c r="A148" s="101"/>
      <c r="B148" s="150" t="s">
        <v>245</v>
      </c>
      <c r="C148" s="151" t="s">
        <v>246</v>
      </c>
      <c r="D148" s="150" t="s">
        <v>67</v>
      </c>
      <c r="E148" s="150" t="s">
        <v>247</v>
      </c>
      <c r="F148" s="152" t="s">
        <v>99</v>
      </c>
      <c r="G148" s="230">
        <v>120</v>
      </c>
      <c r="H148" s="154"/>
      <c r="I148" s="154">
        <f>ROUND(G148*H148,2)</f>
        <v>0</v>
      </c>
      <c r="J148" s="154">
        <v>25.93</v>
      </c>
      <c r="K148" s="154">
        <v>203.01</v>
      </c>
      <c r="L148" s="375">
        <f>$H$9</f>
        <v>0.20810000000000001</v>
      </c>
      <c r="M148" s="154">
        <f t="shared" si="35"/>
        <v>0</v>
      </c>
      <c r="N148" s="154">
        <f>J148+K148</f>
        <v>228.94</v>
      </c>
      <c r="O148" s="154">
        <f>ROUND(G148*J148,2)</f>
        <v>3111.6</v>
      </c>
      <c r="P148" s="154">
        <f>ROUND(G148*K148,2)</f>
        <v>24361.200000000001</v>
      </c>
      <c r="Q148" s="154">
        <f>ROUND(G148*M148,2)</f>
        <v>0</v>
      </c>
      <c r="R148" s="155" t="e">
        <f t="shared" si="54"/>
        <v>#DIV/0!</v>
      </c>
      <c r="S148" s="407"/>
      <c r="T148" s="156"/>
      <c r="U148" s="54"/>
      <c r="V148" s="136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53"/>
      <c r="AK148" s="53"/>
      <c r="AL148" s="49"/>
      <c r="AM148" s="49"/>
      <c r="AN148" s="49"/>
    </row>
    <row r="149" spans="1:40" ht="28.5" x14ac:dyDescent="0.2">
      <c r="A149" s="101"/>
      <c r="B149" s="150" t="s">
        <v>248</v>
      </c>
      <c r="C149" s="151" t="s">
        <v>249</v>
      </c>
      <c r="D149" s="150" t="s">
        <v>67</v>
      </c>
      <c r="E149" s="150" t="s">
        <v>250</v>
      </c>
      <c r="F149" s="152" t="s">
        <v>99</v>
      </c>
      <c r="G149" s="230">
        <v>320.60000000000002</v>
      </c>
      <c r="H149" s="154"/>
      <c r="I149" s="154">
        <f>ROUND(G149*H149,2)</f>
        <v>0</v>
      </c>
      <c r="J149" s="154">
        <v>7.3</v>
      </c>
      <c r="K149" s="154">
        <v>61.16</v>
      </c>
      <c r="L149" s="375">
        <f t="shared" ref="L149:L150" si="67">$H$9</f>
        <v>0.20810000000000001</v>
      </c>
      <c r="M149" s="154">
        <f t="shared" ref="M149:M212" si="68">ROUND(H149+H149*L149,2)</f>
        <v>0</v>
      </c>
      <c r="N149" s="154">
        <f t="shared" ref="N149:N150" si="69">J149+K149</f>
        <v>68.459999999999994</v>
      </c>
      <c r="O149" s="154">
        <f>ROUND(G149*J149,2)</f>
        <v>2340.38</v>
      </c>
      <c r="P149" s="154">
        <f>ROUND(G149*K149,2)</f>
        <v>19607.900000000001</v>
      </c>
      <c r="Q149" s="154">
        <f t="shared" ref="Q149:Q150" si="70">ROUND(G149*M149,2)</f>
        <v>0</v>
      </c>
      <c r="R149" s="155" t="e">
        <f t="shared" si="54"/>
        <v>#DIV/0!</v>
      </c>
      <c r="S149" s="407"/>
      <c r="T149" s="156"/>
      <c r="U149" s="54"/>
      <c r="V149" s="136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49"/>
      <c r="AM149" s="49"/>
      <c r="AN149" s="49"/>
    </row>
    <row r="150" spans="1:40" ht="28.5" x14ac:dyDescent="0.2">
      <c r="A150" s="101"/>
      <c r="B150" s="150" t="s">
        <v>251</v>
      </c>
      <c r="C150" s="151" t="s">
        <v>252</v>
      </c>
      <c r="D150" s="150" t="s">
        <v>67</v>
      </c>
      <c r="E150" s="150" t="s">
        <v>253</v>
      </c>
      <c r="F150" s="152" t="s">
        <v>99</v>
      </c>
      <c r="G150" s="230">
        <v>34.06</v>
      </c>
      <c r="H150" s="154"/>
      <c r="I150" s="154">
        <f>ROUND(G150*H150,2)</f>
        <v>0</v>
      </c>
      <c r="J150" s="154">
        <v>2.97</v>
      </c>
      <c r="K150" s="154">
        <v>98.14</v>
      </c>
      <c r="L150" s="375">
        <f t="shared" si="67"/>
        <v>0.20810000000000001</v>
      </c>
      <c r="M150" s="154">
        <f t="shared" si="68"/>
        <v>0</v>
      </c>
      <c r="N150" s="154">
        <f t="shared" si="69"/>
        <v>101.11</v>
      </c>
      <c r="O150" s="154">
        <f>ROUND(G150*J150,2)</f>
        <v>101.16</v>
      </c>
      <c r="P150" s="154">
        <f>ROUND(G150*K150,2)</f>
        <v>3342.65</v>
      </c>
      <c r="Q150" s="154">
        <f t="shared" si="70"/>
        <v>0</v>
      </c>
      <c r="R150" s="155" t="e">
        <f t="shared" si="54"/>
        <v>#DIV/0!</v>
      </c>
      <c r="S150" s="407"/>
      <c r="T150" s="156"/>
      <c r="U150" s="54"/>
      <c r="V150" s="136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53"/>
      <c r="AK150" s="53"/>
      <c r="AL150" s="49"/>
      <c r="AM150" s="49"/>
      <c r="AN150" s="49"/>
    </row>
    <row r="151" spans="1:40" ht="15" x14ac:dyDescent="0.2">
      <c r="A151" s="101"/>
      <c r="B151" s="146">
        <v>6</v>
      </c>
      <c r="C151" s="146"/>
      <c r="D151" s="146"/>
      <c r="E151" s="146" t="s">
        <v>254</v>
      </c>
      <c r="F151" s="146"/>
      <c r="G151" s="147"/>
      <c r="H151" s="148"/>
      <c r="I151" s="205"/>
      <c r="J151" s="146"/>
      <c r="K151" s="146"/>
      <c r="L151" s="376"/>
      <c r="M151" s="376"/>
      <c r="N151" s="146"/>
      <c r="O151" s="146"/>
      <c r="P151" s="146"/>
      <c r="Q151" s="330">
        <f>SUM(Q152:Q154)</f>
        <v>0</v>
      </c>
      <c r="R151" s="331" t="e">
        <f t="shared" si="54"/>
        <v>#DIV/0!</v>
      </c>
      <c r="S151" s="407"/>
      <c r="T151" s="49"/>
      <c r="U151" s="54"/>
      <c r="V151" s="136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53"/>
      <c r="AK151" s="53"/>
      <c r="AL151" s="49"/>
      <c r="AM151" s="49"/>
      <c r="AN151" s="49"/>
    </row>
    <row r="152" spans="1:40" ht="28.5" x14ac:dyDescent="0.2">
      <c r="A152" s="101"/>
      <c r="B152" s="150" t="s">
        <v>255</v>
      </c>
      <c r="C152" s="151" t="s">
        <v>256</v>
      </c>
      <c r="D152" s="150" t="s">
        <v>67</v>
      </c>
      <c r="E152" s="150" t="s">
        <v>1256</v>
      </c>
      <c r="F152" s="152" t="s">
        <v>56</v>
      </c>
      <c r="G152" s="230">
        <v>185.45</v>
      </c>
      <c r="H152" s="154"/>
      <c r="I152" s="154">
        <f>ROUND(G152*H152,2)</f>
        <v>0</v>
      </c>
      <c r="J152" s="154">
        <v>31.21</v>
      </c>
      <c r="K152" s="154">
        <v>35.729999999999997</v>
      </c>
      <c r="L152" s="375">
        <f>$H$9</f>
        <v>0.20810000000000001</v>
      </c>
      <c r="M152" s="154">
        <f t="shared" si="68"/>
        <v>0</v>
      </c>
      <c r="N152" s="154">
        <f>J152+K152</f>
        <v>66.94</v>
      </c>
      <c r="O152" s="154">
        <f>ROUND(G152*J152,2)</f>
        <v>5787.89</v>
      </c>
      <c r="P152" s="154">
        <f>ROUND(G152*K152,2)</f>
        <v>6626.13</v>
      </c>
      <c r="Q152" s="154">
        <f>ROUND(G152*M152,2)</f>
        <v>0</v>
      </c>
      <c r="R152" s="155" t="e">
        <f t="shared" si="54"/>
        <v>#DIV/0!</v>
      </c>
      <c r="S152" s="407"/>
      <c r="T152" s="156"/>
      <c r="U152" s="54"/>
      <c r="V152" s="136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49"/>
      <c r="AM152" s="49"/>
      <c r="AN152" s="49"/>
    </row>
    <row r="153" spans="1:40" ht="28.5" x14ac:dyDescent="0.2">
      <c r="A153" s="101"/>
      <c r="B153" s="150" t="s">
        <v>257</v>
      </c>
      <c r="C153" s="151" t="s">
        <v>258</v>
      </c>
      <c r="D153" s="150" t="s">
        <v>67</v>
      </c>
      <c r="E153" s="150" t="s">
        <v>259</v>
      </c>
      <c r="F153" s="152" t="s">
        <v>56</v>
      </c>
      <c r="G153" s="230">
        <v>875.61</v>
      </c>
      <c r="H153" s="154"/>
      <c r="I153" s="154">
        <f>ROUND(G153*H153,2)</f>
        <v>0</v>
      </c>
      <c r="J153" s="154">
        <v>19.079999999999998</v>
      </c>
      <c r="K153" s="154">
        <v>17.64</v>
      </c>
      <c r="L153" s="375">
        <f t="shared" ref="L153:L154" si="71">$H$9</f>
        <v>0.20810000000000001</v>
      </c>
      <c r="M153" s="154">
        <f t="shared" si="68"/>
        <v>0</v>
      </c>
      <c r="N153" s="154">
        <f t="shared" ref="N153:N154" si="72">J153+K153</f>
        <v>36.72</v>
      </c>
      <c r="O153" s="154">
        <f>ROUND(G153*J153,2)</f>
        <v>16706.64</v>
      </c>
      <c r="P153" s="154">
        <f>ROUND(G153*K153,2)</f>
        <v>15445.76</v>
      </c>
      <c r="Q153" s="154">
        <f t="shared" ref="Q153:Q154" si="73">ROUND(G153*M153,2)</f>
        <v>0</v>
      </c>
      <c r="R153" s="155" t="e">
        <f t="shared" si="54"/>
        <v>#DIV/0!</v>
      </c>
      <c r="S153" s="407"/>
      <c r="T153" s="156"/>
      <c r="U153" s="54"/>
      <c r="V153" s="136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49"/>
      <c r="AM153" s="49"/>
      <c r="AN153" s="49"/>
    </row>
    <row r="154" spans="1:40" ht="28.5" x14ac:dyDescent="0.2">
      <c r="A154" s="101"/>
      <c r="B154" s="150" t="s">
        <v>260</v>
      </c>
      <c r="C154" s="151" t="s">
        <v>261</v>
      </c>
      <c r="D154" s="150" t="s">
        <v>67</v>
      </c>
      <c r="E154" s="150" t="s">
        <v>262</v>
      </c>
      <c r="F154" s="152" t="s">
        <v>56</v>
      </c>
      <c r="G154" s="230">
        <v>57.23</v>
      </c>
      <c r="H154" s="154"/>
      <c r="I154" s="154">
        <f>ROUND(G154*H154,2)</f>
        <v>0</v>
      </c>
      <c r="J154" s="154">
        <v>28.35</v>
      </c>
      <c r="K154" s="154">
        <v>36.4</v>
      </c>
      <c r="L154" s="375">
        <f t="shared" si="71"/>
        <v>0.20810000000000001</v>
      </c>
      <c r="M154" s="154">
        <f t="shared" si="68"/>
        <v>0</v>
      </c>
      <c r="N154" s="154">
        <f t="shared" si="72"/>
        <v>64.75</v>
      </c>
      <c r="O154" s="154">
        <f>ROUND(G154*J154,2)</f>
        <v>1622.47</v>
      </c>
      <c r="P154" s="154">
        <f>ROUND(G154*K154,2)</f>
        <v>2083.17</v>
      </c>
      <c r="Q154" s="154">
        <f t="shared" si="73"/>
        <v>0</v>
      </c>
      <c r="R154" s="155" t="e">
        <f t="shared" si="54"/>
        <v>#DIV/0!</v>
      </c>
      <c r="S154" s="407"/>
      <c r="T154" s="156"/>
      <c r="U154" s="54"/>
      <c r="V154" s="136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49"/>
      <c r="AM154" s="49"/>
      <c r="AN154" s="49"/>
    </row>
    <row r="155" spans="1:40" ht="15" x14ac:dyDescent="0.2">
      <c r="A155" s="101"/>
      <c r="B155" s="146">
        <v>7</v>
      </c>
      <c r="C155" s="146"/>
      <c r="D155" s="146"/>
      <c r="E155" s="146" t="s">
        <v>263</v>
      </c>
      <c r="F155" s="146"/>
      <c r="G155" s="147"/>
      <c r="H155" s="148"/>
      <c r="I155" s="205"/>
      <c r="J155" s="146"/>
      <c r="K155" s="146"/>
      <c r="L155" s="376"/>
      <c r="M155" s="376"/>
      <c r="N155" s="146"/>
      <c r="O155" s="146"/>
      <c r="P155" s="146"/>
      <c r="Q155" s="330">
        <f>Q156+Q163+Q175+Q178</f>
        <v>0</v>
      </c>
      <c r="R155" s="331" t="e">
        <f t="shared" si="54"/>
        <v>#DIV/0!</v>
      </c>
      <c r="S155" s="407"/>
      <c r="T155" s="49"/>
      <c r="U155" s="54"/>
      <c r="V155" s="136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49"/>
      <c r="AM155" s="49"/>
      <c r="AN155" s="49"/>
    </row>
    <row r="156" spans="1:40" ht="15" x14ac:dyDescent="0.2">
      <c r="A156" s="101"/>
      <c r="B156" s="146" t="s">
        <v>264</v>
      </c>
      <c r="C156" s="146"/>
      <c r="D156" s="146"/>
      <c r="E156" s="146" t="s">
        <v>265</v>
      </c>
      <c r="F156" s="146"/>
      <c r="G156" s="147"/>
      <c r="H156" s="148"/>
      <c r="I156" s="205"/>
      <c r="J156" s="146"/>
      <c r="K156" s="146"/>
      <c r="L156" s="376"/>
      <c r="M156" s="376"/>
      <c r="N156" s="146"/>
      <c r="O156" s="146"/>
      <c r="P156" s="146"/>
      <c r="Q156" s="330">
        <f>Q157</f>
        <v>0</v>
      </c>
      <c r="R156" s="331" t="e">
        <f>R157</f>
        <v>#DIV/0!</v>
      </c>
      <c r="S156" s="407"/>
      <c r="T156" s="49"/>
      <c r="U156" s="54"/>
      <c r="V156" s="136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49"/>
      <c r="AM156" s="49"/>
      <c r="AN156" s="49"/>
    </row>
    <row r="157" spans="1:40" ht="15" x14ac:dyDescent="0.2">
      <c r="A157" s="101"/>
      <c r="B157" s="146" t="s">
        <v>266</v>
      </c>
      <c r="C157" s="146"/>
      <c r="D157" s="146"/>
      <c r="E157" s="146" t="s">
        <v>267</v>
      </c>
      <c r="F157" s="146"/>
      <c r="G157" s="147"/>
      <c r="H157" s="148"/>
      <c r="I157" s="205"/>
      <c r="J157" s="146"/>
      <c r="K157" s="146"/>
      <c r="L157" s="376"/>
      <c r="M157" s="376"/>
      <c r="N157" s="146"/>
      <c r="O157" s="146"/>
      <c r="P157" s="146"/>
      <c r="Q157" s="330">
        <f>SUM(Q158:Q162)</f>
        <v>0</v>
      </c>
      <c r="R157" s="331" t="e">
        <f t="shared" ref="R157:R174" si="74">Q157/$P$586</f>
        <v>#DIV/0!</v>
      </c>
      <c r="S157" s="407"/>
      <c r="T157" s="49"/>
      <c r="U157" s="54"/>
      <c r="V157" s="136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49"/>
      <c r="AM157" s="49"/>
      <c r="AN157" s="49"/>
    </row>
    <row r="158" spans="1:40" ht="42.75" x14ac:dyDescent="0.2">
      <c r="A158" s="101"/>
      <c r="B158" s="150" t="s">
        <v>268</v>
      </c>
      <c r="C158" s="151">
        <v>90799</v>
      </c>
      <c r="D158" s="150" t="s">
        <v>67</v>
      </c>
      <c r="E158" s="150" t="s">
        <v>1578</v>
      </c>
      <c r="F158" s="152" t="s">
        <v>69</v>
      </c>
      <c r="G158" s="230">
        <v>19</v>
      </c>
      <c r="H158" s="154"/>
      <c r="I158" s="154">
        <f>ROUND(G158*H158,2)</f>
        <v>0</v>
      </c>
      <c r="J158" s="154">
        <f>82.72+82.72*N9</f>
        <v>99.934032000000002</v>
      </c>
      <c r="K158" s="154">
        <f>930.86+930.86*N9</f>
        <v>1124.571966</v>
      </c>
      <c r="L158" s="375">
        <f>$H$9</f>
        <v>0.20810000000000001</v>
      </c>
      <c r="M158" s="154">
        <f t="shared" si="68"/>
        <v>0</v>
      </c>
      <c r="N158" s="154">
        <f>J158+K158</f>
        <v>1224.5059980000001</v>
      </c>
      <c r="O158" s="154">
        <f>ROUND(G158*J158,2)</f>
        <v>1898.75</v>
      </c>
      <c r="P158" s="154">
        <f>ROUND(G158*K158,2)</f>
        <v>21366.87</v>
      </c>
      <c r="Q158" s="154">
        <f>ROUND(G158*M158,2)</f>
        <v>0</v>
      </c>
      <c r="R158" s="155" t="e">
        <f t="shared" si="74"/>
        <v>#DIV/0!</v>
      </c>
      <c r="S158" s="407"/>
      <c r="T158" s="156"/>
      <c r="U158" s="54"/>
      <c r="V158" s="136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49"/>
      <c r="AM158" s="49"/>
      <c r="AN158" s="49"/>
    </row>
    <row r="159" spans="1:40" ht="42.75" x14ac:dyDescent="0.2">
      <c r="A159" s="101"/>
      <c r="B159" s="150" t="s">
        <v>269</v>
      </c>
      <c r="C159" s="151">
        <v>90798</v>
      </c>
      <c r="D159" s="150" t="s">
        <v>67</v>
      </c>
      <c r="E159" s="150" t="s">
        <v>1579</v>
      </c>
      <c r="F159" s="152" t="s">
        <v>69</v>
      </c>
      <c r="G159" s="230">
        <v>10</v>
      </c>
      <c r="H159" s="154"/>
      <c r="I159" s="154">
        <f>ROUND(G159*H159,2)</f>
        <v>0</v>
      </c>
      <c r="J159" s="154">
        <f>76.16+76.16*N9</f>
        <v>92.008895999999993</v>
      </c>
      <c r="K159" s="154">
        <f>905.17+905.17*N9</f>
        <v>1093.535877</v>
      </c>
      <c r="L159" s="375">
        <f t="shared" ref="L159:L162" si="75">$H$9</f>
        <v>0.20810000000000001</v>
      </c>
      <c r="M159" s="154">
        <f t="shared" si="68"/>
        <v>0</v>
      </c>
      <c r="N159" s="154">
        <f t="shared" ref="N159:N162" si="76">J159+K159</f>
        <v>1185.5447730000001</v>
      </c>
      <c r="O159" s="154">
        <f>ROUND(G159*J159,2)</f>
        <v>920.09</v>
      </c>
      <c r="P159" s="154">
        <f>ROUND(G159*K159,2)</f>
        <v>10935.36</v>
      </c>
      <c r="Q159" s="154">
        <f t="shared" ref="Q159:Q162" si="77">ROUND(G159*M159,2)</f>
        <v>0</v>
      </c>
      <c r="R159" s="155" t="e">
        <f t="shared" si="74"/>
        <v>#DIV/0!</v>
      </c>
      <c r="S159" s="407"/>
      <c r="T159" s="156"/>
      <c r="U159" s="54"/>
      <c r="V159" s="136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49"/>
      <c r="AM159" s="49"/>
      <c r="AN159" s="49"/>
    </row>
    <row r="160" spans="1:40" ht="15" x14ac:dyDescent="0.2">
      <c r="A160" s="101"/>
      <c r="B160" s="150" t="s">
        <v>270</v>
      </c>
      <c r="C160" s="151" t="s">
        <v>271</v>
      </c>
      <c r="D160" s="150" t="s">
        <v>49</v>
      </c>
      <c r="E160" s="150" t="s">
        <v>272</v>
      </c>
      <c r="F160" s="152" t="s">
        <v>56</v>
      </c>
      <c r="G160" s="230">
        <v>33.71</v>
      </c>
      <c r="H160" s="154"/>
      <c r="I160" s="154">
        <f>ROUND(G160*H160,2)</f>
        <v>0</v>
      </c>
      <c r="J160" s="154">
        <v>47.26</v>
      </c>
      <c r="K160" s="154">
        <v>617.07000000000005</v>
      </c>
      <c r="L160" s="375">
        <f t="shared" si="75"/>
        <v>0.20810000000000001</v>
      </c>
      <c r="M160" s="154">
        <f t="shared" si="68"/>
        <v>0</v>
      </c>
      <c r="N160" s="154">
        <f t="shared" si="76"/>
        <v>664.33</v>
      </c>
      <c r="O160" s="154">
        <f>ROUND(G160*J160,2)</f>
        <v>1593.13</v>
      </c>
      <c r="P160" s="154">
        <f>ROUND(G160*K160,2)</f>
        <v>20801.43</v>
      </c>
      <c r="Q160" s="154">
        <f t="shared" si="77"/>
        <v>0</v>
      </c>
      <c r="R160" s="155" t="e">
        <f t="shared" si="74"/>
        <v>#DIV/0!</v>
      </c>
      <c r="S160" s="407"/>
      <c r="T160" s="156"/>
      <c r="U160" s="54"/>
      <c r="V160" s="136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49"/>
      <c r="AM160" s="49"/>
      <c r="AN160" s="49"/>
    </row>
    <row r="161" spans="1:40" ht="15" x14ac:dyDescent="0.2">
      <c r="A161" s="101"/>
      <c r="B161" s="150" t="s">
        <v>273</v>
      </c>
      <c r="C161" s="151" t="s">
        <v>274</v>
      </c>
      <c r="D161" s="150" t="s">
        <v>63</v>
      </c>
      <c r="E161" s="150" t="s">
        <v>275</v>
      </c>
      <c r="F161" s="152" t="s">
        <v>69</v>
      </c>
      <c r="G161" s="230">
        <v>3</v>
      </c>
      <c r="H161" s="154"/>
      <c r="I161" s="154">
        <f>ROUND(G161*H161,2)</f>
        <v>0</v>
      </c>
      <c r="J161" s="154">
        <v>181.03</v>
      </c>
      <c r="K161" s="154">
        <v>1359.2</v>
      </c>
      <c r="L161" s="375">
        <f t="shared" si="75"/>
        <v>0.20810000000000001</v>
      </c>
      <c r="M161" s="154">
        <f t="shared" si="68"/>
        <v>0</v>
      </c>
      <c r="N161" s="154">
        <f t="shared" si="76"/>
        <v>1540.23</v>
      </c>
      <c r="O161" s="154">
        <f>ROUND(G161*J161,2)</f>
        <v>543.09</v>
      </c>
      <c r="P161" s="154">
        <f>ROUND(G161*K161,2)</f>
        <v>4077.6</v>
      </c>
      <c r="Q161" s="154">
        <f t="shared" si="77"/>
        <v>0</v>
      </c>
      <c r="R161" s="155" t="e">
        <f t="shared" si="74"/>
        <v>#DIV/0!</v>
      </c>
      <c r="S161" s="407"/>
      <c r="T161" s="156"/>
      <c r="U161" s="54"/>
      <c r="V161" s="136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49"/>
      <c r="AM161" s="49"/>
      <c r="AN161" s="49"/>
    </row>
    <row r="162" spans="1:40" ht="15" x14ac:dyDescent="0.2">
      <c r="A162" s="101"/>
      <c r="B162" s="150" t="s">
        <v>276</v>
      </c>
      <c r="C162" s="151" t="s">
        <v>277</v>
      </c>
      <c r="D162" s="150" t="s">
        <v>63</v>
      </c>
      <c r="E162" s="150" t="s">
        <v>278</v>
      </c>
      <c r="F162" s="152" t="s">
        <v>69</v>
      </c>
      <c r="G162" s="230">
        <v>1</v>
      </c>
      <c r="H162" s="154"/>
      <c r="I162" s="154">
        <f>ROUND(G162*H162,2)</f>
        <v>0</v>
      </c>
      <c r="J162" s="154">
        <v>739.88</v>
      </c>
      <c r="K162" s="154">
        <v>4152.18</v>
      </c>
      <c r="L162" s="375">
        <f t="shared" si="75"/>
        <v>0.20810000000000001</v>
      </c>
      <c r="M162" s="154">
        <f t="shared" si="68"/>
        <v>0</v>
      </c>
      <c r="N162" s="154">
        <f t="shared" si="76"/>
        <v>4892.0600000000004</v>
      </c>
      <c r="O162" s="154">
        <f>ROUND(G162*J162,2)</f>
        <v>739.88</v>
      </c>
      <c r="P162" s="154">
        <f>ROUND(G162*K162,2)</f>
        <v>4152.18</v>
      </c>
      <c r="Q162" s="154">
        <f t="shared" si="77"/>
        <v>0</v>
      </c>
      <c r="R162" s="155" t="e">
        <f t="shared" si="74"/>
        <v>#DIV/0!</v>
      </c>
      <c r="S162" s="407"/>
      <c r="T162" s="156"/>
      <c r="U162" s="54"/>
      <c r="V162" s="136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53"/>
      <c r="AK162" s="53"/>
      <c r="AL162" s="49"/>
      <c r="AM162" s="49"/>
      <c r="AN162" s="49"/>
    </row>
    <row r="163" spans="1:40" ht="15" x14ac:dyDescent="0.2">
      <c r="A163" s="101"/>
      <c r="B163" s="146" t="s">
        <v>279</v>
      </c>
      <c r="C163" s="146"/>
      <c r="D163" s="146"/>
      <c r="E163" s="146" t="s">
        <v>280</v>
      </c>
      <c r="F163" s="146"/>
      <c r="G163" s="147"/>
      <c r="H163" s="148"/>
      <c r="I163" s="205"/>
      <c r="J163" s="146"/>
      <c r="K163" s="146"/>
      <c r="L163" s="376"/>
      <c r="M163" s="376"/>
      <c r="N163" s="146"/>
      <c r="O163" s="205"/>
      <c r="P163" s="205"/>
      <c r="Q163" s="330">
        <f>Q164+Q171</f>
        <v>0</v>
      </c>
      <c r="R163" s="331" t="e">
        <f t="shared" si="74"/>
        <v>#DIV/0!</v>
      </c>
      <c r="S163" s="407"/>
      <c r="T163" s="49"/>
      <c r="U163" s="54"/>
      <c r="V163" s="136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49"/>
      <c r="AM163" s="49"/>
      <c r="AN163" s="49"/>
    </row>
    <row r="164" spans="1:40" ht="15" x14ac:dyDescent="0.2">
      <c r="A164" s="101"/>
      <c r="B164" s="146" t="s">
        <v>281</v>
      </c>
      <c r="C164" s="146"/>
      <c r="D164" s="146"/>
      <c r="E164" s="146" t="s">
        <v>282</v>
      </c>
      <c r="F164" s="146"/>
      <c r="G164" s="147"/>
      <c r="H164" s="148"/>
      <c r="I164" s="205"/>
      <c r="J164" s="146"/>
      <c r="K164" s="146"/>
      <c r="L164" s="376"/>
      <c r="M164" s="376"/>
      <c r="N164" s="146"/>
      <c r="O164" s="205"/>
      <c r="P164" s="205"/>
      <c r="Q164" s="330">
        <f>SUM(Q165:Q170)</f>
        <v>0</v>
      </c>
      <c r="R164" s="331" t="e">
        <f t="shared" si="74"/>
        <v>#DIV/0!</v>
      </c>
      <c r="S164" s="407"/>
      <c r="T164" s="156"/>
      <c r="U164" s="54"/>
      <c r="V164" s="136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53"/>
      <c r="AK164" s="53"/>
      <c r="AL164" s="49"/>
      <c r="AM164" s="49"/>
      <c r="AN164" s="49"/>
    </row>
    <row r="165" spans="1:40" ht="28.5" x14ac:dyDescent="0.2">
      <c r="A165" s="101"/>
      <c r="B165" s="150" t="s">
        <v>283</v>
      </c>
      <c r="C165" s="151" t="s">
        <v>284</v>
      </c>
      <c r="D165" s="150" t="s">
        <v>67</v>
      </c>
      <c r="E165" s="150" t="s">
        <v>285</v>
      </c>
      <c r="F165" s="152" t="s">
        <v>56</v>
      </c>
      <c r="G165" s="230">
        <v>7.56</v>
      </c>
      <c r="H165" s="154"/>
      <c r="I165" s="154">
        <f t="shared" ref="I165:I170" si="78">ROUND(G165*H165,2)</f>
        <v>0</v>
      </c>
      <c r="J165" s="154">
        <v>12.62</v>
      </c>
      <c r="K165" s="154">
        <v>971.84</v>
      </c>
      <c r="L165" s="375">
        <f>$H$9</f>
        <v>0.20810000000000001</v>
      </c>
      <c r="M165" s="154">
        <f t="shared" si="68"/>
        <v>0</v>
      </c>
      <c r="N165" s="154">
        <f>J165+K165</f>
        <v>984.46</v>
      </c>
      <c r="O165" s="154">
        <f t="shared" ref="O165:O170" si="79">ROUND(G165*J165,2)</f>
        <v>95.41</v>
      </c>
      <c r="P165" s="154">
        <f t="shared" ref="P165:P170" si="80">ROUND(G165*K165,2)</f>
        <v>7347.11</v>
      </c>
      <c r="Q165" s="154">
        <f>ROUND(G165*M165,2)</f>
        <v>0</v>
      </c>
      <c r="R165" s="155" t="e">
        <f t="shared" si="74"/>
        <v>#DIV/0!</v>
      </c>
      <c r="S165" s="407"/>
      <c r="T165" s="156"/>
      <c r="U165" s="54"/>
      <c r="V165" s="136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49"/>
      <c r="AM165" s="49"/>
      <c r="AN165" s="49"/>
    </row>
    <row r="166" spans="1:40" ht="15" x14ac:dyDescent="0.2">
      <c r="A166" s="101"/>
      <c r="B166" s="150" t="s">
        <v>286</v>
      </c>
      <c r="C166" s="151" t="s">
        <v>287</v>
      </c>
      <c r="D166" s="150" t="s">
        <v>49</v>
      </c>
      <c r="E166" s="150" t="s">
        <v>288</v>
      </c>
      <c r="F166" s="152" t="s">
        <v>56</v>
      </c>
      <c r="G166" s="230">
        <v>20.04</v>
      </c>
      <c r="H166" s="154"/>
      <c r="I166" s="154">
        <f t="shared" si="78"/>
        <v>0</v>
      </c>
      <c r="J166" s="154">
        <v>172.17</v>
      </c>
      <c r="K166" s="154">
        <v>1187.46</v>
      </c>
      <c r="L166" s="375">
        <f t="shared" ref="L166:L170" si="81">$H$9</f>
        <v>0.20810000000000001</v>
      </c>
      <c r="M166" s="154">
        <f t="shared" si="68"/>
        <v>0</v>
      </c>
      <c r="N166" s="154">
        <f t="shared" ref="N166:N174" si="82">J166+K166</f>
        <v>1359.63</v>
      </c>
      <c r="O166" s="154">
        <f t="shared" si="79"/>
        <v>3450.29</v>
      </c>
      <c r="P166" s="154">
        <f t="shared" si="80"/>
        <v>23796.7</v>
      </c>
      <c r="Q166" s="154">
        <f t="shared" ref="Q166:Q170" si="83">ROUND(G166*M166,2)</f>
        <v>0</v>
      </c>
      <c r="R166" s="155" t="e">
        <f t="shared" si="74"/>
        <v>#DIV/0!</v>
      </c>
      <c r="S166" s="407"/>
      <c r="T166" s="156"/>
      <c r="U166" s="54"/>
      <c r="V166" s="136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49"/>
      <c r="AM166" s="49"/>
      <c r="AN166" s="49"/>
    </row>
    <row r="167" spans="1:40" ht="42.75" x14ac:dyDescent="0.2">
      <c r="A167" s="101"/>
      <c r="B167" s="150" t="s">
        <v>289</v>
      </c>
      <c r="C167" s="151" t="s">
        <v>290</v>
      </c>
      <c r="D167" s="150" t="s">
        <v>291</v>
      </c>
      <c r="E167" s="150" t="s">
        <v>292</v>
      </c>
      <c r="F167" s="152" t="s">
        <v>56</v>
      </c>
      <c r="G167" s="230">
        <v>20.25</v>
      </c>
      <c r="H167" s="154"/>
      <c r="I167" s="154">
        <f t="shared" si="78"/>
        <v>0</v>
      </c>
      <c r="J167" s="154">
        <v>187.57</v>
      </c>
      <c r="K167" s="154">
        <v>1189.6099999999999</v>
      </c>
      <c r="L167" s="375">
        <f t="shared" si="81"/>
        <v>0.20810000000000001</v>
      </c>
      <c r="M167" s="154">
        <f t="shared" si="68"/>
        <v>0</v>
      </c>
      <c r="N167" s="154">
        <f t="shared" si="82"/>
        <v>1377.1799999999998</v>
      </c>
      <c r="O167" s="154">
        <f t="shared" si="79"/>
        <v>3798.29</v>
      </c>
      <c r="P167" s="154">
        <f t="shared" si="80"/>
        <v>24089.599999999999</v>
      </c>
      <c r="Q167" s="154">
        <f t="shared" si="83"/>
        <v>0</v>
      </c>
      <c r="R167" s="155" t="e">
        <f t="shared" si="74"/>
        <v>#DIV/0!</v>
      </c>
      <c r="S167" s="407"/>
      <c r="T167" s="156"/>
      <c r="U167" s="54"/>
      <c r="V167" s="136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49"/>
      <c r="AM167" s="49"/>
      <c r="AN167" s="49"/>
    </row>
    <row r="168" spans="1:40" ht="15" x14ac:dyDescent="0.2">
      <c r="A168" s="101"/>
      <c r="B168" s="150" t="s">
        <v>293</v>
      </c>
      <c r="C168" s="151" t="s">
        <v>294</v>
      </c>
      <c r="D168" s="150" t="s">
        <v>49</v>
      </c>
      <c r="E168" s="150" t="s">
        <v>295</v>
      </c>
      <c r="F168" s="152" t="s">
        <v>56</v>
      </c>
      <c r="G168" s="230">
        <v>13.74</v>
      </c>
      <c r="H168" s="154"/>
      <c r="I168" s="154">
        <f t="shared" si="78"/>
        <v>0</v>
      </c>
      <c r="J168" s="154">
        <v>83.27</v>
      </c>
      <c r="K168" s="154">
        <v>1385.58</v>
      </c>
      <c r="L168" s="375">
        <f t="shared" si="81"/>
        <v>0.20810000000000001</v>
      </c>
      <c r="M168" s="154">
        <f t="shared" si="68"/>
        <v>0</v>
      </c>
      <c r="N168" s="154">
        <f t="shared" si="82"/>
        <v>1468.85</v>
      </c>
      <c r="O168" s="154">
        <f t="shared" si="79"/>
        <v>1144.1300000000001</v>
      </c>
      <c r="P168" s="154">
        <f t="shared" si="80"/>
        <v>19037.87</v>
      </c>
      <c r="Q168" s="154">
        <f t="shared" si="83"/>
        <v>0</v>
      </c>
      <c r="R168" s="155" t="e">
        <f t="shared" si="74"/>
        <v>#DIV/0!</v>
      </c>
      <c r="S168" s="407"/>
      <c r="T168" s="156"/>
      <c r="U168" s="54"/>
      <c r="V168" s="136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53"/>
      <c r="AK168" s="53"/>
      <c r="AL168" s="49"/>
      <c r="AM168" s="49"/>
      <c r="AN168" s="49"/>
    </row>
    <row r="169" spans="1:40" ht="15" x14ac:dyDescent="0.2">
      <c r="A169" s="101"/>
      <c r="B169" s="150" t="s">
        <v>296</v>
      </c>
      <c r="C169" s="151" t="s">
        <v>297</v>
      </c>
      <c r="D169" s="150" t="s">
        <v>63</v>
      </c>
      <c r="E169" s="150" t="s">
        <v>298</v>
      </c>
      <c r="F169" s="152" t="s">
        <v>56</v>
      </c>
      <c r="G169" s="230">
        <v>2.52</v>
      </c>
      <c r="H169" s="154"/>
      <c r="I169" s="154">
        <f t="shared" si="78"/>
        <v>0</v>
      </c>
      <c r="J169" s="154">
        <v>689.16</v>
      </c>
      <c r="K169" s="154">
        <v>708.27</v>
      </c>
      <c r="L169" s="375">
        <f t="shared" si="81"/>
        <v>0.20810000000000001</v>
      </c>
      <c r="M169" s="154">
        <f t="shared" si="68"/>
        <v>0</v>
      </c>
      <c r="N169" s="154">
        <f t="shared" si="82"/>
        <v>1397.4299999999998</v>
      </c>
      <c r="O169" s="154">
        <f t="shared" si="79"/>
        <v>1736.68</v>
      </c>
      <c r="P169" s="154">
        <f t="shared" si="80"/>
        <v>1784.84</v>
      </c>
      <c r="Q169" s="154">
        <f t="shared" si="83"/>
        <v>0</v>
      </c>
      <c r="R169" s="155" t="e">
        <f t="shared" si="74"/>
        <v>#DIV/0!</v>
      </c>
      <c r="S169" s="407"/>
      <c r="T169" s="156"/>
      <c r="U169" s="54"/>
      <c r="V169" s="136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49"/>
      <c r="AM169" s="49"/>
      <c r="AN169" s="49"/>
    </row>
    <row r="170" spans="1:40" ht="28.5" x14ac:dyDescent="0.2">
      <c r="A170" s="101"/>
      <c r="B170" s="150" t="s">
        <v>299</v>
      </c>
      <c r="C170" s="151" t="s">
        <v>300</v>
      </c>
      <c r="D170" s="150" t="s">
        <v>54</v>
      </c>
      <c r="E170" s="150" t="s">
        <v>301</v>
      </c>
      <c r="F170" s="152" t="s">
        <v>56</v>
      </c>
      <c r="G170" s="230">
        <v>10.34</v>
      </c>
      <c r="H170" s="154"/>
      <c r="I170" s="154">
        <f t="shared" si="78"/>
        <v>0</v>
      </c>
      <c r="J170" s="154">
        <v>48</v>
      </c>
      <c r="K170" s="154">
        <v>435.95</v>
      </c>
      <c r="L170" s="375">
        <f t="shared" si="81"/>
        <v>0.20810000000000001</v>
      </c>
      <c r="M170" s="154">
        <f t="shared" si="68"/>
        <v>0</v>
      </c>
      <c r="N170" s="154">
        <f t="shared" si="82"/>
        <v>483.95</v>
      </c>
      <c r="O170" s="154">
        <f t="shared" si="79"/>
        <v>496.32</v>
      </c>
      <c r="P170" s="154">
        <f t="shared" si="80"/>
        <v>4507.72</v>
      </c>
      <c r="Q170" s="154">
        <f t="shared" si="83"/>
        <v>0</v>
      </c>
      <c r="R170" s="155" t="e">
        <f t="shared" si="74"/>
        <v>#DIV/0!</v>
      </c>
      <c r="S170" s="407"/>
      <c r="T170" s="156"/>
      <c r="U170" s="54"/>
      <c r="V170" s="136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49"/>
      <c r="AM170" s="49"/>
      <c r="AN170" s="49"/>
    </row>
    <row r="171" spans="1:40" ht="18" customHeight="1" x14ac:dyDescent="0.2">
      <c r="A171" s="101"/>
      <c r="B171" s="146" t="s">
        <v>302</v>
      </c>
      <c r="C171" s="146"/>
      <c r="D171" s="146"/>
      <c r="E171" s="146" t="s">
        <v>303</v>
      </c>
      <c r="F171" s="146"/>
      <c r="G171" s="147"/>
      <c r="H171" s="148"/>
      <c r="I171" s="205"/>
      <c r="J171" s="146"/>
      <c r="K171" s="146"/>
      <c r="L171" s="376"/>
      <c r="M171" s="376"/>
      <c r="N171" s="205"/>
      <c r="O171" s="205"/>
      <c r="P171" s="205"/>
      <c r="Q171" s="330">
        <f>SUM(Q172:Q174)</f>
        <v>0</v>
      </c>
      <c r="R171" s="331" t="e">
        <f t="shared" si="74"/>
        <v>#DIV/0!</v>
      </c>
      <c r="S171" s="407"/>
      <c r="T171" s="49"/>
      <c r="U171" s="54"/>
      <c r="V171" s="136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49"/>
      <c r="AM171" s="49"/>
      <c r="AN171" s="49"/>
    </row>
    <row r="172" spans="1:40" ht="28.5" x14ac:dyDescent="0.2">
      <c r="A172" s="101"/>
      <c r="B172" s="150" t="s">
        <v>304</v>
      </c>
      <c r="C172" s="151" t="s">
        <v>305</v>
      </c>
      <c r="D172" s="150" t="s">
        <v>67</v>
      </c>
      <c r="E172" s="150" t="s">
        <v>306</v>
      </c>
      <c r="F172" s="152" t="s">
        <v>56</v>
      </c>
      <c r="G172" s="230">
        <v>49.24</v>
      </c>
      <c r="H172" s="154"/>
      <c r="I172" s="154">
        <f>ROUND(G172*H172,2)</f>
        <v>0</v>
      </c>
      <c r="J172" s="154">
        <v>35.85</v>
      </c>
      <c r="K172" s="154">
        <v>598.04</v>
      </c>
      <c r="L172" s="375">
        <f>$H$9</f>
        <v>0.20810000000000001</v>
      </c>
      <c r="M172" s="154">
        <f t="shared" si="68"/>
        <v>0</v>
      </c>
      <c r="N172" s="154">
        <f t="shared" si="82"/>
        <v>633.89</v>
      </c>
      <c r="O172" s="154">
        <f>ROUND(G172*J172,2)</f>
        <v>1765.25</v>
      </c>
      <c r="P172" s="154">
        <f>ROUND(G172*K172,2)</f>
        <v>29447.49</v>
      </c>
      <c r="Q172" s="154">
        <f>ROUND(G172*M172,2)</f>
        <v>0</v>
      </c>
      <c r="R172" s="155" t="e">
        <f t="shared" si="74"/>
        <v>#DIV/0!</v>
      </c>
      <c r="S172" s="407"/>
      <c r="T172" s="156"/>
      <c r="U172" s="54"/>
      <c r="V172" s="136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49"/>
      <c r="AM172" s="49"/>
      <c r="AN172" s="49"/>
    </row>
    <row r="173" spans="1:40" ht="42.75" x14ac:dyDescent="0.2">
      <c r="A173" s="101"/>
      <c r="B173" s="150" t="s">
        <v>307</v>
      </c>
      <c r="C173" s="151" t="s">
        <v>308</v>
      </c>
      <c r="D173" s="150" t="s">
        <v>67</v>
      </c>
      <c r="E173" s="150" t="s">
        <v>309</v>
      </c>
      <c r="F173" s="152" t="s">
        <v>56</v>
      </c>
      <c r="G173" s="230">
        <v>36.24</v>
      </c>
      <c r="H173" s="154"/>
      <c r="I173" s="154">
        <f>ROUND(G173*H173,2)</f>
        <v>0</v>
      </c>
      <c r="J173" s="154">
        <v>11.06</v>
      </c>
      <c r="K173" s="154">
        <v>358.9</v>
      </c>
      <c r="L173" s="375">
        <f t="shared" ref="L173:L174" si="84">$H$9</f>
        <v>0.20810000000000001</v>
      </c>
      <c r="M173" s="154">
        <f t="shared" si="68"/>
        <v>0</v>
      </c>
      <c r="N173" s="154">
        <f t="shared" si="82"/>
        <v>369.96</v>
      </c>
      <c r="O173" s="154">
        <f>ROUND(G173*J173,2)</f>
        <v>400.81</v>
      </c>
      <c r="P173" s="154">
        <f>ROUND(G173*K173,2)</f>
        <v>13006.54</v>
      </c>
      <c r="Q173" s="154">
        <f t="shared" ref="Q173:Q174" si="85">ROUND(G173*M173,2)</f>
        <v>0</v>
      </c>
      <c r="R173" s="155" t="e">
        <f t="shared" si="74"/>
        <v>#DIV/0!</v>
      </c>
      <c r="S173" s="407"/>
      <c r="T173" s="156"/>
      <c r="U173" s="54"/>
      <c r="V173" s="136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49"/>
      <c r="AM173" s="49"/>
      <c r="AN173" s="49"/>
    </row>
    <row r="174" spans="1:40" ht="42.75" x14ac:dyDescent="0.2">
      <c r="A174" s="101"/>
      <c r="B174" s="150" t="s">
        <v>310</v>
      </c>
      <c r="C174" s="151" t="s">
        <v>311</v>
      </c>
      <c r="D174" s="150" t="s">
        <v>67</v>
      </c>
      <c r="E174" s="150" t="s">
        <v>312</v>
      </c>
      <c r="F174" s="152" t="s">
        <v>56</v>
      </c>
      <c r="G174" s="230">
        <v>6.84</v>
      </c>
      <c r="H174" s="154"/>
      <c r="I174" s="154">
        <f>ROUND(G174*H174,2)</f>
        <v>0</v>
      </c>
      <c r="J174" s="154">
        <v>11.1</v>
      </c>
      <c r="K174" s="154">
        <v>322</v>
      </c>
      <c r="L174" s="375">
        <f t="shared" si="84"/>
        <v>0.20810000000000001</v>
      </c>
      <c r="M174" s="154">
        <f t="shared" si="68"/>
        <v>0</v>
      </c>
      <c r="N174" s="154">
        <f t="shared" si="82"/>
        <v>333.1</v>
      </c>
      <c r="O174" s="154">
        <f>ROUND(G174*J174,2)</f>
        <v>75.92</v>
      </c>
      <c r="P174" s="154">
        <f>ROUND(G174*K174,2)</f>
        <v>2202.48</v>
      </c>
      <c r="Q174" s="154">
        <f t="shared" si="85"/>
        <v>0</v>
      </c>
      <c r="R174" s="155" t="e">
        <f t="shared" si="74"/>
        <v>#DIV/0!</v>
      </c>
      <c r="S174" s="407"/>
      <c r="T174" s="156"/>
      <c r="U174" s="54"/>
      <c r="V174" s="136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49"/>
      <c r="AM174" s="49"/>
      <c r="AN174" s="49"/>
    </row>
    <row r="175" spans="1:40" ht="15" x14ac:dyDescent="0.2">
      <c r="A175" s="101"/>
      <c r="B175" s="146" t="s">
        <v>313</v>
      </c>
      <c r="C175" s="146"/>
      <c r="D175" s="146"/>
      <c r="E175" s="146" t="s">
        <v>314</v>
      </c>
      <c r="F175" s="146"/>
      <c r="G175" s="147"/>
      <c r="H175" s="148"/>
      <c r="I175" s="205"/>
      <c r="J175" s="146"/>
      <c r="K175" s="146"/>
      <c r="L175" s="376"/>
      <c r="M175" s="376"/>
      <c r="N175" s="146"/>
      <c r="O175" s="146"/>
      <c r="P175" s="146"/>
      <c r="Q175" s="330">
        <f>Q176</f>
        <v>0</v>
      </c>
      <c r="R175" s="331" t="e">
        <f>R176</f>
        <v>#DIV/0!</v>
      </c>
      <c r="S175" s="407"/>
      <c r="T175" s="49"/>
      <c r="U175" s="54"/>
      <c r="V175" s="136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49"/>
      <c r="AM175" s="49"/>
      <c r="AN175" s="49"/>
    </row>
    <row r="176" spans="1:40" ht="15" x14ac:dyDescent="0.2">
      <c r="A176" s="101"/>
      <c r="B176" s="146" t="s">
        <v>315</v>
      </c>
      <c r="C176" s="146"/>
      <c r="D176" s="146"/>
      <c r="E176" s="146" t="s">
        <v>316</v>
      </c>
      <c r="F176" s="146"/>
      <c r="G176" s="147"/>
      <c r="H176" s="148"/>
      <c r="I176" s="205"/>
      <c r="J176" s="146"/>
      <c r="K176" s="146"/>
      <c r="L176" s="376"/>
      <c r="M176" s="376"/>
      <c r="N176" s="146"/>
      <c r="O176" s="146"/>
      <c r="P176" s="146"/>
      <c r="Q176" s="330">
        <f>Q177</f>
        <v>0</v>
      </c>
      <c r="R176" s="331" t="e">
        <f>Q176/$P$586</f>
        <v>#DIV/0!</v>
      </c>
      <c r="S176" s="407"/>
      <c r="T176" s="49"/>
      <c r="U176" s="54"/>
      <c r="V176" s="136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49"/>
      <c r="AM176" s="49"/>
      <c r="AN176" s="49"/>
    </row>
    <row r="177" spans="1:40" ht="42.75" x14ac:dyDescent="0.2">
      <c r="A177" s="101"/>
      <c r="B177" s="150" t="s">
        <v>317</v>
      </c>
      <c r="C177" s="151" t="s">
        <v>318</v>
      </c>
      <c r="D177" s="150" t="s">
        <v>54</v>
      </c>
      <c r="E177" s="150" t="s">
        <v>319</v>
      </c>
      <c r="F177" s="152" t="s">
        <v>56</v>
      </c>
      <c r="G177" s="230">
        <v>3.15</v>
      </c>
      <c r="H177" s="154"/>
      <c r="I177" s="154">
        <f>ROUND(G177*H177,2)</f>
        <v>0</v>
      </c>
      <c r="J177" s="154">
        <v>86.28</v>
      </c>
      <c r="K177" s="154">
        <v>698.7</v>
      </c>
      <c r="L177" s="375">
        <f>$H$9</f>
        <v>0.20810000000000001</v>
      </c>
      <c r="M177" s="154">
        <f t="shared" si="68"/>
        <v>0</v>
      </c>
      <c r="N177" s="154">
        <f>J177+K177</f>
        <v>784.98</v>
      </c>
      <c r="O177" s="154">
        <f>ROUND(G177*J177,2)</f>
        <v>271.77999999999997</v>
      </c>
      <c r="P177" s="154">
        <f>ROUND(G177*K177,2)</f>
        <v>2200.91</v>
      </c>
      <c r="Q177" s="154">
        <f>ROUND(G177*M177,2)</f>
        <v>0</v>
      </c>
      <c r="R177" s="155" t="e">
        <f>Q177/P586</f>
        <v>#DIV/0!</v>
      </c>
      <c r="S177" s="407"/>
      <c r="T177" s="156"/>
      <c r="U177" s="54"/>
      <c r="V177" s="136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49"/>
      <c r="AM177" s="49"/>
      <c r="AN177" s="49"/>
    </row>
    <row r="178" spans="1:40" ht="15" x14ac:dyDescent="0.2">
      <c r="A178" s="101"/>
      <c r="B178" s="146" t="s">
        <v>320</v>
      </c>
      <c r="C178" s="146"/>
      <c r="D178" s="146"/>
      <c r="E178" s="146" t="s">
        <v>321</v>
      </c>
      <c r="F178" s="146"/>
      <c r="G178" s="147"/>
      <c r="H178" s="148"/>
      <c r="I178" s="205"/>
      <c r="J178" s="146"/>
      <c r="K178" s="146"/>
      <c r="L178" s="376"/>
      <c r="M178" s="376"/>
      <c r="N178" s="146"/>
      <c r="O178" s="146"/>
      <c r="P178" s="146"/>
      <c r="Q178" s="330">
        <f>SUM(Q179:Q187)</f>
        <v>0</v>
      </c>
      <c r="R178" s="331" t="e">
        <f>Q178/$P$586</f>
        <v>#DIV/0!</v>
      </c>
      <c r="S178" s="407"/>
      <c r="T178" s="49"/>
      <c r="U178" s="54"/>
      <c r="V178" s="136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49"/>
      <c r="AM178" s="49"/>
      <c r="AN178" s="49"/>
    </row>
    <row r="179" spans="1:40" ht="15" x14ac:dyDescent="0.2">
      <c r="A179" s="101"/>
      <c r="B179" s="366" t="s">
        <v>1536</v>
      </c>
      <c r="C179" s="151" t="s">
        <v>322</v>
      </c>
      <c r="D179" s="150" t="s">
        <v>49</v>
      </c>
      <c r="E179" s="150" t="s">
        <v>1581</v>
      </c>
      <c r="F179" s="152" t="s">
        <v>69</v>
      </c>
      <c r="G179" s="230">
        <v>9</v>
      </c>
      <c r="H179" s="154"/>
      <c r="I179" s="231">
        <f t="shared" ref="I179:I187" si="86">ROUND(G179*H179,2)</f>
        <v>0</v>
      </c>
      <c r="J179" s="154">
        <v>100.47</v>
      </c>
      <c r="K179" s="154">
        <v>472.47</v>
      </c>
      <c r="L179" s="375">
        <f>$H$9</f>
        <v>0.20810000000000001</v>
      </c>
      <c r="M179" s="154">
        <f t="shared" si="68"/>
        <v>0</v>
      </c>
      <c r="N179" s="372">
        <f>J179+K179</f>
        <v>572.94000000000005</v>
      </c>
      <c r="O179" s="365">
        <f t="shared" ref="O179:O187" si="87">ROUND(G179*J179,2)</f>
        <v>904.23</v>
      </c>
      <c r="P179" s="365">
        <f t="shared" ref="P179:P187" si="88">ROUND(G179*K179,2)</f>
        <v>4252.2299999999996</v>
      </c>
      <c r="Q179" s="372">
        <f>ROUND(G179*M179,2)</f>
        <v>0</v>
      </c>
      <c r="R179" s="373" t="e">
        <f>Q179/$P$586</f>
        <v>#DIV/0!</v>
      </c>
      <c r="S179" s="407"/>
      <c r="T179" s="49"/>
      <c r="U179" s="54"/>
      <c r="V179" s="136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49"/>
      <c r="AM179" s="49"/>
      <c r="AN179" s="49"/>
    </row>
    <row r="180" spans="1:40" ht="15" x14ac:dyDescent="0.2">
      <c r="A180" s="101"/>
      <c r="B180" s="366" t="s">
        <v>1537</v>
      </c>
      <c r="C180" s="151" t="s">
        <v>323</v>
      </c>
      <c r="D180" s="150" t="s">
        <v>54</v>
      </c>
      <c r="E180" s="150" t="s">
        <v>324</v>
      </c>
      <c r="F180" s="152" t="s">
        <v>325</v>
      </c>
      <c r="G180" s="230">
        <v>3</v>
      </c>
      <c r="H180" s="154"/>
      <c r="I180" s="154">
        <f t="shared" si="86"/>
        <v>0</v>
      </c>
      <c r="J180" s="154">
        <v>6.92</v>
      </c>
      <c r="K180" s="154">
        <v>127.97</v>
      </c>
      <c r="L180" s="375">
        <f t="shared" ref="L180:L187" si="89">$H$9</f>
        <v>0.20810000000000001</v>
      </c>
      <c r="M180" s="154">
        <f t="shared" si="68"/>
        <v>0</v>
      </c>
      <c r="N180" s="154">
        <f>J180+K180</f>
        <v>134.88999999999999</v>
      </c>
      <c r="O180" s="154">
        <f t="shared" si="87"/>
        <v>20.76</v>
      </c>
      <c r="P180" s="154">
        <f t="shared" si="88"/>
        <v>383.91</v>
      </c>
      <c r="Q180" s="372">
        <f t="shared" ref="Q180:Q187" si="90">ROUND(G180*M180,2)</f>
        <v>0</v>
      </c>
      <c r="R180" s="155" t="e">
        <f t="shared" ref="R180:R193" si="91">Q180/$P$586</f>
        <v>#DIV/0!</v>
      </c>
      <c r="S180" s="407"/>
      <c r="T180" s="156"/>
      <c r="U180" s="54"/>
      <c r="V180" s="136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49"/>
      <c r="AM180" s="49"/>
      <c r="AN180" s="49"/>
    </row>
    <row r="181" spans="1:40" ht="15" x14ac:dyDescent="0.2">
      <c r="A181" s="101"/>
      <c r="B181" s="366" t="s">
        <v>1538</v>
      </c>
      <c r="C181" s="151" t="s">
        <v>326</v>
      </c>
      <c r="D181" s="150" t="s">
        <v>63</v>
      </c>
      <c r="E181" s="150" t="s">
        <v>327</v>
      </c>
      <c r="F181" s="152" t="s">
        <v>99</v>
      </c>
      <c r="G181" s="230">
        <v>445.9</v>
      </c>
      <c r="H181" s="154"/>
      <c r="I181" s="154">
        <f t="shared" si="86"/>
        <v>0</v>
      </c>
      <c r="J181" s="154">
        <v>73.92</v>
      </c>
      <c r="K181" s="154">
        <v>16.829999999999998</v>
      </c>
      <c r="L181" s="375">
        <f t="shared" si="89"/>
        <v>0.20810000000000001</v>
      </c>
      <c r="M181" s="154">
        <f t="shared" si="68"/>
        <v>0</v>
      </c>
      <c r="N181" s="154">
        <f t="shared" ref="N181:N187" si="92">J181+K181</f>
        <v>90.75</v>
      </c>
      <c r="O181" s="154">
        <f t="shared" si="87"/>
        <v>32960.93</v>
      </c>
      <c r="P181" s="154">
        <f t="shared" si="88"/>
        <v>7504.5</v>
      </c>
      <c r="Q181" s="372">
        <f t="shared" si="90"/>
        <v>0</v>
      </c>
      <c r="R181" s="155" t="e">
        <f t="shared" si="91"/>
        <v>#DIV/0!</v>
      </c>
      <c r="S181" s="407"/>
      <c r="T181" s="156"/>
      <c r="U181" s="54"/>
      <c r="V181" s="136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49"/>
      <c r="AM181" s="49"/>
      <c r="AN181" s="49"/>
    </row>
    <row r="182" spans="1:40" ht="15" x14ac:dyDescent="0.2">
      <c r="A182" s="101"/>
      <c r="B182" s="366" t="s">
        <v>1539</v>
      </c>
      <c r="C182" s="151" t="s">
        <v>328</v>
      </c>
      <c r="D182" s="150" t="s">
        <v>63</v>
      </c>
      <c r="E182" s="150" t="s">
        <v>329</v>
      </c>
      <c r="F182" s="152" t="s">
        <v>69</v>
      </c>
      <c r="G182" s="230">
        <v>4</v>
      </c>
      <c r="H182" s="154"/>
      <c r="I182" s="154">
        <f t="shared" si="86"/>
        <v>0</v>
      </c>
      <c r="J182" s="154">
        <v>34.78</v>
      </c>
      <c r="K182" s="154">
        <v>2099.69</v>
      </c>
      <c r="L182" s="375">
        <f t="shared" si="89"/>
        <v>0.20810000000000001</v>
      </c>
      <c r="M182" s="154">
        <f t="shared" si="68"/>
        <v>0</v>
      </c>
      <c r="N182" s="154">
        <f t="shared" si="92"/>
        <v>2134.4700000000003</v>
      </c>
      <c r="O182" s="154">
        <f t="shared" si="87"/>
        <v>139.12</v>
      </c>
      <c r="P182" s="154">
        <f t="shared" si="88"/>
        <v>8398.76</v>
      </c>
      <c r="Q182" s="372">
        <f t="shared" si="90"/>
        <v>0</v>
      </c>
      <c r="R182" s="155" t="e">
        <f t="shared" si="91"/>
        <v>#DIV/0!</v>
      </c>
      <c r="S182" s="407"/>
      <c r="T182" s="156"/>
      <c r="U182" s="54"/>
      <c r="V182" s="136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53"/>
      <c r="AK182" s="53"/>
      <c r="AL182" s="49"/>
      <c r="AM182" s="49"/>
      <c r="AN182" s="49"/>
    </row>
    <row r="183" spans="1:40" ht="15" x14ac:dyDescent="0.2">
      <c r="A183" s="101"/>
      <c r="B183" s="366" t="s">
        <v>1540</v>
      </c>
      <c r="C183" s="151" t="s">
        <v>330</v>
      </c>
      <c r="D183" s="150" t="s">
        <v>49</v>
      </c>
      <c r="E183" s="150" t="s">
        <v>331</v>
      </c>
      <c r="F183" s="152" t="s">
        <v>69</v>
      </c>
      <c r="G183" s="230">
        <v>16</v>
      </c>
      <c r="H183" s="154"/>
      <c r="I183" s="154">
        <f t="shared" si="86"/>
        <v>0</v>
      </c>
      <c r="J183" s="154">
        <v>86.07</v>
      </c>
      <c r="K183" s="154">
        <v>310.23</v>
      </c>
      <c r="L183" s="375">
        <f t="shared" si="89"/>
        <v>0.20810000000000001</v>
      </c>
      <c r="M183" s="154">
        <f t="shared" si="68"/>
        <v>0</v>
      </c>
      <c r="N183" s="154">
        <f t="shared" si="92"/>
        <v>396.3</v>
      </c>
      <c r="O183" s="154">
        <f t="shared" si="87"/>
        <v>1377.12</v>
      </c>
      <c r="P183" s="154">
        <f t="shared" si="88"/>
        <v>4963.68</v>
      </c>
      <c r="Q183" s="372">
        <f t="shared" si="90"/>
        <v>0</v>
      </c>
      <c r="R183" s="155" t="e">
        <f t="shared" si="91"/>
        <v>#DIV/0!</v>
      </c>
      <c r="S183" s="407"/>
      <c r="T183" s="156"/>
      <c r="U183" s="54"/>
      <c r="V183" s="136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49"/>
      <c r="AM183" s="49"/>
      <c r="AN183" s="49"/>
    </row>
    <row r="184" spans="1:40" ht="28.5" x14ac:dyDescent="0.2">
      <c r="A184" s="101"/>
      <c r="B184" s="366" t="s">
        <v>1541</v>
      </c>
      <c r="C184" s="151" t="s">
        <v>332</v>
      </c>
      <c r="D184" s="150" t="s">
        <v>67</v>
      </c>
      <c r="E184" s="150" t="s">
        <v>333</v>
      </c>
      <c r="F184" s="152" t="s">
        <v>69</v>
      </c>
      <c r="G184" s="230">
        <v>74</v>
      </c>
      <c r="H184" s="154"/>
      <c r="I184" s="154">
        <f t="shared" si="86"/>
        <v>0</v>
      </c>
      <c r="J184" s="154">
        <v>36.200000000000003</v>
      </c>
      <c r="K184" s="154">
        <v>25.01</v>
      </c>
      <c r="L184" s="375">
        <f t="shared" si="89"/>
        <v>0.20810000000000001</v>
      </c>
      <c r="M184" s="154">
        <f t="shared" si="68"/>
        <v>0</v>
      </c>
      <c r="N184" s="154">
        <f t="shared" si="92"/>
        <v>61.210000000000008</v>
      </c>
      <c r="O184" s="154">
        <f t="shared" si="87"/>
        <v>2678.8</v>
      </c>
      <c r="P184" s="154">
        <f t="shared" si="88"/>
        <v>1850.74</v>
      </c>
      <c r="Q184" s="372">
        <f t="shared" si="90"/>
        <v>0</v>
      </c>
      <c r="R184" s="155" t="e">
        <f t="shared" si="91"/>
        <v>#DIV/0!</v>
      </c>
      <c r="S184" s="407"/>
      <c r="T184" s="156"/>
      <c r="U184" s="54"/>
      <c r="V184" s="136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49"/>
      <c r="AM184" s="49"/>
      <c r="AN184" s="49"/>
    </row>
    <row r="185" spans="1:40" ht="15" x14ac:dyDescent="0.2">
      <c r="A185" s="101"/>
      <c r="B185" s="366" t="s">
        <v>1542</v>
      </c>
      <c r="C185" s="151" t="s">
        <v>334</v>
      </c>
      <c r="D185" s="150" t="s">
        <v>63</v>
      </c>
      <c r="E185" s="150" t="s">
        <v>335</v>
      </c>
      <c r="F185" s="152" t="s">
        <v>56</v>
      </c>
      <c r="G185" s="304">
        <v>0.45</v>
      </c>
      <c r="H185" s="154"/>
      <c r="I185" s="154">
        <f t="shared" si="86"/>
        <v>0</v>
      </c>
      <c r="J185" s="154">
        <v>235.28</v>
      </c>
      <c r="K185" s="154">
        <v>307.95999999999998</v>
      </c>
      <c r="L185" s="375">
        <f t="shared" si="89"/>
        <v>0.20810000000000001</v>
      </c>
      <c r="M185" s="154">
        <f t="shared" si="68"/>
        <v>0</v>
      </c>
      <c r="N185" s="154">
        <f t="shared" si="92"/>
        <v>543.24</v>
      </c>
      <c r="O185" s="154">
        <f t="shared" si="87"/>
        <v>105.88</v>
      </c>
      <c r="P185" s="154">
        <f t="shared" si="88"/>
        <v>138.58000000000001</v>
      </c>
      <c r="Q185" s="372">
        <f t="shared" si="90"/>
        <v>0</v>
      </c>
      <c r="R185" s="155" t="e">
        <f t="shared" si="91"/>
        <v>#DIV/0!</v>
      </c>
      <c r="S185" s="407"/>
      <c r="T185" s="156"/>
      <c r="U185" s="54"/>
      <c r="V185" s="136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  <c r="AK185" s="53"/>
      <c r="AL185" s="49"/>
      <c r="AM185" s="49"/>
      <c r="AN185" s="49"/>
    </row>
    <row r="186" spans="1:40" ht="15" x14ac:dyDescent="0.2">
      <c r="A186" s="101"/>
      <c r="B186" s="366" t="s">
        <v>1543</v>
      </c>
      <c r="C186" s="151" t="s">
        <v>336</v>
      </c>
      <c r="D186" s="150" t="s">
        <v>67</v>
      </c>
      <c r="E186" s="150" t="s">
        <v>337</v>
      </c>
      <c r="F186" s="152" t="s">
        <v>69</v>
      </c>
      <c r="G186" s="230">
        <v>10</v>
      </c>
      <c r="H186" s="154"/>
      <c r="I186" s="154">
        <f t="shared" si="86"/>
        <v>0</v>
      </c>
      <c r="J186" s="154">
        <v>36.119999999999997</v>
      </c>
      <c r="K186" s="154">
        <v>70.27</v>
      </c>
      <c r="L186" s="375">
        <f t="shared" si="89"/>
        <v>0.20810000000000001</v>
      </c>
      <c r="M186" s="154">
        <f t="shared" si="68"/>
        <v>0</v>
      </c>
      <c r="N186" s="154">
        <f t="shared" si="92"/>
        <v>106.38999999999999</v>
      </c>
      <c r="O186" s="154">
        <f t="shared" si="87"/>
        <v>361.2</v>
      </c>
      <c r="P186" s="154">
        <f t="shared" si="88"/>
        <v>702.7</v>
      </c>
      <c r="Q186" s="372">
        <f t="shared" si="90"/>
        <v>0</v>
      </c>
      <c r="R186" s="155" t="e">
        <f t="shared" si="91"/>
        <v>#DIV/0!</v>
      </c>
      <c r="S186" s="407"/>
      <c r="T186" s="156"/>
      <c r="U186" s="54"/>
      <c r="V186" s="136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49"/>
      <c r="AM186" s="49"/>
      <c r="AN186" s="49"/>
    </row>
    <row r="187" spans="1:40" ht="15" x14ac:dyDescent="0.2">
      <c r="A187" s="101"/>
      <c r="B187" s="366" t="s">
        <v>1580</v>
      </c>
      <c r="C187" s="151" t="s">
        <v>338</v>
      </c>
      <c r="D187" s="150" t="s">
        <v>63</v>
      </c>
      <c r="E187" s="150" t="s">
        <v>339</v>
      </c>
      <c r="F187" s="152" t="s">
        <v>99</v>
      </c>
      <c r="G187" s="230">
        <v>3</v>
      </c>
      <c r="H187" s="154"/>
      <c r="I187" s="154">
        <f t="shared" si="86"/>
        <v>0</v>
      </c>
      <c r="J187" s="154">
        <v>18.37</v>
      </c>
      <c r="K187" s="154">
        <v>2686.26</v>
      </c>
      <c r="L187" s="375">
        <f t="shared" si="89"/>
        <v>0.20810000000000001</v>
      </c>
      <c r="M187" s="154">
        <f t="shared" si="68"/>
        <v>0</v>
      </c>
      <c r="N187" s="154">
        <f t="shared" si="92"/>
        <v>2704.63</v>
      </c>
      <c r="O187" s="154">
        <f t="shared" si="87"/>
        <v>55.11</v>
      </c>
      <c r="P187" s="154">
        <f t="shared" si="88"/>
        <v>8058.78</v>
      </c>
      <c r="Q187" s="372">
        <f t="shared" si="90"/>
        <v>0</v>
      </c>
      <c r="R187" s="155" t="e">
        <f t="shared" si="91"/>
        <v>#DIV/0!</v>
      </c>
      <c r="S187" s="407"/>
      <c r="T187" s="156"/>
      <c r="U187" s="54"/>
      <c r="V187" s="136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  <c r="AI187" s="53"/>
      <c r="AJ187" s="53"/>
      <c r="AK187" s="53"/>
      <c r="AL187" s="49"/>
      <c r="AM187" s="49"/>
      <c r="AN187" s="49"/>
    </row>
    <row r="188" spans="1:40" ht="15" x14ac:dyDescent="0.2">
      <c r="A188" s="101"/>
      <c r="B188" s="146">
        <v>8</v>
      </c>
      <c r="C188" s="146"/>
      <c r="D188" s="146"/>
      <c r="E188" s="146" t="s">
        <v>340</v>
      </c>
      <c r="F188" s="146"/>
      <c r="G188" s="147"/>
      <c r="H188" s="148"/>
      <c r="I188" s="205"/>
      <c r="J188" s="146"/>
      <c r="K188" s="146"/>
      <c r="L188" s="376"/>
      <c r="M188" s="376"/>
      <c r="N188" s="146"/>
      <c r="O188" s="146"/>
      <c r="P188" s="146"/>
      <c r="Q188" s="330">
        <f>Q189+Q193</f>
        <v>0</v>
      </c>
      <c r="R188" s="331" t="e">
        <f t="shared" si="91"/>
        <v>#DIV/0!</v>
      </c>
      <c r="S188" s="407"/>
      <c r="T188" s="49"/>
      <c r="U188" s="54"/>
      <c r="V188" s="136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  <c r="AI188" s="53"/>
      <c r="AJ188" s="53"/>
      <c r="AK188" s="53"/>
      <c r="AL188" s="49"/>
      <c r="AM188" s="49"/>
      <c r="AN188" s="49"/>
    </row>
    <row r="189" spans="1:40" ht="15" x14ac:dyDescent="0.2">
      <c r="A189" s="101"/>
      <c r="B189" s="146" t="s">
        <v>341</v>
      </c>
      <c r="C189" s="146"/>
      <c r="D189" s="146"/>
      <c r="E189" s="146" t="s">
        <v>342</v>
      </c>
      <c r="F189" s="146"/>
      <c r="G189" s="147"/>
      <c r="H189" s="148"/>
      <c r="I189" s="205"/>
      <c r="J189" s="146"/>
      <c r="K189" s="146"/>
      <c r="L189" s="376"/>
      <c r="M189" s="376"/>
      <c r="N189" s="146"/>
      <c r="O189" s="146"/>
      <c r="P189" s="146"/>
      <c r="Q189" s="330">
        <f>SUM(Q190:Q192)</f>
        <v>0</v>
      </c>
      <c r="R189" s="331" t="e">
        <f t="shared" si="91"/>
        <v>#DIV/0!</v>
      </c>
      <c r="S189" s="407"/>
      <c r="T189" s="49"/>
      <c r="U189" s="54"/>
      <c r="V189" s="136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  <c r="AI189" s="53"/>
      <c r="AJ189" s="53"/>
      <c r="AK189" s="53"/>
      <c r="AL189" s="49"/>
      <c r="AM189" s="49"/>
      <c r="AN189" s="49"/>
    </row>
    <row r="190" spans="1:40" ht="27.75" customHeight="1" x14ac:dyDescent="0.2">
      <c r="A190" s="101"/>
      <c r="B190" s="150" t="s">
        <v>343</v>
      </c>
      <c r="C190" s="151" t="s">
        <v>344</v>
      </c>
      <c r="D190" s="150" t="s">
        <v>67</v>
      </c>
      <c r="E190" s="150" t="s">
        <v>345</v>
      </c>
      <c r="F190" s="152" t="s">
        <v>56</v>
      </c>
      <c r="G190" s="230">
        <v>2919.64</v>
      </c>
      <c r="H190" s="154"/>
      <c r="I190" s="154">
        <f>ROUND(G190*H190,2)</f>
        <v>0</v>
      </c>
      <c r="J190" s="154">
        <v>5.98</v>
      </c>
      <c r="K190" s="154">
        <v>3.8</v>
      </c>
      <c r="L190" s="375">
        <f>$H$9</f>
        <v>0.20810000000000001</v>
      </c>
      <c r="M190" s="154">
        <f t="shared" si="68"/>
        <v>0</v>
      </c>
      <c r="N190" s="154">
        <f>J190+K190</f>
        <v>9.7800000000000011</v>
      </c>
      <c r="O190" s="154">
        <f>ROUND(G190*J190,2)</f>
        <v>17459.45</v>
      </c>
      <c r="P190" s="154">
        <f>ROUND(G190*K190,2)</f>
        <v>11094.63</v>
      </c>
      <c r="Q190" s="154">
        <f>ROUND(G190*M190,2)</f>
        <v>0</v>
      </c>
      <c r="R190" s="155" t="e">
        <f t="shared" si="91"/>
        <v>#DIV/0!</v>
      </c>
      <c r="S190" s="407"/>
      <c r="T190" s="156"/>
      <c r="U190" s="54"/>
      <c r="V190" s="136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49"/>
      <c r="AM190" s="49"/>
      <c r="AN190" s="49"/>
    </row>
    <row r="191" spans="1:40" ht="28.5" x14ac:dyDescent="0.2">
      <c r="A191" s="101"/>
      <c r="B191" s="150" t="s">
        <v>346</v>
      </c>
      <c r="C191" s="151" t="s">
        <v>347</v>
      </c>
      <c r="D191" s="150" t="s">
        <v>67</v>
      </c>
      <c r="E191" s="150" t="s">
        <v>348</v>
      </c>
      <c r="F191" s="152" t="s">
        <v>56</v>
      </c>
      <c r="G191" s="230">
        <v>2802.15</v>
      </c>
      <c r="H191" s="154"/>
      <c r="I191" s="154">
        <f>ROUND(G191*H191,2)</f>
        <v>0</v>
      </c>
      <c r="J191" s="154">
        <v>12.68</v>
      </c>
      <c r="K191" s="154">
        <v>15.51</v>
      </c>
      <c r="L191" s="375">
        <f t="shared" ref="L191:L192" si="93">$H$9</f>
        <v>0.20810000000000001</v>
      </c>
      <c r="M191" s="154">
        <f t="shared" si="68"/>
        <v>0</v>
      </c>
      <c r="N191" s="154">
        <f t="shared" ref="N191:N192" si="94">J191+K191</f>
        <v>28.189999999999998</v>
      </c>
      <c r="O191" s="154">
        <f>ROUND(G191*J191,2)</f>
        <v>35531.26</v>
      </c>
      <c r="P191" s="154">
        <f>ROUND(G191*K191,2)</f>
        <v>43461.35</v>
      </c>
      <c r="Q191" s="154">
        <f t="shared" ref="Q191" si="95">ROUND(G191*M191,2)</f>
        <v>0</v>
      </c>
      <c r="R191" s="155" t="e">
        <f t="shared" si="91"/>
        <v>#DIV/0!</v>
      </c>
      <c r="S191" s="407"/>
      <c r="T191" s="156"/>
      <c r="U191" s="54"/>
      <c r="V191" s="136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49"/>
      <c r="AM191" s="49"/>
      <c r="AN191" s="49"/>
    </row>
    <row r="192" spans="1:40" ht="28.5" x14ac:dyDescent="0.2">
      <c r="A192" s="101"/>
      <c r="B192" s="150" t="s">
        <v>349</v>
      </c>
      <c r="C192" s="151" t="s">
        <v>350</v>
      </c>
      <c r="D192" s="150" t="s">
        <v>67</v>
      </c>
      <c r="E192" s="150" t="s">
        <v>351</v>
      </c>
      <c r="F192" s="152" t="s">
        <v>56</v>
      </c>
      <c r="G192" s="230">
        <v>117.49</v>
      </c>
      <c r="H192" s="154"/>
      <c r="I192" s="154">
        <f>ROUND(G192*H192,2)</f>
        <v>0</v>
      </c>
      <c r="J192" s="154">
        <v>12.1</v>
      </c>
      <c r="K192" s="154">
        <v>15.32</v>
      </c>
      <c r="L192" s="375">
        <f t="shared" si="93"/>
        <v>0.20810000000000001</v>
      </c>
      <c r="M192" s="154">
        <f t="shared" si="68"/>
        <v>0</v>
      </c>
      <c r="N192" s="154">
        <f t="shared" si="94"/>
        <v>27.42</v>
      </c>
      <c r="O192" s="154">
        <f>ROUND(G192*J192,2)</f>
        <v>1421.63</v>
      </c>
      <c r="P192" s="154">
        <f>ROUND(G192*K192,2)</f>
        <v>1799.95</v>
      </c>
      <c r="Q192" s="154">
        <f>ROUND(G192*M192,2)</f>
        <v>0</v>
      </c>
      <c r="R192" s="155" t="e">
        <f t="shared" si="91"/>
        <v>#DIV/0!</v>
      </c>
      <c r="S192" s="407"/>
      <c r="T192" s="156"/>
      <c r="U192" s="54"/>
      <c r="V192" s="136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49"/>
      <c r="AM192" s="49"/>
      <c r="AN192" s="49"/>
    </row>
    <row r="193" spans="1:40" ht="15" x14ac:dyDescent="0.2">
      <c r="A193" s="101"/>
      <c r="B193" s="146" t="s">
        <v>352</v>
      </c>
      <c r="C193" s="146"/>
      <c r="D193" s="146"/>
      <c r="E193" s="146" t="s">
        <v>353</v>
      </c>
      <c r="F193" s="146"/>
      <c r="G193" s="147"/>
      <c r="H193" s="148"/>
      <c r="I193" s="205"/>
      <c r="J193" s="146"/>
      <c r="K193" s="146"/>
      <c r="L193" s="376"/>
      <c r="M193" s="376"/>
      <c r="N193" s="146"/>
      <c r="O193" s="205"/>
      <c r="P193" s="205"/>
      <c r="Q193" s="330">
        <f>Q194</f>
        <v>0</v>
      </c>
      <c r="R193" s="331" t="e">
        <f t="shared" si="91"/>
        <v>#DIV/0!</v>
      </c>
      <c r="S193" s="407"/>
      <c r="T193" s="49"/>
      <c r="U193" s="54"/>
      <c r="V193" s="136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49"/>
      <c r="AM193" s="49"/>
      <c r="AN193" s="49"/>
    </row>
    <row r="194" spans="1:40" ht="28.5" x14ac:dyDescent="0.2">
      <c r="A194" s="101"/>
      <c r="B194" s="150" t="s">
        <v>354</v>
      </c>
      <c r="C194" s="151" t="s">
        <v>355</v>
      </c>
      <c r="D194" s="150" t="s">
        <v>67</v>
      </c>
      <c r="E194" s="150" t="s">
        <v>356</v>
      </c>
      <c r="F194" s="152" t="s">
        <v>56</v>
      </c>
      <c r="G194" s="230">
        <v>279.27999999999997</v>
      </c>
      <c r="H194" s="154"/>
      <c r="I194" s="154">
        <f>ROUND(G194*H194,2)</f>
        <v>0</v>
      </c>
      <c r="J194" s="154">
        <v>27.01</v>
      </c>
      <c r="K194" s="154">
        <v>82.04</v>
      </c>
      <c r="L194" s="375">
        <f>$H$9</f>
        <v>0.20810000000000001</v>
      </c>
      <c r="M194" s="154">
        <f t="shared" si="68"/>
        <v>0</v>
      </c>
      <c r="N194" s="154">
        <f>J194+K194</f>
        <v>109.05000000000001</v>
      </c>
      <c r="O194" s="154">
        <f>ROUND(G194*J194,2)</f>
        <v>7543.35</v>
      </c>
      <c r="P194" s="154">
        <f>ROUND(G194*K194,2)</f>
        <v>22912.13</v>
      </c>
      <c r="Q194" s="154">
        <f>ROUND(G194*M194,2)</f>
        <v>0</v>
      </c>
      <c r="R194" s="155" t="e">
        <f>Q194/$P$586</f>
        <v>#DIV/0!</v>
      </c>
      <c r="S194" s="407"/>
      <c r="T194" s="156"/>
      <c r="U194" s="54"/>
      <c r="V194" s="90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49"/>
      <c r="AM194" s="49"/>
      <c r="AN194" s="49"/>
    </row>
    <row r="195" spans="1:40" ht="15" x14ac:dyDescent="0.2">
      <c r="A195" s="101"/>
      <c r="B195" s="146">
        <v>9</v>
      </c>
      <c r="C195" s="146"/>
      <c r="D195" s="146"/>
      <c r="E195" s="146" t="s">
        <v>357</v>
      </c>
      <c r="F195" s="146"/>
      <c r="G195" s="147"/>
      <c r="H195" s="148"/>
      <c r="I195" s="205"/>
      <c r="J195" s="146"/>
      <c r="K195" s="146"/>
      <c r="L195" s="376"/>
      <c r="M195" s="376"/>
      <c r="N195" s="146"/>
      <c r="O195" s="146"/>
      <c r="P195" s="146"/>
      <c r="Q195" s="330">
        <f>Q196+Q199+Q202</f>
        <v>0</v>
      </c>
      <c r="R195" s="331" t="e">
        <f t="shared" ref="R195:R202" si="96">Q195/$P$586</f>
        <v>#DIV/0!</v>
      </c>
      <c r="S195" s="407"/>
      <c r="T195" s="49"/>
      <c r="U195" s="54"/>
      <c r="V195" s="90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  <c r="AI195" s="53"/>
      <c r="AJ195" s="53"/>
      <c r="AK195" s="53"/>
      <c r="AL195" s="49"/>
      <c r="AM195" s="49"/>
      <c r="AN195" s="49"/>
    </row>
    <row r="196" spans="1:40" ht="15" x14ac:dyDescent="0.2">
      <c r="A196" s="101"/>
      <c r="B196" s="146" t="s">
        <v>358</v>
      </c>
      <c r="C196" s="146"/>
      <c r="D196" s="146"/>
      <c r="E196" s="146" t="s">
        <v>342</v>
      </c>
      <c r="F196" s="146"/>
      <c r="G196" s="147"/>
      <c r="H196" s="148"/>
      <c r="I196" s="205"/>
      <c r="J196" s="146"/>
      <c r="K196" s="146"/>
      <c r="L196" s="376"/>
      <c r="M196" s="376"/>
      <c r="N196" s="146"/>
      <c r="O196" s="146"/>
      <c r="P196" s="146"/>
      <c r="Q196" s="330">
        <f>SUM(Q197:Q198)</f>
        <v>0</v>
      </c>
      <c r="R196" s="331" t="e">
        <f t="shared" si="96"/>
        <v>#DIV/0!</v>
      </c>
      <c r="S196" s="407"/>
      <c r="T196" s="49"/>
      <c r="U196" s="54"/>
      <c r="V196" s="90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49"/>
      <c r="AM196" s="49"/>
      <c r="AN196" s="49"/>
    </row>
    <row r="197" spans="1:40" ht="28.5" x14ac:dyDescent="0.2">
      <c r="A197" s="101"/>
      <c r="B197" s="150" t="s">
        <v>359</v>
      </c>
      <c r="C197" s="151" t="s">
        <v>360</v>
      </c>
      <c r="D197" s="150" t="s">
        <v>67</v>
      </c>
      <c r="E197" s="223" t="s">
        <v>361</v>
      </c>
      <c r="F197" s="152" t="s">
        <v>56</v>
      </c>
      <c r="G197" s="230">
        <v>593.52</v>
      </c>
      <c r="H197" s="154"/>
      <c r="I197" s="154">
        <f>ROUND(G197*H197,2)</f>
        <v>0</v>
      </c>
      <c r="J197" s="154">
        <v>9.56</v>
      </c>
      <c r="K197" s="154">
        <v>110.73</v>
      </c>
      <c r="L197" s="375">
        <f>$H$9</f>
        <v>0.20810000000000001</v>
      </c>
      <c r="M197" s="154">
        <f t="shared" si="68"/>
        <v>0</v>
      </c>
      <c r="N197" s="154">
        <f>J197+K197</f>
        <v>120.29</v>
      </c>
      <c r="O197" s="154">
        <f>ROUND(G197*J197,2)</f>
        <v>5674.05</v>
      </c>
      <c r="P197" s="154">
        <f>ROUND(G197*K197,2)</f>
        <v>65720.47</v>
      </c>
      <c r="Q197" s="154">
        <f>ROUND(G197*M197,2)</f>
        <v>0</v>
      </c>
      <c r="R197" s="155" t="e">
        <f t="shared" si="96"/>
        <v>#DIV/0!</v>
      </c>
      <c r="S197" s="407"/>
      <c r="T197" s="156"/>
      <c r="U197" s="54"/>
      <c r="V197" s="90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  <c r="AI197" s="53"/>
      <c r="AJ197" s="53"/>
      <c r="AK197" s="53"/>
      <c r="AL197" s="49"/>
      <c r="AM197" s="49"/>
      <c r="AN197" s="49"/>
    </row>
    <row r="198" spans="1:40" ht="15" x14ac:dyDescent="0.2">
      <c r="A198" s="101"/>
      <c r="B198" s="150" t="s">
        <v>362</v>
      </c>
      <c r="C198" s="151" t="s">
        <v>363</v>
      </c>
      <c r="D198" s="150" t="s">
        <v>54</v>
      </c>
      <c r="E198" s="150" t="s">
        <v>364</v>
      </c>
      <c r="F198" s="152" t="s">
        <v>56</v>
      </c>
      <c r="G198" s="230">
        <v>593.52</v>
      </c>
      <c r="H198" s="154"/>
      <c r="I198" s="154">
        <f>ROUND(G198*H198,2)</f>
        <v>0</v>
      </c>
      <c r="J198" s="154">
        <v>17.47</v>
      </c>
      <c r="K198" s="154">
        <v>14.17</v>
      </c>
      <c r="L198" s="375">
        <f>$H$9</f>
        <v>0.20810000000000001</v>
      </c>
      <c r="M198" s="154">
        <f t="shared" si="68"/>
        <v>0</v>
      </c>
      <c r="N198" s="154">
        <f>J198+K198</f>
        <v>31.64</v>
      </c>
      <c r="O198" s="154">
        <f>ROUND(G198*J198,2)</f>
        <v>10368.790000000001</v>
      </c>
      <c r="P198" s="154">
        <f>ROUND(G198*K198,2)</f>
        <v>8410.18</v>
      </c>
      <c r="Q198" s="154">
        <f>ROUND(G198*M198,2)</f>
        <v>0</v>
      </c>
      <c r="R198" s="155" t="e">
        <f t="shared" si="96"/>
        <v>#DIV/0!</v>
      </c>
      <c r="S198" s="407"/>
      <c r="T198" s="156"/>
      <c r="U198" s="54"/>
      <c r="V198" s="90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49"/>
      <c r="AM198" s="49"/>
      <c r="AN198" s="49"/>
    </row>
    <row r="199" spans="1:40" ht="15" x14ac:dyDescent="0.2">
      <c r="A199" s="101"/>
      <c r="B199" s="146" t="s">
        <v>365</v>
      </c>
      <c r="C199" s="146"/>
      <c r="D199" s="146"/>
      <c r="E199" s="146" t="s">
        <v>366</v>
      </c>
      <c r="F199" s="146"/>
      <c r="G199" s="147"/>
      <c r="H199" s="148"/>
      <c r="I199" s="205"/>
      <c r="J199" s="146"/>
      <c r="K199" s="146"/>
      <c r="L199" s="376"/>
      <c r="M199" s="376"/>
      <c r="N199" s="146"/>
      <c r="O199" s="146"/>
      <c r="P199" s="146"/>
      <c r="Q199" s="330">
        <f>SUM(Q200:Q201)</f>
        <v>0</v>
      </c>
      <c r="R199" s="331" t="e">
        <f t="shared" si="96"/>
        <v>#DIV/0!</v>
      </c>
      <c r="S199" s="407"/>
      <c r="T199" s="49"/>
      <c r="U199" s="54"/>
      <c r="V199" s="90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53"/>
      <c r="AK199" s="53"/>
      <c r="AL199" s="49"/>
      <c r="AM199" s="49"/>
      <c r="AN199" s="49"/>
    </row>
    <row r="200" spans="1:40" ht="15" x14ac:dyDescent="0.2">
      <c r="A200" s="101"/>
      <c r="B200" s="150" t="s">
        <v>367</v>
      </c>
      <c r="C200" s="151" t="s">
        <v>368</v>
      </c>
      <c r="D200" s="150" t="s">
        <v>54</v>
      </c>
      <c r="E200" s="150" t="s">
        <v>369</v>
      </c>
      <c r="F200" s="152" t="s">
        <v>56</v>
      </c>
      <c r="G200" s="230">
        <v>498.71</v>
      </c>
      <c r="H200" s="154"/>
      <c r="I200" s="154">
        <f>ROUND(G200*H200,2)</f>
        <v>0</v>
      </c>
      <c r="J200" s="154">
        <v>0</v>
      </c>
      <c r="K200" s="154">
        <v>93.74</v>
      </c>
      <c r="L200" s="375">
        <f>$H$9</f>
        <v>0.20810000000000001</v>
      </c>
      <c r="M200" s="154">
        <f t="shared" si="68"/>
        <v>0</v>
      </c>
      <c r="N200" s="154">
        <f>J200+K200</f>
        <v>93.74</v>
      </c>
      <c r="O200" s="154">
        <f>ROUND(G200*J200,2)</f>
        <v>0</v>
      </c>
      <c r="P200" s="154">
        <f>ROUND(G200*K200,2)</f>
        <v>46749.08</v>
      </c>
      <c r="Q200" s="154">
        <f>ROUND(G200*M200,2)</f>
        <v>0</v>
      </c>
      <c r="R200" s="155" t="e">
        <f t="shared" si="96"/>
        <v>#DIV/0!</v>
      </c>
      <c r="S200" s="407"/>
      <c r="T200" s="156"/>
      <c r="U200" s="54"/>
      <c r="V200" s="90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49"/>
      <c r="AM200" s="49"/>
      <c r="AN200" s="49"/>
    </row>
    <row r="201" spans="1:40" ht="28.5" x14ac:dyDescent="0.2">
      <c r="A201" s="101"/>
      <c r="B201" s="150" t="s">
        <v>370</v>
      </c>
      <c r="C201" s="151" t="s">
        <v>371</v>
      </c>
      <c r="D201" s="150" t="s">
        <v>54</v>
      </c>
      <c r="E201" s="150" t="s">
        <v>372</v>
      </c>
      <c r="F201" s="152" t="s">
        <v>56</v>
      </c>
      <c r="G201" s="230">
        <v>94.81</v>
      </c>
      <c r="H201" s="154"/>
      <c r="I201" s="154">
        <f>ROUND(G201*H201,2)</f>
        <v>0</v>
      </c>
      <c r="J201" s="154">
        <v>0</v>
      </c>
      <c r="K201" s="154">
        <v>51.09</v>
      </c>
      <c r="L201" s="375">
        <f>$H$9</f>
        <v>0.20810000000000001</v>
      </c>
      <c r="M201" s="154">
        <f t="shared" si="68"/>
        <v>0</v>
      </c>
      <c r="N201" s="154">
        <f>J201+K201</f>
        <v>51.09</v>
      </c>
      <c r="O201" s="154">
        <f>ROUND(G201*J201,2)</f>
        <v>0</v>
      </c>
      <c r="P201" s="154">
        <f>ROUND(G201*K201,2)</f>
        <v>4843.84</v>
      </c>
      <c r="Q201" s="154">
        <f>ROUND(G201*M201,2)</f>
        <v>0</v>
      </c>
      <c r="R201" s="155" t="e">
        <f t="shared" si="96"/>
        <v>#DIV/0!</v>
      </c>
      <c r="S201" s="407"/>
      <c r="T201" s="156"/>
      <c r="U201" s="54"/>
      <c r="V201" s="90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49"/>
      <c r="AM201" s="49"/>
      <c r="AN201" s="49"/>
    </row>
    <row r="202" spans="1:40" ht="15" x14ac:dyDescent="0.2">
      <c r="A202" s="101"/>
      <c r="B202" s="146" t="s">
        <v>373</v>
      </c>
      <c r="C202" s="146"/>
      <c r="D202" s="146"/>
      <c r="E202" s="146" t="s">
        <v>374</v>
      </c>
      <c r="F202" s="146"/>
      <c r="G202" s="147"/>
      <c r="H202" s="148"/>
      <c r="I202" s="205"/>
      <c r="J202" s="146"/>
      <c r="K202" s="146"/>
      <c r="L202" s="376"/>
      <c r="M202" s="376"/>
      <c r="N202" s="146"/>
      <c r="O202" s="146"/>
      <c r="P202" s="146"/>
      <c r="Q202" s="330">
        <f>Q203</f>
        <v>0</v>
      </c>
      <c r="R202" s="331" t="e">
        <f t="shared" si="96"/>
        <v>#DIV/0!</v>
      </c>
      <c r="S202" s="407"/>
      <c r="T202" s="49"/>
      <c r="U202" s="54"/>
      <c r="V202" s="90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49"/>
      <c r="AM202" s="49"/>
      <c r="AN202" s="49"/>
    </row>
    <row r="203" spans="1:40" ht="15" x14ac:dyDescent="0.2">
      <c r="A203" s="101"/>
      <c r="B203" s="150" t="s">
        <v>375</v>
      </c>
      <c r="C203" s="151" t="s">
        <v>376</v>
      </c>
      <c r="D203" s="150" t="s">
        <v>54</v>
      </c>
      <c r="E203" s="150" t="s">
        <v>377</v>
      </c>
      <c r="F203" s="152" t="s">
        <v>378</v>
      </c>
      <c r="G203" s="230">
        <v>603.70000000000005</v>
      </c>
      <c r="H203" s="154"/>
      <c r="I203" s="154">
        <f>ROUND(G203*H203,2)</f>
        <v>0</v>
      </c>
      <c r="J203" s="154">
        <v>0</v>
      </c>
      <c r="K203" s="154">
        <v>24.59</v>
      </c>
      <c r="L203" s="375">
        <f>$H$9</f>
        <v>0.20810000000000001</v>
      </c>
      <c r="M203" s="154">
        <f t="shared" si="68"/>
        <v>0</v>
      </c>
      <c r="N203" s="154">
        <f>J203+K203</f>
        <v>24.59</v>
      </c>
      <c r="O203" s="157">
        <f>ROUND(G203*J203,2)</f>
        <v>0</v>
      </c>
      <c r="P203" s="154">
        <f>ROUND(G203*K203,2)</f>
        <v>14844.98</v>
      </c>
      <c r="Q203" s="154">
        <f>ROUND(G203*M203,2)</f>
        <v>0</v>
      </c>
      <c r="R203" s="155" t="e">
        <f>Q203/$P$586</f>
        <v>#DIV/0!</v>
      </c>
      <c r="S203" s="407"/>
      <c r="T203" s="156"/>
      <c r="U203" s="54"/>
      <c r="V203" s="90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53"/>
      <c r="AK203" s="53"/>
      <c r="AL203" s="49"/>
      <c r="AM203" s="49"/>
      <c r="AN203" s="49"/>
    </row>
    <row r="204" spans="1:40" ht="15" x14ac:dyDescent="0.2">
      <c r="A204" s="101"/>
      <c r="B204" s="146">
        <v>10</v>
      </c>
      <c r="C204" s="146"/>
      <c r="D204" s="146"/>
      <c r="E204" s="146" t="s">
        <v>379</v>
      </c>
      <c r="F204" s="146"/>
      <c r="G204" s="147"/>
      <c r="H204" s="148"/>
      <c r="I204" s="205"/>
      <c r="J204" s="146"/>
      <c r="K204" s="146"/>
      <c r="L204" s="376"/>
      <c r="M204" s="376"/>
      <c r="N204" s="146"/>
      <c r="O204" s="146"/>
      <c r="P204" s="146"/>
      <c r="Q204" s="330">
        <f>Q205</f>
        <v>0</v>
      </c>
      <c r="R204" s="331" t="e">
        <f>Q204/$P$586</f>
        <v>#DIV/0!</v>
      </c>
      <c r="S204" s="407"/>
      <c r="T204" s="49"/>
      <c r="U204" s="54"/>
      <c r="V204" s="90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49"/>
      <c r="AM204" s="49"/>
      <c r="AN204" s="49"/>
    </row>
    <row r="205" spans="1:40" ht="15" x14ac:dyDescent="0.2">
      <c r="A205" s="101"/>
      <c r="B205" s="146" t="s">
        <v>380</v>
      </c>
      <c r="C205" s="146"/>
      <c r="D205" s="146"/>
      <c r="E205" s="146" t="s">
        <v>342</v>
      </c>
      <c r="F205" s="146"/>
      <c r="G205" s="147"/>
      <c r="H205" s="148"/>
      <c r="I205" s="205"/>
      <c r="J205" s="146"/>
      <c r="K205" s="146"/>
      <c r="L205" s="376"/>
      <c r="M205" s="376"/>
      <c r="N205" s="146"/>
      <c r="O205" s="146"/>
      <c r="P205" s="146"/>
      <c r="Q205" s="330">
        <f>Q206</f>
        <v>0</v>
      </c>
      <c r="R205" s="331" t="e">
        <f>Q205/$P$586</f>
        <v>#DIV/0!</v>
      </c>
      <c r="S205" s="407"/>
      <c r="T205" s="49"/>
      <c r="U205" s="54"/>
      <c r="V205" s="90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49"/>
      <c r="AM205" s="49"/>
      <c r="AN205" s="49"/>
    </row>
    <row r="206" spans="1:40" ht="28.5" x14ac:dyDescent="0.2">
      <c r="A206" s="101"/>
      <c r="B206" s="150" t="s">
        <v>381</v>
      </c>
      <c r="C206" s="151" t="s">
        <v>382</v>
      </c>
      <c r="D206" s="150" t="s">
        <v>67</v>
      </c>
      <c r="E206" s="150" t="s">
        <v>383</v>
      </c>
      <c r="F206" s="152" t="s">
        <v>81</v>
      </c>
      <c r="G206" s="230">
        <v>47.36</v>
      </c>
      <c r="H206" s="154"/>
      <c r="I206" s="154">
        <f>ROUND(G206*H206,2)</f>
        <v>0</v>
      </c>
      <c r="J206" s="154">
        <v>78.42</v>
      </c>
      <c r="K206" s="154">
        <v>873.82</v>
      </c>
      <c r="L206" s="375">
        <f>$H$9</f>
        <v>0.20810000000000001</v>
      </c>
      <c r="M206" s="154">
        <f t="shared" si="68"/>
        <v>0</v>
      </c>
      <c r="N206" s="154">
        <f>J206+K206</f>
        <v>952.24</v>
      </c>
      <c r="O206" s="154">
        <f>ROUND(G206*J206,2)</f>
        <v>3713.97</v>
      </c>
      <c r="P206" s="154">
        <f>ROUND(G206*K206,2)</f>
        <v>41384.120000000003</v>
      </c>
      <c r="Q206" s="154">
        <f>ROUND(G206*M206,2)</f>
        <v>0</v>
      </c>
      <c r="R206" s="155" t="e">
        <f>Q206/$P$586</f>
        <v>#DIV/0!</v>
      </c>
      <c r="S206" s="407"/>
      <c r="T206" s="156"/>
      <c r="U206" s="54"/>
      <c r="V206" s="90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49"/>
      <c r="AM206" s="49"/>
      <c r="AN206" s="49"/>
    </row>
    <row r="207" spans="1:40" ht="21" customHeight="1" x14ac:dyDescent="0.2">
      <c r="A207" s="101"/>
      <c r="B207" s="146">
        <v>11</v>
      </c>
      <c r="C207" s="146"/>
      <c r="D207" s="146"/>
      <c r="E207" s="146" t="s">
        <v>384</v>
      </c>
      <c r="F207" s="146"/>
      <c r="G207" s="147"/>
      <c r="H207" s="148"/>
      <c r="I207" s="205"/>
      <c r="J207" s="146"/>
      <c r="K207" s="146"/>
      <c r="L207" s="376"/>
      <c r="M207" s="376"/>
      <c r="N207" s="146"/>
      <c r="O207" s="146"/>
      <c r="P207" s="146"/>
      <c r="Q207" s="339">
        <f>Q208</f>
        <v>0</v>
      </c>
      <c r="R207" s="331" t="e">
        <f>R208</f>
        <v>#DIV/0!</v>
      </c>
      <c r="S207" s="407"/>
      <c r="T207" s="49"/>
      <c r="U207" s="54"/>
      <c r="V207" s="90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49"/>
      <c r="AM207" s="49"/>
      <c r="AN207" s="49"/>
    </row>
    <row r="208" spans="1:40" ht="15" x14ac:dyDescent="0.2">
      <c r="A208" s="101"/>
      <c r="B208" s="146" t="s">
        <v>385</v>
      </c>
      <c r="C208" s="146"/>
      <c r="D208" s="146"/>
      <c r="E208" s="146" t="s">
        <v>386</v>
      </c>
      <c r="F208" s="146"/>
      <c r="G208" s="147"/>
      <c r="H208" s="148"/>
      <c r="I208" s="205"/>
      <c r="J208" s="146"/>
      <c r="K208" s="146"/>
      <c r="L208" s="376"/>
      <c r="M208" s="376"/>
      <c r="N208" s="146"/>
      <c r="O208" s="146"/>
      <c r="P208" s="146"/>
      <c r="Q208" s="330">
        <f>Q209</f>
        <v>0</v>
      </c>
      <c r="R208" s="331" t="e">
        <f>Q208/$P$586</f>
        <v>#DIV/0!</v>
      </c>
      <c r="S208" s="407"/>
      <c r="T208" s="49"/>
      <c r="U208" s="54"/>
      <c r="V208" s="90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49"/>
      <c r="AM208" s="49"/>
      <c r="AN208" s="49"/>
    </row>
    <row r="209" spans="1:1028" ht="30" customHeight="1" x14ac:dyDescent="0.2">
      <c r="A209" s="101"/>
      <c r="B209" s="150" t="s">
        <v>387</v>
      </c>
      <c r="C209" s="151" t="s">
        <v>388</v>
      </c>
      <c r="D209" s="150" t="s">
        <v>67</v>
      </c>
      <c r="E209" s="150" t="s">
        <v>389</v>
      </c>
      <c r="F209" s="152" t="s">
        <v>56</v>
      </c>
      <c r="G209" s="230">
        <v>661.07</v>
      </c>
      <c r="H209" s="154"/>
      <c r="I209" s="154">
        <f>ROUND(G209*H209,2)</f>
        <v>0</v>
      </c>
      <c r="J209" s="154">
        <v>19.72</v>
      </c>
      <c r="K209" s="154">
        <v>69.47</v>
      </c>
      <c r="L209" s="375">
        <f>$H$9</f>
        <v>0.20810000000000001</v>
      </c>
      <c r="M209" s="154">
        <f t="shared" si="68"/>
        <v>0</v>
      </c>
      <c r="N209" s="154">
        <f>J209+K209</f>
        <v>89.19</v>
      </c>
      <c r="O209" s="154">
        <f>ROUND(G209*J209,2)</f>
        <v>13036.3</v>
      </c>
      <c r="P209" s="154">
        <f>ROUND(G209*K209,2)</f>
        <v>45924.53</v>
      </c>
      <c r="Q209" s="154">
        <f>ROUND(G209*M209,2)</f>
        <v>0</v>
      </c>
      <c r="R209" s="155" t="e">
        <f>Q209/$P$586</f>
        <v>#DIV/0!</v>
      </c>
      <c r="S209" s="407"/>
      <c r="T209" s="156"/>
      <c r="U209" s="54"/>
      <c r="V209" s="136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49"/>
      <c r="AM209" s="49"/>
      <c r="AN209" s="49"/>
    </row>
    <row r="210" spans="1:1028" ht="15" x14ac:dyDescent="0.2">
      <c r="A210" s="101"/>
      <c r="B210" s="146">
        <v>12</v>
      </c>
      <c r="C210" s="146"/>
      <c r="D210" s="146"/>
      <c r="E210" s="146" t="s">
        <v>390</v>
      </c>
      <c r="F210" s="146"/>
      <c r="G210" s="147"/>
      <c r="H210" s="148"/>
      <c r="I210" s="205"/>
      <c r="J210" s="146"/>
      <c r="K210" s="146"/>
      <c r="L210" s="376"/>
      <c r="M210" s="376"/>
      <c r="N210" s="146"/>
      <c r="O210" s="146"/>
      <c r="P210" s="146"/>
      <c r="Q210" s="330">
        <f>Q211+Q218+Q221</f>
        <v>0</v>
      </c>
      <c r="R210" s="331" t="e">
        <f t="shared" ref="R210:R228" si="97">Q210/$P$586</f>
        <v>#DIV/0!</v>
      </c>
      <c r="S210" s="407"/>
      <c r="T210" s="49"/>
      <c r="U210" s="54"/>
      <c r="V210" s="90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49"/>
      <c r="AM210" s="49"/>
      <c r="AN210" s="49"/>
    </row>
    <row r="211" spans="1:1028" ht="15" x14ac:dyDescent="0.2">
      <c r="A211" s="101"/>
      <c r="B211" s="146" t="s">
        <v>391</v>
      </c>
      <c r="C211" s="146"/>
      <c r="D211" s="146"/>
      <c r="E211" s="146" t="s">
        <v>392</v>
      </c>
      <c r="F211" s="146"/>
      <c r="G211" s="147"/>
      <c r="H211" s="148"/>
      <c r="I211" s="205"/>
      <c r="J211" s="146"/>
      <c r="K211" s="146"/>
      <c r="L211" s="376"/>
      <c r="M211" s="376"/>
      <c r="N211" s="146"/>
      <c r="O211" s="146"/>
      <c r="P211" s="146"/>
      <c r="Q211" s="330">
        <f>SUM(Q212:Q217)</f>
        <v>0</v>
      </c>
      <c r="R211" s="331" t="e">
        <f t="shared" si="97"/>
        <v>#DIV/0!</v>
      </c>
      <c r="S211" s="407"/>
      <c r="T211" s="49"/>
      <c r="U211" s="54"/>
      <c r="V211" s="90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49"/>
      <c r="AM211" s="49"/>
      <c r="AN211" s="49"/>
    </row>
    <row r="212" spans="1:1028" ht="15" x14ac:dyDescent="0.2">
      <c r="A212" s="101"/>
      <c r="B212" s="150" t="s">
        <v>393</v>
      </c>
      <c r="C212" s="151" t="s">
        <v>394</v>
      </c>
      <c r="D212" s="150" t="s">
        <v>67</v>
      </c>
      <c r="E212" s="150" t="s">
        <v>395</v>
      </c>
      <c r="F212" s="152" t="s">
        <v>56</v>
      </c>
      <c r="G212" s="230">
        <v>4208.1000000000004</v>
      </c>
      <c r="H212" s="154"/>
      <c r="I212" s="154">
        <f t="shared" ref="I212:I217" si="98">ROUND(G212*H212,2)</f>
        <v>0</v>
      </c>
      <c r="J212" s="154">
        <v>2.14</v>
      </c>
      <c r="K212" s="154">
        <v>3.1</v>
      </c>
      <c r="L212" s="375">
        <f>$H$9</f>
        <v>0.20810000000000001</v>
      </c>
      <c r="M212" s="154">
        <f t="shared" si="68"/>
        <v>0</v>
      </c>
      <c r="N212" s="154">
        <f>J212+K212</f>
        <v>5.24</v>
      </c>
      <c r="O212" s="154">
        <f t="shared" ref="O212:O217" si="99">ROUND(G212*J212,2)</f>
        <v>9005.33</v>
      </c>
      <c r="P212" s="154">
        <f t="shared" ref="P212:P217" si="100">ROUND(G212*K212,2)</f>
        <v>13045.11</v>
      </c>
      <c r="Q212" s="154">
        <f>ROUND(G212*M212,2)</f>
        <v>0</v>
      </c>
      <c r="R212" s="155" t="e">
        <f t="shared" si="97"/>
        <v>#DIV/0!</v>
      </c>
      <c r="S212" s="407"/>
      <c r="T212" s="156"/>
      <c r="U212" s="54"/>
      <c r="V212" s="90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49"/>
      <c r="AM212" s="49"/>
      <c r="AN212" s="49"/>
    </row>
    <row r="213" spans="1:1028" ht="28.5" x14ac:dyDescent="0.2">
      <c r="A213" s="101"/>
      <c r="B213" s="150" t="s">
        <v>396</v>
      </c>
      <c r="C213" s="151" t="s">
        <v>397</v>
      </c>
      <c r="D213" s="150" t="s">
        <v>67</v>
      </c>
      <c r="E213" s="150" t="s">
        <v>398</v>
      </c>
      <c r="F213" s="152" t="s">
        <v>56</v>
      </c>
      <c r="G213" s="230">
        <v>1690.82</v>
      </c>
      <c r="H213" s="154"/>
      <c r="I213" s="154">
        <f t="shared" si="98"/>
        <v>0</v>
      </c>
      <c r="J213" s="154">
        <v>7.95</v>
      </c>
      <c r="K213" s="154">
        <v>6.29</v>
      </c>
      <c r="L213" s="375">
        <f t="shared" ref="L213:L217" si="101">$H$9</f>
        <v>0.20810000000000001</v>
      </c>
      <c r="M213" s="154">
        <f t="shared" ref="M213:M276" si="102">ROUND(H213+H213*L213,2)</f>
        <v>0</v>
      </c>
      <c r="N213" s="154">
        <f t="shared" ref="N213:N216" si="103">J213+K213</f>
        <v>14.24</v>
      </c>
      <c r="O213" s="154">
        <f t="shared" si="99"/>
        <v>13442.02</v>
      </c>
      <c r="P213" s="154">
        <f t="shared" si="100"/>
        <v>10635.26</v>
      </c>
      <c r="Q213" s="154">
        <f t="shared" ref="Q213:Q217" si="104">ROUND(G213*M213,2)</f>
        <v>0</v>
      </c>
      <c r="R213" s="155" t="e">
        <f t="shared" si="97"/>
        <v>#DIV/0!</v>
      </c>
      <c r="S213" s="407"/>
      <c r="T213" s="156"/>
      <c r="U213" s="54"/>
      <c r="V213" s="90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49"/>
      <c r="AM213" s="49"/>
      <c r="AN213" s="49"/>
    </row>
    <row r="214" spans="1:1028" ht="15" x14ac:dyDescent="0.2">
      <c r="A214" s="101"/>
      <c r="B214" s="150" t="s">
        <v>399</v>
      </c>
      <c r="C214" s="151" t="s">
        <v>400</v>
      </c>
      <c r="D214" s="150" t="s">
        <v>67</v>
      </c>
      <c r="E214" s="150" t="s">
        <v>401</v>
      </c>
      <c r="F214" s="152" t="s">
        <v>56</v>
      </c>
      <c r="G214" s="230">
        <v>2517.29</v>
      </c>
      <c r="H214" s="154"/>
      <c r="I214" s="154">
        <f t="shared" si="98"/>
        <v>0</v>
      </c>
      <c r="J214" s="154">
        <v>12.69</v>
      </c>
      <c r="K214" s="154">
        <v>10.86</v>
      </c>
      <c r="L214" s="375">
        <f t="shared" si="101"/>
        <v>0.20810000000000001</v>
      </c>
      <c r="M214" s="154">
        <f t="shared" si="102"/>
        <v>0</v>
      </c>
      <c r="N214" s="154">
        <f t="shared" si="103"/>
        <v>23.549999999999997</v>
      </c>
      <c r="O214" s="154">
        <f t="shared" si="99"/>
        <v>31944.41</v>
      </c>
      <c r="P214" s="154">
        <f t="shared" si="100"/>
        <v>27337.77</v>
      </c>
      <c r="Q214" s="154">
        <f t="shared" si="104"/>
        <v>0</v>
      </c>
      <c r="R214" s="155" t="e">
        <f t="shared" si="97"/>
        <v>#DIV/0!</v>
      </c>
      <c r="S214" s="407"/>
      <c r="T214" s="156"/>
      <c r="U214" s="54"/>
      <c r="V214" s="90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49"/>
      <c r="AM214" s="49"/>
      <c r="AN214" s="49"/>
    </row>
    <row r="215" spans="1:1028" ht="15" x14ac:dyDescent="0.2">
      <c r="A215" s="101"/>
      <c r="B215" s="150" t="s">
        <v>402</v>
      </c>
      <c r="C215" s="151" t="s">
        <v>403</v>
      </c>
      <c r="D215" s="150" t="s">
        <v>67</v>
      </c>
      <c r="E215" s="150" t="s">
        <v>404</v>
      </c>
      <c r="F215" s="152" t="s">
        <v>56</v>
      </c>
      <c r="G215" s="230">
        <v>3000.21</v>
      </c>
      <c r="H215" s="154"/>
      <c r="I215" s="154">
        <f t="shared" si="98"/>
        <v>0</v>
      </c>
      <c r="J215" s="154">
        <v>5.26</v>
      </c>
      <c r="K215" s="154">
        <v>6.14</v>
      </c>
      <c r="L215" s="375">
        <f t="shared" si="101"/>
        <v>0.20810000000000001</v>
      </c>
      <c r="M215" s="154">
        <f t="shared" si="102"/>
        <v>0</v>
      </c>
      <c r="N215" s="154">
        <f t="shared" si="103"/>
        <v>11.399999999999999</v>
      </c>
      <c r="O215" s="154">
        <f t="shared" si="99"/>
        <v>15781.1</v>
      </c>
      <c r="P215" s="154">
        <f t="shared" si="100"/>
        <v>18421.29</v>
      </c>
      <c r="Q215" s="154">
        <f t="shared" si="104"/>
        <v>0</v>
      </c>
      <c r="R215" s="155" t="e">
        <f t="shared" si="97"/>
        <v>#DIV/0!</v>
      </c>
      <c r="S215" s="407"/>
      <c r="T215" s="156"/>
      <c r="U215" s="54"/>
      <c r="V215" s="90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49"/>
      <c r="AM215" s="49"/>
      <c r="AN215" s="49"/>
    </row>
    <row r="216" spans="1:1028" ht="15" x14ac:dyDescent="0.2">
      <c r="A216" s="101"/>
      <c r="B216" s="150" t="s">
        <v>405</v>
      </c>
      <c r="C216" s="151" t="s">
        <v>406</v>
      </c>
      <c r="D216" s="150" t="s">
        <v>67</v>
      </c>
      <c r="E216" s="150" t="s">
        <v>407</v>
      </c>
      <c r="F216" s="152" t="s">
        <v>56</v>
      </c>
      <c r="G216" s="230">
        <v>1207.8900000000001</v>
      </c>
      <c r="H216" s="154"/>
      <c r="I216" s="154">
        <f t="shared" si="98"/>
        <v>0</v>
      </c>
      <c r="J216" s="154">
        <v>4.97</v>
      </c>
      <c r="K216" s="154">
        <v>11.79</v>
      </c>
      <c r="L216" s="375">
        <f t="shared" si="101"/>
        <v>0.20810000000000001</v>
      </c>
      <c r="M216" s="154">
        <f t="shared" si="102"/>
        <v>0</v>
      </c>
      <c r="N216" s="154">
        <f t="shared" si="103"/>
        <v>16.759999999999998</v>
      </c>
      <c r="O216" s="154">
        <f t="shared" si="99"/>
        <v>6003.21</v>
      </c>
      <c r="P216" s="154">
        <f t="shared" si="100"/>
        <v>14241.02</v>
      </c>
      <c r="Q216" s="154">
        <f t="shared" si="104"/>
        <v>0</v>
      </c>
      <c r="R216" s="155" t="e">
        <f t="shared" si="97"/>
        <v>#DIV/0!</v>
      </c>
      <c r="S216" s="407"/>
      <c r="T216" s="156"/>
      <c r="U216" s="54"/>
      <c r="V216" s="90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49"/>
      <c r="AM216" s="49"/>
      <c r="AN216" s="49"/>
    </row>
    <row r="217" spans="1:1028" s="222" customFormat="1" ht="28.5" x14ac:dyDescent="0.2">
      <c r="A217" s="313"/>
      <c r="B217" s="223" t="s">
        <v>1362</v>
      </c>
      <c r="C217" s="228">
        <v>87840</v>
      </c>
      <c r="D217" s="223" t="s">
        <v>67</v>
      </c>
      <c r="E217" s="223" t="s">
        <v>1363</v>
      </c>
      <c r="F217" s="312" t="s">
        <v>56</v>
      </c>
      <c r="G217" s="230">
        <v>196.06</v>
      </c>
      <c r="H217" s="231"/>
      <c r="I217" s="231">
        <f t="shared" si="98"/>
        <v>0</v>
      </c>
      <c r="J217" s="231">
        <f>16.49+16.49*N9</f>
        <v>19.921568999999998</v>
      </c>
      <c r="K217" s="231">
        <f>155.15+155.15*N9</f>
        <v>187.43671499999999</v>
      </c>
      <c r="L217" s="375">
        <f t="shared" si="101"/>
        <v>0.20810000000000001</v>
      </c>
      <c r="M217" s="154">
        <f t="shared" si="102"/>
        <v>0</v>
      </c>
      <c r="N217" s="231">
        <f>J217+K217</f>
        <v>207.358284</v>
      </c>
      <c r="O217" s="231">
        <f t="shared" si="99"/>
        <v>3905.82</v>
      </c>
      <c r="P217" s="231">
        <f t="shared" si="100"/>
        <v>36748.839999999997</v>
      </c>
      <c r="Q217" s="154">
        <f t="shared" si="104"/>
        <v>0</v>
      </c>
      <c r="R217" s="232" t="e">
        <f t="shared" si="97"/>
        <v>#DIV/0!</v>
      </c>
      <c r="S217" s="407"/>
      <c r="T217" s="314"/>
      <c r="U217" s="315"/>
      <c r="V217" s="321"/>
      <c r="W217" s="317"/>
      <c r="X217" s="317"/>
      <c r="Y217" s="317"/>
      <c r="Z217" s="317"/>
      <c r="AA217" s="317"/>
      <c r="AB217" s="317"/>
      <c r="AC217" s="317"/>
      <c r="AD217" s="317"/>
      <c r="AE217" s="317"/>
      <c r="AF217" s="317"/>
      <c r="AG217" s="317"/>
      <c r="AH217" s="317"/>
      <c r="AI217" s="317"/>
      <c r="AJ217" s="317"/>
      <c r="AK217" s="317"/>
      <c r="AL217" s="318"/>
      <c r="AM217" s="318"/>
      <c r="AN217" s="318"/>
      <c r="AO217" s="319"/>
      <c r="AP217" s="319"/>
      <c r="AQ217" s="319"/>
      <c r="AR217" s="319"/>
      <c r="AS217" s="319"/>
      <c r="AT217" s="319"/>
      <c r="AU217" s="319"/>
      <c r="AV217" s="319"/>
      <c r="AW217" s="319"/>
      <c r="AX217" s="319"/>
      <c r="AY217" s="221"/>
      <c r="AZ217" s="221"/>
      <c r="BA217" s="221"/>
      <c r="BB217" s="221"/>
      <c r="BC217" s="221"/>
      <c r="BD217" s="221"/>
      <c r="BE217" s="221"/>
      <c r="BF217" s="221"/>
      <c r="BG217" s="221"/>
      <c r="BH217" s="221"/>
      <c r="BI217" s="221"/>
      <c r="BJ217" s="221"/>
      <c r="BK217" s="221"/>
      <c r="BL217" s="221"/>
      <c r="BM217" s="221"/>
      <c r="BN217" s="221"/>
      <c r="BO217" s="221"/>
      <c r="BP217" s="221"/>
      <c r="BQ217" s="221"/>
      <c r="BR217" s="221"/>
      <c r="BS217" s="221"/>
      <c r="BT217" s="221"/>
      <c r="BU217" s="221"/>
      <c r="BV217" s="221"/>
      <c r="BW217" s="221"/>
      <c r="BX217" s="221"/>
      <c r="BY217" s="221"/>
      <c r="BZ217" s="221"/>
      <c r="CA217" s="221"/>
      <c r="CB217" s="221"/>
      <c r="CC217" s="221"/>
      <c r="CD217" s="221"/>
      <c r="CE217" s="221"/>
      <c r="CF217" s="221"/>
      <c r="CG217" s="221"/>
      <c r="CH217" s="221"/>
      <c r="CI217" s="221"/>
      <c r="CJ217" s="221"/>
      <c r="CK217" s="221"/>
      <c r="CL217" s="221"/>
      <c r="CM217" s="221"/>
      <c r="CN217" s="221"/>
      <c r="CO217" s="221"/>
      <c r="CP217" s="221"/>
      <c r="CQ217" s="221"/>
      <c r="CR217" s="221"/>
      <c r="CS217" s="221"/>
      <c r="CT217" s="221"/>
      <c r="CU217" s="221"/>
      <c r="CV217" s="221"/>
      <c r="CW217" s="221"/>
      <c r="CX217" s="221"/>
      <c r="CY217" s="221"/>
      <c r="CZ217" s="221"/>
      <c r="DA217" s="221"/>
      <c r="DB217" s="221"/>
      <c r="DC217" s="221"/>
      <c r="DD217" s="221"/>
      <c r="DE217" s="221"/>
      <c r="DF217" s="221"/>
      <c r="DG217" s="221"/>
      <c r="DH217" s="221"/>
      <c r="DI217" s="221"/>
      <c r="DJ217" s="221"/>
      <c r="DK217" s="221"/>
      <c r="DL217" s="221"/>
      <c r="DM217" s="221"/>
      <c r="DN217" s="221"/>
      <c r="DO217" s="221"/>
      <c r="DP217" s="221"/>
      <c r="DQ217" s="221"/>
      <c r="DR217" s="221"/>
      <c r="DS217" s="221"/>
      <c r="DT217" s="221"/>
      <c r="DU217" s="221"/>
      <c r="DV217" s="221"/>
      <c r="DW217" s="221"/>
      <c r="DX217" s="221"/>
      <c r="DY217" s="221"/>
      <c r="DZ217" s="221"/>
      <c r="EA217" s="221"/>
      <c r="EB217" s="221"/>
      <c r="EC217" s="221"/>
      <c r="ED217" s="221"/>
      <c r="EE217" s="221"/>
      <c r="EF217" s="221"/>
      <c r="EG217" s="221"/>
      <c r="EH217" s="221"/>
      <c r="EI217" s="221"/>
      <c r="EJ217" s="221"/>
      <c r="EK217" s="221"/>
      <c r="EL217" s="221"/>
      <c r="EM217" s="221"/>
      <c r="EN217" s="221"/>
      <c r="EO217" s="221"/>
      <c r="EP217" s="221"/>
      <c r="EQ217" s="221"/>
      <c r="ER217" s="221"/>
      <c r="ES217" s="221"/>
      <c r="ET217" s="221"/>
      <c r="EU217" s="221"/>
      <c r="EV217" s="221"/>
      <c r="EW217" s="221"/>
      <c r="EX217" s="221"/>
      <c r="EY217" s="221"/>
      <c r="EZ217" s="221"/>
      <c r="FA217" s="221"/>
      <c r="FB217" s="221"/>
      <c r="FC217" s="221"/>
      <c r="FD217" s="221"/>
      <c r="FE217" s="221"/>
      <c r="FF217" s="221"/>
      <c r="FG217" s="221"/>
      <c r="FH217" s="221"/>
      <c r="FI217" s="221"/>
      <c r="FJ217" s="221"/>
      <c r="FK217" s="221"/>
      <c r="FL217" s="221"/>
      <c r="FM217" s="221"/>
      <c r="FN217" s="221"/>
      <c r="FO217" s="221"/>
      <c r="FP217" s="221"/>
      <c r="FQ217" s="221"/>
      <c r="FR217" s="221"/>
      <c r="FS217" s="221"/>
      <c r="FT217" s="221"/>
      <c r="FU217" s="221"/>
      <c r="FV217" s="221"/>
      <c r="FW217" s="221"/>
      <c r="FX217" s="221"/>
      <c r="FY217" s="221"/>
      <c r="FZ217" s="221"/>
      <c r="GA217" s="221"/>
      <c r="GB217" s="221"/>
      <c r="GC217" s="221"/>
      <c r="GD217" s="221"/>
      <c r="GE217" s="221"/>
      <c r="GF217" s="221"/>
      <c r="GG217" s="221"/>
      <c r="GH217" s="221"/>
      <c r="GI217" s="221"/>
      <c r="GJ217" s="221"/>
      <c r="GK217" s="221"/>
      <c r="GL217" s="221"/>
      <c r="GM217" s="221"/>
      <c r="GN217" s="221"/>
      <c r="GO217" s="221"/>
      <c r="GP217" s="221"/>
      <c r="GQ217" s="221"/>
      <c r="GR217" s="221"/>
      <c r="GS217" s="221"/>
      <c r="GT217" s="221"/>
      <c r="GU217" s="221"/>
      <c r="GV217" s="221"/>
      <c r="GW217" s="221"/>
      <c r="GX217" s="221"/>
      <c r="GY217" s="221"/>
      <c r="GZ217" s="221"/>
      <c r="HA217" s="221"/>
      <c r="HB217" s="221"/>
      <c r="HC217" s="221"/>
      <c r="HD217" s="221"/>
      <c r="HE217" s="221"/>
      <c r="HF217" s="221"/>
      <c r="HG217" s="221"/>
      <c r="HH217" s="221"/>
      <c r="HI217" s="221"/>
      <c r="HJ217" s="221"/>
      <c r="HK217" s="221"/>
      <c r="HL217" s="221"/>
      <c r="HM217" s="221"/>
      <c r="HN217" s="221"/>
      <c r="HO217" s="221"/>
      <c r="HP217" s="221"/>
      <c r="HQ217" s="221"/>
      <c r="HR217" s="221"/>
      <c r="HS217" s="221"/>
      <c r="HT217" s="221"/>
      <c r="HU217" s="221"/>
      <c r="HV217" s="221"/>
      <c r="HW217" s="221"/>
      <c r="HX217" s="221"/>
      <c r="HY217" s="221"/>
      <c r="HZ217" s="221"/>
      <c r="IA217" s="221"/>
      <c r="IB217" s="221"/>
      <c r="IC217" s="221"/>
      <c r="ID217" s="221"/>
      <c r="IE217" s="221"/>
      <c r="IF217" s="221"/>
      <c r="IG217" s="221"/>
      <c r="IH217" s="221"/>
      <c r="II217" s="221"/>
      <c r="IJ217" s="221"/>
      <c r="IK217" s="221"/>
      <c r="IL217" s="221"/>
      <c r="IM217" s="221"/>
      <c r="IN217" s="221"/>
      <c r="IO217" s="221"/>
      <c r="IP217" s="221"/>
      <c r="IQ217" s="221"/>
      <c r="IR217" s="221"/>
      <c r="IS217" s="221"/>
      <c r="IT217" s="221"/>
      <c r="IU217" s="221"/>
      <c r="IV217" s="221"/>
      <c r="IW217" s="221"/>
      <c r="IX217" s="221"/>
      <c r="IY217" s="221"/>
      <c r="IZ217" s="221"/>
      <c r="JA217" s="221"/>
      <c r="JB217" s="221"/>
      <c r="JC217" s="221"/>
      <c r="JD217" s="221"/>
      <c r="JE217" s="221"/>
      <c r="JF217" s="221"/>
      <c r="JG217" s="221"/>
      <c r="JH217" s="221"/>
      <c r="JI217" s="221"/>
      <c r="JJ217" s="221"/>
      <c r="JK217" s="221"/>
      <c r="JL217" s="221"/>
      <c r="JM217" s="221"/>
      <c r="JN217" s="221"/>
      <c r="JO217" s="221"/>
      <c r="JP217" s="221"/>
      <c r="JQ217" s="221"/>
      <c r="JR217" s="221"/>
      <c r="JS217" s="221"/>
      <c r="JT217" s="221"/>
      <c r="JU217" s="221"/>
      <c r="JV217" s="221"/>
      <c r="JW217" s="221"/>
      <c r="JX217" s="221"/>
      <c r="JY217" s="221"/>
      <c r="JZ217" s="221"/>
      <c r="KA217" s="221"/>
      <c r="KB217" s="221"/>
      <c r="KC217" s="221"/>
      <c r="KD217" s="221"/>
      <c r="KE217" s="221"/>
      <c r="KF217" s="221"/>
      <c r="KG217" s="221"/>
      <c r="KH217" s="221"/>
      <c r="KI217" s="221"/>
      <c r="KJ217" s="221"/>
      <c r="KK217" s="221"/>
      <c r="KL217" s="221"/>
      <c r="KM217" s="221"/>
      <c r="KN217" s="221"/>
      <c r="KO217" s="221"/>
      <c r="KP217" s="221"/>
      <c r="KQ217" s="221"/>
      <c r="KR217" s="221"/>
      <c r="KS217" s="221"/>
      <c r="KT217" s="221"/>
      <c r="KU217" s="221"/>
      <c r="KV217" s="221"/>
      <c r="KW217" s="221"/>
      <c r="KX217" s="221"/>
      <c r="KY217" s="221"/>
      <c r="KZ217" s="221"/>
      <c r="LA217" s="221"/>
      <c r="LB217" s="221"/>
      <c r="LC217" s="221"/>
      <c r="LD217" s="221"/>
      <c r="LE217" s="221"/>
      <c r="LF217" s="221"/>
      <c r="LG217" s="221"/>
      <c r="LH217" s="221"/>
      <c r="LI217" s="221"/>
      <c r="LJ217" s="221"/>
      <c r="LK217" s="221"/>
      <c r="LL217" s="221"/>
      <c r="LM217" s="221"/>
      <c r="LN217" s="221"/>
      <c r="LO217" s="221"/>
      <c r="LP217" s="221"/>
      <c r="LQ217" s="221"/>
      <c r="LR217" s="221"/>
      <c r="LS217" s="221"/>
      <c r="LT217" s="221"/>
      <c r="LU217" s="221"/>
      <c r="LV217" s="221"/>
      <c r="LW217" s="221"/>
      <c r="LX217" s="221"/>
      <c r="LY217" s="221"/>
      <c r="LZ217" s="221"/>
      <c r="MA217" s="221"/>
      <c r="MB217" s="221"/>
      <c r="MC217" s="221"/>
      <c r="MD217" s="221"/>
      <c r="ME217" s="221"/>
      <c r="MF217" s="221"/>
      <c r="MG217" s="221"/>
      <c r="MH217" s="221"/>
      <c r="MI217" s="221"/>
      <c r="MJ217" s="221"/>
      <c r="MK217" s="221"/>
      <c r="ML217" s="221"/>
      <c r="MM217" s="221"/>
      <c r="MN217" s="221"/>
      <c r="MO217" s="221"/>
      <c r="MP217" s="221"/>
      <c r="MQ217" s="221"/>
      <c r="MR217" s="221"/>
      <c r="MS217" s="221"/>
      <c r="MT217" s="221"/>
      <c r="MU217" s="221"/>
      <c r="MV217" s="221"/>
      <c r="MW217" s="221"/>
      <c r="MX217" s="221"/>
      <c r="MY217" s="221"/>
      <c r="MZ217" s="221"/>
      <c r="NA217" s="221"/>
      <c r="NB217" s="221"/>
      <c r="NC217" s="221"/>
      <c r="ND217" s="221"/>
      <c r="NE217" s="221"/>
      <c r="NF217" s="221"/>
      <c r="NG217" s="221"/>
      <c r="NH217" s="221"/>
      <c r="NI217" s="221"/>
      <c r="NJ217" s="221"/>
      <c r="NK217" s="221"/>
      <c r="NL217" s="221"/>
      <c r="NM217" s="221"/>
      <c r="NN217" s="221"/>
      <c r="NO217" s="221"/>
      <c r="NP217" s="221"/>
      <c r="NQ217" s="221"/>
      <c r="NR217" s="221"/>
      <c r="NS217" s="221"/>
      <c r="NT217" s="221"/>
      <c r="NU217" s="221"/>
      <c r="NV217" s="221"/>
      <c r="NW217" s="221"/>
      <c r="NX217" s="221"/>
      <c r="NY217" s="221"/>
      <c r="NZ217" s="221"/>
      <c r="OA217" s="221"/>
      <c r="OB217" s="221"/>
      <c r="OC217" s="221"/>
      <c r="OD217" s="221"/>
      <c r="OE217" s="221"/>
      <c r="OF217" s="221"/>
      <c r="OG217" s="221"/>
      <c r="OH217" s="221"/>
      <c r="OI217" s="221"/>
      <c r="OJ217" s="221"/>
      <c r="OK217" s="221"/>
      <c r="OL217" s="221"/>
      <c r="OM217" s="221"/>
      <c r="ON217" s="221"/>
      <c r="OO217" s="221"/>
      <c r="OP217" s="221"/>
      <c r="OQ217" s="221"/>
      <c r="OR217" s="221"/>
      <c r="OS217" s="221"/>
      <c r="OT217" s="221"/>
      <c r="OU217" s="221"/>
      <c r="OV217" s="221"/>
      <c r="OW217" s="221"/>
      <c r="OX217" s="221"/>
      <c r="OY217" s="221"/>
      <c r="OZ217" s="221"/>
      <c r="PA217" s="221"/>
      <c r="PB217" s="221"/>
      <c r="PC217" s="221"/>
      <c r="PD217" s="221"/>
      <c r="PE217" s="221"/>
      <c r="PF217" s="221"/>
      <c r="PG217" s="221"/>
      <c r="PH217" s="221"/>
      <c r="PI217" s="221"/>
      <c r="PJ217" s="221"/>
      <c r="PK217" s="221"/>
      <c r="PL217" s="221"/>
      <c r="PM217" s="221"/>
      <c r="PN217" s="221"/>
      <c r="PO217" s="221"/>
      <c r="PP217" s="221"/>
      <c r="PQ217" s="221"/>
      <c r="PR217" s="221"/>
      <c r="PS217" s="221"/>
      <c r="PT217" s="221"/>
      <c r="PU217" s="221"/>
      <c r="PV217" s="221"/>
      <c r="PW217" s="221"/>
      <c r="PX217" s="221"/>
      <c r="PY217" s="221"/>
      <c r="PZ217" s="221"/>
      <c r="QA217" s="221"/>
      <c r="QB217" s="221"/>
      <c r="QC217" s="221"/>
      <c r="QD217" s="221"/>
      <c r="QE217" s="221"/>
      <c r="QF217" s="221"/>
      <c r="QG217" s="221"/>
      <c r="QH217" s="221"/>
      <c r="QI217" s="221"/>
      <c r="QJ217" s="221"/>
      <c r="QK217" s="221"/>
      <c r="QL217" s="221"/>
      <c r="QM217" s="221"/>
      <c r="QN217" s="221"/>
      <c r="QO217" s="221"/>
      <c r="QP217" s="221"/>
      <c r="QQ217" s="221"/>
      <c r="QR217" s="221"/>
      <c r="QS217" s="221"/>
      <c r="QT217" s="221"/>
      <c r="QU217" s="221"/>
      <c r="QV217" s="221"/>
      <c r="QW217" s="221"/>
      <c r="QX217" s="221"/>
      <c r="QY217" s="221"/>
      <c r="QZ217" s="221"/>
      <c r="RA217" s="221"/>
      <c r="RB217" s="221"/>
      <c r="RC217" s="221"/>
      <c r="RD217" s="221"/>
      <c r="RE217" s="221"/>
      <c r="RF217" s="221"/>
      <c r="RG217" s="221"/>
      <c r="RH217" s="221"/>
      <c r="RI217" s="221"/>
      <c r="RJ217" s="221"/>
      <c r="RK217" s="221"/>
      <c r="RL217" s="221"/>
      <c r="RM217" s="221"/>
      <c r="RN217" s="221"/>
      <c r="RO217" s="221"/>
      <c r="RP217" s="221"/>
      <c r="RQ217" s="221"/>
      <c r="RR217" s="221"/>
      <c r="RS217" s="221"/>
      <c r="RT217" s="221"/>
      <c r="RU217" s="221"/>
      <c r="RV217" s="221"/>
      <c r="RW217" s="221"/>
      <c r="RX217" s="221"/>
      <c r="RY217" s="221"/>
      <c r="RZ217" s="221"/>
      <c r="SA217" s="221"/>
      <c r="SB217" s="221"/>
      <c r="SC217" s="221"/>
      <c r="SD217" s="221"/>
      <c r="SE217" s="221"/>
      <c r="SF217" s="221"/>
      <c r="SG217" s="221"/>
      <c r="SH217" s="221"/>
      <c r="SI217" s="221"/>
      <c r="SJ217" s="221"/>
      <c r="SK217" s="221"/>
      <c r="SL217" s="221"/>
      <c r="SM217" s="221"/>
      <c r="SN217" s="221"/>
      <c r="SO217" s="221"/>
      <c r="SP217" s="221"/>
      <c r="SQ217" s="221"/>
      <c r="SR217" s="221"/>
      <c r="SS217" s="221"/>
      <c r="ST217" s="221"/>
      <c r="SU217" s="221"/>
      <c r="SV217" s="221"/>
      <c r="SW217" s="221"/>
      <c r="SX217" s="221"/>
      <c r="SY217" s="221"/>
      <c r="SZ217" s="221"/>
      <c r="TA217" s="221"/>
      <c r="TB217" s="221"/>
      <c r="TC217" s="221"/>
      <c r="TD217" s="221"/>
      <c r="TE217" s="221"/>
      <c r="TF217" s="221"/>
      <c r="TG217" s="221"/>
      <c r="TH217" s="221"/>
      <c r="TI217" s="221"/>
      <c r="TJ217" s="221"/>
      <c r="TK217" s="221"/>
      <c r="TL217" s="221"/>
      <c r="TM217" s="221"/>
      <c r="TN217" s="221"/>
      <c r="TO217" s="221"/>
      <c r="TP217" s="221"/>
      <c r="TQ217" s="221"/>
      <c r="TR217" s="221"/>
      <c r="TS217" s="221"/>
      <c r="TT217" s="221"/>
      <c r="TU217" s="221"/>
      <c r="TV217" s="221"/>
      <c r="TW217" s="221"/>
      <c r="TX217" s="221"/>
      <c r="TY217" s="221"/>
      <c r="TZ217" s="221"/>
      <c r="UA217" s="221"/>
      <c r="UB217" s="221"/>
      <c r="UC217" s="221"/>
      <c r="UD217" s="221"/>
      <c r="UE217" s="221"/>
      <c r="UF217" s="221"/>
      <c r="UG217" s="221"/>
      <c r="UH217" s="221"/>
      <c r="UI217" s="221"/>
      <c r="UJ217" s="221"/>
      <c r="UK217" s="221"/>
      <c r="UL217" s="221"/>
      <c r="UM217" s="221"/>
      <c r="UN217" s="221"/>
      <c r="UO217" s="221"/>
      <c r="UP217" s="221"/>
      <c r="UQ217" s="221"/>
      <c r="UR217" s="221"/>
      <c r="US217" s="221"/>
      <c r="UT217" s="221"/>
      <c r="UU217" s="221"/>
      <c r="UV217" s="221"/>
      <c r="UW217" s="221"/>
      <c r="UX217" s="221"/>
      <c r="UY217" s="221"/>
      <c r="UZ217" s="221"/>
      <c r="VA217" s="221"/>
      <c r="VB217" s="221"/>
      <c r="VC217" s="221"/>
      <c r="VD217" s="221"/>
      <c r="VE217" s="221"/>
      <c r="VF217" s="221"/>
      <c r="VG217" s="221"/>
      <c r="VH217" s="221"/>
      <c r="VI217" s="221"/>
      <c r="VJ217" s="221"/>
      <c r="VK217" s="221"/>
      <c r="VL217" s="221"/>
      <c r="VM217" s="221"/>
      <c r="VN217" s="221"/>
      <c r="VO217" s="221"/>
      <c r="VP217" s="221"/>
      <c r="VQ217" s="221"/>
      <c r="VR217" s="221"/>
      <c r="VS217" s="221"/>
      <c r="VT217" s="221"/>
      <c r="VU217" s="221"/>
      <c r="VV217" s="221"/>
      <c r="VW217" s="221"/>
      <c r="VX217" s="221"/>
      <c r="VY217" s="221"/>
      <c r="VZ217" s="221"/>
      <c r="WA217" s="221"/>
      <c r="WB217" s="221"/>
      <c r="WC217" s="221"/>
      <c r="WD217" s="221"/>
      <c r="WE217" s="221"/>
      <c r="WF217" s="221"/>
      <c r="WG217" s="221"/>
      <c r="WH217" s="221"/>
      <c r="WI217" s="221"/>
      <c r="WJ217" s="221"/>
      <c r="WK217" s="221"/>
      <c r="WL217" s="221"/>
      <c r="WM217" s="221"/>
      <c r="WN217" s="221"/>
      <c r="WO217" s="221"/>
      <c r="WP217" s="221"/>
      <c r="WQ217" s="221"/>
      <c r="WR217" s="221"/>
      <c r="WS217" s="221"/>
      <c r="WT217" s="221"/>
      <c r="WU217" s="221"/>
      <c r="WV217" s="221"/>
      <c r="WW217" s="221"/>
      <c r="WX217" s="221"/>
      <c r="WY217" s="221"/>
      <c r="WZ217" s="221"/>
      <c r="XA217" s="221"/>
      <c r="XB217" s="221"/>
      <c r="XC217" s="221"/>
      <c r="XD217" s="221"/>
      <c r="XE217" s="221"/>
      <c r="XF217" s="221"/>
      <c r="XG217" s="221"/>
      <c r="XH217" s="221"/>
      <c r="XI217" s="221"/>
      <c r="XJ217" s="221"/>
      <c r="XK217" s="221"/>
      <c r="XL217" s="221"/>
      <c r="XM217" s="221"/>
      <c r="XN217" s="221"/>
      <c r="XO217" s="221"/>
      <c r="XP217" s="221"/>
      <c r="XQ217" s="221"/>
      <c r="XR217" s="221"/>
      <c r="XS217" s="221"/>
      <c r="XT217" s="221"/>
      <c r="XU217" s="221"/>
      <c r="XV217" s="221"/>
      <c r="XW217" s="221"/>
      <c r="XX217" s="221"/>
      <c r="XY217" s="221"/>
      <c r="XZ217" s="221"/>
      <c r="YA217" s="221"/>
      <c r="YB217" s="221"/>
      <c r="YC217" s="221"/>
      <c r="YD217" s="221"/>
      <c r="YE217" s="221"/>
      <c r="YF217" s="221"/>
      <c r="YG217" s="221"/>
      <c r="YH217" s="221"/>
      <c r="YI217" s="221"/>
      <c r="YJ217" s="221"/>
      <c r="YK217" s="221"/>
      <c r="YL217" s="221"/>
      <c r="YM217" s="221"/>
      <c r="YN217" s="221"/>
      <c r="YO217" s="221"/>
      <c r="YP217" s="221"/>
      <c r="YQ217" s="221"/>
      <c r="YR217" s="221"/>
      <c r="YS217" s="221"/>
      <c r="YT217" s="221"/>
      <c r="YU217" s="221"/>
      <c r="YV217" s="221"/>
      <c r="YW217" s="221"/>
      <c r="YX217" s="221"/>
      <c r="YY217" s="221"/>
      <c r="YZ217" s="221"/>
      <c r="ZA217" s="221"/>
      <c r="ZB217" s="221"/>
      <c r="ZC217" s="221"/>
      <c r="ZD217" s="221"/>
      <c r="ZE217" s="221"/>
      <c r="ZF217" s="221"/>
      <c r="ZG217" s="221"/>
      <c r="ZH217" s="221"/>
      <c r="ZI217" s="221"/>
      <c r="ZJ217" s="221"/>
      <c r="ZK217" s="221"/>
      <c r="ZL217" s="221"/>
      <c r="ZM217" s="221"/>
      <c r="ZN217" s="221"/>
      <c r="ZO217" s="221"/>
      <c r="ZP217" s="221"/>
      <c r="ZQ217" s="221"/>
      <c r="ZR217" s="221"/>
      <c r="ZS217" s="221"/>
      <c r="ZT217" s="221"/>
      <c r="ZU217" s="221"/>
      <c r="ZV217" s="221"/>
      <c r="ZW217" s="221"/>
      <c r="ZX217" s="221"/>
      <c r="ZY217" s="221"/>
      <c r="ZZ217" s="221"/>
      <c r="AAA217" s="221"/>
      <c r="AAB217" s="221"/>
      <c r="AAC217" s="221"/>
      <c r="AAD217" s="221"/>
      <c r="AAE217" s="221"/>
      <c r="AAF217" s="221"/>
      <c r="AAG217" s="221"/>
      <c r="AAH217" s="221"/>
      <c r="AAI217" s="221"/>
      <c r="AAJ217" s="221"/>
      <c r="AAK217" s="221"/>
      <c r="AAL217" s="221"/>
      <c r="AAM217" s="221"/>
      <c r="AAN217" s="221"/>
      <c r="AAO217" s="221"/>
      <c r="AAP217" s="221"/>
      <c r="AAQ217" s="221"/>
      <c r="AAR217" s="221"/>
      <c r="AAS217" s="221"/>
      <c r="AAT217" s="221"/>
      <c r="AAU217" s="221"/>
      <c r="AAV217" s="221"/>
      <c r="AAW217" s="221"/>
      <c r="AAX217" s="221"/>
      <c r="AAY217" s="221"/>
      <c r="AAZ217" s="221"/>
      <c r="ABA217" s="221"/>
      <c r="ABB217" s="221"/>
      <c r="ABC217" s="221"/>
      <c r="ABD217" s="221"/>
      <c r="ABE217" s="221"/>
      <c r="ABF217" s="221"/>
      <c r="ABG217" s="221"/>
      <c r="ABH217" s="221"/>
      <c r="ABI217" s="221"/>
      <c r="ABJ217" s="221"/>
      <c r="ABK217" s="221"/>
      <c r="ABL217" s="221"/>
      <c r="ABM217" s="221"/>
      <c r="ABN217" s="221"/>
      <c r="ABO217" s="221"/>
      <c r="ABP217" s="221"/>
      <c r="ABQ217" s="221"/>
      <c r="ABR217" s="221"/>
      <c r="ABS217" s="221"/>
      <c r="ABT217" s="221"/>
      <c r="ABU217" s="221"/>
      <c r="ABV217" s="221"/>
      <c r="ABW217" s="221"/>
      <c r="ABX217" s="221"/>
      <c r="ABY217" s="221"/>
      <c r="ABZ217" s="221"/>
      <c r="ACA217" s="221"/>
      <c r="ACB217" s="221"/>
      <c r="ACC217" s="221"/>
      <c r="ACD217" s="221"/>
      <c r="ACE217" s="221"/>
      <c r="ACF217" s="221"/>
      <c r="ACG217" s="221"/>
      <c r="ACH217" s="221"/>
      <c r="ACI217" s="221"/>
      <c r="ACJ217" s="221"/>
      <c r="ACK217" s="221"/>
      <c r="ACL217" s="221"/>
      <c r="ACM217" s="221"/>
      <c r="ACN217" s="221"/>
      <c r="ACO217" s="221"/>
      <c r="ACP217" s="221"/>
      <c r="ACQ217" s="221"/>
      <c r="ACR217" s="221"/>
      <c r="ACS217" s="221"/>
      <c r="ACT217" s="221"/>
      <c r="ACU217" s="221"/>
      <c r="ACV217" s="221"/>
      <c r="ACW217" s="221"/>
      <c r="ACX217" s="221"/>
      <c r="ACY217" s="221"/>
      <c r="ACZ217" s="221"/>
      <c r="ADA217" s="221"/>
      <c r="ADB217" s="221"/>
      <c r="ADC217" s="221"/>
      <c r="ADD217" s="221"/>
      <c r="ADE217" s="221"/>
      <c r="ADF217" s="221"/>
      <c r="ADG217" s="221"/>
      <c r="ADH217" s="221"/>
      <c r="ADI217" s="221"/>
      <c r="ADJ217" s="221"/>
      <c r="ADK217" s="221"/>
      <c r="ADL217" s="221"/>
      <c r="ADM217" s="221"/>
      <c r="ADN217" s="221"/>
      <c r="ADO217" s="221"/>
      <c r="ADP217" s="221"/>
      <c r="ADQ217" s="221"/>
      <c r="ADR217" s="221"/>
      <c r="ADS217" s="221"/>
      <c r="ADT217" s="221"/>
      <c r="ADU217" s="221"/>
      <c r="ADV217" s="221"/>
      <c r="ADW217" s="221"/>
      <c r="ADX217" s="221"/>
      <c r="ADY217" s="221"/>
      <c r="ADZ217" s="221"/>
      <c r="AEA217" s="221"/>
      <c r="AEB217" s="221"/>
      <c r="AEC217" s="221"/>
      <c r="AED217" s="221"/>
      <c r="AEE217" s="221"/>
      <c r="AEF217" s="221"/>
      <c r="AEG217" s="221"/>
      <c r="AEH217" s="221"/>
      <c r="AEI217" s="221"/>
      <c r="AEJ217" s="221"/>
      <c r="AEK217" s="221"/>
      <c r="AEL217" s="221"/>
      <c r="AEM217" s="221"/>
      <c r="AEN217" s="221"/>
      <c r="AEO217" s="221"/>
      <c r="AEP217" s="221"/>
      <c r="AEQ217" s="221"/>
      <c r="AER217" s="221"/>
      <c r="AES217" s="221"/>
      <c r="AET217" s="221"/>
      <c r="AEU217" s="221"/>
      <c r="AEV217" s="221"/>
      <c r="AEW217" s="221"/>
      <c r="AEX217" s="221"/>
      <c r="AEY217" s="221"/>
      <c r="AEZ217" s="221"/>
      <c r="AFA217" s="221"/>
      <c r="AFB217" s="221"/>
      <c r="AFC217" s="221"/>
      <c r="AFD217" s="221"/>
      <c r="AFE217" s="221"/>
      <c r="AFF217" s="221"/>
      <c r="AFG217" s="221"/>
      <c r="AFH217" s="221"/>
      <c r="AFI217" s="221"/>
      <c r="AFJ217" s="221"/>
      <c r="AFK217" s="221"/>
      <c r="AFL217" s="221"/>
      <c r="AFM217" s="221"/>
      <c r="AFN217" s="221"/>
      <c r="AFO217" s="221"/>
      <c r="AFP217" s="221"/>
      <c r="AFQ217" s="221"/>
      <c r="AFR217" s="221"/>
      <c r="AFS217" s="221"/>
      <c r="AFT217" s="221"/>
      <c r="AFU217" s="221"/>
      <c r="AFV217" s="221"/>
      <c r="AFW217" s="221"/>
      <c r="AFX217" s="221"/>
      <c r="AFY217" s="221"/>
      <c r="AFZ217" s="221"/>
      <c r="AGA217" s="221"/>
      <c r="AGB217" s="221"/>
      <c r="AGC217" s="221"/>
      <c r="AGD217" s="221"/>
      <c r="AGE217" s="221"/>
      <c r="AGF217" s="221"/>
      <c r="AGG217" s="221"/>
      <c r="AGH217" s="221"/>
      <c r="AGI217" s="221"/>
      <c r="AGJ217" s="221"/>
      <c r="AGK217" s="221"/>
      <c r="AGL217" s="221"/>
      <c r="AGM217" s="221"/>
      <c r="AGN217" s="221"/>
      <c r="AGO217" s="221"/>
      <c r="AGP217" s="221"/>
      <c r="AGQ217" s="221"/>
      <c r="AGR217" s="221"/>
      <c r="AGS217" s="221"/>
      <c r="AGT217" s="221"/>
      <c r="AGU217" s="221"/>
      <c r="AGV217" s="221"/>
      <c r="AGW217" s="221"/>
      <c r="AGX217" s="221"/>
      <c r="AGY217" s="221"/>
      <c r="AGZ217" s="221"/>
      <c r="AHA217" s="221"/>
      <c r="AHB217" s="221"/>
      <c r="AHC217" s="221"/>
      <c r="AHD217" s="221"/>
      <c r="AHE217" s="221"/>
      <c r="AHF217" s="221"/>
      <c r="AHG217" s="221"/>
      <c r="AHH217" s="221"/>
      <c r="AHI217" s="221"/>
      <c r="AHJ217" s="221"/>
      <c r="AHK217" s="221"/>
      <c r="AHL217" s="221"/>
      <c r="AHM217" s="221"/>
      <c r="AHN217" s="221"/>
      <c r="AHO217" s="221"/>
      <c r="AHP217" s="221"/>
      <c r="AHQ217" s="221"/>
      <c r="AHR217" s="221"/>
      <c r="AHS217" s="221"/>
      <c r="AHT217" s="221"/>
      <c r="AHU217" s="221"/>
      <c r="AHV217" s="221"/>
      <c r="AHW217" s="221"/>
      <c r="AHX217" s="221"/>
      <c r="AHY217" s="221"/>
      <c r="AHZ217" s="221"/>
      <c r="AIA217" s="221"/>
      <c r="AIB217" s="221"/>
      <c r="AIC217" s="221"/>
      <c r="AID217" s="221"/>
      <c r="AIE217" s="221"/>
      <c r="AIF217" s="221"/>
      <c r="AIG217" s="221"/>
      <c r="AIH217" s="221"/>
      <c r="AII217" s="221"/>
      <c r="AIJ217" s="221"/>
      <c r="AIK217" s="221"/>
      <c r="AIL217" s="221"/>
      <c r="AIM217" s="221"/>
      <c r="AIN217" s="221"/>
      <c r="AIO217" s="221"/>
      <c r="AIP217" s="221"/>
      <c r="AIQ217" s="221"/>
      <c r="AIR217" s="221"/>
      <c r="AIS217" s="221"/>
      <c r="AIT217" s="221"/>
      <c r="AIU217" s="221"/>
      <c r="AIV217" s="221"/>
      <c r="AIW217" s="221"/>
      <c r="AIX217" s="221"/>
      <c r="AIY217" s="221"/>
      <c r="AIZ217" s="221"/>
      <c r="AJA217" s="221"/>
      <c r="AJB217" s="221"/>
      <c r="AJC217" s="221"/>
      <c r="AJD217" s="221"/>
      <c r="AJE217" s="221"/>
      <c r="AJF217" s="221"/>
      <c r="AJG217" s="221"/>
      <c r="AJH217" s="221"/>
      <c r="AJI217" s="221"/>
      <c r="AJJ217" s="221"/>
      <c r="AJK217" s="221"/>
      <c r="AJL217" s="221"/>
      <c r="AJM217" s="221"/>
      <c r="AJN217" s="221"/>
      <c r="AJO217" s="221"/>
      <c r="AJP217" s="221"/>
      <c r="AJQ217" s="221"/>
      <c r="AJR217" s="221"/>
      <c r="AJS217" s="221"/>
      <c r="AJT217" s="221"/>
      <c r="AJU217" s="221"/>
      <c r="AJV217" s="221"/>
      <c r="AJW217" s="221"/>
      <c r="AJX217" s="221"/>
      <c r="AJY217" s="221"/>
      <c r="AJZ217" s="221"/>
      <c r="AKA217" s="221"/>
      <c r="AKB217" s="221"/>
      <c r="AKC217" s="221"/>
      <c r="AKD217" s="221"/>
      <c r="AKE217" s="221"/>
      <c r="AKF217" s="221"/>
      <c r="AKG217" s="221"/>
      <c r="AKH217" s="221"/>
      <c r="AKI217" s="221"/>
      <c r="AKJ217" s="221"/>
      <c r="AKK217" s="221"/>
      <c r="AKL217" s="221"/>
      <c r="AKM217" s="221"/>
      <c r="AKN217" s="221"/>
      <c r="AKO217" s="221"/>
      <c r="AKP217" s="221"/>
      <c r="AKQ217" s="221"/>
      <c r="AKR217" s="221"/>
      <c r="AKS217" s="221"/>
      <c r="AKT217" s="221"/>
      <c r="AKU217" s="221"/>
      <c r="AKV217" s="221"/>
      <c r="AKW217" s="221"/>
      <c r="AKX217" s="221"/>
      <c r="AKY217" s="221"/>
      <c r="AKZ217" s="221"/>
      <c r="ALA217" s="221"/>
      <c r="ALB217" s="221"/>
      <c r="ALC217" s="221"/>
      <c r="ALD217" s="221"/>
      <c r="ALE217" s="221"/>
      <c r="ALF217" s="221"/>
      <c r="ALG217" s="221"/>
      <c r="ALH217" s="221"/>
      <c r="ALI217" s="221"/>
      <c r="ALJ217" s="221"/>
      <c r="ALK217" s="221"/>
      <c r="ALL217" s="221"/>
      <c r="ALM217" s="221"/>
      <c r="ALN217" s="221"/>
      <c r="ALO217" s="221"/>
      <c r="ALP217" s="221"/>
      <c r="ALQ217" s="221"/>
      <c r="ALR217" s="221"/>
      <c r="ALS217" s="221"/>
      <c r="ALT217" s="221"/>
      <c r="ALU217" s="221"/>
      <c r="ALV217" s="221"/>
      <c r="ALW217" s="221"/>
      <c r="ALX217" s="221"/>
      <c r="ALY217" s="221"/>
      <c r="ALZ217" s="221"/>
      <c r="AMA217" s="221"/>
      <c r="AMB217" s="221"/>
      <c r="AMC217" s="221"/>
      <c r="AMD217" s="221"/>
      <c r="AME217" s="221"/>
      <c r="AMF217" s="221"/>
      <c r="AMG217" s="221"/>
      <c r="AMH217" s="221"/>
      <c r="AMI217" s="221"/>
      <c r="AMJ217" s="221"/>
      <c r="AMK217" s="221"/>
      <c r="AML217" s="221"/>
      <c r="AMM217" s="221"/>
      <c r="AMN217" s="221"/>
    </row>
    <row r="218" spans="1:1028" ht="15" x14ac:dyDescent="0.2">
      <c r="A218" s="101"/>
      <c r="B218" s="146" t="s">
        <v>408</v>
      </c>
      <c r="C218" s="146"/>
      <c r="D218" s="146"/>
      <c r="E218" s="146" t="s">
        <v>409</v>
      </c>
      <c r="F218" s="146"/>
      <c r="G218" s="147"/>
      <c r="H218" s="148"/>
      <c r="I218" s="205"/>
      <c r="J218" s="146"/>
      <c r="K218" s="146"/>
      <c r="L218" s="376"/>
      <c r="M218" s="376"/>
      <c r="N218" s="146"/>
      <c r="O218" s="146"/>
      <c r="P218" s="146"/>
      <c r="Q218" s="330">
        <f>SUM(Q219:Q220)</f>
        <v>0</v>
      </c>
      <c r="R218" s="331" t="e">
        <f t="shared" si="97"/>
        <v>#DIV/0!</v>
      </c>
      <c r="S218" s="407"/>
      <c r="T218" s="49"/>
      <c r="U218" s="54"/>
      <c r="V218" s="90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49"/>
      <c r="AM218" s="49"/>
      <c r="AN218" s="49"/>
    </row>
    <row r="219" spans="1:1028" ht="27" customHeight="1" x14ac:dyDescent="0.2">
      <c r="A219" s="101"/>
      <c r="B219" s="150" t="s">
        <v>410</v>
      </c>
      <c r="C219" s="151" t="s">
        <v>411</v>
      </c>
      <c r="D219" s="150" t="s">
        <v>67</v>
      </c>
      <c r="E219" s="150" t="s">
        <v>412</v>
      </c>
      <c r="F219" s="152" t="s">
        <v>56</v>
      </c>
      <c r="G219" s="230">
        <v>661.07</v>
      </c>
      <c r="H219" s="154"/>
      <c r="I219" s="154">
        <f>ROUND(G219*H219,2)</f>
        <v>0</v>
      </c>
      <c r="J219" s="154">
        <v>16.34</v>
      </c>
      <c r="K219" s="154">
        <v>9.32</v>
      </c>
      <c r="L219" s="375">
        <f>$H$9</f>
        <v>0.20810000000000001</v>
      </c>
      <c r="M219" s="154">
        <f t="shared" si="102"/>
        <v>0</v>
      </c>
      <c r="N219" s="154">
        <f>J219+K219</f>
        <v>25.66</v>
      </c>
      <c r="O219" s="154">
        <f>ROUND(G219*J219,2)</f>
        <v>10801.88</v>
      </c>
      <c r="P219" s="154">
        <f>ROUND(G219*K219,2)</f>
        <v>6161.17</v>
      </c>
      <c r="Q219" s="154">
        <f>ROUND(G219*M219,2)</f>
        <v>0</v>
      </c>
      <c r="R219" s="155" t="e">
        <f t="shared" si="97"/>
        <v>#DIV/0!</v>
      </c>
      <c r="S219" s="407"/>
      <c r="T219" s="156"/>
      <c r="U219" s="54"/>
      <c r="V219" s="90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49"/>
      <c r="AM219" s="49"/>
      <c r="AN219" s="49"/>
    </row>
    <row r="220" spans="1:1028" ht="15" x14ac:dyDescent="0.2">
      <c r="A220" s="101"/>
      <c r="B220" s="150" t="s">
        <v>413</v>
      </c>
      <c r="C220" s="151" t="s">
        <v>414</v>
      </c>
      <c r="D220" s="150" t="s">
        <v>67</v>
      </c>
      <c r="E220" s="150" t="s">
        <v>415</v>
      </c>
      <c r="F220" s="152" t="s">
        <v>56</v>
      </c>
      <c r="G220" s="230">
        <v>661.07</v>
      </c>
      <c r="H220" s="154"/>
      <c r="I220" s="154">
        <f>ROUND(G220*H220,2)</f>
        <v>0</v>
      </c>
      <c r="J220" s="154">
        <v>7.32</v>
      </c>
      <c r="K220" s="154">
        <v>6.88</v>
      </c>
      <c r="L220" s="375">
        <f>$H$9</f>
        <v>0.20810000000000001</v>
      </c>
      <c r="M220" s="154">
        <f t="shared" si="102"/>
        <v>0</v>
      </c>
      <c r="N220" s="154">
        <f>J220+K220</f>
        <v>14.2</v>
      </c>
      <c r="O220" s="154">
        <f>ROUND(G220*J220,2)</f>
        <v>4839.03</v>
      </c>
      <c r="P220" s="154">
        <f>ROUND(G220*K220,2)</f>
        <v>4548.16</v>
      </c>
      <c r="Q220" s="154">
        <f>ROUND(G220*M220,2)</f>
        <v>0</v>
      </c>
      <c r="R220" s="155" t="e">
        <f t="shared" si="97"/>
        <v>#DIV/0!</v>
      </c>
      <c r="S220" s="407"/>
      <c r="T220" s="156"/>
      <c r="U220" s="54"/>
      <c r="V220" s="90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49"/>
      <c r="AM220" s="49"/>
      <c r="AN220" s="49"/>
    </row>
    <row r="221" spans="1:1028" ht="15" x14ac:dyDescent="0.2">
      <c r="A221" s="101"/>
      <c r="B221" s="146" t="s">
        <v>416</v>
      </c>
      <c r="C221" s="146"/>
      <c r="D221" s="146"/>
      <c r="E221" s="146" t="s">
        <v>263</v>
      </c>
      <c r="F221" s="146"/>
      <c r="G221" s="147"/>
      <c r="H221" s="148"/>
      <c r="I221" s="205"/>
      <c r="J221" s="146"/>
      <c r="K221" s="146"/>
      <c r="L221" s="376"/>
      <c r="M221" s="376"/>
      <c r="N221" s="146"/>
      <c r="O221" s="146"/>
      <c r="P221" s="146"/>
      <c r="Q221" s="330">
        <f>SUM(Q222:Q223)</f>
        <v>0</v>
      </c>
      <c r="R221" s="331" t="e">
        <f t="shared" si="97"/>
        <v>#DIV/0!</v>
      </c>
      <c r="S221" s="407"/>
      <c r="T221" s="49"/>
      <c r="U221" s="54"/>
      <c r="V221" s="136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49"/>
      <c r="AM221" s="49"/>
      <c r="AN221" s="49"/>
    </row>
    <row r="222" spans="1:1028" ht="15" x14ac:dyDescent="0.2">
      <c r="A222" s="101"/>
      <c r="B222" s="150" t="s">
        <v>417</v>
      </c>
      <c r="C222" s="151" t="s">
        <v>418</v>
      </c>
      <c r="D222" s="150" t="s">
        <v>67</v>
      </c>
      <c r="E222" s="150" t="s">
        <v>419</v>
      </c>
      <c r="F222" s="152" t="s">
        <v>56</v>
      </c>
      <c r="G222" s="230">
        <v>125.78</v>
      </c>
      <c r="H222" s="154"/>
      <c r="I222" s="154">
        <f>ROUND(G222*H222,2)</f>
        <v>0</v>
      </c>
      <c r="J222" s="154">
        <v>7.43</v>
      </c>
      <c r="K222" s="154">
        <v>26.86</v>
      </c>
      <c r="L222" s="375">
        <f>$H$9</f>
        <v>0.20810000000000001</v>
      </c>
      <c r="M222" s="154">
        <f t="shared" si="102"/>
        <v>0</v>
      </c>
      <c r="N222" s="154">
        <f>J222+K222</f>
        <v>34.29</v>
      </c>
      <c r="O222" s="154">
        <f>ROUND(G222*J222,2)</f>
        <v>934.55</v>
      </c>
      <c r="P222" s="154">
        <f>ROUND(G222*K222,2)</f>
        <v>3378.45</v>
      </c>
      <c r="Q222" s="154">
        <f>ROUND(G222*M222,2)</f>
        <v>0</v>
      </c>
      <c r="R222" s="155" t="e">
        <f t="shared" si="97"/>
        <v>#DIV/0!</v>
      </c>
      <c r="S222" s="407"/>
      <c r="T222" s="156"/>
      <c r="U222" s="54"/>
      <c r="V222" s="136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49"/>
      <c r="AM222" s="49"/>
      <c r="AN222" s="49"/>
    </row>
    <row r="223" spans="1:1028" ht="28.5" x14ac:dyDescent="0.2">
      <c r="A223" s="101"/>
      <c r="B223" s="150" t="s">
        <v>420</v>
      </c>
      <c r="C223" s="151" t="s">
        <v>421</v>
      </c>
      <c r="D223" s="150" t="s">
        <v>67</v>
      </c>
      <c r="E223" s="150" t="s">
        <v>422</v>
      </c>
      <c r="F223" s="152" t="s">
        <v>56</v>
      </c>
      <c r="G223" s="230">
        <v>125.78</v>
      </c>
      <c r="H223" s="154"/>
      <c r="I223" s="154">
        <f>ROUND(G223*H223,2)</f>
        <v>0</v>
      </c>
      <c r="J223" s="154">
        <v>10.09</v>
      </c>
      <c r="K223" s="154">
        <v>12.04</v>
      </c>
      <c r="L223" s="375">
        <f>$H$9</f>
        <v>0.20810000000000001</v>
      </c>
      <c r="M223" s="154">
        <f t="shared" si="102"/>
        <v>0</v>
      </c>
      <c r="N223" s="154">
        <f>J223+K223</f>
        <v>22.13</v>
      </c>
      <c r="O223" s="154">
        <f>ROUND(G223*J223,2)</f>
        <v>1269.1199999999999</v>
      </c>
      <c r="P223" s="154">
        <f>ROUND(G223*K223,2)</f>
        <v>1514.39</v>
      </c>
      <c r="Q223" s="154">
        <f>ROUND(G223*M223,2)</f>
        <v>0</v>
      </c>
      <c r="R223" s="155" t="e">
        <f t="shared" si="97"/>
        <v>#DIV/0!</v>
      </c>
      <c r="S223" s="407"/>
      <c r="T223" s="156"/>
      <c r="U223" s="54"/>
      <c r="V223" s="136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49"/>
      <c r="AM223" s="49"/>
      <c r="AN223" s="49"/>
    </row>
    <row r="224" spans="1:1028" ht="15" x14ac:dyDescent="0.2">
      <c r="A224" s="101"/>
      <c r="B224" s="146">
        <v>13</v>
      </c>
      <c r="C224" s="146"/>
      <c r="D224" s="146"/>
      <c r="E224" s="146" t="s">
        <v>423</v>
      </c>
      <c r="F224" s="146"/>
      <c r="G224" s="147"/>
      <c r="H224" s="148"/>
      <c r="I224" s="205"/>
      <c r="J224" s="146"/>
      <c r="K224" s="146"/>
      <c r="L224" s="376"/>
      <c r="M224" s="376"/>
      <c r="N224" s="146"/>
      <c r="O224" s="146"/>
      <c r="P224" s="146"/>
      <c r="Q224" s="330">
        <f>SUM(Q225:Q226)</f>
        <v>0</v>
      </c>
      <c r="R224" s="331" t="e">
        <f t="shared" si="97"/>
        <v>#DIV/0!</v>
      </c>
      <c r="S224" s="407"/>
      <c r="T224" s="49"/>
      <c r="U224" s="54"/>
      <c r="V224" s="136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49"/>
      <c r="AM224" s="49"/>
      <c r="AN224" s="49"/>
    </row>
    <row r="225" spans="1:1028" ht="15" x14ac:dyDescent="0.2">
      <c r="A225" s="101"/>
      <c r="B225" s="150" t="s">
        <v>424</v>
      </c>
      <c r="C225" s="151" t="s">
        <v>425</v>
      </c>
      <c r="D225" s="150" t="s">
        <v>54</v>
      </c>
      <c r="E225" s="150" t="s">
        <v>426</v>
      </c>
      <c r="F225" s="152" t="s">
        <v>56</v>
      </c>
      <c r="G225" s="230">
        <v>21.4</v>
      </c>
      <c r="H225" s="154"/>
      <c r="I225" s="154">
        <f>ROUND(G225*H225,2)</f>
        <v>0</v>
      </c>
      <c r="J225" s="154">
        <v>33.78</v>
      </c>
      <c r="K225" s="154">
        <v>768.28</v>
      </c>
      <c r="L225" s="375">
        <f>$H$9</f>
        <v>0.20810000000000001</v>
      </c>
      <c r="M225" s="154">
        <f t="shared" si="102"/>
        <v>0</v>
      </c>
      <c r="N225" s="154">
        <f>J225+K225</f>
        <v>802.06</v>
      </c>
      <c r="O225" s="154">
        <f>ROUND(G225*J225,2)</f>
        <v>722.89</v>
      </c>
      <c r="P225" s="154">
        <f>ROUND(G225*K225,2)</f>
        <v>16441.189999999999</v>
      </c>
      <c r="Q225" s="154">
        <f>ROUND(G225*M225,2)</f>
        <v>0</v>
      </c>
      <c r="R225" s="155" t="e">
        <f t="shared" si="97"/>
        <v>#DIV/0!</v>
      </c>
      <c r="S225" s="407"/>
      <c r="T225" s="156"/>
      <c r="U225" s="54"/>
      <c r="V225" s="136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49"/>
      <c r="AM225" s="49"/>
      <c r="AN225" s="49"/>
    </row>
    <row r="226" spans="1:1028" ht="28.5" x14ac:dyDescent="0.2">
      <c r="A226" s="101"/>
      <c r="B226" s="150" t="s">
        <v>427</v>
      </c>
      <c r="C226" s="151" t="s">
        <v>428</v>
      </c>
      <c r="D226" s="150" t="s">
        <v>67</v>
      </c>
      <c r="E226" s="150" t="s">
        <v>429</v>
      </c>
      <c r="F226" s="152" t="s">
        <v>99</v>
      </c>
      <c r="G226" s="230">
        <v>93.3</v>
      </c>
      <c r="H226" s="154"/>
      <c r="I226" s="154">
        <f>ROUND(G226*H226,2)</f>
        <v>0</v>
      </c>
      <c r="J226" s="154">
        <v>30.86</v>
      </c>
      <c r="K226" s="154">
        <v>106.29</v>
      </c>
      <c r="L226" s="375">
        <f>$H$9</f>
        <v>0.20810000000000001</v>
      </c>
      <c r="M226" s="154">
        <f t="shared" si="102"/>
        <v>0</v>
      </c>
      <c r="N226" s="154">
        <f>J226+K226</f>
        <v>137.15</v>
      </c>
      <c r="O226" s="154">
        <f>ROUND(G226*J226,2)</f>
        <v>2879.24</v>
      </c>
      <c r="P226" s="154">
        <f>ROUND(G226*K226,2)</f>
        <v>9916.86</v>
      </c>
      <c r="Q226" s="154">
        <f>ROUND(G226*M226,2)</f>
        <v>0</v>
      </c>
      <c r="R226" s="155" t="e">
        <f t="shared" si="97"/>
        <v>#DIV/0!</v>
      </c>
      <c r="S226" s="407"/>
      <c r="T226" s="156"/>
      <c r="U226" s="54"/>
      <c r="V226" s="136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49"/>
      <c r="AM226" s="49"/>
      <c r="AN226" s="49"/>
    </row>
    <row r="227" spans="1:1028" ht="15" x14ac:dyDescent="0.2">
      <c r="A227" s="101"/>
      <c r="B227" s="146">
        <v>14</v>
      </c>
      <c r="C227" s="146"/>
      <c r="D227" s="146"/>
      <c r="E227" s="146" t="s">
        <v>430</v>
      </c>
      <c r="F227" s="146"/>
      <c r="G227" s="147"/>
      <c r="H227" s="148"/>
      <c r="I227" s="205"/>
      <c r="J227" s="146"/>
      <c r="K227" s="146"/>
      <c r="L227" s="376"/>
      <c r="M227" s="376"/>
      <c r="N227" s="146"/>
      <c r="O227" s="146"/>
      <c r="P227" s="146"/>
      <c r="Q227" s="330">
        <f>Q228+Q230+Q239</f>
        <v>0</v>
      </c>
      <c r="R227" s="331" t="e">
        <f t="shared" si="97"/>
        <v>#DIV/0!</v>
      </c>
      <c r="S227" s="407"/>
      <c r="T227" s="49"/>
      <c r="U227" s="54"/>
      <c r="V227" s="136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49"/>
      <c r="AM227" s="49"/>
      <c r="AN227" s="49"/>
    </row>
    <row r="228" spans="1:1028" ht="15" x14ac:dyDescent="0.2">
      <c r="A228" s="101"/>
      <c r="B228" s="146" t="s">
        <v>431</v>
      </c>
      <c r="C228" s="146"/>
      <c r="D228" s="146"/>
      <c r="E228" s="146" t="s">
        <v>432</v>
      </c>
      <c r="F228" s="146"/>
      <c r="G228" s="147"/>
      <c r="H228" s="148"/>
      <c r="I228" s="205"/>
      <c r="J228" s="146"/>
      <c r="K228" s="146"/>
      <c r="L228" s="376"/>
      <c r="M228" s="376"/>
      <c r="N228" s="146"/>
      <c r="O228" s="146"/>
      <c r="P228" s="146"/>
      <c r="Q228" s="330">
        <f>Q229</f>
        <v>0</v>
      </c>
      <c r="R228" s="331" t="e">
        <f t="shared" si="97"/>
        <v>#DIV/0!</v>
      </c>
      <c r="S228" s="407"/>
      <c r="T228" s="49"/>
      <c r="U228" s="54"/>
      <c r="V228" s="136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49"/>
      <c r="AM228" s="49"/>
      <c r="AN228" s="49"/>
    </row>
    <row r="229" spans="1:1028" ht="28.5" x14ac:dyDescent="0.2">
      <c r="A229" s="101"/>
      <c r="B229" s="150" t="s">
        <v>433</v>
      </c>
      <c r="C229" s="151" t="s">
        <v>434</v>
      </c>
      <c r="D229" s="150" t="s">
        <v>67</v>
      </c>
      <c r="E229" s="207" t="s">
        <v>435</v>
      </c>
      <c r="F229" s="152" t="s">
        <v>69</v>
      </c>
      <c r="G229" s="230">
        <v>4</v>
      </c>
      <c r="H229" s="154"/>
      <c r="I229" s="154">
        <f>ROUND(G229*H229,2)</f>
        <v>0</v>
      </c>
      <c r="J229" s="154">
        <v>14.35</v>
      </c>
      <c r="K229" s="154">
        <v>106.68</v>
      </c>
      <c r="L229" s="375">
        <f>$H$9</f>
        <v>0.20810000000000001</v>
      </c>
      <c r="M229" s="154">
        <f t="shared" si="102"/>
        <v>0</v>
      </c>
      <c r="N229" s="154">
        <f>J229+K229</f>
        <v>121.03</v>
      </c>
      <c r="O229" s="154">
        <f>ROUND(G229*J229,2)</f>
        <v>57.4</v>
      </c>
      <c r="P229" s="154">
        <f>ROUND(G229*K229,2)</f>
        <v>426.72</v>
      </c>
      <c r="Q229" s="154">
        <f>ROUND(G229*M229,2)</f>
        <v>0</v>
      </c>
      <c r="R229" s="155" t="e">
        <f>Q229/$P$586</f>
        <v>#DIV/0!</v>
      </c>
      <c r="S229" s="407"/>
      <c r="T229" s="156"/>
      <c r="U229" s="54"/>
      <c r="V229" s="136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49"/>
      <c r="AM229" s="49"/>
      <c r="AN229" s="49"/>
    </row>
    <row r="230" spans="1:1028" ht="15" x14ac:dyDescent="0.2">
      <c r="A230" s="101"/>
      <c r="B230" s="146" t="s">
        <v>436</v>
      </c>
      <c r="C230" s="146"/>
      <c r="D230" s="146"/>
      <c r="E230" s="146" t="s">
        <v>437</v>
      </c>
      <c r="F230" s="146"/>
      <c r="G230" s="147"/>
      <c r="H230" s="148"/>
      <c r="I230" s="205"/>
      <c r="J230" s="146"/>
      <c r="K230" s="146"/>
      <c r="L230" s="376"/>
      <c r="M230" s="376"/>
      <c r="N230" s="146"/>
      <c r="O230" s="146"/>
      <c r="P230" s="146"/>
      <c r="Q230" s="330">
        <f>SUM(Q231:Q238)</f>
        <v>0</v>
      </c>
      <c r="R230" s="331" t="e">
        <f>Q230/$P$586</f>
        <v>#DIV/0!</v>
      </c>
      <c r="S230" s="407"/>
      <c r="T230" s="49"/>
      <c r="U230" s="54"/>
      <c r="V230" s="136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49"/>
      <c r="AM230" s="49"/>
      <c r="AN230" s="49"/>
    </row>
    <row r="231" spans="1:1028" ht="28.5" x14ac:dyDescent="0.2">
      <c r="A231" s="101"/>
      <c r="B231" s="150" t="s">
        <v>438</v>
      </c>
      <c r="C231" s="151" t="s">
        <v>439</v>
      </c>
      <c r="D231" s="150" t="s">
        <v>67</v>
      </c>
      <c r="E231" s="150" t="s">
        <v>440</v>
      </c>
      <c r="F231" s="152" t="s">
        <v>69</v>
      </c>
      <c r="G231" s="230">
        <v>11</v>
      </c>
      <c r="H231" s="154"/>
      <c r="I231" s="154">
        <f t="shared" ref="I231:I238" si="105">ROUND(G231*H231,2)</f>
        <v>0</v>
      </c>
      <c r="J231" s="154">
        <v>33.299999999999997</v>
      </c>
      <c r="K231" s="154">
        <v>645.53</v>
      </c>
      <c r="L231" s="375">
        <f>$H$9</f>
        <v>0.20810000000000001</v>
      </c>
      <c r="M231" s="154">
        <f t="shared" si="102"/>
        <v>0</v>
      </c>
      <c r="N231" s="154">
        <f>J231+K231</f>
        <v>678.82999999999993</v>
      </c>
      <c r="O231" s="154">
        <f t="shared" ref="O231:O238" si="106">ROUND(G231*J231,2)</f>
        <v>366.3</v>
      </c>
      <c r="P231" s="154">
        <f t="shared" ref="P231:P238" si="107">ROUND(G231*K231,2)</f>
        <v>7100.83</v>
      </c>
      <c r="Q231" s="154">
        <f>ROUND(G231*M231,2)</f>
        <v>0</v>
      </c>
      <c r="R231" s="155" t="e">
        <f t="shared" ref="R231:R261" si="108">Q231/$P$586</f>
        <v>#DIV/0!</v>
      </c>
      <c r="S231" s="407"/>
      <c r="T231" s="156"/>
      <c r="U231" s="54"/>
      <c r="V231" s="90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49"/>
      <c r="AM231" s="49"/>
      <c r="AN231" s="49"/>
    </row>
    <row r="232" spans="1:1028" ht="15" x14ac:dyDescent="0.2">
      <c r="A232" s="101"/>
      <c r="B232" s="150" t="s">
        <v>441</v>
      </c>
      <c r="C232" s="151" t="s">
        <v>442</v>
      </c>
      <c r="D232" s="150" t="s">
        <v>49</v>
      </c>
      <c r="E232" s="150" t="s">
        <v>443</v>
      </c>
      <c r="F232" s="152" t="s">
        <v>69</v>
      </c>
      <c r="G232" s="230">
        <v>1</v>
      </c>
      <c r="H232" s="154"/>
      <c r="I232" s="154">
        <f t="shared" si="105"/>
        <v>0</v>
      </c>
      <c r="J232" s="154">
        <v>89.5</v>
      </c>
      <c r="K232" s="154">
        <v>1168.0999999999999</v>
      </c>
      <c r="L232" s="375">
        <f t="shared" ref="L232:L238" si="109">$H$9</f>
        <v>0.20810000000000001</v>
      </c>
      <c r="M232" s="154">
        <f t="shared" si="102"/>
        <v>0</v>
      </c>
      <c r="N232" s="154">
        <f t="shared" ref="N232:N237" si="110">J232+K232</f>
        <v>1257.5999999999999</v>
      </c>
      <c r="O232" s="154">
        <f t="shared" si="106"/>
        <v>89.5</v>
      </c>
      <c r="P232" s="154">
        <f t="shared" si="107"/>
        <v>1168.0999999999999</v>
      </c>
      <c r="Q232" s="154">
        <f t="shared" ref="Q232:Q238" si="111">ROUND(G232*M232,2)</f>
        <v>0</v>
      </c>
      <c r="R232" s="155" t="e">
        <f t="shared" si="108"/>
        <v>#DIV/0!</v>
      </c>
      <c r="S232" s="407"/>
      <c r="T232" s="156"/>
      <c r="U232" s="54"/>
      <c r="V232" s="90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49"/>
      <c r="AM232" s="49"/>
      <c r="AN232" s="49"/>
    </row>
    <row r="233" spans="1:1028" ht="42.75" x14ac:dyDescent="0.2">
      <c r="A233" s="101"/>
      <c r="B233" s="150" t="s">
        <v>444</v>
      </c>
      <c r="C233" s="151" t="s">
        <v>445</v>
      </c>
      <c r="D233" s="150" t="s">
        <v>67</v>
      </c>
      <c r="E233" s="150" t="s">
        <v>446</v>
      </c>
      <c r="F233" s="152" t="s">
        <v>69</v>
      </c>
      <c r="G233" s="230">
        <v>20</v>
      </c>
      <c r="H233" s="154"/>
      <c r="I233" s="154">
        <f t="shared" si="105"/>
        <v>0</v>
      </c>
      <c r="J233" s="154">
        <v>45.77</v>
      </c>
      <c r="K233" s="154">
        <v>484.39</v>
      </c>
      <c r="L233" s="375">
        <f t="shared" si="109"/>
        <v>0.20810000000000001</v>
      </c>
      <c r="M233" s="154">
        <f t="shared" si="102"/>
        <v>0</v>
      </c>
      <c r="N233" s="154">
        <f t="shared" si="110"/>
        <v>530.16</v>
      </c>
      <c r="O233" s="154">
        <f t="shared" si="106"/>
        <v>915.4</v>
      </c>
      <c r="P233" s="154">
        <f t="shared" si="107"/>
        <v>9687.7999999999993</v>
      </c>
      <c r="Q233" s="154">
        <f t="shared" si="111"/>
        <v>0</v>
      </c>
      <c r="R233" s="155" t="e">
        <f t="shared" si="108"/>
        <v>#DIV/0!</v>
      </c>
      <c r="S233" s="407"/>
      <c r="T233" s="156"/>
      <c r="U233" s="54"/>
      <c r="V233" s="90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49"/>
      <c r="AM233" s="49"/>
      <c r="AN233" s="49"/>
    </row>
    <row r="234" spans="1:1028" ht="43.5" customHeight="1" x14ac:dyDescent="0.2">
      <c r="A234" s="101"/>
      <c r="B234" s="150" t="s">
        <v>447</v>
      </c>
      <c r="C234" s="151" t="s">
        <v>448</v>
      </c>
      <c r="D234" s="150" t="s">
        <v>67</v>
      </c>
      <c r="E234" s="207" t="s">
        <v>449</v>
      </c>
      <c r="F234" s="152" t="s">
        <v>69</v>
      </c>
      <c r="G234" s="230">
        <v>2</v>
      </c>
      <c r="H234" s="154"/>
      <c r="I234" s="154">
        <f t="shared" si="105"/>
        <v>0</v>
      </c>
      <c r="J234" s="154">
        <v>72.73</v>
      </c>
      <c r="K234" s="154">
        <v>1056.1400000000001</v>
      </c>
      <c r="L234" s="375">
        <f t="shared" si="109"/>
        <v>0.20810000000000001</v>
      </c>
      <c r="M234" s="154">
        <f t="shared" si="102"/>
        <v>0</v>
      </c>
      <c r="N234" s="154">
        <f t="shared" si="110"/>
        <v>1128.8700000000001</v>
      </c>
      <c r="O234" s="154">
        <f t="shared" si="106"/>
        <v>145.46</v>
      </c>
      <c r="P234" s="154">
        <f t="shared" si="107"/>
        <v>2112.2800000000002</v>
      </c>
      <c r="Q234" s="154">
        <f t="shared" si="111"/>
        <v>0</v>
      </c>
      <c r="R234" s="155" t="e">
        <f t="shared" si="108"/>
        <v>#DIV/0!</v>
      </c>
      <c r="S234" s="407"/>
      <c r="T234" s="156"/>
      <c r="U234" s="54"/>
      <c r="V234" s="136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49"/>
      <c r="AM234" s="49"/>
      <c r="AN234" s="49"/>
    </row>
    <row r="235" spans="1:1028" ht="28.5" x14ac:dyDescent="0.2">
      <c r="A235" s="101"/>
      <c r="B235" s="150" t="s">
        <v>450</v>
      </c>
      <c r="C235" s="151" t="s">
        <v>451</v>
      </c>
      <c r="D235" s="150" t="s">
        <v>452</v>
      </c>
      <c r="E235" s="150" t="s">
        <v>453</v>
      </c>
      <c r="F235" s="152" t="s">
        <v>454</v>
      </c>
      <c r="G235" s="230">
        <v>3</v>
      </c>
      <c r="H235" s="154"/>
      <c r="I235" s="154">
        <f t="shared" si="105"/>
        <v>0</v>
      </c>
      <c r="J235" s="154">
        <v>111.63</v>
      </c>
      <c r="K235" s="154">
        <v>574.41</v>
      </c>
      <c r="L235" s="375">
        <f t="shared" si="109"/>
        <v>0.20810000000000001</v>
      </c>
      <c r="M235" s="154">
        <f t="shared" si="102"/>
        <v>0</v>
      </c>
      <c r="N235" s="154">
        <f t="shared" si="110"/>
        <v>686.04</v>
      </c>
      <c r="O235" s="154">
        <f t="shared" si="106"/>
        <v>334.89</v>
      </c>
      <c r="P235" s="154">
        <f t="shared" si="107"/>
        <v>1723.23</v>
      </c>
      <c r="Q235" s="154">
        <f t="shared" si="111"/>
        <v>0</v>
      </c>
      <c r="R235" s="155" t="e">
        <f t="shared" si="108"/>
        <v>#DIV/0!</v>
      </c>
      <c r="S235" s="407"/>
      <c r="T235" s="156"/>
      <c r="U235" s="54"/>
      <c r="V235" s="136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49"/>
      <c r="AM235" s="49"/>
      <c r="AN235" s="49"/>
    </row>
    <row r="236" spans="1:1028" ht="28.5" x14ac:dyDescent="0.2">
      <c r="A236" s="101"/>
      <c r="B236" s="150" t="s">
        <v>455</v>
      </c>
      <c r="C236" s="151" t="s">
        <v>456</v>
      </c>
      <c r="D236" s="150" t="s">
        <v>67</v>
      </c>
      <c r="E236" s="223" t="s">
        <v>457</v>
      </c>
      <c r="F236" s="152" t="s">
        <v>69</v>
      </c>
      <c r="G236" s="230">
        <v>6</v>
      </c>
      <c r="H236" s="154"/>
      <c r="I236" s="154">
        <f t="shared" si="105"/>
        <v>0</v>
      </c>
      <c r="J236" s="154">
        <v>28.43</v>
      </c>
      <c r="K236" s="154">
        <v>150.5</v>
      </c>
      <c r="L236" s="375">
        <f t="shared" si="109"/>
        <v>0.20810000000000001</v>
      </c>
      <c r="M236" s="154">
        <f t="shared" si="102"/>
        <v>0</v>
      </c>
      <c r="N236" s="154">
        <f t="shared" si="110"/>
        <v>178.93</v>
      </c>
      <c r="O236" s="154">
        <f t="shared" si="106"/>
        <v>170.58</v>
      </c>
      <c r="P236" s="154">
        <f t="shared" si="107"/>
        <v>903</v>
      </c>
      <c r="Q236" s="154">
        <f t="shared" si="111"/>
        <v>0</v>
      </c>
      <c r="R236" s="155" t="e">
        <f t="shared" si="108"/>
        <v>#DIV/0!</v>
      </c>
      <c r="S236" s="407"/>
      <c r="T236" s="156"/>
      <c r="U236" s="54"/>
      <c r="V236" s="136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49"/>
      <c r="AM236" s="49"/>
      <c r="AN236" s="49"/>
    </row>
    <row r="237" spans="1:1028" ht="15" x14ac:dyDescent="0.2">
      <c r="A237" s="101"/>
      <c r="B237" s="150" t="s">
        <v>458</v>
      </c>
      <c r="C237" s="151" t="s">
        <v>459</v>
      </c>
      <c r="D237" s="150" t="s">
        <v>49</v>
      </c>
      <c r="E237" s="150" t="s">
        <v>460</v>
      </c>
      <c r="F237" s="152" t="s">
        <v>69</v>
      </c>
      <c r="G237" s="230">
        <v>10</v>
      </c>
      <c r="H237" s="154"/>
      <c r="I237" s="154">
        <f t="shared" si="105"/>
        <v>0</v>
      </c>
      <c r="J237" s="154">
        <v>31.8</v>
      </c>
      <c r="K237" s="154">
        <v>122.41</v>
      </c>
      <c r="L237" s="375">
        <f t="shared" si="109"/>
        <v>0.20810000000000001</v>
      </c>
      <c r="M237" s="154">
        <f t="shared" si="102"/>
        <v>0</v>
      </c>
      <c r="N237" s="154">
        <f t="shared" si="110"/>
        <v>154.21</v>
      </c>
      <c r="O237" s="154">
        <f t="shared" si="106"/>
        <v>318</v>
      </c>
      <c r="P237" s="154">
        <f t="shared" si="107"/>
        <v>1224.0999999999999</v>
      </c>
      <c r="Q237" s="154">
        <f t="shared" si="111"/>
        <v>0</v>
      </c>
      <c r="R237" s="155" t="e">
        <f t="shared" si="108"/>
        <v>#DIV/0!</v>
      </c>
      <c r="S237" s="407"/>
      <c r="T237" s="156"/>
      <c r="U237" s="54"/>
      <c r="V237" s="136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49"/>
      <c r="AM237" s="49"/>
      <c r="AN237" s="49"/>
    </row>
    <row r="238" spans="1:1028" s="320" customFormat="1" ht="15" x14ac:dyDescent="0.2">
      <c r="A238" s="313"/>
      <c r="B238" s="223" t="s">
        <v>1364</v>
      </c>
      <c r="C238" s="228">
        <v>100858</v>
      </c>
      <c r="D238" s="223" t="s">
        <v>67</v>
      </c>
      <c r="E238" s="223" t="s">
        <v>1365</v>
      </c>
      <c r="F238" s="229" t="s">
        <v>69</v>
      </c>
      <c r="G238" s="230">
        <v>2</v>
      </c>
      <c r="H238" s="231"/>
      <c r="I238" s="231">
        <f t="shared" si="105"/>
        <v>0</v>
      </c>
      <c r="J238" s="231">
        <f>26.85+26.85*N9</f>
        <v>32.437485000000002</v>
      </c>
      <c r="K238" s="231">
        <f>722.71+N9*722.71</f>
        <v>873.105951</v>
      </c>
      <c r="L238" s="375">
        <f t="shared" si="109"/>
        <v>0.20810000000000001</v>
      </c>
      <c r="M238" s="154">
        <f t="shared" si="102"/>
        <v>0</v>
      </c>
      <c r="N238" s="231">
        <f>J238+K238</f>
        <v>905.54343600000004</v>
      </c>
      <c r="O238" s="231">
        <f t="shared" si="106"/>
        <v>64.87</v>
      </c>
      <c r="P238" s="231">
        <f t="shared" si="107"/>
        <v>1746.21</v>
      </c>
      <c r="Q238" s="154">
        <f t="shared" si="111"/>
        <v>0</v>
      </c>
      <c r="R238" s="232" t="e">
        <f t="shared" si="108"/>
        <v>#DIV/0!</v>
      </c>
      <c r="S238" s="407"/>
      <c r="T238" s="314"/>
      <c r="U238" s="315"/>
      <c r="V238" s="316"/>
      <c r="W238" s="317"/>
      <c r="X238" s="317"/>
      <c r="Y238" s="317"/>
      <c r="Z238" s="317"/>
      <c r="AA238" s="317"/>
      <c r="AB238" s="317"/>
      <c r="AC238" s="317"/>
      <c r="AD238" s="317"/>
      <c r="AE238" s="317"/>
      <c r="AF238" s="317"/>
      <c r="AG238" s="317"/>
      <c r="AH238" s="317"/>
      <c r="AI238" s="317"/>
      <c r="AJ238" s="317"/>
      <c r="AK238" s="317"/>
      <c r="AL238" s="318"/>
      <c r="AM238" s="318"/>
      <c r="AN238" s="318"/>
      <c r="AO238" s="319"/>
      <c r="AP238" s="319"/>
      <c r="AQ238" s="319"/>
      <c r="AR238" s="319"/>
      <c r="AS238" s="319"/>
      <c r="AT238" s="319"/>
      <c r="AU238" s="319"/>
      <c r="AV238" s="319"/>
      <c r="AW238" s="319"/>
      <c r="AX238" s="319"/>
      <c r="AY238" s="319"/>
      <c r="AZ238" s="319"/>
      <c r="BA238" s="319"/>
      <c r="BB238" s="319"/>
      <c r="BC238" s="319"/>
      <c r="BD238" s="319"/>
      <c r="BE238" s="319"/>
      <c r="BF238" s="319"/>
      <c r="BG238" s="319"/>
      <c r="BH238" s="319"/>
      <c r="BI238" s="319"/>
      <c r="BJ238" s="319"/>
      <c r="BK238" s="319"/>
      <c r="BL238" s="319"/>
      <c r="BM238" s="319"/>
      <c r="BN238" s="319"/>
      <c r="BO238" s="319"/>
      <c r="BP238" s="319"/>
      <c r="BQ238" s="319"/>
      <c r="BR238" s="319"/>
      <c r="BS238" s="319"/>
      <c r="BT238" s="319"/>
      <c r="BU238" s="319"/>
      <c r="BV238" s="319"/>
      <c r="BW238" s="319"/>
      <c r="BX238" s="319"/>
      <c r="BY238" s="319"/>
      <c r="BZ238" s="319"/>
      <c r="CA238" s="319"/>
      <c r="CB238" s="319"/>
      <c r="CC238" s="319"/>
      <c r="CD238" s="319"/>
      <c r="CE238" s="319"/>
      <c r="CF238" s="319"/>
      <c r="CG238" s="319"/>
      <c r="CH238" s="319"/>
      <c r="CI238" s="319"/>
      <c r="CJ238" s="319"/>
      <c r="CK238" s="319"/>
      <c r="CL238" s="319"/>
      <c r="CM238" s="319"/>
      <c r="CN238" s="319"/>
      <c r="CO238" s="319"/>
      <c r="CP238" s="319"/>
      <c r="CQ238" s="319"/>
      <c r="CR238" s="319"/>
      <c r="CS238" s="319"/>
      <c r="CT238" s="319"/>
      <c r="CU238" s="319"/>
      <c r="CV238" s="319"/>
      <c r="CW238" s="319"/>
      <c r="CX238" s="319"/>
      <c r="CY238" s="319"/>
      <c r="CZ238" s="319"/>
      <c r="DA238" s="319"/>
      <c r="DB238" s="319"/>
      <c r="DC238" s="319"/>
      <c r="DD238" s="319"/>
      <c r="DE238" s="319"/>
      <c r="DF238" s="319"/>
      <c r="DG238" s="319"/>
      <c r="DH238" s="319"/>
      <c r="DI238" s="319"/>
      <c r="DJ238" s="319"/>
      <c r="DK238" s="319"/>
      <c r="DL238" s="319"/>
      <c r="DM238" s="319"/>
      <c r="DN238" s="319"/>
      <c r="DO238" s="319"/>
      <c r="DP238" s="319"/>
      <c r="DQ238" s="319"/>
      <c r="DR238" s="319"/>
      <c r="DS238" s="319"/>
      <c r="DT238" s="319"/>
      <c r="DU238" s="319"/>
      <c r="DV238" s="319"/>
      <c r="DW238" s="319"/>
      <c r="DX238" s="319"/>
      <c r="DY238" s="319"/>
      <c r="DZ238" s="319"/>
      <c r="EA238" s="319"/>
      <c r="EB238" s="319"/>
      <c r="EC238" s="319"/>
      <c r="ED238" s="319"/>
      <c r="EE238" s="319"/>
      <c r="EF238" s="319"/>
      <c r="EG238" s="319"/>
      <c r="EH238" s="319"/>
      <c r="EI238" s="319"/>
      <c r="EJ238" s="319"/>
      <c r="EK238" s="319"/>
      <c r="EL238" s="319"/>
      <c r="EM238" s="319"/>
      <c r="EN238" s="319"/>
      <c r="EO238" s="319"/>
      <c r="EP238" s="319"/>
      <c r="EQ238" s="319"/>
      <c r="ER238" s="319"/>
      <c r="ES238" s="319"/>
      <c r="ET238" s="319"/>
      <c r="EU238" s="319"/>
      <c r="EV238" s="319"/>
      <c r="EW238" s="319"/>
      <c r="EX238" s="319"/>
      <c r="EY238" s="319"/>
      <c r="EZ238" s="319"/>
      <c r="FA238" s="319"/>
      <c r="FB238" s="319"/>
      <c r="FC238" s="319"/>
      <c r="FD238" s="319"/>
      <c r="FE238" s="319"/>
      <c r="FF238" s="319"/>
      <c r="FG238" s="319"/>
      <c r="FH238" s="319"/>
      <c r="FI238" s="319"/>
      <c r="FJ238" s="319"/>
      <c r="FK238" s="319"/>
      <c r="FL238" s="319"/>
      <c r="FM238" s="319"/>
      <c r="FN238" s="319"/>
      <c r="FO238" s="319"/>
      <c r="FP238" s="319"/>
      <c r="FQ238" s="319"/>
      <c r="FR238" s="319"/>
      <c r="FS238" s="319"/>
      <c r="FT238" s="319"/>
      <c r="FU238" s="319"/>
      <c r="FV238" s="319"/>
      <c r="FW238" s="319"/>
      <c r="FX238" s="319"/>
      <c r="FY238" s="319"/>
      <c r="FZ238" s="319"/>
      <c r="GA238" s="319"/>
      <c r="GB238" s="319"/>
      <c r="GC238" s="319"/>
      <c r="GD238" s="319"/>
      <c r="GE238" s="319"/>
      <c r="GF238" s="319"/>
      <c r="GG238" s="319"/>
      <c r="GH238" s="319"/>
      <c r="GI238" s="319"/>
      <c r="GJ238" s="319"/>
      <c r="GK238" s="319"/>
      <c r="GL238" s="319"/>
      <c r="GM238" s="319"/>
      <c r="GN238" s="319"/>
      <c r="GO238" s="319"/>
      <c r="GP238" s="319"/>
      <c r="GQ238" s="319"/>
      <c r="GR238" s="319"/>
      <c r="GS238" s="319"/>
      <c r="GT238" s="319"/>
      <c r="GU238" s="319"/>
      <c r="GV238" s="319"/>
      <c r="GW238" s="319"/>
      <c r="GX238" s="319"/>
      <c r="GY238" s="319"/>
      <c r="GZ238" s="319"/>
      <c r="HA238" s="319"/>
      <c r="HB238" s="319"/>
      <c r="HC238" s="319"/>
      <c r="HD238" s="319"/>
      <c r="HE238" s="319"/>
      <c r="HF238" s="319"/>
      <c r="HG238" s="319"/>
      <c r="HH238" s="319"/>
      <c r="HI238" s="319"/>
      <c r="HJ238" s="319"/>
      <c r="HK238" s="319"/>
      <c r="HL238" s="319"/>
      <c r="HM238" s="319"/>
      <c r="HN238" s="319"/>
      <c r="HO238" s="319"/>
      <c r="HP238" s="319"/>
      <c r="HQ238" s="319"/>
      <c r="HR238" s="319"/>
      <c r="HS238" s="319"/>
      <c r="HT238" s="319"/>
      <c r="HU238" s="319"/>
      <c r="HV238" s="319"/>
      <c r="HW238" s="319"/>
      <c r="HX238" s="319"/>
      <c r="HY238" s="319"/>
      <c r="HZ238" s="319"/>
      <c r="IA238" s="319"/>
      <c r="IB238" s="319"/>
      <c r="IC238" s="319"/>
      <c r="ID238" s="319"/>
      <c r="IE238" s="319"/>
      <c r="IF238" s="319"/>
      <c r="IG238" s="319"/>
      <c r="IH238" s="319"/>
      <c r="II238" s="319"/>
      <c r="IJ238" s="319"/>
      <c r="IK238" s="319"/>
      <c r="IL238" s="319"/>
      <c r="IM238" s="319"/>
      <c r="IN238" s="319"/>
      <c r="IO238" s="319"/>
      <c r="IP238" s="319"/>
      <c r="IQ238" s="319"/>
      <c r="IR238" s="319"/>
      <c r="IS238" s="319"/>
      <c r="IT238" s="319"/>
      <c r="IU238" s="319"/>
      <c r="IV238" s="319"/>
      <c r="IW238" s="319"/>
      <c r="IX238" s="319"/>
      <c r="IY238" s="319"/>
      <c r="IZ238" s="319"/>
      <c r="JA238" s="319"/>
      <c r="JB238" s="319"/>
      <c r="JC238" s="319"/>
      <c r="JD238" s="319"/>
      <c r="JE238" s="319"/>
      <c r="JF238" s="319"/>
      <c r="JG238" s="319"/>
      <c r="JH238" s="319"/>
      <c r="JI238" s="319"/>
      <c r="JJ238" s="319"/>
      <c r="JK238" s="319"/>
      <c r="JL238" s="319"/>
      <c r="JM238" s="319"/>
      <c r="JN238" s="319"/>
      <c r="JO238" s="319"/>
      <c r="JP238" s="319"/>
      <c r="JQ238" s="319"/>
      <c r="JR238" s="319"/>
      <c r="JS238" s="319"/>
      <c r="JT238" s="319"/>
      <c r="JU238" s="319"/>
      <c r="JV238" s="319"/>
      <c r="JW238" s="319"/>
      <c r="JX238" s="319"/>
      <c r="JY238" s="319"/>
      <c r="JZ238" s="319"/>
      <c r="KA238" s="319"/>
      <c r="KB238" s="319"/>
      <c r="KC238" s="319"/>
      <c r="KD238" s="319"/>
      <c r="KE238" s="319"/>
      <c r="KF238" s="319"/>
      <c r="KG238" s="319"/>
      <c r="KH238" s="319"/>
      <c r="KI238" s="319"/>
      <c r="KJ238" s="319"/>
      <c r="KK238" s="319"/>
      <c r="KL238" s="319"/>
      <c r="KM238" s="319"/>
      <c r="KN238" s="319"/>
      <c r="KO238" s="319"/>
      <c r="KP238" s="319"/>
      <c r="KQ238" s="319"/>
      <c r="KR238" s="319"/>
      <c r="KS238" s="319"/>
      <c r="KT238" s="319"/>
      <c r="KU238" s="319"/>
      <c r="KV238" s="319"/>
      <c r="KW238" s="319"/>
      <c r="KX238" s="319"/>
      <c r="KY238" s="319"/>
      <c r="KZ238" s="319"/>
      <c r="LA238" s="319"/>
      <c r="LB238" s="319"/>
      <c r="LC238" s="319"/>
      <c r="LD238" s="319"/>
      <c r="LE238" s="319"/>
      <c r="LF238" s="319"/>
      <c r="LG238" s="319"/>
      <c r="LH238" s="319"/>
      <c r="LI238" s="319"/>
      <c r="LJ238" s="319"/>
      <c r="LK238" s="319"/>
      <c r="LL238" s="319"/>
      <c r="LM238" s="319"/>
      <c r="LN238" s="319"/>
      <c r="LO238" s="319"/>
      <c r="LP238" s="319"/>
      <c r="LQ238" s="319"/>
      <c r="LR238" s="319"/>
      <c r="LS238" s="319"/>
      <c r="LT238" s="319"/>
      <c r="LU238" s="319"/>
      <c r="LV238" s="319"/>
      <c r="LW238" s="319"/>
      <c r="LX238" s="319"/>
      <c r="LY238" s="319"/>
      <c r="LZ238" s="319"/>
      <c r="MA238" s="319"/>
      <c r="MB238" s="319"/>
      <c r="MC238" s="319"/>
      <c r="MD238" s="319"/>
      <c r="ME238" s="319"/>
      <c r="MF238" s="319"/>
      <c r="MG238" s="319"/>
      <c r="MH238" s="319"/>
      <c r="MI238" s="319"/>
      <c r="MJ238" s="319"/>
      <c r="MK238" s="319"/>
      <c r="ML238" s="319"/>
      <c r="MM238" s="319"/>
      <c r="MN238" s="319"/>
      <c r="MO238" s="319"/>
      <c r="MP238" s="319"/>
      <c r="MQ238" s="319"/>
      <c r="MR238" s="319"/>
      <c r="MS238" s="319"/>
      <c r="MT238" s="319"/>
      <c r="MU238" s="319"/>
      <c r="MV238" s="319"/>
      <c r="MW238" s="319"/>
      <c r="MX238" s="319"/>
      <c r="MY238" s="319"/>
      <c r="MZ238" s="319"/>
      <c r="NA238" s="319"/>
      <c r="NB238" s="319"/>
      <c r="NC238" s="319"/>
      <c r="ND238" s="319"/>
      <c r="NE238" s="319"/>
      <c r="NF238" s="319"/>
      <c r="NG238" s="319"/>
      <c r="NH238" s="319"/>
      <c r="NI238" s="319"/>
      <c r="NJ238" s="319"/>
      <c r="NK238" s="319"/>
      <c r="NL238" s="319"/>
      <c r="NM238" s="319"/>
      <c r="NN238" s="319"/>
      <c r="NO238" s="319"/>
      <c r="NP238" s="319"/>
      <c r="NQ238" s="319"/>
      <c r="NR238" s="319"/>
      <c r="NS238" s="319"/>
      <c r="NT238" s="319"/>
      <c r="NU238" s="319"/>
      <c r="NV238" s="319"/>
      <c r="NW238" s="319"/>
      <c r="NX238" s="319"/>
      <c r="NY238" s="319"/>
      <c r="NZ238" s="319"/>
      <c r="OA238" s="319"/>
      <c r="OB238" s="319"/>
      <c r="OC238" s="319"/>
      <c r="OD238" s="319"/>
      <c r="OE238" s="319"/>
      <c r="OF238" s="319"/>
      <c r="OG238" s="319"/>
      <c r="OH238" s="319"/>
      <c r="OI238" s="319"/>
      <c r="OJ238" s="319"/>
      <c r="OK238" s="319"/>
      <c r="OL238" s="319"/>
      <c r="OM238" s="319"/>
      <c r="ON238" s="319"/>
      <c r="OO238" s="319"/>
      <c r="OP238" s="319"/>
      <c r="OQ238" s="319"/>
      <c r="OR238" s="319"/>
      <c r="OS238" s="319"/>
      <c r="OT238" s="319"/>
      <c r="OU238" s="319"/>
      <c r="OV238" s="319"/>
      <c r="OW238" s="319"/>
      <c r="OX238" s="319"/>
      <c r="OY238" s="319"/>
      <c r="OZ238" s="319"/>
      <c r="PA238" s="319"/>
      <c r="PB238" s="319"/>
      <c r="PC238" s="319"/>
      <c r="PD238" s="319"/>
      <c r="PE238" s="319"/>
      <c r="PF238" s="319"/>
      <c r="PG238" s="319"/>
      <c r="PH238" s="319"/>
      <c r="PI238" s="319"/>
      <c r="PJ238" s="319"/>
      <c r="PK238" s="319"/>
      <c r="PL238" s="319"/>
      <c r="PM238" s="319"/>
      <c r="PN238" s="319"/>
      <c r="PO238" s="319"/>
      <c r="PP238" s="319"/>
      <c r="PQ238" s="319"/>
      <c r="PR238" s="319"/>
      <c r="PS238" s="319"/>
      <c r="PT238" s="319"/>
      <c r="PU238" s="319"/>
      <c r="PV238" s="319"/>
      <c r="PW238" s="319"/>
      <c r="PX238" s="319"/>
      <c r="PY238" s="319"/>
      <c r="PZ238" s="319"/>
      <c r="QA238" s="319"/>
      <c r="QB238" s="319"/>
      <c r="QC238" s="319"/>
      <c r="QD238" s="319"/>
      <c r="QE238" s="319"/>
      <c r="QF238" s="319"/>
      <c r="QG238" s="319"/>
      <c r="QH238" s="319"/>
      <c r="QI238" s="319"/>
      <c r="QJ238" s="319"/>
      <c r="QK238" s="319"/>
      <c r="QL238" s="319"/>
      <c r="QM238" s="319"/>
      <c r="QN238" s="319"/>
      <c r="QO238" s="319"/>
      <c r="QP238" s="319"/>
      <c r="QQ238" s="319"/>
      <c r="QR238" s="319"/>
      <c r="QS238" s="319"/>
      <c r="QT238" s="319"/>
      <c r="QU238" s="319"/>
      <c r="QV238" s="319"/>
      <c r="QW238" s="319"/>
      <c r="QX238" s="319"/>
      <c r="QY238" s="319"/>
      <c r="QZ238" s="319"/>
      <c r="RA238" s="319"/>
      <c r="RB238" s="319"/>
      <c r="RC238" s="319"/>
      <c r="RD238" s="319"/>
      <c r="RE238" s="319"/>
      <c r="RF238" s="319"/>
      <c r="RG238" s="319"/>
      <c r="RH238" s="319"/>
      <c r="RI238" s="319"/>
      <c r="RJ238" s="319"/>
      <c r="RK238" s="319"/>
      <c r="RL238" s="319"/>
      <c r="RM238" s="319"/>
      <c r="RN238" s="319"/>
      <c r="RO238" s="319"/>
      <c r="RP238" s="319"/>
      <c r="RQ238" s="319"/>
      <c r="RR238" s="319"/>
      <c r="RS238" s="319"/>
      <c r="RT238" s="319"/>
      <c r="RU238" s="319"/>
      <c r="RV238" s="319"/>
      <c r="RW238" s="319"/>
      <c r="RX238" s="319"/>
      <c r="RY238" s="319"/>
      <c r="RZ238" s="319"/>
      <c r="SA238" s="319"/>
      <c r="SB238" s="319"/>
      <c r="SC238" s="319"/>
      <c r="SD238" s="319"/>
      <c r="SE238" s="319"/>
      <c r="SF238" s="319"/>
      <c r="SG238" s="319"/>
      <c r="SH238" s="319"/>
      <c r="SI238" s="319"/>
      <c r="SJ238" s="319"/>
      <c r="SK238" s="319"/>
      <c r="SL238" s="319"/>
      <c r="SM238" s="319"/>
      <c r="SN238" s="319"/>
      <c r="SO238" s="319"/>
      <c r="SP238" s="319"/>
      <c r="SQ238" s="319"/>
      <c r="SR238" s="319"/>
      <c r="SS238" s="319"/>
      <c r="ST238" s="319"/>
      <c r="SU238" s="319"/>
      <c r="SV238" s="319"/>
      <c r="SW238" s="319"/>
      <c r="SX238" s="319"/>
      <c r="SY238" s="319"/>
      <c r="SZ238" s="319"/>
      <c r="TA238" s="319"/>
      <c r="TB238" s="319"/>
      <c r="TC238" s="319"/>
      <c r="TD238" s="319"/>
      <c r="TE238" s="319"/>
      <c r="TF238" s="319"/>
      <c r="TG238" s="319"/>
      <c r="TH238" s="319"/>
      <c r="TI238" s="319"/>
      <c r="TJ238" s="319"/>
      <c r="TK238" s="319"/>
      <c r="TL238" s="319"/>
      <c r="TM238" s="319"/>
      <c r="TN238" s="319"/>
      <c r="TO238" s="319"/>
      <c r="TP238" s="319"/>
      <c r="TQ238" s="319"/>
      <c r="TR238" s="319"/>
      <c r="TS238" s="319"/>
      <c r="TT238" s="319"/>
      <c r="TU238" s="319"/>
      <c r="TV238" s="319"/>
      <c r="TW238" s="319"/>
      <c r="TX238" s="319"/>
      <c r="TY238" s="319"/>
      <c r="TZ238" s="319"/>
      <c r="UA238" s="319"/>
      <c r="UB238" s="319"/>
      <c r="UC238" s="319"/>
      <c r="UD238" s="319"/>
      <c r="UE238" s="319"/>
      <c r="UF238" s="319"/>
      <c r="UG238" s="319"/>
      <c r="UH238" s="319"/>
      <c r="UI238" s="319"/>
      <c r="UJ238" s="319"/>
      <c r="UK238" s="319"/>
      <c r="UL238" s="319"/>
      <c r="UM238" s="319"/>
      <c r="UN238" s="319"/>
      <c r="UO238" s="319"/>
      <c r="UP238" s="319"/>
      <c r="UQ238" s="319"/>
      <c r="UR238" s="319"/>
      <c r="US238" s="319"/>
      <c r="UT238" s="319"/>
      <c r="UU238" s="319"/>
      <c r="UV238" s="319"/>
      <c r="UW238" s="319"/>
      <c r="UX238" s="319"/>
      <c r="UY238" s="319"/>
      <c r="UZ238" s="319"/>
      <c r="VA238" s="319"/>
      <c r="VB238" s="319"/>
      <c r="VC238" s="319"/>
      <c r="VD238" s="319"/>
      <c r="VE238" s="319"/>
      <c r="VF238" s="319"/>
      <c r="VG238" s="319"/>
      <c r="VH238" s="319"/>
      <c r="VI238" s="319"/>
      <c r="VJ238" s="319"/>
      <c r="VK238" s="319"/>
      <c r="VL238" s="319"/>
      <c r="VM238" s="319"/>
      <c r="VN238" s="319"/>
      <c r="VO238" s="319"/>
      <c r="VP238" s="319"/>
      <c r="VQ238" s="319"/>
      <c r="VR238" s="319"/>
      <c r="VS238" s="319"/>
      <c r="VT238" s="319"/>
      <c r="VU238" s="319"/>
      <c r="VV238" s="319"/>
      <c r="VW238" s="319"/>
      <c r="VX238" s="319"/>
      <c r="VY238" s="319"/>
      <c r="VZ238" s="319"/>
      <c r="WA238" s="319"/>
      <c r="WB238" s="319"/>
      <c r="WC238" s="319"/>
      <c r="WD238" s="319"/>
      <c r="WE238" s="319"/>
      <c r="WF238" s="319"/>
      <c r="WG238" s="319"/>
      <c r="WH238" s="319"/>
      <c r="WI238" s="319"/>
      <c r="WJ238" s="319"/>
      <c r="WK238" s="319"/>
      <c r="WL238" s="319"/>
      <c r="WM238" s="319"/>
      <c r="WN238" s="319"/>
      <c r="WO238" s="319"/>
      <c r="WP238" s="319"/>
      <c r="WQ238" s="319"/>
      <c r="WR238" s="319"/>
      <c r="WS238" s="319"/>
      <c r="WT238" s="319"/>
      <c r="WU238" s="319"/>
      <c r="WV238" s="319"/>
      <c r="WW238" s="319"/>
      <c r="WX238" s="319"/>
      <c r="WY238" s="319"/>
      <c r="WZ238" s="319"/>
      <c r="XA238" s="319"/>
      <c r="XB238" s="319"/>
      <c r="XC238" s="319"/>
      <c r="XD238" s="319"/>
      <c r="XE238" s="319"/>
      <c r="XF238" s="319"/>
      <c r="XG238" s="319"/>
      <c r="XH238" s="319"/>
      <c r="XI238" s="319"/>
      <c r="XJ238" s="319"/>
      <c r="XK238" s="319"/>
      <c r="XL238" s="319"/>
      <c r="XM238" s="319"/>
      <c r="XN238" s="319"/>
      <c r="XO238" s="319"/>
      <c r="XP238" s="319"/>
      <c r="XQ238" s="319"/>
      <c r="XR238" s="319"/>
      <c r="XS238" s="319"/>
      <c r="XT238" s="319"/>
      <c r="XU238" s="319"/>
      <c r="XV238" s="319"/>
      <c r="XW238" s="319"/>
      <c r="XX238" s="319"/>
      <c r="XY238" s="319"/>
      <c r="XZ238" s="319"/>
      <c r="YA238" s="319"/>
      <c r="YB238" s="319"/>
      <c r="YC238" s="319"/>
      <c r="YD238" s="319"/>
      <c r="YE238" s="319"/>
      <c r="YF238" s="319"/>
      <c r="YG238" s="319"/>
      <c r="YH238" s="319"/>
      <c r="YI238" s="319"/>
      <c r="YJ238" s="319"/>
      <c r="YK238" s="319"/>
      <c r="YL238" s="319"/>
      <c r="YM238" s="319"/>
      <c r="YN238" s="319"/>
      <c r="YO238" s="319"/>
      <c r="YP238" s="319"/>
      <c r="YQ238" s="319"/>
      <c r="YR238" s="319"/>
      <c r="YS238" s="319"/>
      <c r="YT238" s="319"/>
      <c r="YU238" s="319"/>
      <c r="YV238" s="319"/>
      <c r="YW238" s="319"/>
      <c r="YX238" s="319"/>
      <c r="YY238" s="319"/>
      <c r="YZ238" s="319"/>
      <c r="ZA238" s="319"/>
      <c r="ZB238" s="319"/>
      <c r="ZC238" s="319"/>
      <c r="ZD238" s="319"/>
      <c r="ZE238" s="319"/>
      <c r="ZF238" s="319"/>
      <c r="ZG238" s="319"/>
      <c r="ZH238" s="319"/>
      <c r="ZI238" s="319"/>
      <c r="ZJ238" s="319"/>
      <c r="ZK238" s="319"/>
      <c r="ZL238" s="319"/>
      <c r="ZM238" s="319"/>
      <c r="ZN238" s="319"/>
      <c r="ZO238" s="319"/>
      <c r="ZP238" s="319"/>
      <c r="ZQ238" s="319"/>
      <c r="ZR238" s="319"/>
      <c r="ZS238" s="319"/>
      <c r="ZT238" s="319"/>
      <c r="ZU238" s="319"/>
      <c r="ZV238" s="319"/>
      <c r="ZW238" s="319"/>
      <c r="ZX238" s="319"/>
      <c r="ZY238" s="319"/>
      <c r="ZZ238" s="319"/>
      <c r="AAA238" s="319"/>
      <c r="AAB238" s="319"/>
      <c r="AAC238" s="319"/>
      <c r="AAD238" s="319"/>
      <c r="AAE238" s="319"/>
      <c r="AAF238" s="319"/>
      <c r="AAG238" s="319"/>
      <c r="AAH238" s="319"/>
      <c r="AAI238" s="319"/>
      <c r="AAJ238" s="319"/>
      <c r="AAK238" s="319"/>
      <c r="AAL238" s="319"/>
      <c r="AAM238" s="319"/>
      <c r="AAN238" s="319"/>
      <c r="AAO238" s="319"/>
      <c r="AAP238" s="319"/>
      <c r="AAQ238" s="319"/>
      <c r="AAR238" s="319"/>
      <c r="AAS238" s="319"/>
      <c r="AAT238" s="319"/>
      <c r="AAU238" s="319"/>
      <c r="AAV238" s="319"/>
      <c r="AAW238" s="319"/>
      <c r="AAX238" s="319"/>
      <c r="AAY238" s="319"/>
      <c r="AAZ238" s="319"/>
      <c r="ABA238" s="319"/>
      <c r="ABB238" s="319"/>
      <c r="ABC238" s="319"/>
      <c r="ABD238" s="319"/>
      <c r="ABE238" s="319"/>
      <c r="ABF238" s="319"/>
      <c r="ABG238" s="319"/>
      <c r="ABH238" s="319"/>
      <c r="ABI238" s="319"/>
      <c r="ABJ238" s="319"/>
      <c r="ABK238" s="319"/>
      <c r="ABL238" s="319"/>
      <c r="ABM238" s="319"/>
      <c r="ABN238" s="319"/>
      <c r="ABO238" s="319"/>
      <c r="ABP238" s="319"/>
      <c r="ABQ238" s="319"/>
      <c r="ABR238" s="319"/>
      <c r="ABS238" s="319"/>
      <c r="ABT238" s="319"/>
      <c r="ABU238" s="319"/>
      <c r="ABV238" s="319"/>
      <c r="ABW238" s="319"/>
      <c r="ABX238" s="319"/>
      <c r="ABY238" s="319"/>
      <c r="ABZ238" s="319"/>
      <c r="ACA238" s="319"/>
      <c r="ACB238" s="319"/>
      <c r="ACC238" s="319"/>
      <c r="ACD238" s="319"/>
      <c r="ACE238" s="319"/>
      <c r="ACF238" s="319"/>
      <c r="ACG238" s="319"/>
      <c r="ACH238" s="319"/>
      <c r="ACI238" s="319"/>
      <c r="ACJ238" s="319"/>
      <c r="ACK238" s="319"/>
      <c r="ACL238" s="319"/>
      <c r="ACM238" s="319"/>
      <c r="ACN238" s="319"/>
      <c r="ACO238" s="319"/>
      <c r="ACP238" s="319"/>
      <c r="ACQ238" s="319"/>
      <c r="ACR238" s="319"/>
      <c r="ACS238" s="319"/>
      <c r="ACT238" s="319"/>
      <c r="ACU238" s="319"/>
      <c r="ACV238" s="319"/>
      <c r="ACW238" s="319"/>
      <c r="ACX238" s="319"/>
      <c r="ACY238" s="319"/>
      <c r="ACZ238" s="319"/>
      <c r="ADA238" s="319"/>
      <c r="ADB238" s="319"/>
      <c r="ADC238" s="319"/>
      <c r="ADD238" s="319"/>
      <c r="ADE238" s="319"/>
      <c r="ADF238" s="319"/>
      <c r="ADG238" s="319"/>
      <c r="ADH238" s="319"/>
      <c r="ADI238" s="319"/>
      <c r="ADJ238" s="319"/>
      <c r="ADK238" s="319"/>
      <c r="ADL238" s="319"/>
      <c r="ADM238" s="319"/>
      <c r="ADN238" s="319"/>
      <c r="ADO238" s="319"/>
      <c r="ADP238" s="319"/>
      <c r="ADQ238" s="319"/>
      <c r="ADR238" s="319"/>
      <c r="ADS238" s="319"/>
      <c r="ADT238" s="319"/>
      <c r="ADU238" s="319"/>
      <c r="ADV238" s="319"/>
      <c r="ADW238" s="319"/>
      <c r="ADX238" s="319"/>
      <c r="ADY238" s="319"/>
      <c r="ADZ238" s="319"/>
      <c r="AEA238" s="319"/>
      <c r="AEB238" s="319"/>
      <c r="AEC238" s="319"/>
      <c r="AED238" s="319"/>
      <c r="AEE238" s="319"/>
      <c r="AEF238" s="319"/>
      <c r="AEG238" s="319"/>
      <c r="AEH238" s="319"/>
      <c r="AEI238" s="319"/>
      <c r="AEJ238" s="319"/>
      <c r="AEK238" s="319"/>
      <c r="AEL238" s="319"/>
      <c r="AEM238" s="319"/>
      <c r="AEN238" s="319"/>
      <c r="AEO238" s="319"/>
      <c r="AEP238" s="319"/>
      <c r="AEQ238" s="319"/>
      <c r="AER238" s="319"/>
      <c r="AES238" s="319"/>
      <c r="AET238" s="319"/>
      <c r="AEU238" s="319"/>
      <c r="AEV238" s="319"/>
      <c r="AEW238" s="319"/>
      <c r="AEX238" s="319"/>
      <c r="AEY238" s="319"/>
      <c r="AEZ238" s="319"/>
      <c r="AFA238" s="319"/>
      <c r="AFB238" s="319"/>
      <c r="AFC238" s="319"/>
      <c r="AFD238" s="319"/>
      <c r="AFE238" s="319"/>
      <c r="AFF238" s="319"/>
      <c r="AFG238" s="319"/>
      <c r="AFH238" s="319"/>
      <c r="AFI238" s="319"/>
      <c r="AFJ238" s="319"/>
      <c r="AFK238" s="319"/>
      <c r="AFL238" s="319"/>
      <c r="AFM238" s="319"/>
      <c r="AFN238" s="319"/>
      <c r="AFO238" s="319"/>
      <c r="AFP238" s="319"/>
      <c r="AFQ238" s="319"/>
      <c r="AFR238" s="319"/>
      <c r="AFS238" s="319"/>
      <c r="AFT238" s="319"/>
      <c r="AFU238" s="319"/>
      <c r="AFV238" s="319"/>
      <c r="AFW238" s="319"/>
      <c r="AFX238" s="319"/>
      <c r="AFY238" s="319"/>
      <c r="AFZ238" s="319"/>
      <c r="AGA238" s="319"/>
      <c r="AGB238" s="319"/>
      <c r="AGC238" s="319"/>
      <c r="AGD238" s="319"/>
      <c r="AGE238" s="319"/>
      <c r="AGF238" s="319"/>
      <c r="AGG238" s="319"/>
      <c r="AGH238" s="319"/>
      <c r="AGI238" s="319"/>
      <c r="AGJ238" s="319"/>
      <c r="AGK238" s="319"/>
      <c r="AGL238" s="319"/>
      <c r="AGM238" s="319"/>
      <c r="AGN238" s="319"/>
      <c r="AGO238" s="319"/>
      <c r="AGP238" s="319"/>
      <c r="AGQ238" s="319"/>
      <c r="AGR238" s="319"/>
      <c r="AGS238" s="319"/>
      <c r="AGT238" s="319"/>
      <c r="AGU238" s="319"/>
      <c r="AGV238" s="319"/>
      <c r="AGW238" s="319"/>
      <c r="AGX238" s="319"/>
      <c r="AGY238" s="319"/>
      <c r="AGZ238" s="319"/>
      <c r="AHA238" s="319"/>
      <c r="AHB238" s="319"/>
      <c r="AHC238" s="319"/>
      <c r="AHD238" s="319"/>
      <c r="AHE238" s="319"/>
      <c r="AHF238" s="319"/>
      <c r="AHG238" s="319"/>
      <c r="AHH238" s="319"/>
      <c r="AHI238" s="319"/>
      <c r="AHJ238" s="319"/>
      <c r="AHK238" s="319"/>
      <c r="AHL238" s="319"/>
      <c r="AHM238" s="319"/>
      <c r="AHN238" s="319"/>
      <c r="AHO238" s="319"/>
      <c r="AHP238" s="319"/>
      <c r="AHQ238" s="319"/>
      <c r="AHR238" s="319"/>
      <c r="AHS238" s="319"/>
      <c r="AHT238" s="319"/>
      <c r="AHU238" s="319"/>
      <c r="AHV238" s="319"/>
      <c r="AHW238" s="319"/>
      <c r="AHX238" s="319"/>
      <c r="AHY238" s="319"/>
      <c r="AHZ238" s="319"/>
      <c r="AIA238" s="319"/>
      <c r="AIB238" s="319"/>
      <c r="AIC238" s="319"/>
      <c r="AID238" s="319"/>
      <c r="AIE238" s="319"/>
      <c r="AIF238" s="319"/>
      <c r="AIG238" s="319"/>
      <c r="AIH238" s="319"/>
      <c r="AII238" s="319"/>
      <c r="AIJ238" s="319"/>
      <c r="AIK238" s="319"/>
      <c r="AIL238" s="319"/>
      <c r="AIM238" s="319"/>
      <c r="AIN238" s="319"/>
      <c r="AIO238" s="319"/>
      <c r="AIP238" s="319"/>
      <c r="AIQ238" s="319"/>
      <c r="AIR238" s="319"/>
      <c r="AIS238" s="319"/>
      <c r="AIT238" s="319"/>
      <c r="AIU238" s="319"/>
      <c r="AIV238" s="319"/>
      <c r="AIW238" s="319"/>
      <c r="AIX238" s="319"/>
      <c r="AIY238" s="319"/>
      <c r="AIZ238" s="319"/>
      <c r="AJA238" s="319"/>
      <c r="AJB238" s="319"/>
      <c r="AJC238" s="319"/>
      <c r="AJD238" s="319"/>
      <c r="AJE238" s="319"/>
      <c r="AJF238" s="319"/>
      <c r="AJG238" s="319"/>
      <c r="AJH238" s="319"/>
      <c r="AJI238" s="319"/>
      <c r="AJJ238" s="319"/>
      <c r="AJK238" s="319"/>
      <c r="AJL238" s="319"/>
      <c r="AJM238" s="319"/>
      <c r="AJN238" s="319"/>
      <c r="AJO238" s="319"/>
      <c r="AJP238" s="319"/>
      <c r="AJQ238" s="319"/>
      <c r="AJR238" s="319"/>
      <c r="AJS238" s="319"/>
      <c r="AJT238" s="319"/>
      <c r="AJU238" s="319"/>
      <c r="AJV238" s="319"/>
      <c r="AJW238" s="319"/>
      <c r="AJX238" s="319"/>
      <c r="AJY238" s="319"/>
      <c r="AJZ238" s="319"/>
      <c r="AKA238" s="319"/>
      <c r="AKB238" s="319"/>
      <c r="AKC238" s="319"/>
      <c r="AKD238" s="319"/>
      <c r="AKE238" s="319"/>
      <c r="AKF238" s="319"/>
      <c r="AKG238" s="319"/>
      <c r="AKH238" s="319"/>
      <c r="AKI238" s="319"/>
      <c r="AKJ238" s="319"/>
      <c r="AKK238" s="319"/>
      <c r="AKL238" s="319"/>
      <c r="AKM238" s="319"/>
      <c r="AKN238" s="319"/>
      <c r="AKO238" s="319"/>
      <c r="AKP238" s="319"/>
      <c r="AKQ238" s="319"/>
      <c r="AKR238" s="319"/>
      <c r="AKS238" s="319"/>
      <c r="AKT238" s="319"/>
      <c r="AKU238" s="319"/>
      <c r="AKV238" s="319"/>
      <c r="AKW238" s="319"/>
      <c r="AKX238" s="319"/>
      <c r="AKY238" s="319"/>
      <c r="AKZ238" s="319"/>
      <c r="ALA238" s="319"/>
      <c r="ALB238" s="319"/>
      <c r="ALC238" s="319"/>
      <c r="ALD238" s="319"/>
      <c r="ALE238" s="319"/>
      <c r="ALF238" s="319"/>
      <c r="ALG238" s="319"/>
      <c r="ALH238" s="319"/>
      <c r="ALI238" s="319"/>
      <c r="ALJ238" s="319"/>
      <c r="ALK238" s="319"/>
      <c r="ALL238" s="319"/>
      <c r="ALM238" s="319"/>
      <c r="ALN238" s="319"/>
      <c r="ALO238" s="319"/>
      <c r="ALP238" s="319"/>
      <c r="ALQ238" s="319"/>
      <c r="ALR238" s="319"/>
      <c r="ALS238" s="319"/>
      <c r="ALT238" s="319"/>
      <c r="ALU238" s="319"/>
      <c r="ALV238" s="319"/>
      <c r="ALW238" s="319"/>
      <c r="ALX238" s="319"/>
      <c r="ALY238" s="319"/>
      <c r="ALZ238" s="319"/>
      <c r="AMA238" s="319"/>
      <c r="AMB238" s="319"/>
      <c r="AMC238" s="319"/>
      <c r="AMD238" s="319"/>
      <c r="AME238" s="319"/>
      <c r="AMF238" s="319"/>
      <c r="AMG238" s="319"/>
      <c r="AMH238" s="319"/>
      <c r="AMI238" s="319"/>
      <c r="AMJ238" s="319"/>
      <c r="AMK238" s="319"/>
      <c r="AML238" s="319"/>
      <c r="AMM238" s="319"/>
      <c r="AMN238" s="319"/>
    </row>
    <row r="239" spans="1:1028" ht="15" x14ac:dyDescent="0.2">
      <c r="A239" s="101"/>
      <c r="B239" s="146" t="s">
        <v>461</v>
      </c>
      <c r="C239" s="146"/>
      <c r="D239" s="146"/>
      <c r="E239" s="146" t="s">
        <v>462</v>
      </c>
      <c r="F239" s="146"/>
      <c r="G239" s="147"/>
      <c r="H239" s="148"/>
      <c r="I239" s="205"/>
      <c r="J239" s="146"/>
      <c r="K239" s="146"/>
      <c r="L239" s="376"/>
      <c r="M239" s="376"/>
      <c r="N239" s="146"/>
      <c r="O239" s="146"/>
      <c r="P239" s="146"/>
      <c r="Q239" s="330">
        <f>SUM(Q240:Q254)</f>
        <v>0</v>
      </c>
      <c r="R239" s="331" t="e">
        <f t="shared" si="108"/>
        <v>#DIV/0!</v>
      </c>
      <c r="S239" s="407"/>
      <c r="T239" s="49"/>
      <c r="U239" s="54"/>
      <c r="V239" s="90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49"/>
      <c r="AM239" s="49"/>
      <c r="AN239" s="49"/>
    </row>
    <row r="240" spans="1:1028" ht="15" x14ac:dyDescent="0.2">
      <c r="A240" s="101"/>
      <c r="B240" s="150" t="s">
        <v>463</v>
      </c>
      <c r="C240" s="151" t="s">
        <v>464</v>
      </c>
      <c r="D240" s="150" t="s">
        <v>49</v>
      </c>
      <c r="E240" s="150" t="s">
        <v>465</v>
      </c>
      <c r="F240" s="152" t="s">
        <v>56</v>
      </c>
      <c r="G240" s="230">
        <v>7.04</v>
      </c>
      <c r="H240" s="154"/>
      <c r="I240" s="154">
        <f t="shared" ref="I240:I254" si="112">ROUND(G240*H240,2)</f>
        <v>0</v>
      </c>
      <c r="J240" s="154">
        <v>232.45</v>
      </c>
      <c r="K240" s="154">
        <v>1482.93</v>
      </c>
      <c r="L240" s="375">
        <f>$H$9</f>
        <v>0.20810000000000001</v>
      </c>
      <c r="M240" s="154">
        <f t="shared" si="102"/>
        <v>0</v>
      </c>
      <c r="N240" s="154">
        <f>J240+K240</f>
        <v>1715.38</v>
      </c>
      <c r="O240" s="154">
        <f t="shared" ref="O240:O254" si="113">ROUND(G240*J240,2)</f>
        <v>1636.45</v>
      </c>
      <c r="P240" s="154">
        <f t="shared" ref="P240:P254" si="114">ROUND(G240*K240,2)</f>
        <v>10439.83</v>
      </c>
      <c r="Q240" s="154">
        <f>ROUND(G240*M240,2)</f>
        <v>0</v>
      </c>
      <c r="R240" s="155" t="e">
        <f t="shared" si="108"/>
        <v>#DIV/0!</v>
      </c>
      <c r="S240" s="407"/>
      <c r="T240" s="156"/>
      <c r="U240" s="54"/>
      <c r="V240" s="90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49"/>
      <c r="AM240" s="49"/>
      <c r="AN240" s="49"/>
    </row>
    <row r="241" spans="1:40" ht="15" x14ac:dyDescent="0.2">
      <c r="A241" s="101"/>
      <c r="B241" s="150" t="s">
        <v>466</v>
      </c>
      <c r="C241" s="151" t="s">
        <v>467</v>
      </c>
      <c r="D241" s="150" t="s">
        <v>54</v>
      </c>
      <c r="E241" s="150" t="s">
        <v>468</v>
      </c>
      <c r="F241" s="152" t="s">
        <v>325</v>
      </c>
      <c r="G241" s="230">
        <v>1</v>
      </c>
      <c r="H241" s="154"/>
      <c r="I241" s="154">
        <f t="shared" si="112"/>
        <v>0</v>
      </c>
      <c r="J241" s="154">
        <v>7.97</v>
      </c>
      <c r="K241" s="154">
        <v>2901.63</v>
      </c>
      <c r="L241" s="375">
        <f t="shared" ref="L241:L254" si="115">$H$9</f>
        <v>0.20810000000000001</v>
      </c>
      <c r="M241" s="154">
        <f t="shared" si="102"/>
        <v>0</v>
      </c>
      <c r="N241" s="154">
        <f t="shared" ref="N241:N254" si="116">J241+K241</f>
        <v>2909.6</v>
      </c>
      <c r="O241" s="154">
        <f t="shared" si="113"/>
        <v>7.97</v>
      </c>
      <c r="P241" s="154">
        <f t="shared" si="114"/>
        <v>2901.63</v>
      </c>
      <c r="Q241" s="154">
        <f t="shared" ref="Q241:Q253" si="117">ROUND(G241*M241,2)</f>
        <v>0</v>
      </c>
      <c r="R241" s="155" t="e">
        <f t="shared" si="108"/>
        <v>#DIV/0!</v>
      </c>
      <c r="S241" s="407"/>
      <c r="T241" s="156"/>
      <c r="U241" s="54"/>
      <c r="V241" s="136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49"/>
      <c r="AM241" s="49"/>
      <c r="AN241" s="49"/>
    </row>
    <row r="242" spans="1:40" ht="28.5" x14ac:dyDescent="0.2">
      <c r="A242" s="101"/>
      <c r="B242" s="150" t="s">
        <v>469</v>
      </c>
      <c r="C242" s="151" t="s">
        <v>470</v>
      </c>
      <c r="D242" s="150" t="s">
        <v>67</v>
      </c>
      <c r="E242" s="150" t="s">
        <v>471</v>
      </c>
      <c r="F242" s="152" t="s">
        <v>69</v>
      </c>
      <c r="G242" s="230">
        <v>10</v>
      </c>
      <c r="H242" s="154"/>
      <c r="I242" s="154">
        <f t="shared" si="112"/>
        <v>0</v>
      </c>
      <c r="J242" s="154">
        <v>16.04</v>
      </c>
      <c r="K242" s="154">
        <v>219.1</v>
      </c>
      <c r="L242" s="375">
        <f t="shared" si="115"/>
        <v>0.20810000000000001</v>
      </c>
      <c r="M242" s="154">
        <f t="shared" si="102"/>
        <v>0</v>
      </c>
      <c r="N242" s="154">
        <f t="shared" si="116"/>
        <v>235.14</v>
      </c>
      <c r="O242" s="154">
        <f t="shared" si="113"/>
        <v>160.4</v>
      </c>
      <c r="P242" s="154">
        <f t="shared" si="114"/>
        <v>2191</v>
      </c>
      <c r="Q242" s="154">
        <f t="shared" si="117"/>
        <v>0</v>
      </c>
      <c r="R242" s="155" t="e">
        <f t="shared" si="108"/>
        <v>#DIV/0!</v>
      </c>
      <c r="S242" s="407"/>
      <c r="T242" s="156"/>
      <c r="U242" s="54"/>
      <c r="V242" s="136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49"/>
      <c r="AM242" s="49"/>
      <c r="AN242" s="49"/>
    </row>
    <row r="243" spans="1:40" ht="28.5" x14ac:dyDescent="0.2">
      <c r="A243" s="101"/>
      <c r="B243" s="150" t="s">
        <v>472</v>
      </c>
      <c r="C243" s="151" t="s">
        <v>473</v>
      </c>
      <c r="D243" s="150" t="s">
        <v>67</v>
      </c>
      <c r="E243" s="223" t="s">
        <v>474</v>
      </c>
      <c r="F243" s="152" t="s">
        <v>69</v>
      </c>
      <c r="G243" s="230">
        <v>5</v>
      </c>
      <c r="H243" s="154"/>
      <c r="I243" s="154">
        <f t="shared" si="112"/>
        <v>0</v>
      </c>
      <c r="J243" s="154">
        <v>4.88</v>
      </c>
      <c r="K243" s="154">
        <v>63.88</v>
      </c>
      <c r="L243" s="375">
        <f t="shared" si="115"/>
        <v>0.20810000000000001</v>
      </c>
      <c r="M243" s="154">
        <f t="shared" si="102"/>
        <v>0</v>
      </c>
      <c r="N243" s="154">
        <f t="shared" si="116"/>
        <v>68.760000000000005</v>
      </c>
      <c r="O243" s="154">
        <f t="shared" si="113"/>
        <v>24.4</v>
      </c>
      <c r="P243" s="154">
        <f t="shared" si="114"/>
        <v>319.39999999999998</v>
      </c>
      <c r="Q243" s="154">
        <f t="shared" si="117"/>
        <v>0</v>
      </c>
      <c r="R243" s="155" t="e">
        <f t="shared" si="108"/>
        <v>#DIV/0!</v>
      </c>
      <c r="S243" s="407"/>
      <c r="T243" s="156"/>
      <c r="U243" s="54"/>
      <c r="V243" s="136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49"/>
      <c r="AM243" s="49"/>
      <c r="AN243" s="49"/>
    </row>
    <row r="244" spans="1:40" ht="15" x14ac:dyDescent="0.2">
      <c r="A244" s="101"/>
      <c r="B244" s="150" t="s">
        <v>475</v>
      </c>
      <c r="C244" s="151" t="s">
        <v>476</v>
      </c>
      <c r="D244" s="150" t="s">
        <v>49</v>
      </c>
      <c r="E244" s="150" t="s">
        <v>477</v>
      </c>
      <c r="F244" s="152" t="s">
        <v>69</v>
      </c>
      <c r="G244" s="230">
        <v>3</v>
      </c>
      <c r="H244" s="154"/>
      <c r="I244" s="154">
        <f t="shared" si="112"/>
        <v>0</v>
      </c>
      <c r="J244" s="154">
        <v>24.25</v>
      </c>
      <c r="K244" s="154">
        <v>395.49</v>
      </c>
      <c r="L244" s="375">
        <f t="shared" si="115"/>
        <v>0.20810000000000001</v>
      </c>
      <c r="M244" s="154">
        <f t="shared" si="102"/>
        <v>0</v>
      </c>
      <c r="N244" s="154">
        <f t="shared" si="116"/>
        <v>419.74</v>
      </c>
      <c r="O244" s="154">
        <f t="shared" si="113"/>
        <v>72.75</v>
      </c>
      <c r="P244" s="154">
        <f t="shared" si="114"/>
        <v>1186.47</v>
      </c>
      <c r="Q244" s="154">
        <f t="shared" si="117"/>
        <v>0</v>
      </c>
      <c r="R244" s="155" t="e">
        <f t="shared" si="108"/>
        <v>#DIV/0!</v>
      </c>
      <c r="S244" s="407"/>
      <c r="T244" s="156"/>
      <c r="U244" s="54"/>
      <c r="V244" s="136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49"/>
      <c r="AM244" s="49"/>
      <c r="AN244" s="49"/>
    </row>
    <row r="245" spans="1:40" ht="15" x14ac:dyDescent="0.2">
      <c r="A245" s="101"/>
      <c r="B245" s="150" t="s">
        <v>478</v>
      </c>
      <c r="C245" s="151" t="s">
        <v>479</v>
      </c>
      <c r="D245" s="150" t="s">
        <v>49</v>
      </c>
      <c r="E245" s="150" t="s">
        <v>480</v>
      </c>
      <c r="F245" s="152" t="s">
        <v>69</v>
      </c>
      <c r="G245" s="230">
        <v>10</v>
      </c>
      <c r="H245" s="154"/>
      <c r="I245" s="154">
        <f t="shared" si="112"/>
        <v>0</v>
      </c>
      <c r="J245" s="154">
        <v>89.06</v>
      </c>
      <c r="K245" s="154">
        <v>356.39</v>
      </c>
      <c r="L245" s="375">
        <f t="shared" si="115"/>
        <v>0.20810000000000001</v>
      </c>
      <c r="M245" s="154">
        <f t="shared" si="102"/>
        <v>0</v>
      </c>
      <c r="N245" s="154">
        <f t="shared" si="116"/>
        <v>445.45</v>
      </c>
      <c r="O245" s="154">
        <f t="shared" si="113"/>
        <v>890.6</v>
      </c>
      <c r="P245" s="154">
        <f t="shared" si="114"/>
        <v>3563.9</v>
      </c>
      <c r="Q245" s="154">
        <f t="shared" si="117"/>
        <v>0</v>
      </c>
      <c r="R245" s="155" t="e">
        <f t="shared" si="108"/>
        <v>#DIV/0!</v>
      </c>
      <c r="S245" s="407"/>
      <c r="T245" s="156"/>
      <c r="U245" s="54"/>
      <c r="V245" s="136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49"/>
      <c r="AM245" s="49"/>
      <c r="AN245" s="49"/>
    </row>
    <row r="246" spans="1:40" ht="15" x14ac:dyDescent="0.2">
      <c r="A246" s="101"/>
      <c r="B246" s="150" t="s">
        <v>481</v>
      </c>
      <c r="C246" s="151" t="s">
        <v>482</v>
      </c>
      <c r="D246" s="150" t="s">
        <v>54</v>
      </c>
      <c r="E246" s="150" t="s">
        <v>483</v>
      </c>
      <c r="F246" s="152" t="s">
        <v>325</v>
      </c>
      <c r="G246" s="230">
        <v>39</v>
      </c>
      <c r="H246" s="154"/>
      <c r="I246" s="154">
        <f t="shared" si="112"/>
        <v>0</v>
      </c>
      <c r="J246" s="154">
        <v>19.78</v>
      </c>
      <c r="K246" s="154">
        <v>308.81</v>
      </c>
      <c r="L246" s="375">
        <f t="shared" si="115"/>
        <v>0.20810000000000001</v>
      </c>
      <c r="M246" s="154">
        <f t="shared" si="102"/>
        <v>0</v>
      </c>
      <c r="N246" s="154">
        <f t="shared" si="116"/>
        <v>328.59000000000003</v>
      </c>
      <c r="O246" s="154">
        <f t="shared" si="113"/>
        <v>771.42</v>
      </c>
      <c r="P246" s="154">
        <f t="shared" si="114"/>
        <v>12043.59</v>
      </c>
      <c r="Q246" s="154">
        <f t="shared" si="117"/>
        <v>0</v>
      </c>
      <c r="R246" s="155" t="e">
        <f t="shared" si="108"/>
        <v>#DIV/0!</v>
      </c>
      <c r="S246" s="407"/>
      <c r="T246" s="156"/>
      <c r="U246" s="54"/>
      <c r="V246" s="136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49"/>
      <c r="AM246" s="49"/>
      <c r="AN246" s="49"/>
    </row>
    <row r="247" spans="1:40" ht="15" x14ac:dyDescent="0.2">
      <c r="A247" s="101"/>
      <c r="B247" s="150" t="s">
        <v>484</v>
      </c>
      <c r="C247" s="151" t="s">
        <v>485</v>
      </c>
      <c r="D247" s="150" t="s">
        <v>54</v>
      </c>
      <c r="E247" s="150" t="s">
        <v>486</v>
      </c>
      <c r="F247" s="152" t="s">
        <v>325</v>
      </c>
      <c r="G247" s="230">
        <v>6</v>
      </c>
      <c r="H247" s="154"/>
      <c r="I247" s="154">
        <f t="shared" si="112"/>
        <v>0</v>
      </c>
      <c r="J247" s="154">
        <v>11.55</v>
      </c>
      <c r="K247" s="154">
        <v>970.51</v>
      </c>
      <c r="L247" s="375">
        <f t="shared" si="115"/>
        <v>0.20810000000000001</v>
      </c>
      <c r="M247" s="154">
        <f t="shared" si="102"/>
        <v>0</v>
      </c>
      <c r="N247" s="154">
        <f t="shared" si="116"/>
        <v>982.06</v>
      </c>
      <c r="O247" s="154">
        <f t="shared" si="113"/>
        <v>69.3</v>
      </c>
      <c r="P247" s="154">
        <f t="shared" si="114"/>
        <v>5823.06</v>
      </c>
      <c r="Q247" s="154">
        <f t="shared" si="117"/>
        <v>0</v>
      </c>
      <c r="R247" s="155" t="e">
        <f t="shared" si="108"/>
        <v>#DIV/0!</v>
      </c>
      <c r="S247" s="407"/>
      <c r="T247" s="156"/>
      <c r="U247" s="54"/>
      <c r="V247" s="136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49"/>
      <c r="AM247" s="49"/>
      <c r="AN247" s="49"/>
    </row>
    <row r="248" spans="1:40" ht="15" x14ac:dyDescent="0.2">
      <c r="A248" s="101"/>
      <c r="B248" s="150" t="s">
        <v>487</v>
      </c>
      <c r="C248" s="151" t="s">
        <v>488</v>
      </c>
      <c r="D248" s="150" t="s">
        <v>54</v>
      </c>
      <c r="E248" s="150" t="s">
        <v>489</v>
      </c>
      <c r="F248" s="152" t="s">
        <v>325</v>
      </c>
      <c r="G248" s="230">
        <v>12</v>
      </c>
      <c r="H248" s="154"/>
      <c r="I248" s="154">
        <f t="shared" si="112"/>
        <v>0</v>
      </c>
      <c r="J248" s="154">
        <v>6.92</v>
      </c>
      <c r="K248" s="154">
        <v>260.86</v>
      </c>
      <c r="L248" s="375">
        <f t="shared" si="115"/>
        <v>0.20810000000000001</v>
      </c>
      <c r="M248" s="154">
        <f t="shared" si="102"/>
        <v>0</v>
      </c>
      <c r="N248" s="154">
        <f t="shared" si="116"/>
        <v>267.78000000000003</v>
      </c>
      <c r="O248" s="154">
        <f t="shared" si="113"/>
        <v>83.04</v>
      </c>
      <c r="P248" s="154">
        <f t="shared" si="114"/>
        <v>3130.32</v>
      </c>
      <c r="Q248" s="154">
        <f t="shared" si="117"/>
        <v>0</v>
      </c>
      <c r="R248" s="155" t="e">
        <f t="shared" si="108"/>
        <v>#DIV/0!</v>
      </c>
      <c r="S248" s="407"/>
      <c r="T248" s="156"/>
      <c r="U248" s="54"/>
      <c r="V248" s="136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49"/>
      <c r="AM248" s="49"/>
      <c r="AN248" s="49"/>
    </row>
    <row r="249" spans="1:40" ht="15" x14ac:dyDescent="0.2">
      <c r="A249" s="101"/>
      <c r="B249" s="150" t="s">
        <v>490</v>
      </c>
      <c r="C249" s="151" t="s">
        <v>323</v>
      </c>
      <c r="D249" s="150" t="s">
        <v>54</v>
      </c>
      <c r="E249" s="150" t="s">
        <v>324</v>
      </c>
      <c r="F249" s="152" t="s">
        <v>325</v>
      </c>
      <c r="G249" s="230">
        <v>7</v>
      </c>
      <c r="H249" s="154"/>
      <c r="I249" s="154">
        <f t="shared" si="112"/>
        <v>0</v>
      </c>
      <c r="J249" s="154">
        <v>6.92</v>
      </c>
      <c r="K249" s="154">
        <v>127.97</v>
      </c>
      <c r="L249" s="375">
        <f t="shared" si="115"/>
        <v>0.20810000000000001</v>
      </c>
      <c r="M249" s="154">
        <f t="shared" si="102"/>
        <v>0</v>
      </c>
      <c r="N249" s="154">
        <f t="shared" si="116"/>
        <v>134.88999999999999</v>
      </c>
      <c r="O249" s="154">
        <f t="shared" si="113"/>
        <v>48.44</v>
      </c>
      <c r="P249" s="154">
        <f t="shared" si="114"/>
        <v>895.79</v>
      </c>
      <c r="Q249" s="154">
        <f t="shared" si="117"/>
        <v>0</v>
      </c>
      <c r="R249" s="155" t="e">
        <f t="shared" si="108"/>
        <v>#DIV/0!</v>
      </c>
      <c r="S249" s="407"/>
      <c r="T249" s="156"/>
      <c r="U249" s="54"/>
      <c r="V249" s="136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49"/>
      <c r="AM249" s="49"/>
      <c r="AN249" s="49"/>
    </row>
    <row r="250" spans="1:40" ht="15" customHeight="1" x14ac:dyDescent="0.2">
      <c r="A250" s="101"/>
      <c r="B250" s="150" t="s">
        <v>491</v>
      </c>
      <c r="C250" s="151" t="s">
        <v>492</v>
      </c>
      <c r="D250" s="150" t="s">
        <v>63</v>
      </c>
      <c r="E250" s="150" t="s">
        <v>493</v>
      </c>
      <c r="F250" s="152" t="s">
        <v>69</v>
      </c>
      <c r="G250" s="230">
        <v>1</v>
      </c>
      <c r="H250" s="154"/>
      <c r="I250" s="154">
        <f t="shared" si="112"/>
        <v>0</v>
      </c>
      <c r="J250" s="154">
        <v>19.7</v>
      </c>
      <c r="K250" s="154">
        <v>507.29</v>
      </c>
      <c r="L250" s="375">
        <f t="shared" si="115"/>
        <v>0.20810000000000001</v>
      </c>
      <c r="M250" s="154">
        <f t="shared" si="102"/>
        <v>0</v>
      </c>
      <c r="N250" s="154">
        <f t="shared" si="116"/>
        <v>526.99</v>
      </c>
      <c r="O250" s="154">
        <f t="shared" si="113"/>
        <v>19.7</v>
      </c>
      <c r="P250" s="154">
        <f t="shared" si="114"/>
        <v>507.29</v>
      </c>
      <c r="Q250" s="154">
        <f t="shared" si="117"/>
        <v>0</v>
      </c>
      <c r="R250" s="155" t="e">
        <f t="shared" si="108"/>
        <v>#DIV/0!</v>
      </c>
      <c r="S250" s="407"/>
      <c r="T250" s="156"/>
      <c r="U250" s="54"/>
      <c r="V250" s="136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49"/>
      <c r="AM250" s="49"/>
      <c r="AN250" s="49"/>
    </row>
    <row r="251" spans="1:40" ht="28.5" x14ac:dyDescent="0.2">
      <c r="A251" s="101"/>
      <c r="B251" s="150" t="s">
        <v>494</v>
      </c>
      <c r="C251" s="151" t="s">
        <v>495</v>
      </c>
      <c r="D251" s="150" t="s">
        <v>67</v>
      </c>
      <c r="E251" s="150" t="s">
        <v>496</v>
      </c>
      <c r="F251" s="152" t="s">
        <v>69</v>
      </c>
      <c r="G251" s="230">
        <v>5</v>
      </c>
      <c r="H251" s="154"/>
      <c r="I251" s="154">
        <f t="shared" si="112"/>
        <v>0</v>
      </c>
      <c r="J251" s="154">
        <v>30.49</v>
      </c>
      <c r="K251" s="154">
        <v>405.82</v>
      </c>
      <c r="L251" s="375">
        <f t="shared" si="115"/>
        <v>0.20810000000000001</v>
      </c>
      <c r="M251" s="154">
        <f t="shared" si="102"/>
        <v>0</v>
      </c>
      <c r="N251" s="154">
        <f t="shared" si="116"/>
        <v>436.31</v>
      </c>
      <c r="O251" s="154">
        <f t="shared" si="113"/>
        <v>152.44999999999999</v>
      </c>
      <c r="P251" s="154">
        <f t="shared" si="114"/>
        <v>2029.1</v>
      </c>
      <c r="Q251" s="154">
        <f t="shared" si="117"/>
        <v>0</v>
      </c>
      <c r="R251" s="155" t="e">
        <f t="shared" si="108"/>
        <v>#DIV/0!</v>
      </c>
      <c r="S251" s="407"/>
      <c r="T251" s="156"/>
      <c r="U251" s="54"/>
      <c r="V251" s="136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49"/>
      <c r="AM251" s="49"/>
      <c r="AN251" s="49"/>
    </row>
    <row r="252" spans="1:40" ht="27" customHeight="1" x14ac:dyDescent="0.2">
      <c r="A252" s="101"/>
      <c r="B252" s="150" t="s">
        <v>497</v>
      </c>
      <c r="C252" s="151" t="s">
        <v>498</v>
      </c>
      <c r="D252" s="150" t="s">
        <v>67</v>
      </c>
      <c r="E252" s="150" t="s">
        <v>499</v>
      </c>
      <c r="F252" s="152" t="s">
        <v>69</v>
      </c>
      <c r="G252" s="230">
        <v>1</v>
      </c>
      <c r="H252" s="154"/>
      <c r="I252" s="154">
        <f t="shared" si="112"/>
        <v>0</v>
      </c>
      <c r="J252" s="154">
        <v>40.659999999999997</v>
      </c>
      <c r="K252" s="154">
        <v>1370.01</v>
      </c>
      <c r="L252" s="375">
        <f t="shared" si="115"/>
        <v>0.20810000000000001</v>
      </c>
      <c r="M252" s="154">
        <f t="shared" si="102"/>
        <v>0</v>
      </c>
      <c r="N252" s="154">
        <f t="shared" si="116"/>
        <v>1410.67</v>
      </c>
      <c r="O252" s="154">
        <f t="shared" si="113"/>
        <v>40.659999999999997</v>
      </c>
      <c r="P252" s="154">
        <f t="shared" si="114"/>
        <v>1370.01</v>
      </c>
      <c r="Q252" s="154">
        <f t="shared" si="117"/>
        <v>0</v>
      </c>
      <c r="R252" s="155" t="e">
        <f t="shared" si="108"/>
        <v>#DIV/0!</v>
      </c>
      <c r="S252" s="407"/>
      <c r="T252" s="156"/>
      <c r="U252" s="54"/>
      <c r="V252" s="136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49"/>
      <c r="AM252" s="49"/>
      <c r="AN252" s="49"/>
    </row>
    <row r="253" spans="1:40" ht="15" x14ac:dyDescent="0.2">
      <c r="A253" s="101"/>
      <c r="B253" s="150" t="s">
        <v>500</v>
      </c>
      <c r="C253" s="151" t="s">
        <v>501</v>
      </c>
      <c r="D253" s="150" t="s">
        <v>93</v>
      </c>
      <c r="E253" s="223" t="s">
        <v>502</v>
      </c>
      <c r="F253" s="152" t="s">
        <v>69</v>
      </c>
      <c r="G253" s="230">
        <v>27</v>
      </c>
      <c r="H253" s="154"/>
      <c r="I253" s="154">
        <f t="shared" si="112"/>
        <v>0</v>
      </c>
      <c r="J253" s="154">
        <v>40.369999999999997</v>
      </c>
      <c r="K253" s="154">
        <v>78.84</v>
      </c>
      <c r="L253" s="375">
        <f t="shared" si="115"/>
        <v>0.20810000000000001</v>
      </c>
      <c r="M253" s="154">
        <f t="shared" si="102"/>
        <v>0</v>
      </c>
      <c r="N253" s="154">
        <f t="shared" si="116"/>
        <v>119.21000000000001</v>
      </c>
      <c r="O253" s="154">
        <f t="shared" si="113"/>
        <v>1089.99</v>
      </c>
      <c r="P253" s="154">
        <f t="shared" si="114"/>
        <v>2128.6799999999998</v>
      </c>
      <c r="Q253" s="154">
        <f t="shared" si="117"/>
        <v>0</v>
      </c>
      <c r="R253" s="155" t="e">
        <f t="shared" si="108"/>
        <v>#DIV/0!</v>
      </c>
      <c r="S253" s="407"/>
      <c r="T253" s="156"/>
      <c r="U253" s="54"/>
      <c r="V253" s="136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49"/>
      <c r="AM253" s="49"/>
      <c r="AN253" s="49"/>
    </row>
    <row r="254" spans="1:40" ht="15" x14ac:dyDescent="0.2">
      <c r="A254" s="101"/>
      <c r="B254" s="150" t="s">
        <v>503</v>
      </c>
      <c r="C254" s="151" t="s">
        <v>504</v>
      </c>
      <c r="D254" s="150" t="s">
        <v>291</v>
      </c>
      <c r="E254" s="150" t="s">
        <v>505</v>
      </c>
      <c r="F254" s="152" t="s">
        <v>69</v>
      </c>
      <c r="G254" s="230">
        <v>6</v>
      </c>
      <c r="H254" s="154"/>
      <c r="I254" s="154">
        <f t="shared" si="112"/>
        <v>0</v>
      </c>
      <c r="J254" s="154">
        <v>25.93</v>
      </c>
      <c r="K254" s="154">
        <v>386.59</v>
      </c>
      <c r="L254" s="375">
        <f t="shared" si="115"/>
        <v>0.20810000000000001</v>
      </c>
      <c r="M254" s="154">
        <f t="shared" si="102"/>
        <v>0</v>
      </c>
      <c r="N254" s="154">
        <f t="shared" si="116"/>
        <v>412.52</v>
      </c>
      <c r="O254" s="154">
        <f t="shared" si="113"/>
        <v>155.58000000000001</v>
      </c>
      <c r="P254" s="154">
        <f t="shared" si="114"/>
        <v>2319.54</v>
      </c>
      <c r="Q254" s="154">
        <f>ROUND(G254*M254,2)</f>
        <v>0</v>
      </c>
      <c r="R254" s="155" t="e">
        <f t="shared" si="108"/>
        <v>#DIV/0!</v>
      </c>
      <c r="S254" s="407"/>
      <c r="T254" s="156"/>
      <c r="U254" s="54"/>
      <c r="V254" s="136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49"/>
      <c r="AM254" s="49"/>
      <c r="AN254" s="49"/>
    </row>
    <row r="255" spans="1:40" ht="15" x14ac:dyDescent="0.2">
      <c r="A255" s="101"/>
      <c r="B255" s="146">
        <v>15</v>
      </c>
      <c r="C255" s="146"/>
      <c r="D255" s="146"/>
      <c r="E255" s="146" t="s">
        <v>506</v>
      </c>
      <c r="F255" s="146"/>
      <c r="G255" s="147"/>
      <c r="H255" s="148"/>
      <c r="I255" s="205"/>
      <c r="J255" s="146"/>
      <c r="K255" s="146"/>
      <c r="L255" s="376"/>
      <c r="M255" s="376"/>
      <c r="N255" s="146"/>
      <c r="O255" s="146"/>
      <c r="P255" s="146"/>
      <c r="Q255" s="330">
        <f>Q256+Q298+Q349+Q368</f>
        <v>0</v>
      </c>
      <c r="R255" s="331" t="e">
        <f t="shared" si="108"/>
        <v>#DIV/0!</v>
      </c>
      <c r="S255" s="407"/>
      <c r="T255" s="49"/>
      <c r="U255" s="54"/>
      <c r="V255" s="136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49"/>
      <c r="AM255" s="49"/>
      <c r="AN255" s="49"/>
    </row>
    <row r="256" spans="1:40" ht="15" x14ac:dyDescent="0.2">
      <c r="A256" s="101"/>
      <c r="B256" s="146" t="s">
        <v>507</v>
      </c>
      <c r="C256" s="146"/>
      <c r="D256" s="146"/>
      <c r="E256" s="146" t="s">
        <v>508</v>
      </c>
      <c r="F256" s="146"/>
      <c r="G256" s="147"/>
      <c r="H256" s="148"/>
      <c r="I256" s="205"/>
      <c r="J256" s="146"/>
      <c r="K256" s="146"/>
      <c r="L256" s="376"/>
      <c r="M256" s="376"/>
      <c r="N256" s="146"/>
      <c r="O256" s="146"/>
      <c r="P256" s="146"/>
      <c r="Q256" s="330">
        <f>SUM(Q257:Q297)</f>
        <v>0</v>
      </c>
      <c r="R256" s="331" t="e">
        <f t="shared" si="108"/>
        <v>#DIV/0!</v>
      </c>
      <c r="S256" s="407"/>
      <c r="T256" s="49"/>
      <c r="U256" s="54"/>
      <c r="V256" s="136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49"/>
      <c r="AM256" s="49"/>
      <c r="AN256" s="49"/>
    </row>
    <row r="257" spans="1:40" ht="15" x14ac:dyDescent="0.2">
      <c r="A257" s="101"/>
      <c r="B257" s="150" t="s">
        <v>509</v>
      </c>
      <c r="C257" s="151" t="s">
        <v>510</v>
      </c>
      <c r="D257" s="150" t="s">
        <v>63</v>
      </c>
      <c r="E257" s="150" t="s">
        <v>511</v>
      </c>
      <c r="F257" s="152" t="s">
        <v>69</v>
      </c>
      <c r="G257" s="230">
        <v>1</v>
      </c>
      <c r="H257" s="154"/>
      <c r="I257" s="154">
        <f t="shared" ref="I257:I297" si="118">ROUND(G257*H257,2)</f>
        <v>0</v>
      </c>
      <c r="J257" s="154">
        <v>4.58</v>
      </c>
      <c r="K257" s="154">
        <v>84.77</v>
      </c>
      <c r="L257" s="375">
        <f>$H$9</f>
        <v>0.20810000000000001</v>
      </c>
      <c r="M257" s="154">
        <f t="shared" si="102"/>
        <v>0</v>
      </c>
      <c r="N257" s="154">
        <f>J257+K257</f>
        <v>89.35</v>
      </c>
      <c r="O257" s="154">
        <f t="shared" ref="O257:O297" si="119">ROUND(G257*J257,2)</f>
        <v>4.58</v>
      </c>
      <c r="P257" s="154">
        <f t="shared" ref="P257:P297" si="120">ROUND(G257*K257,2)</f>
        <v>84.77</v>
      </c>
      <c r="Q257" s="154">
        <f>ROUND(G257*M257,2)</f>
        <v>0</v>
      </c>
      <c r="R257" s="155" t="e">
        <f t="shared" si="108"/>
        <v>#DIV/0!</v>
      </c>
      <c r="S257" s="407"/>
      <c r="T257" s="49"/>
      <c r="U257" s="54"/>
      <c r="V257" s="136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49"/>
      <c r="AM257" s="49"/>
      <c r="AN257" s="49"/>
    </row>
    <row r="258" spans="1:40" ht="28.5" x14ac:dyDescent="0.2">
      <c r="A258" s="101"/>
      <c r="B258" s="150" t="s">
        <v>512</v>
      </c>
      <c r="C258" s="151" t="s">
        <v>513</v>
      </c>
      <c r="D258" s="150" t="s">
        <v>67</v>
      </c>
      <c r="E258" s="150" t="s">
        <v>514</v>
      </c>
      <c r="F258" s="152" t="s">
        <v>69</v>
      </c>
      <c r="G258" s="230">
        <v>1</v>
      </c>
      <c r="H258" s="154"/>
      <c r="I258" s="154">
        <f t="shared" si="118"/>
        <v>0</v>
      </c>
      <c r="J258" s="154">
        <v>12.29</v>
      </c>
      <c r="K258" s="154">
        <v>45.26</v>
      </c>
      <c r="L258" s="375">
        <f t="shared" ref="L258:L297" si="121">$H$9</f>
        <v>0.20810000000000001</v>
      </c>
      <c r="M258" s="154">
        <f t="shared" si="102"/>
        <v>0</v>
      </c>
      <c r="N258" s="154">
        <f t="shared" ref="N258:N297" si="122">J258+K258</f>
        <v>57.55</v>
      </c>
      <c r="O258" s="154">
        <f t="shared" si="119"/>
        <v>12.29</v>
      </c>
      <c r="P258" s="154">
        <f t="shared" si="120"/>
        <v>45.26</v>
      </c>
      <c r="Q258" s="154">
        <f t="shared" ref="Q258:Q297" si="123">ROUND(G258*M258,2)</f>
        <v>0</v>
      </c>
      <c r="R258" s="155" t="e">
        <f t="shared" si="108"/>
        <v>#DIV/0!</v>
      </c>
      <c r="S258" s="407"/>
      <c r="T258" s="49"/>
      <c r="U258" s="54"/>
      <c r="V258" s="136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49"/>
      <c r="AM258" s="49"/>
      <c r="AN258" s="49"/>
    </row>
    <row r="259" spans="1:40" ht="28.5" x14ac:dyDescent="0.2">
      <c r="A259" s="101"/>
      <c r="B259" s="150" t="s">
        <v>515</v>
      </c>
      <c r="C259" s="151" t="s">
        <v>516</v>
      </c>
      <c r="D259" s="150" t="s">
        <v>67</v>
      </c>
      <c r="E259" s="150" t="s">
        <v>517</v>
      </c>
      <c r="F259" s="152" t="s">
        <v>69</v>
      </c>
      <c r="G259" s="230">
        <v>1</v>
      </c>
      <c r="H259" s="154"/>
      <c r="I259" s="154">
        <f t="shared" si="118"/>
        <v>0</v>
      </c>
      <c r="J259" s="154">
        <v>5.27</v>
      </c>
      <c r="K259" s="154">
        <v>44.99</v>
      </c>
      <c r="L259" s="375">
        <f t="shared" si="121"/>
        <v>0.20810000000000001</v>
      </c>
      <c r="M259" s="154">
        <f t="shared" si="102"/>
        <v>0</v>
      </c>
      <c r="N259" s="154">
        <f t="shared" si="122"/>
        <v>50.260000000000005</v>
      </c>
      <c r="O259" s="154">
        <f t="shared" si="119"/>
        <v>5.27</v>
      </c>
      <c r="P259" s="154">
        <f t="shared" si="120"/>
        <v>44.99</v>
      </c>
      <c r="Q259" s="154">
        <f t="shared" si="123"/>
        <v>0</v>
      </c>
      <c r="R259" s="155" t="e">
        <f t="shared" si="108"/>
        <v>#DIV/0!</v>
      </c>
      <c r="S259" s="407"/>
      <c r="T259" s="49"/>
      <c r="U259" s="54"/>
      <c r="V259" s="136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49"/>
      <c r="AM259" s="49"/>
      <c r="AN259" s="49"/>
    </row>
    <row r="260" spans="1:40" ht="28.5" x14ac:dyDescent="0.2">
      <c r="A260" s="101"/>
      <c r="B260" s="150" t="s">
        <v>518</v>
      </c>
      <c r="C260" s="151">
        <v>94679</v>
      </c>
      <c r="D260" s="150" t="s">
        <v>67</v>
      </c>
      <c r="E260" s="150" t="s">
        <v>1367</v>
      </c>
      <c r="F260" s="152" t="s">
        <v>69</v>
      </c>
      <c r="G260" s="230">
        <v>1</v>
      </c>
      <c r="H260" s="154"/>
      <c r="I260" s="154">
        <f t="shared" si="118"/>
        <v>0</v>
      </c>
      <c r="J260" s="154">
        <f>5.41+5.41*N9</f>
        <v>6.5358210000000003</v>
      </c>
      <c r="K260" s="154">
        <f>18.12+18.12*N9</f>
        <v>21.890772000000002</v>
      </c>
      <c r="L260" s="375">
        <f t="shared" si="121"/>
        <v>0.20810000000000001</v>
      </c>
      <c r="M260" s="154">
        <f t="shared" si="102"/>
        <v>0</v>
      </c>
      <c r="N260" s="154">
        <f t="shared" si="122"/>
        <v>28.426593000000004</v>
      </c>
      <c r="O260" s="154">
        <f t="shared" si="119"/>
        <v>6.54</v>
      </c>
      <c r="P260" s="154">
        <f t="shared" si="120"/>
        <v>21.89</v>
      </c>
      <c r="Q260" s="154">
        <f t="shared" si="123"/>
        <v>0</v>
      </c>
      <c r="R260" s="155" t="e">
        <f t="shared" si="108"/>
        <v>#DIV/0!</v>
      </c>
      <c r="S260" s="407"/>
      <c r="T260" s="49"/>
      <c r="U260" s="54"/>
      <c r="V260" s="136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49"/>
      <c r="AM260" s="49"/>
      <c r="AN260" s="49"/>
    </row>
    <row r="261" spans="1:40" ht="42.75" x14ac:dyDescent="0.2">
      <c r="A261" s="101"/>
      <c r="B261" s="150" t="s">
        <v>519</v>
      </c>
      <c r="C261" s="151" t="s">
        <v>520</v>
      </c>
      <c r="D261" s="150" t="s">
        <v>67</v>
      </c>
      <c r="E261" s="150" t="s">
        <v>521</v>
      </c>
      <c r="F261" s="152" t="s">
        <v>69</v>
      </c>
      <c r="G261" s="230">
        <v>1</v>
      </c>
      <c r="H261" s="154"/>
      <c r="I261" s="154">
        <f t="shared" si="118"/>
        <v>0</v>
      </c>
      <c r="J261" s="154">
        <v>4.3499999999999996</v>
      </c>
      <c r="K261" s="154">
        <v>8.7200000000000006</v>
      </c>
      <c r="L261" s="375">
        <f t="shared" si="121"/>
        <v>0.20810000000000001</v>
      </c>
      <c r="M261" s="154">
        <f t="shared" si="102"/>
        <v>0</v>
      </c>
      <c r="N261" s="154">
        <f t="shared" si="122"/>
        <v>13.07</v>
      </c>
      <c r="O261" s="154">
        <f t="shared" si="119"/>
        <v>4.3499999999999996</v>
      </c>
      <c r="P261" s="154">
        <f t="shared" si="120"/>
        <v>8.7200000000000006</v>
      </c>
      <c r="Q261" s="154">
        <f t="shared" si="123"/>
        <v>0</v>
      </c>
      <c r="R261" s="155" t="e">
        <f t="shared" si="108"/>
        <v>#DIV/0!</v>
      </c>
      <c r="S261" s="407"/>
      <c r="T261" s="49"/>
      <c r="U261" s="54"/>
      <c r="V261" s="136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49"/>
      <c r="AM261" s="49"/>
      <c r="AN261" s="49"/>
    </row>
    <row r="262" spans="1:40" ht="28.5" x14ac:dyDescent="0.2">
      <c r="A262" s="101"/>
      <c r="B262" s="150" t="s">
        <v>522</v>
      </c>
      <c r="C262" s="151" t="s">
        <v>523</v>
      </c>
      <c r="D262" s="150" t="s">
        <v>67</v>
      </c>
      <c r="E262" s="150" t="s">
        <v>524</v>
      </c>
      <c r="F262" s="152" t="s">
        <v>69</v>
      </c>
      <c r="G262" s="230">
        <v>5</v>
      </c>
      <c r="H262" s="154"/>
      <c r="I262" s="154">
        <f t="shared" si="118"/>
        <v>0</v>
      </c>
      <c r="J262" s="154">
        <v>10.72</v>
      </c>
      <c r="K262" s="154">
        <v>23.16</v>
      </c>
      <c r="L262" s="375">
        <f t="shared" si="121"/>
        <v>0.20810000000000001</v>
      </c>
      <c r="M262" s="154">
        <f t="shared" si="102"/>
        <v>0</v>
      </c>
      <c r="N262" s="154">
        <f t="shared" si="122"/>
        <v>33.880000000000003</v>
      </c>
      <c r="O262" s="154">
        <f t="shared" si="119"/>
        <v>53.6</v>
      </c>
      <c r="P262" s="154">
        <f t="shared" si="120"/>
        <v>115.8</v>
      </c>
      <c r="Q262" s="154">
        <f t="shared" si="123"/>
        <v>0</v>
      </c>
      <c r="R262" s="155" t="e">
        <f t="shared" ref="R262:R293" si="124">Q262/$P$586</f>
        <v>#DIV/0!</v>
      </c>
      <c r="S262" s="407"/>
      <c r="T262" s="49"/>
      <c r="U262" s="54"/>
      <c r="V262" s="136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49"/>
      <c r="AM262" s="49"/>
      <c r="AN262" s="49"/>
    </row>
    <row r="263" spans="1:40" ht="28.5" x14ac:dyDescent="0.2">
      <c r="A263" s="101"/>
      <c r="B263" s="150" t="s">
        <v>525</v>
      </c>
      <c r="C263" s="151" t="s">
        <v>526</v>
      </c>
      <c r="D263" s="150" t="s">
        <v>67</v>
      </c>
      <c r="E263" s="150" t="s">
        <v>527</v>
      </c>
      <c r="F263" s="152" t="s">
        <v>99</v>
      </c>
      <c r="G263" s="230">
        <v>103.03</v>
      </c>
      <c r="H263" s="154"/>
      <c r="I263" s="154">
        <f t="shared" si="118"/>
        <v>0</v>
      </c>
      <c r="J263" s="154">
        <v>12.49</v>
      </c>
      <c r="K263" s="154">
        <v>24.75</v>
      </c>
      <c r="L263" s="375">
        <f t="shared" si="121"/>
        <v>0.20810000000000001</v>
      </c>
      <c r="M263" s="154">
        <f t="shared" si="102"/>
        <v>0</v>
      </c>
      <c r="N263" s="154">
        <f t="shared" si="122"/>
        <v>37.24</v>
      </c>
      <c r="O263" s="154">
        <f t="shared" si="119"/>
        <v>1286.8399999999999</v>
      </c>
      <c r="P263" s="154">
        <f t="shared" si="120"/>
        <v>2549.9899999999998</v>
      </c>
      <c r="Q263" s="154">
        <f t="shared" si="123"/>
        <v>0</v>
      </c>
      <c r="R263" s="155" t="e">
        <f t="shared" si="124"/>
        <v>#DIV/0!</v>
      </c>
      <c r="S263" s="407"/>
      <c r="T263" s="49"/>
      <c r="U263" s="54"/>
      <c r="V263" s="136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49"/>
      <c r="AM263" s="49"/>
      <c r="AN263" s="49"/>
    </row>
    <row r="264" spans="1:40" ht="28.5" x14ac:dyDescent="0.2">
      <c r="A264" s="101"/>
      <c r="B264" s="150" t="s">
        <v>528</v>
      </c>
      <c r="C264" s="151" t="s">
        <v>529</v>
      </c>
      <c r="D264" s="150" t="s">
        <v>67</v>
      </c>
      <c r="E264" s="150" t="s">
        <v>530</v>
      </c>
      <c r="F264" s="152" t="s">
        <v>69</v>
      </c>
      <c r="G264" s="230">
        <v>1</v>
      </c>
      <c r="H264" s="154"/>
      <c r="I264" s="154">
        <f t="shared" si="118"/>
        <v>0</v>
      </c>
      <c r="J264" s="154">
        <v>12.18</v>
      </c>
      <c r="K264" s="154">
        <v>26.37</v>
      </c>
      <c r="L264" s="375">
        <f t="shared" si="121"/>
        <v>0.20810000000000001</v>
      </c>
      <c r="M264" s="154">
        <f t="shared" si="102"/>
        <v>0</v>
      </c>
      <c r="N264" s="154">
        <f t="shared" si="122"/>
        <v>38.549999999999997</v>
      </c>
      <c r="O264" s="154">
        <f t="shared" si="119"/>
        <v>12.18</v>
      </c>
      <c r="P264" s="154">
        <f t="shared" si="120"/>
        <v>26.37</v>
      </c>
      <c r="Q264" s="154">
        <f t="shared" si="123"/>
        <v>0</v>
      </c>
      <c r="R264" s="155" t="e">
        <f t="shared" si="124"/>
        <v>#DIV/0!</v>
      </c>
      <c r="S264" s="407"/>
      <c r="T264" s="49"/>
      <c r="U264" s="54"/>
      <c r="V264" s="136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49"/>
      <c r="AM264" s="49"/>
      <c r="AN264" s="49"/>
    </row>
    <row r="265" spans="1:40" ht="15" x14ac:dyDescent="0.2">
      <c r="A265" s="101"/>
      <c r="B265" s="150" t="s">
        <v>1369</v>
      </c>
      <c r="C265" s="151" t="s">
        <v>543</v>
      </c>
      <c r="D265" s="150" t="s">
        <v>49</v>
      </c>
      <c r="E265" s="150" t="s">
        <v>544</v>
      </c>
      <c r="F265" s="152" t="s">
        <v>69</v>
      </c>
      <c r="G265" s="230">
        <v>1</v>
      </c>
      <c r="H265" s="154"/>
      <c r="I265" s="154">
        <f t="shared" si="118"/>
        <v>0</v>
      </c>
      <c r="J265" s="154">
        <v>76.33</v>
      </c>
      <c r="K265" s="154">
        <v>1225.1500000000001</v>
      </c>
      <c r="L265" s="375">
        <f t="shared" si="121"/>
        <v>0.20810000000000001</v>
      </c>
      <c r="M265" s="154">
        <f t="shared" si="102"/>
        <v>0</v>
      </c>
      <c r="N265" s="154">
        <f t="shared" si="122"/>
        <v>1301.48</v>
      </c>
      <c r="O265" s="154">
        <f t="shared" si="119"/>
        <v>76.33</v>
      </c>
      <c r="P265" s="154">
        <f t="shared" si="120"/>
        <v>1225.1500000000001</v>
      </c>
      <c r="Q265" s="154">
        <f t="shared" si="123"/>
        <v>0</v>
      </c>
      <c r="R265" s="155" t="e">
        <f t="shared" si="124"/>
        <v>#DIV/0!</v>
      </c>
      <c r="S265" s="407"/>
      <c r="T265" s="49"/>
      <c r="U265" s="54"/>
      <c r="V265" s="136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49"/>
      <c r="AM265" s="49"/>
      <c r="AN265" s="49"/>
    </row>
    <row r="266" spans="1:40" ht="28.5" x14ac:dyDescent="0.2">
      <c r="A266" s="101"/>
      <c r="B266" s="150" t="s">
        <v>1370</v>
      </c>
      <c r="C266" s="151" t="s">
        <v>545</v>
      </c>
      <c r="D266" s="150" t="s">
        <v>67</v>
      </c>
      <c r="E266" s="150" t="s">
        <v>546</v>
      </c>
      <c r="F266" s="152" t="s">
        <v>69</v>
      </c>
      <c r="G266" s="230">
        <v>1</v>
      </c>
      <c r="H266" s="154"/>
      <c r="I266" s="154">
        <f t="shared" si="118"/>
        <v>0</v>
      </c>
      <c r="J266" s="154">
        <v>17.48</v>
      </c>
      <c r="K266" s="154">
        <v>255.29</v>
      </c>
      <c r="L266" s="375">
        <f t="shared" si="121"/>
        <v>0.20810000000000001</v>
      </c>
      <c r="M266" s="154">
        <f t="shared" si="102"/>
        <v>0</v>
      </c>
      <c r="N266" s="154">
        <f t="shared" si="122"/>
        <v>272.77</v>
      </c>
      <c r="O266" s="154">
        <f t="shared" si="119"/>
        <v>17.48</v>
      </c>
      <c r="P266" s="154">
        <f t="shared" si="120"/>
        <v>255.29</v>
      </c>
      <c r="Q266" s="154">
        <f t="shared" si="123"/>
        <v>0</v>
      </c>
      <c r="R266" s="155" t="e">
        <f t="shared" si="124"/>
        <v>#DIV/0!</v>
      </c>
      <c r="S266" s="407"/>
      <c r="T266" s="49"/>
      <c r="U266" s="54"/>
      <c r="V266" s="136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49"/>
      <c r="AM266" s="49"/>
      <c r="AN266" s="49"/>
    </row>
    <row r="267" spans="1:40" ht="28.5" x14ac:dyDescent="0.2">
      <c r="A267" s="101"/>
      <c r="B267" s="150" t="s">
        <v>1371</v>
      </c>
      <c r="C267" s="151" t="s">
        <v>547</v>
      </c>
      <c r="D267" s="150" t="s">
        <v>67</v>
      </c>
      <c r="E267" s="150" t="s">
        <v>548</v>
      </c>
      <c r="F267" s="152" t="s">
        <v>69</v>
      </c>
      <c r="G267" s="230">
        <v>40</v>
      </c>
      <c r="H267" s="154"/>
      <c r="I267" s="154">
        <f t="shared" si="118"/>
        <v>0</v>
      </c>
      <c r="J267" s="154">
        <v>10.32</v>
      </c>
      <c r="K267" s="154">
        <v>143.56</v>
      </c>
      <c r="L267" s="375">
        <f t="shared" si="121"/>
        <v>0.20810000000000001</v>
      </c>
      <c r="M267" s="154">
        <f t="shared" si="102"/>
        <v>0</v>
      </c>
      <c r="N267" s="154">
        <f t="shared" si="122"/>
        <v>153.88</v>
      </c>
      <c r="O267" s="154">
        <f t="shared" si="119"/>
        <v>412.8</v>
      </c>
      <c r="P267" s="154">
        <f t="shared" si="120"/>
        <v>5742.4</v>
      </c>
      <c r="Q267" s="154">
        <f t="shared" si="123"/>
        <v>0</v>
      </c>
      <c r="R267" s="155" t="e">
        <f t="shared" si="124"/>
        <v>#DIV/0!</v>
      </c>
      <c r="S267" s="407"/>
      <c r="T267" s="49"/>
      <c r="U267" s="54"/>
      <c r="V267" s="136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49"/>
      <c r="AM267" s="49"/>
      <c r="AN267" s="49"/>
    </row>
    <row r="268" spans="1:40" ht="28.5" x14ac:dyDescent="0.2">
      <c r="A268" s="101"/>
      <c r="B268" s="150" t="s">
        <v>1372</v>
      </c>
      <c r="C268" s="151" t="s">
        <v>549</v>
      </c>
      <c r="D268" s="150" t="s">
        <v>67</v>
      </c>
      <c r="E268" s="150" t="s">
        <v>550</v>
      </c>
      <c r="F268" s="152" t="s">
        <v>69</v>
      </c>
      <c r="G268" s="230">
        <v>6</v>
      </c>
      <c r="H268" s="154"/>
      <c r="I268" s="154">
        <f t="shared" si="118"/>
        <v>0</v>
      </c>
      <c r="J268" s="154">
        <v>10.32</v>
      </c>
      <c r="K268" s="154">
        <v>135.58000000000001</v>
      </c>
      <c r="L268" s="375">
        <f t="shared" si="121"/>
        <v>0.20810000000000001</v>
      </c>
      <c r="M268" s="154">
        <f t="shared" si="102"/>
        <v>0</v>
      </c>
      <c r="N268" s="154">
        <f t="shared" si="122"/>
        <v>145.9</v>
      </c>
      <c r="O268" s="154">
        <f t="shared" si="119"/>
        <v>61.92</v>
      </c>
      <c r="P268" s="154">
        <f t="shared" si="120"/>
        <v>813.48</v>
      </c>
      <c r="Q268" s="154">
        <f t="shared" si="123"/>
        <v>0</v>
      </c>
      <c r="R268" s="155" t="e">
        <f t="shared" si="124"/>
        <v>#DIV/0!</v>
      </c>
      <c r="S268" s="407"/>
      <c r="T268" s="49"/>
      <c r="U268" s="54"/>
      <c r="V268" s="136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49"/>
      <c r="AM268" s="49"/>
      <c r="AN268" s="49"/>
    </row>
    <row r="269" spans="1:40" ht="28.5" x14ac:dyDescent="0.2">
      <c r="A269" s="101"/>
      <c r="B269" s="150" t="s">
        <v>1373</v>
      </c>
      <c r="C269" s="151" t="s">
        <v>551</v>
      </c>
      <c r="D269" s="150" t="s">
        <v>67</v>
      </c>
      <c r="E269" s="150" t="s">
        <v>552</v>
      </c>
      <c r="F269" s="152" t="s">
        <v>99</v>
      </c>
      <c r="G269" s="230">
        <v>2</v>
      </c>
      <c r="H269" s="154"/>
      <c r="I269" s="154">
        <f t="shared" si="118"/>
        <v>0</v>
      </c>
      <c r="J269" s="154">
        <v>9.0500000000000007</v>
      </c>
      <c r="K269" s="154">
        <v>76.209999999999994</v>
      </c>
      <c r="L269" s="375">
        <f t="shared" si="121"/>
        <v>0.20810000000000001</v>
      </c>
      <c r="M269" s="154">
        <f t="shared" si="102"/>
        <v>0</v>
      </c>
      <c r="N269" s="154">
        <f t="shared" si="122"/>
        <v>85.259999999999991</v>
      </c>
      <c r="O269" s="154">
        <f t="shared" si="119"/>
        <v>18.100000000000001</v>
      </c>
      <c r="P269" s="154">
        <f t="shared" si="120"/>
        <v>152.41999999999999</v>
      </c>
      <c r="Q269" s="154">
        <f t="shared" si="123"/>
        <v>0</v>
      </c>
      <c r="R269" s="155" t="e">
        <f t="shared" si="124"/>
        <v>#DIV/0!</v>
      </c>
      <c r="S269" s="407"/>
      <c r="T269" s="49"/>
      <c r="U269" s="54"/>
      <c r="V269" s="136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49"/>
      <c r="AM269" s="49"/>
      <c r="AN269" s="49"/>
    </row>
    <row r="270" spans="1:40" ht="28.5" x14ac:dyDescent="0.2">
      <c r="A270" s="101"/>
      <c r="B270" s="150" t="s">
        <v>1374</v>
      </c>
      <c r="C270" s="228" t="s">
        <v>553</v>
      </c>
      <c r="D270" s="223" t="s">
        <v>67</v>
      </c>
      <c r="E270" s="223" t="s">
        <v>554</v>
      </c>
      <c r="F270" s="152" t="s">
        <v>99</v>
      </c>
      <c r="G270" s="153">
        <v>1</v>
      </c>
      <c r="H270" s="154"/>
      <c r="I270" s="154">
        <f t="shared" si="118"/>
        <v>0</v>
      </c>
      <c r="J270" s="154">
        <v>14.29</v>
      </c>
      <c r="K270" s="154">
        <v>135.82</v>
      </c>
      <c r="L270" s="375">
        <f t="shared" si="121"/>
        <v>0.20810000000000001</v>
      </c>
      <c r="M270" s="154">
        <f t="shared" si="102"/>
        <v>0</v>
      </c>
      <c r="N270" s="154">
        <f t="shared" si="122"/>
        <v>150.10999999999999</v>
      </c>
      <c r="O270" s="154">
        <f t="shared" si="119"/>
        <v>14.29</v>
      </c>
      <c r="P270" s="154">
        <f t="shared" si="120"/>
        <v>135.82</v>
      </c>
      <c r="Q270" s="154">
        <f t="shared" si="123"/>
        <v>0</v>
      </c>
      <c r="R270" s="155" t="e">
        <f t="shared" si="124"/>
        <v>#DIV/0!</v>
      </c>
      <c r="S270" s="407"/>
      <c r="T270" s="49"/>
      <c r="U270" s="54"/>
      <c r="V270" s="136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49"/>
      <c r="AM270" s="49"/>
      <c r="AN270" s="49"/>
    </row>
    <row r="271" spans="1:40" ht="28.5" x14ac:dyDescent="0.2">
      <c r="A271" s="101"/>
      <c r="B271" s="150" t="s">
        <v>1375</v>
      </c>
      <c r="C271" s="151">
        <v>89378</v>
      </c>
      <c r="D271" s="150" t="s">
        <v>67</v>
      </c>
      <c r="E271" s="150" t="s">
        <v>1368</v>
      </c>
      <c r="F271" s="152" t="s">
        <v>69</v>
      </c>
      <c r="G271" s="230">
        <v>6</v>
      </c>
      <c r="H271" s="154"/>
      <c r="I271" s="154">
        <f t="shared" si="118"/>
        <v>0</v>
      </c>
      <c r="J271" s="154">
        <v>3.95</v>
      </c>
      <c r="K271" s="154">
        <v>2.98</v>
      </c>
      <c r="L271" s="375">
        <f t="shared" si="121"/>
        <v>0.20810000000000001</v>
      </c>
      <c r="M271" s="154">
        <f t="shared" si="102"/>
        <v>0</v>
      </c>
      <c r="N271" s="154">
        <f t="shared" si="122"/>
        <v>6.93</v>
      </c>
      <c r="O271" s="154">
        <f t="shared" si="119"/>
        <v>23.7</v>
      </c>
      <c r="P271" s="154">
        <f t="shared" si="120"/>
        <v>17.88</v>
      </c>
      <c r="Q271" s="154">
        <f t="shared" si="123"/>
        <v>0</v>
      </c>
      <c r="R271" s="155" t="e">
        <f t="shared" si="124"/>
        <v>#DIV/0!</v>
      </c>
      <c r="S271" s="407"/>
      <c r="T271" s="49"/>
      <c r="U271" s="54"/>
      <c r="V271" s="136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49"/>
      <c r="AM271" s="49"/>
      <c r="AN271" s="49"/>
    </row>
    <row r="272" spans="1:40" ht="28.5" x14ac:dyDescent="0.2">
      <c r="A272" s="101"/>
      <c r="B272" s="150" t="s">
        <v>1376</v>
      </c>
      <c r="C272" s="151">
        <v>89593</v>
      </c>
      <c r="D272" s="150" t="s">
        <v>67</v>
      </c>
      <c r="E272" s="150" t="s">
        <v>557</v>
      </c>
      <c r="F272" s="152" t="s">
        <v>69</v>
      </c>
      <c r="G272" s="230">
        <v>2</v>
      </c>
      <c r="H272" s="154"/>
      <c r="I272" s="154">
        <f t="shared" si="118"/>
        <v>0</v>
      </c>
      <c r="J272" s="154">
        <v>3.42</v>
      </c>
      <c r="K272" s="154">
        <v>27.18</v>
      </c>
      <c r="L272" s="375">
        <f t="shared" si="121"/>
        <v>0.20810000000000001</v>
      </c>
      <c r="M272" s="154">
        <f t="shared" si="102"/>
        <v>0</v>
      </c>
      <c r="N272" s="154">
        <f t="shared" si="122"/>
        <v>30.6</v>
      </c>
      <c r="O272" s="154">
        <f t="shared" si="119"/>
        <v>6.84</v>
      </c>
      <c r="P272" s="154">
        <f t="shared" si="120"/>
        <v>54.36</v>
      </c>
      <c r="Q272" s="154">
        <f t="shared" si="123"/>
        <v>0</v>
      </c>
      <c r="R272" s="155" t="e">
        <f t="shared" si="124"/>
        <v>#DIV/0!</v>
      </c>
      <c r="S272" s="407"/>
      <c r="T272" s="49"/>
      <c r="U272" s="54"/>
      <c r="V272" s="136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49"/>
      <c r="AM272" s="49"/>
      <c r="AN272" s="49"/>
    </row>
    <row r="273" spans="1:40" ht="42.75" x14ac:dyDescent="0.2">
      <c r="A273" s="101"/>
      <c r="B273" s="150" t="s">
        <v>1377</v>
      </c>
      <c r="C273" s="151">
        <v>94656</v>
      </c>
      <c r="D273" s="150" t="s">
        <v>67</v>
      </c>
      <c r="E273" s="150" t="s">
        <v>558</v>
      </c>
      <c r="F273" s="152" t="s">
        <v>69</v>
      </c>
      <c r="G273" s="230">
        <v>86</v>
      </c>
      <c r="H273" s="154"/>
      <c r="I273" s="154">
        <f t="shared" si="118"/>
        <v>0</v>
      </c>
      <c r="J273" s="154">
        <v>1.77</v>
      </c>
      <c r="K273" s="154">
        <v>2.33</v>
      </c>
      <c r="L273" s="375">
        <f t="shared" si="121"/>
        <v>0.20810000000000001</v>
      </c>
      <c r="M273" s="154">
        <f t="shared" si="102"/>
        <v>0</v>
      </c>
      <c r="N273" s="154">
        <f t="shared" si="122"/>
        <v>4.0999999999999996</v>
      </c>
      <c r="O273" s="154">
        <f t="shared" si="119"/>
        <v>152.22</v>
      </c>
      <c r="P273" s="154">
        <f t="shared" si="120"/>
        <v>200.38</v>
      </c>
      <c r="Q273" s="154">
        <f t="shared" si="123"/>
        <v>0</v>
      </c>
      <c r="R273" s="155" t="e">
        <f t="shared" si="124"/>
        <v>#DIV/0!</v>
      </c>
      <c r="S273" s="407"/>
      <c r="T273" s="49"/>
      <c r="U273" s="54"/>
      <c r="V273" s="136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49"/>
      <c r="AM273" s="49"/>
      <c r="AN273" s="49"/>
    </row>
    <row r="274" spans="1:40" ht="28.5" x14ac:dyDescent="0.2">
      <c r="A274" s="101"/>
      <c r="B274" s="150" t="s">
        <v>1378</v>
      </c>
      <c r="C274" s="151">
        <v>104002</v>
      </c>
      <c r="D274" s="150" t="s">
        <v>67</v>
      </c>
      <c r="E274" s="150" t="s">
        <v>559</v>
      </c>
      <c r="F274" s="152" t="s">
        <v>69</v>
      </c>
      <c r="G274" s="230">
        <v>1</v>
      </c>
      <c r="H274" s="154"/>
      <c r="I274" s="154">
        <f t="shared" si="118"/>
        <v>0</v>
      </c>
      <c r="J274" s="154">
        <v>6.09</v>
      </c>
      <c r="K274" s="154">
        <v>15.11</v>
      </c>
      <c r="L274" s="375">
        <f t="shared" si="121"/>
        <v>0.20810000000000001</v>
      </c>
      <c r="M274" s="154">
        <f t="shared" si="102"/>
        <v>0</v>
      </c>
      <c r="N274" s="154">
        <f t="shared" si="122"/>
        <v>21.2</v>
      </c>
      <c r="O274" s="154">
        <f t="shared" si="119"/>
        <v>6.09</v>
      </c>
      <c r="P274" s="154">
        <f t="shared" si="120"/>
        <v>15.11</v>
      </c>
      <c r="Q274" s="154">
        <f t="shared" si="123"/>
        <v>0</v>
      </c>
      <c r="R274" s="155" t="e">
        <f t="shared" si="124"/>
        <v>#DIV/0!</v>
      </c>
      <c r="S274" s="407"/>
      <c r="T274" s="49"/>
      <c r="U274" s="54"/>
      <c r="V274" s="136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49"/>
      <c r="AM274" s="49"/>
      <c r="AN274" s="49"/>
    </row>
    <row r="275" spans="1:40" ht="28.5" x14ac:dyDescent="0.2">
      <c r="A275" s="101"/>
      <c r="B275" s="150" t="s">
        <v>1379</v>
      </c>
      <c r="C275" s="151">
        <v>103966</v>
      </c>
      <c r="D275" s="150" t="s">
        <v>67</v>
      </c>
      <c r="E275" s="150" t="s">
        <v>560</v>
      </c>
      <c r="F275" s="152" t="s">
        <v>69</v>
      </c>
      <c r="G275" s="230">
        <v>3</v>
      </c>
      <c r="H275" s="154"/>
      <c r="I275" s="154">
        <f t="shared" si="118"/>
        <v>0</v>
      </c>
      <c r="J275" s="154">
        <v>3.06</v>
      </c>
      <c r="K275" s="154">
        <v>8.51</v>
      </c>
      <c r="L275" s="375">
        <f t="shared" si="121"/>
        <v>0.20810000000000001</v>
      </c>
      <c r="M275" s="154">
        <f t="shared" si="102"/>
        <v>0</v>
      </c>
      <c r="N275" s="154">
        <f t="shared" si="122"/>
        <v>11.57</v>
      </c>
      <c r="O275" s="154">
        <f t="shared" si="119"/>
        <v>9.18</v>
      </c>
      <c r="P275" s="154">
        <f t="shared" si="120"/>
        <v>25.53</v>
      </c>
      <c r="Q275" s="154">
        <f t="shared" si="123"/>
        <v>0</v>
      </c>
      <c r="R275" s="155" t="e">
        <f t="shared" si="124"/>
        <v>#DIV/0!</v>
      </c>
      <c r="S275" s="407"/>
      <c r="T275" s="49"/>
      <c r="U275" s="54"/>
      <c r="V275" s="136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49"/>
      <c r="AM275" s="49"/>
      <c r="AN275" s="49"/>
    </row>
    <row r="276" spans="1:40" ht="28.5" x14ac:dyDescent="0.2">
      <c r="A276" s="101"/>
      <c r="B276" s="150" t="s">
        <v>1380</v>
      </c>
      <c r="C276" s="151">
        <v>89489</v>
      </c>
      <c r="D276" s="150" t="s">
        <v>67</v>
      </c>
      <c r="E276" s="150" t="s">
        <v>561</v>
      </c>
      <c r="F276" s="152" t="s">
        <v>69</v>
      </c>
      <c r="G276" s="230">
        <v>145</v>
      </c>
      <c r="H276" s="154"/>
      <c r="I276" s="154">
        <f t="shared" si="118"/>
        <v>0</v>
      </c>
      <c r="J276" s="154">
        <v>3.28</v>
      </c>
      <c r="K276" s="154">
        <v>6.02</v>
      </c>
      <c r="L276" s="375">
        <f t="shared" si="121"/>
        <v>0.20810000000000001</v>
      </c>
      <c r="M276" s="154">
        <f t="shared" si="102"/>
        <v>0</v>
      </c>
      <c r="N276" s="154">
        <f t="shared" si="122"/>
        <v>9.2999999999999989</v>
      </c>
      <c r="O276" s="154">
        <f t="shared" si="119"/>
        <v>475.6</v>
      </c>
      <c r="P276" s="154">
        <f t="shared" si="120"/>
        <v>872.9</v>
      </c>
      <c r="Q276" s="154">
        <f t="shared" si="123"/>
        <v>0</v>
      </c>
      <c r="R276" s="155" t="e">
        <f t="shared" si="124"/>
        <v>#DIV/0!</v>
      </c>
      <c r="S276" s="407"/>
      <c r="T276" s="49"/>
      <c r="U276" s="54"/>
      <c r="V276" s="136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49"/>
      <c r="AM276" s="49"/>
      <c r="AN276" s="49"/>
    </row>
    <row r="277" spans="1:40" ht="28.5" x14ac:dyDescent="0.2">
      <c r="A277" s="101"/>
      <c r="B277" s="150" t="s">
        <v>1381</v>
      </c>
      <c r="C277" s="151">
        <v>89530</v>
      </c>
      <c r="D277" s="150" t="s">
        <v>67</v>
      </c>
      <c r="E277" s="150" t="s">
        <v>562</v>
      </c>
      <c r="F277" s="152" t="s">
        <v>69</v>
      </c>
      <c r="G277" s="230">
        <v>40</v>
      </c>
      <c r="H277" s="154"/>
      <c r="I277" s="154">
        <f t="shared" si="118"/>
        <v>0</v>
      </c>
      <c r="J277" s="154">
        <v>2.1800000000000002</v>
      </c>
      <c r="K277" s="154">
        <v>17.95</v>
      </c>
      <c r="L277" s="375">
        <f t="shared" si="121"/>
        <v>0.20810000000000001</v>
      </c>
      <c r="M277" s="154">
        <f t="shared" ref="M277:M340" si="125">ROUND(H277+H277*L277,2)</f>
        <v>0</v>
      </c>
      <c r="N277" s="154">
        <f t="shared" si="122"/>
        <v>20.13</v>
      </c>
      <c r="O277" s="154">
        <f t="shared" si="119"/>
        <v>87.2</v>
      </c>
      <c r="P277" s="154">
        <f t="shared" si="120"/>
        <v>718</v>
      </c>
      <c r="Q277" s="154">
        <f t="shared" si="123"/>
        <v>0</v>
      </c>
      <c r="R277" s="155" t="e">
        <f t="shared" si="124"/>
        <v>#DIV/0!</v>
      </c>
      <c r="S277" s="407"/>
      <c r="T277" s="49"/>
      <c r="U277" s="54"/>
      <c r="V277" s="136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49"/>
      <c r="AM277" s="49"/>
      <c r="AN277" s="49"/>
    </row>
    <row r="278" spans="1:40" ht="28.5" x14ac:dyDescent="0.2">
      <c r="A278" s="101"/>
      <c r="B278" s="150" t="s">
        <v>1382</v>
      </c>
      <c r="C278" s="151">
        <v>89577</v>
      </c>
      <c r="D278" s="150" t="s">
        <v>67</v>
      </c>
      <c r="E278" s="150" t="s">
        <v>563</v>
      </c>
      <c r="F278" s="152" t="s">
        <v>69</v>
      </c>
      <c r="G278" s="230">
        <v>1</v>
      </c>
      <c r="H278" s="154"/>
      <c r="I278" s="154">
        <f t="shared" si="118"/>
        <v>0</v>
      </c>
      <c r="J278" s="154">
        <v>3.94</v>
      </c>
      <c r="K278" s="154">
        <v>41.52</v>
      </c>
      <c r="L278" s="375">
        <f t="shared" si="121"/>
        <v>0.20810000000000001</v>
      </c>
      <c r="M278" s="154">
        <f t="shared" si="125"/>
        <v>0</v>
      </c>
      <c r="N278" s="154">
        <f t="shared" si="122"/>
        <v>45.46</v>
      </c>
      <c r="O278" s="154">
        <f t="shared" si="119"/>
        <v>3.94</v>
      </c>
      <c r="P278" s="154">
        <f t="shared" si="120"/>
        <v>41.52</v>
      </c>
      <c r="Q278" s="154">
        <f t="shared" si="123"/>
        <v>0</v>
      </c>
      <c r="R278" s="155" t="e">
        <f t="shared" si="124"/>
        <v>#DIV/0!</v>
      </c>
      <c r="S278" s="407"/>
      <c r="T278" s="49"/>
      <c r="U278" s="54"/>
      <c r="V278" s="136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49"/>
      <c r="AM278" s="49"/>
      <c r="AN278" s="49"/>
    </row>
    <row r="279" spans="1:40" ht="28.5" x14ac:dyDescent="0.2">
      <c r="A279" s="101"/>
      <c r="B279" s="150" t="s">
        <v>1383</v>
      </c>
      <c r="C279" s="151">
        <v>89356</v>
      </c>
      <c r="D279" s="150" t="s">
        <v>67</v>
      </c>
      <c r="E279" s="150" t="s">
        <v>565</v>
      </c>
      <c r="F279" s="152" t="s">
        <v>99</v>
      </c>
      <c r="G279" s="230">
        <v>363</v>
      </c>
      <c r="H279" s="154"/>
      <c r="I279" s="154">
        <f t="shared" si="118"/>
        <v>0</v>
      </c>
      <c r="J279" s="154">
        <v>17.760000000000002</v>
      </c>
      <c r="K279" s="154">
        <v>10.88</v>
      </c>
      <c r="L279" s="375">
        <f t="shared" si="121"/>
        <v>0.20810000000000001</v>
      </c>
      <c r="M279" s="154">
        <f t="shared" si="125"/>
        <v>0</v>
      </c>
      <c r="N279" s="154">
        <f t="shared" si="122"/>
        <v>28.64</v>
      </c>
      <c r="O279" s="154">
        <f t="shared" si="119"/>
        <v>6446.88</v>
      </c>
      <c r="P279" s="154">
        <f t="shared" si="120"/>
        <v>3949.44</v>
      </c>
      <c r="Q279" s="154">
        <f t="shared" si="123"/>
        <v>0</v>
      </c>
      <c r="R279" s="155" t="e">
        <f t="shared" si="124"/>
        <v>#DIV/0!</v>
      </c>
      <c r="S279" s="407"/>
      <c r="T279" s="49"/>
      <c r="U279" s="54"/>
      <c r="V279" s="136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49"/>
      <c r="AM279" s="49"/>
      <c r="AN279" s="49"/>
    </row>
    <row r="280" spans="1:40" ht="28.5" x14ac:dyDescent="0.2">
      <c r="A280" s="101"/>
      <c r="B280" s="150" t="s">
        <v>1384</v>
      </c>
      <c r="C280" s="151">
        <v>89448</v>
      </c>
      <c r="D280" s="150" t="s">
        <v>67</v>
      </c>
      <c r="E280" s="150" t="s">
        <v>566</v>
      </c>
      <c r="F280" s="152" t="s">
        <v>99</v>
      </c>
      <c r="G280" s="230">
        <v>0.77</v>
      </c>
      <c r="H280" s="154"/>
      <c r="I280" s="154">
        <f t="shared" si="118"/>
        <v>0</v>
      </c>
      <c r="J280" s="154">
        <v>1.29</v>
      </c>
      <c r="K280" s="154">
        <v>19.71</v>
      </c>
      <c r="L280" s="375">
        <f t="shared" si="121"/>
        <v>0.20810000000000001</v>
      </c>
      <c r="M280" s="154">
        <f t="shared" si="125"/>
        <v>0</v>
      </c>
      <c r="N280" s="154">
        <f t="shared" si="122"/>
        <v>21</v>
      </c>
      <c r="O280" s="154">
        <f t="shared" si="119"/>
        <v>0.99</v>
      </c>
      <c r="P280" s="154">
        <f t="shared" si="120"/>
        <v>15.18</v>
      </c>
      <c r="Q280" s="154">
        <f t="shared" si="123"/>
        <v>0</v>
      </c>
      <c r="R280" s="155" t="e">
        <f t="shared" si="124"/>
        <v>#DIV/0!</v>
      </c>
      <c r="S280" s="407"/>
      <c r="T280" s="49"/>
      <c r="U280" s="54"/>
      <c r="V280" s="136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49"/>
      <c r="AM280" s="49"/>
      <c r="AN280" s="49"/>
    </row>
    <row r="281" spans="1:40" ht="28.5" x14ac:dyDescent="0.2">
      <c r="A281" s="101"/>
      <c r="B281" s="150" t="s">
        <v>1385</v>
      </c>
      <c r="C281" s="151">
        <v>89869</v>
      </c>
      <c r="D281" s="150" t="s">
        <v>67</v>
      </c>
      <c r="E281" s="150" t="s">
        <v>568</v>
      </c>
      <c r="F281" s="152" t="s">
        <v>69</v>
      </c>
      <c r="G281" s="230">
        <v>55</v>
      </c>
      <c r="H281" s="154"/>
      <c r="I281" s="154">
        <f t="shared" si="118"/>
        <v>0</v>
      </c>
      <c r="J281" s="154">
        <v>6.88</v>
      </c>
      <c r="K281" s="154">
        <v>5.22</v>
      </c>
      <c r="L281" s="375">
        <f t="shared" si="121"/>
        <v>0.20810000000000001</v>
      </c>
      <c r="M281" s="154">
        <f t="shared" si="125"/>
        <v>0</v>
      </c>
      <c r="N281" s="154">
        <f t="shared" si="122"/>
        <v>12.1</v>
      </c>
      <c r="O281" s="154">
        <f t="shared" si="119"/>
        <v>378.4</v>
      </c>
      <c r="P281" s="154">
        <f t="shared" si="120"/>
        <v>287.10000000000002</v>
      </c>
      <c r="Q281" s="154">
        <f t="shared" si="123"/>
        <v>0</v>
      </c>
      <c r="R281" s="155" t="e">
        <f t="shared" si="124"/>
        <v>#DIV/0!</v>
      </c>
      <c r="S281" s="407"/>
      <c r="T281" s="49"/>
      <c r="U281" s="54"/>
      <c r="V281" s="136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49"/>
      <c r="AM281" s="49"/>
      <c r="AN281" s="49"/>
    </row>
    <row r="282" spans="1:40" ht="28.5" x14ac:dyDescent="0.2">
      <c r="A282" s="101"/>
      <c r="B282" s="150" t="s">
        <v>1386</v>
      </c>
      <c r="C282" s="151">
        <v>89627</v>
      </c>
      <c r="D282" s="150" t="s">
        <v>67</v>
      </c>
      <c r="E282" s="150" t="s">
        <v>569</v>
      </c>
      <c r="F282" s="152" t="s">
        <v>69</v>
      </c>
      <c r="G282" s="230">
        <v>27</v>
      </c>
      <c r="H282" s="154"/>
      <c r="I282" s="154">
        <f t="shared" si="118"/>
        <v>0</v>
      </c>
      <c r="J282" s="154">
        <v>6.14</v>
      </c>
      <c r="K282" s="154">
        <v>18.190000000000001</v>
      </c>
      <c r="L282" s="375">
        <f t="shared" si="121"/>
        <v>0.20810000000000001</v>
      </c>
      <c r="M282" s="154">
        <f t="shared" si="125"/>
        <v>0</v>
      </c>
      <c r="N282" s="154">
        <f t="shared" si="122"/>
        <v>24.330000000000002</v>
      </c>
      <c r="O282" s="154">
        <f t="shared" si="119"/>
        <v>165.78</v>
      </c>
      <c r="P282" s="154">
        <f t="shared" si="120"/>
        <v>491.13</v>
      </c>
      <c r="Q282" s="154">
        <f t="shared" si="123"/>
        <v>0</v>
      </c>
      <c r="R282" s="155" t="e">
        <f t="shared" si="124"/>
        <v>#DIV/0!</v>
      </c>
      <c r="S282" s="407"/>
      <c r="T282" s="49"/>
      <c r="U282" s="54"/>
      <c r="V282" s="136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49"/>
      <c r="AM282" s="49"/>
      <c r="AN282" s="49"/>
    </row>
    <row r="283" spans="1:40" ht="28.5" x14ac:dyDescent="0.2">
      <c r="A283" s="101"/>
      <c r="B283" s="150" t="s">
        <v>1387</v>
      </c>
      <c r="C283" s="151">
        <v>89366</v>
      </c>
      <c r="D283" s="150" t="s">
        <v>67</v>
      </c>
      <c r="E283" s="150" t="s">
        <v>570</v>
      </c>
      <c r="F283" s="152" t="s">
        <v>69</v>
      </c>
      <c r="G283" s="230">
        <v>23</v>
      </c>
      <c r="H283" s="154"/>
      <c r="I283" s="154">
        <f t="shared" si="118"/>
        <v>0</v>
      </c>
      <c r="J283" s="154">
        <v>6.59</v>
      </c>
      <c r="K283" s="154">
        <v>13.48</v>
      </c>
      <c r="L283" s="375">
        <f t="shared" si="121"/>
        <v>0.20810000000000001</v>
      </c>
      <c r="M283" s="154">
        <f t="shared" si="125"/>
        <v>0</v>
      </c>
      <c r="N283" s="154">
        <f t="shared" si="122"/>
        <v>20.07</v>
      </c>
      <c r="O283" s="154">
        <f t="shared" si="119"/>
        <v>151.57</v>
      </c>
      <c r="P283" s="154">
        <f t="shared" si="120"/>
        <v>310.04000000000002</v>
      </c>
      <c r="Q283" s="154">
        <f t="shared" si="123"/>
        <v>0</v>
      </c>
      <c r="R283" s="155" t="e">
        <f t="shared" si="124"/>
        <v>#DIV/0!</v>
      </c>
      <c r="S283" s="407"/>
      <c r="T283" s="49"/>
      <c r="U283" s="54"/>
      <c r="V283" s="136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49"/>
      <c r="AM283" s="49"/>
      <c r="AN283" s="49"/>
    </row>
    <row r="284" spans="1:40" ht="28.5" x14ac:dyDescent="0.2">
      <c r="A284" s="101"/>
      <c r="B284" s="150" t="s">
        <v>1388</v>
      </c>
      <c r="C284" s="151">
        <v>90373</v>
      </c>
      <c r="D284" s="150" t="s">
        <v>67</v>
      </c>
      <c r="E284" s="150" t="s">
        <v>571</v>
      </c>
      <c r="F284" s="152" t="s">
        <v>69</v>
      </c>
      <c r="G284" s="230">
        <v>59</v>
      </c>
      <c r="H284" s="154"/>
      <c r="I284" s="154">
        <f t="shared" si="118"/>
        <v>0</v>
      </c>
      <c r="J284" s="154">
        <v>6.12</v>
      </c>
      <c r="K284" s="154">
        <v>9.7899999999999991</v>
      </c>
      <c r="L284" s="375">
        <f t="shared" si="121"/>
        <v>0.20810000000000001</v>
      </c>
      <c r="M284" s="154">
        <f t="shared" si="125"/>
        <v>0</v>
      </c>
      <c r="N284" s="154">
        <f t="shared" si="122"/>
        <v>15.91</v>
      </c>
      <c r="O284" s="154">
        <f t="shared" si="119"/>
        <v>361.08</v>
      </c>
      <c r="P284" s="154">
        <f t="shared" si="120"/>
        <v>577.61</v>
      </c>
      <c r="Q284" s="154">
        <f t="shared" si="123"/>
        <v>0</v>
      </c>
      <c r="R284" s="155" t="e">
        <f t="shared" si="124"/>
        <v>#DIV/0!</v>
      </c>
      <c r="S284" s="407"/>
      <c r="T284" s="49"/>
      <c r="U284" s="54"/>
      <c r="V284" s="136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49"/>
      <c r="AM284" s="49"/>
      <c r="AN284" s="49"/>
    </row>
    <row r="285" spans="1:40" ht="15" x14ac:dyDescent="0.2">
      <c r="A285" s="101"/>
      <c r="B285" s="150" t="s">
        <v>1389</v>
      </c>
      <c r="C285" s="151" t="s">
        <v>572</v>
      </c>
      <c r="D285" s="150" t="s">
        <v>93</v>
      </c>
      <c r="E285" s="150" t="s">
        <v>573</v>
      </c>
      <c r="F285" s="152" t="s">
        <v>69</v>
      </c>
      <c r="G285" s="230">
        <v>1</v>
      </c>
      <c r="H285" s="154"/>
      <c r="I285" s="154">
        <f t="shared" si="118"/>
        <v>0</v>
      </c>
      <c r="J285" s="154">
        <v>199.21</v>
      </c>
      <c r="K285" s="154">
        <v>17067.080000000002</v>
      </c>
      <c r="L285" s="375">
        <f t="shared" si="121"/>
        <v>0.20810000000000001</v>
      </c>
      <c r="M285" s="154">
        <f t="shared" si="125"/>
        <v>0</v>
      </c>
      <c r="N285" s="154">
        <f t="shared" si="122"/>
        <v>17266.29</v>
      </c>
      <c r="O285" s="154">
        <f t="shared" si="119"/>
        <v>199.21</v>
      </c>
      <c r="P285" s="154">
        <f t="shared" si="120"/>
        <v>17067.080000000002</v>
      </c>
      <c r="Q285" s="154">
        <f t="shared" si="123"/>
        <v>0</v>
      </c>
      <c r="R285" s="155" t="e">
        <f t="shared" si="124"/>
        <v>#DIV/0!</v>
      </c>
      <c r="S285" s="407"/>
      <c r="T285" s="49"/>
      <c r="U285" s="54"/>
      <c r="V285" s="136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49"/>
      <c r="AM285" s="49"/>
      <c r="AN285" s="49"/>
    </row>
    <row r="286" spans="1:40" ht="42.75" x14ac:dyDescent="0.2">
      <c r="A286" s="101"/>
      <c r="B286" s="150" t="s">
        <v>1390</v>
      </c>
      <c r="C286" s="151">
        <v>12829</v>
      </c>
      <c r="D286" s="150" t="s">
        <v>54</v>
      </c>
      <c r="E286" s="223" t="s">
        <v>574</v>
      </c>
      <c r="F286" s="152" t="s">
        <v>325</v>
      </c>
      <c r="G286" s="230">
        <v>1</v>
      </c>
      <c r="H286" s="154"/>
      <c r="I286" s="154">
        <f t="shared" si="118"/>
        <v>0</v>
      </c>
      <c r="J286" s="154">
        <v>0</v>
      </c>
      <c r="K286" s="154">
        <v>25183.71</v>
      </c>
      <c r="L286" s="375">
        <f t="shared" si="121"/>
        <v>0.20810000000000001</v>
      </c>
      <c r="M286" s="154">
        <f t="shared" si="125"/>
        <v>0</v>
      </c>
      <c r="N286" s="154">
        <f t="shared" si="122"/>
        <v>25183.71</v>
      </c>
      <c r="O286" s="154">
        <f t="shared" si="119"/>
        <v>0</v>
      </c>
      <c r="P286" s="154">
        <f t="shared" si="120"/>
        <v>25183.71</v>
      </c>
      <c r="Q286" s="154">
        <f t="shared" si="123"/>
        <v>0</v>
      </c>
      <c r="R286" s="155" t="e">
        <f t="shared" si="124"/>
        <v>#DIV/0!</v>
      </c>
      <c r="S286" s="407"/>
      <c r="T286" s="49"/>
      <c r="U286" s="54"/>
      <c r="V286" s="136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49"/>
      <c r="AM286" s="49"/>
      <c r="AN286" s="49"/>
    </row>
    <row r="287" spans="1:40" ht="28.5" x14ac:dyDescent="0.2">
      <c r="A287" s="101"/>
      <c r="B287" s="150" t="s">
        <v>1391</v>
      </c>
      <c r="C287" s="151">
        <v>94490</v>
      </c>
      <c r="D287" s="150" t="s">
        <v>67</v>
      </c>
      <c r="E287" s="150" t="s">
        <v>575</v>
      </c>
      <c r="F287" s="152" t="s">
        <v>69</v>
      </c>
      <c r="G287" s="230">
        <v>2</v>
      </c>
      <c r="H287" s="154"/>
      <c r="I287" s="154">
        <f t="shared" si="118"/>
        <v>0</v>
      </c>
      <c r="J287" s="154">
        <v>3.7</v>
      </c>
      <c r="K287" s="154">
        <v>31.96</v>
      </c>
      <c r="L287" s="375">
        <f t="shared" si="121"/>
        <v>0.20810000000000001</v>
      </c>
      <c r="M287" s="154">
        <f t="shared" si="125"/>
        <v>0</v>
      </c>
      <c r="N287" s="154">
        <f t="shared" si="122"/>
        <v>35.660000000000004</v>
      </c>
      <c r="O287" s="154">
        <f t="shared" si="119"/>
        <v>7.4</v>
      </c>
      <c r="P287" s="154">
        <f t="shared" si="120"/>
        <v>63.92</v>
      </c>
      <c r="Q287" s="154">
        <f t="shared" si="123"/>
        <v>0</v>
      </c>
      <c r="R287" s="155" t="e">
        <f t="shared" si="124"/>
        <v>#DIV/0!</v>
      </c>
      <c r="S287" s="407"/>
      <c r="T287" s="49"/>
      <c r="U287" s="54"/>
      <c r="V287" s="136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49"/>
      <c r="AM287" s="49"/>
      <c r="AN287" s="49"/>
    </row>
    <row r="288" spans="1:40" ht="15" x14ac:dyDescent="0.2">
      <c r="A288" s="101"/>
      <c r="B288" s="150" t="s">
        <v>1392</v>
      </c>
      <c r="C288" s="151" t="s">
        <v>576</v>
      </c>
      <c r="D288" s="150" t="s">
        <v>49</v>
      </c>
      <c r="E288" s="150" t="s">
        <v>577</v>
      </c>
      <c r="F288" s="152" t="s">
        <v>69</v>
      </c>
      <c r="G288" s="230">
        <v>1</v>
      </c>
      <c r="H288" s="154"/>
      <c r="I288" s="154">
        <f t="shared" si="118"/>
        <v>0</v>
      </c>
      <c r="J288" s="154">
        <v>28.61</v>
      </c>
      <c r="K288" s="154">
        <v>114.29</v>
      </c>
      <c r="L288" s="375">
        <f t="shared" si="121"/>
        <v>0.20810000000000001</v>
      </c>
      <c r="M288" s="154">
        <f t="shared" si="125"/>
        <v>0</v>
      </c>
      <c r="N288" s="154">
        <f t="shared" si="122"/>
        <v>142.9</v>
      </c>
      <c r="O288" s="154">
        <f t="shared" si="119"/>
        <v>28.61</v>
      </c>
      <c r="P288" s="154">
        <f t="shared" si="120"/>
        <v>114.29</v>
      </c>
      <c r="Q288" s="154">
        <f t="shared" si="123"/>
        <v>0</v>
      </c>
      <c r="R288" s="155" t="e">
        <f t="shared" si="124"/>
        <v>#DIV/0!</v>
      </c>
      <c r="S288" s="407"/>
      <c r="T288" s="49"/>
      <c r="U288" s="54"/>
      <c r="V288" s="136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49"/>
      <c r="AM288" s="49"/>
      <c r="AN288" s="49"/>
    </row>
    <row r="289" spans="1:1028" ht="28.5" x14ac:dyDescent="0.2">
      <c r="A289" s="101"/>
      <c r="B289" s="150" t="s">
        <v>1393</v>
      </c>
      <c r="C289" s="151">
        <v>89436</v>
      </c>
      <c r="D289" s="150" t="s">
        <v>67</v>
      </c>
      <c r="E289" s="150" t="s">
        <v>578</v>
      </c>
      <c r="F289" s="152" t="s">
        <v>69</v>
      </c>
      <c r="G289" s="230">
        <v>2</v>
      </c>
      <c r="H289" s="154"/>
      <c r="I289" s="154">
        <f t="shared" si="118"/>
        <v>0</v>
      </c>
      <c r="J289" s="154">
        <v>4.63</v>
      </c>
      <c r="K289" s="154">
        <v>5.09</v>
      </c>
      <c r="L289" s="375">
        <f t="shared" si="121"/>
        <v>0.20810000000000001</v>
      </c>
      <c r="M289" s="154">
        <f t="shared" si="125"/>
        <v>0</v>
      </c>
      <c r="N289" s="154">
        <f t="shared" si="122"/>
        <v>9.7199999999999989</v>
      </c>
      <c r="O289" s="154">
        <f t="shared" si="119"/>
        <v>9.26</v>
      </c>
      <c r="P289" s="154">
        <f t="shared" si="120"/>
        <v>10.18</v>
      </c>
      <c r="Q289" s="154">
        <f t="shared" si="123"/>
        <v>0</v>
      </c>
      <c r="R289" s="155" t="e">
        <f t="shared" si="124"/>
        <v>#DIV/0!</v>
      </c>
      <c r="S289" s="407"/>
      <c r="T289" s="49"/>
      <c r="U289" s="54"/>
      <c r="V289" s="136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49"/>
      <c r="AM289" s="49"/>
      <c r="AN289" s="49"/>
    </row>
    <row r="290" spans="1:1028" ht="28.5" x14ac:dyDescent="0.2">
      <c r="A290" s="101"/>
      <c r="B290" s="150" t="s">
        <v>1394</v>
      </c>
      <c r="C290" s="151">
        <v>103948</v>
      </c>
      <c r="D290" s="150" t="s">
        <v>67</v>
      </c>
      <c r="E290" s="150" t="s">
        <v>579</v>
      </c>
      <c r="F290" s="152" t="s">
        <v>69</v>
      </c>
      <c r="G290" s="230">
        <v>1</v>
      </c>
      <c r="H290" s="154"/>
      <c r="I290" s="154">
        <f t="shared" si="118"/>
        <v>0</v>
      </c>
      <c r="J290" s="154">
        <v>5.18</v>
      </c>
      <c r="K290" s="154">
        <v>4.1500000000000004</v>
      </c>
      <c r="L290" s="375">
        <f t="shared" si="121"/>
        <v>0.20810000000000001</v>
      </c>
      <c r="M290" s="154">
        <f t="shared" si="125"/>
        <v>0</v>
      </c>
      <c r="N290" s="154">
        <f t="shared" si="122"/>
        <v>9.33</v>
      </c>
      <c r="O290" s="154">
        <f t="shared" si="119"/>
        <v>5.18</v>
      </c>
      <c r="P290" s="154">
        <f t="shared" si="120"/>
        <v>4.1500000000000004</v>
      </c>
      <c r="Q290" s="154">
        <f t="shared" si="123"/>
        <v>0</v>
      </c>
      <c r="R290" s="155" t="e">
        <f t="shared" si="124"/>
        <v>#DIV/0!</v>
      </c>
      <c r="S290" s="407"/>
      <c r="T290" s="49"/>
      <c r="U290" s="54"/>
      <c r="V290" s="136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49"/>
      <c r="AM290" s="49"/>
      <c r="AN290" s="49"/>
    </row>
    <row r="291" spans="1:1028" ht="28.5" x14ac:dyDescent="0.2">
      <c r="A291" s="101"/>
      <c r="B291" s="150" t="s">
        <v>1395</v>
      </c>
      <c r="C291" s="151">
        <v>89415</v>
      </c>
      <c r="D291" s="150" t="s">
        <v>67</v>
      </c>
      <c r="E291" s="150" t="s">
        <v>580</v>
      </c>
      <c r="F291" s="152" t="s">
        <v>69</v>
      </c>
      <c r="G291" s="230">
        <v>5</v>
      </c>
      <c r="H291" s="154"/>
      <c r="I291" s="154">
        <f t="shared" si="118"/>
        <v>0</v>
      </c>
      <c r="J291" s="154">
        <v>7.57</v>
      </c>
      <c r="K291" s="154">
        <v>12.23</v>
      </c>
      <c r="L291" s="375">
        <f t="shared" si="121"/>
        <v>0.20810000000000001</v>
      </c>
      <c r="M291" s="154">
        <f t="shared" si="125"/>
        <v>0</v>
      </c>
      <c r="N291" s="154">
        <f t="shared" si="122"/>
        <v>19.8</v>
      </c>
      <c r="O291" s="154">
        <f t="shared" si="119"/>
        <v>37.85</v>
      </c>
      <c r="P291" s="154">
        <f t="shared" si="120"/>
        <v>61.15</v>
      </c>
      <c r="Q291" s="154">
        <f t="shared" si="123"/>
        <v>0</v>
      </c>
      <c r="R291" s="155" t="e">
        <f t="shared" si="124"/>
        <v>#DIV/0!</v>
      </c>
      <c r="S291" s="407"/>
      <c r="T291" s="49"/>
      <c r="U291" s="54"/>
      <c r="V291" s="136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49"/>
      <c r="AM291" s="49"/>
      <c r="AN291" s="49"/>
    </row>
    <row r="292" spans="1:1028" ht="28.5" x14ac:dyDescent="0.2">
      <c r="A292" s="101"/>
      <c r="B292" s="150" t="s">
        <v>1396</v>
      </c>
      <c r="C292" s="151">
        <v>104319</v>
      </c>
      <c r="D292" s="150" t="s">
        <v>67</v>
      </c>
      <c r="E292" s="150" t="s">
        <v>581</v>
      </c>
      <c r="F292" s="152" t="s">
        <v>69</v>
      </c>
      <c r="G292" s="230">
        <v>2</v>
      </c>
      <c r="H292" s="154"/>
      <c r="I292" s="154">
        <f t="shared" si="118"/>
        <v>0</v>
      </c>
      <c r="J292" s="154">
        <v>5.5</v>
      </c>
      <c r="K292" s="154">
        <v>6.29</v>
      </c>
      <c r="L292" s="375">
        <f t="shared" si="121"/>
        <v>0.20810000000000001</v>
      </c>
      <c r="M292" s="154">
        <f t="shared" si="125"/>
        <v>0</v>
      </c>
      <c r="N292" s="154">
        <f t="shared" si="122"/>
        <v>11.79</v>
      </c>
      <c r="O292" s="154">
        <f t="shared" si="119"/>
        <v>11</v>
      </c>
      <c r="P292" s="154">
        <f t="shared" si="120"/>
        <v>12.58</v>
      </c>
      <c r="Q292" s="154">
        <f t="shared" si="123"/>
        <v>0</v>
      </c>
      <c r="R292" s="155" t="e">
        <f t="shared" si="124"/>
        <v>#DIV/0!</v>
      </c>
      <c r="S292" s="407"/>
      <c r="T292" s="49"/>
      <c r="U292" s="54"/>
      <c r="V292" s="136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49"/>
      <c r="AM292" s="49"/>
      <c r="AN292" s="49"/>
    </row>
    <row r="293" spans="1:1028" ht="28.5" x14ac:dyDescent="0.2">
      <c r="A293" s="101"/>
      <c r="B293" s="150" t="s">
        <v>1397</v>
      </c>
      <c r="C293" s="151">
        <v>89357</v>
      </c>
      <c r="D293" s="150" t="s">
        <v>67</v>
      </c>
      <c r="E293" s="150" t="s">
        <v>582</v>
      </c>
      <c r="F293" s="152" t="s">
        <v>99</v>
      </c>
      <c r="G293" s="230">
        <v>15.5</v>
      </c>
      <c r="H293" s="154"/>
      <c r="I293" s="154">
        <f t="shared" si="118"/>
        <v>0</v>
      </c>
      <c r="J293" s="154">
        <v>21.16</v>
      </c>
      <c r="K293" s="154">
        <v>18.48</v>
      </c>
      <c r="L293" s="375">
        <f t="shared" si="121"/>
        <v>0.20810000000000001</v>
      </c>
      <c r="M293" s="154">
        <f t="shared" si="125"/>
        <v>0</v>
      </c>
      <c r="N293" s="154">
        <f t="shared" si="122"/>
        <v>39.64</v>
      </c>
      <c r="O293" s="154">
        <f t="shared" si="119"/>
        <v>327.98</v>
      </c>
      <c r="P293" s="154">
        <f t="shared" si="120"/>
        <v>286.44</v>
      </c>
      <c r="Q293" s="154">
        <f t="shared" si="123"/>
        <v>0</v>
      </c>
      <c r="R293" s="155" t="e">
        <f t="shared" si="124"/>
        <v>#DIV/0!</v>
      </c>
      <c r="S293" s="407"/>
      <c r="T293" s="49"/>
      <c r="U293" s="54"/>
      <c r="V293" s="136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49"/>
      <c r="AM293" s="49"/>
      <c r="AN293" s="49"/>
    </row>
    <row r="294" spans="1:1028" ht="28.5" x14ac:dyDescent="0.2">
      <c r="A294" s="101"/>
      <c r="B294" s="150" t="s">
        <v>1398</v>
      </c>
      <c r="C294" s="151">
        <v>89400</v>
      </c>
      <c r="D294" s="150" t="s">
        <v>67</v>
      </c>
      <c r="E294" s="150" t="s">
        <v>583</v>
      </c>
      <c r="F294" s="152" t="s">
        <v>69</v>
      </c>
      <c r="G294" s="230">
        <v>1</v>
      </c>
      <c r="H294" s="154"/>
      <c r="I294" s="154">
        <f t="shared" si="118"/>
        <v>0</v>
      </c>
      <c r="J294" s="154">
        <v>10.36</v>
      </c>
      <c r="K294" s="154">
        <v>13.85</v>
      </c>
      <c r="L294" s="375">
        <f t="shared" si="121"/>
        <v>0.20810000000000001</v>
      </c>
      <c r="M294" s="154">
        <f t="shared" si="125"/>
        <v>0</v>
      </c>
      <c r="N294" s="154">
        <f t="shared" si="122"/>
        <v>24.21</v>
      </c>
      <c r="O294" s="154">
        <f t="shared" si="119"/>
        <v>10.36</v>
      </c>
      <c r="P294" s="154">
        <f t="shared" si="120"/>
        <v>13.85</v>
      </c>
      <c r="Q294" s="154">
        <f t="shared" si="123"/>
        <v>0</v>
      </c>
      <c r="R294" s="155" t="e">
        <f t="shared" ref="R294:R325" si="126">Q294/$P$586</f>
        <v>#DIV/0!</v>
      </c>
      <c r="S294" s="407"/>
      <c r="T294" s="49"/>
      <c r="U294" s="54"/>
      <c r="V294" s="136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49"/>
      <c r="AM294" s="49"/>
      <c r="AN294" s="49"/>
    </row>
    <row r="295" spans="1:1028" ht="15" x14ac:dyDescent="0.2">
      <c r="A295" s="101"/>
      <c r="B295" s="150" t="s">
        <v>1399</v>
      </c>
      <c r="C295" s="151" t="s">
        <v>584</v>
      </c>
      <c r="D295" s="150" t="s">
        <v>93</v>
      </c>
      <c r="E295" s="150" t="s">
        <v>585</v>
      </c>
      <c r="F295" s="152" t="s">
        <v>69</v>
      </c>
      <c r="G295" s="230">
        <v>1</v>
      </c>
      <c r="H295" s="154"/>
      <c r="I295" s="154">
        <f t="shared" si="118"/>
        <v>0</v>
      </c>
      <c r="J295" s="154">
        <v>199.21</v>
      </c>
      <c r="K295" s="154">
        <v>56.42</v>
      </c>
      <c r="L295" s="375">
        <f t="shared" si="121"/>
        <v>0.20810000000000001</v>
      </c>
      <c r="M295" s="154">
        <f t="shared" si="125"/>
        <v>0</v>
      </c>
      <c r="N295" s="154">
        <f t="shared" si="122"/>
        <v>255.63</v>
      </c>
      <c r="O295" s="154">
        <f t="shared" si="119"/>
        <v>199.21</v>
      </c>
      <c r="P295" s="154">
        <f t="shared" si="120"/>
        <v>56.42</v>
      </c>
      <c r="Q295" s="154">
        <f t="shared" si="123"/>
        <v>0</v>
      </c>
      <c r="R295" s="155" t="e">
        <f t="shared" si="126"/>
        <v>#DIV/0!</v>
      </c>
      <c r="S295" s="407"/>
      <c r="T295" s="49"/>
      <c r="U295" s="54"/>
      <c r="V295" s="90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49"/>
      <c r="AM295" s="49"/>
      <c r="AN295" s="49"/>
    </row>
    <row r="296" spans="1:1028" ht="15" x14ac:dyDescent="0.2">
      <c r="A296" s="101"/>
      <c r="B296" s="150" t="s">
        <v>1400</v>
      </c>
      <c r="C296" s="151">
        <v>43977</v>
      </c>
      <c r="D296" s="150" t="s">
        <v>67</v>
      </c>
      <c r="E296" s="223" t="s">
        <v>1567</v>
      </c>
      <c r="F296" s="152" t="s">
        <v>69</v>
      </c>
      <c r="G296" s="230">
        <v>1</v>
      </c>
      <c r="H296" s="154"/>
      <c r="I296" s="154">
        <f t="shared" si="118"/>
        <v>0</v>
      </c>
      <c r="J296" s="154">
        <v>0</v>
      </c>
      <c r="K296" s="154">
        <f>2168.39+2168.39*N9</f>
        <v>2619.6319589999998</v>
      </c>
      <c r="L296" s="375">
        <f t="shared" si="121"/>
        <v>0.20810000000000001</v>
      </c>
      <c r="M296" s="154">
        <f t="shared" si="125"/>
        <v>0</v>
      </c>
      <c r="N296" s="154">
        <f t="shared" si="122"/>
        <v>2619.6319589999998</v>
      </c>
      <c r="O296" s="154">
        <f t="shared" si="119"/>
        <v>0</v>
      </c>
      <c r="P296" s="154">
        <f t="shared" si="120"/>
        <v>2619.63</v>
      </c>
      <c r="Q296" s="154">
        <f t="shared" si="123"/>
        <v>0</v>
      </c>
      <c r="R296" s="155" t="e">
        <f t="shared" si="126"/>
        <v>#DIV/0!</v>
      </c>
      <c r="S296" s="407"/>
      <c r="T296" s="49"/>
      <c r="U296" s="54"/>
      <c r="V296" s="90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49"/>
      <c r="AM296" s="49"/>
      <c r="AN296" s="49"/>
    </row>
    <row r="297" spans="1:1028" s="320" customFormat="1" ht="28.5" x14ac:dyDescent="0.2">
      <c r="A297" s="313"/>
      <c r="B297" s="223" t="s">
        <v>1409</v>
      </c>
      <c r="C297" s="228">
        <v>103018</v>
      </c>
      <c r="D297" s="223" t="s">
        <v>67</v>
      </c>
      <c r="E297" s="223" t="s">
        <v>1410</v>
      </c>
      <c r="F297" s="229" t="s">
        <v>69</v>
      </c>
      <c r="G297" s="230">
        <v>1</v>
      </c>
      <c r="H297" s="231"/>
      <c r="I297" s="231">
        <f t="shared" si="118"/>
        <v>0</v>
      </c>
      <c r="J297" s="231">
        <f>31.05+31.05*N9</f>
        <v>37.511505</v>
      </c>
      <c r="K297" s="231">
        <f>291.61+291.61*N9</f>
        <v>352.29404099999999</v>
      </c>
      <c r="L297" s="375">
        <f t="shared" si="121"/>
        <v>0.20810000000000001</v>
      </c>
      <c r="M297" s="154">
        <f t="shared" si="125"/>
        <v>0</v>
      </c>
      <c r="N297" s="231">
        <f t="shared" si="122"/>
        <v>389.80554599999999</v>
      </c>
      <c r="O297" s="231">
        <f t="shared" si="119"/>
        <v>37.51</v>
      </c>
      <c r="P297" s="231">
        <f t="shared" si="120"/>
        <v>352.29</v>
      </c>
      <c r="Q297" s="154">
        <f t="shared" si="123"/>
        <v>0</v>
      </c>
      <c r="R297" s="232" t="e">
        <f t="shared" si="126"/>
        <v>#DIV/0!</v>
      </c>
      <c r="S297" s="407"/>
      <c r="T297" s="318"/>
      <c r="U297" s="315"/>
      <c r="V297" s="321"/>
      <c r="W297" s="317"/>
      <c r="X297" s="317"/>
      <c r="Y297" s="317"/>
      <c r="Z297" s="317"/>
      <c r="AA297" s="317"/>
      <c r="AB297" s="317"/>
      <c r="AC297" s="317"/>
      <c r="AD297" s="317"/>
      <c r="AE297" s="317"/>
      <c r="AF297" s="317"/>
      <c r="AG297" s="317"/>
      <c r="AH297" s="317"/>
      <c r="AI297" s="317"/>
      <c r="AJ297" s="317"/>
      <c r="AK297" s="317"/>
      <c r="AL297" s="318"/>
      <c r="AM297" s="318"/>
      <c r="AN297" s="318"/>
      <c r="AO297" s="319"/>
      <c r="AP297" s="319"/>
      <c r="AQ297" s="319"/>
      <c r="AR297" s="319"/>
      <c r="AS297" s="319"/>
      <c r="AT297" s="319"/>
      <c r="AU297" s="319"/>
      <c r="AV297" s="319"/>
      <c r="AW297" s="319"/>
      <c r="AX297" s="319"/>
      <c r="AY297" s="319"/>
      <c r="AZ297" s="319"/>
      <c r="BA297" s="319"/>
      <c r="BB297" s="319"/>
      <c r="BC297" s="319"/>
      <c r="BD297" s="319"/>
      <c r="BE297" s="319"/>
      <c r="BF297" s="319"/>
      <c r="BG297" s="319"/>
      <c r="BH297" s="319"/>
      <c r="BI297" s="319"/>
      <c r="BJ297" s="319"/>
      <c r="BK297" s="319"/>
      <c r="BL297" s="319"/>
      <c r="BM297" s="319"/>
      <c r="BN297" s="319"/>
      <c r="BO297" s="319"/>
      <c r="BP297" s="319"/>
      <c r="BQ297" s="319"/>
      <c r="BR297" s="319"/>
      <c r="BS297" s="319"/>
      <c r="BT297" s="319"/>
      <c r="BU297" s="319"/>
      <c r="BV297" s="319"/>
      <c r="BW297" s="319"/>
      <c r="BX297" s="319"/>
      <c r="BY297" s="319"/>
      <c r="BZ297" s="319"/>
      <c r="CA297" s="319"/>
      <c r="CB297" s="319"/>
      <c r="CC297" s="319"/>
      <c r="CD297" s="319"/>
      <c r="CE297" s="319"/>
      <c r="CF297" s="319"/>
      <c r="CG297" s="319"/>
      <c r="CH297" s="319"/>
      <c r="CI297" s="319"/>
      <c r="CJ297" s="319"/>
      <c r="CK297" s="319"/>
      <c r="CL297" s="319"/>
      <c r="CM297" s="319"/>
      <c r="CN297" s="319"/>
      <c r="CO297" s="319"/>
      <c r="CP297" s="319"/>
      <c r="CQ297" s="319"/>
      <c r="CR297" s="319"/>
      <c r="CS297" s="319"/>
      <c r="CT297" s="319"/>
      <c r="CU297" s="319"/>
      <c r="CV297" s="319"/>
      <c r="CW297" s="319"/>
      <c r="CX297" s="319"/>
      <c r="CY297" s="319"/>
      <c r="CZ297" s="319"/>
      <c r="DA297" s="319"/>
      <c r="DB297" s="319"/>
      <c r="DC297" s="319"/>
      <c r="DD297" s="319"/>
      <c r="DE297" s="319"/>
      <c r="DF297" s="319"/>
      <c r="DG297" s="319"/>
      <c r="DH297" s="319"/>
      <c r="DI297" s="319"/>
      <c r="DJ297" s="319"/>
      <c r="DK297" s="319"/>
      <c r="DL297" s="319"/>
      <c r="DM297" s="319"/>
      <c r="DN297" s="319"/>
      <c r="DO297" s="319"/>
      <c r="DP297" s="319"/>
      <c r="DQ297" s="319"/>
      <c r="DR297" s="319"/>
      <c r="DS297" s="319"/>
      <c r="DT297" s="319"/>
      <c r="DU297" s="319"/>
      <c r="DV297" s="319"/>
      <c r="DW297" s="319"/>
      <c r="DX297" s="319"/>
      <c r="DY297" s="319"/>
      <c r="DZ297" s="319"/>
      <c r="EA297" s="319"/>
      <c r="EB297" s="319"/>
      <c r="EC297" s="319"/>
      <c r="ED297" s="319"/>
      <c r="EE297" s="319"/>
      <c r="EF297" s="319"/>
      <c r="EG297" s="319"/>
      <c r="EH297" s="319"/>
      <c r="EI297" s="319"/>
      <c r="EJ297" s="319"/>
      <c r="EK297" s="319"/>
      <c r="EL297" s="319"/>
      <c r="EM297" s="319"/>
      <c r="EN297" s="319"/>
      <c r="EO297" s="319"/>
      <c r="EP297" s="319"/>
      <c r="EQ297" s="319"/>
      <c r="ER297" s="319"/>
      <c r="ES297" s="319"/>
      <c r="ET297" s="319"/>
      <c r="EU297" s="319"/>
      <c r="EV297" s="319"/>
      <c r="EW297" s="319"/>
      <c r="EX297" s="319"/>
      <c r="EY297" s="319"/>
      <c r="EZ297" s="319"/>
      <c r="FA297" s="319"/>
      <c r="FB297" s="319"/>
      <c r="FC297" s="319"/>
      <c r="FD297" s="319"/>
      <c r="FE297" s="319"/>
      <c r="FF297" s="319"/>
      <c r="FG297" s="319"/>
      <c r="FH297" s="319"/>
      <c r="FI297" s="319"/>
      <c r="FJ297" s="319"/>
      <c r="FK297" s="319"/>
      <c r="FL297" s="319"/>
      <c r="FM297" s="319"/>
      <c r="FN297" s="319"/>
      <c r="FO297" s="319"/>
      <c r="FP297" s="319"/>
      <c r="FQ297" s="319"/>
      <c r="FR297" s="319"/>
      <c r="FS297" s="319"/>
      <c r="FT297" s="319"/>
      <c r="FU297" s="319"/>
      <c r="FV297" s="319"/>
      <c r="FW297" s="319"/>
      <c r="FX297" s="319"/>
      <c r="FY297" s="319"/>
      <c r="FZ297" s="319"/>
      <c r="GA297" s="319"/>
      <c r="GB297" s="319"/>
      <c r="GC297" s="319"/>
      <c r="GD297" s="319"/>
      <c r="GE297" s="319"/>
      <c r="GF297" s="319"/>
      <c r="GG297" s="319"/>
      <c r="GH297" s="319"/>
      <c r="GI297" s="319"/>
      <c r="GJ297" s="319"/>
      <c r="GK297" s="319"/>
      <c r="GL297" s="319"/>
      <c r="GM297" s="319"/>
      <c r="GN297" s="319"/>
      <c r="GO297" s="319"/>
      <c r="GP297" s="319"/>
      <c r="GQ297" s="319"/>
      <c r="GR297" s="319"/>
      <c r="GS297" s="319"/>
      <c r="GT297" s="319"/>
      <c r="GU297" s="319"/>
      <c r="GV297" s="319"/>
      <c r="GW297" s="319"/>
      <c r="GX297" s="319"/>
      <c r="GY297" s="319"/>
      <c r="GZ297" s="319"/>
      <c r="HA297" s="319"/>
      <c r="HB297" s="319"/>
      <c r="HC297" s="319"/>
      <c r="HD297" s="319"/>
      <c r="HE297" s="319"/>
      <c r="HF297" s="319"/>
      <c r="HG297" s="319"/>
      <c r="HH297" s="319"/>
      <c r="HI297" s="319"/>
      <c r="HJ297" s="319"/>
      <c r="HK297" s="319"/>
      <c r="HL297" s="319"/>
      <c r="HM297" s="319"/>
      <c r="HN297" s="319"/>
      <c r="HO297" s="319"/>
      <c r="HP297" s="319"/>
      <c r="HQ297" s="319"/>
      <c r="HR297" s="319"/>
      <c r="HS297" s="319"/>
      <c r="HT297" s="319"/>
      <c r="HU297" s="319"/>
      <c r="HV297" s="319"/>
      <c r="HW297" s="319"/>
      <c r="HX297" s="319"/>
      <c r="HY297" s="319"/>
      <c r="HZ297" s="319"/>
      <c r="IA297" s="319"/>
      <c r="IB297" s="319"/>
      <c r="IC297" s="319"/>
      <c r="ID297" s="319"/>
      <c r="IE297" s="319"/>
      <c r="IF297" s="319"/>
      <c r="IG297" s="319"/>
      <c r="IH297" s="319"/>
      <c r="II297" s="319"/>
      <c r="IJ297" s="319"/>
      <c r="IK297" s="319"/>
      <c r="IL297" s="319"/>
      <c r="IM297" s="319"/>
      <c r="IN297" s="319"/>
      <c r="IO297" s="319"/>
      <c r="IP297" s="319"/>
      <c r="IQ297" s="319"/>
      <c r="IR297" s="319"/>
      <c r="IS297" s="319"/>
      <c r="IT297" s="319"/>
      <c r="IU297" s="319"/>
      <c r="IV297" s="319"/>
      <c r="IW297" s="319"/>
      <c r="IX297" s="319"/>
      <c r="IY297" s="319"/>
      <c r="IZ297" s="319"/>
      <c r="JA297" s="319"/>
      <c r="JB297" s="319"/>
      <c r="JC297" s="319"/>
      <c r="JD297" s="319"/>
      <c r="JE297" s="319"/>
      <c r="JF297" s="319"/>
      <c r="JG297" s="319"/>
      <c r="JH297" s="319"/>
      <c r="JI297" s="319"/>
      <c r="JJ297" s="319"/>
      <c r="JK297" s="319"/>
      <c r="JL297" s="319"/>
      <c r="JM297" s="319"/>
      <c r="JN297" s="319"/>
      <c r="JO297" s="319"/>
      <c r="JP297" s="319"/>
      <c r="JQ297" s="319"/>
      <c r="JR297" s="319"/>
      <c r="JS297" s="319"/>
      <c r="JT297" s="319"/>
      <c r="JU297" s="319"/>
      <c r="JV297" s="319"/>
      <c r="JW297" s="319"/>
      <c r="JX297" s="319"/>
      <c r="JY297" s="319"/>
      <c r="JZ297" s="319"/>
      <c r="KA297" s="319"/>
      <c r="KB297" s="319"/>
      <c r="KC297" s="319"/>
      <c r="KD297" s="319"/>
      <c r="KE297" s="319"/>
      <c r="KF297" s="319"/>
      <c r="KG297" s="319"/>
      <c r="KH297" s="319"/>
      <c r="KI297" s="319"/>
      <c r="KJ297" s="319"/>
      <c r="KK297" s="319"/>
      <c r="KL297" s="319"/>
      <c r="KM297" s="319"/>
      <c r="KN297" s="319"/>
      <c r="KO297" s="319"/>
      <c r="KP297" s="319"/>
      <c r="KQ297" s="319"/>
      <c r="KR297" s="319"/>
      <c r="KS297" s="319"/>
      <c r="KT297" s="319"/>
      <c r="KU297" s="319"/>
      <c r="KV297" s="319"/>
      <c r="KW297" s="319"/>
      <c r="KX297" s="319"/>
      <c r="KY297" s="319"/>
      <c r="KZ297" s="319"/>
      <c r="LA297" s="319"/>
      <c r="LB297" s="319"/>
      <c r="LC297" s="319"/>
      <c r="LD297" s="319"/>
      <c r="LE297" s="319"/>
      <c r="LF297" s="319"/>
      <c r="LG297" s="319"/>
      <c r="LH297" s="319"/>
      <c r="LI297" s="319"/>
      <c r="LJ297" s="319"/>
      <c r="LK297" s="319"/>
      <c r="LL297" s="319"/>
      <c r="LM297" s="319"/>
      <c r="LN297" s="319"/>
      <c r="LO297" s="319"/>
      <c r="LP297" s="319"/>
      <c r="LQ297" s="319"/>
      <c r="LR297" s="319"/>
      <c r="LS297" s="319"/>
      <c r="LT297" s="319"/>
      <c r="LU297" s="319"/>
      <c r="LV297" s="319"/>
      <c r="LW297" s="319"/>
      <c r="LX297" s="319"/>
      <c r="LY297" s="319"/>
      <c r="LZ297" s="319"/>
      <c r="MA297" s="319"/>
      <c r="MB297" s="319"/>
      <c r="MC297" s="319"/>
      <c r="MD297" s="319"/>
      <c r="ME297" s="319"/>
      <c r="MF297" s="319"/>
      <c r="MG297" s="319"/>
      <c r="MH297" s="319"/>
      <c r="MI297" s="319"/>
      <c r="MJ297" s="319"/>
      <c r="MK297" s="319"/>
      <c r="ML297" s="319"/>
      <c r="MM297" s="319"/>
      <c r="MN297" s="319"/>
      <c r="MO297" s="319"/>
      <c r="MP297" s="319"/>
      <c r="MQ297" s="319"/>
      <c r="MR297" s="319"/>
      <c r="MS297" s="319"/>
      <c r="MT297" s="319"/>
      <c r="MU297" s="319"/>
      <c r="MV297" s="319"/>
      <c r="MW297" s="319"/>
      <c r="MX297" s="319"/>
      <c r="MY297" s="319"/>
      <c r="MZ297" s="319"/>
      <c r="NA297" s="319"/>
      <c r="NB297" s="319"/>
      <c r="NC297" s="319"/>
      <c r="ND297" s="319"/>
      <c r="NE297" s="319"/>
      <c r="NF297" s="319"/>
      <c r="NG297" s="319"/>
      <c r="NH297" s="319"/>
      <c r="NI297" s="319"/>
      <c r="NJ297" s="319"/>
      <c r="NK297" s="319"/>
      <c r="NL297" s="319"/>
      <c r="NM297" s="319"/>
      <c r="NN297" s="319"/>
      <c r="NO297" s="319"/>
      <c r="NP297" s="319"/>
      <c r="NQ297" s="319"/>
      <c r="NR297" s="319"/>
      <c r="NS297" s="319"/>
      <c r="NT297" s="319"/>
      <c r="NU297" s="319"/>
      <c r="NV297" s="319"/>
      <c r="NW297" s="319"/>
      <c r="NX297" s="319"/>
      <c r="NY297" s="319"/>
      <c r="NZ297" s="319"/>
      <c r="OA297" s="319"/>
      <c r="OB297" s="319"/>
      <c r="OC297" s="319"/>
      <c r="OD297" s="319"/>
      <c r="OE297" s="319"/>
      <c r="OF297" s="319"/>
      <c r="OG297" s="319"/>
      <c r="OH297" s="319"/>
      <c r="OI297" s="319"/>
      <c r="OJ297" s="319"/>
      <c r="OK297" s="319"/>
      <c r="OL297" s="319"/>
      <c r="OM297" s="319"/>
      <c r="ON297" s="319"/>
      <c r="OO297" s="319"/>
      <c r="OP297" s="319"/>
      <c r="OQ297" s="319"/>
      <c r="OR297" s="319"/>
      <c r="OS297" s="319"/>
      <c r="OT297" s="319"/>
      <c r="OU297" s="319"/>
      <c r="OV297" s="319"/>
      <c r="OW297" s="319"/>
      <c r="OX297" s="319"/>
      <c r="OY297" s="319"/>
      <c r="OZ297" s="319"/>
      <c r="PA297" s="319"/>
      <c r="PB297" s="319"/>
      <c r="PC297" s="319"/>
      <c r="PD297" s="319"/>
      <c r="PE297" s="319"/>
      <c r="PF297" s="319"/>
      <c r="PG297" s="319"/>
      <c r="PH297" s="319"/>
      <c r="PI297" s="319"/>
      <c r="PJ297" s="319"/>
      <c r="PK297" s="319"/>
      <c r="PL297" s="319"/>
      <c r="PM297" s="319"/>
      <c r="PN297" s="319"/>
      <c r="PO297" s="319"/>
      <c r="PP297" s="319"/>
      <c r="PQ297" s="319"/>
      <c r="PR297" s="319"/>
      <c r="PS297" s="319"/>
      <c r="PT297" s="319"/>
      <c r="PU297" s="319"/>
      <c r="PV297" s="319"/>
      <c r="PW297" s="319"/>
      <c r="PX297" s="319"/>
      <c r="PY297" s="319"/>
      <c r="PZ297" s="319"/>
      <c r="QA297" s="319"/>
      <c r="QB297" s="319"/>
      <c r="QC297" s="319"/>
      <c r="QD297" s="319"/>
      <c r="QE297" s="319"/>
      <c r="QF297" s="319"/>
      <c r="QG297" s="319"/>
      <c r="QH297" s="319"/>
      <c r="QI297" s="319"/>
      <c r="QJ297" s="319"/>
      <c r="QK297" s="319"/>
      <c r="QL297" s="319"/>
      <c r="QM297" s="319"/>
      <c r="QN297" s="319"/>
      <c r="QO297" s="319"/>
      <c r="QP297" s="319"/>
      <c r="QQ297" s="319"/>
      <c r="QR297" s="319"/>
      <c r="QS297" s="319"/>
      <c r="QT297" s="319"/>
      <c r="QU297" s="319"/>
      <c r="QV297" s="319"/>
      <c r="QW297" s="319"/>
      <c r="QX297" s="319"/>
      <c r="QY297" s="319"/>
      <c r="QZ297" s="319"/>
      <c r="RA297" s="319"/>
      <c r="RB297" s="319"/>
      <c r="RC297" s="319"/>
      <c r="RD297" s="319"/>
      <c r="RE297" s="319"/>
      <c r="RF297" s="319"/>
      <c r="RG297" s="319"/>
      <c r="RH297" s="319"/>
      <c r="RI297" s="319"/>
      <c r="RJ297" s="319"/>
      <c r="RK297" s="319"/>
      <c r="RL297" s="319"/>
      <c r="RM297" s="319"/>
      <c r="RN297" s="319"/>
      <c r="RO297" s="319"/>
      <c r="RP297" s="319"/>
      <c r="RQ297" s="319"/>
      <c r="RR297" s="319"/>
      <c r="RS297" s="319"/>
      <c r="RT297" s="319"/>
      <c r="RU297" s="319"/>
      <c r="RV297" s="319"/>
      <c r="RW297" s="319"/>
      <c r="RX297" s="319"/>
      <c r="RY297" s="319"/>
      <c r="RZ297" s="319"/>
      <c r="SA297" s="319"/>
      <c r="SB297" s="319"/>
      <c r="SC297" s="319"/>
      <c r="SD297" s="319"/>
      <c r="SE297" s="319"/>
      <c r="SF297" s="319"/>
      <c r="SG297" s="319"/>
      <c r="SH297" s="319"/>
      <c r="SI297" s="319"/>
      <c r="SJ297" s="319"/>
      <c r="SK297" s="319"/>
      <c r="SL297" s="319"/>
      <c r="SM297" s="319"/>
      <c r="SN297" s="319"/>
      <c r="SO297" s="319"/>
      <c r="SP297" s="319"/>
      <c r="SQ297" s="319"/>
      <c r="SR297" s="319"/>
      <c r="SS297" s="319"/>
      <c r="ST297" s="319"/>
      <c r="SU297" s="319"/>
      <c r="SV297" s="319"/>
      <c r="SW297" s="319"/>
      <c r="SX297" s="319"/>
      <c r="SY297" s="319"/>
      <c r="SZ297" s="319"/>
      <c r="TA297" s="319"/>
      <c r="TB297" s="319"/>
      <c r="TC297" s="319"/>
      <c r="TD297" s="319"/>
      <c r="TE297" s="319"/>
      <c r="TF297" s="319"/>
      <c r="TG297" s="319"/>
      <c r="TH297" s="319"/>
      <c r="TI297" s="319"/>
      <c r="TJ297" s="319"/>
      <c r="TK297" s="319"/>
      <c r="TL297" s="319"/>
      <c r="TM297" s="319"/>
      <c r="TN297" s="319"/>
      <c r="TO297" s="319"/>
      <c r="TP297" s="319"/>
      <c r="TQ297" s="319"/>
      <c r="TR297" s="319"/>
      <c r="TS297" s="319"/>
      <c r="TT297" s="319"/>
      <c r="TU297" s="319"/>
      <c r="TV297" s="319"/>
      <c r="TW297" s="319"/>
      <c r="TX297" s="319"/>
      <c r="TY297" s="319"/>
      <c r="TZ297" s="319"/>
      <c r="UA297" s="319"/>
      <c r="UB297" s="319"/>
      <c r="UC297" s="319"/>
      <c r="UD297" s="319"/>
      <c r="UE297" s="319"/>
      <c r="UF297" s="319"/>
      <c r="UG297" s="319"/>
      <c r="UH297" s="319"/>
      <c r="UI297" s="319"/>
      <c r="UJ297" s="319"/>
      <c r="UK297" s="319"/>
      <c r="UL297" s="319"/>
      <c r="UM297" s="319"/>
      <c r="UN297" s="319"/>
      <c r="UO297" s="319"/>
      <c r="UP297" s="319"/>
      <c r="UQ297" s="319"/>
      <c r="UR297" s="319"/>
      <c r="US297" s="319"/>
      <c r="UT297" s="319"/>
      <c r="UU297" s="319"/>
      <c r="UV297" s="319"/>
      <c r="UW297" s="319"/>
      <c r="UX297" s="319"/>
      <c r="UY297" s="319"/>
      <c r="UZ297" s="319"/>
      <c r="VA297" s="319"/>
      <c r="VB297" s="319"/>
      <c r="VC297" s="319"/>
      <c r="VD297" s="319"/>
      <c r="VE297" s="319"/>
      <c r="VF297" s="319"/>
      <c r="VG297" s="319"/>
      <c r="VH297" s="319"/>
      <c r="VI297" s="319"/>
      <c r="VJ297" s="319"/>
      <c r="VK297" s="319"/>
      <c r="VL297" s="319"/>
      <c r="VM297" s="319"/>
      <c r="VN297" s="319"/>
      <c r="VO297" s="319"/>
      <c r="VP297" s="319"/>
      <c r="VQ297" s="319"/>
      <c r="VR297" s="319"/>
      <c r="VS297" s="319"/>
      <c r="VT297" s="319"/>
      <c r="VU297" s="319"/>
      <c r="VV297" s="319"/>
      <c r="VW297" s="319"/>
      <c r="VX297" s="319"/>
      <c r="VY297" s="319"/>
      <c r="VZ297" s="319"/>
      <c r="WA297" s="319"/>
      <c r="WB297" s="319"/>
      <c r="WC297" s="319"/>
      <c r="WD297" s="319"/>
      <c r="WE297" s="319"/>
      <c r="WF297" s="319"/>
      <c r="WG297" s="319"/>
      <c r="WH297" s="319"/>
      <c r="WI297" s="319"/>
      <c r="WJ297" s="319"/>
      <c r="WK297" s="319"/>
      <c r="WL297" s="319"/>
      <c r="WM297" s="319"/>
      <c r="WN297" s="319"/>
      <c r="WO297" s="319"/>
      <c r="WP297" s="319"/>
      <c r="WQ297" s="319"/>
      <c r="WR297" s="319"/>
      <c r="WS297" s="319"/>
      <c r="WT297" s="319"/>
      <c r="WU297" s="319"/>
      <c r="WV297" s="319"/>
      <c r="WW297" s="319"/>
      <c r="WX297" s="319"/>
      <c r="WY297" s="319"/>
      <c r="WZ297" s="319"/>
      <c r="XA297" s="319"/>
      <c r="XB297" s="319"/>
      <c r="XC297" s="319"/>
      <c r="XD297" s="319"/>
      <c r="XE297" s="319"/>
      <c r="XF297" s="319"/>
      <c r="XG297" s="319"/>
      <c r="XH297" s="319"/>
      <c r="XI297" s="319"/>
      <c r="XJ297" s="319"/>
      <c r="XK297" s="319"/>
      <c r="XL297" s="319"/>
      <c r="XM297" s="319"/>
      <c r="XN297" s="319"/>
      <c r="XO297" s="319"/>
      <c r="XP297" s="319"/>
      <c r="XQ297" s="319"/>
      <c r="XR297" s="319"/>
      <c r="XS297" s="319"/>
      <c r="XT297" s="319"/>
      <c r="XU297" s="319"/>
      <c r="XV297" s="319"/>
      <c r="XW297" s="319"/>
      <c r="XX297" s="319"/>
      <c r="XY297" s="319"/>
      <c r="XZ297" s="319"/>
      <c r="YA297" s="319"/>
      <c r="YB297" s="319"/>
      <c r="YC297" s="319"/>
      <c r="YD297" s="319"/>
      <c r="YE297" s="319"/>
      <c r="YF297" s="319"/>
      <c r="YG297" s="319"/>
      <c r="YH297" s="319"/>
      <c r="YI297" s="319"/>
      <c r="YJ297" s="319"/>
      <c r="YK297" s="319"/>
      <c r="YL297" s="319"/>
      <c r="YM297" s="319"/>
      <c r="YN297" s="319"/>
      <c r="YO297" s="319"/>
      <c r="YP297" s="319"/>
      <c r="YQ297" s="319"/>
      <c r="YR297" s="319"/>
      <c r="YS297" s="319"/>
      <c r="YT297" s="319"/>
      <c r="YU297" s="319"/>
      <c r="YV297" s="319"/>
      <c r="YW297" s="319"/>
      <c r="YX297" s="319"/>
      <c r="YY297" s="319"/>
      <c r="YZ297" s="319"/>
      <c r="ZA297" s="319"/>
      <c r="ZB297" s="319"/>
      <c r="ZC297" s="319"/>
      <c r="ZD297" s="319"/>
      <c r="ZE297" s="319"/>
      <c r="ZF297" s="319"/>
      <c r="ZG297" s="319"/>
      <c r="ZH297" s="319"/>
      <c r="ZI297" s="319"/>
      <c r="ZJ297" s="319"/>
      <c r="ZK297" s="319"/>
      <c r="ZL297" s="319"/>
      <c r="ZM297" s="319"/>
      <c r="ZN297" s="319"/>
      <c r="ZO297" s="319"/>
      <c r="ZP297" s="319"/>
      <c r="ZQ297" s="319"/>
      <c r="ZR297" s="319"/>
      <c r="ZS297" s="319"/>
      <c r="ZT297" s="319"/>
      <c r="ZU297" s="319"/>
      <c r="ZV297" s="319"/>
      <c r="ZW297" s="319"/>
      <c r="ZX297" s="319"/>
      <c r="ZY297" s="319"/>
      <c r="ZZ297" s="319"/>
      <c r="AAA297" s="319"/>
      <c r="AAB297" s="319"/>
      <c r="AAC297" s="319"/>
      <c r="AAD297" s="319"/>
      <c r="AAE297" s="319"/>
      <c r="AAF297" s="319"/>
      <c r="AAG297" s="319"/>
      <c r="AAH297" s="319"/>
      <c r="AAI297" s="319"/>
      <c r="AAJ297" s="319"/>
      <c r="AAK297" s="319"/>
      <c r="AAL297" s="319"/>
      <c r="AAM297" s="319"/>
      <c r="AAN297" s="319"/>
      <c r="AAO297" s="319"/>
      <c r="AAP297" s="319"/>
      <c r="AAQ297" s="319"/>
      <c r="AAR297" s="319"/>
      <c r="AAS297" s="319"/>
      <c r="AAT297" s="319"/>
      <c r="AAU297" s="319"/>
      <c r="AAV297" s="319"/>
      <c r="AAW297" s="319"/>
      <c r="AAX297" s="319"/>
      <c r="AAY297" s="319"/>
      <c r="AAZ297" s="319"/>
      <c r="ABA297" s="319"/>
      <c r="ABB297" s="319"/>
      <c r="ABC297" s="319"/>
      <c r="ABD297" s="319"/>
      <c r="ABE297" s="319"/>
      <c r="ABF297" s="319"/>
      <c r="ABG297" s="319"/>
      <c r="ABH297" s="319"/>
      <c r="ABI297" s="319"/>
      <c r="ABJ297" s="319"/>
      <c r="ABK297" s="319"/>
      <c r="ABL297" s="319"/>
      <c r="ABM297" s="319"/>
      <c r="ABN297" s="319"/>
      <c r="ABO297" s="319"/>
      <c r="ABP297" s="319"/>
      <c r="ABQ297" s="319"/>
      <c r="ABR297" s="319"/>
      <c r="ABS297" s="319"/>
      <c r="ABT297" s="319"/>
      <c r="ABU297" s="319"/>
      <c r="ABV297" s="319"/>
      <c r="ABW297" s="319"/>
      <c r="ABX297" s="319"/>
      <c r="ABY297" s="319"/>
      <c r="ABZ297" s="319"/>
      <c r="ACA297" s="319"/>
      <c r="ACB297" s="319"/>
      <c r="ACC297" s="319"/>
      <c r="ACD297" s="319"/>
      <c r="ACE297" s="319"/>
      <c r="ACF297" s="319"/>
      <c r="ACG297" s="319"/>
      <c r="ACH297" s="319"/>
      <c r="ACI297" s="319"/>
      <c r="ACJ297" s="319"/>
      <c r="ACK297" s="319"/>
      <c r="ACL297" s="319"/>
      <c r="ACM297" s="319"/>
      <c r="ACN297" s="319"/>
      <c r="ACO297" s="319"/>
      <c r="ACP297" s="319"/>
      <c r="ACQ297" s="319"/>
      <c r="ACR297" s="319"/>
      <c r="ACS297" s="319"/>
      <c r="ACT297" s="319"/>
      <c r="ACU297" s="319"/>
      <c r="ACV297" s="319"/>
      <c r="ACW297" s="319"/>
      <c r="ACX297" s="319"/>
      <c r="ACY297" s="319"/>
      <c r="ACZ297" s="319"/>
      <c r="ADA297" s="319"/>
      <c r="ADB297" s="319"/>
      <c r="ADC297" s="319"/>
      <c r="ADD297" s="319"/>
      <c r="ADE297" s="319"/>
      <c r="ADF297" s="319"/>
      <c r="ADG297" s="319"/>
      <c r="ADH297" s="319"/>
      <c r="ADI297" s="319"/>
      <c r="ADJ297" s="319"/>
      <c r="ADK297" s="319"/>
      <c r="ADL297" s="319"/>
      <c r="ADM297" s="319"/>
      <c r="ADN297" s="319"/>
      <c r="ADO297" s="319"/>
      <c r="ADP297" s="319"/>
      <c r="ADQ297" s="319"/>
      <c r="ADR297" s="319"/>
      <c r="ADS297" s="319"/>
      <c r="ADT297" s="319"/>
      <c r="ADU297" s="319"/>
      <c r="ADV297" s="319"/>
      <c r="ADW297" s="319"/>
      <c r="ADX297" s="319"/>
      <c r="ADY297" s="319"/>
      <c r="ADZ297" s="319"/>
      <c r="AEA297" s="319"/>
      <c r="AEB297" s="319"/>
      <c r="AEC297" s="319"/>
      <c r="AED297" s="319"/>
      <c r="AEE297" s="319"/>
      <c r="AEF297" s="319"/>
      <c r="AEG297" s="319"/>
      <c r="AEH297" s="319"/>
      <c r="AEI297" s="319"/>
      <c r="AEJ297" s="319"/>
      <c r="AEK297" s="319"/>
      <c r="AEL297" s="319"/>
      <c r="AEM297" s="319"/>
      <c r="AEN297" s="319"/>
      <c r="AEO297" s="319"/>
      <c r="AEP297" s="319"/>
      <c r="AEQ297" s="319"/>
      <c r="AER297" s="319"/>
      <c r="AES297" s="319"/>
      <c r="AET297" s="319"/>
      <c r="AEU297" s="319"/>
      <c r="AEV297" s="319"/>
      <c r="AEW297" s="319"/>
      <c r="AEX297" s="319"/>
      <c r="AEY297" s="319"/>
      <c r="AEZ297" s="319"/>
      <c r="AFA297" s="319"/>
      <c r="AFB297" s="319"/>
      <c r="AFC297" s="319"/>
      <c r="AFD297" s="319"/>
      <c r="AFE297" s="319"/>
      <c r="AFF297" s="319"/>
      <c r="AFG297" s="319"/>
      <c r="AFH297" s="319"/>
      <c r="AFI297" s="319"/>
      <c r="AFJ297" s="319"/>
      <c r="AFK297" s="319"/>
      <c r="AFL297" s="319"/>
      <c r="AFM297" s="319"/>
      <c r="AFN297" s="319"/>
      <c r="AFO297" s="319"/>
      <c r="AFP297" s="319"/>
      <c r="AFQ297" s="319"/>
      <c r="AFR297" s="319"/>
      <c r="AFS297" s="319"/>
      <c r="AFT297" s="319"/>
      <c r="AFU297" s="319"/>
      <c r="AFV297" s="319"/>
      <c r="AFW297" s="319"/>
      <c r="AFX297" s="319"/>
      <c r="AFY297" s="319"/>
      <c r="AFZ297" s="319"/>
      <c r="AGA297" s="319"/>
      <c r="AGB297" s="319"/>
      <c r="AGC297" s="319"/>
      <c r="AGD297" s="319"/>
      <c r="AGE297" s="319"/>
      <c r="AGF297" s="319"/>
      <c r="AGG297" s="319"/>
      <c r="AGH297" s="319"/>
      <c r="AGI297" s="319"/>
      <c r="AGJ297" s="319"/>
      <c r="AGK297" s="319"/>
      <c r="AGL297" s="319"/>
      <c r="AGM297" s="319"/>
      <c r="AGN297" s="319"/>
      <c r="AGO297" s="319"/>
      <c r="AGP297" s="319"/>
      <c r="AGQ297" s="319"/>
      <c r="AGR297" s="319"/>
      <c r="AGS297" s="319"/>
      <c r="AGT297" s="319"/>
      <c r="AGU297" s="319"/>
      <c r="AGV297" s="319"/>
      <c r="AGW297" s="319"/>
      <c r="AGX297" s="319"/>
      <c r="AGY297" s="319"/>
      <c r="AGZ297" s="319"/>
      <c r="AHA297" s="319"/>
      <c r="AHB297" s="319"/>
      <c r="AHC297" s="319"/>
      <c r="AHD297" s="319"/>
      <c r="AHE297" s="319"/>
      <c r="AHF297" s="319"/>
      <c r="AHG297" s="319"/>
      <c r="AHH297" s="319"/>
      <c r="AHI297" s="319"/>
      <c r="AHJ297" s="319"/>
      <c r="AHK297" s="319"/>
      <c r="AHL297" s="319"/>
      <c r="AHM297" s="319"/>
      <c r="AHN297" s="319"/>
      <c r="AHO297" s="319"/>
      <c r="AHP297" s="319"/>
      <c r="AHQ297" s="319"/>
      <c r="AHR297" s="319"/>
      <c r="AHS297" s="319"/>
      <c r="AHT297" s="319"/>
      <c r="AHU297" s="319"/>
      <c r="AHV297" s="319"/>
      <c r="AHW297" s="319"/>
      <c r="AHX297" s="319"/>
      <c r="AHY297" s="319"/>
      <c r="AHZ297" s="319"/>
      <c r="AIA297" s="319"/>
      <c r="AIB297" s="319"/>
      <c r="AIC297" s="319"/>
      <c r="AID297" s="319"/>
      <c r="AIE297" s="319"/>
      <c r="AIF297" s="319"/>
      <c r="AIG297" s="319"/>
      <c r="AIH297" s="319"/>
      <c r="AII297" s="319"/>
      <c r="AIJ297" s="319"/>
      <c r="AIK297" s="319"/>
      <c r="AIL297" s="319"/>
      <c r="AIM297" s="319"/>
      <c r="AIN297" s="319"/>
      <c r="AIO297" s="319"/>
      <c r="AIP297" s="319"/>
      <c r="AIQ297" s="319"/>
      <c r="AIR297" s="319"/>
      <c r="AIS297" s="319"/>
      <c r="AIT297" s="319"/>
      <c r="AIU297" s="319"/>
      <c r="AIV297" s="319"/>
      <c r="AIW297" s="319"/>
      <c r="AIX297" s="319"/>
      <c r="AIY297" s="319"/>
      <c r="AIZ297" s="319"/>
      <c r="AJA297" s="319"/>
      <c r="AJB297" s="319"/>
      <c r="AJC297" s="319"/>
      <c r="AJD297" s="319"/>
      <c r="AJE297" s="319"/>
      <c r="AJF297" s="319"/>
      <c r="AJG297" s="319"/>
      <c r="AJH297" s="319"/>
      <c r="AJI297" s="319"/>
      <c r="AJJ297" s="319"/>
      <c r="AJK297" s="319"/>
      <c r="AJL297" s="319"/>
      <c r="AJM297" s="319"/>
      <c r="AJN297" s="319"/>
      <c r="AJO297" s="319"/>
      <c r="AJP297" s="319"/>
      <c r="AJQ297" s="319"/>
      <c r="AJR297" s="319"/>
      <c r="AJS297" s="319"/>
      <c r="AJT297" s="319"/>
      <c r="AJU297" s="319"/>
      <c r="AJV297" s="319"/>
      <c r="AJW297" s="319"/>
      <c r="AJX297" s="319"/>
      <c r="AJY297" s="319"/>
      <c r="AJZ297" s="319"/>
      <c r="AKA297" s="319"/>
      <c r="AKB297" s="319"/>
      <c r="AKC297" s="319"/>
      <c r="AKD297" s="319"/>
      <c r="AKE297" s="319"/>
      <c r="AKF297" s="319"/>
      <c r="AKG297" s="319"/>
      <c r="AKH297" s="319"/>
      <c r="AKI297" s="319"/>
      <c r="AKJ297" s="319"/>
      <c r="AKK297" s="319"/>
      <c r="AKL297" s="319"/>
      <c r="AKM297" s="319"/>
      <c r="AKN297" s="319"/>
      <c r="AKO297" s="319"/>
      <c r="AKP297" s="319"/>
      <c r="AKQ297" s="319"/>
      <c r="AKR297" s="319"/>
      <c r="AKS297" s="319"/>
      <c r="AKT297" s="319"/>
      <c r="AKU297" s="319"/>
      <c r="AKV297" s="319"/>
      <c r="AKW297" s="319"/>
      <c r="AKX297" s="319"/>
      <c r="AKY297" s="319"/>
      <c r="AKZ297" s="319"/>
      <c r="ALA297" s="319"/>
      <c r="ALB297" s="319"/>
      <c r="ALC297" s="319"/>
      <c r="ALD297" s="319"/>
      <c r="ALE297" s="319"/>
      <c r="ALF297" s="319"/>
      <c r="ALG297" s="319"/>
      <c r="ALH297" s="319"/>
      <c r="ALI297" s="319"/>
      <c r="ALJ297" s="319"/>
      <c r="ALK297" s="319"/>
      <c r="ALL297" s="319"/>
      <c r="ALM297" s="319"/>
      <c r="ALN297" s="319"/>
      <c r="ALO297" s="319"/>
      <c r="ALP297" s="319"/>
      <c r="ALQ297" s="319"/>
      <c r="ALR297" s="319"/>
      <c r="ALS297" s="319"/>
      <c r="ALT297" s="319"/>
      <c r="ALU297" s="319"/>
      <c r="ALV297" s="319"/>
      <c r="ALW297" s="319"/>
      <c r="ALX297" s="319"/>
      <c r="ALY297" s="319"/>
      <c r="ALZ297" s="319"/>
      <c r="AMA297" s="319"/>
      <c r="AMB297" s="319"/>
      <c r="AMC297" s="319"/>
      <c r="AMD297" s="319"/>
      <c r="AME297" s="319"/>
      <c r="AMF297" s="319"/>
      <c r="AMG297" s="319"/>
      <c r="AMH297" s="319"/>
      <c r="AMI297" s="319"/>
      <c r="AMJ297" s="319"/>
      <c r="AMK297" s="319"/>
      <c r="AML297" s="319"/>
      <c r="AMM297" s="319"/>
      <c r="AMN297" s="319"/>
    </row>
    <row r="298" spans="1:1028" ht="15" x14ac:dyDescent="0.2">
      <c r="A298" s="101"/>
      <c r="B298" s="146" t="s">
        <v>586</v>
      </c>
      <c r="C298" s="146"/>
      <c r="D298" s="146"/>
      <c r="E298" s="146" t="s">
        <v>587</v>
      </c>
      <c r="F298" s="146"/>
      <c r="G298" s="147"/>
      <c r="H298" s="148"/>
      <c r="I298" s="205"/>
      <c r="J298" s="146"/>
      <c r="K298" s="146"/>
      <c r="L298" s="376"/>
      <c r="M298" s="376"/>
      <c r="N298" s="146"/>
      <c r="O298" s="146"/>
      <c r="P298" s="146"/>
      <c r="Q298" s="330">
        <f>SUM(Q299:Q348)</f>
        <v>0</v>
      </c>
      <c r="R298" s="331" t="e">
        <f t="shared" si="126"/>
        <v>#DIV/0!</v>
      </c>
      <c r="S298" s="407"/>
      <c r="T298" s="49"/>
      <c r="U298" s="54"/>
      <c r="V298" s="90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49"/>
      <c r="AM298" s="49"/>
      <c r="AN298" s="49"/>
    </row>
    <row r="299" spans="1:1028" ht="28.5" x14ac:dyDescent="0.2">
      <c r="A299" s="101"/>
      <c r="B299" s="150" t="s">
        <v>588</v>
      </c>
      <c r="C299" s="151" t="s">
        <v>589</v>
      </c>
      <c r="D299" s="150" t="s">
        <v>67</v>
      </c>
      <c r="E299" s="150" t="s">
        <v>590</v>
      </c>
      <c r="F299" s="152" t="s">
        <v>69</v>
      </c>
      <c r="G299" s="230">
        <v>6</v>
      </c>
      <c r="H299" s="154"/>
      <c r="I299" s="154">
        <f t="shared" ref="I299:I341" si="127">ROUND(G299*H299,2)</f>
        <v>0</v>
      </c>
      <c r="J299" s="154">
        <v>407.02</v>
      </c>
      <c r="K299" s="154">
        <v>529.42999999999995</v>
      </c>
      <c r="L299" s="375">
        <f>$H$9</f>
        <v>0.20810000000000001</v>
      </c>
      <c r="M299" s="154">
        <f t="shared" si="125"/>
        <v>0</v>
      </c>
      <c r="N299" s="154">
        <f>J299+K299</f>
        <v>936.44999999999993</v>
      </c>
      <c r="O299" s="154">
        <f t="shared" ref="O299:O341" si="128">ROUND(G299*J299,2)</f>
        <v>2442.12</v>
      </c>
      <c r="P299" s="154">
        <f t="shared" ref="P299:P341" si="129">ROUND(G299*K299,2)</f>
        <v>3176.58</v>
      </c>
      <c r="Q299" s="154">
        <f>ROUND(G299*M299,2)</f>
        <v>0</v>
      </c>
      <c r="R299" s="155" t="e">
        <f t="shared" si="126"/>
        <v>#DIV/0!</v>
      </c>
      <c r="S299" s="407"/>
      <c r="T299" s="49"/>
      <c r="U299" s="54"/>
      <c r="V299" s="136"/>
      <c r="W299" s="5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53"/>
      <c r="AK299" s="53"/>
      <c r="AL299" s="49"/>
      <c r="AM299" s="49"/>
      <c r="AN299" s="49"/>
    </row>
    <row r="300" spans="1:1028" ht="15" x14ac:dyDescent="0.2">
      <c r="A300" s="101"/>
      <c r="B300" s="150" t="s">
        <v>591</v>
      </c>
      <c r="C300" s="151" t="s">
        <v>592</v>
      </c>
      <c r="D300" s="150" t="s">
        <v>54</v>
      </c>
      <c r="E300" s="150" t="s">
        <v>593</v>
      </c>
      <c r="F300" s="152" t="s">
        <v>325</v>
      </c>
      <c r="G300" s="230">
        <v>2</v>
      </c>
      <c r="H300" s="154"/>
      <c r="I300" s="154">
        <f t="shared" si="127"/>
        <v>0</v>
      </c>
      <c r="J300" s="154">
        <v>369.67</v>
      </c>
      <c r="K300" s="154">
        <v>405.91</v>
      </c>
      <c r="L300" s="375">
        <f t="shared" ref="L300:L348" si="130">$H$9</f>
        <v>0.20810000000000001</v>
      </c>
      <c r="M300" s="154">
        <f t="shared" si="125"/>
        <v>0</v>
      </c>
      <c r="N300" s="154">
        <f t="shared" ref="N300:N348" si="131">J300+K300</f>
        <v>775.58</v>
      </c>
      <c r="O300" s="154">
        <f t="shared" si="128"/>
        <v>739.34</v>
      </c>
      <c r="P300" s="154">
        <f t="shared" si="129"/>
        <v>811.82</v>
      </c>
      <c r="Q300" s="154">
        <f t="shared" ref="Q300:Q347" si="132">ROUND(G300*M300,2)</f>
        <v>0</v>
      </c>
      <c r="R300" s="155" t="e">
        <f t="shared" si="126"/>
        <v>#DIV/0!</v>
      </c>
      <c r="S300" s="407"/>
      <c r="T300" s="49"/>
      <c r="U300" s="54"/>
      <c r="V300" s="136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49"/>
      <c r="AM300" s="49"/>
      <c r="AN300" s="49"/>
    </row>
    <row r="301" spans="1:1028" ht="15" x14ac:dyDescent="0.2">
      <c r="A301" s="101"/>
      <c r="B301" s="150" t="s">
        <v>594</v>
      </c>
      <c r="C301" s="151" t="s">
        <v>595</v>
      </c>
      <c r="D301" s="150" t="s">
        <v>63</v>
      </c>
      <c r="E301" s="150" t="s">
        <v>596</v>
      </c>
      <c r="F301" s="152" t="s">
        <v>69</v>
      </c>
      <c r="G301" s="230">
        <v>8</v>
      </c>
      <c r="H301" s="154"/>
      <c r="I301" s="154">
        <f t="shared" si="127"/>
        <v>0</v>
      </c>
      <c r="J301" s="154">
        <v>51.76</v>
      </c>
      <c r="K301" s="154">
        <v>48.7</v>
      </c>
      <c r="L301" s="375">
        <f t="shared" si="130"/>
        <v>0.20810000000000001</v>
      </c>
      <c r="M301" s="154">
        <f t="shared" si="125"/>
        <v>0</v>
      </c>
      <c r="N301" s="154">
        <f t="shared" si="131"/>
        <v>100.46000000000001</v>
      </c>
      <c r="O301" s="154">
        <f t="shared" si="128"/>
        <v>414.08</v>
      </c>
      <c r="P301" s="154">
        <f t="shared" si="129"/>
        <v>389.6</v>
      </c>
      <c r="Q301" s="154">
        <f t="shared" si="132"/>
        <v>0</v>
      </c>
      <c r="R301" s="155" t="e">
        <f t="shared" si="126"/>
        <v>#DIV/0!</v>
      </c>
      <c r="S301" s="407"/>
      <c r="T301" s="49"/>
      <c r="U301" s="54"/>
      <c r="V301" s="136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49"/>
      <c r="AM301" s="49"/>
      <c r="AN301" s="49"/>
    </row>
    <row r="302" spans="1:1028" ht="28.5" x14ac:dyDescent="0.2">
      <c r="A302" s="49"/>
      <c r="B302" s="150" t="s">
        <v>597</v>
      </c>
      <c r="C302" s="151" t="s">
        <v>598</v>
      </c>
      <c r="D302" s="150" t="s">
        <v>67</v>
      </c>
      <c r="E302" s="150" t="s">
        <v>599</v>
      </c>
      <c r="F302" s="152" t="s">
        <v>69</v>
      </c>
      <c r="G302" s="230">
        <v>26</v>
      </c>
      <c r="H302" s="154"/>
      <c r="I302" s="154">
        <f t="shared" si="127"/>
        <v>0</v>
      </c>
      <c r="J302" s="154">
        <v>19.760000000000002</v>
      </c>
      <c r="K302" s="154">
        <v>62.74</v>
      </c>
      <c r="L302" s="375">
        <f t="shared" si="130"/>
        <v>0.20810000000000001</v>
      </c>
      <c r="M302" s="154">
        <f t="shared" si="125"/>
        <v>0</v>
      </c>
      <c r="N302" s="154">
        <f t="shared" si="131"/>
        <v>82.5</v>
      </c>
      <c r="O302" s="154">
        <f t="shared" si="128"/>
        <v>513.76</v>
      </c>
      <c r="P302" s="154">
        <f t="shared" si="129"/>
        <v>1631.24</v>
      </c>
      <c r="Q302" s="154">
        <f t="shared" si="132"/>
        <v>0</v>
      </c>
      <c r="R302" s="155" t="e">
        <f t="shared" si="126"/>
        <v>#DIV/0!</v>
      </c>
      <c r="S302" s="407"/>
      <c r="T302" s="49"/>
      <c r="U302" s="54"/>
      <c r="V302" s="49"/>
      <c r="W302" s="49"/>
      <c r="X302" s="49"/>
      <c r="Y302" s="53"/>
      <c r="Z302" s="49"/>
      <c r="AA302" s="49"/>
      <c r="AB302" s="49"/>
      <c r="AC302" s="49"/>
      <c r="AD302" s="49"/>
      <c r="AE302" s="49"/>
      <c r="AF302" s="49"/>
      <c r="AG302" s="49"/>
      <c r="AH302" s="49"/>
      <c r="AI302" s="49"/>
      <c r="AJ302" s="49"/>
      <c r="AK302" s="49"/>
      <c r="AL302" s="49"/>
      <c r="AM302" s="49"/>
      <c r="AN302" s="49"/>
    </row>
    <row r="303" spans="1:1028" ht="28.5" x14ac:dyDescent="0.2">
      <c r="A303" s="101"/>
      <c r="B303" s="150" t="s">
        <v>600</v>
      </c>
      <c r="C303" s="151" t="s">
        <v>601</v>
      </c>
      <c r="D303" s="150" t="s">
        <v>67</v>
      </c>
      <c r="E303" s="150" t="s">
        <v>602</v>
      </c>
      <c r="F303" s="152" t="s">
        <v>69</v>
      </c>
      <c r="G303" s="230">
        <v>4</v>
      </c>
      <c r="H303" s="154"/>
      <c r="I303" s="154">
        <f t="shared" si="127"/>
        <v>0</v>
      </c>
      <c r="J303" s="154">
        <v>22.31</v>
      </c>
      <c r="K303" s="154">
        <v>98.43</v>
      </c>
      <c r="L303" s="375">
        <f t="shared" si="130"/>
        <v>0.20810000000000001</v>
      </c>
      <c r="M303" s="154">
        <f t="shared" si="125"/>
        <v>0</v>
      </c>
      <c r="N303" s="154">
        <f t="shared" si="131"/>
        <v>120.74000000000001</v>
      </c>
      <c r="O303" s="154">
        <f t="shared" si="128"/>
        <v>89.24</v>
      </c>
      <c r="P303" s="154">
        <f t="shared" si="129"/>
        <v>393.72</v>
      </c>
      <c r="Q303" s="154">
        <f t="shared" si="132"/>
        <v>0</v>
      </c>
      <c r="R303" s="155" t="e">
        <f t="shared" si="126"/>
        <v>#DIV/0!</v>
      </c>
      <c r="S303" s="407"/>
      <c r="T303" s="49"/>
      <c r="U303" s="54"/>
      <c r="V303" s="104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49"/>
      <c r="AN303" s="49"/>
    </row>
    <row r="304" spans="1:1028" ht="28.5" x14ac:dyDescent="0.2">
      <c r="A304" s="101"/>
      <c r="B304" s="150" t="s">
        <v>603</v>
      </c>
      <c r="C304" s="151" t="s">
        <v>604</v>
      </c>
      <c r="D304" s="150" t="s">
        <v>67</v>
      </c>
      <c r="E304" s="150" t="s">
        <v>605</v>
      </c>
      <c r="F304" s="152" t="s">
        <v>69</v>
      </c>
      <c r="G304" s="230">
        <v>8</v>
      </c>
      <c r="H304" s="154"/>
      <c r="I304" s="154">
        <f t="shared" si="127"/>
        <v>0</v>
      </c>
      <c r="J304" s="154">
        <v>7.71</v>
      </c>
      <c r="K304" s="154">
        <v>17.03</v>
      </c>
      <c r="L304" s="375">
        <f t="shared" si="130"/>
        <v>0.20810000000000001</v>
      </c>
      <c r="M304" s="154">
        <f t="shared" si="125"/>
        <v>0</v>
      </c>
      <c r="N304" s="154">
        <f t="shared" si="131"/>
        <v>24.740000000000002</v>
      </c>
      <c r="O304" s="154">
        <f t="shared" si="128"/>
        <v>61.68</v>
      </c>
      <c r="P304" s="154">
        <f t="shared" si="129"/>
        <v>136.24</v>
      </c>
      <c r="Q304" s="154">
        <f t="shared" si="132"/>
        <v>0</v>
      </c>
      <c r="R304" s="155" t="e">
        <f t="shared" si="126"/>
        <v>#DIV/0!</v>
      </c>
      <c r="S304" s="407"/>
      <c r="T304" s="49"/>
      <c r="U304" s="54"/>
      <c r="V304" s="104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49"/>
      <c r="AN304" s="49"/>
    </row>
    <row r="305" spans="1:40" ht="15" x14ac:dyDescent="0.2">
      <c r="A305" s="161"/>
      <c r="B305" s="150" t="s">
        <v>606</v>
      </c>
      <c r="C305" s="151" t="s">
        <v>607</v>
      </c>
      <c r="D305" s="150" t="s">
        <v>67</v>
      </c>
      <c r="E305" s="223" t="s">
        <v>608</v>
      </c>
      <c r="F305" s="152" t="s">
        <v>69</v>
      </c>
      <c r="G305" s="230">
        <v>26</v>
      </c>
      <c r="H305" s="154"/>
      <c r="I305" s="154">
        <f t="shared" si="127"/>
        <v>0</v>
      </c>
      <c r="J305" s="154">
        <v>2.7</v>
      </c>
      <c r="K305" s="154">
        <v>12.64</v>
      </c>
      <c r="L305" s="375">
        <f t="shared" si="130"/>
        <v>0.20810000000000001</v>
      </c>
      <c r="M305" s="154">
        <f t="shared" si="125"/>
        <v>0</v>
      </c>
      <c r="N305" s="154">
        <f t="shared" si="131"/>
        <v>15.34</v>
      </c>
      <c r="O305" s="154">
        <f t="shared" si="128"/>
        <v>70.2</v>
      </c>
      <c r="P305" s="154">
        <f t="shared" si="129"/>
        <v>328.64</v>
      </c>
      <c r="Q305" s="154">
        <f t="shared" si="132"/>
        <v>0</v>
      </c>
      <c r="R305" s="155" t="e">
        <f t="shared" si="126"/>
        <v>#DIV/0!</v>
      </c>
      <c r="S305" s="407"/>
      <c r="T305" s="49"/>
      <c r="U305" s="54"/>
      <c r="V305" s="105"/>
      <c r="W305" s="162"/>
      <c r="X305" s="162"/>
      <c r="Y305" s="53"/>
      <c r="Z305" s="162"/>
      <c r="AA305" s="162"/>
      <c r="AB305" s="162"/>
      <c r="AC305" s="162"/>
      <c r="AD305" s="162"/>
      <c r="AE305" s="162"/>
      <c r="AF305" s="162"/>
      <c r="AG305" s="162"/>
      <c r="AH305" s="162"/>
      <c r="AI305" s="162"/>
      <c r="AJ305" s="162"/>
      <c r="AK305" s="162"/>
      <c r="AL305" s="162"/>
      <c r="AM305" s="49"/>
      <c r="AN305" s="49"/>
    </row>
    <row r="306" spans="1:40" ht="15" x14ac:dyDescent="0.2">
      <c r="A306" s="101"/>
      <c r="B306" s="150" t="s">
        <v>609</v>
      </c>
      <c r="C306" s="151" t="s">
        <v>610</v>
      </c>
      <c r="D306" s="150" t="s">
        <v>67</v>
      </c>
      <c r="E306" s="223" t="s">
        <v>611</v>
      </c>
      <c r="F306" s="229" t="s">
        <v>69</v>
      </c>
      <c r="G306" s="230">
        <v>3</v>
      </c>
      <c r="H306" s="154"/>
      <c r="I306" s="154">
        <f t="shared" si="127"/>
        <v>0</v>
      </c>
      <c r="J306" s="154">
        <v>4.3499999999999996</v>
      </c>
      <c r="K306" s="154">
        <v>23.94</v>
      </c>
      <c r="L306" s="375">
        <f t="shared" si="130"/>
        <v>0.20810000000000001</v>
      </c>
      <c r="M306" s="154">
        <f t="shared" si="125"/>
        <v>0</v>
      </c>
      <c r="N306" s="154">
        <f t="shared" si="131"/>
        <v>28.29</v>
      </c>
      <c r="O306" s="154">
        <f t="shared" si="128"/>
        <v>13.05</v>
      </c>
      <c r="P306" s="154">
        <f t="shared" si="129"/>
        <v>71.819999999999993</v>
      </c>
      <c r="Q306" s="154">
        <f t="shared" si="132"/>
        <v>0</v>
      </c>
      <c r="R306" s="155" t="e">
        <f t="shared" si="126"/>
        <v>#DIV/0!</v>
      </c>
      <c r="S306" s="407"/>
      <c r="T306" s="49"/>
      <c r="U306" s="54"/>
      <c r="V306" s="104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49"/>
      <c r="AN306" s="49"/>
    </row>
    <row r="307" spans="1:40" ht="15" x14ac:dyDescent="0.2">
      <c r="A307" s="101"/>
      <c r="B307" s="150" t="s">
        <v>612</v>
      </c>
      <c r="C307" s="151" t="s">
        <v>613</v>
      </c>
      <c r="D307" s="150" t="s">
        <v>614</v>
      </c>
      <c r="E307" s="223" t="s">
        <v>615</v>
      </c>
      <c r="F307" s="229" t="s">
        <v>69</v>
      </c>
      <c r="G307" s="230">
        <v>2</v>
      </c>
      <c r="H307" s="154"/>
      <c r="I307" s="154">
        <f t="shared" si="127"/>
        <v>0</v>
      </c>
      <c r="J307" s="154">
        <v>46.03</v>
      </c>
      <c r="K307" s="154">
        <v>210.7</v>
      </c>
      <c r="L307" s="375">
        <f t="shared" si="130"/>
        <v>0.20810000000000001</v>
      </c>
      <c r="M307" s="154">
        <f t="shared" si="125"/>
        <v>0</v>
      </c>
      <c r="N307" s="154">
        <f t="shared" si="131"/>
        <v>256.73</v>
      </c>
      <c r="O307" s="154">
        <f t="shared" si="128"/>
        <v>92.06</v>
      </c>
      <c r="P307" s="154">
        <f t="shared" si="129"/>
        <v>421.4</v>
      </c>
      <c r="Q307" s="154">
        <f t="shared" si="132"/>
        <v>0</v>
      </c>
      <c r="R307" s="155" t="e">
        <f t="shared" si="126"/>
        <v>#DIV/0!</v>
      </c>
      <c r="S307" s="407"/>
      <c r="T307" s="49"/>
      <c r="U307" s="54"/>
      <c r="V307" s="104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49"/>
      <c r="AN307" s="49"/>
    </row>
    <row r="308" spans="1:40" ht="28.5" x14ac:dyDescent="0.2">
      <c r="A308" s="101"/>
      <c r="B308" s="150" t="s">
        <v>616</v>
      </c>
      <c r="C308" s="151" t="s">
        <v>617</v>
      </c>
      <c r="D308" s="150" t="s">
        <v>67</v>
      </c>
      <c r="E308" s="223" t="s">
        <v>618</v>
      </c>
      <c r="F308" s="229" t="s">
        <v>69</v>
      </c>
      <c r="G308" s="230">
        <v>26</v>
      </c>
      <c r="H308" s="154"/>
      <c r="I308" s="154">
        <f t="shared" si="127"/>
        <v>0</v>
      </c>
      <c r="J308" s="154">
        <v>3.94</v>
      </c>
      <c r="K308" s="154">
        <v>8.15</v>
      </c>
      <c r="L308" s="375">
        <f t="shared" si="130"/>
        <v>0.20810000000000001</v>
      </c>
      <c r="M308" s="154">
        <f t="shared" si="125"/>
        <v>0</v>
      </c>
      <c r="N308" s="154">
        <f t="shared" si="131"/>
        <v>12.09</v>
      </c>
      <c r="O308" s="154">
        <f t="shared" si="128"/>
        <v>102.44</v>
      </c>
      <c r="P308" s="154">
        <f t="shared" si="129"/>
        <v>211.9</v>
      </c>
      <c r="Q308" s="154">
        <f t="shared" si="132"/>
        <v>0</v>
      </c>
      <c r="R308" s="155" t="e">
        <f t="shared" si="126"/>
        <v>#DIV/0!</v>
      </c>
      <c r="S308" s="407"/>
      <c r="T308" s="49"/>
      <c r="U308" s="54"/>
      <c r="V308" s="104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49"/>
      <c r="AN308" s="49"/>
    </row>
    <row r="309" spans="1:40" ht="28.5" x14ac:dyDescent="0.2">
      <c r="A309" s="101"/>
      <c r="B309" s="150" t="s">
        <v>619</v>
      </c>
      <c r="C309" s="151" t="s">
        <v>620</v>
      </c>
      <c r="D309" s="150" t="s">
        <v>67</v>
      </c>
      <c r="E309" s="223" t="s">
        <v>621</v>
      </c>
      <c r="F309" s="229" t="s">
        <v>69</v>
      </c>
      <c r="G309" s="230">
        <v>18</v>
      </c>
      <c r="H309" s="154"/>
      <c r="I309" s="154">
        <f t="shared" si="127"/>
        <v>0</v>
      </c>
      <c r="J309" s="154">
        <v>6.66</v>
      </c>
      <c r="K309" s="154">
        <v>73.88</v>
      </c>
      <c r="L309" s="375">
        <f t="shared" si="130"/>
        <v>0.20810000000000001</v>
      </c>
      <c r="M309" s="154">
        <f t="shared" si="125"/>
        <v>0</v>
      </c>
      <c r="N309" s="154">
        <f t="shared" si="131"/>
        <v>80.539999999999992</v>
      </c>
      <c r="O309" s="154">
        <f t="shared" si="128"/>
        <v>119.88</v>
      </c>
      <c r="P309" s="154">
        <f t="shared" si="129"/>
        <v>1329.84</v>
      </c>
      <c r="Q309" s="154">
        <f t="shared" si="132"/>
        <v>0</v>
      </c>
      <c r="R309" s="155" t="e">
        <f t="shared" si="126"/>
        <v>#DIV/0!</v>
      </c>
      <c r="S309" s="407"/>
      <c r="T309" s="49"/>
      <c r="U309" s="54"/>
      <c r="V309" s="104"/>
      <c r="W309" s="5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49"/>
      <c r="AN309" s="49"/>
    </row>
    <row r="310" spans="1:40" ht="28.5" x14ac:dyDescent="0.2">
      <c r="A310" s="101"/>
      <c r="B310" s="150" t="s">
        <v>622</v>
      </c>
      <c r="C310" s="151" t="s">
        <v>623</v>
      </c>
      <c r="D310" s="150" t="s">
        <v>67</v>
      </c>
      <c r="E310" s="223" t="s">
        <v>624</v>
      </c>
      <c r="F310" s="229" t="s">
        <v>69</v>
      </c>
      <c r="G310" s="230">
        <v>13</v>
      </c>
      <c r="H310" s="154"/>
      <c r="I310" s="154">
        <f t="shared" si="127"/>
        <v>0</v>
      </c>
      <c r="J310" s="154">
        <v>10.14</v>
      </c>
      <c r="K310" s="154">
        <v>41.32</v>
      </c>
      <c r="L310" s="375">
        <f t="shared" si="130"/>
        <v>0.20810000000000001</v>
      </c>
      <c r="M310" s="154">
        <f t="shared" si="125"/>
        <v>0</v>
      </c>
      <c r="N310" s="154">
        <f t="shared" si="131"/>
        <v>51.46</v>
      </c>
      <c r="O310" s="154">
        <f t="shared" si="128"/>
        <v>131.82</v>
      </c>
      <c r="P310" s="154">
        <f t="shared" si="129"/>
        <v>537.16</v>
      </c>
      <c r="Q310" s="154">
        <f t="shared" si="132"/>
        <v>0</v>
      </c>
      <c r="R310" s="155" t="e">
        <f t="shared" si="126"/>
        <v>#DIV/0!</v>
      </c>
      <c r="S310" s="407"/>
      <c r="T310" s="49"/>
      <c r="U310" s="54"/>
      <c r="V310" s="104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49"/>
      <c r="AN310" s="49"/>
    </row>
    <row r="311" spans="1:40" ht="28.5" x14ac:dyDescent="0.2">
      <c r="A311" s="101"/>
      <c r="B311" s="150" t="s">
        <v>625</v>
      </c>
      <c r="C311" s="151" t="s">
        <v>626</v>
      </c>
      <c r="D311" s="150" t="s">
        <v>67</v>
      </c>
      <c r="E311" s="150" t="s">
        <v>627</v>
      </c>
      <c r="F311" s="152" t="s">
        <v>69</v>
      </c>
      <c r="G311" s="230">
        <v>93</v>
      </c>
      <c r="H311" s="154"/>
      <c r="I311" s="154">
        <f t="shared" si="127"/>
        <v>0</v>
      </c>
      <c r="J311" s="154">
        <v>5.92</v>
      </c>
      <c r="K311" s="154">
        <v>9.6199999999999992</v>
      </c>
      <c r="L311" s="375">
        <f t="shared" si="130"/>
        <v>0.20810000000000001</v>
      </c>
      <c r="M311" s="154">
        <f t="shared" si="125"/>
        <v>0</v>
      </c>
      <c r="N311" s="154">
        <f t="shared" si="131"/>
        <v>15.54</v>
      </c>
      <c r="O311" s="154">
        <f t="shared" si="128"/>
        <v>550.55999999999995</v>
      </c>
      <c r="P311" s="154">
        <f t="shared" si="129"/>
        <v>894.66</v>
      </c>
      <c r="Q311" s="154">
        <f t="shared" si="132"/>
        <v>0</v>
      </c>
      <c r="R311" s="155" t="e">
        <f t="shared" si="126"/>
        <v>#DIV/0!</v>
      </c>
      <c r="S311" s="407"/>
      <c r="T311" s="49"/>
      <c r="U311" s="54"/>
      <c r="V311" s="104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49"/>
      <c r="AN311" s="49"/>
    </row>
    <row r="312" spans="1:40" ht="28.5" x14ac:dyDescent="0.2">
      <c r="A312" s="101"/>
      <c r="B312" s="150" t="s">
        <v>628</v>
      </c>
      <c r="C312" s="151" t="s">
        <v>629</v>
      </c>
      <c r="D312" s="150" t="s">
        <v>67</v>
      </c>
      <c r="E312" s="150" t="s">
        <v>630</v>
      </c>
      <c r="F312" s="152" t="s">
        <v>69</v>
      </c>
      <c r="G312" s="230">
        <v>1</v>
      </c>
      <c r="H312" s="154"/>
      <c r="I312" s="154">
        <f t="shared" si="127"/>
        <v>0</v>
      </c>
      <c r="J312" s="154">
        <v>8.98</v>
      </c>
      <c r="K312" s="154">
        <v>23.96</v>
      </c>
      <c r="L312" s="375">
        <f t="shared" si="130"/>
        <v>0.20810000000000001</v>
      </c>
      <c r="M312" s="154">
        <f t="shared" si="125"/>
        <v>0</v>
      </c>
      <c r="N312" s="154">
        <f t="shared" si="131"/>
        <v>32.94</v>
      </c>
      <c r="O312" s="154">
        <f t="shared" si="128"/>
        <v>8.98</v>
      </c>
      <c r="P312" s="154">
        <f t="shared" si="129"/>
        <v>23.96</v>
      </c>
      <c r="Q312" s="154">
        <f t="shared" si="132"/>
        <v>0</v>
      </c>
      <c r="R312" s="155" t="e">
        <f t="shared" si="126"/>
        <v>#DIV/0!</v>
      </c>
      <c r="S312" s="407"/>
      <c r="T312" s="49"/>
      <c r="U312" s="54"/>
      <c r="V312" s="104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49"/>
      <c r="AN312" s="49"/>
    </row>
    <row r="313" spans="1:40" ht="28.5" x14ac:dyDescent="0.2">
      <c r="A313" s="101"/>
      <c r="B313" s="150" t="s">
        <v>631</v>
      </c>
      <c r="C313" s="151" t="s">
        <v>632</v>
      </c>
      <c r="D313" s="150" t="s">
        <v>67</v>
      </c>
      <c r="E313" s="150" t="s">
        <v>633</v>
      </c>
      <c r="F313" s="152" t="s">
        <v>69</v>
      </c>
      <c r="G313" s="230">
        <v>45</v>
      </c>
      <c r="H313" s="154"/>
      <c r="I313" s="154">
        <f t="shared" si="127"/>
        <v>0</v>
      </c>
      <c r="J313" s="154">
        <v>5.92</v>
      </c>
      <c r="K313" s="154">
        <v>6.4</v>
      </c>
      <c r="L313" s="375">
        <f t="shared" si="130"/>
        <v>0.20810000000000001</v>
      </c>
      <c r="M313" s="154">
        <f t="shared" si="125"/>
        <v>0</v>
      </c>
      <c r="N313" s="154">
        <f t="shared" si="131"/>
        <v>12.32</v>
      </c>
      <c r="O313" s="154">
        <f t="shared" si="128"/>
        <v>266.39999999999998</v>
      </c>
      <c r="P313" s="154">
        <f t="shared" si="129"/>
        <v>288</v>
      </c>
      <c r="Q313" s="154">
        <f t="shared" si="132"/>
        <v>0</v>
      </c>
      <c r="R313" s="155" t="e">
        <f t="shared" si="126"/>
        <v>#DIV/0!</v>
      </c>
      <c r="S313" s="407"/>
      <c r="T313" s="49"/>
      <c r="U313" s="54"/>
      <c r="V313" s="104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49"/>
      <c r="AN313" s="49"/>
    </row>
    <row r="314" spans="1:40" ht="28.5" x14ac:dyDescent="0.2">
      <c r="A314" s="101"/>
      <c r="B314" s="150" t="s">
        <v>634</v>
      </c>
      <c r="C314" s="151" t="s">
        <v>531</v>
      </c>
      <c r="D314" s="150" t="s">
        <v>67</v>
      </c>
      <c r="E314" s="150" t="s">
        <v>532</v>
      </c>
      <c r="F314" s="152" t="s">
        <v>69</v>
      </c>
      <c r="G314" s="230">
        <v>38</v>
      </c>
      <c r="H314" s="154"/>
      <c r="I314" s="154">
        <f t="shared" si="127"/>
        <v>0</v>
      </c>
      <c r="J314" s="154">
        <v>6.43</v>
      </c>
      <c r="K314" s="154">
        <v>11.81</v>
      </c>
      <c r="L314" s="375">
        <f t="shared" si="130"/>
        <v>0.20810000000000001</v>
      </c>
      <c r="M314" s="154">
        <f t="shared" si="125"/>
        <v>0</v>
      </c>
      <c r="N314" s="154">
        <f t="shared" si="131"/>
        <v>18.240000000000002</v>
      </c>
      <c r="O314" s="154">
        <f t="shared" si="128"/>
        <v>244.34</v>
      </c>
      <c r="P314" s="154">
        <f t="shared" si="129"/>
        <v>448.78</v>
      </c>
      <c r="Q314" s="154">
        <f t="shared" si="132"/>
        <v>0</v>
      </c>
      <c r="R314" s="155" t="e">
        <f t="shared" si="126"/>
        <v>#DIV/0!</v>
      </c>
      <c r="S314" s="407"/>
      <c r="T314" s="49"/>
      <c r="U314" s="54"/>
      <c r="V314" s="104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49"/>
      <c r="AN314" s="49"/>
    </row>
    <row r="315" spans="1:40" ht="28.5" x14ac:dyDescent="0.2">
      <c r="A315" s="101"/>
      <c r="B315" s="150" t="s">
        <v>635</v>
      </c>
      <c r="C315" s="151" t="s">
        <v>636</v>
      </c>
      <c r="D315" s="150" t="s">
        <v>67</v>
      </c>
      <c r="E315" s="150" t="s">
        <v>637</v>
      </c>
      <c r="F315" s="152" t="s">
        <v>69</v>
      </c>
      <c r="G315" s="230">
        <v>5</v>
      </c>
      <c r="H315" s="154"/>
      <c r="I315" s="154">
        <f t="shared" si="127"/>
        <v>0</v>
      </c>
      <c r="J315" s="154">
        <v>7.71</v>
      </c>
      <c r="K315" s="154">
        <v>19.73</v>
      </c>
      <c r="L315" s="375">
        <f t="shared" si="130"/>
        <v>0.20810000000000001</v>
      </c>
      <c r="M315" s="154">
        <f t="shared" si="125"/>
        <v>0</v>
      </c>
      <c r="N315" s="154">
        <f t="shared" si="131"/>
        <v>27.44</v>
      </c>
      <c r="O315" s="154">
        <f t="shared" si="128"/>
        <v>38.549999999999997</v>
      </c>
      <c r="P315" s="154">
        <f t="shared" si="129"/>
        <v>98.65</v>
      </c>
      <c r="Q315" s="154">
        <f t="shared" si="132"/>
        <v>0</v>
      </c>
      <c r="R315" s="155" t="e">
        <f t="shared" si="126"/>
        <v>#DIV/0!</v>
      </c>
      <c r="S315" s="407"/>
      <c r="T315" s="49"/>
      <c r="U315" s="54"/>
      <c r="V315" s="104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49"/>
      <c r="AN315" s="49"/>
    </row>
    <row r="316" spans="1:40" ht="28.5" x14ac:dyDescent="0.2">
      <c r="A316" s="101"/>
      <c r="B316" s="150" t="s">
        <v>638</v>
      </c>
      <c r="C316" s="151" t="s">
        <v>639</v>
      </c>
      <c r="D316" s="150" t="s">
        <v>67</v>
      </c>
      <c r="E316" s="150" t="s">
        <v>640</v>
      </c>
      <c r="F316" s="152" t="s">
        <v>69</v>
      </c>
      <c r="G316" s="230">
        <v>57</v>
      </c>
      <c r="H316" s="154"/>
      <c r="I316" s="154">
        <f t="shared" si="127"/>
        <v>0</v>
      </c>
      <c r="J316" s="154">
        <v>5.92</v>
      </c>
      <c r="K316" s="154">
        <v>6.12</v>
      </c>
      <c r="L316" s="375">
        <f t="shared" si="130"/>
        <v>0.20810000000000001</v>
      </c>
      <c r="M316" s="154">
        <f t="shared" si="125"/>
        <v>0</v>
      </c>
      <c r="N316" s="154">
        <f t="shared" si="131"/>
        <v>12.04</v>
      </c>
      <c r="O316" s="154">
        <f t="shared" si="128"/>
        <v>337.44</v>
      </c>
      <c r="P316" s="154">
        <f t="shared" si="129"/>
        <v>348.84</v>
      </c>
      <c r="Q316" s="154">
        <f t="shared" si="132"/>
        <v>0</v>
      </c>
      <c r="R316" s="155" t="e">
        <f t="shared" si="126"/>
        <v>#DIV/0!</v>
      </c>
      <c r="S316" s="407"/>
      <c r="T316" s="49"/>
      <c r="U316" s="54"/>
      <c r="V316" s="104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49"/>
      <c r="AN316" s="49"/>
    </row>
    <row r="317" spans="1:40" ht="28.5" x14ac:dyDescent="0.2">
      <c r="A317" s="101"/>
      <c r="B317" s="150" t="s">
        <v>641</v>
      </c>
      <c r="C317" s="151" t="s">
        <v>533</v>
      </c>
      <c r="D317" s="150" t="s">
        <v>67</v>
      </c>
      <c r="E317" s="150" t="s">
        <v>534</v>
      </c>
      <c r="F317" s="152" t="s">
        <v>69</v>
      </c>
      <c r="G317" s="230">
        <v>2</v>
      </c>
      <c r="H317" s="154"/>
      <c r="I317" s="154">
        <f t="shared" si="127"/>
        <v>0</v>
      </c>
      <c r="J317" s="154">
        <v>6.43</v>
      </c>
      <c r="K317" s="154">
        <v>10.94</v>
      </c>
      <c r="L317" s="375">
        <f t="shared" si="130"/>
        <v>0.20810000000000001</v>
      </c>
      <c r="M317" s="154">
        <f t="shared" si="125"/>
        <v>0</v>
      </c>
      <c r="N317" s="154">
        <f t="shared" si="131"/>
        <v>17.369999999999997</v>
      </c>
      <c r="O317" s="154">
        <f t="shared" si="128"/>
        <v>12.86</v>
      </c>
      <c r="P317" s="154">
        <f t="shared" si="129"/>
        <v>21.88</v>
      </c>
      <c r="Q317" s="154">
        <f t="shared" si="132"/>
        <v>0</v>
      </c>
      <c r="R317" s="155" t="e">
        <f t="shared" si="126"/>
        <v>#DIV/0!</v>
      </c>
      <c r="S317" s="407"/>
      <c r="T317" s="49"/>
      <c r="U317" s="54"/>
      <c r="V317" s="104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49"/>
      <c r="AN317" s="49"/>
    </row>
    <row r="318" spans="1:40" ht="42.75" x14ac:dyDescent="0.2">
      <c r="A318" s="101"/>
      <c r="B318" s="150" t="s">
        <v>642</v>
      </c>
      <c r="C318" s="151" t="s">
        <v>643</v>
      </c>
      <c r="D318" s="150" t="s">
        <v>67</v>
      </c>
      <c r="E318" s="150" t="s">
        <v>644</v>
      </c>
      <c r="F318" s="152" t="s">
        <v>69</v>
      </c>
      <c r="G318" s="230">
        <v>20</v>
      </c>
      <c r="H318" s="154"/>
      <c r="I318" s="154">
        <f t="shared" si="127"/>
        <v>0</v>
      </c>
      <c r="J318" s="154">
        <v>10.85</v>
      </c>
      <c r="K318" s="154">
        <v>39.15</v>
      </c>
      <c r="L318" s="375">
        <f t="shared" si="130"/>
        <v>0.20810000000000001</v>
      </c>
      <c r="M318" s="154">
        <f t="shared" si="125"/>
        <v>0</v>
      </c>
      <c r="N318" s="154">
        <f t="shared" si="131"/>
        <v>50</v>
      </c>
      <c r="O318" s="154">
        <f t="shared" si="128"/>
        <v>217</v>
      </c>
      <c r="P318" s="154">
        <f t="shared" si="129"/>
        <v>783</v>
      </c>
      <c r="Q318" s="154">
        <f t="shared" si="132"/>
        <v>0</v>
      </c>
      <c r="R318" s="155" t="e">
        <f t="shared" si="126"/>
        <v>#DIV/0!</v>
      </c>
      <c r="S318" s="407"/>
      <c r="T318" s="49"/>
      <c r="U318" s="54"/>
      <c r="V318" s="136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49"/>
      <c r="AN318" s="49"/>
    </row>
    <row r="319" spans="1:40" ht="42.75" x14ac:dyDescent="0.2">
      <c r="A319" s="101"/>
      <c r="B319" s="150" t="s">
        <v>645</v>
      </c>
      <c r="C319" s="151" t="s">
        <v>646</v>
      </c>
      <c r="D319" s="150" t="s">
        <v>67</v>
      </c>
      <c r="E319" s="150" t="s">
        <v>647</v>
      </c>
      <c r="F319" s="152" t="s">
        <v>69</v>
      </c>
      <c r="G319" s="230">
        <v>1</v>
      </c>
      <c r="H319" s="154"/>
      <c r="I319" s="154">
        <f t="shared" si="127"/>
        <v>0</v>
      </c>
      <c r="J319" s="154">
        <v>11.42</v>
      </c>
      <c r="K319" s="154">
        <v>44.35</v>
      </c>
      <c r="L319" s="375">
        <f t="shared" si="130"/>
        <v>0.20810000000000001</v>
      </c>
      <c r="M319" s="154">
        <f t="shared" si="125"/>
        <v>0</v>
      </c>
      <c r="N319" s="154">
        <f t="shared" si="131"/>
        <v>55.77</v>
      </c>
      <c r="O319" s="154">
        <f t="shared" si="128"/>
        <v>11.42</v>
      </c>
      <c r="P319" s="154">
        <f t="shared" si="129"/>
        <v>44.35</v>
      </c>
      <c r="Q319" s="154">
        <f t="shared" si="132"/>
        <v>0</v>
      </c>
      <c r="R319" s="155" t="e">
        <f t="shared" si="126"/>
        <v>#DIV/0!</v>
      </c>
      <c r="S319" s="407"/>
      <c r="T319" s="49"/>
      <c r="U319" s="54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49"/>
      <c r="AN319" s="49"/>
    </row>
    <row r="320" spans="1:40" ht="28.5" x14ac:dyDescent="0.2">
      <c r="A320" s="163"/>
      <c r="B320" s="150" t="s">
        <v>648</v>
      </c>
      <c r="C320" s="151" t="s">
        <v>649</v>
      </c>
      <c r="D320" s="150" t="s">
        <v>67</v>
      </c>
      <c r="E320" s="150" t="s">
        <v>650</v>
      </c>
      <c r="F320" s="152" t="s">
        <v>69</v>
      </c>
      <c r="G320" s="230">
        <v>5</v>
      </c>
      <c r="H320" s="154"/>
      <c r="I320" s="154">
        <f t="shared" si="127"/>
        <v>0</v>
      </c>
      <c r="J320" s="154">
        <v>11.98</v>
      </c>
      <c r="K320" s="154">
        <v>47.92</v>
      </c>
      <c r="L320" s="375">
        <f t="shared" si="130"/>
        <v>0.20810000000000001</v>
      </c>
      <c r="M320" s="154">
        <f t="shared" si="125"/>
        <v>0</v>
      </c>
      <c r="N320" s="154">
        <f t="shared" si="131"/>
        <v>59.900000000000006</v>
      </c>
      <c r="O320" s="154">
        <f t="shared" si="128"/>
        <v>59.9</v>
      </c>
      <c r="P320" s="154">
        <f t="shared" si="129"/>
        <v>239.6</v>
      </c>
      <c r="Q320" s="154">
        <f t="shared" si="132"/>
        <v>0</v>
      </c>
      <c r="R320" s="155" t="e">
        <f t="shared" si="126"/>
        <v>#DIV/0!</v>
      </c>
      <c r="S320" s="407"/>
      <c r="T320" s="49"/>
      <c r="U320" s="54"/>
      <c r="V320" s="164"/>
      <c r="W320" s="164"/>
      <c r="X320" s="164"/>
      <c r="Y320" s="53"/>
      <c r="Z320" s="164"/>
      <c r="AA320" s="164"/>
      <c r="AB320" s="164"/>
      <c r="AC320" s="164"/>
      <c r="AD320" s="164"/>
      <c r="AE320" s="164"/>
      <c r="AF320" s="164"/>
      <c r="AG320" s="164"/>
      <c r="AH320" s="164"/>
      <c r="AI320" s="164"/>
      <c r="AJ320" s="164"/>
      <c r="AK320" s="164"/>
      <c r="AL320" s="164"/>
      <c r="AM320" s="49"/>
      <c r="AN320" s="49"/>
    </row>
    <row r="321" spans="1:1028" ht="28.5" x14ac:dyDescent="0.2">
      <c r="A321" s="163"/>
      <c r="B321" s="150" t="s">
        <v>651</v>
      </c>
      <c r="C321" s="151" t="s">
        <v>652</v>
      </c>
      <c r="D321" s="150" t="s">
        <v>67</v>
      </c>
      <c r="E321" s="150" t="s">
        <v>653</v>
      </c>
      <c r="F321" s="152" t="s">
        <v>69</v>
      </c>
      <c r="G321" s="230">
        <v>1</v>
      </c>
      <c r="H321" s="154"/>
      <c r="I321" s="154">
        <f t="shared" si="127"/>
        <v>0</v>
      </c>
      <c r="J321" s="154">
        <v>14.84</v>
      </c>
      <c r="K321" s="154">
        <v>204.61</v>
      </c>
      <c r="L321" s="375">
        <f t="shared" si="130"/>
        <v>0.20810000000000001</v>
      </c>
      <c r="M321" s="154">
        <f t="shared" si="125"/>
        <v>0</v>
      </c>
      <c r="N321" s="154">
        <f t="shared" si="131"/>
        <v>219.45000000000002</v>
      </c>
      <c r="O321" s="154">
        <f t="shared" si="128"/>
        <v>14.84</v>
      </c>
      <c r="P321" s="154">
        <f t="shared" si="129"/>
        <v>204.61</v>
      </c>
      <c r="Q321" s="154">
        <f t="shared" si="132"/>
        <v>0</v>
      </c>
      <c r="R321" s="155" t="e">
        <f t="shared" si="126"/>
        <v>#DIV/0!</v>
      </c>
      <c r="S321" s="407"/>
      <c r="T321" s="49"/>
      <c r="U321" s="54"/>
      <c r="V321" s="164"/>
      <c r="W321" s="164"/>
      <c r="X321" s="164"/>
      <c r="Y321" s="53"/>
      <c r="Z321" s="164"/>
      <c r="AA321" s="164"/>
      <c r="AB321" s="164"/>
      <c r="AC321" s="164"/>
      <c r="AD321" s="164"/>
      <c r="AE321" s="164"/>
      <c r="AF321" s="164"/>
      <c r="AG321" s="164"/>
      <c r="AH321" s="164"/>
      <c r="AI321" s="164"/>
      <c r="AJ321" s="164"/>
      <c r="AK321" s="164"/>
      <c r="AL321" s="164"/>
      <c r="AM321" s="49"/>
      <c r="AN321" s="49"/>
    </row>
    <row r="322" spans="1:1028" ht="28.5" x14ac:dyDescent="0.2">
      <c r="A322" s="163"/>
      <c r="B322" s="150" t="s">
        <v>654</v>
      </c>
      <c r="C322" s="151" t="s">
        <v>655</v>
      </c>
      <c r="D322" s="150" t="s">
        <v>67</v>
      </c>
      <c r="E322" s="150" t="s">
        <v>656</v>
      </c>
      <c r="F322" s="152" t="s">
        <v>69</v>
      </c>
      <c r="G322" s="230">
        <v>18</v>
      </c>
      <c r="H322" s="154"/>
      <c r="I322" s="154">
        <f t="shared" si="127"/>
        <v>0</v>
      </c>
      <c r="J322" s="154">
        <v>7.9</v>
      </c>
      <c r="K322" s="154">
        <v>9.65</v>
      </c>
      <c r="L322" s="375">
        <f t="shared" si="130"/>
        <v>0.20810000000000001</v>
      </c>
      <c r="M322" s="154">
        <f t="shared" si="125"/>
        <v>0</v>
      </c>
      <c r="N322" s="154">
        <f t="shared" si="131"/>
        <v>17.55</v>
      </c>
      <c r="O322" s="154">
        <f t="shared" si="128"/>
        <v>142.19999999999999</v>
      </c>
      <c r="P322" s="154">
        <f t="shared" si="129"/>
        <v>173.7</v>
      </c>
      <c r="Q322" s="154">
        <f t="shared" si="132"/>
        <v>0</v>
      </c>
      <c r="R322" s="155" t="e">
        <f t="shared" si="126"/>
        <v>#DIV/0!</v>
      </c>
      <c r="S322" s="407"/>
      <c r="T322" s="49"/>
      <c r="U322" s="54"/>
      <c r="V322" s="164"/>
      <c r="W322" s="164"/>
      <c r="X322" s="164"/>
      <c r="Y322" s="53"/>
      <c r="Z322" s="164"/>
      <c r="AA322" s="164"/>
      <c r="AB322" s="164"/>
      <c r="AC322" s="164"/>
      <c r="AD322" s="164"/>
      <c r="AE322" s="164"/>
      <c r="AF322" s="164"/>
      <c r="AG322" s="164"/>
      <c r="AH322" s="164"/>
      <c r="AI322" s="164"/>
      <c r="AJ322" s="164"/>
      <c r="AK322" s="164"/>
      <c r="AL322" s="164"/>
      <c r="AM322" s="49"/>
      <c r="AN322" s="49"/>
    </row>
    <row r="323" spans="1:1028" ht="28.5" x14ac:dyDescent="0.2">
      <c r="A323" s="163"/>
      <c r="B323" s="150" t="s">
        <v>657</v>
      </c>
      <c r="C323" s="151" t="s">
        <v>658</v>
      </c>
      <c r="D323" s="150" t="s">
        <v>67</v>
      </c>
      <c r="E323" s="150" t="s">
        <v>659</v>
      </c>
      <c r="F323" s="152" t="s">
        <v>69</v>
      </c>
      <c r="G323" s="230">
        <v>2</v>
      </c>
      <c r="H323" s="154"/>
      <c r="I323" s="154">
        <f t="shared" si="127"/>
        <v>0</v>
      </c>
      <c r="J323" s="154">
        <v>8.58</v>
      </c>
      <c r="K323" s="154">
        <v>22.44</v>
      </c>
      <c r="L323" s="375">
        <f t="shared" si="130"/>
        <v>0.20810000000000001</v>
      </c>
      <c r="M323" s="154">
        <f t="shared" si="125"/>
        <v>0</v>
      </c>
      <c r="N323" s="154">
        <f t="shared" si="131"/>
        <v>31.020000000000003</v>
      </c>
      <c r="O323" s="154">
        <f t="shared" si="128"/>
        <v>17.16</v>
      </c>
      <c r="P323" s="154">
        <f t="shared" si="129"/>
        <v>44.88</v>
      </c>
      <c r="Q323" s="154">
        <f t="shared" si="132"/>
        <v>0</v>
      </c>
      <c r="R323" s="155" t="e">
        <f t="shared" si="126"/>
        <v>#DIV/0!</v>
      </c>
      <c r="S323" s="407"/>
      <c r="T323" s="49"/>
      <c r="U323" s="54"/>
      <c r="V323" s="164"/>
      <c r="W323" s="164"/>
      <c r="X323" s="164"/>
      <c r="Y323" s="53"/>
      <c r="Z323" s="164"/>
      <c r="AA323" s="164"/>
      <c r="AB323" s="164"/>
      <c r="AC323" s="164"/>
      <c r="AD323" s="164"/>
      <c r="AE323" s="164"/>
      <c r="AF323" s="164"/>
      <c r="AG323" s="164"/>
      <c r="AH323" s="164"/>
      <c r="AI323" s="164"/>
      <c r="AJ323" s="164"/>
      <c r="AK323" s="164"/>
      <c r="AL323" s="164"/>
      <c r="AM323" s="49"/>
      <c r="AN323" s="49"/>
    </row>
    <row r="324" spans="1:1028" ht="28.5" x14ac:dyDescent="0.2">
      <c r="A324" s="27"/>
      <c r="B324" s="150" t="s">
        <v>660</v>
      </c>
      <c r="C324" s="151" t="s">
        <v>661</v>
      </c>
      <c r="D324" s="150" t="s">
        <v>67</v>
      </c>
      <c r="E324" s="150" t="s">
        <v>662</v>
      </c>
      <c r="F324" s="152" t="s">
        <v>69</v>
      </c>
      <c r="G324" s="230">
        <v>1</v>
      </c>
      <c r="H324" s="154"/>
      <c r="I324" s="154">
        <f t="shared" si="127"/>
        <v>0</v>
      </c>
      <c r="J324" s="154">
        <v>10.28</v>
      </c>
      <c r="K324" s="154">
        <v>37.409999999999997</v>
      </c>
      <c r="L324" s="375">
        <f t="shared" si="130"/>
        <v>0.20810000000000001</v>
      </c>
      <c r="M324" s="154">
        <f t="shared" si="125"/>
        <v>0</v>
      </c>
      <c r="N324" s="154">
        <f t="shared" si="131"/>
        <v>47.69</v>
      </c>
      <c r="O324" s="154">
        <f t="shared" si="128"/>
        <v>10.28</v>
      </c>
      <c r="P324" s="154">
        <f t="shared" si="129"/>
        <v>37.409999999999997</v>
      </c>
      <c r="Q324" s="154">
        <f t="shared" si="132"/>
        <v>0</v>
      </c>
      <c r="R324" s="155" t="e">
        <f t="shared" si="126"/>
        <v>#DIV/0!</v>
      </c>
      <c r="S324" s="407"/>
      <c r="T324" s="49"/>
      <c r="U324" s="54"/>
      <c r="V324" s="164"/>
      <c r="W324" s="164"/>
      <c r="X324" s="164"/>
      <c r="Y324" s="53"/>
      <c r="Z324" s="164"/>
      <c r="AA324" s="164"/>
      <c r="AB324" s="164"/>
      <c r="AC324" s="164"/>
      <c r="AD324" s="164"/>
      <c r="AE324" s="164"/>
      <c r="AF324" s="164"/>
      <c r="AG324" s="164"/>
      <c r="AH324" s="164"/>
      <c r="AI324" s="164"/>
      <c r="AJ324" s="164"/>
      <c r="AK324" s="164"/>
      <c r="AL324" s="164"/>
      <c r="AM324" s="49"/>
      <c r="AN324" s="49"/>
    </row>
    <row r="325" spans="1:1028" ht="15" x14ac:dyDescent="0.2">
      <c r="A325" s="27"/>
      <c r="B325" s="150" t="s">
        <v>663</v>
      </c>
      <c r="C325" s="151" t="s">
        <v>664</v>
      </c>
      <c r="D325" s="150" t="s">
        <v>63</v>
      </c>
      <c r="E325" s="150" t="s">
        <v>665</v>
      </c>
      <c r="F325" s="152" t="s">
        <v>69</v>
      </c>
      <c r="G325" s="230">
        <v>1</v>
      </c>
      <c r="H325" s="154"/>
      <c r="I325" s="154">
        <f t="shared" si="127"/>
        <v>0</v>
      </c>
      <c r="J325" s="154">
        <v>43.04</v>
      </c>
      <c r="K325" s="154">
        <v>21.62</v>
      </c>
      <c r="L325" s="375">
        <f t="shared" si="130"/>
        <v>0.20810000000000001</v>
      </c>
      <c r="M325" s="154">
        <f t="shared" si="125"/>
        <v>0</v>
      </c>
      <c r="N325" s="154">
        <f t="shared" si="131"/>
        <v>64.66</v>
      </c>
      <c r="O325" s="154">
        <f t="shared" si="128"/>
        <v>43.04</v>
      </c>
      <c r="P325" s="154">
        <f t="shared" si="129"/>
        <v>21.62</v>
      </c>
      <c r="Q325" s="154">
        <f t="shared" si="132"/>
        <v>0</v>
      </c>
      <c r="R325" s="155" t="e">
        <f t="shared" si="126"/>
        <v>#DIV/0!</v>
      </c>
      <c r="S325" s="407"/>
      <c r="T325" s="49"/>
      <c r="U325" s="54"/>
      <c r="V325" s="164"/>
      <c r="W325" s="164"/>
      <c r="X325" s="164"/>
      <c r="Y325" s="53"/>
      <c r="Z325" s="164"/>
      <c r="AA325" s="164"/>
      <c r="AB325" s="164"/>
      <c r="AC325" s="164"/>
      <c r="AD325" s="164"/>
      <c r="AE325" s="164"/>
      <c r="AF325" s="164"/>
      <c r="AG325" s="164"/>
      <c r="AH325" s="164"/>
      <c r="AI325" s="164"/>
      <c r="AJ325" s="164"/>
      <c r="AK325" s="164"/>
      <c r="AL325" s="164"/>
      <c r="AM325" s="49"/>
      <c r="AN325" s="49"/>
    </row>
    <row r="326" spans="1:1028" ht="28.5" x14ac:dyDescent="0.2">
      <c r="A326" s="27"/>
      <c r="B326" s="150" t="s">
        <v>666</v>
      </c>
      <c r="C326" s="151" t="s">
        <v>667</v>
      </c>
      <c r="D326" s="150" t="s">
        <v>67</v>
      </c>
      <c r="E326" s="150" t="s">
        <v>668</v>
      </c>
      <c r="F326" s="152" t="s">
        <v>69</v>
      </c>
      <c r="G326" s="230">
        <v>1</v>
      </c>
      <c r="H326" s="154"/>
      <c r="I326" s="154">
        <f t="shared" si="127"/>
        <v>0</v>
      </c>
      <c r="J326" s="154">
        <v>2.38</v>
      </c>
      <c r="K326" s="154">
        <v>19.53</v>
      </c>
      <c r="L326" s="375">
        <f t="shared" si="130"/>
        <v>0.20810000000000001</v>
      </c>
      <c r="M326" s="154">
        <f t="shared" si="125"/>
        <v>0</v>
      </c>
      <c r="N326" s="154">
        <f t="shared" si="131"/>
        <v>21.91</v>
      </c>
      <c r="O326" s="154">
        <f t="shared" si="128"/>
        <v>2.38</v>
      </c>
      <c r="P326" s="154">
        <f t="shared" si="129"/>
        <v>19.53</v>
      </c>
      <c r="Q326" s="154">
        <f t="shared" si="132"/>
        <v>0</v>
      </c>
      <c r="R326" s="155" t="e">
        <f t="shared" ref="R326:R341" si="133">Q326/$P$586</f>
        <v>#DIV/0!</v>
      </c>
      <c r="S326" s="407"/>
      <c r="T326" s="49"/>
      <c r="U326" s="54"/>
      <c r="V326" s="164"/>
      <c r="W326" s="164"/>
      <c r="X326" s="164"/>
      <c r="Y326" s="53"/>
      <c r="Z326" s="164"/>
      <c r="AA326" s="164"/>
      <c r="AB326" s="164"/>
      <c r="AC326" s="164"/>
      <c r="AD326" s="164"/>
      <c r="AE326" s="164"/>
      <c r="AF326" s="164"/>
      <c r="AG326" s="164"/>
      <c r="AH326" s="164"/>
      <c r="AI326" s="164"/>
      <c r="AJ326" s="164"/>
      <c r="AK326" s="164"/>
      <c r="AL326" s="164"/>
      <c r="AM326" s="49"/>
      <c r="AN326" s="49"/>
    </row>
    <row r="327" spans="1:1028" ht="28.5" x14ac:dyDescent="0.2">
      <c r="A327" s="27"/>
      <c r="B327" s="150" t="s">
        <v>669</v>
      </c>
      <c r="C327" s="151" t="s">
        <v>670</v>
      </c>
      <c r="D327" s="150" t="s">
        <v>49</v>
      </c>
      <c r="E327" s="150" t="s">
        <v>671</v>
      </c>
      <c r="F327" s="152" t="s">
        <v>99</v>
      </c>
      <c r="G327" s="230">
        <v>128.6</v>
      </c>
      <c r="H327" s="154"/>
      <c r="I327" s="154">
        <f t="shared" si="127"/>
        <v>0</v>
      </c>
      <c r="J327" s="154">
        <v>69.97</v>
      </c>
      <c r="K327" s="154">
        <v>65.22</v>
      </c>
      <c r="L327" s="375">
        <f t="shared" si="130"/>
        <v>0.20810000000000001</v>
      </c>
      <c r="M327" s="154">
        <f t="shared" si="125"/>
        <v>0</v>
      </c>
      <c r="N327" s="154">
        <f t="shared" si="131"/>
        <v>135.19</v>
      </c>
      <c r="O327" s="154">
        <f t="shared" si="128"/>
        <v>8998.14</v>
      </c>
      <c r="P327" s="154">
        <f t="shared" si="129"/>
        <v>8387.2900000000009</v>
      </c>
      <c r="Q327" s="154">
        <f t="shared" si="132"/>
        <v>0</v>
      </c>
      <c r="R327" s="155" t="e">
        <f t="shared" si="133"/>
        <v>#DIV/0!</v>
      </c>
      <c r="S327" s="407"/>
      <c r="T327" s="49"/>
      <c r="U327" s="54"/>
      <c r="V327" s="164"/>
      <c r="W327" s="164"/>
      <c r="X327" s="164"/>
      <c r="Y327" s="53"/>
      <c r="Z327" s="164"/>
      <c r="AA327" s="164"/>
      <c r="AB327" s="164"/>
      <c r="AC327" s="164"/>
      <c r="AD327" s="164"/>
      <c r="AE327" s="164"/>
      <c r="AF327" s="164"/>
      <c r="AG327" s="164"/>
      <c r="AH327" s="164"/>
      <c r="AI327" s="164"/>
      <c r="AJ327" s="164"/>
      <c r="AK327" s="164"/>
      <c r="AL327" s="164"/>
      <c r="AM327" s="49"/>
      <c r="AN327" s="49"/>
    </row>
    <row r="328" spans="1:1028" ht="28.5" x14ac:dyDescent="0.2">
      <c r="A328" s="27"/>
      <c r="B328" s="150" t="s">
        <v>672</v>
      </c>
      <c r="C328" s="151" t="s">
        <v>673</v>
      </c>
      <c r="D328" s="150" t="s">
        <v>49</v>
      </c>
      <c r="E328" s="150" t="s">
        <v>674</v>
      </c>
      <c r="F328" s="152" t="s">
        <v>99</v>
      </c>
      <c r="G328" s="230">
        <v>14.2</v>
      </c>
      <c r="H328" s="154"/>
      <c r="I328" s="154">
        <f t="shared" si="127"/>
        <v>0</v>
      </c>
      <c r="J328" s="154">
        <v>69.97</v>
      </c>
      <c r="K328" s="154">
        <v>127.22</v>
      </c>
      <c r="L328" s="375">
        <f t="shared" si="130"/>
        <v>0.20810000000000001</v>
      </c>
      <c r="M328" s="154">
        <f t="shared" si="125"/>
        <v>0</v>
      </c>
      <c r="N328" s="154">
        <f t="shared" si="131"/>
        <v>197.19</v>
      </c>
      <c r="O328" s="154">
        <f t="shared" si="128"/>
        <v>993.57</v>
      </c>
      <c r="P328" s="154">
        <f t="shared" si="129"/>
        <v>1806.52</v>
      </c>
      <c r="Q328" s="154">
        <f t="shared" si="132"/>
        <v>0</v>
      </c>
      <c r="R328" s="155" t="e">
        <f t="shared" si="133"/>
        <v>#DIV/0!</v>
      </c>
      <c r="S328" s="407"/>
      <c r="T328" s="49"/>
      <c r="U328" s="54"/>
      <c r="V328" s="164"/>
      <c r="W328" s="164"/>
      <c r="X328" s="164"/>
      <c r="Y328" s="53"/>
      <c r="Z328" s="164"/>
      <c r="AA328" s="164"/>
      <c r="AB328" s="164"/>
      <c r="AC328" s="164"/>
      <c r="AD328" s="164"/>
      <c r="AE328" s="164"/>
      <c r="AF328" s="164"/>
      <c r="AG328" s="164"/>
      <c r="AH328" s="164"/>
      <c r="AI328" s="164"/>
      <c r="AJ328" s="164"/>
      <c r="AK328" s="164"/>
      <c r="AL328" s="164"/>
      <c r="AM328" s="49"/>
      <c r="AN328" s="49"/>
    </row>
    <row r="329" spans="1:1028" ht="28.5" x14ac:dyDescent="0.2">
      <c r="A329" s="27"/>
      <c r="B329" s="150" t="s">
        <v>675</v>
      </c>
      <c r="C329" s="151" t="s">
        <v>676</v>
      </c>
      <c r="D329" s="150" t="s">
        <v>49</v>
      </c>
      <c r="E329" s="150" t="s">
        <v>677</v>
      </c>
      <c r="F329" s="152" t="s">
        <v>99</v>
      </c>
      <c r="G329" s="230">
        <v>78.900000000000006</v>
      </c>
      <c r="H329" s="154"/>
      <c r="I329" s="154">
        <f t="shared" si="127"/>
        <v>0</v>
      </c>
      <c r="J329" s="154">
        <v>38.159999999999997</v>
      </c>
      <c r="K329" s="154">
        <v>26.06</v>
      </c>
      <c r="L329" s="375">
        <f t="shared" si="130"/>
        <v>0.20810000000000001</v>
      </c>
      <c r="M329" s="154">
        <f t="shared" si="125"/>
        <v>0</v>
      </c>
      <c r="N329" s="154">
        <f t="shared" si="131"/>
        <v>64.22</v>
      </c>
      <c r="O329" s="154">
        <f t="shared" si="128"/>
        <v>3010.82</v>
      </c>
      <c r="P329" s="154">
        <f t="shared" si="129"/>
        <v>2056.13</v>
      </c>
      <c r="Q329" s="154">
        <f t="shared" si="132"/>
        <v>0</v>
      </c>
      <c r="R329" s="155" t="e">
        <f t="shared" si="133"/>
        <v>#DIV/0!</v>
      </c>
      <c r="S329" s="407"/>
      <c r="T329" s="49"/>
      <c r="U329" s="54"/>
      <c r="V329" s="164"/>
      <c r="W329" s="164"/>
      <c r="X329" s="164"/>
      <c r="Y329" s="53"/>
      <c r="Z329" s="164"/>
      <c r="AA329" s="164"/>
      <c r="AB329" s="164"/>
      <c r="AC329" s="164"/>
      <c r="AD329" s="164"/>
      <c r="AE329" s="164"/>
      <c r="AF329" s="164"/>
      <c r="AG329" s="164"/>
      <c r="AH329" s="164"/>
      <c r="AI329" s="164"/>
      <c r="AJ329" s="164"/>
      <c r="AK329" s="164"/>
      <c r="AL329" s="164"/>
      <c r="AM329" s="49"/>
      <c r="AN329" s="49"/>
    </row>
    <row r="330" spans="1:1028" ht="28.5" x14ac:dyDescent="0.2">
      <c r="A330" s="27"/>
      <c r="B330" s="150" t="s">
        <v>678</v>
      </c>
      <c r="C330" s="151" t="s">
        <v>679</v>
      </c>
      <c r="D330" s="150" t="s">
        <v>49</v>
      </c>
      <c r="E330" s="150" t="s">
        <v>680</v>
      </c>
      <c r="F330" s="152" t="s">
        <v>99</v>
      </c>
      <c r="G330" s="230">
        <v>13.9</v>
      </c>
      <c r="H330" s="154"/>
      <c r="I330" s="154">
        <f t="shared" si="127"/>
        <v>0</v>
      </c>
      <c r="J330" s="154">
        <v>57.24</v>
      </c>
      <c r="K330" s="154">
        <v>47.28</v>
      </c>
      <c r="L330" s="375">
        <f t="shared" si="130"/>
        <v>0.20810000000000001</v>
      </c>
      <c r="M330" s="154">
        <f t="shared" si="125"/>
        <v>0</v>
      </c>
      <c r="N330" s="154">
        <f t="shared" si="131"/>
        <v>104.52000000000001</v>
      </c>
      <c r="O330" s="154">
        <f t="shared" si="128"/>
        <v>795.64</v>
      </c>
      <c r="P330" s="154">
        <f t="shared" si="129"/>
        <v>657.19</v>
      </c>
      <c r="Q330" s="154">
        <f t="shared" si="132"/>
        <v>0</v>
      </c>
      <c r="R330" s="155" t="e">
        <f t="shared" si="133"/>
        <v>#DIV/0!</v>
      </c>
      <c r="S330" s="407"/>
      <c r="T330" s="49"/>
      <c r="U330" s="54"/>
      <c r="V330" s="164"/>
      <c r="W330" s="164"/>
      <c r="X330" s="164"/>
      <c r="Y330" s="53"/>
      <c r="Z330" s="164"/>
      <c r="AA330" s="164"/>
      <c r="AB330" s="164"/>
      <c r="AC330" s="164"/>
      <c r="AD330" s="164"/>
      <c r="AE330" s="164"/>
      <c r="AF330" s="164"/>
      <c r="AG330" s="164"/>
      <c r="AH330" s="164"/>
      <c r="AI330" s="164"/>
      <c r="AJ330" s="164"/>
      <c r="AK330" s="164"/>
      <c r="AL330" s="164"/>
      <c r="AM330" s="49"/>
      <c r="AN330" s="49"/>
    </row>
    <row r="331" spans="1:1028" ht="15" x14ac:dyDescent="0.2">
      <c r="A331" s="27"/>
      <c r="B331" s="150" t="s">
        <v>681</v>
      </c>
      <c r="C331" s="151" t="s">
        <v>682</v>
      </c>
      <c r="D331" s="150" t="s">
        <v>49</v>
      </c>
      <c r="E331" s="150" t="s">
        <v>683</v>
      </c>
      <c r="F331" s="152" t="s">
        <v>99</v>
      </c>
      <c r="G331" s="230">
        <v>89.2</v>
      </c>
      <c r="H331" s="154"/>
      <c r="I331" s="154">
        <f t="shared" si="127"/>
        <v>0</v>
      </c>
      <c r="J331" s="154">
        <v>31.8</v>
      </c>
      <c r="K331" s="154">
        <v>27.77</v>
      </c>
      <c r="L331" s="375">
        <f t="shared" si="130"/>
        <v>0.20810000000000001</v>
      </c>
      <c r="M331" s="154">
        <f t="shared" si="125"/>
        <v>0</v>
      </c>
      <c r="N331" s="154">
        <f t="shared" si="131"/>
        <v>59.57</v>
      </c>
      <c r="O331" s="154">
        <f t="shared" si="128"/>
        <v>2836.56</v>
      </c>
      <c r="P331" s="154">
        <f t="shared" si="129"/>
        <v>2477.08</v>
      </c>
      <c r="Q331" s="154">
        <f t="shared" si="132"/>
        <v>0</v>
      </c>
      <c r="R331" s="155" t="e">
        <f t="shared" si="133"/>
        <v>#DIV/0!</v>
      </c>
      <c r="S331" s="407"/>
      <c r="T331" s="49"/>
      <c r="U331" s="54"/>
      <c r="V331" s="164"/>
      <c r="W331" s="164"/>
      <c r="X331" s="164"/>
      <c r="Y331" s="53"/>
      <c r="Z331" s="164"/>
      <c r="AA331" s="164"/>
      <c r="AB331" s="164"/>
      <c r="AC331" s="164"/>
      <c r="AD331" s="164"/>
      <c r="AE331" s="164"/>
      <c r="AF331" s="164"/>
      <c r="AG331" s="164"/>
      <c r="AH331" s="164"/>
      <c r="AI331" s="164"/>
      <c r="AJ331" s="164"/>
      <c r="AK331" s="164"/>
      <c r="AL331" s="164"/>
      <c r="AM331" s="49"/>
      <c r="AN331" s="49"/>
    </row>
    <row r="332" spans="1:1028" ht="28.5" x14ac:dyDescent="0.2">
      <c r="A332" s="27"/>
      <c r="B332" s="150" t="s">
        <v>684</v>
      </c>
      <c r="C332" s="151" t="s">
        <v>685</v>
      </c>
      <c r="D332" s="150" t="s">
        <v>49</v>
      </c>
      <c r="E332" s="150" t="s">
        <v>686</v>
      </c>
      <c r="F332" s="152" t="s">
        <v>99</v>
      </c>
      <c r="G332" s="230">
        <v>34.200000000000003</v>
      </c>
      <c r="H332" s="154"/>
      <c r="I332" s="154">
        <f t="shared" si="127"/>
        <v>0</v>
      </c>
      <c r="J332" s="154">
        <v>31.8</v>
      </c>
      <c r="K332" s="154">
        <v>14.4</v>
      </c>
      <c r="L332" s="375">
        <f t="shared" si="130"/>
        <v>0.20810000000000001</v>
      </c>
      <c r="M332" s="154">
        <f t="shared" si="125"/>
        <v>0</v>
      </c>
      <c r="N332" s="154">
        <f t="shared" si="131"/>
        <v>46.2</v>
      </c>
      <c r="O332" s="154">
        <f t="shared" si="128"/>
        <v>1087.56</v>
      </c>
      <c r="P332" s="154">
        <f t="shared" si="129"/>
        <v>492.48</v>
      </c>
      <c r="Q332" s="154">
        <f t="shared" si="132"/>
        <v>0</v>
      </c>
      <c r="R332" s="155" t="e">
        <f t="shared" si="133"/>
        <v>#DIV/0!</v>
      </c>
      <c r="S332" s="407"/>
      <c r="T332" s="49"/>
      <c r="U332" s="54"/>
      <c r="V332" s="164"/>
      <c r="W332" s="164"/>
      <c r="X332" s="164"/>
      <c r="Y332" s="53"/>
      <c r="Z332" s="164"/>
      <c r="AA332" s="164"/>
      <c r="AB332" s="164"/>
      <c r="AC332" s="164"/>
      <c r="AD332" s="164"/>
      <c r="AE332" s="164"/>
      <c r="AF332" s="164"/>
      <c r="AG332" s="164"/>
      <c r="AH332" s="164"/>
      <c r="AI332" s="164"/>
      <c r="AJ332" s="164"/>
      <c r="AK332" s="164"/>
      <c r="AL332" s="164"/>
      <c r="AM332" s="49"/>
      <c r="AN332" s="49"/>
    </row>
    <row r="333" spans="1:1028" ht="28.5" x14ac:dyDescent="0.2">
      <c r="A333" s="59"/>
      <c r="B333" s="150" t="s">
        <v>687</v>
      </c>
      <c r="C333" s="151" t="s">
        <v>537</v>
      </c>
      <c r="D333" s="150" t="s">
        <v>49</v>
      </c>
      <c r="E333" s="223" t="s">
        <v>538</v>
      </c>
      <c r="F333" s="152" t="s">
        <v>99</v>
      </c>
      <c r="G333" s="153">
        <v>1.5</v>
      </c>
      <c r="H333" s="154"/>
      <c r="I333" s="154">
        <f t="shared" si="127"/>
        <v>0</v>
      </c>
      <c r="J333" s="154">
        <v>31.8</v>
      </c>
      <c r="K333" s="154">
        <v>22.57</v>
      </c>
      <c r="L333" s="375">
        <f t="shared" si="130"/>
        <v>0.20810000000000001</v>
      </c>
      <c r="M333" s="154">
        <f t="shared" si="125"/>
        <v>0</v>
      </c>
      <c r="N333" s="154">
        <f t="shared" si="131"/>
        <v>54.370000000000005</v>
      </c>
      <c r="O333" s="154">
        <f t="shared" si="128"/>
        <v>47.7</v>
      </c>
      <c r="P333" s="154">
        <f t="shared" si="129"/>
        <v>33.86</v>
      </c>
      <c r="Q333" s="154">
        <f t="shared" si="132"/>
        <v>0</v>
      </c>
      <c r="R333" s="155" t="e">
        <f t="shared" si="133"/>
        <v>#DIV/0!</v>
      </c>
      <c r="S333" s="407"/>
      <c r="T333" s="49"/>
      <c r="U333" s="54"/>
      <c r="V333" s="49"/>
      <c r="W333" s="49"/>
      <c r="X333" s="49"/>
      <c r="Y333" s="53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</row>
    <row r="334" spans="1:1028" ht="15" x14ac:dyDescent="0.2">
      <c r="A334" s="59"/>
      <c r="B334" s="150" t="s">
        <v>688</v>
      </c>
      <c r="C334" s="151" t="s">
        <v>689</v>
      </c>
      <c r="D334" s="150" t="s">
        <v>54</v>
      </c>
      <c r="E334" s="150" t="s">
        <v>690</v>
      </c>
      <c r="F334" s="152" t="s">
        <v>325</v>
      </c>
      <c r="G334" s="230">
        <v>12</v>
      </c>
      <c r="H334" s="154"/>
      <c r="I334" s="154">
        <f t="shared" si="127"/>
        <v>0</v>
      </c>
      <c r="J334" s="154">
        <v>9.08</v>
      </c>
      <c r="K334" s="154">
        <v>17.52</v>
      </c>
      <c r="L334" s="375">
        <f t="shared" si="130"/>
        <v>0.20810000000000001</v>
      </c>
      <c r="M334" s="154">
        <f t="shared" si="125"/>
        <v>0</v>
      </c>
      <c r="N334" s="154">
        <f t="shared" si="131"/>
        <v>26.6</v>
      </c>
      <c r="O334" s="154">
        <f t="shared" si="128"/>
        <v>108.96</v>
      </c>
      <c r="P334" s="154">
        <f t="shared" si="129"/>
        <v>210.24</v>
      </c>
      <c r="Q334" s="154">
        <f t="shared" si="132"/>
        <v>0</v>
      </c>
      <c r="R334" s="155" t="e">
        <f t="shared" si="133"/>
        <v>#DIV/0!</v>
      </c>
      <c r="S334" s="407"/>
      <c r="T334" s="49"/>
      <c r="U334" s="54"/>
      <c r="V334" s="49"/>
      <c r="W334" s="49"/>
      <c r="X334" s="49"/>
      <c r="Y334" s="53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</row>
    <row r="335" spans="1:1028" s="320" customFormat="1" ht="28.5" x14ac:dyDescent="0.2">
      <c r="A335" s="227"/>
      <c r="B335" s="223" t="s">
        <v>691</v>
      </c>
      <c r="C335" s="228" t="s">
        <v>555</v>
      </c>
      <c r="D335" s="223" t="s">
        <v>67</v>
      </c>
      <c r="E335" s="223" t="s">
        <v>556</v>
      </c>
      <c r="F335" s="229" t="s">
        <v>69</v>
      </c>
      <c r="G335" s="230">
        <v>27</v>
      </c>
      <c r="H335" s="231"/>
      <c r="I335" s="231">
        <f t="shared" si="127"/>
        <v>0</v>
      </c>
      <c r="J335" s="231">
        <v>4.4000000000000004</v>
      </c>
      <c r="K335" s="231">
        <v>4.1399999999999997</v>
      </c>
      <c r="L335" s="375">
        <f t="shared" si="130"/>
        <v>0.20810000000000001</v>
      </c>
      <c r="M335" s="154">
        <f t="shared" si="125"/>
        <v>0</v>
      </c>
      <c r="N335" s="231">
        <f t="shared" si="131"/>
        <v>8.5399999999999991</v>
      </c>
      <c r="O335" s="231">
        <f t="shared" si="128"/>
        <v>118.8</v>
      </c>
      <c r="P335" s="231">
        <f t="shared" si="129"/>
        <v>111.78</v>
      </c>
      <c r="Q335" s="154">
        <f t="shared" si="132"/>
        <v>0</v>
      </c>
      <c r="R335" s="232" t="e">
        <f t="shared" si="133"/>
        <v>#DIV/0!</v>
      </c>
      <c r="S335" s="407"/>
      <c r="T335" s="318"/>
      <c r="U335" s="315"/>
      <c r="V335" s="318"/>
      <c r="W335" s="318"/>
      <c r="X335" s="318"/>
      <c r="Y335" s="317"/>
      <c r="Z335" s="318"/>
      <c r="AA335" s="318"/>
      <c r="AB335" s="318"/>
      <c r="AC335" s="318"/>
      <c r="AD335" s="318"/>
      <c r="AE335" s="318"/>
      <c r="AF335" s="318"/>
      <c r="AG335" s="318"/>
      <c r="AH335" s="318"/>
      <c r="AI335" s="318"/>
      <c r="AJ335" s="318"/>
      <c r="AK335" s="318"/>
      <c r="AL335" s="318"/>
      <c r="AM335" s="318"/>
      <c r="AN335" s="318"/>
      <c r="AO335" s="319"/>
      <c r="AP335" s="319"/>
      <c r="AQ335" s="319"/>
      <c r="AR335" s="319"/>
      <c r="AS335" s="319"/>
      <c r="AT335" s="319"/>
      <c r="AU335" s="319"/>
      <c r="AV335" s="319"/>
      <c r="AW335" s="319"/>
      <c r="AX335" s="319"/>
      <c r="AY335" s="319"/>
      <c r="AZ335" s="319"/>
      <c r="BA335" s="319"/>
      <c r="BB335" s="319"/>
      <c r="BC335" s="319"/>
      <c r="BD335" s="319"/>
      <c r="BE335" s="319"/>
      <c r="BF335" s="319"/>
      <c r="BG335" s="319"/>
      <c r="BH335" s="319"/>
      <c r="BI335" s="319"/>
      <c r="BJ335" s="319"/>
      <c r="BK335" s="319"/>
      <c r="BL335" s="319"/>
      <c r="BM335" s="319"/>
      <c r="BN335" s="319"/>
      <c r="BO335" s="319"/>
      <c r="BP335" s="319"/>
      <c r="BQ335" s="319"/>
      <c r="BR335" s="319"/>
      <c r="BS335" s="319"/>
      <c r="BT335" s="319"/>
      <c r="BU335" s="319"/>
      <c r="BV335" s="319"/>
      <c r="BW335" s="319"/>
      <c r="BX335" s="319"/>
      <c r="BY335" s="319"/>
      <c r="BZ335" s="319"/>
      <c r="CA335" s="319"/>
      <c r="CB335" s="319"/>
      <c r="CC335" s="319"/>
      <c r="CD335" s="319"/>
      <c r="CE335" s="319"/>
      <c r="CF335" s="319"/>
      <c r="CG335" s="319"/>
      <c r="CH335" s="319"/>
      <c r="CI335" s="319"/>
      <c r="CJ335" s="319"/>
      <c r="CK335" s="319"/>
      <c r="CL335" s="319"/>
      <c r="CM335" s="319"/>
      <c r="CN335" s="319"/>
      <c r="CO335" s="319"/>
      <c r="CP335" s="319"/>
      <c r="CQ335" s="319"/>
      <c r="CR335" s="319"/>
      <c r="CS335" s="319"/>
      <c r="CT335" s="319"/>
      <c r="CU335" s="319"/>
      <c r="CV335" s="319"/>
      <c r="CW335" s="319"/>
      <c r="CX335" s="319"/>
      <c r="CY335" s="319"/>
      <c r="CZ335" s="319"/>
      <c r="DA335" s="319"/>
      <c r="DB335" s="319"/>
      <c r="DC335" s="319"/>
      <c r="DD335" s="319"/>
      <c r="DE335" s="319"/>
      <c r="DF335" s="319"/>
      <c r="DG335" s="319"/>
      <c r="DH335" s="319"/>
      <c r="DI335" s="319"/>
      <c r="DJ335" s="319"/>
      <c r="DK335" s="319"/>
      <c r="DL335" s="319"/>
      <c r="DM335" s="319"/>
      <c r="DN335" s="319"/>
      <c r="DO335" s="319"/>
      <c r="DP335" s="319"/>
      <c r="DQ335" s="319"/>
      <c r="DR335" s="319"/>
      <c r="DS335" s="319"/>
      <c r="DT335" s="319"/>
      <c r="DU335" s="319"/>
      <c r="DV335" s="319"/>
      <c r="DW335" s="319"/>
      <c r="DX335" s="319"/>
      <c r="DY335" s="319"/>
      <c r="DZ335" s="319"/>
      <c r="EA335" s="319"/>
      <c r="EB335" s="319"/>
      <c r="EC335" s="319"/>
      <c r="ED335" s="319"/>
      <c r="EE335" s="319"/>
      <c r="EF335" s="319"/>
      <c r="EG335" s="319"/>
      <c r="EH335" s="319"/>
      <c r="EI335" s="319"/>
      <c r="EJ335" s="319"/>
      <c r="EK335" s="319"/>
      <c r="EL335" s="319"/>
      <c r="EM335" s="319"/>
      <c r="EN335" s="319"/>
      <c r="EO335" s="319"/>
      <c r="EP335" s="319"/>
      <c r="EQ335" s="319"/>
      <c r="ER335" s="319"/>
      <c r="ES335" s="319"/>
      <c r="ET335" s="319"/>
      <c r="EU335" s="319"/>
      <c r="EV335" s="319"/>
      <c r="EW335" s="319"/>
      <c r="EX335" s="319"/>
      <c r="EY335" s="319"/>
      <c r="EZ335" s="319"/>
      <c r="FA335" s="319"/>
      <c r="FB335" s="319"/>
      <c r="FC335" s="319"/>
      <c r="FD335" s="319"/>
      <c r="FE335" s="319"/>
      <c r="FF335" s="319"/>
      <c r="FG335" s="319"/>
      <c r="FH335" s="319"/>
      <c r="FI335" s="319"/>
      <c r="FJ335" s="319"/>
      <c r="FK335" s="319"/>
      <c r="FL335" s="319"/>
      <c r="FM335" s="319"/>
      <c r="FN335" s="319"/>
      <c r="FO335" s="319"/>
      <c r="FP335" s="319"/>
      <c r="FQ335" s="319"/>
      <c r="FR335" s="319"/>
      <c r="FS335" s="319"/>
      <c r="FT335" s="319"/>
      <c r="FU335" s="319"/>
      <c r="FV335" s="319"/>
      <c r="FW335" s="319"/>
      <c r="FX335" s="319"/>
      <c r="FY335" s="319"/>
      <c r="FZ335" s="319"/>
      <c r="GA335" s="319"/>
      <c r="GB335" s="319"/>
      <c r="GC335" s="319"/>
      <c r="GD335" s="319"/>
      <c r="GE335" s="319"/>
      <c r="GF335" s="319"/>
      <c r="GG335" s="319"/>
      <c r="GH335" s="319"/>
      <c r="GI335" s="319"/>
      <c r="GJ335" s="319"/>
      <c r="GK335" s="319"/>
      <c r="GL335" s="319"/>
      <c r="GM335" s="319"/>
      <c r="GN335" s="319"/>
      <c r="GO335" s="319"/>
      <c r="GP335" s="319"/>
      <c r="GQ335" s="319"/>
      <c r="GR335" s="319"/>
      <c r="GS335" s="319"/>
      <c r="GT335" s="319"/>
      <c r="GU335" s="319"/>
      <c r="GV335" s="319"/>
      <c r="GW335" s="319"/>
      <c r="GX335" s="319"/>
      <c r="GY335" s="319"/>
      <c r="GZ335" s="319"/>
      <c r="HA335" s="319"/>
      <c r="HB335" s="319"/>
      <c r="HC335" s="319"/>
      <c r="HD335" s="319"/>
      <c r="HE335" s="319"/>
      <c r="HF335" s="319"/>
      <c r="HG335" s="319"/>
      <c r="HH335" s="319"/>
      <c r="HI335" s="319"/>
      <c r="HJ335" s="319"/>
      <c r="HK335" s="319"/>
      <c r="HL335" s="319"/>
      <c r="HM335" s="319"/>
      <c r="HN335" s="319"/>
      <c r="HO335" s="319"/>
      <c r="HP335" s="319"/>
      <c r="HQ335" s="319"/>
      <c r="HR335" s="319"/>
      <c r="HS335" s="319"/>
      <c r="HT335" s="319"/>
      <c r="HU335" s="319"/>
      <c r="HV335" s="319"/>
      <c r="HW335" s="319"/>
      <c r="HX335" s="319"/>
      <c r="HY335" s="319"/>
      <c r="HZ335" s="319"/>
      <c r="IA335" s="319"/>
      <c r="IB335" s="319"/>
      <c r="IC335" s="319"/>
      <c r="ID335" s="319"/>
      <c r="IE335" s="319"/>
      <c r="IF335" s="319"/>
      <c r="IG335" s="319"/>
      <c r="IH335" s="319"/>
      <c r="II335" s="319"/>
      <c r="IJ335" s="319"/>
      <c r="IK335" s="319"/>
      <c r="IL335" s="319"/>
      <c r="IM335" s="319"/>
      <c r="IN335" s="319"/>
      <c r="IO335" s="319"/>
      <c r="IP335" s="319"/>
      <c r="IQ335" s="319"/>
      <c r="IR335" s="319"/>
      <c r="IS335" s="319"/>
      <c r="IT335" s="319"/>
      <c r="IU335" s="319"/>
      <c r="IV335" s="319"/>
      <c r="IW335" s="319"/>
      <c r="IX335" s="319"/>
      <c r="IY335" s="319"/>
      <c r="IZ335" s="319"/>
      <c r="JA335" s="319"/>
      <c r="JB335" s="319"/>
      <c r="JC335" s="319"/>
      <c r="JD335" s="319"/>
      <c r="JE335" s="319"/>
      <c r="JF335" s="319"/>
      <c r="JG335" s="319"/>
      <c r="JH335" s="319"/>
      <c r="JI335" s="319"/>
      <c r="JJ335" s="319"/>
      <c r="JK335" s="319"/>
      <c r="JL335" s="319"/>
      <c r="JM335" s="319"/>
      <c r="JN335" s="319"/>
      <c r="JO335" s="319"/>
      <c r="JP335" s="319"/>
      <c r="JQ335" s="319"/>
      <c r="JR335" s="319"/>
      <c r="JS335" s="319"/>
      <c r="JT335" s="319"/>
      <c r="JU335" s="319"/>
      <c r="JV335" s="319"/>
      <c r="JW335" s="319"/>
      <c r="JX335" s="319"/>
      <c r="JY335" s="319"/>
      <c r="JZ335" s="319"/>
      <c r="KA335" s="319"/>
      <c r="KB335" s="319"/>
      <c r="KC335" s="319"/>
      <c r="KD335" s="319"/>
      <c r="KE335" s="319"/>
      <c r="KF335" s="319"/>
      <c r="KG335" s="319"/>
      <c r="KH335" s="319"/>
      <c r="KI335" s="319"/>
      <c r="KJ335" s="319"/>
      <c r="KK335" s="319"/>
      <c r="KL335" s="319"/>
      <c r="KM335" s="319"/>
      <c r="KN335" s="319"/>
      <c r="KO335" s="319"/>
      <c r="KP335" s="319"/>
      <c r="KQ335" s="319"/>
      <c r="KR335" s="319"/>
      <c r="KS335" s="319"/>
      <c r="KT335" s="319"/>
      <c r="KU335" s="319"/>
      <c r="KV335" s="319"/>
      <c r="KW335" s="319"/>
      <c r="KX335" s="319"/>
      <c r="KY335" s="319"/>
      <c r="KZ335" s="319"/>
      <c r="LA335" s="319"/>
      <c r="LB335" s="319"/>
      <c r="LC335" s="319"/>
      <c r="LD335" s="319"/>
      <c r="LE335" s="319"/>
      <c r="LF335" s="319"/>
      <c r="LG335" s="319"/>
      <c r="LH335" s="319"/>
      <c r="LI335" s="319"/>
      <c r="LJ335" s="319"/>
      <c r="LK335" s="319"/>
      <c r="LL335" s="319"/>
      <c r="LM335" s="319"/>
      <c r="LN335" s="319"/>
      <c r="LO335" s="319"/>
      <c r="LP335" s="319"/>
      <c r="LQ335" s="319"/>
      <c r="LR335" s="319"/>
      <c r="LS335" s="319"/>
      <c r="LT335" s="319"/>
      <c r="LU335" s="319"/>
      <c r="LV335" s="319"/>
      <c r="LW335" s="319"/>
      <c r="LX335" s="319"/>
      <c r="LY335" s="319"/>
      <c r="LZ335" s="319"/>
      <c r="MA335" s="319"/>
      <c r="MB335" s="319"/>
      <c r="MC335" s="319"/>
      <c r="MD335" s="319"/>
      <c r="ME335" s="319"/>
      <c r="MF335" s="319"/>
      <c r="MG335" s="319"/>
      <c r="MH335" s="319"/>
      <c r="MI335" s="319"/>
      <c r="MJ335" s="319"/>
      <c r="MK335" s="319"/>
      <c r="ML335" s="319"/>
      <c r="MM335" s="319"/>
      <c r="MN335" s="319"/>
      <c r="MO335" s="319"/>
      <c r="MP335" s="319"/>
      <c r="MQ335" s="319"/>
      <c r="MR335" s="319"/>
      <c r="MS335" s="319"/>
      <c r="MT335" s="319"/>
      <c r="MU335" s="319"/>
      <c r="MV335" s="319"/>
      <c r="MW335" s="319"/>
      <c r="MX335" s="319"/>
      <c r="MY335" s="319"/>
      <c r="MZ335" s="319"/>
      <c r="NA335" s="319"/>
      <c r="NB335" s="319"/>
      <c r="NC335" s="319"/>
      <c r="ND335" s="319"/>
      <c r="NE335" s="319"/>
      <c r="NF335" s="319"/>
      <c r="NG335" s="319"/>
      <c r="NH335" s="319"/>
      <c r="NI335" s="319"/>
      <c r="NJ335" s="319"/>
      <c r="NK335" s="319"/>
      <c r="NL335" s="319"/>
      <c r="NM335" s="319"/>
      <c r="NN335" s="319"/>
      <c r="NO335" s="319"/>
      <c r="NP335" s="319"/>
      <c r="NQ335" s="319"/>
      <c r="NR335" s="319"/>
      <c r="NS335" s="319"/>
      <c r="NT335" s="319"/>
      <c r="NU335" s="319"/>
      <c r="NV335" s="319"/>
      <c r="NW335" s="319"/>
      <c r="NX335" s="319"/>
      <c r="NY335" s="319"/>
      <c r="NZ335" s="319"/>
      <c r="OA335" s="319"/>
      <c r="OB335" s="319"/>
      <c r="OC335" s="319"/>
      <c r="OD335" s="319"/>
      <c r="OE335" s="319"/>
      <c r="OF335" s="319"/>
      <c r="OG335" s="319"/>
      <c r="OH335" s="319"/>
      <c r="OI335" s="319"/>
      <c r="OJ335" s="319"/>
      <c r="OK335" s="319"/>
      <c r="OL335" s="319"/>
      <c r="OM335" s="319"/>
      <c r="ON335" s="319"/>
      <c r="OO335" s="319"/>
      <c r="OP335" s="319"/>
      <c r="OQ335" s="319"/>
      <c r="OR335" s="319"/>
      <c r="OS335" s="319"/>
      <c r="OT335" s="319"/>
      <c r="OU335" s="319"/>
      <c r="OV335" s="319"/>
      <c r="OW335" s="319"/>
      <c r="OX335" s="319"/>
      <c r="OY335" s="319"/>
      <c r="OZ335" s="319"/>
      <c r="PA335" s="319"/>
      <c r="PB335" s="319"/>
      <c r="PC335" s="319"/>
      <c r="PD335" s="319"/>
      <c r="PE335" s="319"/>
      <c r="PF335" s="319"/>
      <c r="PG335" s="319"/>
      <c r="PH335" s="319"/>
      <c r="PI335" s="319"/>
      <c r="PJ335" s="319"/>
      <c r="PK335" s="319"/>
      <c r="PL335" s="319"/>
      <c r="PM335" s="319"/>
      <c r="PN335" s="319"/>
      <c r="PO335" s="319"/>
      <c r="PP335" s="319"/>
      <c r="PQ335" s="319"/>
      <c r="PR335" s="319"/>
      <c r="PS335" s="319"/>
      <c r="PT335" s="319"/>
      <c r="PU335" s="319"/>
      <c r="PV335" s="319"/>
      <c r="PW335" s="319"/>
      <c r="PX335" s="319"/>
      <c r="PY335" s="319"/>
      <c r="PZ335" s="319"/>
      <c r="QA335" s="319"/>
      <c r="QB335" s="319"/>
      <c r="QC335" s="319"/>
      <c r="QD335" s="319"/>
      <c r="QE335" s="319"/>
      <c r="QF335" s="319"/>
      <c r="QG335" s="319"/>
      <c r="QH335" s="319"/>
      <c r="QI335" s="319"/>
      <c r="QJ335" s="319"/>
      <c r="QK335" s="319"/>
      <c r="QL335" s="319"/>
      <c r="QM335" s="319"/>
      <c r="QN335" s="319"/>
      <c r="QO335" s="319"/>
      <c r="QP335" s="319"/>
      <c r="QQ335" s="319"/>
      <c r="QR335" s="319"/>
      <c r="QS335" s="319"/>
      <c r="QT335" s="319"/>
      <c r="QU335" s="319"/>
      <c r="QV335" s="319"/>
      <c r="QW335" s="319"/>
      <c r="QX335" s="319"/>
      <c r="QY335" s="319"/>
      <c r="QZ335" s="319"/>
      <c r="RA335" s="319"/>
      <c r="RB335" s="319"/>
      <c r="RC335" s="319"/>
      <c r="RD335" s="319"/>
      <c r="RE335" s="319"/>
      <c r="RF335" s="319"/>
      <c r="RG335" s="319"/>
      <c r="RH335" s="319"/>
      <c r="RI335" s="319"/>
      <c r="RJ335" s="319"/>
      <c r="RK335" s="319"/>
      <c r="RL335" s="319"/>
      <c r="RM335" s="319"/>
      <c r="RN335" s="319"/>
      <c r="RO335" s="319"/>
      <c r="RP335" s="319"/>
      <c r="RQ335" s="319"/>
      <c r="RR335" s="319"/>
      <c r="RS335" s="319"/>
      <c r="RT335" s="319"/>
      <c r="RU335" s="319"/>
      <c r="RV335" s="319"/>
      <c r="RW335" s="319"/>
      <c r="RX335" s="319"/>
      <c r="RY335" s="319"/>
      <c r="RZ335" s="319"/>
      <c r="SA335" s="319"/>
      <c r="SB335" s="319"/>
      <c r="SC335" s="319"/>
      <c r="SD335" s="319"/>
      <c r="SE335" s="319"/>
      <c r="SF335" s="319"/>
      <c r="SG335" s="319"/>
      <c r="SH335" s="319"/>
      <c r="SI335" s="319"/>
      <c r="SJ335" s="319"/>
      <c r="SK335" s="319"/>
      <c r="SL335" s="319"/>
      <c r="SM335" s="319"/>
      <c r="SN335" s="319"/>
      <c r="SO335" s="319"/>
      <c r="SP335" s="319"/>
      <c r="SQ335" s="319"/>
      <c r="SR335" s="319"/>
      <c r="SS335" s="319"/>
      <c r="ST335" s="319"/>
      <c r="SU335" s="319"/>
      <c r="SV335" s="319"/>
      <c r="SW335" s="319"/>
      <c r="SX335" s="319"/>
      <c r="SY335" s="319"/>
      <c r="SZ335" s="319"/>
      <c r="TA335" s="319"/>
      <c r="TB335" s="319"/>
      <c r="TC335" s="319"/>
      <c r="TD335" s="319"/>
      <c r="TE335" s="319"/>
      <c r="TF335" s="319"/>
      <c r="TG335" s="319"/>
      <c r="TH335" s="319"/>
      <c r="TI335" s="319"/>
      <c r="TJ335" s="319"/>
      <c r="TK335" s="319"/>
      <c r="TL335" s="319"/>
      <c r="TM335" s="319"/>
      <c r="TN335" s="319"/>
      <c r="TO335" s="319"/>
      <c r="TP335" s="319"/>
      <c r="TQ335" s="319"/>
      <c r="TR335" s="319"/>
      <c r="TS335" s="319"/>
      <c r="TT335" s="319"/>
      <c r="TU335" s="319"/>
      <c r="TV335" s="319"/>
      <c r="TW335" s="319"/>
      <c r="TX335" s="319"/>
      <c r="TY335" s="319"/>
      <c r="TZ335" s="319"/>
      <c r="UA335" s="319"/>
      <c r="UB335" s="319"/>
      <c r="UC335" s="319"/>
      <c r="UD335" s="319"/>
      <c r="UE335" s="319"/>
      <c r="UF335" s="319"/>
      <c r="UG335" s="319"/>
      <c r="UH335" s="319"/>
      <c r="UI335" s="319"/>
      <c r="UJ335" s="319"/>
      <c r="UK335" s="319"/>
      <c r="UL335" s="319"/>
      <c r="UM335" s="319"/>
      <c r="UN335" s="319"/>
      <c r="UO335" s="319"/>
      <c r="UP335" s="319"/>
      <c r="UQ335" s="319"/>
      <c r="UR335" s="319"/>
      <c r="US335" s="319"/>
      <c r="UT335" s="319"/>
      <c r="UU335" s="319"/>
      <c r="UV335" s="319"/>
      <c r="UW335" s="319"/>
      <c r="UX335" s="319"/>
      <c r="UY335" s="319"/>
      <c r="UZ335" s="319"/>
      <c r="VA335" s="319"/>
      <c r="VB335" s="319"/>
      <c r="VC335" s="319"/>
      <c r="VD335" s="319"/>
      <c r="VE335" s="319"/>
      <c r="VF335" s="319"/>
      <c r="VG335" s="319"/>
      <c r="VH335" s="319"/>
      <c r="VI335" s="319"/>
      <c r="VJ335" s="319"/>
      <c r="VK335" s="319"/>
      <c r="VL335" s="319"/>
      <c r="VM335" s="319"/>
      <c r="VN335" s="319"/>
      <c r="VO335" s="319"/>
      <c r="VP335" s="319"/>
      <c r="VQ335" s="319"/>
      <c r="VR335" s="319"/>
      <c r="VS335" s="319"/>
      <c r="VT335" s="319"/>
      <c r="VU335" s="319"/>
      <c r="VV335" s="319"/>
      <c r="VW335" s="319"/>
      <c r="VX335" s="319"/>
      <c r="VY335" s="319"/>
      <c r="VZ335" s="319"/>
      <c r="WA335" s="319"/>
      <c r="WB335" s="319"/>
      <c r="WC335" s="319"/>
      <c r="WD335" s="319"/>
      <c r="WE335" s="319"/>
      <c r="WF335" s="319"/>
      <c r="WG335" s="319"/>
      <c r="WH335" s="319"/>
      <c r="WI335" s="319"/>
      <c r="WJ335" s="319"/>
      <c r="WK335" s="319"/>
      <c r="WL335" s="319"/>
      <c r="WM335" s="319"/>
      <c r="WN335" s="319"/>
      <c r="WO335" s="319"/>
      <c r="WP335" s="319"/>
      <c r="WQ335" s="319"/>
      <c r="WR335" s="319"/>
      <c r="WS335" s="319"/>
      <c r="WT335" s="319"/>
      <c r="WU335" s="319"/>
      <c r="WV335" s="319"/>
      <c r="WW335" s="319"/>
      <c r="WX335" s="319"/>
      <c r="WY335" s="319"/>
      <c r="WZ335" s="319"/>
      <c r="XA335" s="319"/>
      <c r="XB335" s="319"/>
      <c r="XC335" s="319"/>
      <c r="XD335" s="319"/>
      <c r="XE335" s="319"/>
      <c r="XF335" s="319"/>
      <c r="XG335" s="319"/>
      <c r="XH335" s="319"/>
      <c r="XI335" s="319"/>
      <c r="XJ335" s="319"/>
      <c r="XK335" s="319"/>
      <c r="XL335" s="319"/>
      <c r="XM335" s="319"/>
      <c r="XN335" s="319"/>
      <c r="XO335" s="319"/>
      <c r="XP335" s="319"/>
      <c r="XQ335" s="319"/>
      <c r="XR335" s="319"/>
      <c r="XS335" s="319"/>
      <c r="XT335" s="319"/>
      <c r="XU335" s="319"/>
      <c r="XV335" s="319"/>
      <c r="XW335" s="319"/>
      <c r="XX335" s="319"/>
      <c r="XY335" s="319"/>
      <c r="XZ335" s="319"/>
      <c r="YA335" s="319"/>
      <c r="YB335" s="319"/>
      <c r="YC335" s="319"/>
      <c r="YD335" s="319"/>
      <c r="YE335" s="319"/>
      <c r="YF335" s="319"/>
      <c r="YG335" s="319"/>
      <c r="YH335" s="319"/>
      <c r="YI335" s="319"/>
      <c r="YJ335" s="319"/>
      <c r="YK335" s="319"/>
      <c r="YL335" s="319"/>
      <c r="YM335" s="319"/>
      <c r="YN335" s="319"/>
      <c r="YO335" s="319"/>
      <c r="YP335" s="319"/>
      <c r="YQ335" s="319"/>
      <c r="YR335" s="319"/>
      <c r="YS335" s="319"/>
      <c r="YT335" s="319"/>
      <c r="YU335" s="319"/>
      <c r="YV335" s="319"/>
      <c r="YW335" s="319"/>
      <c r="YX335" s="319"/>
      <c r="YY335" s="319"/>
      <c r="YZ335" s="319"/>
      <c r="ZA335" s="319"/>
      <c r="ZB335" s="319"/>
      <c r="ZC335" s="319"/>
      <c r="ZD335" s="319"/>
      <c r="ZE335" s="319"/>
      <c r="ZF335" s="319"/>
      <c r="ZG335" s="319"/>
      <c r="ZH335" s="319"/>
      <c r="ZI335" s="319"/>
      <c r="ZJ335" s="319"/>
      <c r="ZK335" s="319"/>
      <c r="ZL335" s="319"/>
      <c r="ZM335" s="319"/>
      <c r="ZN335" s="319"/>
      <c r="ZO335" s="319"/>
      <c r="ZP335" s="319"/>
      <c r="ZQ335" s="319"/>
      <c r="ZR335" s="319"/>
      <c r="ZS335" s="319"/>
      <c r="ZT335" s="319"/>
      <c r="ZU335" s="319"/>
      <c r="ZV335" s="319"/>
      <c r="ZW335" s="319"/>
      <c r="ZX335" s="319"/>
      <c r="ZY335" s="319"/>
      <c r="ZZ335" s="319"/>
      <c r="AAA335" s="319"/>
      <c r="AAB335" s="319"/>
      <c r="AAC335" s="319"/>
      <c r="AAD335" s="319"/>
      <c r="AAE335" s="319"/>
      <c r="AAF335" s="319"/>
      <c r="AAG335" s="319"/>
      <c r="AAH335" s="319"/>
      <c r="AAI335" s="319"/>
      <c r="AAJ335" s="319"/>
      <c r="AAK335" s="319"/>
      <c r="AAL335" s="319"/>
      <c r="AAM335" s="319"/>
      <c r="AAN335" s="319"/>
      <c r="AAO335" s="319"/>
      <c r="AAP335" s="319"/>
      <c r="AAQ335" s="319"/>
      <c r="AAR335" s="319"/>
      <c r="AAS335" s="319"/>
      <c r="AAT335" s="319"/>
      <c r="AAU335" s="319"/>
      <c r="AAV335" s="319"/>
      <c r="AAW335" s="319"/>
      <c r="AAX335" s="319"/>
      <c r="AAY335" s="319"/>
      <c r="AAZ335" s="319"/>
      <c r="ABA335" s="319"/>
      <c r="ABB335" s="319"/>
      <c r="ABC335" s="319"/>
      <c r="ABD335" s="319"/>
      <c r="ABE335" s="319"/>
      <c r="ABF335" s="319"/>
      <c r="ABG335" s="319"/>
      <c r="ABH335" s="319"/>
      <c r="ABI335" s="319"/>
      <c r="ABJ335" s="319"/>
      <c r="ABK335" s="319"/>
      <c r="ABL335" s="319"/>
      <c r="ABM335" s="319"/>
      <c r="ABN335" s="319"/>
      <c r="ABO335" s="319"/>
      <c r="ABP335" s="319"/>
      <c r="ABQ335" s="319"/>
      <c r="ABR335" s="319"/>
      <c r="ABS335" s="319"/>
      <c r="ABT335" s="319"/>
      <c r="ABU335" s="319"/>
      <c r="ABV335" s="319"/>
      <c r="ABW335" s="319"/>
      <c r="ABX335" s="319"/>
      <c r="ABY335" s="319"/>
      <c r="ABZ335" s="319"/>
      <c r="ACA335" s="319"/>
      <c r="ACB335" s="319"/>
      <c r="ACC335" s="319"/>
      <c r="ACD335" s="319"/>
      <c r="ACE335" s="319"/>
      <c r="ACF335" s="319"/>
      <c r="ACG335" s="319"/>
      <c r="ACH335" s="319"/>
      <c r="ACI335" s="319"/>
      <c r="ACJ335" s="319"/>
      <c r="ACK335" s="319"/>
      <c r="ACL335" s="319"/>
      <c r="ACM335" s="319"/>
      <c r="ACN335" s="319"/>
      <c r="ACO335" s="319"/>
      <c r="ACP335" s="319"/>
      <c r="ACQ335" s="319"/>
      <c r="ACR335" s="319"/>
      <c r="ACS335" s="319"/>
      <c r="ACT335" s="319"/>
      <c r="ACU335" s="319"/>
      <c r="ACV335" s="319"/>
      <c r="ACW335" s="319"/>
      <c r="ACX335" s="319"/>
      <c r="ACY335" s="319"/>
      <c r="ACZ335" s="319"/>
      <c r="ADA335" s="319"/>
      <c r="ADB335" s="319"/>
      <c r="ADC335" s="319"/>
      <c r="ADD335" s="319"/>
      <c r="ADE335" s="319"/>
      <c r="ADF335" s="319"/>
      <c r="ADG335" s="319"/>
      <c r="ADH335" s="319"/>
      <c r="ADI335" s="319"/>
      <c r="ADJ335" s="319"/>
      <c r="ADK335" s="319"/>
      <c r="ADL335" s="319"/>
      <c r="ADM335" s="319"/>
      <c r="ADN335" s="319"/>
      <c r="ADO335" s="319"/>
      <c r="ADP335" s="319"/>
      <c r="ADQ335" s="319"/>
      <c r="ADR335" s="319"/>
      <c r="ADS335" s="319"/>
      <c r="ADT335" s="319"/>
      <c r="ADU335" s="319"/>
      <c r="ADV335" s="319"/>
      <c r="ADW335" s="319"/>
      <c r="ADX335" s="319"/>
      <c r="ADY335" s="319"/>
      <c r="ADZ335" s="319"/>
      <c r="AEA335" s="319"/>
      <c r="AEB335" s="319"/>
      <c r="AEC335" s="319"/>
      <c r="AED335" s="319"/>
      <c r="AEE335" s="319"/>
      <c r="AEF335" s="319"/>
      <c r="AEG335" s="319"/>
      <c r="AEH335" s="319"/>
      <c r="AEI335" s="319"/>
      <c r="AEJ335" s="319"/>
      <c r="AEK335" s="319"/>
      <c r="AEL335" s="319"/>
      <c r="AEM335" s="319"/>
      <c r="AEN335" s="319"/>
      <c r="AEO335" s="319"/>
      <c r="AEP335" s="319"/>
      <c r="AEQ335" s="319"/>
      <c r="AER335" s="319"/>
      <c r="AES335" s="319"/>
      <c r="AET335" s="319"/>
      <c r="AEU335" s="319"/>
      <c r="AEV335" s="319"/>
      <c r="AEW335" s="319"/>
      <c r="AEX335" s="319"/>
      <c r="AEY335" s="319"/>
      <c r="AEZ335" s="319"/>
      <c r="AFA335" s="319"/>
      <c r="AFB335" s="319"/>
      <c r="AFC335" s="319"/>
      <c r="AFD335" s="319"/>
      <c r="AFE335" s="319"/>
      <c r="AFF335" s="319"/>
      <c r="AFG335" s="319"/>
      <c r="AFH335" s="319"/>
      <c r="AFI335" s="319"/>
      <c r="AFJ335" s="319"/>
      <c r="AFK335" s="319"/>
      <c r="AFL335" s="319"/>
      <c r="AFM335" s="319"/>
      <c r="AFN335" s="319"/>
      <c r="AFO335" s="319"/>
      <c r="AFP335" s="319"/>
      <c r="AFQ335" s="319"/>
      <c r="AFR335" s="319"/>
      <c r="AFS335" s="319"/>
      <c r="AFT335" s="319"/>
      <c r="AFU335" s="319"/>
      <c r="AFV335" s="319"/>
      <c r="AFW335" s="319"/>
      <c r="AFX335" s="319"/>
      <c r="AFY335" s="319"/>
      <c r="AFZ335" s="319"/>
      <c r="AGA335" s="319"/>
      <c r="AGB335" s="319"/>
      <c r="AGC335" s="319"/>
      <c r="AGD335" s="319"/>
      <c r="AGE335" s="319"/>
      <c r="AGF335" s="319"/>
      <c r="AGG335" s="319"/>
      <c r="AGH335" s="319"/>
      <c r="AGI335" s="319"/>
      <c r="AGJ335" s="319"/>
      <c r="AGK335" s="319"/>
      <c r="AGL335" s="319"/>
      <c r="AGM335" s="319"/>
      <c r="AGN335" s="319"/>
      <c r="AGO335" s="319"/>
      <c r="AGP335" s="319"/>
      <c r="AGQ335" s="319"/>
      <c r="AGR335" s="319"/>
      <c r="AGS335" s="319"/>
      <c r="AGT335" s="319"/>
      <c r="AGU335" s="319"/>
      <c r="AGV335" s="319"/>
      <c r="AGW335" s="319"/>
      <c r="AGX335" s="319"/>
      <c r="AGY335" s="319"/>
      <c r="AGZ335" s="319"/>
      <c r="AHA335" s="319"/>
      <c r="AHB335" s="319"/>
      <c r="AHC335" s="319"/>
      <c r="AHD335" s="319"/>
      <c r="AHE335" s="319"/>
      <c r="AHF335" s="319"/>
      <c r="AHG335" s="319"/>
      <c r="AHH335" s="319"/>
      <c r="AHI335" s="319"/>
      <c r="AHJ335" s="319"/>
      <c r="AHK335" s="319"/>
      <c r="AHL335" s="319"/>
      <c r="AHM335" s="319"/>
      <c r="AHN335" s="319"/>
      <c r="AHO335" s="319"/>
      <c r="AHP335" s="319"/>
      <c r="AHQ335" s="319"/>
      <c r="AHR335" s="319"/>
      <c r="AHS335" s="319"/>
      <c r="AHT335" s="319"/>
      <c r="AHU335" s="319"/>
      <c r="AHV335" s="319"/>
      <c r="AHW335" s="319"/>
      <c r="AHX335" s="319"/>
      <c r="AHY335" s="319"/>
      <c r="AHZ335" s="319"/>
      <c r="AIA335" s="319"/>
      <c r="AIB335" s="319"/>
      <c r="AIC335" s="319"/>
      <c r="AID335" s="319"/>
      <c r="AIE335" s="319"/>
      <c r="AIF335" s="319"/>
      <c r="AIG335" s="319"/>
      <c r="AIH335" s="319"/>
      <c r="AII335" s="319"/>
      <c r="AIJ335" s="319"/>
      <c r="AIK335" s="319"/>
      <c r="AIL335" s="319"/>
      <c r="AIM335" s="319"/>
      <c r="AIN335" s="319"/>
      <c r="AIO335" s="319"/>
      <c r="AIP335" s="319"/>
      <c r="AIQ335" s="319"/>
      <c r="AIR335" s="319"/>
      <c r="AIS335" s="319"/>
      <c r="AIT335" s="319"/>
      <c r="AIU335" s="319"/>
      <c r="AIV335" s="319"/>
      <c r="AIW335" s="319"/>
      <c r="AIX335" s="319"/>
      <c r="AIY335" s="319"/>
      <c r="AIZ335" s="319"/>
      <c r="AJA335" s="319"/>
      <c r="AJB335" s="319"/>
      <c r="AJC335" s="319"/>
      <c r="AJD335" s="319"/>
      <c r="AJE335" s="319"/>
      <c r="AJF335" s="319"/>
      <c r="AJG335" s="319"/>
      <c r="AJH335" s="319"/>
      <c r="AJI335" s="319"/>
      <c r="AJJ335" s="319"/>
      <c r="AJK335" s="319"/>
      <c r="AJL335" s="319"/>
      <c r="AJM335" s="319"/>
      <c r="AJN335" s="319"/>
      <c r="AJO335" s="319"/>
      <c r="AJP335" s="319"/>
      <c r="AJQ335" s="319"/>
      <c r="AJR335" s="319"/>
      <c r="AJS335" s="319"/>
      <c r="AJT335" s="319"/>
      <c r="AJU335" s="319"/>
      <c r="AJV335" s="319"/>
      <c r="AJW335" s="319"/>
      <c r="AJX335" s="319"/>
      <c r="AJY335" s="319"/>
      <c r="AJZ335" s="319"/>
      <c r="AKA335" s="319"/>
      <c r="AKB335" s="319"/>
      <c r="AKC335" s="319"/>
      <c r="AKD335" s="319"/>
      <c r="AKE335" s="319"/>
      <c r="AKF335" s="319"/>
      <c r="AKG335" s="319"/>
      <c r="AKH335" s="319"/>
      <c r="AKI335" s="319"/>
      <c r="AKJ335" s="319"/>
      <c r="AKK335" s="319"/>
      <c r="AKL335" s="319"/>
      <c r="AKM335" s="319"/>
      <c r="AKN335" s="319"/>
      <c r="AKO335" s="319"/>
      <c r="AKP335" s="319"/>
      <c r="AKQ335" s="319"/>
      <c r="AKR335" s="319"/>
      <c r="AKS335" s="319"/>
      <c r="AKT335" s="319"/>
      <c r="AKU335" s="319"/>
      <c r="AKV335" s="319"/>
      <c r="AKW335" s="319"/>
      <c r="AKX335" s="319"/>
      <c r="AKY335" s="319"/>
      <c r="AKZ335" s="319"/>
      <c r="ALA335" s="319"/>
      <c r="ALB335" s="319"/>
      <c r="ALC335" s="319"/>
      <c r="ALD335" s="319"/>
      <c r="ALE335" s="319"/>
      <c r="ALF335" s="319"/>
      <c r="ALG335" s="319"/>
      <c r="ALH335" s="319"/>
      <c r="ALI335" s="319"/>
      <c r="ALJ335" s="319"/>
      <c r="ALK335" s="319"/>
      <c r="ALL335" s="319"/>
      <c r="ALM335" s="319"/>
      <c r="ALN335" s="319"/>
      <c r="ALO335" s="319"/>
      <c r="ALP335" s="319"/>
      <c r="ALQ335" s="319"/>
      <c r="ALR335" s="319"/>
      <c r="ALS335" s="319"/>
      <c r="ALT335" s="319"/>
      <c r="ALU335" s="319"/>
      <c r="ALV335" s="319"/>
      <c r="ALW335" s="319"/>
      <c r="ALX335" s="319"/>
      <c r="ALY335" s="319"/>
      <c r="ALZ335" s="319"/>
      <c r="AMA335" s="319"/>
      <c r="AMB335" s="319"/>
      <c r="AMC335" s="319"/>
      <c r="AMD335" s="319"/>
      <c r="AME335" s="319"/>
      <c r="AMF335" s="319"/>
      <c r="AMG335" s="319"/>
      <c r="AMH335" s="319"/>
      <c r="AMI335" s="319"/>
      <c r="AMJ335" s="319"/>
      <c r="AMK335" s="319"/>
      <c r="AML335" s="319"/>
      <c r="AMM335" s="319"/>
      <c r="AMN335" s="319"/>
    </row>
    <row r="336" spans="1:1028" s="320" customFormat="1" ht="28.5" x14ac:dyDescent="0.2">
      <c r="A336" s="227"/>
      <c r="B336" s="223" t="s">
        <v>692</v>
      </c>
      <c r="C336" s="228" t="s">
        <v>693</v>
      </c>
      <c r="D336" s="223" t="s">
        <v>67</v>
      </c>
      <c r="E336" s="223" t="s">
        <v>694</v>
      </c>
      <c r="F336" s="229" t="s">
        <v>69</v>
      </c>
      <c r="G336" s="230">
        <v>27</v>
      </c>
      <c r="H336" s="231"/>
      <c r="I336" s="231">
        <f t="shared" si="127"/>
        <v>0</v>
      </c>
      <c r="J336" s="231">
        <v>5.0999999999999996</v>
      </c>
      <c r="K336" s="231">
        <v>7.87</v>
      </c>
      <c r="L336" s="375">
        <f t="shared" si="130"/>
        <v>0.20810000000000001</v>
      </c>
      <c r="M336" s="154">
        <f t="shared" si="125"/>
        <v>0</v>
      </c>
      <c r="N336" s="231">
        <f t="shared" si="131"/>
        <v>12.969999999999999</v>
      </c>
      <c r="O336" s="231">
        <f t="shared" si="128"/>
        <v>137.69999999999999</v>
      </c>
      <c r="P336" s="231">
        <f t="shared" si="129"/>
        <v>212.49</v>
      </c>
      <c r="Q336" s="154">
        <f t="shared" si="132"/>
        <v>0</v>
      </c>
      <c r="R336" s="232" t="e">
        <f t="shared" si="133"/>
        <v>#DIV/0!</v>
      </c>
      <c r="S336" s="407"/>
      <c r="T336" s="318"/>
      <c r="U336" s="315"/>
      <c r="V336" s="318"/>
      <c r="W336" s="318"/>
      <c r="X336" s="318"/>
      <c r="Y336" s="317"/>
      <c r="Z336" s="318"/>
      <c r="AA336" s="318"/>
      <c r="AB336" s="318"/>
      <c r="AC336" s="318"/>
      <c r="AD336" s="318"/>
      <c r="AE336" s="318"/>
      <c r="AF336" s="318"/>
      <c r="AG336" s="318"/>
      <c r="AH336" s="318"/>
      <c r="AI336" s="318"/>
      <c r="AJ336" s="318"/>
      <c r="AK336" s="318"/>
      <c r="AL336" s="318"/>
      <c r="AM336" s="318"/>
      <c r="AN336" s="318"/>
      <c r="AO336" s="319"/>
      <c r="AP336" s="319"/>
      <c r="AQ336" s="319"/>
      <c r="AR336" s="319"/>
      <c r="AS336" s="319"/>
      <c r="AT336" s="319"/>
      <c r="AU336" s="319"/>
      <c r="AV336" s="319"/>
      <c r="AW336" s="319"/>
      <c r="AX336" s="319"/>
      <c r="AY336" s="319"/>
      <c r="AZ336" s="319"/>
      <c r="BA336" s="319"/>
      <c r="BB336" s="319"/>
      <c r="BC336" s="319"/>
      <c r="BD336" s="319"/>
      <c r="BE336" s="319"/>
      <c r="BF336" s="319"/>
      <c r="BG336" s="319"/>
      <c r="BH336" s="319"/>
      <c r="BI336" s="319"/>
      <c r="BJ336" s="319"/>
      <c r="BK336" s="319"/>
      <c r="BL336" s="319"/>
      <c r="BM336" s="319"/>
      <c r="BN336" s="319"/>
      <c r="BO336" s="319"/>
      <c r="BP336" s="319"/>
      <c r="BQ336" s="319"/>
      <c r="BR336" s="319"/>
      <c r="BS336" s="319"/>
      <c r="BT336" s="319"/>
      <c r="BU336" s="319"/>
      <c r="BV336" s="319"/>
      <c r="BW336" s="319"/>
      <c r="BX336" s="319"/>
      <c r="BY336" s="319"/>
      <c r="BZ336" s="319"/>
      <c r="CA336" s="319"/>
      <c r="CB336" s="319"/>
      <c r="CC336" s="319"/>
      <c r="CD336" s="319"/>
      <c r="CE336" s="319"/>
      <c r="CF336" s="319"/>
      <c r="CG336" s="319"/>
      <c r="CH336" s="319"/>
      <c r="CI336" s="319"/>
      <c r="CJ336" s="319"/>
      <c r="CK336" s="319"/>
      <c r="CL336" s="319"/>
      <c r="CM336" s="319"/>
      <c r="CN336" s="319"/>
      <c r="CO336" s="319"/>
      <c r="CP336" s="319"/>
      <c r="CQ336" s="319"/>
      <c r="CR336" s="319"/>
      <c r="CS336" s="319"/>
      <c r="CT336" s="319"/>
      <c r="CU336" s="319"/>
      <c r="CV336" s="319"/>
      <c r="CW336" s="319"/>
      <c r="CX336" s="319"/>
      <c r="CY336" s="319"/>
      <c r="CZ336" s="319"/>
      <c r="DA336" s="319"/>
      <c r="DB336" s="319"/>
      <c r="DC336" s="319"/>
      <c r="DD336" s="319"/>
      <c r="DE336" s="319"/>
      <c r="DF336" s="319"/>
      <c r="DG336" s="319"/>
      <c r="DH336" s="319"/>
      <c r="DI336" s="319"/>
      <c r="DJ336" s="319"/>
      <c r="DK336" s="319"/>
      <c r="DL336" s="319"/>
      <c r="DM336" s="319"/>
      <c r="DN336" s="319"/>
      <c r="DO336" s="319"/>
      <c r="DP336" s="319"/>
      <c r="DQ336" s="319"/>
      <c r="DR336" s="319"/>
      <c r="DS336" s="319"/>
      <c r="DT336" s="319"/>
      <c r="DU336" s="319"/>
      <c r="DV336" s="319"/>
      <c r="DW336" s="319"/>
      <c r="DX336" s="319"/>
      <c r="DY336" s="319"/>
      <c r="DZ336" s="319"/>
      <c r="EA336" s="319"/>
      <c r="EB336" s="319"/>
      <c r="EC336" s="319"/>
      <c r="ED336" s="319"/>
      <c r="EE336" s="319"/>
      <c r="EF336" s="319"/>
      <c r="EG336" s="319"/>
      <c r="EH336" s="319"/>
      <c r="EI336" s="319"/>
      <c r="EJ336" s="319"/>
      <c r="EK336" s="319"/>
      <c r="EL336" s="319"/>
      <c r="EM336" s="319"/>
      <c r="EN336" s="319"/>
      <c r="EO336" s="319"/>
      <c r="EP336" s="319"/>
      <c r="EQ336" s="319"/>
      <c r="ER336" s="319"/>
      <c r="ES336" s="319"/>
      <c r="ET336" s="319"/>
      <c r="EU336" s="319"/>
      <c r="EV336" s="319"/>
      <c r="EW336" s="319"/>
      <c r="EX336" s="319"/>
      <c r="EY336" s="319"/>
      <c r="EZ336" s="319"/>
      <c r="FA336" s="319"/>
      <c r="FB336" s="319"/>
      <c r="FC336" s="319"/>
      <c r="FD336" s="319"/>
      <c r="FE336" s="319"/>
      <c r="FF336" s="319"/>
      <c r="FG336" s="319"/>
      <c r="FH336" s="319"/>
      <c r="FI336" s="319"/>
      <c r="FJ336" s="319"/>
      <c r="FK336" s="319"/>
      <c r="FL336" s="319"/>
      <c r="FM336" s="319"/>
      <c r="FN336" s="319"/>
      <c r="FO336" s="319"/>
      <c r="FP336" s="319"/>
      <c r="FQ336" s="319"/>
      <c r="FR336" s="319"/>
      <c r="FS336" s="319"/>
      <c r="FT336" s="319"/>
      <c r="FU336" s="319"/>
      <c r="FV336" s="319"/>
      <c r="FW336" s="319"/>
      <c r="FX336" s="319"/>
      <c r="FY336" s="319"/>
      <c r="FZ336" s="319"/>
      <c r="GA336" s="319"/>
      <c r="GB336" s="319"/>
      <c r="GC336" s="319"/>
      <c r="GD336" s="319"/>
      <c r="GE336" s="319"/>
      <c r="GF336" s="319"/>
      <c r="GG336" s="319"/>
      <c r="GH336" s="319"/>
      <c r="GI336" s="319"/>
      <c r="GJ336" s="319"/>
      <c r="GK336" s="319"/>
      <c r="GL336" s="319"/>
      <c r="GM336" s="319"/>
      <c r="GN336" s="319"/>
      <c r="GO336" s="319"/>
      <c r="GP336" s="319"/>
      <c r="GQ336" s="319"/>
      <c r="GR336" s="319"/>
      <c r="GS336" s="319"/>
      <c r="GT336" s="319"/>
      <c r="GU336" s="319"/>
      <c r="GV336" s="319"/>
      <c r="GW336" s="319"/>
      <c r="GX336" s="319"/>
      <c r="GY336" s="319"/>
      <c r="GZ336" s="319"/>
      <c r="HA336" s="319"/>
      <c r="HB336" s="319"/>
      <c r="HC336" s="319"/>
      <c r="HD336" s="319"/>
      <c r="HE336" s="319"/>
      <c r="HF336" s="319"/>
      <c r="HG336" s="319"/>
      <c r="HH336" s="319"/>
      <c r="HI336" s="319"/>
      <c r="HJ336" s="319"/>
      <c r="HK336" s="319"/>
      <c r="HL336" s="319"/>
      <c r="HM336" s="319"/>
      <c r="HN336" s="319"/>
      <c r="HO336" s="319"/>
      <c r="HP336" s="319"/>
      <c r="HQ336" s="319"/>
      <c r="HR336" s="319"/>
      <c r="HS336" s="319"/>
      <c r="HT336" s="319"/>
      <c r="HU336" s="319"/>
      <c r="HV336" s="319"/>
      <c r="HW336" s="319"/>
      <c r="HX336" s="319"/>
      <c r="HY336" s="319"/>
      <c r="HZ336" s="319"/>
      <c r="IA336" s="319"/>
      <c r="IB336" s="319"/>
      <c r="IC336" s="319"/>
      <c r="ID336" s="319"/>
      <c r="IE336" s="319"/>
      <c r="IF336" s="319"/>
      <c r="IG336" s="319"/>
      <c r="IH336" s="319"/>
      <c r="II336" s="319"/>
      <c r="IJ336" s="319"/>
      <c r="IK336" s="319"/>
      <c r="IL336" s="319"/>
      <c r="IM336" s="319"/>
      <c r="IN336" s="319"/>
      <c r="IO336" s="319"/>
      <c r="IP336" s="319"/>
      <c r="IQ336" s="319"/>
      <c r="IR336" s="319"/>
      <c r="IS336" s="319"/>
      <c r="IT336" s="319"/>
      <c r="IU336" s="319"/>
      <c r="IV336" s="319"/>
      <c r="IW336" s="319"/>
      <c r="IX336" s="319"/>
      <c r="IY336" s="319"/>
      <c r="IZ336" s="319"/>
      <c r="JA336" s="319"/>
      <c r="JB336" s="319"/>
      <c r="JC336" s="319"/>
      <c r="JD336" s="319"/>
      <c r="JE336" s="319"/>
      <c r="JF336" s="319"/>
      <c r="JG336" s="319"/>
      <c r="JH336" s="319"/>
      <c r="JI336" s="319"/>
      <c r="JJ336" s="319"/>
      <c r="JK336" s="319"/>
      <c r="JL336" s="319"/>
      <c r="JM336" s="319"/>
      <c r="JN336" s="319"/>
      <c r="JO336" s="319"/>
      <c r="JP336" s="319"/>
      <c r="JQ336" s="319"/>
      <c r="JR336" s="319"/>
      <c r="JS336" s="319"/>
      <c r="JT336" s="319"/>
      <c r="JU336" s="319"/>
      <c r="JV336" s="319"/>
      <c r="JW336" s="319"/>
      <c r="JX336" s="319"/>
      <c r="JY336" s="319"/>
      <c r="JZ336" s="319"/>
      <c r="KA336" s="319"/>
      <c r="KB336" s="319"/>
      <c r="KC336" s="319"/>
      <c r="KD336" s="319"/>
      <c r="KE336" s="319"/>
      <c r="KF336" s="319"/>
      <c r="KG336" s="319"/>
      <c r="KH336" s="319"/>
      <c r="KI336" s="319"/>
      <c r="KJ336" s="319"/>
      <c r="KK336" s="319"/>
      <c r="KL336" s="319"/>
      <c r="KM336" s="319"/>
      <c r="KN336" s="319"/>
      <c r="KO336" s="319"/>
      <c r="KP336" s="319"/>
      <c r="KQ336" s="319"/>
      <c r="KR336" s="319"/>
      <c r="KS336" s="319"/>
      <c r="KT336" s="319"/>
      <c r="KU336" s="319"/>
      <c r="KV336" s="319"/>
      <c r="KW336" s="319"/>
      <c r="KX336" s="319"/>
      <c r="KY336" s="319"/>
      <c r="KZ336" s="319"/>
      <c r="LA336" s="319"/>
      <c r="LB336" s="319"/>
      <c r="LC336" s="319"/>
      <c r="LD336" s="319"/>
      <c r="LE336" s="319"/>
      <c r="LF336" s="319"/>
      <c r="LG336" s="319"/>
      <c r="LH336" s="319"/>
      <c r="LI336" s="319"/>
      <c r="LJ336" s="319"/>
      <c r="LK336" s="319"/>
      <c r="LL336" s="319"/>
      <c r="LM336" s="319"/>
      <c r="LN336" s="319"/>
      <c r="LO336" s="319"/>
      <c r="LP336" s="319"/>
      <c r="LQ336" s="319"/>
      <c r="LR336" s="319"/>
      <c r="LS336" s="319"/>
      <c r="LT336" s="319"/>
      <c r="LU336" s="319"/>
      <c r="LV336" s="319"/>
      <c r="LW336" s="319"/>
      <c r="LX336" s="319"/>
      <c r="LY336" s="319"/>
      <c r="LZ336" s="319"/>
      <c r="MA336" s="319"/>
      <c r="MB336" s="319"/>
      <c r="MC336" s="319"/>
      <c r="MD336" s="319"/>
      <c r="ME336" s="319"/>
      <c r="MF336" s="319"/>
      <c r="MG336" s="319"/>
      <c r="MH336" s="319"/>
      <c r="MI336" s="319"/>
      <c r="MJ336" s="319"/>
      <c r="MK336" s="319"/>
      <c r="ML336" s="319"/>
      <c r="MM336" s="319"/>
      <c r="MN336" s="319"/>
      <c r="MO336" s="319"/>
      <c r="MP336" s="319"/>
      <c r="MQ336" s="319"/>
      <c r="MR336" s="319"/>
      <c r="MS336" s="319"/>
      <c r="MT336" s="319"/>
      <c r="MU336" s="319"/>
      <c r="MV336" s="319"/>
      <c r="MW336" s="319"/>
      <c r="MX336" s="319"/>
      <c r="MY336" s="319"/>
      <c r="MZ336" s="319"/>
      <c r="NA336" s="319"/>
      <c r="NB336" s="319"/>
      <c r="NC336" s="319"/>
      <c r="ND336" s="319"/>
      <c r="NE336" s="319"/>
      <c r="NF336" s="319"/>
      <c r="NG336" s="319"/>
      <c r="NH336" s="319"/>
      <c r="NI336" s="319"/>
      <c r="NJ336" s="319"/>
      <c r="NK336" s="319"/>
      <c r="NL336" s="319"/>
      <c r="NM336" s="319"/>
      <c r="NN336" s="319"/>
      <c r="NO336" s="319"/>
      <c r="NP336" s="319"/>
      <c r="NQ336" s="319"/>
      <c r="NR336" s="319"/>
      <c r="NS336" s="319"/>
      <c r="NT336" s="319"/>
      <c r="NU336" s="319"/>
      <c r="NV336" s="319"/>
      <c r="NW336" s="319"/>
      <c r="NX336" s="319"/>
      <c r="NY336" s="319"/>
      <c r="NZ336" s="319"/>
      <c r="OA336" s="319"/>
      <c r="OB336" s="319"/>
      <c r="OC336" s="319"/>
      <c r="OD336" s="319"/>
      <c r="OE336" s="319"/>
      <c r="OF336" s="319"/>
      <c r="OG336" s="319"/>
      <c r="OH336" s="319"/>
      <c r="OI336" s="319"/>
      <c r="OJ336" s="319"/>
      <c r="OK336" s="319"/>
      <c r="OL336" s="319"/>
      <c r="OM336" s="319"/>
      <c r="ON336" s="319"/>
      <c r="OO336" s="319"/>
      <c r="OP336" s="319"/>
      <c r="OQ336" s="319"/>
      <c r="OR336" s="319"/>
      <c r="OS336" s="319"/>
      <c r="OT336" s="319"/>
      <c r="OU336" s="319"/>
      <c r="OV336" s="319"/>
      <c r="OW336" s="319"/>
      <c r="OX336" s="319"/>
      <c r="OY336" s="319"/>
      <c r="OZ336" s="319"/>
      <c r="PA336" s="319"/>
      <c r="PB336" s="319"/>
      <c r="PC336" s="319"/>
      <c r="PD336" s="319"/>
      <c r="PE336" s="319"/>
      <c r="PF336" s="319"/>
      <c r="PG336" s="319"/>
      <c r="PH336" s="319"/>
      <c r="PI336" s="319"/>
      <c r="PJ336" s="319"/>
      <c r="PK336" s="319"/>
      <c r="PL336" s="319"/>
      <c r="PM336" s="319"/>
      <c r="PN336" s="319"/>
      <c r="PO336" s="319"/>
      <c r="PP336" s="319"/>
      <c r="PQ336" s="319"/>
      <c r="PR336" s="319"/>
      <c r="PS336" s="319"/>
      <c r="PT336" s="319"/>
      <c r="PU336" s="319"/>
      <c r="PV336" s="319"/>
      <c r="PW336" s="319"/>
      <c r="PX336" s="319"/>
      <c r="PY336" s="319"/>
      <c r="PZ336" s="319"/>
      <c r="QA336" s="319"/>
      <c r="QB336" s="319"/>
      <c r="QC336" s="319"/>
      <c r="QD336" s="319"/>
      <c r="QE336" s="319"/>
      <c r="QF336" s="319"/>
      <c r="QG336" s="319"/>
      <c r="QH336" s="319"/>
      <c r="QI336" s="319"/>
      <c r="QJ336" s="319"/>
      <c r="QK336" s="319"/>
      <c r="QL336" s="319"/>
      <c r="QM336" s="319"/>
      <c r="QN336" s="319"/>
      <c r="QO336" s="319"/>
      <c r="QP336" s="319"/>
      <c r="QQ336" s="319"/>
      <c r="QR336" s="319"/>
      <c r="QS336" s="319"/>
      <c r="QT336" s="319"/>
      <c r="QU336" s="319"/>
      <c r="QV336" s="319"/>
      <c r="QW336" s="319"/>
      <c r="QX336" s="319"/>
      <c r="QY336" s="319"/>
      <c r="QZ336" s="319"/>
      <c r="RA336" s="319"/>
      <c r="RB336" s="319"/>
      <c r="RC336" s="319"/>
      <c r="RD336" s="319"/>
      <c r="RE336" s="319"/>
      <c r="RF336" s="319"/>
      <c r="RG336" s="319"/>
      <c r="RH336" s="319"/>
      <c r="RI336" s="319"/>
      <c r="RJ336" s="319"/>
      <c r="RK336" s="319"/>
      <c r="RL336" s="319"/>
      <c r="RM336" s="319"/>
      <c r="RN336" s="319"/>
      <c r="RO336" s="319"/>
      <c r="RP336" s="319"/>
      <c r="RQ336" s="319"/>
      <c r="RR336" s="319"/>
      <c r="RS336" s="319"/>
      <c r="RT336" s="319"/>
      <c r="RU336" s="319"/>
      <c r="RV336" s="319"/>
      <c r="RW336" s="319"/>
      <c r="RX336" s="319"/>
      <c r="RY336" s="319"/>
      <c r="RZ336" s="319"/>
      <c r="SA336" s="319"/>
      <c r="SB336" s="319"/>
      <c r="SC336" s="319"/>
      <c r="SD336" s="319"/>
      <c r="SE336" s="319"/>
      <c r="SF336" s="319"/>
      <c r="SG336" s="319"/>
      <c r="SH336" s="319"/>
      <c r="SI336" s="319"/>
      <c r="SJ336" s="319"/>
      <c r="SK336" s="319"/>
      <c r="SL336" s="319"/>
      <c r="SM336" s="319"/>
      <c r="SN336" s="319"/>
      <c r="SO336" s="319"/>
      <c r="SP336" s="319"/>
      <c r="SQ336" s="319"/>
      <c r="SR336" s="319"/>
      <c r="SS336" s="319"/>
      <c r="ST336" s="319"/>
      <c r="SU336" s="319"/>
      <c r="SV336" s="319"/>
      <c r="SW336" s="319"/>
      <c r="SX336" s="319"/>
      <c r="SY336" s="319"/>
      <c r="SZ336" s="319"/>
      <c r="TA336" s="319"/>
      <c r="TB336" s="319"/>
      <c r="TC336" s="319"/>
      <c r="TD336" s="319"/>
      <c r="TE336" s="319"/>
      <c r="TF336" s="319"/>
      <c r="TG336" s="319"/>
      <c r="TH336" s="319"/>
      <c r="TI336" s="319"/>
      <c r="TJ336" s="319"/>
      <c r="TK336" s="319"/>
      <c r="TL336" s="319"/>
      <c r="TM336" s="319"/>
      <c r="TN336" s="319"/>
      <c r="TO336" s="319"/>
      <c r="TP336" s="319"/>
      <c r="TQ336" s="319"/>
      <c r="TR336" s="319"/>
      <c r="TS336" s="319"/>
      <c r="TT336" s="319"/>
      <c r="TU336" s="319"/>
      <c r="TV336" s="319"/>
      <c r="TW336" s="319"/>
      <c r="TX336" s="319"/>
      <c r="TY336" s="319"/>
      <c r="TZ336" s="319"/>
      <c r="UA336" s="319"/>
      <c r="UB336" s="319"/>
      <c r="UC336" s="319"/>
      <c r="UD336" s="319"/>
      <c r="UE336" s="319"/>
      <c r="UF336" s="319"/>
      <c r="UG336" s="319"/>
      <c r="UH336" s="319"/>
      <c r="UI336" s="319"/>
      <c r="UJ336" s="319"/>
      <c r="UK336" s="319"/>
      <c r="UL336" s="319"/>
      <c r="UM336" s="319"/>
      <c r="UN336" s="319"/>
      <c r="UO336" s="319"/>
      <c r="UP336" s="319"/>
      <c r="UQ336" s="319"/>
      <c r="UR336" s="319"/>
      <c r="US336" s="319"/>
      <c r="UT336" s="319"/>
      <c r="UU336" s="319"/>
      <c r="UV336" s="319"/>
      <c r="UW336" s="319"/>
      <c r="UX336" s="319"/>
      <c r="UY336" s="319"/>
      <c r="UZ336" s="319"/>
      <c r="VA336" s="319"/>
      <c r="VB336" s="319"/>
      <c r="VC336" s="319"/>
      <c r="VD336" s="319"/>
      <c r="VE336" s="319"/>
      <c r="VF336" s="319"/>
      <c r="VG336" s="319"/>
      <c r="VH336" s="319"/>
      <c r="VI336" s="319"/>
      <c r="VJ336" s="319"/>
      <c r="VK336" s="319"/>
      <c r="VL336" s="319"/>
      <c r="VM336" s="319"/>
      <c r="VN336" s="319"/>
      <c r="VO336" s="319"/>
      <c r="VP336" s="319"/>
      <c r="VQ336" s="319"/>
      <c r="VR336" s="319"/>
      <c r="VS336" s="319"/>
      <c r="VT336" s="319"/>
      <c r="VU336" s="319"/>
      <c r="VV336" s="319"/>
      <c r="VW336" s="319"/>
      <c r="VX336" s="319"/>
      <c r="VY336" s="319"/>
      <c r="VZ336" s="319"/>
      <c r="WA336" s="319"/>
      <c r="WB336" s="319"/>
      <c r="WC336" s="319"/>
      <c r="WD336" s="319"/>
      <c r="WE336" s="319"/>
      <c r="WF336" s="319"/>
      <c r="WG336" s="319"/>
      <c r="WH336" s="319"/>
      <c r="WI336" s="319"/>
      <c r="WJ336" s="319"/>
      <c r="WK336" s="319"/>
      <c r="WL336" s="319"/>
      <c r="WM336" s="319"/>
      <c r="WN336" s="319"/>
      <c r="WO336" s="319"/>
      <c r="WP336" s="319"/>
      <c r="WQ336" s="319"/>
      <c r="WR336" s="319"/>
      <c r="WS336" s="319"/>
      <c r="WT336" s="319"/>
      <c r="WU336" s="319"/>
      <c r="WV336" s="319"/>
      <c r="WW336" s="319"/>
      <c r="WX336" s="319"/>
      <c r="WY336" s="319"/>
      <c r="WZ336" s="319"/>
      <c r="XA336" s="319"/>
      <c r="XB336" s="319"/>
      <c r="XC336" s="319"/>
      <c r="XD336" s="319"/>
      <c r="XE336" s="319"/>
      <c r="XF336" s="319"/>
      <c r="XG336" s="319"/>
      <c r="XH336" s="319"/>
      <c r="XI336" s="319"/>
      <c r="XJ336" s="319"/>
      <c r="XK336" s="319"/>
      <c r="XL336" s="319"/>
      <c r="XM336" s="319"/>
      <c r="XN336" s="319"/>
      <c r="XO336" s="319"/>
      <c r="XP336" s="319"/>
      <c r="XQ336" s="319"/>
      <c r="XR336" s="319"/>
      <c r="XS336" s="319"/>
      <c r="XT336" s="319"/>
      <c r="XU336" s="319"/>
      <c r="XV336" s="319"/>
      <c r="XW336" s="319"/>
      <c r="XX336" s="319"/>
      <c r="XY336" s="319"/>
      <c r="XZ336" s="319"/>
      <c r="YA336" s="319"/>
      <c r="YB336" s="319"/>
      <c r="YC336" s="319"/>
      <c r="YD336" s="319"/>
      <c r="YE336" s="319"/>
      <c r="YF336" s="319"/>
      <c r="YG336" s="319"/>
      <c r="YH336" s="319"/>
      <c r="YI336" s="319"/>
      <c r="YJ336" s="319"/>
      <c r="YK336" s="319"/>
      <c r="YL336" s="319"/>
      <c r="YM336" s="319"/>
      <c r="YN336" s="319"/>
      <c r="YO336" s="319"/>
      <c r="YP336" s="319"/>
      <c r="YQ336" s="319"/>
      <c r="YR336" s="319"/>
      <c r="YS336" s="319"/>
      <c r="YT336" s="319"/>
      <c r="YU336" s="319"/>
      <c r="YV336" s="319"/>
      <c r="YW336" s="319"/>
      <c r="YX336" s="319"/>
      <c r="YY336" s="319"/>
      <c r="YZ336" s="319"/>
      <c r="ZA336" s="319"/>
      <c r="ZB336" s="319"/>
      <c r="ZC336" s="319"/>
      <c r="ZD336" s="319"/>
      <c r="ZE336" s="319"/>
      <c r="ZF336" s="319"/>
      <c r="ZG336" s="319"/>
      <c r="ZH336" s="319"/>
      <c r="ZI336" s="319"/>
      <c r="ZJ336" s="319"/>
      <c r="ZK336" s="319"/>
      <c r="ZL336" s="319"/>
      <c r="ZM336" s="319"/>
      <c r="ZN336" s="319"/>
      <c r="ZO336" s="319"/>
      <c r="ZP336" s="319"/>
      <c r="ZQ336" s="319"/>
      <c r="ZR336" s="319"/>
      <c r="ZS336" s="319"/>
      <c r="ZT336" s="319"/>
      <c r="ZU336" s="319"/>
      <c r="ZV336" s="319"/>
      <c r="ZW336" s="319"/>
      <c r="ZX336" s="319"/>
      <c r="ZY336" s="319"/>
      <c r="ZZ336" s="319"/>
      <c r="AAA336" s="319"/>
      <c r="AAB336" s="319"/>
      <c r="AAC336" s="319"/>
      <c r="AAD336" s="319"/>
      <c r="AAE336" s="319"/>
      <c r="AAF336" s="319"/>
      <c r="AAG336" s="319"/>
      <c r="AAH336" s="319"/>
      <c r="AAI336" s="319"/>
      <c r="AAJ336" s="319"/>
      <c r="AAK336" s="319"/>
      <c r="AAL336" s="319"/>
      <c r="AAM336" s="319"/>
      <c r="AAN336" s="319"/>
      <c r="AAO336" s="319"/>
      <c r="AAP336" s="319"/>
      <c r="AAQ336" s="319"/>
      <c r="AAR336" s="319"/>
      <c r="AAS336" s="319"/>
      <c r="AAT336" s="319"/>
      <c r="AAU336" s="319"/>
      <c r="AAV336" s="319"/>
      <c r="AAW336" s="319"/>
      <c r="AAX336" s="319"/>
      <c r="AAY336" s="319"/>
      <c r="AAZ336" s="319"/>
      <c r="ABA336" s="319"/>
      <c r="ABB336" s="319"/>
      <c r="ABC336" s="319"/>
      <c r="ABD336" s="319"/>
      <c r="ABE336" s="319"/>
      <c r="ABF336" s="319"/>
      <c r="ABG336" s="319"/>
      <c r="ABH336" s="319"/>
      <c r="ABI336" s="319"/>
      <c r="ABJ336" s="319"/>
      <c r="ABK336" s="319"/>
      <c r="ABL336" s="319"/>
      <c r="ABM336" s="319"/>
      <c r="ABN336" s="319"/>
      <c r="ABO336" s="319"/>
      <c r="ABP336" s="319"/>
      <c r="ABQ336" s="319"/>
      <c r="ABR336" s="319"/>
      <c r="ABS336" s="319"/>
      <c r="ABT336" s="319"/>
      <c r="ABU336" s="319"/>
      <c r="ABV336" s="319"/>
      <c r="ABW336" s="319"/>
      <c r="ABX336" s="319"/>
      <c r="ABY336" s="319"/>
      <c r="ABZ336" s="319"/>
      <c r="ACA336" s="319"/>
      <c r="ACB336" s="319"/>
      <c r="ACC336" s="319"/>
      <c r="ACD336" s="319"/>
      <c r="ACE336" s="319"/>
      <c r="ACF336" s="319"/>
      <c r="ACG336" s="319"/>
      <c r="ACH336" s="319"/>
      <c r="ACI336" s="319"/>
      <c r="ACJ336" s="319"/>
      <c r="ACK336" s="319"/>
      <c r="ACL336" s="319"/>
      <c r="ACM336" s="319"/>
      <c r="ACN336" s="319"/>
      <c r="ACO336" s="319"/>
      <c r="ACP336" s="319"/>
      <c r="ACQ336" s="319"/>
      <c r="ACR336" s="319"/>
      <c r="ACS336" s="319"/>
      <c r="ACT336" s="319"/>
      <c r="ACU336" s="319"/>
      <c r="ACV336" s="319"/>
      <c r="ACW336" s="319"/>
      <c r="ACX336" s="319"/>
      <c r="ACY336" s="319"/>
      <c r="ACZ336" s="319"/>
      <c r="ADA336" s="319"/>
      <c r="ADB336" s="319"/>
      <c r="ADC336" s="319"/>
      <c r="ADD336" s="319"/>
      <c r="ADE336" s="319"/>
      <c r="ADF336" s="319"/>
      <c r="ADG336" s="319"/>
      <c r="ADH336" s="319"/>
      <c r="ADI336" s="319"/>
      <c r="ADJ336" s="319"/>
      <c r="ADK336" s="319"/>
      <c r="ADL336" s="319"/>
      <c r="ADM336" s="319"/>
      <c r="ADN336" s="319"/>
      <c r="ADO336" s="319"/>
      <c r="ADP336" s="319"/>
      <c r="ADQ336" s="319"/>
      <c r="ADR336" s="319"/>
      <c r="ADS336" s="319"/>
      <c r="ADT336" s="319"/>
      <c r="ADU336" s="319"/>
      <c r="ADV336" s="319"/>
      <c r="ADW336" s="319"/>
      <c r="ADX336" s="319"/>
      <c r="ADY336" s="319"/>
      <c r="ADZ336" s="319"/>
      <c r="AEA336" s="319"/>
      <c r="AEB336" s="319"/>
      <c r="AEC336" s="319"/>
      <c r="AED336" s="319"/>
      <c r="AEE336" s="319"/>
      <c r="AEF336" s="319"/>
      <c r="AEG336" s="319"/>
      <c r="AEH336" s="319"/>
      <c r="AEI336" s="319"/>
      <c r="AEJ336" s="319"/>
      <c r="AEK336" s="319"/>
      <c r="AEL336" s="319"/>
      <c r="AEM336" s="319"/>
      <c r="AEN336" s="319"/>
      <c r="AEO336" s="319"/>
      <c r="AEP336" s="319"/>
      <c r="AEQ336" s="319"/>
      <c r="AER336" s="319"/>
      <c r="AES336" s="319"/>
      <c r="AET336" s="319"/>
      <c r="AEU336" s="319"/>
      <c r="AEV336" s="319"/>
      <c r="AEW336" s="319"/>
      <c r="AEX336" s="319"/>
      <c r="AEY336" s="319"/>
      <c r="AEZ336" s="319"/>
      <c r="AFA336" s="319"/>
      <c r="AFB336" s="319"/>
      <c r="AFC336" s="319"/>
      <c r="AFD336" s="319"/>
      <c r="AFE336" s="319"/>
      <c r="AFF336" s="319"/>
      <c r="AFG336" s="319"/>
      <c r="AFH336" s="319"/>
      <c r="AFI336" s="319"/>
      <c r="AFJ336" s="319"/>
      <c r="AFK336" s="319"/>
      <c r="AFL336" s="319"/>
      <c r="AFM336" s="319"/>
      <c r="AFN336" s="319"/>
      <c r="AFO336" s="319"/>
      <c r="AFP336" s="319"/>
      <c r="AFQ336" s="319"/>
      <c r="AFR336" s="319"/>
      <c r="AFS336" s="319"/>
      <c r="AFT336" s="319"/>
      <c r="AFU336" s="319"/>
      <c r="AFV336" s="319"/>
      <c r="AFW336" s="319"/>
      <c r="AFX336" s="319"/>
      <c r="AFY336" s="319"/>
      <c r="AFZ336" s="319"/>
      <c r="AGA336" s="319"/>
      <c r="AGB336" s="319"/>
      <c r="AGC336" s="319"/>
      <c r="AGD336" s="319"/>
      <c r="AGE336" s="319"/>
      <c r="AGF336" s="319"/>
      <c r="AGG336" s="319"/>
      <c r="AGH336" s="319"/>
      <c r="AGI336" s="319"/>
      <c r="AGJ336" s="319"/>
      <c r="AGK336" s="319"/>
      <c r="AGL336" s="319"/>
      <c r="AGM336" s="319"/>
      <c r="AGN336" s="319"/>
      <c r="AGO336" s="319"/>
      <c r="AGP336" s="319"/>
      <c r="AGQ336" s="319"/>
      <c r="AGR336" s="319"/>
      <c r="AGS336" s="319"/>
      <c r="AGT336" s="319"/>
      <c r="AGU336" s="319"/>
      <c r="AGV336" s="319"/>
      <c r="AGW336" s="319"/>
      <c r="AGX336" s="319"/>
      <c r="AGY336" s="319"/>
      <c r="AGZ336" s="319"/>
      <c r="AHA336" s="319"/>
      <c r="AHB336" s="319"/>
      <c r="AHC336" s="319"/>
      <c r="AHD336" s="319"/>
      <c r="AHE336" s="319"/>
      <c r="AHF336" s="319"/>
      <c r="AHG336" s="319"/>
      <c r="AHH336" s="319"/>
      <c r="AHI336" s="319"/>
      <c r="AHJ336" s="319"/>
      <c r="AHK336" s="319"/>
      <c r="AHL336" s="319"/>
      <c r="AHM336" s="319"/>
      <c r="AHN336" s="319"/>
      <c r="AHO336" s="319"/>
      <c r="AHP336" s="319"/>
      <c r="AHQ336" s="319"/>
      <c r="AHR336" s="319"/>
      <c r="AHS336" s="319"/>
      <c r="AHT336" s="319"/>
      <c r="AHU336" s="319"/>
      <c r="AHV336" s="319"/>
      <c r="AHW336" s="319"/>
      <c r="AHX336" s="319"/>
      <c r="AHY336" s="319"/>
      <c r="AHZ336" s="319"/>
      <c r="AIA336" s="319"/>
      <c r="AIB336" s="319"/>
      <c r="AIC336" s="319"/>
      <c r="AID336" s="319"/>
      <c r="AIE336" s="319"/>
      <c r="AIF336" s="319"/>
      <c r="AIG336" s="319"/>
      <c r="AIH336" s="319"/>
      <c r="AII336" s="319"/>
      <c r="AIJ336" s="319"/>
      <c r="AIK336" s="319"/>
      <c r="AIL336" s="319"/>
      <c r="AIM336" s="319"/>
      <c r="AIN336" s="319"/>
      <c r="AIO336" s="319"/>
      <c r="AIP336" s="319"/>
      <c r="AIQ336" s="319"/>
      <c r="AIR336" s="319"/>
      <c r="AIS336" s="319"/>
      <c r="AIT336" s="319"/>
      <c r="AIU336" s="319"/>
      <c r="AIV336" s="319"/>
      <c r="AIW336" s="319"/>
      <c r="AIX336" s="319"/>
      <c r="AIY336" s="319"/>
      <c r="AIZ336" s="319"/>
      <c r="AJA336" s="319"/>
      <c r="AJB336" s="319"/>
      <c r="AJC336" s="319"/>
      <c r="AJD336" s="319"/>
      <c r="AJE336" s="319"/>
      <c r="AJF336" s="319"/>
      <c r="AJG336" s="319"/>
      <c r="AJH336" s="319"/>
      <c r="AJI336" s="319"/>
      <c r="AJJ336" s="319"/>
      <c r="AJK336" s="319"/>
      <c r="AJL336" s="319"/>
      <c r="AJM336" s="319"/>
      <c r="AJN336" s="319"/>
      <c r="AJO336" s="319"/>
      <c r="AJP336" s="319"/>
      <c r="AJQ336" s="319"/>
      <c r="AJR336" s="319"/>
      <c r="AJS336" s="319"/>
      <c r="AJT336" s="319"/>
      <c r="AJU336" s="319"/>
      <c r="AJV336" s="319"/>
      <c r="AJW336" s="319"/>
      <c r="AJX336" s="319"/>
      <c r="AJY336" s="319"/>
      <c r="AJZ336" s="319"/>
      <c r="AKA336" s="319"/>
      <c r="AKB336" s="319"/>
      <c r="AKC336" s="319"/>
      <c r="AKD336" s="319"/>
      <c r="AKE336" s="319"/>
      <c r="AKF336" s="319"/>
      <c r="AKG336" s="319"/>
      <c r="AKH336" s="319"/>
      <c r="AKI336" s="319"/>
      <c r="AKJ336" s="319"/>
      <c r="AKK336" s="319"/>
      <c r="AKL336" s="319"/>
      <c r="AKM336" s="319"/>
      <c r="AKN336" s="319"/>
      <c r="AKO336" s="319"/>
      <c r="AKP336" s="319"/>
      <c r="AKQ336" s="319"/>
      <c r="AKR336" s="319"/>
      <c r="AKS336" s="319"/>
      <c r="AKT336" s="319"/>
      <c r="AKU336" s="319"/>
      <c r="AKV336" s="319"/>
      <c r="AKW336" s="319"/>
      <c r="AKX336" s="319"/>
      <c r="AKY336" s="319"/>
      <c r="AKZ336" s="319"/>
      <c r="ALA336" s="319"/>
      <c r="ALB336" s="319"/>
      <c r="ALC336" s="319"/>
      <c r="ALD336" s="319"/>
      <c r="ALE336" s="319"/>
      <c r="ALF336" s="319"/>
      <c r="ALG336" s="319"/>
      <c r="ALH336" s="319"/>
      <c r="ALI336" s="319"/>
      <c r="ALJ336" s="319"/>
      <c r="ALK336" s="319"/>
      <c r="ALL336" s="319"/>
      <c r="ALM336" s="319"/>
      <c r="ALN336" s="319"/>
      <c r="ALO336" s="319"/>
      <c r="ALP336" s="319"/>
      <c r="ALQ336" s="319"/>
      <c r="ALR336" s="319"/>
      <c r="ALS336" s="319"/>
      <c r="ALT336" s="319"/>
      <c r="ALU336" s="319"/>
      <c r="ALV336" s="319"/>
      <c r="ALW336" s="319"/>
      <c r="ALX336" s="319"/>
      <c r="ALY336" s="319"/>
      <c r="ALZ336" s="319"/>
      <c r="AMA336" s="319"/>
      <c r="AMB336" s="319"/>
      <c r="AMC336" s="319"/>
      <c r="AMD336" s="319"/>
      <c r="AME336" s="319"/>
      <c r="AMF336" s="319"/>
      <c r="AMG336" s="319"/>
      <c r="AMH336" s="319"/>
      <c r="AMI336" s="319"/>
      <c r="AMJ336" s="319"/>
      <c r="AMK336" s="319"/>
      <c r="AML336" s="319"/>
      <c r="AMM336" s="319"/>
      <c r="AMN336" s="319"/>
    </row>
    <row r="337" spans="1:1028" s="320" customFormat="1" ht="28.5" x14ac:dyDescent="0.2">
      <c r="A337" s="227"/>
      <c r="B337" s="223" t="s">
        <v>695</v>
      </c>
      <c r="C337" s="228" t="s">
        <v>696</v>
      </c>
      <c r="D337" s="223" t="s">
        <v>67</v>
      </c>
      <c r="E337" s="223" t="s">
        <v>697</v>
      </c>
      <c r="F337" s="229" t="s">
        <v>69</v>
      </c>
      <c r="G337" s="230">
        <v>27</v>
      </c>
      <c r="H337" s="231"/>
      <c r="I337" s="231">
        <f t="shared" si="127"/>
        <v>0</v>
      </c>
      <c r="J337" s="231">
        <v>4.72</v>
      </c>
      <c r="K337" s="231">
        <v>11.32</v>
      </c>
      <c r="L337" s="375">
        <f t="shared" si="130"/>
        <v>0.20810000000000001</v>
      </c>
      <c r="M337" s="154">
        <f t="shared" si="125"/>
        <v>0</v>
      </c>
      <c r="N337" s="231">
        <f t="shared" si="131"/>
        <v>16.04</v>
      </c>
      <c r="O337" s="231">
        <f t="shared" si="128"/>
        <v>127.44</v>
      </c>
      <c r="P337" s="231">
        <f t="shared" si="129"/>
        <v>305.64</v>
      </c>
      <c r="Q337" s="154">
        <f t="shared" si="132"/>
        <v>0</v>
      </c>
      <c r="R337" s="232" t="e">
        <f t="shared" si="133"/>
        <v>#DIV/0!</v>
      </c>
      <c r="S337" s="407"/>
      <c r="T337" s="318"/>
      <c r="U337" s="315"/>
      <c r="V337" s="318"/>
      <c r="W337" s="318"/>
      <c r="X337" s="318"/>
      <c r="Y337" s="317"/>
      <c r="Z337" s="318"/>
      <c r="AA337" s="318"/>
      <c r="AB337" s="318"/>
      <c r="AC337" s="318"/>
      <c r="AD337" s="318"/>
      <c r="AE337" s="318"/>
      <c r="AF337" s="318"/>
      <c r="AG337" s="318"/>
      <c r="AH337" s="318"/>
      <c r="AI337" s="318"/>
      <c r="AJ337" s="318"/>
      <c r="AK337" s="318"/>
      <c r="AL337" s="318"/>
      <c r="AM337" s="318"/>
      <c r="AN337" s="318"/>
      <c r="AO337" s="319"/>
      <c r="AP337" s="319"/>
      <c r="AQ337" s="319"/>
      <c r="AR337" s="319"/>
      <c r="AS337" s="319"/>
      <c r="AT337" s="319"/>
      <c r="AU337" s="319"/>
      <c r="AV337" s="319"/>
      <c r="AW337" s="319"/>
      <c r="AX337" s="319"/>
      <c r="AY337" s="319"/>
      <c r="AZ337" s="319"/>
      <c r="BA337" s="319"/>
      <c r="BB337" s="319"/>
      <c r="BC337" s="319"/>
      <c r="BD337" s="319"/>
      <c r="BE337" s="319"/>
      <c r="BF337" s="319"/>
      <c r="BG337" s="319"/>
      <c r="BH337" s="319"/>
      <c r="BI337" s="319"/>
      <c r="BJ337" s="319"/>
      <c r="BK337" s="319"/>
      <c r="BL337" s="319"/>
      <c r="BM337" s="319"/>
      <c r="BN337" s="319"/>
      <c r="BO337" s="319"/>
      <c r="BP337" s="319"/>
      <c r="BQ337" s="319"/>
      <c r="BR337" s="319"/>
      <c r="BS337" s="319"/>
      <c r="BT337" s="319"/>
      <c r="BU337" s="319"/>
      <c r="BV337" s="319"/>
      <c r="BW337" s="319"/>
      <c r="BX337" s="319"/>
      <c r="BY337" s="319"/>
      <c r="BZ337" s="319"/>
      <c r="CA337" s="319"/>
      <c r="CB337" s="319"/>
      <c r="CC337" s="319"/>
      <c r="CD337" s="319"/>
      <c r="CE337" s="319"/>
      <c r="CF337" s="319"/>
      <c r="CG337" s="319"/>
      <c r="CH337" s="319"/>
      <c r="CI337" s="319"/>
      <c r="CJ337" s="319"/>
      <c r="CK337" s="319"/>
      <c r="CL337" s="319"/>
      <c r="CM337" s="319"/>
      <c r="CN337" s="319"/>
      <c r="CO337" s="319"/>
      <c r="CP337" s="319"/>
      <c r="CQ337" s="319"/>
      <c r="CR337" s="319"/>
      <c r="CS337" s="319"/>
      <c r="CT337" s="319"/>
      <c r="CU337" s="319"/>
      <c r="CV337" s="319"/>
      <c r="CW337" s="319"/>
      <c r="CX337" s="319"/>
      <c r="CY337" s="319"/>
      <c r="CZ337" s="319"/>
      <c r="DA337" s="319"/>
      <c r="DB337" s="319"/>
      <c r="DC337" s="319"/>
      <c r="DD337" s="319"/>
      <c r="DE337" s="319"/>
      <c r="DF337" s="319"/>
      <c r="DG337" s="319"/>
      <c r="DH337" s="319"/>
      <c r="DI337" s="319"/>
      <c r="DJ337" s="319"/>
      <c r="DK337" s="319"/>
      <c r="DL337" s="319"/>
      <c r="DM337" s="319"/>
      <c r="DN337" s="319"/>
      <c r="DO337" s="319"/>
      <c r="DP337" s="319"/>
      <c r="DQ337" s="319"/>
      <c r="DR337" s="319"/>
      <c r="DS337" s="319"/>
      <c r="DT337" s="319"/>
      <c r="DU337" s="319"/>
      <c r="DV337" s="319"/>
      <c r="DW337" s="319"/>
      <c r="DX337" s="319"/>
      <c r="DY337" s="319"/>
      <c r="DZ337" s="319"/>
      <c r="EA337" s="319"/>
      <c r="EB337" s="319"/>
      <c r="EC337" s="319"/>
      <c r="ED337" s="319"/>
      <c r="EE337" s="319"/>
      <c r="EF337" s="319"/>
      <c r="EG337" s="319"/>
      <c r="EH337" s="319"/>
      <c r="EI337" s="319"/>
      <c r="EJ337" s="319"/>
      <c r="EK337" s="319"/>
      <c r="EL337" s="319"/>
      <c r="EM337" s="319"/>
      <c r="EN337" s="319"/>
      <c r="EO337" s="319"/>
      <c r="EP337" s="319"/>
      <c r="EQ337" s="319"/>
      <c r="ER337" s="319"/>
      <c r="ES337" s="319"/>
      <c r="ET337" s="319"/>
      <c r="EU337" s="319"/>
      <c r="EV337" s="319"/>
      <c r="EW337" s="319"/>
      <c r="EX337" s="319"/>
      <c r="EY337" s="319"/>
      <c r="EZ337" s="319"/>
      <c r="FA337" s="319"/>
      <c r="FB337" s="319"/>
      <c r="FC337" s="319"/>
      <c r="FD337" s="319"/>
      <c r="FE337" s="319"/>
      <c r="FF337" s="319"/>
      <c r="FG337" s="319"/>
      <c r="FH337" s="319"/>
      <c r="FI337" s="319"/>
      <c r="FJ337" s="319"/>
      <c r="FK337" s="319"/>
      <c r="FL337" s="319"/>
      <c r="FM337" s="319"/>
      <c r="FN337" s="319"/>
      <c r="FO337" s="319"/>
      <c r="FP337" s="319"/>
      <c r="FQ337" s="319"/>
      <c r="FR337" s="319"/>
      <c r="FS337" s="319"/>
      <c r="FT337" s="319"/>
      <c r="FU337" s="319"/>
      <c r="FV337" s="319"/>
      <c r="FW337" s="319"/>
      <c r="FX337" s="319"/>
      <c r="FY337" s="319"/>
      <c r="FZ337" s="319"/>
      <c r="GA337" s="319"/>
      <c r="GB337" s="319"/>
      <c r="GC337" s="319"/>
      <c r="GD337" s="319"/>
      <c r="GE337" s="319"/>
      <c r="GF337" s="319"/>
      <c r="GG337" s="319"/>
      <c r="GH337" s="319"/>
      <c r="GI337" s="319"/>
      <c r="GJ337" s="319"/>
      <c r="GK337" s="319"/>
      <c r="GL337" s="319"/>
      <c r="GM337" s="319"/>
      <c r="GN337" s="319"/>
      <c r="GO337" s="319"/>
      <c r="GP337" s="319"/>
      <c r="GQ337" s="319"/>
      <c r="GR337" s="319"/>
      <c r="GS337" s="319"/>
      <c r="GT337" s="319"/>
      <c r="GU337" s="319"/>
      <c r="GV337" s="319"/>
      <c r="GW337" s="319"/>
      <c r="GX337" s="319"/>
      <c r="GY337" s="319"/>
      <c r="GZ337" s="319"/>
      <c r="HA337" s="319"/>
      <c r="HB337" s="319"/>
      <c r="HC337" s="319"/>
      <c r="HD337" s="319"/>
      <c r="HE337" s="319"/>
      <c r="HF337" s="319"/>
      <c r="HG337" s="319"/>
      <c r="HH337" s="319"/>
      <c r="HI337" s="319"/>
      <c r="HJ337" s="319"/>
      <c r="HK337" s="319"/>
      <c r="HL337" s="319"/>
      <c r="HM337" s="319"/>
      <c r="HN337" s="319"/>
      <c r="HO337" s="319"/>
      <c r="HP337" s="319"/>
      <c r="HQ337" s="319"/>
      <c r="HR337" s="319"/>
      <c r="HS337" s="319"/>
      <c r="HT337" s="319"/>
      <c r="HU337" s="319"/>
      <c r="HV337" s="319"/>
      <c r="HW337" s="319"/>
      <c r="HX337" s="319"/>
      <c r="HY337" s="319"/>
      <c r="HZ337" s="319"/>
      <c r="IA337" s="319"/>
      <c r="IB337" s="319"/>
      <c r="IC337" s="319"/>
      <c r="ID337" s="319"/>
      <c r="IE337" s="319"/>
      <c r="IF337" s="319"/>
      <c r="IG337" s="319"/>
      <c r="IH337" s="319"/>
      <c r="II337" s="319"/>
      <c r="IJ337" s="319"/>
      <c r="IK337" s="319"/>
      <c r="IL337" s="319"/>
      <c r="IM337" s="319"/>
      <c r="IN337" s="319"/>
      <c r="IO337" s="319"/>
      <c r="IP337" s="319"/>
      <c r="IQ337" s="319"/>
      <c r="IR337" s="319"/>
      <c r="IS337" s="319"/>
      <c r="IT337" s="319"/>
      <c r="IU337" s="319"/>
      <c r="IV337" s="319"/>
      <c r="IW337" s="319"/>
      <c r="IX337" s="319"/>
      <c r="IY337" s="319"/>
      <c r="IZ337" s="319"/>
      <c r="JA337" s="319"/>
      <c r="JB337" s="319"/>
      <c r="JC337" s="319"/>
      <c r="JD337" s="319"/>
      <c r="JE337" s="319"/>
      <c r="JF337" s="319"/>
      <c r="JG337" s="319"/>
      <c r="JH337" s="319"/>
      <c r="JI337" s="319"/>
      <c r="JJ337" s="319"/>
      <c r="JK337" s="319"/>
      <c r="JL337" s="319"/>
      <c r="JM337" s="319"/>
      <c r="JN337" s="319"/>
      <c r="JO337" s="319"/>
      <c r="JP337" s="319"/>
      <c r="JQ337" s="319"/>
      <c r="JR337" s="319"/>
      <c r="JS337" s="319"/>
      <c r="JT337" s="319"/>
      <c r="JU337" s="319"/>
      <c r="JV337" s="319"/>
      <c r="JW337" s="319"/>
      <c r="JX337" s="319"/>
      <c r="JY337" s="319"/>
      <c r="JZ337" s="319"/>
      <c r="KA337" s="319"/>
      <c r="KB337" s="319"/>
      <c r="KC337" s="319"/>
      <c r="KD337" s="319"/>
      <c r="KE337" s="319"/>
      <c r="KF337" s="319"/>
      <c r="KG337" s="319"/>
      <c r="KH337" s="319"/>
      <c r="KI337" s="319"/>
      <c r="KJ337" s="319"/>
      <c r="KK337" s="319"/>
      <c r="KL337" s="319"/>
      <c r="KM337" s="319"/>
      <c r="KN337" s="319"/>
      <c r="KO337" s="319"/>
      <c r="KP337" s="319"/>
      <c r="KQ337" s="319"/>
      <c r="KR337" s="319"/>
      <c r="KS337" s="319"/>
      <c r="KT337" s="319"/>
      <c r="KU337" s="319"/>
      <c r="KV337" s="319"/>
      <c r="KW337" s="319"/>
      <c r="KX337" s="319"/>
      <c r="KY337" s="319"/>
      <c r="KZ337" s="319"/>
      <c r="LA337" s="319"/>
      <c r="LB337" s="319"/>
      <c r="LC337" s="319"/>
      <c r="LD337" s="319"/>
      <c r="LE337" s="319"/>
      <c r="LF337" s="319"/>
      <c r="LG337" s="319"/>
      <c r="LH337" s="319"/>
      <c r="LI337" s="319"/>
      <c r="LJ337" s="319"/>
      <c r="LK337" s="319"/>
      <c r="LL337" s="319"/>
      <c r="LM337" s="319"/>
      <c r="LN337" s="319"/>
      <c r="LO337" s="319"/>
      <c r="LP337" s="319"/>
      <c r="LQ337" s="319"/>
      <c r="LR337" s="319"/>
      <c r="LS337" s="319"/>
      <c r="LT337" s="319"/>
      <c r="LU337" s="319"/>
      <c r="LV337" s="319"/>
      <c r="LW337" s="319"/>
      <c r="LX337" s="319"/>
      <c r="LY337" s="319"/>
      <c r="LZ337" s="319"/>
      <c r="MA337" s="319"/>
      <c r="MB337" s="319"/>
      <c r="MC337" s="319"/>
      <c r="MD337" s="319"/>
      <c r="ME337" s="319"/>
      <c r="MF337" s="319"/>
      <c r="MG337" s="319"/>
      <c r="MH337" s="319"/>
      <c r="MI337" s="319"/>
      <c r="MJ337" s="319"/>
      <c r="MK337" s="319"/>
      <c r="ML337" s="319"/>
      <c r="MM337" s="319"/>
      <c r="MN337" s="319"/>
      <c r="MO337" s="319"/>
      <c r="MP337" s="319"/>
      <c r="MQ337" s="319"/>
      <c r="MR337" s="319"/>
      <c r="MS337" s="319"/>
      <c r="MT337" s="319"/>
      <c r="MU337" s="319"/>
      <c r="MV337" s="319"/>
      <c r="MW337" s="319"/>
      <c r="MX337" s="319"/>
      <c r="MY337" s="319"/>
      <c r="MZ337" s="319"/>
      <c r="NA337" s="319"/>
      <c r="NB337" s="319"/>
      <c r="NC337" s="319"/>
      <c r="ND337" s="319"/>
      <c r="NE337" s="319"/>
      <c r="NF337" s="319"/>
      <c r="NG337" s="319"/>
      <c r="NH337" s="319"/>
      <c r="NI337" s="319"/>
      <c r="NJ337" s="319"/>
      <c r="NK337" s="319"/>
      <c r="NL337" s="319"/>
      <c r="NM337" s="319"/>
      <c r="NN337" s="319"/>
      <c r="NO337" s="319"/>
      <c r="NP337" s="319"/>
      <c r="NQ337" s="319"/>
      <c r="NR337" s="319"/>
      <c r="NS337" s="319"/>
      <c r="NT337" s="319"/>
      <c r="NU337" s="319"/>
      <c r="NV337" s="319"/>
      <c r="NW337" s="319"/>
      <c r="NX337" s="319"/>
      <c r="NY337" s="319"/>
      <c r="NZ337" s="319"/>
      <c r="OA337" s="319"/>
      <c r="OB337" s="319"/>
      <c r="OC337" s="319"/>
      <c r="OD337" s="319"/>
      <c r="OE337" s="319"/>
      <c r="OF337" s="319"/>
      <c r="OG337" s="319"/>
      <c r="OH337" s="319"/>
      <c r="OI337" s="319"/>
      <c r="OJ337" s="319"/>
      <c r="OK337" s="319"/>
      <c r="OL337" s="319"/>
      <c r="OM337" s="319"/>
      <c r="ON337" s="319"/>
      <c r="OO337" s="319"/>
      <c r="OP337" s="319"/>
      <c r="OQ337" s="319"/>
      <c r="OR337" s="319"/>
      <c r="OS337" s="319"/>
      <c r="OT337" s="319"/>
      <c r="OU337" s="319"/>
      <c r="OV337" s="319"/>
      <c r="OW337" s="319"/>
      <c r="OX337" s="319"/>
      <c r="OY337" s="319"/>
      <c r="OZ337" s="319"/>
      <c r="PA337" s="319"/>
      <c r="PB337" s="319"/>
      <c r="PC337" s="319"/>
      <c r="PD337" s="319"/>
      <c r="PE337" s="319"/>
      <c r="PF337" s="319"/>
      <c r="PG337" s="319"/>
      <c r="PH337" s="319"/>
      <c r="PI337" s="319"/>
      <c r="PJ337" s="319"/>
      <c r="PK337" s="319"/>
      <c r="PL337" s="319"/>
      <c r="PM337" s="319"/>
      <c r="PN337" s="319"/>
      <c r="PO337" s="319"/>
      <c r="PP337" s="319"/>
      <c r="PQ337" s="319"/>
      <c r="PR337" s="319"/>
      <c r="PS337" s="319"/>
      <c r="PT337" s="319"/>
      <c r="PU337" s="319"/>
      <c r="PV337" s="319"/>
      <c r="PW337" s="319"/>
      <c r="PX337" s="319"/>
      <c r="PY337" s="319"/>
      <c r="PZ337" s="319"/>
      <c r="QA337" s="319"/>
      <c r="QB337" s="319"/>
      <c r="QC337" s="319"/>
      <c r="QD337" s="319"/>
      <c r="QE337" s="319"/>
      <c r="QF337" s="319"/>
      <c r="QG337" s="319"/>
      <c r="QH337" s="319"/>
      <c r="QI337" s="319"/>
      <c r="QJ337" s="319"/>
      <c r="QK337" s="319"/>
      <c r="QL337" s="319"/>
      <c r="QM337" s="319"/>
      <c r="QN337" s="319"/>
      <c r="QO337" s="319"/>
      <c r="QP337" s="319"/>
      <c r="QQ337" s="319"/>
      <c r="QR337" s="319"/>
      <c r="QS337" s="319"/>
      <c r="QT337" s="319"/>
      <c r="QU337" s="319"/>
      <c r="QV337" s="319"/>
      <c r="QW337" s="319"/>
      <c r="QX337" s="319"/>
      <c r="QY337" s="319"/>
      <c r="QZ337" s="319"/>
      <c r="RA337" s="319"/>
      <c r="RB337" s="319"/>
      <c r="RC337" s="319"/>
      <c r="RD337" s="319"/>
      <c r="RE337" s="319"/>
      <c r="RF337" s="319"/>
      <c r="RG337" s="319"/>
      <c r="RH337" s="319"/>
      <c r="RI337" s="319"/>
      <c r="RJ337" s="319"/>
      <c r="RK337" s="319"/>
      <c r="RL337" s="319"/>
      <c r="RM337" s="319"/>
      <c r="RN337" s="319"/>
      <c r="RO337" s="319"/>
      <c r="RP337" s="319"/>
      <c r="RQ337" s="319"/>
      <c r="RR337" s="319"/>
      <c r="RS337" s="319"/>
      <c r="RT337" s="319"/>
      <c r="RU337" s="319"/>
      <c r="RV337" s="319"/>
      <c r="RW337" s="319"/>
      <c r="RX337" s="319"/>
      <c r="RY337" s="319"/>
      <c r="RZ337" s="319"/>
      <c r="SA337" s="319"/>
      <c r="SB337" s="319"/>
      <c r="SC337" s="319"/>
      <c r="SD337" s="319"/>
      <c r="SE337" s="319"/>
      <c r="SF337" s="319"/>
      <c r="SG337" s="319"/>
      <c r="SH337" s="319"/>
      <c r="SI337" s="319"/>
      <c r="SJ337" s="319"/>
      <c r="SK337" s="319"/>
      <c r="SL337" s="319"/>
      <c r="SM337" s="319"/>
      <c r="SN337" s="319"/>
      <c r="SO337" s="319"/>
      <c r="SP337" s="319"/>
      <c r="SQ337" s="319"/>
      <c r="SR337" s="319"/>
      <c r="SS337" s="319"/>
      <c r="ST337" s="319"/>
      <c r="SU337" s="319"/>
      <c r="SV337" s="319"/>
      <c r="SW337" s="319"/>
      <c r="SX337" s="319"/>
      <c r="SY337" s="319"/>
      <c r="SZ337" s="319"/>
      <c r="TA337" s="319"/>
      <c r="TB337" s="319"/>
      <c r="TC337" s="319"/>
      <c r="TD337" s="319"/>
      <c r="TE337" s="319"/>
      <c r="TF337" s="319"/>
      <c r="TG337" s="319"/>
      <c r="TH337" s="319"/>
      <c r="TI337" s="319"/>
      <c r="TJ337" s="319"/>
      <c r="TK337" s="319"/>
      <c r="TL337" s="319"/>
      <c r="TM337" s="319"/>
      <c r="TN337" s="319"/>
      <c r="TO337" s="319"/>
      <c r="TP337" s="319"/>
      <c r="TQ337" s="319"/>
      <c r="TR337" s="319"/>
      <c r="TS337" s="319"/>
      <c r="TT337" s="319"/>
      <c r="TU337" s="319"/>
      <c r="TV337" s="319"/>
      <c r="TW337" s="319"/>
      <c r="TX337" s="319"/>
      <c r="TY337" s="319"/>
      <c r="TZ337" s="319"/>
      <c r="UA337" s="319"/>
      <c r="UB337" s="319"/>
      <c r="UC337" s="319"/>
      <c r="UD337" s="319"/>
      <c r="UE337" s="319"/>
      <c r="UF337" s="319"/>
      <c r="UG337" s="319"/>
      <c r="UH337" s="319"/>
      <c r="UI337" s="319"/>
      <c r="UJ337" s="319"/>
      <c r="UK337" s="319"/>
      <c r="UL337" s="319"/>
      <c r="UM337" s="319"/>
      <c r="UN337" s="319"/>
      <c r="UO337" s="319"/>
      <c r="UP337" s="319"/>
      <c r="UQ337" s="319"/>
      <c r="UR337" s="319"/>
      <c r="US337" s="319"/>
      <c r="UT337" s="319"/>
      <c r="UU337" s="319"/>
      <c r="UV337" s="319"/>
      <c r="UW337" s="319"/>
      <c r="UX337" s="319"/>
      <c r="UY337" s="319"/>
      <c r="UZ337" s="319"/>
      <c r="VA337" s="319"/>
      <c r="VB337" s="319"/>
      <c r="VC337" s="319"/>
      <c r="VD337" s="319"/>
      <c r="VE337" s="319"/>
      <c r="VF337" s="319"/>
      <c r="VG337" s="319"/>
      <c r="VH337" s="319"/>
      <c r="VI337" s="319"/>
      <c r="VJ337" s="319"/>
      <c r="VK337" s="319"/>
      <c r="VL337" s="319"/>
      <c r="VM337" s="319"/>
      <c r="VN337" s="319"/>
      <c r="VO337" s="319"/>
      <c r="VP337" s="319"/>
      <c r="VQ337" s="319"/>
      <c r="VR337" s="319"/>
      <c r="VS337" s="319"/>
      <c r="VT337" s="319"/>
      <c r="VU337" s="319"/>
      <c r="VV337" s="319"/>
      <c r="VW337" s="319"/>
      <c r="VX337" s="319"/>
      <c r="VY337" s="319"/>
      <c r="VZ337" s="319"/>
      <c r="WA337" s="319"/>
      <c r="WB337" s="319"/>
      <c r="WC337" s="319"/>
      <c r="WD337" s="319"/>
      <c r="WE337" s="319"/>
      <c r="WF337" s="319"/>
      <c r="WG337" s="319"/>
      <c r="WH337" s="319"/>
      <c r="WI337" s="319"/>
      <c r="WJ337" s="319"/>
      <c r="WK337" s="319"/>
      <c r="WL337" s="319"/>
      <c r="WM337" s="319"/>
      <c r="WN337" s="319"/>
      <c r="WO337" s="319"/>
      <c r="WP337" s="319"/>
      <c r="WQ337" s="319"/>
      <c r="WR337" s="319"/>
      <c r="WS337" s="319"/>
      <c r="WT337" s="319"/>
      <c r="WU337" s="319"/>
      <c r="WV337" s="319"/>
      <c r="WW337" s="319"/>
      <c r="WX337" s="319"/>
      <c r="WY337" s="319"/>
      <c r="WZ337" s="319"/>
      <c r="XA337" s="319"/>
      <c r="XB337" s="319"/>
      <c r="XC337" s="319"/>
      <c r="XD337" s="319"/>
      <c r="XE337" s="319"/>
      <c r="XF337" s="319"/>
      <c r="XG337" s="319"/>
      <c r="XH337" s="319"/>
      <c r="XI337" s="319"/>
      <c r="XJ337" s="319"/>
      <c r="XK337" s="319"/>
      <c r="XL337" s="319"/>
      <c r="XM337" s="319"/>
      <c r="XN337" s="319"/>
      <c r="XO337" s="319"/>
      <c r="XP337" s="319"/>
      <c r="XQ337" s="319"/>
      <c r="XR337" s="319"/>
      <c r="XS337" s="319"/>
      <c r="XT337" s="319"/>
      <c r="XU337" s="319"/>
      <c r="XV337" s="319"/>
      <c r="XW337" s="319"/>
      <c r="XX337" s="319"/>
      <c r="XY337" s="319"/>
      <c r="XZ337" s="319"/>
      <c r="YA337" s="319"/>
      <c r="YB337" s="319"/>
      <c r="YC337" s="319"/>
      <c r="YD337" s="319"/>
      <c r="YE337" s="319"/>
      <c r="YF337" s="319"/>
      <c r="YG337" s="319"/>
      <c r="YH337" s="319"/>
      <c r="YI337" s="319"/>
      <c r="YJ337" s="319"/>
      <c r="YK337" s="319"/>
      <c r="YL337" s="319"/>
      <c r="YM337" s="319"/>
      <c r="YN337" s="319"/>
      <c r="YO337" s="319"/>
      <c r="YP337" s="319"/>
      <c r="YQ337" s="319"/>
      <c r="YR337" s="319"/>
      <c r="YS337" s="319"/>
      <c r="YT337" s="319"/>
      <c r="YU337" s="319"/>
      <c r="YV337" s="319"/>
      <c r="YW337" s="319"/>
      <c r="YX337" s="319"/>
      <c r="YY337" s="319"/>
      <c r="YZ337" s="319"/>
      <c r="ZA337" s="319"/>
      <c r="ZB337" s="319"/>
      <c r="ZC337" s="319"/>
      <c r="ZD337" s="319"/>
      <c r="ZE337" s="319"/>
      <c r="ZF337" s="319"/>
      <c r="ZG337" s="319"/>
      <c r="ZH337" s="319"/>
      <c r="ZI337" s="319"/>
      <c r="ZJ337" s="319"/>
      <c r="ZK337" s="319"/>
      <c r="ZL337" s="319"/>
      <c r="ZM337" s="319"/>
      <c r="ZN337" s="319"/>
      <c r="ZO337" s="319"/>
      <c r="ZP337" s="319"/>
      <c r="ZQ337" s="319"/>
      <c r="ZR337" s="319"/>
      <c r="ZS337" s="319"/>
      <c r="ZT337" s="319"/>
      <c r="ZU337" s="319"/>
      <c r="ZV337" s="319"/>
      <c r="ZW337" s="319"/>
      <c r="ZX337" s="319"/>
      <c r="ZY337" s="319"/>
      <c r="ZZ337" s="319"/>
      <c r="AAA337" s="319"/>
      <c r="AAB337" s="319"/>
      <c r="AAC337" s="319"/>
      <c r="AAD337" s="319"/>
      <c r="AAE337" s="319"/>
      <c r="AAF337" s="319"/>
      <c r="AAG337" s="319"/>
      <c r="AAH337" s="319"/>
      <c r="AAI337" s="319"/>
      <c r="AAJ337" s="319"/>
      <c r="AAK337" s="319"/>
      <c r="AAL337" s="319"/>
      <c r="AAM337" s="319"/>
      <c r="AAN337" s="319"/>
      <c r="AAO337" s="319"/>
      <c r="AAP337" s="319"/>
      <c r="AAQ337" s="319"/>
      <c r="AAR337" s="319"/>
      <c r="AAS337" s="319"/>
      <c r="AAT337" s="319"/>
      <c r="AAU337" s="319"/>
      <c r="AAV337" s="319"/>
      <c r="AAW337" s="319"/>
      <c r="AAX337" s="319"/>
      <c r="AAY337" s="319"/>
      <c r="AAZ337" s="319"/>
      <c r="ABA337" s="319"/>
      <c r="ABB337" s="319"/>
      <c r="ABC337" s="319"/>
      <c r="ABD337" s="319"/>
      <c r="ABE337" s="319"/>
      <c r="ABF337" s="319"/>
      <c r="ABG337" s="319"/>
      <c r="ABH337" s="319"/>
      <c r="ABI337" s="319"/>
      <c r="ABJ337" s="319"/>
      <c r="ABK337" s="319"/>
      <c r="ABL337" s="319"/>
      <c r="ABM337" s="319"/>
      <c r="ABN337" s="319"/>
      <c r="ABO337" s="319"/>
      <c r="ABP337" s="319"/>
      <c r="ABQ337" s="319"/>
      <c r="ABR337" s="319"/>
      <c r="ABS337" s="319"/>
      <c r="ABT337" s="319"/>
      <c r="ABU337" s="319"/>
      <c r="ABV337" s="319"/>
      <c r="ABW337" s="319"/>
      <c r="ABX337" s="319"/>
      <c r="ABY337" s="319"/>
      <c r="ABZ337" s="319"/>
      <c r="ACA337" s="319"/>
      <c r="ACB337" s="319"/>
      <c r="ACC337" s="319"/>
      <c r="ACD337" s="319"/>
      <c r="ACE337" s="319"/>
      <c r="ACF337" s="319"/>
      <c r="ACG337" s="319"/>
      <c r="ACH337" s="319"/>
      <c r="ACI337" s="319"/>
      <c r="ACJ337" s="319"/>
      <c r="ACK337" s="319"/>
      <c r="ACL337" s="319"/>
      <c r="ACM337" s="319"/>
      <c r="ACN337" s="319"/>
      <c r="ACO337" s="319"/>
      <c r="ACP337" s="319"/>
      <c r="ACQ337" s="319"/>
      <c r="ACR337" s="319"/>
      <c r="ACS337" s="319"/>
      <c r="ACT337" s="319"/>
      <c r="ACU337" s="319"/>
      <c r="ACV337" s="319"/>
      <c r="ACW337" s="319"/>
      <c r="ACX337" s="319"/>
      <c r="ACY337" s="319"/>
      <c r="ACZ337" s="319"/>
      <c r="ADA337" s="319"/>
      <c r="ADB337" s="319"/>
      <c r="ADC337" s="319"/>
      <c r="ADD337" s="319"/>
      <c r="ADE337" s="319"/>
      <c r="ADF337" s="319"/>
      <c r="ADG337" s="319"/>
      <c r="ADH337" s="319"/>
      <c r="ADI337" s="319"/>
      <c r="ADJ337" s="319"/>
      <c r="ADK337" s="319"/>
      <c r="ADL337" s="319"/>
      <c r="ADM337" s="319"/>
      <c r="ADN337" s="319"/>
      <c r="ADO337" s="319"/>
      <c r="ADP337" s="319"/>
      <c r="ADQ337" s="319"/>
      <c r="ADR337" s="319"/>
      <c r="ADS337" s="319"/>
      <c r="ADT337" s="319"/>
      <c r="ADU337" s="319"/>
      <c r="ADV337" s="319"/>
      <c r="ADW337" s="319"/>
      <c r="ADX337" s="319"/>
      <c r="ADY337" s="319"/>
      <c r="ADZ337" s="319"/>
      <c r="AEA337" s="319"/>
      <c r="AEB337" s="319"/>
      <c r="AEC337" s="319"/>
      <c r="AED337" s="319"/>
      <c r="AEE337" s="319"/>
      <c r="AEF337" s="319"/>
      <c r="AEG337" s="319"/>
      <c r="AEH337" s="319"/>
      <c r="AEI337" s="319"/>
      <c r="AEJ337" s="319"/>
      <c r="AEK337" s="319"/>
      <c r="AEL337" s="319"/>
      <c r="AEM337" s="319"/>
      <c r="AEN337" s="319"/>
      <c r="AEO337" s="319"/>
      <c r="AEP337" s="319"/>
      <c r="AEQ337" s="319"/>
      <c r="AER337" s="319"/>
      <c r="AES337" s="319"/>
      <c r="AET337" s="319"/>
      <c r="AEU337" s="319"/>
      <c r="AEV337" s="319"/>
      <c r="AEW337" s="319"/>
      <c r="AEX337" s="319"/>
      <c r="AEY337" s="319"/>
      <c r="AEZ337" s="319"/>
      <c r="AFA337" s="319"/>
      <c r="AFB337" s="319"/>
      <c r="AFC337" s="319"/>
      <c r="AFD337" s="319"/>
      <c r="AFE337" s="319"/>
      <c r="AFF337" s="319"/>
      <c r="AFG337" s="319"/>
      <c r="AFH337" s="319"/>
      <c r="AFI337" s="319"/>
      <c r="AFJ337" s="319"/>
      <c r="AFK337" s="319"/>
      <c r="AFL337" s="319"/>
      <c r="AFM337" s="319"/>
      <c r="AFN337" s="319"/>
      <c r="AFO337" s="319"/>
      <c r="AFP337" s="319"/>
      <c r="AFQ337" s="319"/>
      <c r="AFR337" s="319"/>
      <c r="AFS337" s="319"/>
      <c r="AFT337" s="319"/>
      <c r="AFU337" s="319"/>
      <c r="AFV337" s="319"/>
      <c r="AFW337" s="319"/>
      <c r="AFX337" s="319"/>
      <c r="AFY337" s="319"/>
      <c r="AFZ337" s="319"/>
      <c r="AGA337" s="319"/>
      <c r="AGB337" s="319"/>
      <c r="AGC337" s="319"/>
      <c r="AGD337" s="319"/>
      <c r="AGE337" s="319"/>
      <c r="AGF337" s="319"/>
      <c r="AGG337" s="319"/>
      <c r="AGH337" s="319"/>
      <c r="AGI337" s="319"/>
      <c r="AGJ337" s="319"/>
      <c r="AGK337" s="319"/>
      <c r="AGL337" s="319"/>
      <c r="AGM337" s="319"/>
      <c r="AGN337" s="319"/>
      <c r="AGO337" s="319"/>
      <c r="AGP337" s="319"/>
      <c r="AGQ337" s="319"/>
      <c r="AGR337" s="319"/>
      <c r="AGS337" s="319"/>
      <c r="AGT337" s="319"/>
      <c r="AGU337" s="319"/>
      <c r="AGV337" s="319"/>
      <c r="AGW337" s="319"/>
      <c r="AGX337" s="319"/>
      <c r="AGY337" s="319"/>
      <c r="AGZ337" s="319"/>
      <c r="AHA337" s="319"/>
      <c r="AHB337" s="319"/>
      <c r="AHC337" s="319"/>
      <c r="AHD337" s="319"/>
      <c r="AHE337" s="319"/>
      <c r="AHF337" s="319"/>
      <c r="AHG337" s="319"/>
      <c r="AHH337" s="319"/>
      <c r="AHI337" s="319"/>
      <c r="AHJ337" s="319"/>
      <c r="AHK337" s="319"/>
      <c r="AHL337" s="319"/>
      <c r="AHM337" s="319"/>
      <c r="AHN337" s="319"/>
      <c r="AHO337" s="319"/>
      <c r="AHP337" s="319"/>
      <c r="AHQ337" s="319"/>
      <c r="AHR337" s="319"/>
      <c r="AHS337" s="319"/>
      <c r="AHT337" s="319"/>
      <c r="AHU337" s="319"/>
      <c r="AHV337" s="319"/>
      <c r="AHW337" s="319"/>
      <c r="AHX337" s="319"/>
      <c r="AHY337" s="319"/>
      <c r="AHZ337" s="319"/>
      <c r="AIA337" s="319"/>
      <c r="AIB337" s="319"/>
      <c r="AIC337" s="319"/>
      <c r="AID337" s="319"/>
      <c r="AIE337" s="319"/>
      <c r="AIF337" s="319"/>
      <c r="AIG337" s="319"/>
      <c r="AIH337" s="319"/>
      <c r="AII337" s="319"/>
      <c r="AIJ337" s="319"/>
      <c r="AIK337" s="319"/>
      <c r="AIL337" s="319"/>
      <c r="AIM337" s="319"/>
      <c r="AIN337" s="319"/>
      <c r="AIO337" s="319"/>
      <c r="AIP337" s="319"/>
      <c r="AIQ337" s="319"/>
      <c r="AIR337" s="319"/>
      <c r="AIS337" s="319"/>
      <c r="AIT337" s="319"/>
      <c r="AIU337" s="319"/>
      <c r="AIV337" s="319"/>
      <c r="AIW337" s="319"/>
      <c r="AIX337" s="319"/>
      <c r="AIY337" s="319"/>
      <c r="AIZ337" s="319"/>
      <c r="AJA337" s="319"/>
      <c r="AJB337" s="319"/>
      <c r="AJC337" s="319"/>
      <c r="AJD337" s="319"/>
      <c r="AJE337" s="319"/>
      <c r="AJF337" s="319"/>
      <c r="AJG337" s="319"/>
      <c r="AJH337" s="319"/>
      <c r="AJI337" s="319"/>
      <c r="AJJ337" s="319"/>
      <c r="AJK337" s="319"/>
      <c r="AJL337" s="319"/>
      <c r="AJM337" s="319"/>
      <c r="AJN337" s="319"/>
      <c r="AJO337" s="319"/>
      <c r="AJP337" s="319"/>
      <c r="AJQ337" s="319"/>
      <c r="AJR337" s="319"/>
      <c r="AJS337" s="319"/>
      <c r="AJT337" s="319"/>
      <c r="AJU337" s="319"/>
      <c r="AJV337" s="319"/>
      <c r="AJW337" s="319"/>
      <c r="AJX337" s="319"/>
      <c r="AJY337" s="319"/>
      <c r="AJZ337" s="319"/>
      <c r="AKA337" s="319"/>
      <c r="AKB337" s="319"/>
      <c r="AKC337" s="319"/>
      <c r="AKD337" s="319"/>
      <c r="AKE337" s="319"/>
      <c r="AKF337" s="319"/>
      <c r="AKG337" s="319"/>
      <c r="AKH337" s="319"/>
      <c r="AKI337" s="319"/>
      <c r="AKJ337" s="319"/>
      <c r="AKK337" s="319"/>
      <c r="AKL337" s="319"/>
      <c r="AKM337" s="319"/>
      <c r="AKN337" s="319"/>
      <c r="AKO337" s="319"/>
      <c r="AKP337" s="319"/>
      <c r="AKQ337" s="319"/>
      <c r="AKR337" s="319"/>
      <c r="AKS337" s="319"/>
      <c r="AKT337" s="319"/>
      <c r="AKU337" s="319"/>
      <c r="AKV337" s="319"/>
      <c r="AKW337" s="319"/>
      <c r="AKX337" s="319"/>
      <c r="AKY337" s="319"/>
      <c r="AKZ337" s="319"/>
      <c r="ALA337" s="319"/>
      <c r="ALB337" s="319"/>
      <c r="ALC337" s="319"/>
      <c r="ALD337" s="319"/>
      <c r="ALE337" s="319"/>
      <c r="ALF337" s="319"/>
      <c r="ALG337" s="319"/>
      <c r="ALH337" s="319"/>
      <c r="ALI337" s="319"/>
      <c r="ALJ337" s="319"/>
      <c r="ALK337" s="319"/>
      <c r="ALL337" s="319"/>
      <c r="ALM337" s="319"/>
      <c r="ALN337" s="319"/>
      <c r="ALO337" s="319"/>
      <c r="ALP337" s="319"/>
      <c r="ALQ337" s="319"/>
      <c r="ALR337" s="319"/>
      <c r="ALS337" s="319"/>
      <c r="ALT337" s="319"/>
      <c r="ALU337" s="319"/>
      <c r="ALV337" s="319"/>
      <c r="ALW337" s="319"/>
      <c r="ALX337" s="319"/>
      <c r="ALY337" s="319"/>
      <c r="ALZ337" s="319"/>
      <c r="AMA337" s="319"/>
      <c r="AMB337" s="319"/>
      <c r="AMC337" s="319"/>
      <c r="AMD337" s="319"/>
      <c r="AME337" s="319"/>
      <c r="AMF337" s="319"/>
      <c r="AMG337" s="319"/>
      <c r="AMH337" s="319"/>
      <c r="AMI337" s="319"/>
      <c r="AMJ337" s="319"/>
      <c r="AMK337" s="319"/>
      <c r="AML337" s="319"/>
      <c r="AMM337" s="319"/>
      <c r="AMN337" s="319"/>
    </row>
    <row r="338" spans="1:1028" s="320" customFormat="1" ht="28.5" x14ac:dyDescent="0.2">
      <c r="A338" s="227"/>
      <c r="B338" s="223" t="s">
        <v>698</v>
      </c>
      <c r="C338" s="228" t="s">
        <v>699</v>
      </c>
      <c r="D338" s="223" t="s">
        <v>67</v>
      </c>
      <c r="E338" s="223" t="s">
        <v>700</v>
      </c>
      <c r="F338" s="229" t="s">
        <v>69</v>
      </c>
      <c r="G338" s="230">
        <v>54</v>
      </c>
      <c r="H338" s="231"/>
      <c r="I338" s="231">
        <f t="shared" si="127"/>
        <v>0</v>
      </c>
      <c r="J338" s="231">
        <v>6.34</v>
      </c>
      <c r="K338" s="231">
        <v>3.96</v>
      </c>
      <c r="L338" s="375">
        <f t="shared" si="130"/>
        <v>0.20810000000000001</v>
      </c>
      <c r="M338" s="154">
        <f t="shared" si="125"/>
        <v>0</v>
      </c>
      <c r="N338" s="231">
        <f t="shared" si="131"/>
        <v>10.3</v>
      </c>
      <c r="O338" s="231">
        <f t="shared" si="128"/>
        <v>342.36</v>
      </c>
      <c r="P338" s="231">
        <f t="shared" si="129"/>
        <v>213.84</v>
      </c>
      <c r="Q338" s="154">
        <f t="shared" si="132"/>
        <v>0</v>
      </c>
      <c r="R338" s="232" t="e">
        <f t="shared" si="133"/>
        <v>#DIV/0!</v>
      </c>
      <c r="S338" s="407"/>
      <c r="T338" s="318"/>
      <c r="U338" s="315"/>
      <c r="V338" s="318"/>
      <c r="W338" s="318"/>
      <c r="X338" s="318"/>
      <c r="Y338" s="317"/>
      <c r="Z338" s="318"/>
      <c r="AA338" s="318"/>
      <c r="AB338" s="318"/>
      <c r="AC338" s="318"/>
      <c r="AD338" s="318"/>
      <c r="AE338" s="318"/>
      <c r="AF338" s="318"/>
      <c r="AG338" s="318"/>
      <c r="AH338" s="318"/>
      <c r="AI338" s="318"/>
      <c r="AJ338" s="318"/>
      <c r="AK338" s="318"/>
      <c r="AL338" s="318"/>
      <c r="AM338" s="318"/>
      <c r="AN338" s="318"/>
      <c r="AO338" s="319"/>
      <c r="AP338" s="319"/>
      <c r="AQ338" s="319"/>
      <c r="AR338" s="319"/>
      <c r="AS338" s="319"/>
      <c r="AT338" s="319"/>
      <c r="AU338" s="319"/>
      <c r="AV338" s="319"/>
      <c r="AW338" s="319"/>
      <c r="AX338" s="319"/>
      <c r="AY338" s="319"/>
      <c r="AZ338" s="319"/>
      <c r="BA338" s="319"/>
      <c r="BB338" s="319"/>
      <c r="BC338" s="319"/>
      <c r="BD338" s="319"/>
      <c r="BE338" s="319"/>
      <c r="BF338" s="319"/>
      <c r="BG338" s="319"/>
      <c r="BH338" s="319"/>
      <c r="BI338" s="319"/>
      <c r="BJ338" s="319"/>
      <c r="BK338" s="319"/>
      <c r="BL338" s="319"/>
      <c r="BM338" s="319"/>
      <c r="BN338" s="319"/>
      <c r="BO338" s="319"/>
      <c r="BP338" s="319"/>
      <c r="BQ338" s="319"/>
      <c r="BR338" s="319"/>
      <c r="BS338" s="319"/>
      <c r="BT338" s="319"/>
      <c r="BU338" s="319"/>
      <c r="BV338" s="319"/>
      <c r="BW338" s="319"/>
      <c r="BX338" s="319"/>
      <c r="BY338" s="319"/>
      <c r="BZ338" s="319"/>
      <c r="CA338" s="319"/>
      <c r="CB338" s="319"/>
      <c r="CC338" s="319"/>
      <c r="CD338" s="319"/>
      <c r="CE338" s="319"/>
      <c r="CF338" s="319"/>
      <c r="CG338" s="319"/>
      <c r="CH338" s="319"/>
      <c r="CI338" s="319"/>
      <c r="CJ338" s="319"/>
      <c r="CK338" s="319"/>
      <c r="CL338" s="319"/>
      <c r="CM338" s="319"/>
      <c r="CN338" s="319"/>
      <c r="CO338" s="319"/>
      <c r="CP338" s="319"/>
      <c r="CQ338" s="319"/>
      <c r="CR338" s="319"/>
      <c r="CS338" s="319"/>
      <c r="CT338" s="319"/>
      <c r="CU338" s="319"/>
      <c r="CV338" s="319"/>
      <c r="CW338" s="319"/>
      <c r="CX338" s="319"/>
      <c r="CY338" s="319"/>
      <c r="CZ338" s="319"/>
      <c r="DA338" s="319"/>
      <c r="DB338" s="319"/>
      <c r="DC338" s="319"/>
      <c r="DD338" s="319"/>
      <c r="DE338" s="319"/>
      <c r="DF338" s="319"/>
      <c r="DG338" s="319"/>
      <c r="DH338" s="319"/>
      <c r="DI338" s="319"/>
      <c r="DJ338" s="319"/>
      <c r="DK338" s="319"/>
      <c r="DL338" s="319"/>
      <c r="DM338" s="319"/>
      <c r="DN338" s="319"/>
      <c r="DO338" s="319"/>
      <c r="DP338" s="319"/>
      <c r="DQ338" s="319"/>
      <c r="DR338" s="319"/>
      <c r="DS338" s="319"/>
      <c r="DT338" s="319"/>
      <c r="DU338" s="319"/>
      <c r="DV338" s="319"/>
      <c r="DW338" s="319"/>
      <c r="DX338" s="319"/>
      <c r="DY338" s="319"/>
      <c r="DZ338" s="319"/>
      <c r="EA338" s="319"/>
      <c r="EB338" s="319"/>
      <c r="EC338" s="319"/>
      <c r="ED338" s="319"/>
      <c r="EE338" s="319"/>
      <c r="EF338" s="319"/>
      <c r="EG338" s="319"/>
      <c r="EH338" s="319"/>
      <c r="EI338" s="319"/>
      <c r="EJ338" s="319"/>
      <c r="EK338" s="319"/>
      <c r="EL338" s="319"/>
      <c r="EM338" s="319"/>
      <c r="EN338" s="319"/>
      <c r="EO338" s="319"/>
      <c r="EP338" s="319"/>
      <c r="EQ338" s="319"/>
      <c r="ER338" s="319"/>
      <c r="ES338" s="319"/>
      <c r="ET338" s="319"/>
      <c r="EU338" s="319"/>
      <c r="EV338" s="319"/>
      <c r="EW338" s="319"/>
      <c r="EX338" s="319"/>
      <c r="EY338" s="319"/>
      <c r="EZ338" s="319"/>
      <c r="FA338" s="319"/>
      <c r="FB338" s="319"/>
      <c r="FC338" s="319"/>
      <c r="FD338" s="319"/>
      <c r="FE338" s="319"/>
      <c r="FF338" s="319"/>
      <c r="FG338" s="319"/>
      <c r="FH338" s="319"/>
      <c r="FI338" s="319"/>
      <c r="FJ338" s="319"/>
      <c r="FK338" s="319"/>
      <c r="FL338" s="319"/>
      <c r="FM338" s="319"/>
      <c r="FN338" s="319"/>
      <c r="FO338" s="319"/>
      <c r="FP338" s="319"/>
      <c r="FQ338" s="319"/>
      <c r="FR338" s="319"/>
      <c r="FS338" s="319"/>
      <c r="FT338" s="319"/>
      <c r="FU338" s="319"/>
      <c r="FV338" s="319"/>
      <c r="FW338" s="319"/>
      <c r="FX338" s="319"/>
      <c r="FY338" s="319"/>
      <c r="FZ338" s="319"/>
      <c r="GA338" s="319"/>
      <c r="GB338" s="319"/>
      <c r="GC338" s="319"/>
      <c r="GD338" s="319"/>
      <c r="GE338" s="319"/>
      <c r="GF338" s="319"/>
      <c r="GG338" s="319"/>
      <c r="GH338" s="319"/>
      <c r="GI338" s="319"/>
      <c r="GJ338" s="319"/>
      <c r="GK338" s="319"/>
      <c r="GL338" s="319"/>
      <c r="GM338" s="319"/>
      <c r="GN338" s="319"/>
      <c r="GO338" s="319"/>
      <c r="GP338" s="319"/>
      <c r="GQ338" s="319"/>
      <c r="GR338" s="319"/>
      <c r="GS338" s="319"/>
      <c r="GT338" s="319"/>
      <c r="GU338" s="319"/>
      <c r="GV338" s="319"/>
      <c r="GW338" s="319"/>
      <c r="GX338" s="319"/>
      <c r="GY338" s="319"/>
      <c r="GZ338" s="319"/>
      <c r="HA338" s="319"/>
      <c r="HB338" s="319"/>
      <c r="HC338" s="319"/>
      <c r="HD338" s="319"/>
      <c r="HE338" s="319"/>
      <c r="HF338" s="319"/>
      <c r="HG338" s="319"/>
      <c r="HH338" s="319"/>
      <c r="HI338" s="319"/>
      <c r="HJ338" s="319"/>
      <c r="HK338" s="319"/>
      <c r="HL338" s="319"/>
      <c r="HM338" s="319"/>
      <c r="HN338" s="319"/>
      <c r="HO338" s="319"/>
      <c r="HP338" s="319"/>
      <c r="HQ338" s="319"/>
      <c r="HR338" s="319"/>
      <c r="HS338" s="319"/>
      <c r="HT338" s="319"/>
      <c r="HU338" s="319"/>
      <c r="HV338" s="319"/>
      <c r="HW338" s="319"/>
      <c r="HX338" s="319"/>
      <c r="HY338" s="319"/>
      <c r="HZ338" s="319"/>
      <c r="IA338" s="319"/>
      <c r="IB338" s="319"/>
      <c r="IC338" s="319"/>
      <c r="ID338" s="319"/>
      <c r="IE338" s="319"/>
      <c r="IF338" s="319"/>
      <c r="IG338" s="319"/>
      <c r="IH338" s="319"/>
      <c r="II338" s="319"/>
      <c r="IJ338" s="319"/>
      <c r="IK338" s="319"/>
      <c r="IL338" s="319"/>
      <c r="IM338" s="319"/>
      <c r="IN338" s="319"/>
      <c r="IO338" s="319"/>
      <c r="IP338" s="319"/>
      <c r="IQ338" s="319"/>
      <c r="IR338" s="319"/>
      <c r="IS338" s="319"/>
      <c r="IT338" s="319"/>
      <c r="IU338" s="319"/>
      <c r="IV338" s="319"/>
      <c r="IW338" s="319"/>
      <c r="IX338" s="319"/>
      <c r="IY338" s="319"/>
      <c r="IZ338" s="319"/>
      <c r="JA338" s="319"/>
      <c r="JB338" s="319"/>
      <c r="JC338" s="319"/>
      <c r="JD338" s="319"/>
      <c r="JE338" s="319"/>
      <c r="JF338" s="319"/>
      <c r="JG338" s="319"/>
      <c r="JH338" s="319"/>
      <c r="JI338" s="319"/>
      <c r="JJ338" s="319"/>
      <c r="JK338" s="319"/>
      <c r="JL338" s="319"/>
      <c r="JM338" s="319"/>
      <c r="JN338" s="319"/>
      <c r="JO338" s="319"/>
      <c r="JP338" s="319"/>
      <c r="JQ338" s="319"/>
      <c r="JR338" s="319"/>
      <c r="JS338" s="319"/>
      <c r="JT338" s="319"/>
      <c r="JU338" s="319"/>
      <c r="JV338" s="319"/>
      <c r="JW338" s="319"/>
      <c r="JX338" s="319"/>
      <c r="JY338" s="319"/>
      <c r="JZ338" s="319"/>
      <c r="KA338" s="319"/>
      <c r="KB338" s="319"/>
      <c r="KC338" s="319"/>
      <c r="KD338" s="319"/>
      <c r="KE338" s="319"/>
      <c r="KF338" s="319"/>
      <c r="KG338" s="319"/>
      <c r="KH338" s="319"/>
      <c r="KI338" s="319"/>
      <c r="KJ338" s="319"/>
      <c r="KK338" s="319"/>
      <c r="KL338" s="319"/>
      <c r="KM338" s="319"/>
      <c r="KN338" s="319"/>
      <c r="KO338" s="319"/>
      <c r="KP338" s="319"/>
      <c r="KQ338" s="319"/>
      <c r="KR338" s="319"/>
      <c r="KS338" s="319"/>
      <c r="KT338" s="319"/>
      <c r="KU338" s="319"/>
      <c r="KV338" s="319"/>
      <c r="KW338" s="319"/>
      <c r="KX338" s="319"/>
      <c r="KY338" s="319"/>
      <c r="KZ338" s="319"/>
      <c r="LA338" s="319"/>
      <c r="LB338" s="319"/>
      <c r="LC338" s="319"/>
      <c r="LD338" s="319"/>
      <c r="LE338" s="319"/>
      <c r="LF338" s="319"/>
      <c r="LG338" s="319"/>
      <c r="LH338" s="319"/>
      <c r="LI338" s="319"/>
      <c r="LJ338" s="319"/>
      <c r="LK338" s="319"/>
      <c r="LL338" s="319"/>
      <c r="LM338" s="319"/>
      <c r="LN338" s="319"/>
      <c r="LO338" s="319"/>
      <c r="LP338" s="319"/>
      <c r="LQ338" s="319"/>
      <c r="LR338" s="319"/>
      <c r="LS338" s="319"/>
      <c r="LT338" s="319"/>
      <c r="LU338" s="319"/>
      <c r="LV338" s="319"/>
      <c r="LW338" s="319"/>
      <c r="LX338" s="319"/>
      <c r="LY338" s="319"/>
      <c r="LZ338" s="319"/>
      <c r="MA338" s="319"/>
      <c r="MB338" s="319"/>
      <c r="MC338" s="319"/>
      <c r="MD338" s="319"/>
      <c r="ME338" s="319"/>
      <c r="MF338" s="319"/>
      <c r="MG338" s="319"/>
      <c r="MH338" s="319"/>
      <c r="MI338" s="319"/>
      <c r="MJ338" s="319"/>
      <c r="MK338" s="319"/>
      <c r="ML338" s="319"/>
      <c r="MM338" s="319"/>
      <c r="MN338" s="319"/>
      <c r="MO338" s="319"/>
      <c r="MP338" s="319"/>
      <c r="MQ338" s="319"/>
      <c r="MR338" s="319"/>
      <c r="MS338" s="319"/>
      <c r="MT338" s="319"/>
      <c r="MU338" s="319"/>
      <c r="MV338" s="319"/>
      <c r="MW338" s="319"/>
      <c r="MX338" s="319"/>
      <c r="MY338" s="319"/>
      <c r="MZ338" s="319"/>
      <c r="NA338" s="319"/>
      <c r="NB338" s="319"/>
      <c r="NC338" s="319"/>
      <c r="ND338" s="319"/>
      <c r="NE338" s="319"/>
      <c r="NF338" s="319"/>
      <c r="NG338" s="319"/>
      <c r="NH338" s="319"/>
      <c r="NI338" s="319"/>
      <c r="NJ338" s="319"/>
      <c r="NK338" s="319"/>
      <c r="NL338" s="319"/>
      <c r="NM338" s="319"/>
      <c r="NN338" s="319"/>
      <c r="NO338" s="319"/>
      <c r="NP338" s="319"/>
      <c r="NQ338" s="319"/>
      <c r="NR338" s="319"/>
      <c r="NS338" s="319"/>
      <c r="NT338" s="319"/>
      <c r="NU338" s="319"/>
      <c r="NV338" s="319"/>
      <c r="NW338" s="319"/>
      <c r="NX338" s="319"/>
      <c r="NY338" s="319"/>
      <c r="NZ338" s="319"/>
      <c r="OA338" s="319"/>
      <c r="OB338" s="319"/>
      <c r="OC338" s="319"/>
      <c r="OD338" s="319"/>
      <c r="OE338" s="319"/>
      <c r="OF338" s="319"/>
      <c r="OG338" s="319"/>
      <c r="OH338" s="319"/>
      <c r="OI338" s="319"/>
      <c r="OJ338" s="319"/>
      <c r="OK338" s="319"/>
      <c r="OL338" s="319"/>
      <c r="OM338" s="319"/>
      <c r="ON338" s="319"/>
      <c r="OO338" s="319"/>
      <c r="OP338" s="319"/>
      <c r="OQ338" s="319"/>
      <c r="OR338" s="319"/>
      <c r="OS338" s="319"/>
      <c r="OT338" s="319"/>
      <c r="OU338" s="319"/>
      <c r="OV338" s="319"/>
      <c r="OW338" s="319"/>
      <c r="OX338" s="319"/>
      <c r="OY338" s="319"/>
      <c r="OZ338" s="319"/>
      <c r="PA338" s="319"/>
      <c r="PB338" s="319"/>
      <c r="PC338" s="319"/>
      <c r="PD338" s="319"/>
      <c r="PE338" s="319"/>
      <c r="PF338" s="319"/>
      <c r="PG338" s="319"/>
      <c r="PH338" s="319"/>
      <c r="PI338" s="319"/>
      <c r="PJ338" s="319"/>
      <c r="PK338" s="319"/>
      <c r="PL338" s="319"/>
      <c r="PM338" s="319"/>
      <c r="PN338" s="319"/>
      <c r="PO338" s="319"/>
      <c r="PP338" s="319"/>
      <c r="PQ338" s="319"/>
      <c r="PR338" s="319"/>
      <c r="PS338" s="319"/>
      <c r="PT338" s="319"/>
      <c r="PU338" s="319"/>
      <c r="PV338" s="319"/>
      <c r="PW338" s="319"/>
      <c r="PX338" s="319"/>
      <c r="PY338" s="319"/>
      <c r="PZ338" s="319"/>
      <c r="QA338" s="319"/>
      <c r="QB338" s="319"/>
      <c r="QC338" s="319"/>
      <c r="QD338" s="319"/>
      <c r="QE338" s="319"/>
      <c r="QF338" s="319"/>
      <c r="QG338" s="319"/>
      <c r="QH338" s="319"/>
      <c r="QI338" s="319"/>
      <c r="QJ338" s="319"/>
      <c r="QK338" s="319"/>
      <c r="QL338" s="319"/>
      <c r="QM338" s="319"/>
      <c r="QN338" s="319"/>
      <c r="QO338" s="319"/>
      <c r="QP338" s="319"/>
      <c r="QQ338" s="319"/>
      <c r="QR338" s="319"/>
      <c r="QS338" s="319"/>
      <c r="QT338" s="319"/>
      <c r="QU338" s="319"/>
      <c r="QV338" s="319"/>
      <c r="QW338" s="319"/>
      <c r="QX338" s="319"/>
      <c r="QY338" s="319"/>
      <c r="QZ338" s="319"/>
      <c r="RA338" s="319"/>
      <c r="RB338" s="319"/>
      <c r="RC338" s="319"/>
      <c r="RD338" s="319"/>
      <c r="RE338" s="319"/>
      <c r="RF338" s="319"/>
      <c r="RG338" s="319"/>
      <c r="RH338" s="319"/>
      <c r="RI338" s="319"/>
      <c r="RJ338" s="319"/>
      <c r="RK338" s="319"/>
      <c r="RL338" s="319"/>
      <c r="RM338" s="319"/>
      <c r="RN338" s="319"/>
      <c r="RO338" s="319"/>
      <c r="RP338" s="319"/>
      <c r="RQ338" s="319"/>
      <c r="RR338" s="319"/>
      <c r="RS338" s="319"/>
      <c r="RT338" s="319"/>
      <c r="RU338" s="319"/>
      <c r="RV338" s="319"/>
      <c r="RW338" s="319"/>
      <c r="RX338" s="319"/>
      <c r="RY338" s="319"/>
      <c r="RZ338" s="319"/>
      <c r="SA338" s="319"/>
      <c r="SB338" s="319"/>
      <c r="SC338" s="319"/>
      <c r="SD338" s="319"/>
      <c r="SE338" s="319"/>
      <c r="SF338" s="319"/>
      <c r="SG338" s="319"/>
      <c r="SH338" s="319"/>
      <c r="SI338" s="319"/>
      <c r="SJ338" s="319"/>
      <c r="SK338" s="319"/>
      <c r="SL338" s="319"/>
      <c r="SM338" s="319"/>
      <c r="SN338" s="319"/>
      <c r="SO338" s="319"/>
      <c r="SP338" s="319"/>
      <c r="SQ338" s="319"/>
      <c r="SR338" s="319"/>
      <c r="SS338" s="319"/>
      <c r="ST338" s="319"/>
      <c r="SU338" s="319"/>
      <c r="SV338" s="319"/>
      <c r="SW338" s="319"/>
      <c r="SX338" s="319"/>
      <c r="SY338" s="319"/>
      <c r="SZ338" s="319"/>
      <c r="TA338" s="319"/>
      <c r="TB338" s="319"/>
      <c r="TC338" s="319"/>
      <c r="TD338" s="319"/>
      <c r="TE338" s="319"/>
      <c r="TF338" s="319"/>
      <c r="TG338" s="319"/>
      <c r="TH338" s="319"/>
      <c r="TI338" s="319"/>
      <c r="TJ338" s="319"/>
      <c r="TK338" s="319"/>
      <c r="TL338" s="319"/>
      <c r="TM338" s="319"/>
      <c r="TN338" s="319"/>
      <c r="TO338" s="319"/>
      <c r="TP338" s="319"/>
      <c r="TQ338" s="319"/>
      <c r="TR338" s="319"/>
      <c r="TS338" s="319"/>
      <c r="TT338" s="319"/>
      <c r="TU338" s="319"/>
      <c r="TV338" s="319"/>
      <c r="TW338" s="319"/>
      <c r="TX338" s="319"/>
      <c r="TY338" s="319"/>
      <c r="TZ338" s="319"/>
      <c r="UA338" s="319"/>
      <c r="UB338" s="319"/>
      <c r="UC338" s="319"/>
      <c r="UD338" s="319"/>
      <c r="UE338" s="319"/>
      <c r="UF338" s="319"/>
      <c r="UG338" s="319"/>
      <c r="UH338" s="319"/>
      <c r="UI338" s="319"/>
      <c r="UJ338" s="319"/>
      <c r="UK338" s="319"/>
      <c r="UL338" s="319"/>
      <c r="UM338" s="319"/>
      <c r="UN338" s="319"/>
      <c r="UO338" s="319"/>
      <c r="UP338" s="319"/>
      <c r="UQ338" s="319"/>
      <c r="UR338" s="319"/>
      <c r="US338" s="319"/>
      <c r="UT338" s="319"/>
      <c r="UU338" s="319"/>
      <c r="UV338" s="319"/>
      <c r="UW338" s="319"/>
      <c r="UX338" s="319"/>
      <c r="UY338" s="319"/>
      <c r="UZ338" s="319"/>
      <c r="VA338" s="319"/>
      <c r="VB338" s="319"/>
      <c r="VC338" s="319"/>
      <c r="VD338" s="319"/>
      <c r="VE338" s="319"/>
      <c r="VF338" s="319"/>
      <c r="VG338" s="319"/>
      <c r="VH338" s="319"/>
      <c r="VI338" s="319"/>
      <c r="VJ338" s="319"/>
      <c r="VK338" s="319"/>
      <c r="VL338" s="319"/>
      <c r="VM338" s="319"/>
      <c r="VN338" s="319"/>
      <c r="VO338" s="319"/>
      <c r="VP338" s="319"/>
      <c r="VQ338" s="319"/>
      <c r="VR338" s="319"/>
      <c r="VS338" s="319"/>
      <c r="VT338" s="319"/>
      <c r="VU338" s="319"/>
      <c r="VV338" s="319"/>
      <c r="VW338" s="319"/>
      <c r="VX338" s="319"/>
      <c r="VY338" s="319"/>
      <c r="VZ338" s="319"/>
      <c r="WA338" s="319"/>
      <c r="WB338" s="319"/>
      <c r="WC338" s="319"/>
      <c r="WD338" s="319"/>
      <c r="WE338" s="319"/>
      <c r="WF338" s="319"/>
      <c r="WG338" s="319"/>
      <c r="WH338" s="319"/>
      <c r="WI338" s="319"/>
      <c r="WJ338" s="319"/>
      <c r="WK338" s="319"/>
      <c r="WL338" s="319"/>
      <c r="WM338" s="319"/>
      <c r="WN338" s="319"/>
      <c r="WO338" s="319"/>
      <c r="WP338" s="319"/>
      <c r="WQ338" s="319"/>
      <c r="WR338" s="319"/>
      <c r="WS338" s="319"/>
      <c r="WT338" s="319"/>
      <c r="WU338" s="319"/>
      <c r="WV338" s="319"/>
      <c r="WW338" s="319"/>
      <c r="WX338" s="319"/>
      <c r="WY338" s="319"/>
      <c r="WZ338" s="319"/>
      <c r="XA338" s="319"/>
      <c r="XB338" s="319"/>
      <c r="XC338" s="319"/>
      <c r="XD338" s="319"/>
      <c r="XE338" s="319"/>
      <c r="XF338" s="319"/>
      <c r="XG338" s="319"/>
      <c r="XH338" s="319"/>
      <c r="XI338" s="319"/>
      <c r="XJ338" s="319"/>
      <c r="XK338" s="319"/>
      <c r="XL338" s="319"/>
      <c r="XM338" s="319"/>
      <c r="XN338" s="319"/>
      <c r="XO338" s="319"/>
      <c r="XP338" s="319"/>
      <c r="XQ338" s="319"/>
      <c r="XR338" s="319"/>
      <c r="XS338" s="319"/>
      <c r="XT338" s="319"/>
      <c r="XU338" s="319"/>
      <c r="XV338" s="319"/>
      <c r="XW338" s="319"/>
      <c r="XX338" s="319"/>
      <c r="XY338" s="319"/>
      <c r="XZ338" s="319"/>
      <c r="YA338" s="319"/>
      <c r="YB338" s="319"/>
      <c r="YC338" s="319"/>
      <c r="YD338" s="319"/>
      <c r="YE338" s="319"/>
      <c r="YF338" s="319"/>
      <c r="YG338" s="319"/>
      <c r="YH338" s="319"/>
      <c r="YI338" s="319"/>
      <c r="YJ338" s="319"/>
      <c r="YK338" s="319"/>
      <c r="YL338" s="319"/>
      <c r="YM338" s="319"/>
      <c r="YN338" s="319"/>
      <c r="YO338" s="319"/>
      <c r="YP338" s="319"/>
      <c r="YQ338" s="319"/>
      <c r="YR338" s="319"/>
      <c r="YS338" s="319"/>
      <c r="YT338" s="319"/>
      <c r="YU338" s="319"/>
      <c r="YV338" s="319"/>
      <c r="YW338" s="319"/>
      <c r="YX338" s="319"/>
      <c r="YY338" s="319"/>
      <c r="YZ338" s="319"/>
      <c r="ZA338" s="319"/>
      <c r="ZB338" s="319"/>
      <c r="ZC338" s="319"/>
      <c r="ZD338" s="319"/>
      <c r="ZE338" s="319"/>
      <c r="ZF338" s="319"/>
      <c r="ZG338" s="319"/>
      <c r="ZH338" s="319"/>
      <c r="ZI338" s="319"/>
      <c r="ZJ338" s="319"/>
      <c r="ZK338" s="319"/>
      <c r="ZL338" s="319"/>
      <c r="ZM338" s="319"/>
      <c r="ZN338" s="319"/>
      <c r="ZO338" s="319"/>
      <c r="ZP338" s="319"/>
      <c r="ZQ338" s="319"/>
      <c r="ZR338" s="319"/>
      <c r="ZS338" s="319"/>
      <c r="ZT338" s="319"/>
      <c r="ZU338" s="319"/>
      <c r="ZV338" s="319"/>
      <c r="ZW338" s="319"/>
      <c r="ZX338" s="319"/>
      <c r="ZY338" s="319"/>
      <c r="ZZ338" s="319"/>
      <c r="AAA338" s="319"/>
      <c r="AAB338" s="319"/>
      <c r="AAC338" s="319"/>
      <c r="AAD338" s="319"/>
      <c r="AAE338" s="319"/>
      <c r="AAF338" s="319"/>
      <c r="AAG338" s="319"/>
      <c r="AAH338" s="319"/>
      <c r="AAI338" s="319"/>
      <c r="AAJ338" s="319"/>
      <c r="AAK338" s="319"/>
      <c r="AAL338" s="319"/>
      <c r="AAM338" s="319"/>
      <c r="AAN338" s="319"/>
      <c r="AAO338" s="319"/>
      <c r="AAP338" s="319"/>
      <c r="AAQ338" s="319"/>
      <c r="AAR338" s="319"/>
      <c r="AAS338" s="319"/>
      <c r="AAT338" s="319"/>
      <c r="AAU338" s="319"/>
      <c r="AAV338" s="319"/>
      <c r="AAW338" s="319"/>
      <c r="AAX338" s="319"/>
      <c r="AAY338" s="319"/>
      <c r="AAZ338" s="319"/>
      <c r="ABA338" s="319"/>
      <c r="ABB338" s="319"/>
      <c r="ABC338" s="319"/>
      <c r="ABD338" s="319"/>
      <c r="ABE338" s="319"/>
      <c r="ABF338" s="319"/>
      <c r="ABG338" s="319"/>
      <c r="ABH338" s="319"/>
      <c r="ABI338" s="319"/>
      <c r="ABJ338" s="319"/>
      <c r="ABK338" s="319"/>
      <c r="ABL338" s="319"/>
      <c r="ABM338" s="319"/>
      <c r="ABN338" s="319"/>
      <c r="ABO338" s="319"/>
      <c r="ABP338" s="319"/>
      <c r="ABQ338" s="319"/>
      <c r="ABR338" s="319"/>
      <c r="ABS338" s="319"/>
      <c r="ABT338" s="319"/>
      <c r="ABU338" s="319"/>
      <c r="ABV338" s="319"/>
      <c r="ABW338" s="319"/>
      <c r="ABX338" s="319"/>
      <c r="ABY338" s="319"/>
      <c r="ABZ338" s="319"/>
      <c r="ACA338" s="319"/>
      <c r="ACB338" s="319"/>
      <c r="ACC338" s="319"/>
      <c r="ACD338" s="319"/>
      <c r="ACE338" s="319"/>
      <c r="ACF338" s="319"/>
      <c r="ACG338" s="319"/>
      <c r="ACH338" s="319"/>
      <c r="ACI338" s="319"/>
      <c r="ACJ338" s="319"/>
      <c r="ACK338" s="319"/>
      <c r="ACL338" s="319"/>
      <c r="ACM338" s="319"/>
      <c r="ACN338" s="319"/>
      <c r="ACO338" s="319"/>
      <c r="ACP338" s="319"/>
      <c r="ACQ338" s="319"/>
      <c r="ACR338" s="319"/>
      <c r="ACS338" s="319"/>
      <c r="ACT338" s="319"/>
      <c r="ACU338" s="319"/>
      <c r="ACV338" s="319"/>
      <c r="ACW338" s="319"/>
      <c r="ACX338" s="319"/>
      <c r="ACY338" s="319"/>
      <c r="ACZ338" s="319"/>
      <c r="ADA338" s="319"/>
      <c r="ADB338" s="319"/>
      <c r="ADC338" s="319"/>
      <c r="ADD338" s="319"/>
      <c r="ADE338" s="319"/>
      <c r="ADF338" s="319"/>
      <c r="ADG338" s="319"/>
      <c r="ADH338" s="319"/>
      <c r="ADI338" s="319"/>
      <c r="ADJ338" s="319"/>
      <c r="ADK338" s="319"/>
      <c r="ADL338" s="319"/>
      <c r="ADM338" s="319"/>
      <c r="ADN338" s="319"/>
      <c r="ADO338" s="319"/>
      <c r="ADP338" s="319"/>
      <c r="ADQ338" s="319"/>
      <c r="ADR338" s="319"/>
      <c r="ADS338" s="319"/>
      <c r="ADT338" s="319"/>
      <c r="ADU338" s="319"/>
      <c r="ADV338" s="319"/>
      <c r="ADW338" s="319"/>
      <c r="ADX338" s="319"/>
      <c r="ADY338" s="319"/>
      <c r="ADZ338" s="319"/>
      <c r="AEA338" s="319"/>
      <c r="AEB338" s="319"/>
      <c r="AEC338" s="319"/>
      <c r="AED338" s="319"/>
      <c r="AEE338" s="319"/>
      <c r="AEF338" s="319"/>
      <c r="AEG338" s="319"/>
      <c r="AEH338" s="319"/>
      <c r="AEI338" s="319"/>
      <c r="AEJ338" s="319"/>
      <c r="AEK338" s="319"/>
      <c r="AEL338" s="319"/>
      <c r="AEM338" s="319"/>
      <c r="AEN338" s="319"/>
      <c r="AEO338" s="319"/>
      <c r="AEP338" s="319"/>
      <c r="AEQ338" s="319"/>
      <c r="AER338" s="319"/>
      <c r="AES338" s="319"/>
      <c r="AET338" s="319"/>
      <c r="AEU338" s="319"/>
      <c r="AEV338" s="319"/>
      <c r="AEW338" s="319"/>
      <c r="AEX338" s="319"/>
      <c r="AEY338" s="319"/>
      <c r="AEZ338" s="319"/>
      <c r="AFA338" s="319"/>
      <c r="AFB338" s="319"/>
      <c r="AFC338" s="319"/>
      <c r="AFD338" s="319"/>
      <c r="AFE338" s="319"/>
      <c r="AFF338" s="319"/>
      <c r="AFG338" s="319"/>
      <c r="AFH338" s="319"/>
      <c r="AFI338" s="319"/>
      <c r="AFJ338" s="319"/>
      <c r="AFK338" s="319"/>
      <c r="AFL338" s="319"/>
      <c r="AFM338" s="319"/>
      <c r="AFN338" s="319"/>
      <c r="AFO338" s="319"/>
      <c r="AFP338" s="319"/>
      <c r="AFQ338" s="319"/>
      <c r="AFR338" s="319"/>
      <c r="AFS338" s="319"/>
      <c r="AFT338" s="319"/>
      <c r="AFU338" s="319"/>
      <c r="AFV338" s="319"/>
      <c r="AFW338" s="319"/>
      <c r="AFX338" s="319"/>
      <c r="AFY338" s="319"/>
      <c r="AFZ338" s="319"/>
      <c r="AGA338" s="319"/>
      <c r="AGB338" s="319"/>
      <c r="AGC338" s="319"/>
      <c r="AGD338" s="319"/>
      <c r="AGE338" s="319"/>
      <c r="AGF338" s="319"/>
      <c r="AGG338" s="319"/>
      <c r="AGH338" s="319"/>
      <c r="AGI338" s="319"/>
      <c r="AGJ338" s="319"/>
      <c r="AGK338" s="319"/>
      <c r="AGL338" s="319"/>
      <c r="AGM338" s="319"/>
      <c r="AGN338" s="319"/>
      <c r="AGO338" s="319"/>
      <c r="AGP338" s="319"/>
      <c r="AGQ338" s="319"/>
      <c r="AGR338" s="319"/>
      <c r="AGS338" s="319"/>
      <c r="AGT338" s="319"/>
      <c r="AGU338" s="319"/>
      <c r="AGV338" s="319"/>
      <c r="AGW338" s="319"/>
      <c r="AGX338" s="319"/>
      <c r="AGY338" s="319"/>
      <c r="AGZ338" s="319"/>
      <c r="AHA338" s="319"/>
      <c r="AHB338" s="319"/>
      <c r="AHC338" s="319"/>
      <c r="AHD338" s="319"/>
      <c r="AHE338" s="319"/>
      <c r="AHF338" s="319"/>
      <c r="AHG338" s="319"/>
      <c r="AHH338" s="319"/>
      <c r="AHI338" s="319"/>
      <c r="AHJ338" s="319"/>
      <c r="AHK338" s="319"/>
      <c r="AHL338" s="319"/>
      <c r="AHM338" s="319"/>
      <c r="AHN338" s="319"/>
      <c r="AHO338" s="319"/>
      <c r="AHP338" s="319"/>
      <c r="AHQ338" s="319"/>
      <c r="AHR338" s="319"/>
      <c r="AHS338" s="319"/>
      <c r="AHT338" s="319"/>
      <c r="AHU338" s="319"/>
      <c r="AHV338" s="319"/>
      <c r="AHW338" s="319"/>
      <c r="AHX338" s="319"/>
      <c r="AHY338" s="319"/>
      <c r="AHZ338" s="319"/>
      <c r="AIA338" s="319"/>
      <c r="AIB338" s="319"/>
      <c r="AIC338" s="319"/>
      <c r="AID338" s="319"/>
      <c r="AIE338" s="319"/>
      <c r="AIF338" s="319"/>
      <c r="AIG338" s="319"/>
      <c r="AIH338" s="319"/>
      <c r="AII338" s="319"/>
      <c r="AIJ338" s="319"/>
      <c r="AIK338" s="319"/>
      <c r="AIL338" s="319"/>
      <c r="AIM338" s="319"/>
      <c r="AIN338" s="319"/>
      <c r="AIO338" s="319"/>
      <c r="AIP338" s="319"/>
      <c r="AIQ338" s="319"/>
      <c r="AIR338" s="319"/>
      <c r="AIS338" s="319"/>
      <c r="AIT338" s="319"/>
      <c r="AIU338" s="319"/>
      <c r="AIV338" s="319"/>
      <c r="AIW338" s="319"/>
      <c r="AIX338" s="319"/>
      <c r="AIY338" s="319"/>
      <c r="AIZ338" s="319"/>
      <c r="AJA338" s="319"/>
      <c r="AJB338" s="319"/>
      <c r="AJC338" s="319"/>
      <c r="AJD338" s="319"/>
      <c r="AJE338" s="319"/>
      <c r="AJF338" s="319"/>
      <c r="AJG338" s="319"/>
      <c r="AJH338" s="319"/>
      <c r="AJI338" s="319"/>
      <c r="AJJ338" s="319"/>
      <c r="AJK338" s="319"/>
      <c r="AJL338" s="319"/>
      <c r="AJM338" s="319"/>
      <c r="AJN338" s="319"/>
      <c r="AJO338" s="319"/>
      <c r="AJP338" s="319"/>
      <c r="AJQ338" s="319"/>
      <c r="AJR338" s="319"/>
      <c r="AJS338" s="319"/>
      <c r="AJT338" s="319"/>
      <c r="AJU338" s="319"/>
      <c r="AJV338" s="319"/>
      <c r="AJW338" s="319"/>
      <c r="AJX338" s="319"/>
      <c r="AJY338" s="319"/>
      <c r="AJZ338" s="319"/>
      <c r="AKA338" s="319"/>
      <c r="AKB338" s="319"/>
      <c r="AKC338" s="319"/>
      <c r="AKD338" s="319"/>
      <c r="AKE338" s="319"/>
      <c r="AKF338" s="319"/>
      <c r="AKG338" s="319"/>
      <c r="AKH338" s="319"/>
      <c r="AKI338" s="319"/>
      <c r="AKJ338" s="319"/>
      <c r="AKK338" s="319"/>
      <c r="AKL338" s="319"/>
      <c r="AKM338" s="319"/>
      <c r="AKN338" s="319"/>
      <c r="AKO338" s="319"/>
      <c r="AKP338" s="319"/>
      <c r="AKQ338" s="319"/>
      <c r="AKR338" s="319"/>
      <c r="AKS338" s="319"/>
      <c r="AKT338" s="319"/>
      <c r="AKU338" s="319"/>
      <c r="AKV338" s="319"/>
      <c r="AKW338" s="319"/>
      <c r="AKX338" s="319"/>
      <c r="AKY338" s="319"/>
      <c r="AKZ338" s="319"/>
      <c r="ALA338" s="319"/>
      <c r="ALB338" s="319"/>
      <c r="ALC338" s="319"/>
      <c r="ALD338" s="319"/>
      <c r="ALE338" s="319"/>
      <c r="ALF338" s="319"/>
      <c r="ALG338" s="319"/>
      <c r="ALH338" s="319"/>
      <c r="ALI338" s="319"/>
      <c r="ALJ338" s="319"/>
      <c r="ALK338" s="319"/>
      <c r="ALL338" s="319"/>
      <c r="ALM338" s="319"/>
      <c r="ALN338" s="319"/>
      <c r="ALO338" s="319"/>
      <c r="ALP338" s="319"/>
      <c r="ALQ338" s="319"/>
      <c r="ALR338" s="319"/>
      <c r="ALS338" s="319"/>
      <c r="ALT338" s="319"/>
      <c r="ALU338" s="319"/>
      <c r="ALV338" s="319"/>
      <c r="ALW338" s="319"/>
      <c r="ALX338" s="319"/>
      <c r="ALY338" s="319"/>
      <c r="ALZ338" s="319"/>
      <c r="AMA338" s="319"/>
      <c r="AMB338" s="319"/>
      <c r="AMC338" s="319"/>
      <c r="AMD338" s="319"/>
      <c r="AME338" s="319"/>
      <c r="AMF338" s="319"/>
      <c r="AMG338" s="319"/>
      <c r="AMH338" s="319"/>
      <c r="AMI338" s="319"/>
      <c r="AMJ338" s="319"/>
      <c r="AMK338" s="319"/>
      <c r="AML338" s="319"/>
      <c r="AMM338" s="319"/>
      <c r="AMN338" s="319"/>
    </row>
    <row r="339" spans="1:1028" s="320" customFormat="1" ht="28.5" x14ac:dyDescent="0.2">
      <c r="A339" s="227"/>
      <c r="B339" s="223" t="s">
        <v>701</v>
      </c>
      <c r="C339" s="228" t="s">
        <v>564</v>
      </c>
      <c r="D339" s="223" t="s">
        <v>67</v>
      </c>
      <c r="E339" s="223" t="s">
        <v>565</v>
      </c>
      <c r="F339" s="229" t="s">
        <v>99</v>
      </c>
      <c r="G339" s="230">
        <v>162</v>
      </c>
      <c r="H339" s="231"/>
      <c r="I339" s="231">
        <f t="shared" si="127"/>
        <v>0</v>
      </c>
      <c r="J339" s="231">
        <v>17.760000000000002</v>
      </c>
      <c r="K339" s="231">
        <v>10.88</v>
      </c>
      <c r="L339" s="375">
        <f t="shared" si="130"/>
        <v>0.20810000000000001</v>
      </c>
      <c r="M339" s="154">
        <f t="shared" si="125"/>
        <v>0</v>
      </c>
      <c r="N339" s="231">
        <f t="shared" si="131"/>
        <v>28.64</v>
      </c>
      <c r="O339" s="231">
        <f t="shared" si="128"/>
        <v>2877.12</v>
      </c>
      <c r="P339" s="231">
        <f t="shared" si="129"/>
        <v>1762.56</v>
      </c>
      <c r="Q339" s="154">
        <f t="shared" si="132"/>
        <v>0</v>
      </c>
      <c r="R339" s="232" t="e">
        <f t="shared" si="133"/>
        <v>#DIV/0!</v>
      </c>
      <c r="S339" s="407"/>
      <c r="T339" s="318"/>
      <c r="U339" s="315"/>
      <c r="V339" s="318"/>
      <c r="W339" s="318"/>
      <c r="X339" s="318"/>
      <c r="Y339" s="317"/>
      <c r="Z339" s="318"/>
      <c r="AA339" s="318"/>
      <c r="AB339" s="318"/>
      <c r="AC339" s="318"/>
      <c r="AD339" s="318"/>
      <c r="AE339" s="318"/>
      <c r="AF339" s="318"/>
      <c r="AG339" s="318"/>
      <c r="AH339" s="318"/>
      <c r="AI339" s="318"/>
      <c r="AJ339" s="318"/>
      <c r="AK339" s="318"/>
      <c r="AL339" s="318"/>
      <c r="AM339" s="318"/>
      <c r="AN339" s="318"/>
      <c r="AO339" s="319"/>
      <c r="AP339" s="319"/>
      <c r="AQ339" s="319"/>
      <c r="AR339" s="319"/>
      <c r="AS339" s="319"/>
      <c r="AT339" s="319"/>
      <c r="AU339" s="319"/>
      <c r="AV339" s="319"/>
      <c r="AW339" s="319"/>
      <c r="AX339" s="319"/>
      <c r="AY339" s="319"/>
      <c r="AZ339" s="319"/>
      <c r="BA339" s="319"/>
      <c r="BB339" s="319"/>
      <c r="BC339" s="319"/>
      <c r="BD339" s="319"/>
      <c r="BE339" s="319"/>
      <c r="BF339" s="319"/>
      <c r="BG339" s="319"/>
      <c r="BH339" s="319"/>
      <c r="BI339" s="319"/>
      <c r="BJ339" s="319"/>
      <c r="BK339" s="319"/>
      <c r="BL339" s="319"/>
      <c r="BM339" s="319"/>
      <c r="BN339" s="319"/>
      <c r="BO339" s="319"/>
      <c r="BP339" s="319"/>
      <c r="BQ339" s="319"/>
      <c r="BR339" s="319"/>
      <c r="BS339" s="319"/>
      <c r="BT339" s="319"/>
      <c r="BU339" s="319"/>
      <c r="BV339" s="319"/>
      <c r="BW339" s="319"/>
      <c r="BX339" s="319"/>
      <c r="BY339" s="319"/>
      <c r="BZ339" s="319"/>
      <c r="CA339" s="319"/>
      <c r="CB339" s="319"/>
      <c r="CC339" s="319"/>
      <c r="CD339" s="319"/>
      <c r="CE339" s="319"/>
      <c r="CF339" s="319"/>
      <c r="CG339" s="319"/>
      <c r="CH339" s="319"/>
      <c r="CI339" s="319"/>
      <c r="CJ339" s="319"/>
      <c r="CK339" s="319"/>
      <c r="CL339" s="319"/>
      <c r="CM339" s="319"/>
      <c r="CN339" s="319"/>
      <c r="CO339" s="319"/>
      <c r="CP339" s="319"/>
      <c r="CQ339" s="319"/>
      <c r="CR339" s="319"/>
      <c r="CS339" s="319"/>
      <c r="CT339" s="319"/>
      <c r="CU339" s="319"/>
      <c r="CV339" s="319"/>
      <c r="CW339" s="319"/>
      <c r="CX339" s="319"/>
      <c r="CY339" s="319"/>
      <c r="CZ339" s="319"/>
      <c r="DA339" s="319"/>
      <c r="DB339" s="319"/>
      <c r="DC339" s="319"/>
      <c r="DD339" s="319"/>
      <c r="DE339" s="319"/>
      <c r="DF339" s="319"/>
      <c r="DG339" s="319"/>
      <c r="DH339" s="319"/>
      <c r="DI339" s="319"/>
      <c r="DJ339" s="319"/>
      <c r="DK339" s="319"/>
      <c r="DL339" s="319"/>
      <c r="DM339" s="319"/>
      <c r="DN339" s="319"/>
      <c r="DO339" s="319"/>
      <c r="DP339" s="319"/>
      <c r="DQ339" s="319"/>
      <c r="DR339" s="319"/>
      <c r="DS339" s="319"/>
      <c r="DT339" s="319"/>
      <c r="DU339" s="319"/>
      <c r="DV339" s="319"/>
      <c r="DW339" s="319"/>
      <c r="DX339" s="319"/>
      <c r="DY339" s="319"/>
      <c r="DZ339" s="319"/>
      <c r="EA339" s="319"/>
      <c r="EB339" s="319"/>
      <c r="EC339" s="319"/>
      <c r="ED339" s="319"/>
      <c r="EE339" s="319"/>
      <c r="EF339" s="319"/>
      <c r="EG339" s="319"/>
      <c r="EH339" s="319"/>
      <c r="EI339" s="319"/>
      <c r="EJ339" s="319"/>
      <c r="EK339" s="319"/>
      <c r="EL339" s="319"/>
      <c r="EM339" s="319"/>
      <c r="EN339" s="319"/>
      <c r="EO339" s="319"/>
      <c r="EP339" s="319"/>
      <c r="EQ339" s="319"/>
      <c r="ER339" s="319"/>
      <c r="ES339" s="319"/>
      <c r="ET339" s="319"/>
      <c r="EU339" s="319"/>
      <c r="EV339" s="319"/>
      <c r="EW339" s="319"/>
      <c r="EX339" s="319"/>
      <c r="EY339" s="319"/>
      <c r="EZ339" s="319"/>
      <c r="FA339" s="319"/>
      <c r="FB339" s="319"/>
      <c r="FC339" s="319"/>
      <c r="FD339" s="319"/>
      <c r="FE339" s="319"/>
      <c r="FF339" s="319"/>
      <c r="FG339" s="319"/>
      <c r="FH339" s="319"/>
      <c r="FI339" s="319"/>
      <c r="FJ339" s="319"/>
      <c r="FK339" s="319"/>
      <c r="FL339" s="319"/>
      <c r="FM339" s="319"/>
      <c r="FN339" s="319"/>
      <c r="FO339" s="319"/>
      <c r="FP339" s="319"/>
      <c r="FQ339" s="319"/>
      <c r="FR339" s="319"/>
      <c r="FS339" s="319"/>
      <c r="FT339" s="319"/>
      <c r="FU339" s="319"/>
      <c r="FV339" s="319"/>
      <c r="FW339" s="319"/>
      <c r="FX339" s="319"/>
      <c r="FY339" s="319"/>
      <c r="FZ339" s="319"/>
      <c r="GA339" s="319"/>
      <c r="GB339" s="319"/>
      <c r="GC339" s="319"/>
      <c r="GD339" s="319"/>
      <c r="GE339" s="319"/>
      <c r="GF339" s="319"/>
      <c r="GG339" s="319"/>
      <c r="GH339" s="319"/>
      <c r="GI339" s="319"/>
      <c r="GJ339" s="319"/>
      <c r="GK339" s="319"/>
      <c r="GL339" s="319"/>
      <c r="GM339" s="319"/>
      <c r="GN339" s="319"/>
      <c r="GO339" s="319"/>
      <c r="GP339" s="319"/>
      <c r="GQ339" s="319"/>
      <c r="GR339" s="319"/>
      <c r="GS339" s="319"/>
      <c r="GT339" s="319"/>
      <c r="GU339" s="319"/>
      <c r="GV339" s="319"/>
      <c r="GW339" s="319"/>
      <c r="GX339" s="319"/>
      <c r="GY339" s="319"/>
      <c r="GZ339" s="319"/>
      <c r="HA339" s="319"/>
      <c r="HB339" s="319"/>
      <c r="HC339" s="319"/>
      <c r="HD339" s="319"/>
      <c r="HE339" s="319"/>
      <c r="HF339" s="319"/>
      <c r="HG339" s="319"/>
      <c r="HH339" s="319"/>
      <c r="HI339" s="319"/>
      <c r="HJ339" s="319"/>
      <c r="HK339" s="319"/>
      <c r="HL339" s="319"/>
      <c r="HM339" s="319"/>
      <c r="HN339" s="319"/>
      <c r="HO339" s="319"/>
      <c r="HP339" s="319"/>
      <c r="HQ339" s="319"/>
      <c r="HR339" s="319"/>
      <c r="HS339" s="319"/>
      <c r="HT339" s="319"/>
      <c r="HU339" s="319"/>
      <c r="HV339" s="319"/>
      <c r="HW339" s="319"/>
      <c r="HX339" s="319"/>
      <c r="HY339" s="319"/>
      <c r="HZ339" s="319"/>
      <c r="IA339" s="319"/>
      <c r="IB339" s="319"/>
      <c r="IC339" s="319"/>
      <c r="ID339" s="319"/>
      <c r="IE339" s="319"/>
      <c r="IF339" s="319"/>
      <c r="IG339" s="319"/>
      <c r="IH339" s="319"/>
      <c r="II339" s="319"/>
      <c r="IJ339" s="319"/>
      <c r="IK339" s="319"/>
      <c r="IL339" s="319"/>
      <c r="IM339" s="319"/>
      <c r="IN339" s="319"/>
      <c r="IO339" s="319"/>
      <c r="IP339" s="319"/>
      <c r="IQ339" s="319"/>
      <c r="IR339" s="319"/>
      <c r="IS339" s="319"/>
      <c r="IT339" s="319"/>
      <c r="IU339" s="319"/>
      <c r="IV339" s="319"/>
      <c r="IW339" s="319"/>
      <c r="IX339" s="319"/>
      <c r="IY339" s="319"/>
      <c r="IZ339" s="319"/>
      <c r="JA339" s="319"/>
      <c r="JB339" s="319"/>
      <c r="JC339" s="319"/>
      <c r="JD339" s="319"/>
      <c r="JE339" s="319"/>
      <c r="JF339" s="319"/>
      <c r="JG339" s="319"/>
      <c r="JH339" s="319"/>
      <c r="JI339" s="319"/>
      <c r="JJ339" s="319"/>
      <c r="JK339" s="319"/>
      <c r="JL339" s="319"/>
      <c r="JM339" s="319"/>
      <c r="JN339" s="319"/>
      <c r="JO339" s="319"/>
      <c r="JP339" s="319"/>
      <c r="JQ339" s="319"/>
      <c r="JR339" s="319"/>
      <c r="JS339" s="319"/>
      <c r="JT339" s="319"/>
      <c r="JU339" s="319"/>
      <c r="JV339" s="319"/>
      <c r="JW339" s="319"/>
      <c r="JX339" s="319"/>
      <c r="JY339" s="319"/>
      <c r="JZ339" s="319"/>
      <c r="KA339" s="319"/>
      <c r="KB339" s="319"/>
      <c r="KC339" s="319"/>
      <c r="KD339" s="319"/>
      <c r="KE339" s="319"/>
      <c r="KF339" s="319"/>
      <c r="KG339" s="319"/>
      <c r="KH339" s="319"/>
      <c r="KI339" s="319"/>
      <c r="KJ339" s="319"/>
      <c r="KK339" s="319"/>
      <c r="KL339" s="319"/>
      <c r="KM339" s="319"/>
      <c r="KN339" s="319"/>
      <c r="KO339" s="319"/>
      <c r="KP339" s="319"/>
      <c r="KQ339" s="319"/>
      <c r="KR339" s="319"/>
      <c r="KS339" s="319"/>
      <c r="KT339" s="319"/>
      <c r="KU339" s="319"/>
      <c r="KV339" s="319"/>
      <c r="KW339" s="319"/>
      <c r="KX339" s="319"/>
      <c r="KY339" s="319"/>
      <c r="KZ339" s="319"/>
      <c r="LA339" s="319"/>
      <c r="LB339" s="319"/>
      <c r="LC339" s="319"/>
      <c r="LD339" s="319"/>
      <c r="LE339" s="319"/>
      <c r="LF339" s="319"/>
      <c r="LG339" s="319"/>
      <c r="LH339" s="319"/>
      <c r="LI339" s="319"/>
      <c r="LJ339" s="319"/>
      <c r="LK339" s="319"/>
      <c r="LL339" s="319"/>
      <c r="LM339" s="319"/>
      <c r="LN339" s="319"/>
      <c r="LO339" s="319"/>
      <c r="LP339" s="319"/>
      <c r="LQ339" s="319"/>
      <c r="LR339" s="319"/>
      <c r="LS339" s="319"/>
      <c r="LT339" s="319"/>
      <c r="LU339" s="319"/>
      <c r="LV339" s="319"/>
      <c r="LW339" s="319"/>
      <c r="LX339" s="319"/>
      <c r="LY339" s="319"/>
      <c r="LZ339" s="319"/>
      <c r="MA339" s="319"/>
      <c r="MB339" s="319"/>
      <c r="MC339" s="319"/>
      <c r="MD339" s="319"/>
      <c r="ME339" s="319"/>
      <c r="MF339" s="319"/>
      <c r="MG339" s="319"/>
      <c r="MH339" s="319"/>
      <c r="MI339" s="319"/>
      <c r="MJ339" s="319"/>
      <c r="MK339" s="319"/>
      <c r="ML339" s="319"/>
      <c r="MM339" s="319"/>
      <c r="MN339" s="319"/>
      <c r="MO339" s="319"/>
      <c r="MP339" s="319"/>
      <c r="MQ339" s="319"/>
      <c r="MR339" s="319"/>
      <c r="MS339" s="319"/>
      <c r="MT339" s="319"/>
      <c r="MU339" s="319"/>
      <c r="MV339" s="319"/>
      <c r="MW339" s="319"/>
      <c r="MX339" s="319"/>
      <c r="MY339" s="319"/>
      <c r="MZ339" s="319"/>
      <c r="NA339" s="319"/>
      <c r="NB339" s="319"/>
      <c r="NC339" s="319"/>
      <c r="ND339" s="319"/>
      <c r="NE339" s="319"/>
      <c r="NF339" s="319"/>
      <c r="NG339" s="319"/>
      <c r="NH339" s="319"/>
      <c r="NI339" s="319"/>
      <c r="NJ339" s="319"/>
      <c r="NK339" s="319"/>
      <c r="NL339" s="319"/>
      <c r="NM339" s="319"/>
      <c r="NN339" s="319"/>
      <c r="NO339" s="319"/>
      <c r="NP339" s="319"/>
      <c r="NQ339" s="319"/>
      <c r="NR339" s="319"/>
      <c r="NS339" s="319"/>
      <c r="NT339" s="319"/>
      <c r="NU339" s="319"/>
      <c r="NV339" s="319"/>
      <c r="NW339" s="319"/>
      <c r="NX339" s="319"/>
      <c r="NY339" s="319"/>
      <c r="NZ339" s="319"/>
      <c r="OA339" s="319"/>
      <c r="OB339" s="319"/>
      <c r="OC339" s="319"/>
      <c r="OD339" s="319"/>
      <c r="OE339" s="319"/>
      <c r="OF339" s="319"/>
      <c r="OG339" s="319"/>
      <c r="OH339" s="319"/>
      <c r="OI339" s="319"/>
      <c r="OJ339" s="319"/>
      <c r="OK339" s="319"/>
      <c r="OL339" s="319"/>
      <c r="OM339" s="319"/>
      <c r="ON339" s="319"/>
      <c r="OO339" s="319"/>
      <c r="OP339" s="319"/>
      <c r="OQ339" s="319"/>
      <c r="OR339" s="319"/>
      <c r="OS339" s="319"/>
      <c r="OT339" s="319"/>
      <c r="OU339" s="319"/>
      <c r="OV339" s="319"/>
      <c r="OW339" s="319"/>
      <c r="OX339" s="319"/>
      <c r="OY339" s="319"/>
      <c r="OZ339" s="319"/>
      <c r="PA339" s="319"/>
      <c r="PB339" s="319"/>
      <c r="PC339" s="319"/>
      <c r="PD339" s="319"/>
      <c r="PE339" s="319"/>
      <c r="PF339" s="319"/>
      <c r="PG339" s="319"/>
      <c r="PH339" s="319"/>
      <c r="PI339" s="319"/>
      <c r="PJ339" s="319"/>
      <c r="PK339" s="319"/>
      <c r="PL339" s="319"/>
      <c r="PM339" s="319"/>
      <c r="PN339" s="319"/>
      <c r="PO339" s="319"/>
      <c r="PP339" s="319"/>
      <c r="PQ339" s="319"/>
      <c r="PR339" s="319"/>
      <c r="PS339" s="319"/>
      <c r="PT339" s="319"/>
      <c r="PU339" s="319"/>
      <c r="PV339" s="319"/>
      <c r="PW339" s="319"/>
      <c r="PX339" s="319"/>
      <c r="PY339" s="319"/>
      <c r="PZ339" s="319"/>
      <c r="QA339" s="319"/>
      <c r="QB339" s="319"/>
      <c r="QC339" s="319"/>
      <c r="QD339" s="319"/>
      <c r="QE339" s="319"/>
      <c r="QF339" s="319"/>
      <c r="QG339" s="319"/>
      <c r="QH339" s="319"/>
      <c r="QI339" s="319"/>
      <c r="QJ339" s="319"/>
      <c r="QK339" s="319"/>
      <c r="QL339" s="319"/>
      <c r="QM339" s="319"/>
      <c r="QN339" s="319"/>
      <c r="QO339" s="319"/>
      <c r="QP339" s="319"/>
      <c r="QQ339" s="319"/>
      <c r="QR339" s="319"/>
      <c r="QS339" s="319"/>
      <c r="QT339" s="319"/>
      <c r="QU339" s="319"/>
      <c r="QV339" s="319"/>
      <c r="QW339" s="319"/>
      <c r="QX339" s="319"/>
      <c r="QY339" s="319"/>
      <c r="QZ339" s="319"/>
      <c r="RA339" s="319"/>
      <c r="RB339" s="319"/>
      <c r="RC339" s="319"/>
      <c r="RD339" s="319"/>
      <c r="RE339" s="319"/>
      <c r="RF339" s="319"/>
      <c r="RG339" s="319"/>
      <c r="RH339" s="319"/>
      <c r="RI339" s="319"/>
      <c r="RJ339" s="319"/>
      <c r="RK339" s="319"/>
      <c r="RL339" s="319"/>
      <c r="RM339" s="319"/>
      <c r="RN339" s="319"/>
      <c r="RO339" s="319"/>
      <c r="RP339" s="319"/>
      <c r="RQ339" s="319"/>
      <c r="RR339" s="319"/>
      <c r="RS339" s="319"/>
      <c r="RT339" s="319"/>
      <c r="RU339" s="319"/>
      <c r="RV339" s="319"/>
      <c r="RW339" s="319"/>
      <c r="RX339" s="319"/>
      <c r="RY339" s="319"/>
      <c r="RZ339" s="319"/>
      <c r="SA339" s="319"/>
      <c r="SB339" s="319"/>
      <c r="SC339" s="319"/>
      <c r="SD339" s="319"/>
      <c r="SE339" s="319"/>
      <c r="SF339" s="319"/>
      <c r="SG339" s="319"/>
      <c r="SH339" s="319"/>
      <c r="SI339" s="319"/>
      <c r="SJ339" s="319"/>
      <c r="SK339" s="319"/>
      <c r="SL339" s="319"/>
      <c r="SM339" s="319"/>
      <c r="SN339" s="319"/>
      <c r="SO339" s="319"/>
      <c r="SP339" s="319"/>
      <c r="SQ339" s="319"/>
      <c r="SR339" s="319"/>
      <c r="SS339" s="319"/>
      <c r="ST339" s="319"/>
      <c r="SU339" s="319"/>
      <c r="SV339" s="319"/>
      <c r="SW339" s="319"/>
      <c r="SX339" s="319"/>
      <c r="SY339" s="319"/>
      <c r="SZ339" s="319"/>
      <c r="TA339" s="319"/>
      <c r="TB339" s="319"/>
      <c r="TC339" s="319"/>
      <c r="TD339" s="319"/>
      <c r="TE339" s="319"/>
      <c r="TF339" s="319"/>
      <c r="TG339" s="319"/>
      <c r="TH339" s="319"/>
      <c r="TI339" s="319"/>
      <c r="TJ339" s="319"/>
      <c r="TK339" s="319"/>
      <c r="TL339" s="319"/>
      <c r="TM339" s="319"/>
      <c r="TN339" s="319"/>
      <c r="TO339" s="319"/>
      <c r="TP339" s="319"/>
      <c r="TQ339" s="319"/>
      <c r="TR339" s="319"/>
      <c r="TS339" s="319"/>
      <c r="TT339" s="319"/>
      <c r="TU339" s="319"/>
      <c r="TV339" s="319"/>
      <c r="TW339" s="319"/>
      <c r="TX339" s="319"/>
      <c r="TY339" s="319"/>
      <c r="TZ339" s="319"/>
      <c r="UA339" s="319"/>
      <c r="UB339" s="319"/>
      <c r="UC339" s="319"/>
      <c r="UD339" s="319"/>
      <c r="UE339" s="319"/>
      <c r="UF339" s="319"/>
      <c r="UG339" s="319"/>
      <c r="UH339" s="319"/>
      <c r="UI339" s="319"/>
      <c r="UJ339" s="319"/>
      <c r="UK339" s="319"/>
      <c r="UL339" s="319"/>
      <c r="UM339" s="319"/>
      <c r="UN339" s="319"/>
      <c r="UO339" s="319"/>
      <c r="UP339" s="319"/>
      <c r="UQ339" s="319"/>
      <c r="UR339" s="319"/>
      <c r="US339" s="319"/>
      <c r="UT339" s="319"/>
      <c r="UU339" s="319"/>
      <c r="UV339" s="319"/>
      <c r="UW339" s="319"/>
      <c r="UX339" s="319"/>
      <c r="UY339" s="319"/>
      <c r="UZ339" s="319"/>
      <c r="VA339" s="319"/>
      <c r="VB339" s="319"/>
      <c r="VC339" s="319"/>
      <c r="VD339" s="319"/>
      <c r="VE339" s="319"/>
      <c r="VF339" s="319"/>
      <c r="VG339" s="319"/>
      <c r="VH339" s="319"/>
      <c r="VI339" s="319"/>
      <c r="VJ339" s="319"/>
      <c r="VK339" s="319"/>
      <c r="VL339" s="319"/>
      <c r="VM339" s="319"/>
      <c r="VN339" s="319"/>
      <c r="VO339" s="319"/>
      <c r="VP339" s="319"/>
      <c r="VQ339" s="319"/>
      <c r="VR339" s="319"/>
      <c r="VS339" s="319"/>
      <c r="VT339" s="319"/>
      <c r="VU339" s="319"/>
      <c r="VV339" s="319"/>
      <c r="VW339" s="319"/>
      <c r="VX339" s="319"/>
      <c r="VY339" s="319"/>
      <c r="VZ339" s="319"/>
      <c r="WA339" s="319"/>
      <c r="WB339" s="319"/>
      <c r="WC339" s="319"/>
      <c r="WD339" s="319"/>
      <c r="WE339" s="319"/>
      <c r="WF339" s="319"/>
      <c r="WG339" s="319"/>
      <c r="WH339" s="319"/>
      <c r="WI339" s="319"/>
      <c r="WJ339" s="319"/>
      <c r="WK339" s="319"/>
      <c r="WL339" s="319"/>
      <c r="WM339" s="319"/>
      <c r="WN339" s="319"/>
      <c r="WO339" s="319"/>
      <c r="WP339" s="319"/>
      <c r="WQ339" s="319"/>
      <c r="WR339" s="319"/>
      <c r="WS339" s="319"/>
      <c r="WT339" s="319"/>
      <c r="WU339" s="319"/>
      <c r="WV339" s="319"/>
      <c r="WW339" s="319"/>
      <c r="WX339" s="319"/>
      <c r="WY339" s="319"/>
      <c r="WZ339" s="319"/>
      <c r="XA339" s="319"/>
      <c r="XB339" s="319"/>
      <c r="XC339" s="319"/>
      <c r="XD339" s="319"/>
      <c r="XE339" s="319"/>
      <c r="XF339" s="319"/>
      <c r="XG339" s="319"/>
      <c r="XH339" s="319"/>
      <c r="XI339" s="319"/>
      <c r="XJ339" s="319"/>
      <c r="XK339" s="319"/>
      <c r="XL339" s="319"/>
      <c r="XM339" s="319"/>
      <c r="XN339" s="319"/>
      <c r="XO339" s="319"/>
      <c r="XP339" s="319"/>
      <c r="XQ339" s="319"/>
      <c r="XR339" s="319"/>
      <c r="XS339" s="319"/>
      <c r="XT339" s="319"/>
      <c r="XU339" s="319"/>
      <c r="XV339" s="319"/>
      <c r="XW339" s="319"/>
      <c r="XX339" s="319"/>
      <c r="XY339" s="319"/>
      <c r="XZ339" s="319"/>
      <c r="YA339" s="319"/>
      <c r="YB339" s="319"/>
      <c r="YC339" s="319"/>
      <c r="YD339" s="319"/>
      <c r="YE339" s="319"/>
      <c r="YF339" s="319"/>
      <c r="YG339" s="319"/>
      <c r="YH339" s="319"/>
      <c r="YI339" s="319"/>
      <c r="YJ339" s="319"/>
      <c r="YK339" s="319"/>
      <c r="YL339" s="319"/>
      <c r="YM339" s="319"/>
      <c r="YN339" s="319"/>
      <c r="YO339" s="319"/>
      <c r="YP339" s="319"/>
      <c r="YQ339" s="319"/>
      <c r="YR339" s="319"/>
      <c r="YS339" s="319"/>
      <c r="YT339" s="319"/>
      <c r="YU339" s="319"/>
      <c r="YV339" s="319"/>
      <c r="YW339" s="319"/>
      <c r="YX339" s="319"/>
      <c r="YY339" s="319"/>
      <c r="YZ339" s="319"/>
      <c r="ZA339" s="319"/>
      <c r="ZB339" s="319"/>
      <c r="ZC339" s="319"/>
      <c r="ZD339" s="319"/>
      <c r="ZE339" s="319"/>
      <c r="ZF339" s="319"/>
      <c r="ZG339" s="319"/>
      <c r="ZH339" s="319"/>
      <c r="ZI339" s="319"/>
      <c r="ZJ339" s="319"/>
      <c r="ZK339" s="319"/>
      <c r="ZL339" s="319"/>
      <c r="ZM339" s="319"/>
      <c r="ZN339" s="319"/>
      <c r="ZO339" s="319"/>
      <c r="ZP339" s="319"/>
      <c r="ZQ339" s="319"/>
      <c r="ZR339" s="319"/>
      <c r="ZS339" s="319"/>
      <c r="ZT339" s="319"/>
      <c r="ZU339" s="319"/>
      <c r="ZV339" s="319"/>
      <c r="ZW339" s="319"/>
      <c r="ZX339" s="319"/>
      <c r="ZY339" s="319"/>
      <c r="ZZ339" s="319"/>
      <c r="AAA339" s="319"/>
      <c r="AAB339" s="319"/>
      <c r="AAC339" s="319"/>
      <c r="AAD339" s="319"/>
      <c r="AAE339" s="319"/>
      <c r="AAF339" s="319"/>
      <c r="AAG339" s="319"/>
      <c r="AAH339" s="319"/>
      <c r="AAI339" s="319"/>
      <c r="AAJ339" s="319"/>
      <c r="AAK339" s="319"/>
      <c r="AAL339" s="319"/>
      <c r="AAM339" s="319"/>
      <c r="AAN339" s="319"/>
      <c r="AAO339" s="319"/>
      <c r="AAP339" s="319"/>
      <c r="AAQ339" s="319"/>
      <c r="AAR339" s="319"/>
      <c r="AAS339" s="319"/>
      <c r="AAT339" s="319"/>
      <c r="AAU339" s="319"/>
      <c r="AAV339" s="319"/>
      <c r="AAW339" s="319"/>
      <c r="AAX339" s="319"/>
      <c r="AAY339" s="319"/>
      <c r="AAZ339" s="319"/>
      <c r="ABA339" s="319"/>
      <c r="ABB339" s="319"/>
      <c r="ABC339" s="319"/>
      <c r="ABD339" s="319"/>
      <c r="ABE339" s="319"/>
      <c r="ABF339" s="319"/>
      <c r="ABG339" s="319"/>
      <c r="ABH339" s="319"/>
      <c r="ABI339" s="319"/>
      <c r="ABJ339" s="319"/>
      <c r="ABK339" s="319"/>
      <c r="ABL339" s="319"/>
      <c r="ABM339" s="319"/>
      <c r="ABN339" s="319"/>
      <c r="ABO339" s="319"/>
      <c r="ABP339" s="319"/>
      <c r="ABQ339" s="319"/>
      <c r="ABR339" s="319"/>
      <c r="ABS339" s="319"/>
      <c r="ABT339" s="319"/>
      <c r="ABU339" s="319"/>
      <c r="ABV339" s="319"/>
      <c r="ABW339" s="319"/>
      <c r="ABX339" s="319"/>
      <c r="ABY339" s="319"/>
      <c r="ABZ339" s="319"/>
      <c r="ACA339" s="319"/>
      <c r="ACB339" s="319"/>
      <c r="ACC339" s="319"/>
      <c r="ACD339" s="319"/>
      <c r="ACE339" s="319"/>
      <c r="ACF339" s="319"/>
      <c r="ACG339" s="319"/>
      <c r="ACH339" s="319"/>
      <c r="ACI339" s="319"/>
      <c r="ACJ339" s="319"/>
      <c r="ACK339" s="319"/>
      <c r="ACL339" s="319"/>
      <c r="ACM339" s="319"/>
      <c r="ACN339" s="319"/>
      <c r="ACO339" s="319"/>
      <c r="ACP339" s="319"/>
      <c r="ACQ339" s="319"/>
      <c r="ACR339" s="319"/>
      <c r="ACS339" s="319"/>
      <c r="ACT339" s="319"/>
      <c r="ACU339" s="319"/>
      <c r="ACV339" s="319"/>
      <c r="ACW339" s="319"/>
      <c r="ACX339" s="319"/>
      <c r="ACY339" s="319"/>
      <c r="ACZ339" s="319"/>
      <c r="ADA339" s="319"/>
      <c r="ADB339" s="319"/>
      <c r="ADC339" s="319"/>
      <c r="ADD339" s="319"/>
      <c r="ADE339" s="319"/>
      <c r="ADF339" s="319"/>
      <c r="ADG339" s="319"/>
      <c r="ADH339" s="319"/>
      <c r="ADI339" s="319"/>
      <c r="ADJ339" s="319"/>
      <c r="ADK339" s="319"/>
      <c r="ADL339" s="319"/>
      <c r="ADM339" s="319"/>
      <c r="ADN339" s="319"/>
      <c r="ADO339" s="319"/>
      <c r="ADP339" s="319"/>
      <c r="ADQ339" s="319"/>
      <c r="ADR339" s="319"/>
      <c r="ADS339" s="319"/>
      <c r="ADT339" s="319"/>
      <c r="ADU339" s="319"/>
      <c r="ADV339" s="319"/>
      <c r="ADW339" s="319"/>
      <c r="ADX339" s="319"/>
      <c r="ADY339" s="319"/>
      <c r="ADZ339" s="319"/>
      <c r="AEA339" s="319"/>
      <c r="AEB339" s="319"/>
      <c r="AEC339" s="319"/>
      <c r="AED339" s="319"/>
      <c r="AEE339" s="319"/>
      <c r="AEF339" s="319"/>
      <c r="AEG339" s="319"/>
      <c r="AEH339" s="319"/>
      <c r="AEI339" s="319"/>
      <c r="AEJ339" s="319"/>
      <c r="AEK339" s="319"/>
      <c r="AEL339" s="319"/>
      <c r="AEM339" s="319"/>
      <c r="AEN339" s="319"/>
      <c r="AEO339" s="319"/>
      <c r="AEP339" s="319"/>
      <c r="AEQ339" s="319"/>
      <c r="AER339" s="319"/>
      <c r="AES339" s="319"/>
      <c r="AET339" s="319"/>
      <c r="AEU339" s="319"/>
      <c r="AEV339" s="319"/>
      <c r="AEW339" s="319"/>
      <c r="AEX339" s="319"/>
      <c r="AEY339" s="319"/>
      <c r="AEZ339" s="319"/>
      <c r="AFA339" s="319"/>
      <c r="AFB339" s="319"/>
      <c r="AFC339" s="319"/>
      <c r="AFD339" s="319"/>
      <c r="AFE339" s="319"/>
      <c r="AFF339" s="319"/>
      <c r="AFG339" s="319"/>
      <c r="AFH339" s="319"/>
      <c r="AFI339" s="319"/>
      <c r="AFJ339" s="319"/>
      <c r="AFK339" s="319"/>
      <c r="AFL339" s="319"/>
      <c r="AFM339" s="319"/>
      <c r="AFN339" s="319"/>
      <c r="AFO339" s="319"/>
      <c r="AFP339" s="319"/>
      <c r="AFQ339" s="319"/>
      <c r="AFR339" s="319"/>
      <c r="AFS339" s="319"/>
      <c r="AFT339" s="319"/>
      <c r="AFU339" s="319"/>
      <c r="AFV339" s="319"/>
      <c r="AFW339" s="319"/>
      <c r="AFX339" s="319"/>
      <c r="AFY339" s="319"/>
      <c r="AFZ339" s="319"/>
      <c r="AGA339" s="319"/>
      <c r="AGB339" s="319"/>
      <c r="AGC339" s="319"/>
      <c r="AGD339" s="319"/>
      <c r="AGE339" s="319"/>
      <c r="AGF339" s="319"/>
      <c r="AGG339" s="319"/>
      <c r="AGH339" s="319"/>
      <c r="AGI339" s="319"/>
      <c r="AGJ339" s="319"/>
      <c r="AGK339" s="319"/>
      <c r="AGL339" s="319"/>
      <c r="AGM339" s="319"/>
      <c r="AGN339" s="319"/>
      <c r="AGO339" s="319"/>
      <c r="AGP339" s="319"/>
      <c r="AGQ339" s="319"/>
      <c r="AGR339" s="319"/>
      <c r="AGS339" s="319"/>
      <c r="AGT339" s="319"/>
      <c r="AGU339" s="319"/>
      <c r="AGV339" s="319"/>
      <c r="AGW339" s="319"/>
      <c r="AGX339" s="319"/>
      <c r="AGY339" s="319"/>
      <c r="AGZ339" s="319"/>
      <c r="AHA339" s="319"/>
      <c r="AHB339" s="319"/>
      <c r="AHC339" s="319"/>
      <c r="AHD339" s="319"/>
      <c r="AHE339" s="319"/>
      <c r="AHF339" s="319"/>
      <c r="AHG339" s="319"/>
      <c r="AHH339" s="319"/>
      <c r="AHI339" s="319"/>
      <c r="AHJ339" s="319"/>
      <c r="AHK339" s="319"/>
      <c r="AHL339" s="319"/>
      <c r="AHM339" s="319"/>
      <c r="AHN339" s="319"/>
      <c r="AHO339" s="319"/>
      <c r="AHP339" s="319"/>
      <c r="AHQ339" s="319"/>
      <c r="AHR339" s="319"/>
      <c r="AHS339" s="319"/>
      <c r="AHT339" s="319"/>
      <c r="AHU339" s="319"/>
      <c r="AHV339" s="319"/>
      <c r="AHW339" s="319"/>
      <c r="AHX339" s="319"/>
      <c r="AHY339" s="319"/>
      <c r="AHZ339" s="319"/>
      <c r="AIA339" s="319"/>
      <c r="AIB339" s="319"/>
      <c r="AIC339" s="319"/>
      <c r="AID339" s="319"/>
      <c r="AIE339" s="319"/>
      <c r="AIF339" s="319"/>
      <c r="AIG339" s="319"/>
      <c r="AIH339" s="319"/>
      <c r="AII339" s="319"/>
      <c r="AIJ339" s="319"/>
      <c r="AIK339" s="319"/>
      <c r="AIL339" s="319"/>
      <c r="AIM339" s="319"/>
      <c r="AIN339" s="319"/>
      <c r="AIO339" s="319"/>
      <c r="AIP339" s="319"/>
      <c r="AIQ339" s="319"/>
      <c r="AIR339" s="319"/>
      <c r="AIS339" s="319"/>
      <c r="AIT339" s="319"/>
      <c r="AIU339" s="319"/>
      <c r="AIV339" s="319"/>
      <c r="AIW339" s="319"/>
      <c r="AIX339" s="319"/>
      <c r="AIY339" s="319"/>
      <c r="AIZ339" s="319"/>
      <c r="AJA339" s="319"/>
      <c r="AJB339" s="319"/>
      <c r="AJC339" s="319"/>
      <c r="AJD339" s="319"/>
      <c r="AJE339" s="319"/>
      <c r="AJF339" s="319"/>
      <c r="AJG339" s="319"/>
      <c r="AJH339" s="319"/>
      <c r="AJI339" s="319"/>
      <c r="AJJ339" s="319"/>
      <c r="AJK339" s="319"/>
      <c r="AJL339" s="319"/>
      <c r="AJM339" s="319"/>
      <c r="AJN339" s="319"/>
      <c r="AJO339" s="319"/>
      <c r="AJP339" s="319"/>
      <c r="AJQ339" s="319"/>
      <c r="AJR339" s="319"/>
      <c r="AJS339" s="319"/>
      <c r="AJT339" s="319"/>
      <c r="AJU339" s="319"/>
      <c r="AJV339" s="319"/>
      <c r="AJW339" s="319"/>
      <c r="AJX339" s="319"/>
      <c r="AJY339" s="319"/>
      <c r="AJZ339" s="319"/>
      <c r="AKA339" s="319"/>
      <c r="AKB339" s="319"/>
      <c r="AKC339" s="319"/>
      <c r="AKD339" s="319"/>
      <c r="AKE339" s="319"/>
      <c r="AKF339" s="319"/>
      <c r="AKG339" s="319"/>
      <c r="AKH339" s="319"/>
      <c r="AKI339" s="319"/>
      <c r="AKJ339" s="319"/>
      <c r="AKK339" s="319"/>
      <c r="AKL339" s="319"/>
      <c r="AKM339" s="319"/>
      <c r="AKN339" s="319"/>
      <c r="AKO339" s="319"/>
      <c r="AKP339" s="319"/>
      <c r="AKQ339" s="319"/>
      <c r="AKR339" s="319"/>
      <c r="AKS339" s="319"/>
      <c r="AKT339" s="319"/>
      <c r="AKU339" s="319"/>
      <c r="AKV339" s="319"/>
      <c r="AKW339" s="319"/>
      <c r="AKX339" s="319"/>
      <c r="AKY339" s="319"/>
      <c r="AKZ339" s="319"/>
      <c r="ALA339" s="319"/>
      <c r="ALB339" s="319"/>
      <c r="ALC339" s="319"/>
      <c r="ALD339" s="319"/>
      <c r="ALE339" s="319"/>
      <c r="ALF339" s="319"/>
      <c r="ALG339" s="319"/>
      <c r="ALH339" s="319"/>
      <c r="ALI339" s="319"/>
      <c r="ALJ339" s="319"/>
      <c r="ALK339" s="319"/>
      <c r="ALL339" s="319"/>
      <c r="ALM339" s="319"/>
      <c r="ALN339" s="319"/>
      <c r="ALO339" s="319"/>
      <c r="ALP339" s="319"/>
      <c r="ALQ339" s="319"/>
      <c r="ALR339" s="319"/>
      <c r="ALS339" s="319"/>
      <c r="ALT339" s="319"/>
      <c r="ALU339" s="319"/>
      <c r="ALV339" s="319"/>
      <c r="ALW339" s="319"/>
      <c r="ALX339" s="319"/>
      <c r="ALY339" s="319"/>
      <c r="ALZ339" s="319"/>
      <c r="AMA339" s="319"/>
      <c r="AMB339" s="319"/>
      <c r="AMC339" s="319"/>
      <c r="AMD339" s="319"/>
      <c r="AME339" s="319"/>
      <c r="AMF339" s="319"/>
      <c r="AMG339" s="319"/>
      <c r="AMH339" s="319"/>
      <c r="AMI339" s="319"/>
      <c r="AMJ339" s="319"/>
      <c r="AMK339" s="319"/>
      <c r="AML339" s="319"/>
      <c r="AMM339" s="319"/>
      <c r="AMN339" s="319"/>
    </row>
    <row r="340" spans="1:1028" s="320" customFormat="1" ht="15" x14ac:dyDescent="0.2">
      <c r="A340" s="227"/>
      <c r="B340" s="223" t="s">
        <v>702</v>
      </c>
      <c r="C340" s="228" t="s">
        <v>703</v>
      </c>
      <c r="D340" s="223" t="s">
        <v>54</v>
      </c>
      <c r="E340" s="223" t="s">
        <v>704</v>
      </c>
      <c r="F340" s="229" t="s">
        <v>325</v>
      </c>
      <c r="G340" s="230">
        <v>1</v>
      </c>
      <c r="H340" s="231"/>
      <c r="I340" s="231">
        <f t="shared" si="127"/>
        <v>0</v>
      </c>
      <c r="J340" s="231">
        <v>2421.34</v>
      </c>
      <c r="K340" s="231">
        <v>3089.8</v>
      </c>
      <c r="L340" s="375">
        <f t="shared" si="130"/>
        <v>0.20810000000000001</v>
      </c>
      <c r="M340" s="154">
        <f t="shared" si="125"/>
        <v>0</v>
      </c>
      <c r="N340" s="231">
        <f t="shared" si="131"/>
        <v>5511.14</v>
      </c>
      <c r="O340" s="231">
        <f t="shared" si="128"/>
        <v>2421.34</v>
      </c>
      <c r="P340" s="231">
        <f t="shared" si="129"/>
        <v>3089.8</v>
      </c>
      <c r="Q340" s="154">
        <f t="shared" si="132"/>
        <v>0</v>
      </c>
      <c r="R340" s="232" t="e">
        <f t="shared" si="133"/>
        <v>#DIV/0!</v>
      </c>
      <c r="S340" s="407"/>
      <c r="T340" s="318"/>
      <c r="U340" s="315"/>
      <c r="V340" s="318"/>
      <c r="W340" s="318"/>
      <c r="X340" s="318"/>
      <c r="Y340" s="317"/>
      <c r="Z340" s="318"/>
      <c r="AA340" s="318"/>
      <c r="AB340" s="318"/>
      <c r="AC340" s="318"/>
      <c r="AD340" s="318"/>
      <c r="AE340" s="318"/>
      <c r="AF340" s="318"/>
      <c r="AG340" s="318"/>
      <c r="AH340" s="318"/>
      <c r="AI340" s="318"/>
      <c r="AJ340" s="318"/>
      <c r="AK340" s="318"/>
      <c r="AL340" s="318"/>
      <c r="AM340" s="318"/>
      <c r="AN340" s="318"/>
      <c r="AO340" s="319"/>
      <c r="AP340" s="319"/>
      <c r="AQ340" s="319"/>
      <c r="AR340" s="319"/>
      <c r="AS340" s="319"/>
      <c r="AT340" s="319"/>
      <c r="AU340" s="319"/>
      <c r="AV340" s="319"/>
      <c r="AW340" s="319"/>
      <c r="AX340" s="319"/>
      <c r="AY340" s="319"/>
      <c r="AZ340" s="319"/>
      <c r="BA340" s="319"/>
      <c r="BB340" s="319"/>
      <c r="BC340" s="319"/>
      <c r="BD340" s="319"/>
      <c r="BE340" s="319"/>
      <c r="BF340" s="319"/>
      <c r="BG340" s="319"/>
      <c r="BH340" s="319"/>
      <c r="BI340" s="319"/>
      <c r="BJ340" s="319"/>
      <c r="BK340" s="319"/>
      <c r="BL340" s="319"/>
      <c r="BM340" s="319"/>
      <c r="BN340" s="319"/>
      <c r="BO340" s="319"/>
      <c r="BP340" s="319"/>
      <c r="BQ340" s="319"/>
      <c r="BR340" s="319"/>
      <c r="BS340" s="319"/>
      <c r="BT340" s="319"/>
      <c r="BU340" s="319"/>
      <c r="BV340" s="319"/>
      <c r="BW340" s="319"/>
      <c r="BX340" s="319"/>
      <c r="BY340" s="319"/>
      <c r="BZ340" s="319"/>
      <c r="CA340" s="319"/>
      <c r="CB340" s="319"/>
      <c r="CC340" s="319"/>
      <c r="CD340" s="319"/>
      <c r="CE340" s="319"/>
      <c r="CF340" s="319"/>
      <c r="CG340" s="319"/>
      <c r="CH340" s="319"/>
      <c r="CI340" s="319"/>
      <c r="CJ340" s="319"/>
      <c r="CK340" s="319"/>
      <c r="CL340" s="319"/>
      <c r="CM340" s="319"/>
      <c r="CN340" s="319"/>
      <c r="CO340" s="319"/>
      <c r="CP340" s="319"/>
      <c r="CQ340" s="319"/>
      <c r="CR340" s="319"/>
      <c r="CS340" s="319"/>
      <c r="CT340" s="319"/>
      <c r="CU340" s="319"/>
      <c r="CV340" s="319"/>
      <c r="CW340" s="319"/>
      <c r="CX340" s="319"/>
      <c r="CY340" s="319"/>
      <c r="CZ340" s="319"/>
      <c r="DA340" s="319"/>
      <c r="DB340" s="319"/>
      <c r="DC340" s="319"/>
      <c r="DD340" s="319"/>
      <c r="DE340" s="319"/>
      <c r="DF340" s="319"/>
      <c r="DG340" s="319"/>
      <c r="DH340" s="319"/>
      <c r="DI340" s="319"/>
      <c r="DJ340" s="319"/>
      <c r="DK340" s="319"/>
      <c r="DL340" s="319"/>
      <c r="DM340" s="319"/>
      <c r="DN340" s="319"/>
      <c r="DO340" s="319"/>
      <c r="DP340" s="319"/>
      <c r="DQ340" s="319"/>
      <c r="DR340" s="319"/>
      <c r="DS340" s="319"/>
      <c r="DT340" s="319"/>
      <c r="DU340" s="319"/>
      <c r="DV340" s="319"/>
      <c r="DW340" s="319"/>
      <c r="DX340" s="319"/>
      <c r="DY340" s="319"/>
      <c r="DZ340" s="319"/>
      <c r="EA340" s="319"/>
      <c r="EB340" s="319"/>
      <c r="EC340" s="319"/>
      <c r="ED340" s="319"/>
      <c r="EE340" s="319"/>
      <c r="EF340" s="319"/>
      <c r="EG340" s="319"/>
      <c r="EH340" s="319"/>
      <c r="EI340" s="319"/>
      <c r="EJ340" s="319"/>
      <c r="EK340" s="319"/>
      <c r="EL340" s="319"/>
      <c r="EM340" s="319"/>
      <c r="EN340" s="319"/>
      <c r="EO340" s="319"/>
      <c r="EP340" s="319"/>
      <c r="EQ340" s="319"/>
      <c r="ER340" s="319"/>
      <c r="ES340" s="319"/>
      <c r="ET340" s="319"/>
      <c r="EU340" s="319"/>
      <c r="EV340" s="319"/>
      <c r="EW340" s="319"/>
      <c r="EX340" s="319"/>
      <c r="EY340" s="319"/>
      <c r="EZ340" s="319"/>
      <c r="FA340" s="319"/>
      <c r="FB340" s="319"/>
      <c r="FC340" s="319"/>
      <c r="FD340" s="319"/>
      <c r="FE340" s="319"/>
      <c r="FF340" s="319"/>
      <c r="FG340" s="319"/>
      <c r="FH340" s="319"/>
      <c r="FI340" s="319"/>
      <c r="FJ340" s="319"/>
      <c r="FK340" s="319"/>
      <c r="FL340" s="319"/>
      <c r="FM340" s="319"/>
      <c r="FN340" s="319"/>
      <c r="FO340" s="319"/>
      <c r="FP340" s="319"/>
      <c r="FQ340" s="319"/>
      <c r="FR340" s="319"/>
      <c r="FS340" s="319"/>
      <c r="FT340" s="319"/>
      <c r="FU340" s="319"/>
      <c r="FV340" s="319"/>
      <c r="FW340" s="319"/>
      <c r="FX340" s="319"/>
      <c r="FY340" s="319"/>
      <c r="FZ340" s="319"/>
      <c r="GA340" s="319"/>
      <c r="GB340" s="319"/>
      <c r="GC340" s="319"/>
      <c r="GD340" s="319"/>
      <c r="GE340" s="319"/>
      <c r="GF340" s="319"/>
      <c r="GG340" s="319"/>
      <c r="GH340" s="319"/>
      <c r="GI340" s="319"/>
      <c r="GJ340" s="319"/>
      <c r="GK340" s="319"/>
      <c r="GL340" s="319"/>
      <c r="GM340" s="319"/>
      <c r="GN340" s="319"/>
      <c r="GO340" s="319"/>
      <c r="GP340" s="319"/>
      <c r="GQ340" s="319"/>
      <c r="GR340" s="319"/>
      <c r="GS340" s="319"/>
      <c r="GT340" s="319"/>
      <c r="GU340" s="319"/>
      <c r="GV340" s="319"/>
      <c r="GW340" s="319"/>
      <c r="GX340" s="319"/>
      <c r="GY340" s="319"/>
      <c r="GZ340" s="319"/>
      <c r="HA340" s="319"/>
      <c r="HB340" s="319"/>
      <c r="HC340" s="319"/>
      <c r="HD340" s="319"/>
      <c r="HE340" s="319"/>
      <c r="HF340" s="319"/>
      <c r="HG340" s="319"/>
      <c r="HH340" s="319"/>
      <c r="HI340" s="319"/>
      <c r="HJ340" s="319"/>
      <c r="HK340" s="319"/>
      <c r="HL340" s="319"/>
      <c r="HM340" s="319"/>
      <c r="HN340" s="319"/>
      <c r="HO340" s="319"/>
      <c r="HP340" s="319"/>
      <c r="HQ340" s="319"/>
      <c r="HR340" s="319"/>
      <c r="HS340" s="319"/>
      <c r="HT340" s="319"/>
      <c r="HU340" s="319"/>
      <c r="HV340" s="319"/>
      <c r="HW340" s="319"/>
      <c r="HX340" s="319"/>
      <c r="HY340" s="319"/>
      <c r="HZ340" s="319"/>
      <c r="IA340" s="319"/>
      <c r="IB340" s="319"/>
      <c r="IC340" s="319"/>
      <c r="ID340" s="319"/>
      <c r="IE340" s="319"/>
      <c r="IF340" s="319"/>
      <c r="IG340" s="319"/>
      <c r="IH340" s="319"/>
      <c r="II340" s="319"/>
      <c r="IJ340" s="319"/>
      <c r="IK340" s="319"/>
      <c r="IL340" s="319"/>
      <c r="IM340" s="319"/>
      <c r="IN340" s="319"/>
      <c r="IO340" s="319"/>
      <c r="IP340" s="319"/>
      <c r="IQ340" s="319"/>
      <c r="IR340" s="319"/>
      <c r="IS340" s="319"/>
      <c r="IT340" s="319"/>
      <c r="IU340" s="319"/>
      <c r="IV340" s="319"/>
      <c r="IW340" s="319"/>
      <c r="IX340" s="319"/>
      <c r="IY340" s="319"/>
      <c r="IZ340" s="319"/>
      <c r="JA340" s="319"/>
      <c r="JB340" s="319"/>
      <c r="JC340" s="319"/>
      <c r="JD340" s="319"/>
      <c r="JE340" s="319"/>
      <c r="JF340" s="319"/>
      <c r="JG340" s="319"/>
      <c r="JH340" s="319"/>
      <c r="JI340" s="319"/>
      <c r="JJ340" s="319"/>
      <c r="JK340" s="319"/>
      <c r="JL340" s="319"/>
      <c r="JM340" s="319"/>
      <c r="JN340" s="319"/>
      <c r="JO340" s="319"/>
      <c r="JP340" s="319"/>
      <c r="JQ340" s="319"/>
      <c r="JR340" s="319"/>
      <c r="JS340" s="319"/>
      <c r="JT340" s="319"/>
      <c r="JU340" s="319"/>
      <c r="JV340" s="319"/>
      <c r="JW340" s="319"/>
      <c r="JX340" s="319"/>
      <c r="JY340" s="319"/>
      <c r="JZ340" s="319"/>
      <c r="KA340" s="319"/>
      <c r="KB340" s="319"/>
      <c r="KC340" s="319"/>
      <c r="KD340" s="319"/>
      <c r="KE340" s="319"/>
      <c r="KF340" s="319"/>
      <c r="KG340" s="319"/>
      <c r="KH340" s="319"/>
      <c r="KI340" s="319"/>
      <c r="KJ340" s="319"/>
      <c r="KK340" s="319"/>
      <c r="KL340" s="319"/>
      <c r="KM340" s="319"/>
      <c r="KN340" s="319"/>
      <c r="KO340" s="319"/>
      <c r="KP340" s="319"/>
      <c r="KQ340" s="319"/>
      <c r="KR340" s="319"/>
      <c r="KS340" s="319"/>
      <c r="KT340" s="319"/>
      <c r="KU340" s="319"/>
      <c r="KV340" s="319"/>
      <c r="KW340" s="319"/>
      <c r="KX340" s="319"/>
      <c r="KY340" s="319"/>
      <c r="KZ340" s="319"/>
      <c r="LA340" s="319"/>
      <c r="LB340" s="319"/>
      <c r="LC340" s="319"/>
      <c r="LD340" s="319"/>
      <c r="LE340" s="319"/>
      <c r="LF340" s="319"/>
      <c r="LG340" s="319"/>
      <c r="LH340" s="319"/>
      <c r="LI340" s="319"/>
      <c r="LJ340" s="319"/>
      <c r="LK340" s="319"/>
      <c r="LL340" s="319"/>
      <c r="LM340" s="319"/>
      <c r="LN340" s="319"/>
      <c r="LO340" s="319"/>
      <c r="LP340" s="319"/>
      <c r="LQ340" s="319"/>
      <c r="LR340" s="319"/>
      <c r="LS340" s="319"/>
      <c r="LT340" s="319"/>
      <c r="LU340" s="319"/>
      <c r="LV340" s="319"/>
      <c r="LW340" s="319"/>
      <c r="LX340" s="319"/>
      <c r="LY340" s="319"/>
      <c r="LZ340" s="319"/>
      <c r="MA340" s="319"/>
      <c r="MB340" s="319"/>
      <c r="MC340" s="319"/>
      <c r="MD340" s="319"/>
      <c r="ME340" s="319"/>
      <c r="MF340" s="319"/>
      <c r="MG340" s="319"/>
      <c r="MH340" s="319"/>
      <c r="MI340" s="319"/>
      <c r="MJ340" s="319"/>
      <c r="MK340" s="319"/>
      <c r="ML340" s="319"/>
      <c r="MM340" s="319"/>
      <c r="MN340" s="319"/>
      <c r="MO340" s="319"/>
      <c r="MP340" s="319"/>
      <c r="MQ340" s="319"/>
      <c r="MR340" s="319"/>
      <c r="MS340" s="319"/>
      <c r="MT340" s="319"/>
      <c r="MU340" s="319"/>
      <c r="MV340" s="319"/>
      <c r="MW340" s="319"/>
      <c r="MX340" s="319"/>
      <c r="MY340" s="319"/>
      <c r="MZ340" s="319"/>
      <c r="NA340" s="319"/>
      <c r="NB340" s="319"/>
      <c r="NC340" s="319"/>
      <c r="ND340" s="319"/>
      <c r="NE340" s="319"/>
      <c r="NF340" s="319"/>
      <c r="NG340" s="319"/>
      <c r="NH340" s="319"/>
      <c r="NI340" s="319"/>
      <c r="NJ340" s="319"/>
      <c r="NK340" s="319"/>
      <c r="NL340" s="319"/>
      <c r="NM340" s="319"/>
      <c r="NN340" s="319"/>
      <c r="NO340" s="319"/>
      <c r="NP340" s="319"/>
      <c r="NQ340" s="319"/>
      <c r="NR340" s="319"/>
      <c r="NS340" s="319"/>
      <c r="NT340" s="319"/>
      <c r="NU340" s="319"/>
      <c r="NV340" s="319"/>
      <c r="NW340" s="319"/>
      <c r="NX340" s="319"/>
      <c r="NY340" s="319"/>
      <c r="NZ340" s="319"/>
      <c r="OA340" s="319"/>
      <c r="OB340" s="319"/>
      <c r="OC340" s="319"/>
      <c r="OD340" s="319"/>
      <c r="OE340" s="319"/>
      <c r="OF340" s="319"/>
      <c r="OG340" s="319"/>
      <c r="OH340" s="319"/>
      <c r="OI340" s="319"/>
      <c r="OJ340" s="319"/>
      <c r="OK340" s="319"/>
      <c r="OL340" s="319"/>
      <c r="OM340" s="319"/>
      <c r="ON340" s="319"/>
      <c r="OO340" s="319"/>
      <c r="OP340" s="319"/>
      <c r="OQ340" s="319"/>
      <c r="OR340" s="319"/>
      <c r="OS340" s="319"/>
      <c r="OT340" s="319"/>
      <c r="OU340" s="319"/>
      <c r="OV340" s="319"/>
      <c r="OW340" s="319"/>
      <c r="OX340" s="319"/>
      <c r="OY340" s="319"/>
      <c r="OZ340" s="319"/>
      <c r="PA340" s="319"/>
      <c r="PB340" s="319"/>
      <c r="PC340" s="319"/>
      <c r="PD340" s="319"/>
      <c r="PE340" s="319"/>
      <c r="PF340" s="319"/>
      <c r="PG340" s="319"/>
      <c r="PH340" s="319"/>
      <c r="PI340" s="319"/>
      <c r="PJ340" s="319"/>
      <c r="PK340" s="319"/>
      <c r="PL340" s="319"/>
      <c r="PM340" s="319"/>
      <c r="PN340" s="319"/>
      <c r="PO340" s="319"/>
      <c r="PP340" s="319"/>
      <c r="PQ340" s="319"/>
      <c r="PR340" s="319"/>
      <c r="PS340" s="319"/>
      <c r="PT340" s="319"/>
      <c r="PU340" s="319"/>
      <c r="PV340" s="319"/>
      <c r="PW340" s="319"/>
      <c r="PX340" s="319"/>
      <c r="PY340" s="319"/>
      <c r="PZ340" s="319"/>
      <c r="QA340" s="319"/>
      <c r="QB340" s="319"/>
      <c r="QC340" s="319"/>
      <c r="QD340" s="319"/>
      <c r="QE340" s="319"/>
      <c r="QF340" s="319"/>
      <c r="QG340" s="319"/>
      <c r="QH340" s="319"/>
      <c r="QI340" s="319"/>
      <c r="QJ340" s="319"/>
      <c r="QK340" s="319"/>
      <c r="QL340" s="319"/>
      <c r="QM340" s="319"/>
      <c r="QN340" s="319"/>
      <c r="QO340" s="319"/>
      <c r="QP340" s="319"/>
      <c r="QQ340" s="319"/>
      <c r="QR340" s="319"/>
      <c r="QS340" s="319"/>
      <c r="QT340" s="319"/>
      <c r="QU340" s="319"/>
      <c r="QV340" s="319"/>
      <c r="QW340" s="319"/>
      <c r="QX340" s="319"/>
      <c r="QY340" s="319"/>
      <c r="QZ340" s="319"/>
      <c r="RA340" s="319"/>
      <c r="RB340" s="319"/>
      <c r="RC340" s="319"/>
      <c r="RD340" s="319"/>
      <c r="RE340" s="319"/>
      <c r="RF340" s="319"/>
      <c r="RG340" s="319"/>
      <c r="RH340" s="319"/>
      <c r="RI340" s="319"/>
      <c r="RJ340" s="319"/>
      <c r="RK340" s="319"/>
      <c r="RL340" s="319"/>
      <c r="RM340" s="319"/>
      <c r="RN340" s="319"/>
      <c r="RO340" s="319"/>
      <c r="RP340" s="319"/>
      <c r="RQ340" s="319"/>
      <c r="RR340" s="319"/>
      <c r="RS340" s="319"/>
      <c r="RT340" s="319"/>
      <c r="RU340" s="319"/>
      <c r="RV340" s="319"/>
      <c r="RW340" s="319"/>
      <c r="RX340" s="319"/>
      <c r="RY340" s="319"/>
      <c r="RZ340" s="319"/>
      <c r="SA340" s="319"/>
      <c r="SB340" s="319"/>
      <c r="SC340" s="319"/>
      <c r="SD340" s="319"/>
      <c r="SE340" s="319"/>
      <c r="SF340" s="319"/>
      <c r="SG340" s="319"/>
      <c r="SH340" s="319"/>
      <c r="SI340" s="319"/>
      <c r="SJ340" s="319"/>
      <c r="SK340" s="319"/>
      <c r="SL340" s="319"/>
      <c r="SM340" s="319"/>
      <c r="SN340" s="319"/>
      <c r="SO340" s="319"/>
      <c r="SP340" s="319"/>
      <c r="SQ340" s="319"/>
      <c r="SR340" s="319"/>
      <c r="SS340" s="319"/>
      <c r="ST340" s="319"/>
      <c r="SU340" s="319"/>
      <c r="SV340" s="319"/>
      <c r="SW340" s="319"/>
      <c r="SX340" s="319"/>
      <c r="SY340" s="319"/>
      <c r="SZ340" s="319"/>
      <c r="TA340" s="319"/>
      <c r="TB340" s="319"/>
      <c r="TC340" s="319"/>
      <c r="TD340" s="319"/>
      <c r="TE340" s="319"/>
      <c r="TF340" s="319"/>
      <c r="TG340" s="319"/>
      <c r="TH340" s="319"/>
      <c r="TI340" s="319"/>
      <c r="TJ340" s="319"/>
      <c r="TK340" s="319"/>
      <c r="TL340" s="319"/>
      <c r="TM340" s="319"/>
      <c r="TN340" s="319"/>
      <c r="TO340" s="319"/>
      <c r="TP340" s="319"/>
      <c r="TQ340" s="319"/>
      <c r="TR340" s="319"/>
      <c r="TS340" s="319"/>
      <c r="TT340" s="319"/>
      <c r="TU340" s="319"/>
      <c r="TV340" s="319"/>
      <c r="TW340" s="319"/>
      <c r="TX340" s="319"/>
      <c r="TY340" s="319"/>
      <c r="TZ340" s="319"/>
      <c r="UA340" s="319"/>
      <c r="UB340" s="319"/>
      <c r="UC340" s="319"/>
      <c r="UD340" s="319"/>
      <c r="UE340" s="319"/>
      <c r="UF340" s="319"/>
      <c r="UG340" s="319"/>
      <c r="UH340" s="319"/>
      <c r="UI340" s="319"/>
      <c r="UJ340" s="319"/>
      <c r="UK340" s="319"/>
      <c r="UL340" s="319"/>
      <c r="UM340" s="319"/>
      <c r="UN340" s="319"/>
      <c r="UO340" s="319"/>
      <c r="UP340" s="319"/>
      <c r="UQ340" s="319"/>
      <c r="UR340" s="319"/>
      <c r="US340" s="319"/>
      <c r="UT340" s="319"/>
      <c r="UU340" s="319"/>
      <c r="UV340" s="319"/>
      <c r="UW340" s="319"/>
      <c r="UX340" s="319"/>
      <c r="UY340" s="319"/>
      <c r="UZ340" s="319"/>
      <c r="VA340" s="319"/>
      <c r="VB340" s="319"/>
      <c r="VC340" s="319"/>
      <c r="VD340" s="319"/>
      <c r="VE340" s="319"/>
      <c r="VF340" s="319"/>
      <c r="VG340" s="319"/>
      <c r="VH340" s="319"/>
      <c r="VI340" s="319"/>
      <c r="VJ340" s="319"/>
      <c r="VK340" s="319"/>
      <c r="VL340" s="319"/>
      <c r="VM340" s="319"/>
      <c r="VN340" s="319"/>
      <c r="VO340" s="319"/>
      <c r="VP340" s="319"/>
      <c r="VQ340" s="319"/>
      <c r="VR340" s="319"/>
      <c r="VS340" s="319"/>
      <c r="VT340" s="319"/>
      <c r="VU340" s="319"/>
      <c r="VV340" s="319"/>
      <c r="VW340" s="319"/>
      <c r="VX340" s="319"/>
      <c r="VY340" s="319"/>
      <c r="VZ340" s="319"/>
      <c r="WA340" s="319"/>
      <c r="WB340" s="319"/>
      <c r="WC340" s="319"/>
      <c r="WD340" s="319"/>
      <c r="WE340" s="319"/>
      <c r="WF340" s="319"/>
      <c r="WG340" s="319"/>
      <c r="WH340" s="319"/>
      <c r="WI340" s="319"/>
      <c r="WJ340" s="319"/>
      <c r="WK340" s="319"/>
      <c r="WL340" s="319"/>
      <c r="WM340" s="319"/>
      <c r="WN340" s="319"/>
      <c r="WO340" s="319"/>
      <c r="WP340" s="319"/>
      <c r="WQ340" s="319"/>
      <c r="WR340" s="319"/>
      <c r="WS340" s="319"/>
      <c r="WT340" s="319"/>
      <c r="WU340" s="319"/>
      <c r="WV340" s="319"/>
      <c r="WW340" s="319"/>
      <c r="WX340" s="319"/>
      <c r="WY340" s="319"/>
      <c r="WZ340" s="319"/>
      <c r="XA340" s="319"/>
      <c r="XB340" s="319"/>
      <c r="XC340" s="319"/>
      <c r="XD340" s="319"/>
      <c r="XE340" s="319"/>
      <c r="XF340" s="319"/>
      <c r="XG340" s="319"/>
      <c r="XH340" s="319"/>
      <c r="XI340" s="319"/>
      <c r="XJ340" s="319"/>
      <c r="XK340" s="319"/>
      <c r="XL340" s="319"/>
      <c r="XM340" s="319"/>
      <c r="XN340" s="319"/>
      <c r="XO340" s="319"/>
      <c r="XP340" s="319"/>
      <c r="XQ340" s="319"/>
      <c r="XR340" s="319"/>
      <c r="XS340" s="319"/>
      <c r="XT340" s="319"/>
      <c r="XU340" s="319"/>
      <c r="XV340" s="319"/>
      <c r="XW340" s="319"/>
      <c r="XX340" s="319"/>
      <c r="XY340" s="319"/>
      <c r="XZ340" s="319"/>
      <c r="YA340" s="319"/>
      <c r="YB340" s="319"/>
      <c r="YC340" s="319"/>
      <c r="YD340" s="319"/>
      <c r="YE340" s="319"/>
      <c r="YF340" s="319"/>
      <c r="YG340" s="319"/>
      <c r="YH340" s="319"/>
      <c r="YI340" s="319"/>
      <c r="YJ340" s="319"/>
      <c r="YK340" s="319"/>
      <c r="YL340" s="319"/>
      <c r="YM340" s="319"/>
      <c r="YN340" s="319"/>
      <c r="YO340" s="319"/>
      <c r="YP340" s="319"/>
      <c r="YQ340" s="319"/>
      <c r="YR340" s="319"/>
      <c r="YS340" s="319"/>
      <c r="YT340" s="319"/>
      <c r="YU340" s="319"/>
      <c r="YV340" s="319"/>
      <c r="YW340" s="319"/>
      <c r="YX340" s="319"/>
      <c r="YY340" s="319"/>
      <c r="YZ340" s="319"/>
      <c r="ZA340" s="319"/>
      <c r="ZB340" s="319"/>
      <c r="ZC340" s="319"/>
      <c r="ZD340" s="319"/>
      <c r="ZE340" s="319"/>
      <c r="ZF340" s="319"/>
      <c r="ZG340" s="319"/>
      <c r="ZH340" s="319"/>
      <c r="ZI340" s="319"/>
      <c r="ZJ340" s="319"/>
      <c r="ZK340" s="319"/>
      <c r="ZL340" s="319"/>
      <c r="ZM340" s="319"/>
      <c r="ZN340" s="319"/>
      <c r="ZO340" s="319"/>
      <c r="ZP340" s="319"/>
      <c r="ZQ340" s="319"/>
      <c r="ZR340" s="319"/>
      <c r="ZS340" s="319"/>
      <c r="ZT340" s="319"/>
      <c r="ZU340" s="319"/>
      <c r="ZV340" s="319"/>
      <c r="ZW340" s="319"/>
      <c r="ZX340" s="319"/>
      <c r="ZY340" s="319"/>
      <c r="ZZ340" s="319"/>
      <c r="AAA340" s="319"/>
      <c r="AAB340" s="319"/>
      <c r="AAC340" s="319"/>
      <c r="AAD340" s="319"/>
      <c r="AAE340" s="319"/>
      <c r="AAF340" s="319"/>
      <c r="AAG340" s="319"/>
      <c r="AAH340" s="319"/>
      <c r="AAI340" s="319"/>
      <c r="AAJ340" s="319"/>
      <c r="AAK340" s="319"/>
      <c r="AAL340" s="319"/>
      <c r="AAM340" s="319"/>
      <c r="AAN340" s="319"/>
      <c r="AAO340" s="319"/>
      <c r="AAP340" s="319"/>
      <c r="AAQ340" s="319"/>
      <c r="AAR340" s="319"/>
      <c r="AAS340" s="319"/>
      <c r="AAT340" s="319"/>
      <c r="AAU340" s="319"/>
      <c r="AAV340" s="319"/>
      <c r="AAW340" s="319"/>
      <c r="AAX340" s="319"/>
      <c r="AAY340" s="319"/>
      <c r="AAZ340" s="319"/>
      <c r="ABA340" s="319"/>
      <c r="ABB340" s="319"/>
      <c r="ABC340" s="319"/>
      <c r="ABD340" s="319"/>
      <c r="ABE340" s="319"/>
      <c r="ABF340" s="319"/>
      <c r="ABG340" s="319"/>
      <c r="ABH340" s="319"/>
      <c r="ABI340" s="319"/>
      <c r="ABJ340" s="319"/>
      <c r="ABK340" s="319"/>
      <c r="ABL340" s="319"/>
      <c r="ABM340" s="319"/>
      <c r="ABN340" s="319"/>
      <c r="ABO340" s="319"/>
      <c r="ABP340" s="319"/>
      <c r="ABQ340" s="319"/>
      <c r="ABR340" s="319"/>
      <c r="ABS340" s="319"/>
      <c r="ABT340" s="319"/>
      <c r="ABU340" s="319"/>
      <c r="ABV340" s="319"/>
      <c r="ABW340" s="319"/>
      <c r="ABX340" s="319"/>
      <c r="ABY340" s="319"/>
      <c r="ABZ340" s="319"/>
      <c r="ACA340" s="319"/>
      <c r="ACB340" s="319"/>
      <c r="ACC340" s="319"/>
      <c r="ACD340" s="319"/>
      <c r="ACE340" s="319"/>
      <c r="ACF340" s="319"/>
      <c r="ACG340" s="319"/>
      <c r="ACH340" s="319"/>
      <c r="ACI340" s="319"/>
      <c r="ACJ340" s="319"/>
      <c r="ACK340" s="319"/>
      <c r="ACL340" s="319"/>
      <c r="ACM340" s="319"/>
      <c r="ACN340" s="319"/>
      <c r="ACO340" s="319"/>
      <c r="ACP340" s="319"/>
      <c r="ACQ340" s="319"/>
      <c r="ACR340" s="319"/>
      <c r="ACS340" s="319"/>
      <c r="ACT340" s="319"/>
      <c r="ACU340" s="319"/>
      <c r="ACV340" s="319"/>
      <c r="ACW340" s="319"/>
      <c r="ACX340" s="319"/>
      <c r="ACY340" s="319"/>
      <c r="ACZ340" s="319"/>
      <c r="ADA340" s="319"/>
      <c r="ADB340" s="319"/>
      <c r="ADC340" s="319"/>
      <c r="ADD340" s="319"/>
      <c r="ADE340" s="319"/>
      <c r="ADF340" s="319"/>
      <c r="ADG340" s="319"/>
      <c r="ADH340" s="319"/>
      <c r="ADI340" s="319"/>
      <c r="ADJ340" s="319"/>
      <c r="ADK340" s="319"/>
      <c r="ADL340" s="319"/>
      <c r="ADM340" s="319"/>
      <c r="ADN340" s="319"/>
      <c r="ADO340" s="319"/>
      <c r="ADP340" s="319"/>
      <c r="ADQ340" s="319"/>
      <c r="ADR340" s="319"/>
      <c r="ADS340" s="319"/>
      <c r="ADT340" s="319"/>
      <c r="ADU340" s="319"/>
      <c r="ADV340" s="319"/>
      <c r="ADW340" s="319"/>
      <c r="ADX340" s="319"/>
      <c r="ADY340" s="319"/>
      <c r="ADZ340" s="319"/>
      <c r="AEA340" s="319"/>
      <c r="AEB340" s="319"/>
      <c r="AEC340" s="319"/>
      <c r="AED340" s="319"/>
      <c r="AEE340" s="319"/>
      <c r="AEF340" s="319"/>
      <c r="AEG340" s="319"/>
      <c r="AEH340" s="319"/>
      <c r="AEI340" s="319"/>
      <c r="AEJ340" s="319"/>
      <c r="AEK340" s="319"/>
      <c r="AEL340" s="319"/>
      <c r="AEM340" s="319"/>
      <c r="AEN340" s="319"/>
      <c r="AEO340" s="319"/>
      <c r="AEP340" s="319"/>
      <c r="AEQ340" s="319"/>
      <c r="AER340" s="319"/>
      <c r="AES340" s="319"/>
      <c r="AET340" s="319"/>
      <c r="AEU340" s="319"/>
      <c r="AEV340" s="319"/>
      <c r="AEW340" s="319"/>
      <c r="AEX340" s="319"/>
      <c r="AEY340" s="319"/>
      <c r="AEZ340" s="319"/>
      <c r="AFA340" s="319"/>
      <c r="AFB340" s="319"/>
      <c r="AFC340" s="319"/>
      <c r="AFD340" s="319"/>
      <c r="AFE340" s="319"/>
      <c r="AFF340" s="319"/>
      <c r="AFG340" s="319"/>
      <c r="AFH340" s="319"/>
      <c r="AFI340" s="319"/>
      <c r="AFJ340" s="319"/>
      <c r="AFK340" s="319"/>
      <c r="AFL340" s="319"/>
      <c r="AFM340" s="319"/>
      <c r="AFN340" s="319"/>
      <c r="AFO340" s="319"/>
      <c r="AFP340" s="319"/>
      <c r="AFQ340" s="319"/>
      <c r="AFR340" s="319"/>
      <c r="AFS340" s="319"/>
      <c r="AFT340" s="319"/>
      <c r="AFU340" s="319"/>
      <c r="AFV340" s="319"/>
      <c r="AFW340" s="319"/>
      <c r="AFX340" s="319"/>
      <c r="AFY340" s="319"/>
      <c r="AFZ340" s="319"/>
      <c r="AGA340" s="319"/>
      <c r="AGB340" s="319"/>
      <c r="AGC340" s="319"/>
      <c r="AGD340" s="319"/>
      <c r="AGE340" s="319"/>
      <c r="AGF340" s="319"/>
      <c r="AGG340" s="319"/>
      <c r="AGH340" s="319"/>
      <c r="AGI340" s="319"/>
      <c r="AGJ340" s="319"/>
      <c r="AGK340" s="319"/>
      <c r="AGL340" s="319"/>
      <c r="AGM340" s="319"/>
      <c r="AGN340" s="319"/>
      <c r="AGO340" s="319"/>
      <c r="AGP340" s="319"/>
      <c r="AGQ340" s="319"/>
      <c r="AGR340" s="319"/>
      <c r="AGS340" s="319"/>
      <c r="AGT340" s="319"/>
      <c r="AGU340" s="319"/>
      <c r="AGV340" s="319"/>
      <c r="AGW340" s="319"/>
      <c r="AGX340" s="319"/>
      <c r="AGY340" s="319"/>
      <c r="AGZ340" s="319"/>
      <c r="AHA340" s="319"/>
      <c r="AHB340" s="319"/>
      <c r="AHC340" s="319"/>
      <c r="AHD340" s="319"/>
      <c r="AHE340" s="319"/>
      <c r="AHF340" s="319"/>
      <c r="AHG340" s="319"/>
      <c r="AHH340" s="319"/>
      <c r="AHI340" s="319"/>
      <c r="AHJ340" s="319"/>
      <c r="AHK340" s="319"/>
      <c r="AHL340" s="319"/>
      <c r="AHM340" s="319"/>
      <c r="AHN340" s="319"/>
      <c r="AHO340" s="319"/>
      <c r="AHP340" s="319"/>
      <c r="AHQ340" s="319"/>
      <c r="AHR340" s="319"/>
      <c r="AHS340" s="319"/>
      <c r="AHT340" s="319"/>
      <c r="AHU340" s="319"/>
      <c r="AHV340" s="319"/>
      <c r="AHW340" s="319"/>
      <c r="AHX340" s="319"/>
      <c r="AHY340" s="319"/>
      <c r="AHZ340" s="319"/>
      <c r="AIA340" s="319"/>
      <c r="AIB340" s="319"/>
      <c r="AIC340" s="319"/>
      <c r="AID340" s="319"/>
      <c r="AIE340" s="319"/>
      <c r="AIF340" s="319"/>
      <c r="AIG340" s="319"/>
      <c r="AIH340" s="319"/>
      <c r="AII340" s="319"/>
      <c r="AIJ340" s="319"/>
      <c r="AIK340" s="319"/>
      <c r="AIL340" s="319"/>
      <c r="AIM340" s="319"/>
      <c r="AIN340" s="319"/>
      <c r="AIO340" s="319"/>
      <c r="AIP340" s="319"/>
      <c r="AIQ340" s="319"/>
      <c r="AIR340" s="319"/>
      <c r="AIS340" s="319"/>
      <c r="AIT340" s="319"/>
      <c r="AIU340" s="319"/>
      <c r="AIV340" s="319"/>
      <c r="AIW340" s="319"/>
      <c r="AIX340" s="319"/>
      <c r="AIY340" s="319"/>
      <c r="AIZ340" s="319"/>
      <c r="AJA340" s="319"/>
      <c r="AJB340" s="319"/>
      <c r="AJC340" s="319"/>
      <c r="AJD340" s="319"/>
      <c r="AJE340" s="319"/>
      <c r="AJF340" s="319"/>
      <c r="AJG340" s="319"/>
      <c r="AJH340" s="319"/>
      <c r="AJI340" s="319"/>
      <c r="AJJ340" s="319"/>
      <c r="AJK340" s="319"/>
      <c r="AJL340" s="319"/>
      <c r="AJM340" s="319"/>
      <c r="AJN340" s="319"/>
      <c r="AJO340" s="319"/>
      <c r="AJP340" s="319"/>
      <c r="AJQ340" s="319"/>
      <c r="AJR340" s="319"/>
      <c r="AJS340" s="319"/>
      <c r="AJT340" s="319"/>
      <c r="AJU340" s="319"/>
      <c r="AJV340" s="319"/>
      <c r="AJW340" s="319"/>
      <c r="AJX340" s="319"/>
      <c r="AJY340" s="319"/>
      <c r="AJZ340" s="319"/>
      <c r="AKA340" s="319"/>
      <c r="AKB340" s="319"/>
      <c r="AKC340" s="319"/>
      <c r="AKD340" s="319"/>
      <c r="AKE340" s="319"/>
      <c r="AKF340" s="319"/>
      <c r="AKG340" s="319"/>
      <c r="AKH340" s="319"/>
      <c r="AKI340" s="319"/>
      <c r="AKJ340" s="319"/>
      <c r="AKK340" s="319"/>
      <c r="AKL340" s="319"/>
      <c r="AKM340" s="319"/>
      <c r="AKN340" s="319"/>
      <c r="AKO340" s="319"/>
      <c r="AKP340" s="319"/>
      <c r="AKQ340" s="319"/>
      <c r="AKR340" s="319"/>
      <c r="AKS340" s="319"/>
      <c r="AKT340" s="319"/>
      <c r="AKU340" s="319"/>
      <c r="AKV340" s="319"/>
      <c r="AKW340" s="319"/>
      <c r="AKX340" s="319"/>
      <c r="AKY340" s="319"/>
      <c r="AKZ340" s="319"/>
      <c r="ALA340" s="319"/>
      <c r="ALB340" s="319"/>
      <c r="ALC340" s="319"/>
      <c r="ALD340" s="319"/>
      <c r="ALE340" s="319"/>
      <c r="ALF340" s="319"/>
      <c r="ALG340" s="319"/>
      <c r="ALH340" s="319"/>
      <c r="ALI340" s="319"/>
      <c r="ALJ340" s="319"/>
      <c r="ALK340" s="319"/>
      <c r="ALL340" s="319"/>
      <c r="ALM340" s="319"/>
      <c r="ALN340" s="319"/>
      <c r="ALO340" s="319"/>
      <c r="ALP340" s="319"/>
      <c r="ALQ340" s="319"/>
      <c r="ALR340" s="319"/>
      <c r="ALS340" s="319"/>
      <c r="ALT340" s="319"/>
      <c r="ALU340" s="319"/>
      <c r="ALV340" s="319"/>
      <c r="ALW340" s="319"/>
      <c r="ALX340" s="319"/>
      <c r="ALY340" s="319"/>
      <c r="ALZ340" s="319"/>
      <c r="AMA340" s="319"/>
      <c r="AMB340" s="319"/>
      <c r="AMC340" s="319"/>
      <c r="AMD340" s="319"/>
      <c r="AME340" s="319"/>
      <c r="AMF340" s="319"/>
      <c r="AMG340" s="319"/>
      <c r="AMH340" s="319"/>
      <c r="AMI340" s="319"/>
      <c r="AMJ340" s="319"/>
      <c r="AMK340" s="319"/>
      <c r="AML340" s="319"/>
      <c r="AMM340" s="319"/>
      <c r="AMN340" s="319"/>
    </row>
    <row r="341" spans="1:1028" s="320" customFormat="1" ht="28.5" x14ac:dyDescent="0.2">
      <c r="A341" s="227"/>
      <c r="B341" s="223" t="s">
        <v>705</v>
      </c>
      <c r="C341" s="228" t="s">
        <v>706</v>
      </c>
      <c r="D341" s="223" t="s">
        <v>67</v>
      </c>
      <c r="E341" s="223" t="s">
        <v>707</v>
      </c>
      <c r="F341" s="229" t="s">
        <v>81</v>
      </c>
      <c r="G341" s="230">
        <v>0.1</v>
      </c>
      <c r="H341" s="231"/>
      <c r="I341" s="231">
        <f t="shared" si="127"/>
        <v>0</v>
      </c>
      <c r="J341" s="231">
        <v>77.81</v>
      </c>
      <c r="K341" s="231">
        <v>441.41</v>
      </c>
      <c r="L341" s="375">
        <f t="shared" si="130"/>
        <v>0.20810000000000001</v>
      </c>
      <c r="M341" s="154">
        <f t="shared" ref="M341:M404" si="134">ROUND(H341+H341*L341,2)</f>
        <v>0</v>
      </c>
      <c r="N341" s="231">
        <f t="shared" si="131"/>
        <v>519.22</v>
      </c>
      <c r="O341" s="231">
        <f t="shared" si="128"/>
        <v>7.78</v>
      </c>
      <c r="P341" s="231">
        <f t="shared" si="129"/>
        <v>44.14</v>
      </c>
      <c r="Q341" s="154">
        <f t="shared" si="132"/>
        <v>0</v>
      </c>
      <c r="R341" s="232" t="e">
        <f t="shared" si="133"/>
        <v>#DIV/0!</v>
      </c>
      <c r="S341" s="407"/>
      <c r="T341" s="318"/>
      <c r="U341" s="315"/>
      <c r="V341" s="318"/>
      <c r="W341" s="318"/>
      <c r="X341" s="318"/>
      <c r="Y341" s="317"/>
      <c r="Z341" s="318"/>
      <c r="AA341" s="318"/>
      <c r="AB341" s="318"/>
      <c r="AC341" s="318"/>
      <c r="AD341" s="318"/>
      <c r="AE341" s="318"/>
      <c r="AF341" s="318"/>
      <c r="AG341" s="318"/>
      <c r="AH341" s="318"/>
      <c r="AI341" s="318"/>
      <c r="AJ341" s="318"/>
      <c r="AK341" s="318"/>
      <c r="AL341" s="318"/>
      <c r="AM341" s="318"/>
      <c r="AN341" s="318"/>
      <c r="AO341" s="319"/>
      <c r="AP341" s="319"/>
      <c r="AQ341" s="319"/>
      <c r="AR341" s="319"/>
      <c r="AS341" s="319"/>
      <c r="AT341" s="319"/>
      <c r="AU341" s="319"/>
      <c r="AV341" s="319"/>
      <c r="AW341" s="319"/>
      <c r="AX341" s="319"/>
      <c r="AY341" s="319"/>
      <c r="AZ341" s="319"/>
      <c r="BA341" s="319"/>
      <c r="BB341" s="319"/>
      <c r="BC341" s="319"/>
      <c r="BD341" s="319"/>
      <c r="BE341" s="319"/>
      <c r="BF341" s="319"/>
      <c r="BG341" s="319"/>
      <c r="BH341" s="319"/>
      <c r="BI341" s="319"/>
      <c r="BJ341" s="319"/>
      <c r="BK341" s="319"/>
      <c r="BL341" s="319"/>
      <c r="BM341" s="319"/>
      <c r="BN341" s="319"/>
      <c r="BO341" s="319"/>
      <c r="BP341" s="319"/>
      <c r="BQ341" s="319"/>
      <c r="BR341" s="319"/>
      <c r="BS341" s="319"/>
      <c r="BT341" s="319"/>
      <c r="BU341" s="319"/>
      <c r="BV341" s="319"/>
      <c r="BW341" s="319"/>
      <c r="BX341" s="319"/>
      <c r="BY341" s="319"/>
      <c r="BZ341" s="319"/>
      <c r="CA341" s="319"/>
      <c r="CB341" s="319"/>
      <c r="CC341" s="319"/>
      <c r="CD341" s="319"/>
      <c r="CE341" s="319"/>
      <c r="CF341" s="319"/>
      <c r="CG341" s="319"/>
      <c r="CH341" s="319"/>
      <c r="CI341" s="319"/>
      <c r="CJ341" s="319"/>
      <c r="CK341" s="319"/>
      <c r="CL341" s="319"/>
      <c r="CM341" s="319"/>
      <c r="CN341" s="319"/>
      <c r="CO341" s="319"/>
      <c r="CP341" s="319"/>
      <c r="CQ341" s="319"/>
      <c r="CR341" s="319"/>
      <c r="CS341" s="319"/>
      <c r="CT341" s="319"/>
      <c r="CU341" s="319"/>
      <c r="CV341" s="319"/>
      <c r="CW341" s="319"/>
      <c r="CX341" s="319"/>
      <c r="CY341" s="319"/>
      <c r="CZ341" s="319"/>
      <c r="DA341" s="319"/>
      <c r="DB341" s="319"/>
      <c r="DC341" s="319"/>
      <c r="DD341" s="319"/>
      <c r="DE341" s="319"/>
      <c r="DF341" s="319"/>
      <c r="DG341" s="319"/>
      <c r="DH341" s="319"/>
      <c r="DI341" s="319"/>
      <c r="DJ341" s="319"/>
      <c r="DK341" s="319"/>
      <c r="DL341" s="319"/>
      <c r="DM341" s="319"/>
      <c r="DN341" s="319"/>
      <c r="DO341" s="319"/>
      <c r="DP341" s="319"/>
      <c r="DQ341" s="319"/>
      <c r="DR341" s="319"/>
      <c r="DS341" s="319"/>
      <c r="DT341" s="319"/>
      <c r="DU341" s="319"/>
      <c r="DV341" s="319"/>
      <c r="DW341" s="319"/>
      <c r="DX341" s="319"/>
      <c r="DY341" s="319"/>
      <c r="DZ341" s="319"/>
      <c r="EA341" s="319"/>
      <c r="EB341" s="319"/>
      <c r="EC341" s="319"/>
      <c r="ED341" s="319"/>
      <c r="EE341" s="319"/>
      <c r="EF341" s="319"/>
      <c r="EG341" s="319"/>
      <c r="EH341" s="319"/>
      <c r="EI341" s="319"/>
      <c r="EJ341" s="319"/>
      <c r="EK341" s="319"/>
      <c r="EL341" s="319"/>
      <c r="EM341" s="319"/>
      <c r="EN341" s="319"/>
      <c r="EO341" s="319"/>
      <c r="EP341" s="319"/>
      <c r="EQ341" s="319"/>
      <c r="ER341" s="319"/>
      <c r="ES341" s="319"/>
      <c r="ET341" s="319"/>
      <c r="EU341" s="319"/>
      <c r="EV341" s="319"/>
      <c r="EW341" s="319"/>
      <c r="EX341" s="319"/>
      <c r="EY341" s="319"/>
      <c r="EZ341" s="319"/>
      <c r="FA341" s="319"/>
      <c r="FB341" s="319"/>
      <c r="FC341" s="319"/>
      <c r="FD341" s="319"/>
      <c r="FE341" s="319"/>
      <c r="FF341" s="319"/>
      <c r="FG341" s="319"/>
      <c r="FH341" s="319"/>
      <c r="FI341" s="319"/>
      <c r="FJ341" s="319"/>
      <c r="FK341" s="319"/>
      <c r="FL341" s="319"/>
      <c r="FM341" s="319"/>
      <c r="FN341" s="319"/>
      <c r="FO341" s="319"/>
      <c r="FP341" s="319"/>
      <c r="FQ341" s="319"/>
      <c r="FR341" s="319"/>
      <c r="FS341" s="319"/>
      <c r="FT341" s="319"/>
      <c r="FU341" s="319"/>
      <c r="FV341" s="319"/>
      <c r="FW341" s="319"/>
      <c r="FX341" s="319"/>
      <c r="FY341" s="319"/>
      <c r="FZ341" s="319"/>
      <c r="GA341" s="319"/>
      <c r="GB341" s="319"/>
      <c r="GC341" s="319"/>
      <c r="GD341" s="319"/>
      <c r="GE341" s="319"/>
      <c r="GF341" s="319"/>
      <c r="GG341" s="319"/>
      <c r="GH341" s="319"/>
      <c r="GI341" s="319"/>
      <c r="GJ341" s="319"/>
      <c r="GK341" s="319"/>
      <c r="GL341" s="319"/>
      <c r="GM341" s="319"/>
      <c r="GN341" s="319"/>
      <c r="GO341" s="319"/>
      <c r="GP341" s="319"/>
      <c r="GQ341" s="319"/>
      <c r="GR341" s="319"/>
      <c r="GS341" s="319"/>
      <c r="GT341" s="319"/>
      <c r="GU341" s="319"/>
      <c r="GV341" s="319"/>
      <c r="GW341" s="319"/>
      <c r="GX341" s="319"/>
      <c r="GY341" s="319"/>
      <c r="GZ341" s="319"/>
      <c r="HA341" s="319"/>
      <c r="HB341" s="319"/>
      <c r="HC341" s="319"/>
      <c r="HD341" s="319"/>
      <c r="HE341" s="319"/>
      <c r="HF341" s="319"/>
      <c r="HG341" s="319"/>
      <c r="HH341" s="319"/>
      <c r="HI341" s="319"/>
      <c r="HJ341" s="319"/>
      <c r="HK341" s="319"/>
      <c r="HL341" s="319"/>
      <c r="HM341" s="319"/>
      <c r="HN341" s="319"/>
      <c r="HO341" s="319"/>
      <c r="HP341" s="319"/>
      <c r="HQ341" s="319"/>
      <c r="HR341" s="319"/>
      <c r="HS341" s="319"/>
      <c r="HT341" s="319"/>
      <c r="HU341" s="319"/>
      <c r="HV341" s="319"/>
      <c r="HW341" s="319"/>
      <c r="HX341" s="319"/>
      <c r="HY341" s="319"/>
      <c r="HZ341" s="319"/>
      <c r="IA341" s="319"/>
      <c r="IB341" s="319"/>
      <c r="IC341" s="319"/>
      <c r="ID341" s="319"/>
      <c r="IE341" s="319"/>
      <c r="IF341" s="319"/>
      <c r="IG341" s="319"/>
      <c r="IH341" s="319"/>
      <c r="II341" s="319"/>
      <c r="IJ341" s="319"/>
      <c r="IK341" s="319"/>
      <c r="IL341" s="319"/>
      <c r="IM341" s="319"/>
      <c r="IN341" s="319"/>
      <c r="IO341" s="319"/>
      <c r="IP341" s="319"/>
      <c r="IQ341" s="319"/>
      <c r="IR341" s="319"/>
      <c r="IS341" s="319"/>
      <c r="IT341" s="319"/>
      <c r="IU341" s="319"/>
      <c r="IV341" s="319"/>
      <c r="IW341" s="319"/>
      <c r="IX341" s="319"/>
      <c r="IY341" s="319"/>
      <c r="IZ341" s="319"/>
      <c r="JA341" s="319"/>
      <c r="JB341" s="319"/>
      <c r="JC341" s="319"/>
      <c r="JD341" s="319"/>
      <c r="JE341" s="319"/>
      <c r="JF341" s="319"/>
      <c r="JG341" s="319"/>
      <c r="JH341" s="319"/>
      <c r="JI341" s="319"/>
      <c r="JJ341" s="319"/>
      <c r="JK341" s="319"/>
      <c r="JL341" s="319"/>
      <c r="JM341" s="319"/>
      <c r="JN341" s="319"/>
      <c r="JO341" s="319"/>
      <c r="JP341" s="319"/>
      <c r="JQ341" s="319"/>
      <c r="JR341" s="319"/>
      <c r="JS341" s="319"/>
      <c r="JT341" s="319"/>
      <c r="JU341" s="319"/>
      <c r="JV341" s="319"/>
      <c r="JW341" s="319"/>
      <c r="JX341" s="319"/>
      <c r="JY341" s="319"/>
      <c r="JZ341" s="319"/>
      <c r="KA341" s="319"/>
      <c r="KB341" s="319"/>
      <c r="KC341" s="319"/>
      <c r="KD341" s="319"/>
      <c r="KE341" s="319"/>
      <c r="KF341" s="319"/>
      <c r="KG341" s="319"/>
      <c r="KH341" s="319"/>
      <c r="KI341" s="319"/>
      <c r="KJ341" s="319"/>
      <c r="KK341" s="319"/>
      <c r="KL341" s="319"/>
      <c r="KM341" s="319"/>
      <c r="KN341" s="319"/>
      <c r="KO341" s="319"/>
      <c r="KP341" s="319"/>
      <c r="KQ341" s="319"/>
      <c r="KR341" s="319"/>
      <c r="KS341" s="319"/>
      <c r="KT341" s="319"/>
      <c r="KU341" s="319"/>
      <c r="KV341" s="319"/>
      <c r="KW341" s="319"/>
      <c r="KX341" s="319"/>
      <c r="KY341" s="319"/>
      <c r="KZ341" s="319"/>
      <c r="LA341" s="319"/>
      <c r="LB341" s="319"/>
      <c r="LC341" s="319"/>
      <c r="LD341" s="319"/>
      <c r="LE341" s="319"/>
      <c r="LF341" s="319"/>
      <c r="LG341" s="319"/>
      <c r="LH341" s="319"/>
      <c r="LI341" s="319"/>
      <c r="LJ341" s="319"/>
      <c r="LK341" s="319"/>
      <c r="LL341" s="319"/>
      <c r="LM341" s="319"/>
      <c r="LN341" s="319"/>
      <c r="LO341" s="319"/>
      <c r="LP341" s="319"/>
      <c r="LQ341" s="319"/>
      <c r="LR341" s="319"/>
      <c r="LS341" s="319"/>
      <c r="LT341" s="319"/>
      <c r="LU341" s="319"/>
      <c r="LV341" s="319"/>
      <c r="LW341" s="319"/>
      <c r="LX341" s="319"/>
      <c r="LY341" s="319"/>
      <c r="LZ341" s="319"/>
      <c r="MA341" s="319"/>
      <c r="MB341" s="319"/>
      <c r="MC341" s="319"/>
      <c r="MD341" s="319"/>
      <c r="ME341" s="319"/>
      <c r="MF341" s="319"/>
      <c r="MG341" s="319"/>
      <c r="MH341" s="319"/>
      <c r="MI341" s="319"/>
      <c r="MJ341" s="319"/>
      <c r="MK341" s="319"/>
      <c r="ML341" s="319"/>
      <c r="MM341" s="319"/>
      <c r="MN341" s="319"/>
      <c r="MO341" s="319"/>
      <c r="MP341" s="319"/>
      <c r="MQ341" s="319"/>
      <c r="MR341" s="319"/>
      <c r="MS341" s="319"/>
      <c r="MT341" s="319"/>
      <c r="MU341" s="319"/>
      <c r="MV341" s="319"/>
      <c r="MW341" s="319"/>
      <c r="MX341" s="319"/>
      <c r="MY341" s="319"/>
      <c r="MZ341" s="319"/>
      <c r="NA341" s="319"/>
      <c r="NB341" s="319"/>
      <c r="NC341" s="319"/>
      <c r="ND341" s="319"/>
      <c r="NE341" s="319"/>
      <c r="NF341" s="319"/>
      <c r="NG341" s="319"/>
      <c r="NH341" s="319"/>
      <c r="NI341" s="319"/>
      <c r="NJ341" s="319"/>
      <c r="NK341" s="319"/>
      <c r="NL341" s="319"/>
      <c r="NM341" s="319"/>
      <c r="NN341" s="319"/>
      <c r="NO341" s="319"/>
      <c r="NP341" s="319"/>
      <c r="NQ341" s="319"/>
      <c r="NR341" s="319"/>
      <c r="NS341" s="319"/>
      <c r="NT341" s="319"/>
      <c r="NU341" s="319"/>
      <c r="NV341" s="319"/>
      <c r="NW341" s="319"/>
      <c r="NX341" s="319"/>
      <c r="NY341" s="319"/>
      <c r="NZ341" s="319"/>
      <c r="OA341" s="319"/>
      <c r="OB341" s="319"/>
      <c r="OC341" s="319"/>
      <c r="OD341" s="319"/>
      <c r="OE341" s="319"/>
      <c r="OF341" s="319"/>
      <c r="OG341" s="319"/>
      <c r="OH341" s="319"/>
      <c r="OI341" s="319"/>
      <c r="OJ341" s="319"/>
      <c r="OK341" s="319"/>
      <c r="OL341" s="319"/>
      <c r="OM341" s="319"/>
      <c r="ON341" s="319"/>
      <c r="OO341" s="319"/>
      <c r="OP341" s="319"/>
      <c r="OQ341" s="319"/>
      <c r="OR341" s="319"/>
      <c r="OS341" s="319"/>
      <c r="OT341" s="319"/>
      <c r="OU341" s="319"/>
      <c r="OV341" s="319"/>
      <c r="OW341" s="319"/>
      <c r="OX341" s="319"/>
      <c r="OY341" s="319"/>
      <c r="OZ341" s="319"/>
      <c r="PA341" s="319"/>
      <c r="PB341" s="319"/>
      <c r="PC341" s="319"/>
      <c r="PD341" s="319"/>
      <c r="PE341" s="319"/>
      <c r="PF341" s="319"/>
      <c r="PG341" s="319"/>
      <c r="PH341" s="319"/>
      <c r="PI341" s="319"/>
      <c r="PJ341" s="319"/>
      <c r="PK341" s="319"/>
      <c r="PL341" s="319"/>
      <c r="PM341" s="319"/>
      <c r="PN341" s="319"/>
      <c r="PO341" s="319"/>
      <c r="PP341" s="319"/>
      <c r="PQ341" s="319"/>
      <c r="PR341" s="319"/>
      <c r="PS341" s="319"/>
      <c r="PT341" s="319"/>
      <c r="PU341" s="319"/>
      <c r="PV341" s="319"/>
      <c r="PW341" s="319"/>
      <c r="PX341" s="319"/>
      <c r="PY341" s="319"/>
      <c r="PZ341" s="319"/>
      <c r="QA341" s="319"/>
      <c r="QB341" s="319"/>
      <c r="QC341" s="319"/>
      <c r="QD341" s="319"/>
      <c r="QE341" s="319"/>
      <c r="QF341" s="319"/>
      <c r="QG341" s="319"/>
      <c r="QH341" s="319"/>
      <c r="QI341" s="319"/>
      <c r="QJ341" s="319"/>
      <c r="QK341" s="319"/>
      <c r="QL341" s="319"/>
      <c r="QM341" s="319"/>
      <c r="QN341" s="319"/>
      <c r="QO341" s="319"/>
      <c r="QP341" s="319"/>
      <c r="QQ341" s="319"/>
      <c r="QR341" s="319"/>
      <c r="QS341" s="319"/>
      <c r="QT341" s="319"/>
      <c r="QU341" s="319"/>
      <c r="QV341" s="319"/>
      <c r="QW341" s="319"/>
      <c r="QX341" s="319"/>
      <c r="QY341" s="319"/>
      <c r="QZ341" s="319"/>
      <c r="RA341" s="319"/>
      <c r="RB341" s="319"/>
      <c r="RC341" s="319"/>
      <c r="RD341" s="319"/>
      <c r="RE341" s="319"/>
      <c r="RF341" s="319"/>
      <c r="RG341" s="319"/>
      <c r="RH341" s="319"/>
      <c r="RI341" s="319"/>
      <c r="RJ341" s="319"/>
      <c r="RK341" s="319"/>
      <c r="RL341" s="319"/>
      <c r="RM341" s="319"/>
      <c r="RN341" s="319"/>
      <c r="RO341" s="319"/>
      <c r="RP341" s="319"/>
      <c r="RQ341" s="319"/>
      <c r="RR341" s="319"/>
      <c r="RS341" s="319"/>
      <c r="RT341" s="319"/>
      <c r="RU341" s="319"/>
      <c r="RV341" s="319"/>
      <c r="RW341" s="319"/>
      <c r="RX341" s="319"/>
      <c r="RY341" s="319"/>
      <c r="RZ341" s="319"/>
      <c r="SA341" s="319"/>
      <c r="SB341" s="319"/>
      <c r="SC341" s="319"/>
      <c r="SD341" s="319"/>
      <c r="SE341" s="319"/>
      <c r="SF341" s="319"/>
      <c r="SG341" s="319"/>
      <c r="SH341" s="319"/>
      <c r="SI341" s="319"/>
      <c r="SJ341" s="319"/>
      <c r="SK341" s="319"/>
      <c r="SL341" s="319"/>
      <c r="SM341" s="319"/>
      <c r="SN341" s="319"/>
      <c r="SO341" s="319"/>
      <c r="SP341" s="319"/>
      <c r="SQ341" s="319"/>
      <c r="SR341" s="319"/>
      <c r="SS341" s="319"/>
      <c r="ST341" s="319"/>
      <c r="SU341" s="319"/>
      <c r="SV341" s="319"/>
      <c r="SW341" s="319"/>
      <c r="SX341" s="319"/>
      <c r="SY341" s="319"/>
      <c r="SZ341" s="319"/>
      <c r="TA341" s="319"/>
      <c r="TB341" s="319"/>
      <c r="TC341" s="319"/>
      <c r="TD341" s="319"/>
      <c r="TE341" s="319"/>
      <c r="TF341" s="319"/>
      <c r="TG341" s="319"/>
      <c r="TH341" s="319"/>
      <c r="TI341" s="319"/>
      <c r="TJ341" s="319"/>
      <c r="TK341" s="319"/>
      <c r="TL341" s="319"/>
      <c r="TM341" s="319"/>
      <c r="TN341" s="319"/>
      <c r="TO341" s="319"/>
      <c r="TP341" s="319"/>
      <c r="TQ341" s="319"/>
      <c r="TR341" s="319"/>
      <c r="TS341" s="319"/>
      <c r="TT341" s="319"/>
      <c r="TU341" s="319"/>
      <c r="TV341" s="319"/>
      <c r="TW341" s="319"/>
      <c r="TX341" s="319"/>
      <c r="TY341" s="319"/>
      <c r="TZ341" s="319"/>
      <c r="UA341" s="319"/>
      <c r="UB341" s="319"/>
      <c r="UC341" s="319"/>
      <c r="UD341" s="319"/>
      <c r="UE341" s="319"/>
      <c r="UF341" s="319"/>
      <c r="UG341" s="319"/>
      <c r="UH341" s="319"/>
      <c r="UI341" s="319"/>
      <c r="UJ341" s="319"/>
      <c r="UK341" s="319"/>
      <c r="UL341" s="319"/>
      <c r="UM341" s="319"/>
      <c r="UN341" s="319"/>
      <c r="UO341" s="319"/>
      <c r="UP341" s="319"/>
      <c r="UQ341" s="319"/>
      <c r="UR341" s="319"/>
      <c r="US341" s="319"/>
      <c r="UT341" s="319"/>
      <c r="UU341" s="319"/>
      <c r="UV341" s="319"/>
      <c r="UW341" s="319"/>
      <c r="UX341" s="319"/>
      <c r="UY341" s="319"/>
      <c r="UZ341" s="319"/>
      <c r="VA341" s="319"/>
      <c r="VB341" s="319"/>
      <c r="VC341" s="319"/>
      <c r="VD341" s="319"/>
      <c r="VE341" s="319"/>
      <c r="VF341" s="319"/>
      <c r="VG341" s="319"/>
      <c r="VH341" s="319"/>
      <c r="VI341" s="319"/>
      <c r="VJ341" s="319"/>
      <c r="VK341" s="319"/>
      <c r="VL341" s="319"/>
      <c r="VM341" s="319"/>
      <c r="VN341" s="319"/>
      <c r="VO341" s="319"/>
      <c r="VP341" s="319"/>
      <c r="VQ341" s="319"/>
      <c r="VR341" s="319"/>
      <c r="VS341" s="319"/>
      <c r="VT341" s="319"/>
      <c r="VU341" s="319"/>
      <c r="VV341" s="319"/>
      <c r="VW341" s="319"/>
      <c r="VX341" s="319"/>
      <c r="VY341" s="319"/>
      <c r="VZ341" s="319"/>
      <c r="WA341" s="319"/>
      <c r="WB341" s="319"/>
      <c r="WC341" s="319"/>
      <c r="WD341" s="319"/>
      <c r="WE341" s="319"/>
      <c r="WF341" s="319"/>
      <c r="WG341" s="319"/>
      <c r="WH341" s="319"/>
      <c r="WI341" s="319"/>
      <c r="WJ341" s="319"/>
      <c r="WK341" s="319"/>
      <c r="WL341" s="319"/>
      <c r="WM341" s="319"/>
      <c r="WN341" s="319"/>
      <c r="WO341" s="319"/>
      <c r="WP341" s="319"/>
      <c r="WQ341" s="319"/>
      <c r="WR341" s="319"/>
      <c r="WS341" s="319"/>
      <c r="WT341" s="319"/>
      <c r="WU341" s="319"/>
      <c r="WV341" s="319"/>
      <c r="WW341" s="319"/>
      <c r="WX341" s="319"/>
      <c r="WY341" s="319"/>
      <c r="WZ341" s="319"/>
      <c r="XA341" s="319"/>
      <c r="XB341" s="319"/>
      <c r="XC341" s="319"/>
      <c r="XD341" s="319"/>
      <c r="XE341" s="319"/>
      <c r="XF341" s="319"/>
      <c r="XG341" s="319"/>
      <c r="XH341" s="319"/>
      <c r="XI341" s="319"/>
      <c r="XJ341" s="319"/>
      <c r="XK341" s="319"/>
      <c r="XL341" s="319"/>
      <c r="XM341" s="319"/>
      <c r="XN341" s="319"/>
      <c r="XO341" s="319"/>
      <c r="XP341" s="319"/>
      <c r="XQ341" s="319"/>
      <c r="XR341" s="319"/>
      <c r="XS341" s="319"/>
      <c r="XT341" s="319"/>
      <c r="XU341" s="319"/>
      <c r="XV341" s="319"/>
      <c r="XW341" s="319"/>
      <c r="XX341" s="319"/>
      <c r="XY341" s="319"/>
      <c r="XZ341" s="319"/>
      <c r="YA341" s="319"/>
      <c r="YB341" s="319"/>
      <c r="YC341" s="319"/>
      <c r="YD341" s="319"/>
      <c r="YE341" s="319"/>
      <c r="YF341" s="319"/>
      <c r="YG341" s="319"/>
      <c r="YH341" s="319"/>
      <c r="YI341" s="319"/>
      <c r="YJ341" s="319"/>
      <c r="YK341" s="319"/>
      <c r="YL341" s="319"/>
      <c r="YM341" s="319"/>
      <c r="YN341" s="319"/>
      <c r="YO341" s="319"/>
      <c r="YP341" s="319"/>
      <c r="YQ341" s="319"/>
      <c r="YR341" s="319"/>
      <c r="YS341" s="319"/>
      <c r="YT341" s="319"/>
      <c r="YU341" s="319"/>
      <c r="YV341" s="319"/>
      <c r="YW341" s="319"/>
      <c r="YX341" s="319"/>
      <c r="YY341" s="319"/>
      <c r="YZ341" s="319"/>
      <c r="ZA341" s="319"/>
      <c r="ZB341" s="319"/>
      <c r="ZC341" s="319"/>
      <c r="ZD341" s="319"/>
      <c r="ZE341" s="319"/>
      <c r="ZF341" s="319"/>
      <c r="ZG341" s="319"/>
      <c r="ZH341" s="319"/>
      <c r="ZI341" s="319"/>
      <c r="ZJ341" s="319"/>
      <c r="ZK341" s="319"/>
      <c r="ZL341" s="319"/>
      <c r="ZM341" s="319"/>
      <c r="ZN341" s="319"/>
      <c r="ZO341" s="319"/>
      <c r="ZP341" s="319"/>
      <c r="ZQ341" s="319"/>
      <c r="ZR341" s="319"/>
      <c r="ZS341" s="319"/>
      <c r="ZT341" s="319"/>
      <c r="ZU341" s="319"/>
      <c r="ZV341" s="319"/>
      <c r="ZW341" s="319"/>
      <c r="ZX341" s="319"/>
      <c r="ZY341" s="319"/>
      <c r="ZZ341" s="319"/>
      <c r="AAA341" s="319"/>
      <c r="AAB341" s="319"/>
      <c r="AAC341" s="319"/>
      <c r="AAD341" s="319"/>
      <c r="AAE341" s="319"/>
      <c r="AAF341" s="319"/>
      <c r="AAG341" s="319"/>
      <c r="AAH341" s="319"/>
      <c r="AAI341" s="319"/>
      <c r="AAJ341" s="319"/>
      <c r="AAK341" s="319"/>
      <c r="AAL341" s="319"/>
      <c r="AAM341" s="319"/>
      <c r="AAN341" s="319"/>
      <c r="AAO341" s="319"/>
      <c r="AAP341" s="319"/>
      <c r="AAQ341" s="319"/>
      <c r="AAR341" s="319"/>
      <c r="AAS341" s="319"/>
      <c r="AAT341" s="319"/>
      <c r="AAU341" s="319"/>
      <c r="AAV341" s="319"/>
      <c r="AAW341" s="319"/>
      <c r="AAX341" s="319"/>
      <c r="AAY341" s="319"/>
      <c r="AAZ341" s="319"/>
      <c r="ABA341" s="319"/>
      <c r="ABB341" s="319"/>
      <c r="ABC341" s="319"/>
      <c r="ABD341" s="319"/>
      <c r="ABE341" s="319"/>
      <c r="ABF341" s="319"/>
      <c r="ABG341" s="319"/>
      <c r="ABH341" s="319"/>
      <c r="ABI341" s="319"/>
      <c r="ABJ341" s="319"/>
      <c r="ABK341" s="319"/>
      <c r="ABL341" s="319"/>
      <c r="ABM341" s="319"/>
      <c r="ABN341" s="319"/>
      <c r="ABO341" s="319"/>
      <c r="ABP341" s="319"/>
      <c r="ABQ341" s="319"/>
      <c r="ABR341" s="319"/>
      <c r="ABS341" s="319"/>
      <c r="ABT341" s="319"/>
      <c r="ABU341" s="319"/>
      <c r="ABV341" s="319"/>
      <c r="ABW341" s="319"/>
      <c r="ABX341" s="319"/>
      <c r="ABY341" s="319"/>
      <c r="ABZ341" s="319"/>
      <c r="ACA341" s="319"/>
      <c r="ACB341" s="319"/>
      <c r="ACC341" s="319"/>
      <c r="ACD341" s="319"/>
      <c r="ACE341" s="319"/>
      <c r="ACF341" s="319"/>
      <c r="ACG341" s="319"/>
      <c r="ACH341" s="319"/>
      <c r="ACI341" s="319"/>
      <c r="ACJ341" s="319"/>
      <c r="ACK341" s="319"/>
      <c r="ACL341" s="319"/>
      <c r="ACM341" s="319"/>
      <c r="ACN341" s="319"/>
      <c r="ACO341" s="319"/>
      <c r="ACP341" s="319"/>
      <c r="ACQ341" s="319"/>
      <c r="ACR341" s="319"/>
      <c r="ACS341" s="319"/>
      <c r="ACT341" s="319"/>
      <c r="ACU341" s="319"/>
      <c r="ACV341" s="319"/>
      <c r="ACW341" s="319"/>
      <c r="ACX341" s="319"/>
      <c r="ACY341" s="319"/>
      <c r="ACZ341" s="319"/>
      <c r="ADA341" s="319"/>
      <c r="ADB341" s="319"/>
      <c r="ADC341" s="319"/>
      <c r="ADD341" s="319"/>
      <c r="ADE341" s="319"/>
      <c r="ADF341" s="319"/>
      <c r="ADG341" s="319"/>
      <c r="ADH341" s="319"/>
      <c r="ADI341" s="319"/>
      <c r="ADJ341" s="319"/>
      <c r="ADK341" s="319"/>
      <c r="ADL341" s="319"/>
      <c r="ADM341" s="319"/>
      <c r="ADN341" s="319"/>
      <c r="ADO341" s="319"/>
      <c r="ADP341" s="319"/>
      <c r="ADQ341" s="319"/>
      <c r="ADR341" s="319"/>
      <c r="ADS341" s="319"/>
      <c r="ADT341" s="319"/>
      <c r="ADU341" s="319"/>
      <c r="ADV341" s="319"/>
      <c r="ADW341" s="319"/>
      <c r="ADX341" s="319"/>
      <c r="ADY341" s="319"/>
      <c r="ADZ341" s="319"/>
      <c r="AEA341" s="319"/>
      <c r="AEB341" s="319"/>
      <c r="AEC341" s="319"/>
      <c r="AED341" s="319"/>
      <c r="AEE341" s="319"/>
      <c r="AEF341" s="319"/>
      <c r="AEG341" s="319"/>
      <c r="AEH341" s="319"/>
      <c r="AEI341" s="319"/>
      <c r="AEJ341" s="319"/>
      <c r="AEK341" s="319"/>
      <c r="AEL341" s="319"/>
      <c r="AEM341" s="319"/>
      <c r="AEN341" s="319"/>
      <c r="AEO341" s="319"/>
      <c r="AEP341" s="319"/>
      <c r="AEQ341" s="319"/>
      <c r="AER341" s="319"/>
      <c r="AES341" s="319"/>
      <c r="AET341" s="319"/>
      <c r="AEU341" s="319"/>
      <c r="AEV341" s="319"/>
      <c r="AEW341" s="319"/>
      <c r="AEX341" s="319"/>
      <c r="AEY341" s="319"/>
      <c r="AEZ341" s="319"/>
      <c r="AFA341" s="319"/>
      <c r="AFB341" s="319"/>
      <c r="AFC341" s="319"/>
      <c r="AFD341" s="319"/>
      <c r="AFE341" s="319"/>
      <c r="AFF341" s="319"/>
      <c r="AFG341" s="319"/>
      <c r="AFH341" s="319"/>
      <c r="AFI341" s="319"/>
      <c r="AFJ341" s="319"/>
      <c r="AFK341" s="319"/>
      <c r="AFL341" s="319"/>
      <c r="AFM341" s="319"/>
      <c r="AFN341" s="319"/>
      <c r="AFO341" s="319"/>
      <c r="AFP341" s="319"/>
      <c r="AFQ341" s="319"/>
      <c r="AFR341" s="319"/>
      <c r="AFS341" s="319"/>
      <c r="AFT341" s="319"/>
      <c r="AFU341" s="319"/>
      <c r="AFV341" s="319"/>
      <c r="AFW341" s="319"/>
      <c r="AFX341" s="319"/>
      <c r="AFY341" s="319"/>
      <c r="AFZ341" s="319"/>
      <c r="AGA341" s="319"/>
      <c r="AGB341" s="319"/>
      <c r="AGC341" s="319"/>
      <c r="AGD341" s="319"/>
      <c r="AGE341" s="319"/>
      <c r="AGF341" s="319"/>
      <c r="AGG341" s="319"/>
      <c r="AGH341" s="319"/>
      <c r="AGI341" s="319"/>
      <c r="AGJ341" s="319"/>
      <c r="AGK341" s="319"/>
      <c r="AGL341" s="319"/>
      <c r="AGM341" s="319"/>
      <c r="AGN341" s="319"/>
      <c r="AGO341" s="319"/>
      <c r="AGP341" s="319"/>
      <c r="AGQ341" s="319"/>
      <c r="AGR341" s="319"/>
      <c r="AGS341" s="319"/>
      <c r="AGT341" s="319"/>
      <c r="AGU341" s="319"/>
      <c r="AGV341" s="319"/>
      <c r="AGW341" s="319"/>
      <c r="AGX341" s="319"/>
      <c r="AGY341" s="319"/>
      <c r="AGZ341" s="319"/>
      <c r="AHA341" s="319"/>
      <c r="AHB341" s="319"/>
      <c r="AHC341" s="319"/>
      <c r="AHD341" s="319"/>
      <c r="AHE341" s="319"/>
      <c r="AHF341" s="319"/>
      <c r="AHG341" s="319"/>
      <c r="AHH341" s="319"/>
      <c r="AHI341" s="319"/>
      <c r="AHJ341" s="319"/>
      <c r="AHK341" s="319"/>
      <c r="AHL341" s="319"/>
      <c r="AHM341" s="319"/>
      <c r="AHN341" s="319"/>
      <c r="AHO341" s="319"/>
      <c r="AHP341" s="319"/>
      <c r="AHQ341" s="319"/>
      <c r="AHR341" s="319"/>
      <c r="AHS341" s="319"/>
      <c r="AHT341" s="319"/>
      <c r="AHU341" s="319"/>
      <c r="AHV341" s="319"/>
      <c r="AHW341" s="319"/>
      <c r="AHX341" s="319"/>
      <c r="AHY341" s="319"/>
      <c r="AHZ341" s="319"/>
      <c r="AIA341" s="319"/>
      <c r="AIB341" s="319"/>
      <c r="AIC341" s="319"/>
      <c r="AID341" s="319"/>
      <c r="AIE341" s="319"/>
      <c r="AIF341" s="319"/>
      <c r="AIG341" s="319"/>
      <c r="AIH341" s="319"/>
      <c r="AII341" s="319"/>
      <c r="AIJ341" s="319"/>
      <c r="AIK341" s="319"/>
      <c r="AIL341" s="319"/>
      <c r="AIM341" s="319"/>
      <c r="AIN341" s="319"/>
      <c r="AIO341" s="319"/>
      <c r="AIP341" s="319"/>
      <c r="AIQ341" s="319"/>
      <c r="AIR341" s="319"/>
      <c r="AIS341" s="319"/>
      <c r="AIT341" s="319"/>
      <c r="AIU341" s="319"/>
      <c r="AIV341" s="319"/>
      <c r="AIW341" s="319"/>
      <c r="AIX341" s="319"/>
      <c r="AIY341" s="319"/>
      <c r="AIZ341" s="319"/>
      <c r="AJA341" s="319"/>
      <c r="AJB341" s="319"/>
      <c r="AJC341" s="319"/>
      <c r="AJD341" s="319"/>
      <c r="AJE341" s="319"/>
      <c r="AJF341" s="319"/>
      <c r="AJG341" s="319"/>
      <c r="AJH341" s="319"/>
      <c r="AJI341" s="319"/>
      <c r="AJJ341" s="319"/>
      <c r="AJK341" s="319"/>
      <c r="AJL341" s="319"/>
      <c r="AJM341" s="319"/>
      <c r="AJN341" s="319"/>
      <c r="AJO341" s="319"/>
      <c r="AJP341" s="319"/>
      <c r="AJQ341" s="319"/>
      <c r="AJR341" s="319"/>
      <c r="AJS341" s="319"/>
      <c r="AJT341" s="319"/>
      <c r="AJU341" s="319"/>
      <c r="AJV341" s="319"/>
      <c r="AJW341" s="319"/>
      <c r="AJX341" s="319"/>
      <c r="AJY341" s="319"/>
      <c r="AJZ341" s="319"/>
      <c r="AKA341" s="319"/>
      <c r="AKB341" s="319"/>
      <c r="AKC341" s="319"/>
      <c r="AKD341" s="319"/>
      <c r="AKE341" s="319"/>
      <c r="AKF341" s="319"/>
      <c r="AKG341" s="319"/>
      <c r="AKH341" s="319"/>
      <c r="AKI341" s="319"/>
      <c r="AKJ341" s="319"/>
      <c r="AKK341" s="319"/>
      <c r="AKL341" s="319"/>
      <c r="AKM341" s="319"/>
      <c r="AKN341" s="319"/>
      <c r="AKO341" s="319"/>
      <c r="AKP341" s="319"/>
      <c r="AKQ341" s="319"/>
      <c r="AKR341" s="319"/>
      <c r="AKS341" s="319"/>
      <c r="AKT341" s="319"/>
      <c r="AKU341" s="319"/>
      <c r="AKV341" s="319"/>
      <c r="AKW341" s="319"/>
      <c r="AKX341" s="319"/>
      <c r="AKY341" s="319"/>
      <c r="AKZ341" s="319"/>
      <c r="ALA341" s="319"/>
      <c r="ALB341" s="319"/>
      <c r="ALC341" s="319"/>
      <c r="ALD341" s="319"/>
      <c r="ALE341" s="319"/>
      <c r="ALF341" s="319"/>
      <c r="ALG341" s="319"/>
      <c r="ALH341" s="319"/>
      <c r="ALI341" s="319"/>
      <c r="ALJ341" s="319"/>
      <c r="ALK341" s="319"/>
      <c r="ALL341" s="319"/>
      <c r="ALM341" s="319"/>
      <c r="ALN341" s="319"/>
      <c r="ALO341" s="319"/>
      <c r="ALP341" s="319"/>
      <c r="ALQ341" s="319"/>
      <c r="ALR341" s="319"/>
      <c r="ALS341" s="319"/>
      <c r="ALT341" s="319"/>
      <c r="ALU341" s="319"/>
      <c r="ALV341" s="319"/>
      <c r="ALW341" s="319"/>
      <c r="ALX341" s="319"/>
      <c r="ALY341" s="319"/>
      <c r="ALZ341" s="319"/>
      <c r="AMA341" s="319"/>
      <c r="AMB341" s="319"/>
      <c r="AMC341" s="319"/>
      <c r="AMD341" s="319"/>
      <c r="AME341" s="319"/>
      <c r="AMF341" s="319"/>
      <c r="AMG341" s="319"/>
      <c r="AMH341" s="319"/>
      <c r="AMI341" s="319"/>
      <c r="AMJ341" s="319"/>
      <c r="AMK341" s="319"/>
      <c r="AML341" s="319"/>
      <c r="AMM341" s="319"/>
      <c r="AMN341" s="319"/>
    </row>
    <row r="342" spans="1:1028" s="234" customFormat="1" ht="15" customHeight="1" x14ac:dyDescent="0.2">
      <c r="A342" s="227"/>
      <c r="B342" s="301"/>
      <c r="C342" s="302"/>
      <c r="D342" s="302"/>
      <c r="E342" s="303" t="s">
        <v>1407</v>
      </c>
      <c r="F342" s="229"/>
      <c r="G342" s="230"/>
      <c r="H342" s="231"/>
      <c r="I342" s="231"/>
      <c r="J342" s="231"/>
      <c r="K342" s="231"/>
      <c r="L342" s="375">
        <f t="shared" si="130"/>
        <v>0.20810000000000001</v>
      </c>
      <c r="M342" s="154">
        <f t="shared" si="134"/>
        <v>0</v>
      </c>
      <c r="N342" s="231"/>
      <c r="O342" s="231"/>
      <c r="P342" s="231"/>
      <c r="Q342" s="154"/>
      <c r="R342" s="232"/>
      <c r="S342" s="407"/>
      <c r="T342" s="318"/>
      <c r="U342" s="315"/>
      <c r="V342" s="318"/>
      <c r="W342" s="318"/>
      <c r="X342" s="318"/>
      <c r="Y342" s="317"/>
      <c r="Z342" s="318"/>
      <c r="AA342" s="318"/>
      <c r="AB342" s="318"/>
      <c r="AC342" s="318"/>
      <c r="AD342" s="318"/>
      <c r="AE342" s="318"/>
      <c r="AF342" s="318"/>
      <c r="AG342" s="318"/>
      <c r="AH342" s="318"/>
      <c r="AI342" s="318"/>
      <c r="AJ342" s="318"/>
      <c r="AK342" s="318"/>
      <c r="AL342" s="318"/>
      <c r="AM342" s="318"/>
      <c r="AN342" s="318"/>
      <c r="AO342" s="319"/>
      <c r="AP342" s="319"/>
      <c r="AQ342" s="319"/>
      <c r="AR342" s="319"/>
      <c r="AS342" s="319"/>
      <c r="AT342" s="319"/>
      <c r="AU342" s="319"/>
      <c r="AV342" s="319"/>
      <c r="AW342" s="319"/>
      <c r="AX342" s="319"/>
      <c r="AY342" s="319"/>
      <c r="AZ342" s="319"/>
      <c r="BA342" s="319"/>
      <c r="BB342" s="319"/>
      <c r="BC342" s="319"/>
      <c r="BD342" s="319"/>
      <c r="BE342" s="319"/>
      <c r="BF342" s="319"/>
      <c r="BG342" s="319"/>
      <c r="BH342" s="319"/>
      <c r="BI342" s="319"/>
      <c r="BJ342" s="319"/>
      <c r="BK342" s="233"/>
      <c r="BL342" s="233"/>
      <c r="BM342" s="233"/>
      <c r="BN342" s="233"/>
      <c r="BO342" s="233"/>
      <c r="BP342" s="233"/>
      <c r="BQ342" s="233"/>
      <c r="BR342" s="233"/>
      <c r="BS342" s="233"/>
      <c r="BT342" s="233"/>
      <c r="BU342" s="233"/>
      <c r="BV342" s="233"/>
      <c r="BW342" s="233"/>
      <c r="BX342" s="233"/>
      <c r="BY342" s="233"/>
      <c r="BZ342" s="233"/>
      <c r="CA342" s="233"/>
      <c r="CB342" s="233"/>
      <c r="CC342" s="233"/>
      <c r="CD342" s="233"/>
      <c r="CE342" s="233"/>
      <c r="CF342" s="233"/>
      <c r="CG342" s="233"/>
      <c r="CH342" s="233"/>
      <c r="CI342" s="233"/>
      <c r="CJ342" s="233"/>
      <c r="CK342" s="233"/>
      <c r="CL342" s="233"/>
      <c r="CM342" s="233"/>
      <c r="CN342" s="233"/>
      <c r="CO342" s="233"/>
      <c r="CP342" s="233"/>
      <c r="CQ342" s="233"/>
      <c r="CR342" s="233"/>
      <c r="CS342" s="233"/>
      <c r="CT342" s="233"/>
      <c r="CU342" s="233"/>
      <c r="CV342" s="233"/>
      <c r="CW342" s="233"/>
      <c r="CX342" s="233"/>
      <c r="CY342" s="233"/>
      <c r="CZ342" s="233"/>
      <c r="DA342" s="233"/>
      <c r="DB342" s="233"/>
      <c r="DC342" s="233"/>
      <c r="DD342" s="233"/>
      <c r="DE342" s="233"/>
      <c r="DF342" s="233"/>
      <c r="DG342" s="233"/>
      <c r="DH342" s="233"/>
      <c r="DI342" s="233"/>
      <c r="DJ342" s="233"/>
      <c r="DK342" s="233"/>
      <c r="DL342" s="233"/>
      <c r="DM342" s="233"/>
      <c r="DN342" s="233"/>
      <c r="DO342" s="233"/>
      <c r="DP342" s="233"/>
      <c r="DQ342" s="233"/>
      <c r="DR342" s="233"/>
      <c r="DS342" s="233"/>
      <c r="DT342" s="233"/>
      <c r="DU342" s="233"/>
      <c r="DV342" s="233"/>
      <c r="DW342" s="233"/>
      <c r="DX342" s="233"/>
      <c r="DY342" s="233"/>
      <c r="DZ342" s="233"/>
      <c r="EA342" s="233"/>
      <c r="EB342" s="233"/>
      <c r="EC342" s="233"/>
      <c r="ED342" s="233"/>
      <c r="EE342" s="233"/>
      <c r="EF342" s="233"/>
      <c r="EG342" s="233"/>
      <c r="EH342" s="233"/>
      <c r="EI342" s="233"/>
      <c r="EJ342" s="233"/>
      <c r="EK342" s="233"/>
      <c r="EL342" s="233"/>
      <c r="EM342" s="233"/>
      <c r="EN342" s="233"/>
      <c r="EO342" s="233"/>
      <c r="EP342" s="233"/>
      <c r="EQ342" s="233"/>
      <c r="ER342" s="233"/>
      <c r="ES342" s="233"/>
      <c r="ET342" s="233"/>
      <c r="EU342" s="233"/>
      <c r="EV342" s="233"/>
      <c r="EW342" s="233"/>
      <c r="EX342" s="233"/>
      <c r="EY342" s="233"/>
      <c r="EZ342" s="233"/>
      <c r="FA342" s="233"/>
      <c r="FB342" s="233"/>
      <c r="FC342" s="233"/>
      <c r="FD342" s="233"/>
      <c r="FE342" s="233"/>
      <c r="FF342" s="233"/>
      <c r="FG342" s="233"/>
      <c r="FH342" s="233"/>
      <c r="FI342" s="233"/>
      <c r="FJ342" s="233"/>
      <c r="FK342" s="233"/>
      <c r="FL342" s="233"/>
      <c r="FM342" s="233"/>
      <c r="FN342" s="233"/>
      <c r="FO342" s="233"/>
      <c r="FP342" s="233"/>
      <c r="FQ342" s="233"/>
      <c r="FR342" s="233"/>
      <c r="FS342" s="233"/>
      <c r="FT342" s="233"/>
      <c r="FU342" s="233"/>
      <c r="FV342" s="233"/>
      <c r="FW342" s="233"/>
      <c r="FX342" s="233"/>
      <c r="FY342" s="233"/>
      <c r="FZ342" s="233"/>
      <c r="GA342" s="233"/>
      <c r="GB342" s="233"/>
      <c r="GC342" s="233"/>
      <c r="GD342" s="233"/>
      <c r="GE342" s="233"/>
      <c r="GF342" s="233"/>
      <c r="GG342" s="233"/>
      <c r="GH342" s="233"/>
      <c r="GI342" s="233"/>
      <c r="GJ342" s="233"/>
      <c r="GK342" s="233"/>
      <c r="GL342" s="233"/>
      <c r="GM342" s="233"/>
      <c r="GN342" s="233"/>
      <c r="GO342" s="233"/>
      <c r="GP342" s="233"/>
      <c r="GQ342" s="233"/>
      <c r="GR342" s="233"/>
      <c r="GS342" s="233"/>
      <c r="GT342" s="233"/>
      <c r="GU342" s="233"/>
      <c r="GV342" s="233"/>
      <c r="GW342" s="233"/>
      <c r="GX342" s="233"/>
      <c r="GY342" s="233"/>
      <c r="GZ342" s="233"/>
      <c r="HA342" s="233"/>
      <c r="HB342" s="233"/>
      <c r="HC342" s="233"/>
      <c r="HD342" s="233"/>
      <c r="HE342" s="233"/>
      <c r="HF342" s="233"/>
      <c r="HG342" s="233"/>
      <c r="HH342" s="233"/>
      <c r="HI342" s="233"/>
      <c r="HJ342" s="233"/>
      <c r="HK342" s="233"/>
      <c r="HL342" s="233"/>
      <c r="HM342" s="233"/>
      <c r="HN342" s="233"/>
      <c r="HO342" s="233"/>
      <c r="HP342" s="233"/>
      <c r="HQ342" s="233"/>
      <c r="HR342" s="233"/>
      <c r="HS342" s="233"/>
      <c r="HT342" s="233"/>
      <c r="HU342" s="233"/>
      <c r="HV342" s="233"/>
      <c r="HW342" s="233"/>
      <c r="HX342" s="233"/>
      <c r="HY342" s="233"/>
      <c r="HZ342" s="233"/>
      <c r="IA342" s="233"/>
      <c r="IB342" s="233"/>
      <c r="IC342" s="233"/>
      <c r="ID342" s="233"/>
      <c r="IE342" s="233"/>
      <c r="IF342" s="233"/>
      <c r="IG342" s="233"/>
      <c r="IH342" s="233"/>
      <c r="II342" s="233"/>
      <c r="IJ342" s="233"/>
      <c r="IK342" s="233"/>
      <c r="IL342" s="233"/>
      <c r="IM342" s="233"/>
      <c r="IN342" s="233"/>
      <c r="IO342" s="233"/>
      <c r="IP342" s="233"/>
      <c r="IQ342" s="233"/>
      <c r="IR342" s="233"/>
      <c r="IS342" s="233"/>
      <c r="IT342" s="233"/>
      <c r="IU342" s="233"/>
      <c r="IV342" s="233"/>
      <c r="IW342" s="233"/>
      <c r="IX342" s="233"/>
      <c r="IY342" s="233"/>
      <c r="IZ342" s="233"/>
      <c r="JA342" s="233"/>
      <c r="JB342" s="233"/>
      <c r="JC342" s="233"/>
      <c r="JD342" s="233"/>
      <c r="JE342" s="233"/>
      <c r="JF342" s="233"/>
      <c r="JG342" s="233"/>
      <c r="JH342" s="233"/>
      <c r="JI342" s="233"/>
      <c r="JJ342" s="233"/>
      <c r="JK342" s="233"/>
      <c r="JL342" s="233"/>
      <c r="JM342" s="233"/>
      <c r="JN342" s="233"/>
      <c r="JO342" s="233"/>
      <c r="JP342" s="233"/>
      <c r="JQ342" s="233"/>
      <c r="JR342" s="233"/>
      <c r="JS342" s="233"/>
      <c r="JT342" s="233"/>
      <c r="JU342" s="233"/>
      <c r="JV342" s="233"/>
      <c r="JW342" s="233"/>
      <c r="JX342" s="233"/>
      <c r="JY342" s="233"/>
      <c r="JZ342" s="233"/>
      <c r="KA342" s="233"/>
      <c r="KB342" s="233"/>
      <c r="KC342" s="233"/>
      <c r="KD342" s="233"/>
      <c r="KE342" s="233"/>
      <c r="KF342" s="233"/>
      <c r="KG342" s="233"/>
      <c r="KH342" s="233"/>
      <c r="KI342" s="233"/>
      <c r="KJ342" s="233"/>
      <c r="KK342" s="233"/>
      <c r="KL342" s="233"/>
      <c r="KM342" s="233"/>
      <c r="KN342" s="233"/>
      <c r="KO342" s="233"/>
      <c r="KP342" s="233"/>
      <c r="KQ342" s="233"/>
      <c r="KR342" s="233"/>
      <c r="KS342" s="233"/>
      <c r="KT342" s="233"/>
      <c r="KU342" s="233"/>
      <c r="KV342" s="233"/>
      <c r="KW342" s="233"/>
      <c r="KX342" s="233"/>
      <c r="KY342" s="233"/>
      <c r="KZ342" s="233"/>
      <c r="LA342" s="233"/>
      <c r="LB342" s="233"/>
      <c r="LC342" s="233"/>
      <c r="LD342" s="233"/>
      <c r="LE342" s="233"/>
      <c r="LF342" s="233"/>
      <c r="LG342" s="233"/>
      <c r="LH342" s="233"/>
      <c r="LI342" s="233"/>
      <c r="LJ342" s="233"/>
      <c r="LK342" s="233"/>
      <c r="LL342" s="233"/>
      <c r="LM342" s="233"/>
      <c r="LN342" s="233"/>
      <c r="LO342" s="233"/>
      <c r="LP342" s="233"/>
      <c r="LQ342" s="233"/>
      <c r="LR342" s="233"/>
      <c r="LS342" s="233"/>
      <c r="LT342" s="233"/>
      <c r="LU342" s="233"/>
      <c r="LV342" s="233"/>
      <c r="LW342" s="233"/>
      <c r="LX342" s="233"/>
      <c r="LY342" s="233"/>
      <c r="LZ342" s="233"/>
      <c r="MA342" s="233"/>
      <c r="MB342" s="233"/>
      <c r="MC342" s="233"/>
      <c r="MD342" s="233"/>
      <c r="ME342" s="233"/>
      <c r="MF342" s="233"/>
      <c r="MG342" s="233"/>
      <c r="MH342" s="233"/>
      <c r="MI342" s="233"/>
      <c r="MJ342" s="233"/>
      <c r="MK342" s="233"/>
      <c r="ML342" s="233"/>
      <c r="MM342" s="233"/>
      <c r="MN342" s="233"/>
      <c r="MO342" s="233"/>
      <c r="MP342" s="233"/>
      <c r="MQ342" s="233"/>
      <c r="MR342" s="233"/>
      <c r="MS342" s="233"/>
      <c r="MT342" s="233"/>
      <c r="MU342" s="233"/>
      <c r="MV342" s="233"/>
      <c r="MW342" s="233"/>
      <c r="MX342" s="233"/>
      <c r="MY342" s="233"/>
      <c r="MZ342" s="233"/>
      <c r="NA342" s="233"/>
      <c r="NB342" s="233"/>
      <c r="NC342" s="233"/>
      <c r="ND342" s="233"/>
      <c r="NE342" s="233"/>
      <c r="NF342" s="233"/>
      <c r="NG342" s="233"/>
      <c r="NH342" s="233"/>
      <c r="NI342" s="233"/>
      <c r="NJ342" s="233"/>
      <c r="NK342" s="233"/>
      <c r="NL342" s="233"/>
      <c r="NM342" s="233"/>
      <c r="NN342" s="233"/>
      <c r="NO342" s="233"/>
      <c r="NP342" s="233"/>
      <c r="NQ342" s="233"/>
      <c r="NR342" s="233"/>
      <c r="NS342" s="233"/>
      <c r="NT342" s="233"/>
      <c r="NU342" s="233"/>
      <c r="NV342" s="233"/>
      <c r="NW342" s="233"/>
      <c r="NX342" s="233"/>
      <c r="NY342" s="233"/>
      <c r="NZ342" s="233"/>
      <c r="OA342" s="233"/>
      <c r="OB342" s="233"/>
      <c r="OC342" s="233"/>
      <c r="OD342" s="233"/>
      <c r="OE342" s="233"/>
      <c r="OF342" s="233"/>
      <c r="OG342" s="233"/>
      <c r="OH342" s="233"/>
      <c r="OI342" s="233"/>
      <c r="OJ342" s="233"/>
      <c r="OK342" s="233"/>
      <c r="OL342" s="233"/>
      <c r="OM342" s="233"/>
      <c r="ON342" s="233"/>
      <c r="OO342" s="233"/>
      <c r="OP342" s="233"/>
      <c r="OQ342" s="233"/>
      <c r="OR342" s="233"/>
      <c r="OS342" s="233"/>
      <c r="OT342" s="233"/>
      <c r="OU342" s="233"/>
      <c r="OV342" s="233"/>
      <c r="OW342" s="233"/>
      <c r="OX342" s="233"/>
      <c r="OY342" s="233"/>
      <c r="OZ342" s="233"/>
      <c r="PA342" s="233"/>
      <c r="PB342" s="233"/>
      <c r="PC342" s="233"/>
      <c r="PD342" s="233"/>
      <c r="PE342" s="233"/>
      <c r="PF342" s="233"/>
      <c r="PG342" s="233"/>
      <c r="PH342" s="233"/>
      <c r="PI342" s="233"/>
      <c r="PJ342" s="233"/>
      <c r="PK342" s="233"/>
      <c r="PL342" s="233"/>
      <c r="PM342" s="233"/>
      <c r="PN342" s="233"/>
      <c r="PO342" s="233"/>
      <c r="PP342" s="233"/>
      <c r="PQ342" s="233"/>
      <c r="PR342" s="233"/>
      <c r="PS342" s="233"/>
      <c r="PT342" s="233"/>
      <c r="PU342" s="233"/>
      <c r="PV342" s="233"/>
      <c r="PW342" s="233"/>
      <c r="PX342" s="233"/>
      <c r="PY342" s="233"/>
      <c r="PZ342" s="233"/>
      <c r="QA342" s="233"/>
      <c r="QB342" s="233"/>
      <c r="QC342" s="233"/>
      <c r="QD342" s="233"/>
      <c r="QE342" s="233"/>
      <c r="QF342" s="233"/>
      <c r="QG342" s="233"/>
      <c r="QH342" s="233"/>
      <c r="QI342" s="233"/>
      <c r="QJ342" s="233"/>
      <c r="QK342" s="233"/>
      <c r="QL342" s="233"/>
      <c r="QM342" s="233"/>
      <c r="QN342" s="233"/>
      <c r="QO342" s="233"/>
      <c r="QP342" s="233"/>
      <c r="QQ342" s="233"/>
      <c r="QR342" s="233"/>
      <c r="QS342" s="233"/>
      <c r="QT342" s="233"/>
      <c r="QU342" s="233"/>
      <c r="QV342" s="233"/>
      <c r="QW342" s="233"/>
      <c r="QX342" s="233"/>
      <c r="QY342" s="233"/>
      <c r="QZ342" s="233"/>
      <c r="RA342" s="233"/>
      <c r="RB342" s="233"/>
      <c r="RC342" s="233"/>
      <c r="RD342" s="233"/>
      <c r="RE342" s="233"/>
      <c r="RF342" s="233"/>
      <c r="RG342" s="233"/>
      <c r="RH342" s="233"/>
      <c r="RI342" s="233"/>
      <c r="RJ342" s="233"/>
      <c r="RK342" s="233"/>
      <c r="RL342" s="233"/>
      <c r="RM342" s="233"/>
      <c r="RN342" s="233"/>
      <c r="RO342" s="233"/>
      <c r="RP342" s="233"/>
      <c r="RQ342" s="233"/>
      <c r="RR342" s="233"/>
      <c r="RS342" s="233"/>
      <c r="RT342" s="233"/>
      <c r="RU342" s="233"/>
      <c r="RV342" s="233"/>
      <c r="RW342" s="233"/>
      <c r="RX342" s="233"/>
      <c r="RY342" s="233"/>
      <c r="RZ342" s="233"/>
      <c r="SA342" s="233"/>
      <c r="SB342" s="233"/>
      <c r="SC342" s="233"/>
      <c r="SD342" s="233"/>
      <c r="SE342" s="233"/>
      <c r="SF342" s="233"/>
      <c r="SG342" s="233"/>
      <c r="SH342" s="233"/>
      <c r="SI342" s="233"/>
      <c r="SJ342" s="233"/>
      <c r="SK342" s="233"/>
      <c r="SL342" s="233"/>
      <c r="SM342" s="233"/>
      <c r="SN342" s="233"/>
      <c r="SO342" s="233"/>
      <c r="SP342" s="233"/>
      <c r="SQ342" s="233"/>
      <c r="SR342" s="233"/>
      <c r="SS342" s="233"/>
      <c r="ST342" s="233"/>
      <c r="SU342" s="233"/>
      <c r="SV342" s="233"/>
      <c r="SW342" s="233"/>
      <c r="SX342" s="233"/>
      <c r="SY342" s="233"/>
      <c r="SZ342" s="233"/>
      <c r="TA342" s="233"/>
      <c r="TB342" s="233"/>
      <c r="TC342" s="233"/>
      <c r="TD342" s="233"/>
      <c r="TE342" s="233"/>
      <c r="TF342" s="233"/>
      <c r="TG342" s="233"/>
      <c r="TH342" s="233"/>
      <c r="TI342" s="233"/>
      <c r="TJ342" s="233"/>
      <c r="TK342" s="233"/>
      <c r="TL342" s="233"/>
      <c r="TM342" s="233"/>
      <c r="TN342" s="233"/>
      <c r="TO342" s="233"/>
      <c r="TP342" s="233"/>
      <c r="TQ342" s="233"/>
      <c r="TR342" s="233"/>
      <c r="TS342" s="233"/>
      <c r="TT342" s="233"/>
      <c r="TU342" s="233"/>
      <c r="TV342" s="233"/>
      <c r="TW342" s="233"/>
      <c r="TX342" s="233"/>
      <c r="TY342" s="233"/>
      <c r="TZ342" s="233"/>
      <c r="UA342" s="233"/>
      <c r="UB342" s="233"/>
      <c r="UC342" s="233"/>
      <c r="UD342" s="233"/>
      <c r="UE342" s="233"/>
      <c r="UF342" s="233"/>
      <c r="UG342" s="233"/>
      <c r="UH342" s="233"/>
      <c r="UI342" s="233"/>
      <c r="UJ342" s="233"/>
      <c r="UK342" s="233"/>
      <c r="UL342" s="233"/>
      <c r="UM342" s="233"/>
      <c r="UN342" s="233"/>
      <c r="UO342" s="233"/>
      <c r="UP342" s="233"/>
      <c r="UQ342" s="233"/>
      <c r="UR342" s="233"/>
      <c r="US342" s="233"/>
      <c r="UT342" s="233"/>
      <c r="UU342" s="233"/>
      <c r="UV342" s="233"/>
      <c r="UW342" s="233"/>
      <c r="UX342" s="233"/>
      <c r="UY342" s="233"/>
      <c r="UZ342" s="233"/>
      <c r="VA342" s="233"/>
      <c r="VB342" s="233"/>
      <c r="VC342" s="233"/>
      <c r="VD342" s="233"/>
      <c r="VE342" s="233"/>
      <c r="VF342" s="233"/>
      <c r="VG342" s="233"/>
      <c r="VH342" s="233"/>
      <c r="VI342" s="233"/>
      <c r="VJ342" s="233"/>
      <c r="VK342" s="233"/>
      <c r="VL342" s="233"/>
      <c r="VM342" s="233"/>
      <c r="VN342" s="233"/>
      <c r="VO342" s="233"/>
      <c r="VP342" s="233"/>
      <c r="VQ342" s="233"/>
      <c r="VR342" s="233"/>
      <c r="VS342" s="233"/>
      <c r="VT342" s="233"/>
      <c r="VU342" s="233"/>
      <c r="VV342" s="233"/>
      <c r="VW342" s="233"/>
      <c r="VX342" s="233"/>
      <c r="VY342" s="233"/>
      <c r="VZ342" s="233"/>
      <c r="WA342" s="233"/>
      <c r="WB342" s="233"/>
      <c r="WC342" s="233"/>
      <c r="WD342" s="233"/>
      <c r="WE342" s="233"/>
      <c r="WF342" s="233"/>
      <c r="WG342" s="233"/>
      <c r="WH342" s="233"/>
      <c r="WI342" s="233"/>
      <c r="WJ342" s="233"/>
      <c r="WK342" s="233"/>
      <c r="WL342" s="233"/>
      <c r="WM342" s="233"/>
      <c r="WN342" s="233"/>
      <c r="WO342" s="233"/>
      <c r="WP342" s="233"/>
      <c r="WQ342" s="233"/>
      <c r="WR342" s="233"/>
      <c r="WS342" s="233"/>
      <c r="WT342" s="233"/>
      <c r="WU342" s="233"/>
      <c r="WV342" s="233"/>
      <c r="WW342" s="233"/>
      <c r="WX342" s="233"/>
      <c r="WY342" s="233"/>
      <c r="WZ342" s="233"/>
      <c r="XA342" s="233"/>
      <c r="XB342" s="233"/>
      <c r="XC342" s="233"/>
      <c r="XD342" s="233"/>
      <c r="XE342" s="233"/>
      <c r="XF342" s="233"/>
      <c r="XG342" s="233"/>
      <c r="XH342" s="233"/>
      <c r="XI342" s="233"/>
      <c r="XJ342" s="233"/>
      <c r="XK342" s="233"/>
      <c r="XL342" s="233"/>
      <c r="XM342" s="233"/>
      <c r="XN342" s="233"/>
      <c r="XO342" s="233"/>
      <c r="XP342" s="233"/>
      <c r="XQ342" s="233"/>
      <c r="XR342" s="233"/>
      <c r="XS342" s="233"/>
      <c r="XT342" s="233"/>
      <c r="XU342" s="233"/>
      <c r="XV342" s="233"/>
      <c r="XW342" s="233"/>
      <c r="XX342" s="233"/>
      <c r="XY342" s="233"/>
      <c r="XZ342" s="233"/>
      <c r="YA342" s="233"/>
      <c r="YB342" s="233"/>
      <c r="YC342" s="233"/>
      <c r="YD342" s="233"/>
      <c r="YE342" s="233"/>
      <c r="YF342" s="233"/>
      <c r="YG342" s="233"/>
      <c r="YH342" s="233"/>
      <c r="YI342" s="233"/>
      <c r="YJ342" s="233"/>
      <c r="YK342" s="233"/>
      <c r="YL342" s="233"/>
      <c r="YM342" s="233"/>
      <c r="YN342" s="233"/>
      <c r="YO342" s="233"/>
      <c r="YP342" s="233"/>
      <c r="YQ342" s="233"/>
      <c r="YR342" s="233"/>
      <c r="YS342" s="233"/>
      <c r="YT342" s="233"/>
      <c r="YU342" s="233"/>
      <c r="YV342" s="233"/>
      <c r="YW342" s="233"/>
      <c r="YX342" s="233"/>
      <c r="YY342" s="233"/>
      <c r="YZ342" s="233"/>
      <c r="ZA342" s="233"/>
      <c r="ZB342" s="233"/>
      <c r="ZC342" s="233"/>
      <c r="ZD342" s="233"/>
      <c r="ZE342" s="233"/>
      <c r="ZF342" s="233"/>
      <c r="ZG342" s="233"/>
      <c r="ZH342" s="233"/>
      <c r="ZI342" s="233"/>
      <c r="ZJ342" s="233"/>
      <c r="ZK342" s="233"/>
      <c r="ZL342" s="233"/>
      <c r="ZM342" s="233"/>
      <c r="ZN342" s="233"/>
      <c r="ZO342" s="233"/>
      <c r="ZP342" s="233"/>
      <c r="ZQ342" s="233"/>
      <c r="ZR342" s="233"/>
      <c r="ZS342" s="233"/>
      <c r="ZT342" s="233"/>
      <c r="ZU342" s="233"/>
      <c r="ZV342" s="233"/>
      <c r="ZW342" s="233"/>
      <c r="ZX342" s="233"/>
      <c r="ZY342" s="233"/>
      <c r="ZZ342" s="233"/>
      <c r="AAA342" s="233"/>
      <c r="AAB342" s="233"/>
      <c r="AAC342" s="233"/>
      <c r="AAD342" s="233"/>
      <c r="AAE342" s="233"/>
      <c r="AAF342" s="233"/>
      <c r="AAG342" s="233"/>
      <c r="AAH342" s="233"/>
      <c r="AAI342" s="233"/>
      <c r="AAJ342" s="233"/>
      <c r="AAK342" s="233"/>
      <c r="AAL342" s="233"/>
      <c r="AAM342" s="233"/>
      <c r="AAN342" s="233"/>
      <c r="AAO342" s="233"/>
      <c r="AAP342" s="233"/>
      <c r="AAQ342" s="233"/>
      <c r="AAR342" s="233"/>
      <c r="AAS342" s="233"/>
      <c r="AAT342" s="233"/>
      <c r="AAU342" s="233"/>
      <c r="AAV342" s="233"/>
      <c r="AAW342" s="233"/>
      <c r="AAX342" s="233"/>
      <c r="AAY342" s="233"/>
      <c r="AAZ342" s="233"/>
      <c r="ABA342" s="233"/>
      <c r="ABB342" s="233"/>
      <c r="ABC342" s="233"/>
      <c r="ABD342" s="233"/>
      <c r="ABE342" s="233"/>
      <c r="ABF342" s="233"/>
      <c r="ABG342" s="233"/>
      <c r="ABH342" s="233"/>
      <c r="ABI342" s="233"/>
      <c r="ABJ342" s="233"/>
      <c r="ABK342" s="233"/>
      <c r="ABL342" s="233"/>
      <c r="ABM342" s="233"/>
      <c r="ABN342" s="233"/>
      <c r="ABO342" s="233"/>
      <c r="ABP342" s="233"/>
      <c r="ABQ342" s="233"/>
      <c r="ABR342" s="233"/>
      <c r="ABS342" s="233"/>
      <c r="ABT342" s="233"/>
      <c r="ABU342" s="233"/>
      <c r="ABV342" s="233"/>
      <c r="ABW342" s="233"/>
      <c r="ABX342" s="233"/>
      <c r="ABY342" s="233"/>
      <c r="ABZ342" s="233"/>
      <c r="ACA342" s="233"/>
      <c r="ACB342" s="233"/>
      <c r="ACC342" s="233"/>
      <c r="ACD342" s="233"/>
      <c r="ACE342" s="233"/>
      <c r="ACF342" s="233"/>
      <c r="ACG342" s="233"/>
      <c r="ACH342" s="233"/>
      <c r="ACI342" s="233"/>
      <c r="ACJ342" s="233"/>
      <c r="ACK342" s="233"/>
      <c r="ACL342" s="233"/>
      <c r="ACM342" s="233"/>
      <c r="ACN342" s="233"/>
      <c r="ACO342" s="233"/>
      <c r="ACP342" s="233"/>
      <c r="ACQ342" s="233"/>
      <c r="ACR342" s="233"/>
      <c r="ACS342" s="233"/>
      <c r="ACT342" s="233"/>
      <c r="ACU342" s="233"/>
      <c r="ACV342" s="233"/>
      <c r="ACW342" s="233"/>
      <c r="ACX342" s="233"/>
      <c r="ACY342" s="233"/>
      <c r="ACZ342" s="233"/>
      <c r="ADA342" s="233"/>
      <c r="ADB342" s="233"/>
      <c r="ADC342" s="233"/>
      <c r="ADD342" s="233"/>
      <c r="ADE342" s="233"/>
      <c r="ADF342" s="233"/>
      <c r="ADG342" s="233"/>
      <c r="ADH342" s="233"/>
      <c r="ADI342" s="233"/>
      <c r="ADJ342" s="233"/>
      <c r="ADK342" s="233"/>
      <c r="ADL342" s="233"/>
      <c r="ADM342" s="233"/>
      <c r="ADN342" s="233"/>
      <c r="ADO342" s="233"/>
      <c r="ADP342" s="233"/>
      <c r="ADQ342" s="233"/>
      <c r="ADR342" s="233"/>
      <c r="ADS342" s="233"/>
      <c r="ADT342" s="233"/>
      <c r="ADU342" s="233"/>
      <c r="ADV342" s="233"/>
      <c r="ADW342" s="233"/>
      <c r="ADX342" s="233"/>
      <c r="ADY342" s="233"/>
      <c r="ADZ342" s="233"/>
      <c r="AEA342" s="233"/>
      <c r="AEB342" s="233"/>
      <c r="AEC342" s="233"/>
      <c r="AED342" s="233"/>
      <c r="AEE342" s="233"/>
      <c r="AEF342" s="233"/>
      <c r="AEG342" s="233"/>
      <c r="AEH342" s="233"/>
      <c r="AEI342" s="233"/>
      <c r="AEJ342" s="233"/>
      <c r="AEK342" s="233"/>
      <c r="AEL342" s="233"/>
      <c r="AEM342" s="233"/>
      <c r="AEN342" s="233"/>
      <c r="AEO342" s="233"/>
      <c r="AEP342" s="233"/>
      <c r="AEQ342" s="233"/>
      <c r="AER342" s="233"/>
      <c r="AES342" s="233"/>
      <c r="AET342" s="233"/>
      <c r="AEU342" s="233"/>
      <c r="AEV342" s="233"/>
      <c r="AEW342" s="233"/>
      <c r="AEX342" s="233"/>
      <c r="AEY342" s="233"/>
      <c r="AEZ342" s="233"/>
      <c r="AFA342" s="233"/>
      <c r="AFB342" s="233"/>
      <c r="AFC342" s="233"/>
      <c r="AFD342" s="233"/>
      <c r="AFE342" s="233"/>
      <c r="AFF342" s="233"/>
      <c r="AFG342" s="233"/>
      <c r="AFH342" s="233"/>
      <c r="AFI342" s="233"/>
      <c r="AFJ342" s="233"/>
      <c r="AFK342" s="233"/>
      <c r="AFL342" s="233"/>
      <c r="AFM342" s="233"/>
      <c r="AFN342" s="233"/>
      <c r="AFO342" s="233"/>
      <c r="AFP342" s="233"/>
      <c r="AFQ342" s="233"/>
      <c r="AFR342" s="233"/>
      <c r="AFS342" s="233"/>
      <c r="AFT342" s="233"/>
      <c r="AFU342" s="233"/>
      <c r="AFV342" s="233"/>
      <c r="AFW342" s="233"/>
      <c r="AFX342" s="233"/>
      <c r="AFY342" s="233"/>
      <c r="AFZ342" s="233"/>
      <c r="AGA342" s="233"/>
      <c r="AGB342" s="233"/>
      <c r="AGC342" s="233"/>
      <c r="AGD342" s="233"/>
      <c r="AGE342" s="233"/>
      <c r="AGF342" s="233"/>
      <c r="AGG342" s="233"/>
      <c r="AGH342" s="233"/>
      <c r="AGI342" s="233"/>
      <c r="AGJ342" s="233"/>
      <c r="AGK342" s="233"/>
      <c r="AGL342" s="233"/>
      <c r="AGM342" s="233"/>
      <c r="AGN342" s="233"/>
      <c r="AGO342" s="233"/>
      <c r="AGP342" s="233"/>
      <c r="AGQ342" s="233"/>
      <c r="AGR342" s="233"/>
      <c r="AGS342" s="233"/>
      <c r="AGT342" s="233"/>
      <c r="AGU342" s="233"/>
      <c r="AGV342" s="233"/>
      <c r="AGW342" s="233"/>
      <c r="AGX342" s="233"/>
      <c r="AGY342" s="233"/>
      <c r="AGZ342" s="233"/>
      <c r="AHA342" s="233"/>
      <c r="AHB342" s="233"/>
      <c r="AHC342" s="233"/>
      <c r="AHD342" s="233"/>
      <c r="AHE342" s="233"/>
      <c r="AHF342" s="233"/>
      <c r="AHG342" s="233"/>
      <c r="AHH342" s="233"/>
      <c r="AHI342" s="233"/>
      <c r="AHJ342" s="233"/>
      <c r="AHK342" s="233"/>
      <c r="AHL342" s="233"/>
      <c r="AHM342" s="233"/>
      <c r="AHN342" s="233"/>
      <c r="AHO342" s="233"/>
      <c r="AHP342" s="233"/>
      <c r="AHQ342" s="233"/>
      <c r="AHR342" s="233"/>
      <c r="AHS342" s="233"/>
      <c r="AHT342" s="233"/>
      <c r="AHU342" s="233"/>
      <c r="AHV342" s="233"/>
      <c r="AHW342" s="233"/>
      <c r="AHX342" s="233"/>
      <c r="AHY342" s="233"/>
      <c r="AHZ342" s="233"/>
      <c r="AIA342" s="233"/>
      <c r="AIB342" s="233"/>
      <c r="AIC342" s="233"/>
      <c r="AID342" s="233"/>
      <c r="AIE342" s="233"/>
      <c r="AIF342" s="233"/>
      <c r="AIG342" s="233"/>
      <c r="AIH342" s="233"/>
      <c r="AII342" s="233"/>
      <c r="AIJ342" s="233"/>
      <c r="AIK342" s="233"/>
      <c r="AIL342" s="233"/>
      <c r="AIM342" s="233"/>
      <c r="AIN342" s="233"/>
      <c r="AIO342" s="233"/>
      <c r="AIP342" s="233"/>
      <c r="AIQ342" s="233"/>
      <c r="AIR342" s="233"/>
      <c r="AIS342" s="233"/>
      <c r="AIT342" s="233"/>
      <c r="AIU342" s="233"/>
      <c r="AIV342" s="233"/>
      <c r="AIW342" s="233"/>
      <c r="AIX342" s="233"/>
      <c r="AIY342" s="233"/>
      <c r="AIZ342" s="233"/>
      <c r="AJA342" s="233"/>
      <c r="AJB342" s="233"/>
      <c r="AJC342" s="233"/>
      <c r="AJD342" s="233"/>
      <c r="AJE342" s="233"/>
      <c r="AJF342" s="233"/>
      <c r="AJG342" s="233"/>
      <c r="AJH342" s="233"/>
      <c r="AJI342" s="233"/>
      <c r="AJJ342" s="233"/>
      <c r="AJK342" s="233"/>
      <c r="AJL342" s="233"/>
      <c r="AJM342" s="233"/>
      <c r="AJN342" s="233"/>
      <c r="AJO342" s="233"/>
      <c r="AJP342" s="233"/>
      <c r="AJQ342" s="233"/>
      <c r="AJR342" s="233"/>
      <c r="AJS342" s="233"/>
      <c r="AJT342" s="233"/>
      <c r="AJU342" s="233"/>
      <c r="AJV342" s="233"/>
      <c r="AJW342" s="233"/>
      <c r="AJX342" s="233"/>
      <c r="AJY342" s="233"/>
      <c r="AJZ342" s="233"/>
      <c r="AKA342" s="233"/>
      <c r="AKB342" s="233"/>
      <c r="AKC342" s="233"/>
      <c r="AKD342" s="233"/>
      <c r="AKE342" s="233"/>
      <c r="AKF342" s="233"/>
      <c r="AKG342" s="233"/>
      <c r="AKH342" s="233"/>
      <c r="AKI342" s="233"/>
      <c r="AKJ342" s="233"/>
      <c r="AKK342" s="233"/>
      <c r="AKL342" s="233"/>
      <c r="AKM342" s="233"/>
      <c r="AKN342" s="233"/>
      <c r="AKO342" s="233"/>
      <c r="AKP342" s="233"/>
      <c r="AKQ342" s="233"/>
      <c r="AKR342" s="233"/>
      <c r="AKS342" s="233"/>
      <c r="AKT342" s="233"/>
      <c r="AKU342" s="233"/>
      <c r="AKV342" s="233"/>
      <c r="AKW342" s="233"/>
      <c r="AKX342" s="233"/>
      <c r="AKY342" s="233"/>
      <c r="AKZ342" s="233"/>
      <c r="ALA342" s="233"/>
      <c r="ALB342" s="233"/>
      <c r="ALC342" s="233"/>
      <c r="ALD342" s="233"/>
      <c r="ALE342" s="233"/>
      <c r="ALF342" s="233"/>
      <c r="ALG342" s="233"/>
      <c r="ALH342" s="233"/>
      <c r="ALI342" s="233"/>
      <c r="ALJ342" s="233"/>
      <c r="ALK342" s="233"/>
      <c r="ALL342" s="233"/>
      <c r="ALM342" s="233"/>
      <c r="ALN342" s="233"/>
      <c r="ALO342" s="233"/>
      <c r="ALP342" s="233"/>
      <c r="ALQ342" s="233"/>
      <c r="ALR342" s="233"/>
      <c r="ALS342" s="233"/>
      <c r="ALT342" s="233"/>
      <c r="ALU342" s="233"/>
      <c r="ALV342" s="233"/>
      <c r="ALW342" s="233"/>
      <c r="ALX342" s="233"/>
      <c r="ALY342" s="233"/>
      <c r="ALZ342" s="233"/>
      <c r="AMA342" s="233"/>
      <c r="AMB342" s="233"/>
      <c r="AMC342" s="233"/>
      <c r="AMD342" s="233"/>
      <c r="AME342" s="233"/>
      <c r="AMF342" s="233"/>
      <c r="AMG342" s="233"/>
      <c r="AMH342" s="233"/>
      <c r="AMI342" s="233"/>
      <c r="AMJ342" s="233"/>
      <c r="AMK342" s="233"/>
      <c r="AML342" s="233"/>
      <c r="AMM342" s="233"/>
      <c r="AMN342" s="233"/>
    </row>
    <row r="343" spans="1:1028" s="226" customFormat="1" ht="28.5" x14ac:dyDescent="0.2">
      <c r="A343" s="227"/>
      <c r="B343" s="223" t="s">
        <v>1401</v>
      </c>
      <c r="C343" s="228" t="s">
        <v>531</v>
      </c>
      <c r="D343" s="223" t="s">
        <v>67</v>
      </c>
      <c r="E343" s="223" t="s">
        <v>532</v>
      </c>
      <c r="F343" s="152" t="s">
        <v>69</v>
      </c>
      <c r="G343" s="230">
        <v>6</v>
      </c>
      <c r="H343" s="154"/>
      <c r="I343" s="154">
        <f t="shared" ref="I343:I348" si="135">ROUND(G343*H343,2)</f>
        <v>0</v>
      </c>
      <c r="J343" s="154">
        <v>6.43</v>
      </c>
      <c r="K343" s="154">
        <v>11.81</v>
      </c>
      <c r="L343" s="375">
        <f t="shared" si="130"/>
        <v>0.20810000000000001</v>
      </c>
      <c r="M343" s="154">
        <f t="shared" si="134"/>
        <v>0</v>
      </c>
      <c r="N343" s="154">
        <f t="shared" si="131"/>
        <v>18.240000000000002</v>
      </c>
      <c r="O343" s="154">
        <f t="shared" ref="O343:O348" si="136">ROUND(G343*J343,2)</f>
        <v>38.58</v>
      </c>
      <c r="P343" s="154">
        <f t="shared" ref="P343:P348" si="137">ROUND(G343*K343,2)</f>
        <v>70.86</v>
      </c>
      <c r="Q343" s="154">
        <f t="shared" si="132"/>
        <v>0</v>
      </c>
      <c r="R343" s="155" t="e">
        <f>Q343/$P$586</f>
        <v>#DIV/0!</v>
      </c>
      <c r="S343" s="407"/>
      <c r="T343" s="318"/>
      <c r="U343" s="315"/>
      <c r="V343" s="318"/>
      <c r="W343" s="318"/>
      <c r="X343" s="318"/>
      <c r="Y343" s="317"/>
      <c r="Z343" s="318"/>
      <c r="AA343" s="318"/>
      <c r="AB343" s="318"/>
      <c r="AC343" s="318"/>
      <c r="AD343" s="318"/>
      <c r="AE343" s="318"/>
      <c r="AF343" s="318"/>
      <c r="AG343" s="318"/>
      <c r="AH343" s="318"/>
      <c r="AI343" s="318"/>
      <c r="AJ343" s="318"/>
      <c r="AK343" s="318"/>
      <c r="AL343" s="318"/>
      <c r="AM343" s="318"/>
      <c r="AN343" s="318"/>
      <c r="AO343" s="319"/>
      <c r="AP343" s="319"/>
      <c r="AQ343" s="319"/>
      <c r="AR343" s="319"/>
      <c r="AS343" s="319"/>
      <c r="AT343" s="319"/>
      <c r="AU343" s="319"/>
      <c r="AV343" s="319"/>
      <c r="AW343" s="319"/>
      <c r="AX343" s="319"/>
      <c r="AY343" s="319"/>
      <c r="AZ343" s="319"/>
      <c r="BA343" s="319"/>
      <c r="BB343" s="319"/>
      <c r="BC343" s="319"/>
      <c r="BD343" s="319"/>
      <c r="BE343" s="319"/>
      <c r="BF343" s="319"/>
      <c r="BG343" s="319"/>
      <c r="BH343" s="319"/>
      <c r="BI343" s="319"/>
      <c r="BJ343" s="319"/>
      <c r="BK343" s="225"/>
      <c r="BL343" s="225"/>
      <c r="BM343" s="225"/>
      <c r="BN343" s="225"/>
      <c r="BO343" s="225"/>
      <c r="BP343" s="225"/>
      <c r="BQ343" s="225"/>
      <c r="BR343" s="225"/>
      <c r="BS343" s="225"/>
      <c r="BT343" s="225"/>
      <c r="BU343" s="225"/>
      <c r="BV343" s="225"/>
      <c r="BW343" s="225"/>
      <c r="BX343" s="225"/>
      <c r="BY343" s="225"/>
      <c r="BZ343" s="225"/>
      <c r="CA343" s="225"/>
      <c r="CB343" s="225"/>
      <c r="CC343" s="225"/>
      <c r="CD343" s="225"/>
      <c r="CE343" s="225"/>
      <c r="CF343" s="225"/>
      <c r="CG343" s="225"/>
      <c r="CH343" s="225"/>
      <c r="CI343" s="225"/>
      <c r="CJ343" s="225"/>
      <c r="CK343" s="225"/>
      <c r="CL343" s="225"/>
      <c r="CM343" s="225"/>
      <c r="CN343" s="225"/>
      <c r="CO343" s="225"/>
      <c r="CP343" s="225"/>
      <c r="CQ343" s="225"/>
      <c r="CR343" s="225"/>
      <c r="CS343" s="225"/>
      <c r="CT343" s="225"/>
      <c r="CU343" s="225"/>
      <c r="CV343" s="225"/>
      <c r="CW343" s="225"/>
      <c r="CX343" s="225"/>
      <c r="CY343" s="225"/>
      <c r="CZ343" s="225"/>
      <c r="DA343" s="225"/>
      <c r="DB343" s="225"/>
      <c r="DC343" s="225"/>
      <c r="DD343" s="225"/>
      <c r="DE343" s="225"/>
      <c r="DF343" s="225"/>
      <c r="DG343" s="225"/>
      <c r="DH343" s="225"/>
      <c r="DI343" s="225"/>
      <c r="DJ343" s="225"/>
      <c r="DK343" s="225"/>
      <c r="DL343" s="225"/>
      <c r="DM343" s="225"/>
      <c r="DN343" s="225"/>
      <c r="DO343" s="225"/>
      <c r="DP343" s="225"/>
      <c r="DQ343" s="225"/>
      <c r="DR343" s="225"/>
      <c r="DS343" s="225"/>
      <c r="DT343" s="225"/>
      <c r="DU343" s="225"/>
      <c r="DV343" s="225"/>
      <c r="DW343" s="225"/>
      <c r="DX343" s="225"/>
      <c r="DY343" s="225"/>
      <c r="DZ343" s="225"/>
      <c r="EA343" s="225"/>
      <c r="EB343" s="225"/>
      <c r="EC343" s="225"/>
      <c r="ED343" s="225"/>
      <c r="EE343" s="225"/>
      <c r="EF343" s="225"/>
      <c r="EG343" s="225"/>
      <c r="EH343" s="225"/>
      <c r="EI343" s="225"/>
      <c r="EJ343" s="225"/>
      <c r="EK343" s="225"/>
      <c r="EL343" s="225"/>
      <c r="EM343" s="225"/>
      <c r="EN343" s="225"/>
      <c r="EO343" s="225"/>
      <c r="EP343" s="225"/>
      <c r="EQ343" s="225"/>
      <c r="ER343" s="225"/>
      <c r="ES343" s="225"/>
      <c r="ET343" s="225"/>
      <c r="EU343" s="225"/>
      <c r="EV343" s="225"/>
      <c r="EW343" s="225"/>
      <c r="EX343" s="225"/>
      <c r="EY343" s="225"/>
      <c r="EZ343" s="225"/>
      <c r="FA343" s="225"/>
      <c r="FB343" s="225"/>
      <c r="FC343" s="225"/>
      <c r="FD343" s="225"/>
      <c r="FE343" s="225"/>
      <c r="FF343" s="225"/>
      <c r="FG343" s="225"/>
      <c r="FH343" s="225"/>
      <c r="FI343" s="225"/>
      <c r="FJ343" s="225"/>
      <c r="FK343" s="225"/>
      <c r="FL343" s="225"/>
      <c r="FM343" s="225"/>
      <c r="FN343" s="225"/>
      <c r="FO343" s="225"/>
      <c r="FP343" s="225"/>
      <c r="FQ343" s="225"/>
      <c r="FR343" s="225"/>
      <c r="FS343" s="225"/>
      <c r="FT343" s="225"/>
      <c r="FU343" s="225"/>
      <c r="FV343" s="225"/>
      <c r="FW343" s="225"/>
      <c r="FX343" s="225"/>
      <c r="FY343" s="225"/>
      <c r="FZ343" s="225"/>
      <c r="GA343" s="225"/>
      <c r="GB343" s="225"/>
      <c r="GC343" s="225"/>
      <c r="GD343" s="225"/>
      <c r="GE343" s="225"/>
      <c r="GF343" s="225"/>
      <c r="GG343" s="225"/>
      <c r="GH343" s="225"/>
      <c r="GI343" s="225"/>
      <c r="GJ343" s="225"/>
      <c r="GK343" s="225"/>
      <c r="GL343" s="225"/>
      <c r="GM343" s="225"/>
      <c r="GN343" s="225"/>
      <c r="GO343" s="225"/>
      <c r="GP343" s="225"/>
      <c r="GQ343" s="225"/>
      <c r="GR343" s="225"/>
      <c r="GS343" s="225"/>
      <c r="GT343" s="225"/>
      <c r="GU343" s="225"/>
      <c r="GV343" s="225"/>
      <c r="GW343" s="225"/>
      <c r="GX343" s="225"/>
      <c r="GY343" s="225"/>
      <c r="GZ343" s="225"/>
      <c r="HA343" s="225"/>
      <c r="HB343" s="225"/>
      <c r="HC343" s="225"/>
      <c r="HD343" s="225"/>
      <c r="HE343" s="225"/>
      <c r="HF343" s="225"/>
      <c r="HG343" s="225"/>
      <c r="HH343" s="225"/>
      <c r="HI343" s="225"/>
      <c r="HJ343" s="225"/>
      <c r="HK343" s="225"/>
      <c r="HL343" s="225"/>
      <c r="HM343" s="225"/>
      <c r="HN343" s="225"/>
      <c r="HO343" s="225"/>
      <c r="HP343" s="225"/>
      <c r="HQ343" s="225"/>
      <c r="HR343" s="225"/>
      <c r="HS343" s="225"/>
      <c r="HT343" s="225"/>
      <c r="HU343" s="225"/>
      <c r="HV343" s="225"/>
      <c r="HW343" s="225"/>
      <c r="HX343" s="225"/>
      <c r="HY343" s="225"/>
      <c r="HZ343" s="225"/>
      <c r="IA343" s="225"/>
      <c r="IB343" s="225"/>
      <c r="IC343" s="225"/>
      <c r="ID343" s="225"/>
      <c r="IE343" s="225"/>
      <c r="IF343" s="225"/>
      <c r="IG343" s="225"/>
      <c r="IH343" s="225"/>
      <c r="II343" s="225"/>
      <c r="IJ343" s="225"/>
      <c r="IK343" s="225"/>
      <c r="IL343" s="225"/>
      <c r="IM343" s="225"/>
      <c r="IN343" s="225"/>
      <c r="IO343" s="225"/>
      <c r="IP343" s="225"/>
      <c r="IQ343" s="225"/>
      <c r="IR343" s="225"/>
      <c r="IS343" s="225"/>
      <c r="IT343" s="225"/>
      <c r="IU343" s="225"/>
      <c r="IV343" s="225"/>
      <c r="IW343" s="225"/>
      <c r="IX343" s="225"/>
      <c r="IY343" s="225"/>
      <c r="IZ343" s="225"/>
      <c r="JA343" s="225"/>
      <c r="JB343" s="225"/>
      <c r="JC343" s="225"/>
      <c r="JD343" s="225"/>
      <c r="JE343" s="225"/>
      <c r="JF343" s="225"/>
      <c r="JG343" s="225"/>
      <c r="JH343" s="225"/>
      <c r="JI343" s="225"/>
      <c r="JJ343" s="225"/>
      <c r="JK343" s="225"/>
      <c r="JL343" s="225"/>
      <c r="JM343" s="225"/>
      <c r="JN343" s="225"/>
      <c r="JO343" s="225"/>
      <c r="JP343" s="225"/>
      <c r="JQ343" s="225"/>
      <c r="JR343" s="225"/>
      <c r="JS343" s="225"/>
      <c r="JT343" s="225"/>
      <c r="JU343" s="225"/>
      <c r="JV343" s="225"/>
      <c r="JW343" s="225"/>
      <c r="JX343" s="225"/>
      <c r="JY343" s="225"/>
      <c r="JZ343" s="225"/>
      <c r="KA343" s="225"/>
      <c r="KB343" s="225"/>
      <c r="KC343" s="225"/>
      <c r="KD343" s="225"/>
      <c r="KE343" s="225"/>
      <c r="KF343" s="225"/>
      <c r="KG343" s="225"/>
      <c r="KH343" s="225"/>
      <c r="KI343" s="225"/>
      <c r="KJ343" s="225"/>
      <c r="KK343" s="225"/>
      <c r="KL343" s="225"/>
      <c r="KM343" s="225"/>
      <c r="KN343" s="225"/>
      <c r="KO343" s="225"/>
      <c r="KP343" s="225"/>
      <c r="KQ343" s="225"/>
      <c r="KR343" s="225"/>
      <c r="KS343" s="225"/>
      <c r="KT343" s="225"/>
      <c r="KU343" s="225"/>
      <c r="KV343" s="225"/>
      <c r="KW343" s="225"/>
      <c r="KX343" s="225"/>
      <c r="KY343" s="225"/>
      <c r="KZ343" s="225"/>
      <c r="LA343" s="225"/>
      <c r="LB343" s="225"/>
      <c r="LC343" s="225"/>
      <c r="LD343" s="225"/>
      <c r="LE343" s="225"/>
      <c r="LF343" s="225"/>
      <c r="LG343" s="225"/>
      <c r="LH343" s="225"/>
      <c r="LI343" s="225"/>
      <c r="LJ343" s="225"/>
      <c r="LK343" s="225"/>
      <c r="LL343" s="225"/>
      <c r="LM343" s="225"/>
      <c r="LN343" s="225"/>
      <c r="LO343" s="225"/>
      <c r="LP343" s="225"/>
      <c r="LQ343" s="225"/>
      <c r="LR343" s="225"/>
      <c r="LS343" s="225"/>
      <c r="LT343" s="225"/>
      <c r="LU343" s="225"/>
      <c r="LV343" s="225"/>
      <c r="LW343" s="225"/>
      <c r="LX343" s="225"/>
      <c r="LY343" s="225"/>
      <c r="LZ343" s="225"/>
      <c r="MA343" s="225"/>
      <c r="MB343" s="225"/>
      <c r="MC343" s="225"/>
      <c r="MD343" s="225"/>
      <c r="ME343" s="225"/>
      <c r="MF343" s="225"/>
      <c r="MG343" s="225"/>
      <c r="MH343" s="225"/>
      <c r="MI343" s="225"/>
      <c r="MJ343" s="225"/>
      <c r="MK343" s="225"/>
      <c r="ML343" s="225"/>
      <c r="MM343" s="225"/>
      <c r="MN343" s="225"/>
      <c r="MO343" s="225"/>
      <c r="MP343" s="225"/>
      <c r="MQ343" s="225"/>
      <c r="MR343" s="225"/>
      <c r="MS343" s="225"/>
      <c r="MT343" s="225"/>
      <c r="MU343" s="225"/>
      <c r="MV343" s="225"/>
      <c r="MW343" s="225"/>
      <c r="MX343" s="225"/>
      <c r="MY343" s="225"/>
      <c r="MZ343" s="225"/>
      <c r="NA343" s="225"/>
      <c r="NB343" s="225"/>
      <c r="NC343" s="225"/>
      <c r="ND343" s="225"/>
      <c r="NE343" s="225"/>
      <c r="NF343" s="225"/>
      <c r="NG343" s="225"/>
      <c r="NH343" s="225"/>
      <c r="NI343" s="225"/>
      <c r="NJ343" s="225"/>
      <c r="NK343" s="225"/>
      <c r="NL343" s="225"/>
      <c r="NM343" s="225"/>
      <c r="NN343" s="225"/>
      <c r="NO343" s="225"/>
      <c r="NP343" s="225"/>
      <c r="NQ343" s="225"/>
      <c r="NR343" s="225"/>
      <c r="NS343" s="225"/>
      <c r="NT343" s="225"/>
      <c r="NU343" s="225"/>
      <c r="NV343" s="225"/>
      <c r="NW343" s="225"/>
      <c r="NX343" s="225"/>
      <c r="NY343" s="225"/>
      <c r="NZ343" s="225"/>
      <c r="OA343" s="225"/>
      <c r="OB343" s="225"/>
      <c r="OC343" s="225"/>
      <c r="OD343" s="225"/>
      <c r="OE343" s="225"/>
      <c r="OF343" s="225"/>
      <c r="OG343" s="225"/>
      <c r="OH343" s="225"/>
      <c r="OI343" s="225"/>
      <c r="OJ343" s="225"/>
      <c r="OK343" s="225"/>
      <c r="OL343" s="225"/>
      <c r="OM343" s="225"/>
      <c r="ON343" s="225"/>
      <c r="OO343" s="225"/>
      <c r="OP343" s="225"/>
      <c r="OQ343" s="225"/>
      <c r="OR343" s="225"/>
      <c r="OS343" s="225"/>
      <c r="OT343" s="225"/>
      <c r="OU343" s="225"/>
      <c r="OV343" s="225"/>
      <c r="OW343" s="225"/>
      <c r="OX343" s="225"/>
      <c r="OY343" s="225"/>
      <c r="OZ343" s="225"/>
      <c r="PA343" s="225"/>
      <c r="PB343" s="225"/>
      <c r="PC343" s="225"/>
      <c r="PD343" s="225"/>
      <c r="PE343" s="225"/>
      <c r="PF343" s="225"/>
      <c r="PG343" s="225"/>
      <c r="PH343" s="225"/>
      <c r="PI343" s="225"/>
      <c r="PJ343" s="225"/>
      <c r="PK343" s="225"/>
      <c r="PL343" s="225"/>
      <c r="PM343" s="225"/>
      <c r="PN343" s="225"/>
      <c r="PO343" s="225"/>
      <c r="PP343" s="225"/>
      <c r="PQ343" s="225"/>
      <c r="PR343" s="225"/>
      <c r="PS343" s="225"/>
      <c r="PT343" s="225"/>
      <c r="PU343" s="225"/>
      <c r="PV343" s="225"/>
      <c r="PW343" s="225"/>
      <c r="PX343" s="225"/>
      <c r="PY343" s="225"/>
      <c r="PZ343" s="225"/>
      <c r="QA343" s="225"/>
      <c r="QB343" s="225"/>
      <c r="QC343" s="225"/>
      <c r="QD343" s="225"/>
      <c r="QE343" s="225"/>
      <c r="QF343" s="225"/>
      <c r="QG343" s="225"/>
      <c r="QH343" s="225"/>
      <c r="QI343" s="225"/>
      <c r="QJ343" s="225"/>
      <c r="QK343" s="225"/>
      <c r="QL343" s="225"/>
      <c r="QM343" s="225"/>
      <c r="QN343" s="225"/>
      <c r="QO343" s="225"/>
      <c r="QP343" s="225"/>
      <c r="QQ343" s="225"/>
      <c r="QR343" s="225"/>
      <c r="QS343" s="225"/>
      <c r="QT343" s="225"/>
      <c r="QU343" s="225"/>
      <c r="QV343" s="225"/>
      <c r="QW343" s="225"/>
      <c r="QX343" s="225"/>
      <c r="QY343" s="225"/>
      <c r="QZ343" s="225"/>
      <c r="RA343" s="225"/>
      <c r="RB343" s="225"/>
      <c r="RC343" s="225"/>
      <c r="RD343" s="225"/>
      <c r="RE343" s="225"/>
      <c r="RF343" s="225"/>
      <c r="RG343" s="225"/>
      <c r="RH343" s="225"/>
      <c r="RI343" s="225"/>
      <c r="RJ343" s="225"/>
      <c r="RK343" s="225"/>
      <c r="RL343" s="225"/>
      <c r="RM343" s="225"/>
      <c r="RN343" s="225"/>
      <c r="RO343" s="225"/>
      <c r="RP343" s="225"/>
      <c r="RQ343" s="225"/>
      <c r="RR343" s="225"/>
      <c r="RS343" s="225"/>
      <c r="RT343" s="225"/>
      <c r="RU343" s="225"/>
      <c r="RV343" s="225"/>
      <c r="RW343" s="225"/>
      <c r="RX343" s="225"/>
      <c r="RY343" s="225"/>
      <c r="RZ343" s="225"/>
      <c r="SA343" s="225"/>
      <c r="SB343" s="225"/>
      <c r="SC343" s="225"/>
      <c r="SD343" s="225"/>
      <c r="SE343" s="225"/>
      <c r="SF343" s="225"/>
      <c r="SG343" s="225"/>
      <c r="SH343" s="225"/>
      <c r="SI343" s="225"/>
      <c r="SJ343" s="225"/>
      <c r="SK343" s="225"/>
      <c r="SL343" s="225"/>
      <c r="SM343" s="225"/>
      <c r="SN343" s="225"/>
      <c r="SO343" s="225"/>
      <c r="SP343" s="225"/>
      <c r="SQ343" s="225"/>
      <c r="SR343" s="225"/>
      <c r="SS343" s="225"/>
      <c r="ST343" s="225"/>
      <c r="SU343" s="225"/>
      <c r="SV343" s="225"/>
      <c r="SW343" s="225"/>
      <c r="SX343" s="225"/>
      <c r="SY343" s="225"/>
      <c r="SZ343" s="225"/>
      <c r="TA343" s="225"/>
      <c r="TB343" s="225"/>
      <c r="TC343" s="225"/>
      <c r="TD343" s="225"/>
      <c r="TE343" s="225"/>
      <c r="TF343" s="225"/>
      <c r="TG343" s="225"/>
      <c r="TH343" s="225"/>
      <c r="TI343" s="225"/>
      <c r="TJ343" s="225"/>
      <c r="TK343" s="225"/>
      <c r="TL343" s="225"/>
      <c r="TM343" s="225"/>
      <c r="TN343" s="225"/>
      <c r="TO343" s="225"/>
      <c r="TP343" s="225"/>
      <c r="TQ343" s="225"/>
      <c r="TR343" s="225"/>
      <c r="TS343" s="225"/>
      <c r="TT343" s="225"/>
      <c r="TU343" s="225"/>
      <c r="TV343" s="225"/>
      <c r="TW343" s="225"/>
      <c r="TX343" s="225"/>
      <c r="TY343" s="225"/>
      <c r="TZ343" s="225"/>
      <c r="UA343" s="225"/>
      <c r="UB343" s="225"/>
      <c r="UC343" s="225"/>
      <c r="UD343" s="225"/>
      <c r="UE343" s="225"/>
      <c r="UF343" s="225"/>
      <c r="UG343" s="225"/>
      <c r="UH343" s="225"/>
      <c r="UI343" s="225"/>
      <c r="UJ343" s="225"/>
      <c r="UK343" s="225"/>
      <c r="UL343" s="225"/>
      <c r="UM343" s="225"/>
      <c r="UN343" s="225"/>
      <c r="UO343" s="225"/>
      <c r="UP343" s="225"/>
      <c r="UQ343" s="225"/>
      <c r="UR343" s="225"/>
      <c r="US343" s="225"/>
      <c r="UT343" s="225"/>
      <c r="UU343" s="225"/>
      <c r="UV343" s="225"/>
      <c r="UW343" s="225"/>
      <c r="UX343" s="225"/>
      <c r="UY343" s="225"/>
      <c r="UZ343" s="225"/>
      <c r="VA343" s="225"/>
      <c r="VB343" s="225"/>
      <c r="VC343" s="225"/>
      <c r="VD343" s="225"/>
      <c r="VE343" s="225"/>
      <c r="VF343" s="225"/>
      <c r="VG343" s="225"/>
      <c r="VH343" s="225"/>
      <c r="VI343" s="225"/>
      <c r="VJ343" s="225"/>
      <c r="VK343" s="225"/>
      <c r="VL343" s="225"/>
      <c r="VM343" s="225"/>
      <c r="VN343" s="225"/>
      <c r="VO343" s="225"/>
      <c r="VP343" s="225"/>
      <c r="VQ343" s="225"/>
      <c r="VR343" s="225"/>
      <c r="VS343" s="225"/>
      <c r="VT343" s="225"/>
      <c r="VU343" s="225"/>
      <c r="VV343" s="225"/>
      <c r="VW343" s="225"/>
      <c r="VX343" s="225"/>
      <c r="VY343" s="225"/>
      <c r="VZ343" s="225"/>
      <c r="WA343" s="225"/>
      <c r="WB343" s="225"/>
      <c r="WC343" s="225"/>
      <c r="WD343" s="225"/>
      <c r="WE343" s="225"/>
      <c r="WF343" s="225"/>
      <c r="WG343" s="225"/>
      <c r="WH343" s="225"/>
      <c r="WI343" s="225"/>
      <c r="WJ343" s="225"/>
      <c r="WK343" s="225"/>
      <c r="WL343" s="225"/>
      <c r="WM343" s="225"/>
      <c r="WN343" s="225"/>
      <c r="WO343" s="225"/>
      <c r="WP343" s="225"/>
      <c r="WQ343" s="225"/>
      <c r="WR343" s="225"/>
      <c r="WS343" s="225"/>
      <c r="WT343" s="225"/>
      <c r="WU343" s="225"/>
      <c r="WV343" s="225"/>
      <c r="WW343" s="225"/>
      <c r="WX343" s="225"/>
      <c r="WY343" s="225"/>
      <c r="WZ343" s="225"/>
      <c r="XA343" s="225"/>
      <c r="XB343" s="225"/>
      <c r="XC343" s="225"/>
      <c r="XD343" s="225"/>
      <c r="XE343" s="225"/>
      <c r="XF343" s="225"/>
      <c r="XG343" s="225"/>
      <c r="XH343" s="225"/>
      <c r="XI343" s="225"/>
      <c r="XJ343" s="225"/>
      <c r="XK343" s="225"/>
      <c r="XL343" s="225"/>
      <c r="XM343" s="225"/>
      <c r="XN343" s="225"/>
      <c r="XO343" s="225"/>
      <c r="XP343" s="225"/>
      <c r="XQ343" s="225"/>
      <c r="XR343" s="225"/>
      <c r="XS343" s="225"/>
      <c r="XT343" s="225"/>
      <c r="XU343" s="225"/>
      <c r="XV343" s="225"/>
      <c r="XW343" s="225"/>
      <c r="XX343" s="225"/>
      <c r="XY343" s="225"/>
      <c r="XZ343" s="225"/>
      <c r="YA343" s="225"/>
      <c r="YB343" s="225"/>
      <c r="YC343" s="225"/>
      <c r="YD343" s="225"/>
      <c r="YE343" s="225"/>
      <c r="YF343" s="225"/>
      <c r="YG343" s="225"/>
      <c r="YH343" s="225"/>
      <c r="YI343" s="225"/>
      <c r="YJ343" s="225"/>
      <c r="YK343" s="225"/>
      <c r="YL343" s="225"/>
      <c r="YM343" s="225"/>
      <c r="YN343" s="225"/>
      <c r="YO343" s="225"/>
      <c r="YP343" s="225"/>
      <c r="YQ343" s="225"/>
      <c r="YR343" s="225"/>
      <c r="YS343" s="225"/>
      <c r="YT343" s="225"/>
      <c r="YU343" s="225"/>
      <c r="YV343" s="225"/>
      <c r="YW343" s="225"/>
      <c r="YX343" s="225"/>
      <c r="YY343" s="225"/>
      <c r="YZ343" s="225"/>
      <c r="ZA343" s="225"/>
      <c r="ZB343" s="225"/>
      <c r="ZC343" s="225"/>
      <c r="ZD343" s="225"/>
      <c r="ZE343" s="225"/>
      <c r="ZF343" s="225"/>
      <c r="ZG343" s="225"/>
      <c r="ZH343" s="225"/>
      <c r="ZI343" s="225"/>
      <c r="ZJ343" s="225"/>
      <c r="ZK343" s="225"/>
      <c r="ZL343" s="225"/>
      <c r="ZM343" s="225"/>
      <c r="ZN343" s="225"/>
      <c r="ZO343" s="225"/>
      <c r="ZP343" s="225"/>
      <c r="ZQ343" s="225"/>
      <c r="ZR343" s="225"/>
      <c r="ZS343" s="225"/>
      <c r="ZT343" s="225"/>
      <c r="ZU343" s="225"/>
      <c r="ZV343" s="225"/>
      <c r="ZW343" s="225"/>
      <c r="ZX343" s="225"/>
      <c r="ZY343" s="225"/>
      <c r="ZZ343" s="225"/>
      <c r="AAA343" s="225"/>
      <c r="AAB343" s="225"/>
      <c r="AAC343" s="225"/>
      <c r="AAD343" s="225"/>
      <c r="AAE343" s="225"/>
      <c r="AAF343" s="225"/>
      <c r="AAG343" s="225"/>
      <c r="AAH343" s="225"/>
      <c r="AAI343" s="225"/>
      <c r="AAJ343" s="225"/>
      <c r="AAK343" s="225"/>
      <c r="AAL343" s="225"/>
      <c r="AAM343" s="225"/>
      <c r="AAN343" s="225"/>
      <c r="AAO343" s="225"/>
      <c r="AAP343" s="225"/>
      <c r="AAQ343" s="225"/>
      <c r="AAR343" s="225"/>
      <c r="AAS343" s="225"/>
      <c r="AAT343" s="225"/>
      <c r="AAU343" s="225"/>
      <c r="AAV343" s="225"/>
      <c r="AAW343" s="225"/>
      <c r="AAX343" s="225"/>
      <c r="AAY343" s="225"/>
      <c r="AAZ343" s="225"/>
      <c r="ABA343" s="225"/>
      <c r="ABB343" s="225"/>
      <c r="ABC343" s="225"/>
      <c r="ABD343" s="225"/>
      <c r="ABE343" s="225"/>
      <c r="ABF343" s="225"/>
      <c r="ABG343" s="225"/>
      <c r="ABH343" s="225"/>
      <c r="ABI343" s="225"/>
      <c r="ABJ343" s="225"/>
      <c r="ABK343" s="225"/>
      <c r="ABL343" s="225"/>
      <c r="ABM343" s="225"/>
      <c r="ABN343" s="225"/>
      <c r="ABO343" s="225"/>
      <c r="ABP343" s="225"/>
      <c r="ABQ343" s="225"/>
      <c r="ABR343" s="225"/>
      <c r="ABS343" s="225"/>
      <c r="ABT343" s="225"/>
      <c r="ABU343" s="225"/>
      <c r="ABV343" s="225"/>
      <c r="ABW343" s="225"/>
      <c r="ABX343" s="225"/>
      <c r="ABY343" s="225"/>
      <c r="ABZ343" s="225"/>
      <c r="ACA343" s="225"/>
      <c r="ACB343" s="225"/>
      <c r="ACC343" s="225"/>
      <c r="ACD343" s="225"/>
      <c r="ACE343" s="225"/>
      <c r="ACF343" s="225"/>
      <c r="ACG343" s="225"/>
      <c r="ACH343" s="225"/>
      <c r="ACI343" s="225"/>
      <c r="ACJ343" s="225"/>
      <c r="ACK343" s="225"/>
      <c r="ACL343" s="225"/>
      <c r="ACM343" s="225"/>
      <c r="ACN343" s="225"/>
      <c r="ACO343" s="225"/>
      <c r="ACP343" s="225"/>
      <c r="ACQ343" s="225"/>
      <c r="ACR343" s="225"/>
      <c r="ACS343" s="225"/>
      <c r="ACT343" s="225"/>
      <c r="ACU343" s="225"/>
      <c r="ACV343" s="225"/>
      <c r="ACW343" s="225"/>
      <c r="ACX343" s="225"/>
      <c r="ACY343" s="225"/>
      <c r="ACZ343" s="225"/>
      <c r="ADA343" s="225"/>
      <c r="ADB343" s="225"/>
      <c r="ADC343" s="225"/>
      <c r="ADD343" s="225"/>
      <c r="ADE343" s="225"/>
      <c r="ADF343" s="225"/>
      <c r="ADG343" s="225"/>
      <c r="ADH343" s="225"/>
      <c r="ADI343" s="225"/>
      <c r="ADJ343" s="225"/>
      <c r="ADK343" s="225"/>
      <c r="ADL343" s="225"/>
      <c r="ADM343" s="225"/>
      <c r="ADN343" s="225"/>
      <c r="ADO343" s="225"/>
      <c r="ADP343" s="225"/>
      <c r="ADQ343" s="225"/>
      <c r="ADR343" s="225"/>
      <c r="ADS343" s="225"/>
      <c r="ADT343" s="225"/>
      <c r="ADU343" s="225"/>
      <c r="ADV343" s="225"/>
      <c r="ADW343" s="225"/>
      <c r="ADX343" s="225"/>
      <c r="ADY343" s="225"/>
      <c r="ADZ343" s="225"/>
      <c r="AEA343" s="225"/>
      <c r="AEB343" s="225"/>
      <c r="AEC343" s="225"/>
      <c r="AED343" s="225"/>
      <c r="AEE343" s="225"/>
      <c r="AEF343" s="225"/>
      <c r="AEG343" s="225"/>
      <c r="AEH343" s="225"/>
      <c r="AEI343" s="225"/>
      <c r="AEJ343" s="225"/>
      <c r="AEK343" s="225"/>
      <c r="AEL343" s="225"/>
      <c r="AEM343" s="225"/>
      <c r="AEN343" s="225"/>
      <c r="AEO343" s="225"/>
      <c r="AEP343" s="225"/>
      <c r="AEQ343" s="225"/>
      <c r="AER343" s="225"/>
      <c r="AES343" s="225"/>
      <c r="AET343" s="225"/>
      <c r="AEU343" s="225"/>
      <c r="AEV343" s="225"/>
      <c r="AEW343" s="225"/>
      <c r="AEX343" s="225"/>
      <c r="AEY343" s="225"/>
      <c r="AEZ343" s="225"/>
      <c r="AFA343" s="225"/>
      <c r="AFB343" s="225"/>
      <c r="AFC343" s="225"/>
      <c r="AFD343" s="225"/>
      <c r="AFE343" s="225"/>
      <c r="AFF343" s="225"/>
      <c r="AFG343" s="225"/>
      <c r="AFH343" s="225"/>
      <c r="AFI343" s="225"/>
      <c r="AFJ343" s="225"/>
      <c r="AFK343" s="225"/>
      <c r="AFL343" s="225"/>
      <c r="AFM343" s="225"/>
      <c r="AFN343" s="225"/>
      <c r="AFO343" s="225"/>
      <c r="AFP343" s="225"/>
      <c r="AFQ343" s="225"/>
      <c r="AFR343" s="225"/>
      <c r="AFS343" s="225"/>
      <c r="AFT343" s="225"/>
      <c r="AFU343" s="225"/>
      <c r="AFV343" s="225"/>
      <c r="AFW343" s="225"/>
      <c r="AFX343" s="225"/>
      <c r="AFY343" s="225"/>
      <c r="AFZ343" s="225"/>
      <c r="AGA343" s="225"/>
      <c r="AGB343" s="225"/>
      <c r="AGC343" s="225"/>
      <c r="AGD343" s="225"/>
      <c r="AGE343" s="225"/>
      <c r="AGF343" s="225"/>
      <c r="AGG343" s="225"/>
      <c r="AGH343" s="225"/>
      <c r="AGI343" s="225"/>
      <c r="AGJ343" s="225"/>
      <c r="AGK343" s="225"/>
      <c r="AGL343" s="225"/>
      <c r="AGM343" s="225"/>
      <c r="AGN343" s="225"/>
      <c r="AGO343" s="225"/>
      <c r="AGP343" s="225"/>
      <c r="AGQ343" s="225"/>
      <c r="AGR343" s="225"/>
      <c r="AGS343" s="225"/>
      <c r="AGT343" s="225"/>
      <c r="AGU343" s="225"/>
      <c r="AGV343" s="225"/>
      <c r="AGW343" s="225"/>
      <c r="AGX343" s="225"/>
      <c r="AGY343" s="225"/>
      <c r="AGZ343" s="225"/>
      <c r="AHA343" s="225"/>
      <c r="AHB343" s="225"/>
      <c r="AHC343" s="225"/>
      <c r="AHD343" s="225"/>
      <c r="AHE343" s="225"/>
      <c r="AHF343" s="225"/>
      <c r="AHG343" s="225"/>
      <c r="AHH343" s="225"/>
      <c r="AHI343" s="225"/>
      <c r="AHJ343" s="225"/>
      <c r="AHK343" s="225"/>
      <c r="AHL343" s="225"/>
      <c r="AHM343" s="225"/>
      <c r="AHN343" s="225"/>
      <c r="AHO343" s="225"/>
      <c r="AHP343" s="225"/>
      <c r="AHQ343" s="225"/>
      <c r="AHR343" s="225"/>
      <c r="AHS343" s="225"/>
      <c r="AHT343" s="225"/>
      <c r="AHU343" s="225"/>
      <c r="AHV343" s="225"/>
      <c r="AHW343" s="225"/>
      <c r="AHX343" s="225"/>
      <c r="AHY343" s="225"/>
      <c r="AHZ343" s="225"/>
      <c r="AIA343" s="225"/>
      <c r="AIB343" s="225"/>
      <c r="AIC343" s="225"/>
      <c r="AID343" s="225"/>
      <c r="AIE343" s="225"/>
      <c r="AIF343" s="225"/>
      <c r="AIG343" s="225"/>
      <c r="AIH343" s="225"/>
      <c r="AII343" s="225"/>
      <c r="AIJ343" s="225"/>
      <c r="AIK343" s="225"/>
      <c r="AIL343" s="225"/>
      <c r="AIM343" s="225"/>
      <c r="AIN343" s="225"/>
      <c r="AIO343" s="225"/>
      <c r="AIP343" s="225"/>
      <c r="AIQ343" s="225"/>
      <c r="AIR343" s="225"/>
      <c r="AIS343" s="225"/>
      <c r="AIT343" s="225"/>
      <c r="AIU343" s="225"/>
      <c r="AIV343" s="225"/>
      <c r="AIW343" s="225"/>
      <c r="AIX343" s="225"/>
      <c r="AIY343" s="225"/>
      <c r="AIZ343" s="225"/>
      <c r="AJA343" s="225"/>
      <c r="AJB343" s="225"/>
      <c r="AJC343" s="225"/>
      <c r="AJD343" s="225"/>
      <c r="AJE343" s="225"/>
      <c r="AJF343" s="225"/>
      <c r="AJG343" s="225"/>
      <c r="AJH343" s="225"/>
      <c r="AJI343" s="225"/>
      <c r="AJJ343" s="225"/>
      <c r="AJK343" s="225"/>
      <c r="AJL343" s="225"/>
      <c r="AJM343" s="225"/>
      <c r="AJN343" s="225"/>
      <c r="AJO343" s="225"/>
      <c r="AJP343" s="225"/>
      <c r="AJQ343" s="225"/>
      <c r="AJR343" s="225"/>
      <c r="AJS343" s="225"/>
      <c r="AJT343" s="225"/>
      <c r="AJU343" s="225"/>
      <c r="AJV343" s="225"/>
      <c r="AJW343" s="225"/>
      <c r="AJX343" s="225"/>
      <c r="AJY343" s="225"/>
      <c r="AJZ343" s="225"/>
      <c r="AKA343" s="225"/>
      <c r="AKB343" s="225"/>
      <c r="AKC343" s="225"/>
      <c r="AKD343" s="225"/>
      <c r="AKE343" s="225"/>
      <c r="AKF343" s="225"/>
      <c r="AKG343" s="225"/>
      <c r="AKH343" s="225"/>
      <c r="AKI343" s="225"/>
      <c r="AKJ343" s="225"/>
      <c r="AKK343" s="225"/>
      <c r="AKL343" s="225"/>
      <c r="AKM343" s="225"/>
      <c r="AKN343" s="225"/>
      <c r="AKO343" s="225"/>
      <c r="AKP343" s="225"/>
      <c r="AKQ343" s="225"/>
      <c r="AKR343" s="225"/>
      <c r="AKS343" s="225"/>
      <c r="AKT343" s="225"/>
      <c r="AKU343" s="225"/>
      <c r="AKV343" s="225"/>
      <c r="AKW343" s="225"/>
      <c r="AKX343" s="225"/>
      <c r="AKY343" s="225"/>
      <c r="AKZ343" s="225"/>
      <c r="ALA343" s="225"/>
      <c r="ALB343" s="225"/>
      <c r="ALC343" s="225"/>
      <c r="ALD343" s="225"/>
      <c r="ALE343" s="225"/>
      <c r="ALF343" s="225"/>
      <c r="ALG343" s="225"/>
      <c r="ALH343" s="225"/>
      <c r="ALI343" s="225"/>
      <c r="ALJ343" s="225"/>
      <c r="ALK343" s="225"/>
      <c r="ALL343" s="225"/>
      <c r="ALM343" s="225"/>
      <c r="ALN343" s="225"/>
      <c r="ALO343" s="225"/>
      <c r="ALP343" s="225"/>
      <c r="ALQ343" s="225"/>
      <c r="ALR343" s="225"/>
      <c r="ALS343" s="225"/>
      <c r="ALT343" s="225"/>
      <c r="ALU343" s="225"/>
      <c r="ALV343" s="225"/>
      <c r="ALW343" s="225"/>
      <c r="ALX343" s="225"/>
      <c r="ALY343" s="225"/>
      <c r="ALZ343" s="225"/>
      <c r="AMA343" s="225"/>
      <c r="AMB343" s="225"/>
      <c r="AMC343" s="225"/>
      <c r="AMD343" s="225"/>
      <c r="AME343" s="225"/>
      <c r="AMF343" s="225"/>
      <c r="AMG343" s="225"/>
      <c r="AMH343" s="225"/>
      <c r="AMI343" s="225"/>
      <c r="AMJ343" s="225"/>
      <c r="AMK343" s="225"/>
      <c r="AML343" s="225"/>
      <c r="AMM343" s="225"/>
      <c r="AMN343" s="225"/>
    </row>
    <row r="344" spans="1:1028" s="226" customFormat="1" ht="28.5" x14ac:dyDescent="0.2">
      <c r="A344" s="227"/>
      <c r="B344" s="223" t="s">
        <v>1402</v>
      </c>
      <c r="C344" s="228" t="s">
        <v>533</v>
      </c>
      <c r="D344" s="223" t="s">
        <v>67</v>
      </c>
      <c r="E344" s="223" t="s">
        <v>534</v>
      </c>
      <c r="F344" s="152" t="s">
        <v>69</v>
      </c>
      <c r="G344" s="230">
        <v>70</v>
      </c>
      <c r="H344" s="154"/>
      <c r="I344" s="154">
        <f t="shared" si="135"/>
        <v>0</v>
      </c>
      <c r="J344" s="154">
        <v>6.43</v>
      </c>
      <c r="K344" s="154">
        <v>10.94</v>
      </c>
      <c r="L344" s="375">
        <f t="shared" si="130"/>
        <v>0.20810000000000001</v>
      </c>
      <c r="M344" s="154">
        <f t="shared" si="134"/>
        <v>0</v>
      </c>
      <c r="N344" s="154">
        <f t="shared" si="131"/>
        <v>17.369999999999997</v>
      </c>
      <c r="O344" s="154">
        <f t="shared" si="136"/>
        <v>450.1</v>
      </c>
      <c r="P344" s="154">
        <f t="shared" si="137"/>
        <v>765.8</v>
      </c>
      <c r="Q344" s="154">
        <f t="shared" si="132"/>
        <v>0</v>
      </c>
      <c r="R344" s="155" t="e">
        <f t="shared" ref="R344:R348" si="138">Q344/$P$586</f>
        <v>#DIV/0!</v>
      </c>
      <c r="S344" s="407"/>
      <c r="T344" s="318"/>
      <c r="U344" s="315"/>
      <c r="V344" s="318"/>
      <c r="W344" s="318"/>
      <c r="X344" s="318"/>
      <c r="Y344" s="317"/>
      <c r="Z344" s="318"/>
      <c r="AA344" s="318"/>
      <c r="AB344" s="318"/>
      <c r="AC344" s="318"/>
      <c r="AD344" s="318"/>
      <c r="AE344" s="318"/>
      <c r="AF344" s="318"/>
      <c r="AG344" s="318"/>
      <c r="AH344" s="318"/>
      <c r="AI344" s="318"/>
      <c r="AJ344" s="318"/>
      <c r="AK344" s="318"/>
      <c r="AL344" s="318"/>
      <c r="AM344" s="318"/>
      <c r="AN344" s="318"/>
      <c r="AO344" s="319"/>
      <c r="AP344" s="319"/>
      <c r="AQ344" s="319"/>
      <c r="AR344" s="319"/>
      <c r="AS344" s="319"/>
      <c r="AT344" s="319"/>
      <c r="AU344" s="319"/>
      <c r="AV344" s="319"/>
      <c r="AW344" s="319"/>
      <c r="AX344" s="319"/>
      <c r="AY344" s="319"/>
      <c r="AZ344" s="319"/>
      <c r="BA344" s="319"/>
      <c r="BB344" s="319"/>
      <c r="BC344" s="319"/>
      <c r="BD344" s="319"/>
      <c r="BE344" s="319"/>
      <c r="BF344" s="319"/>
      <c r="BG344" s="319"/>
      <c r="BH344" s="319"/>
      <c r="BI344" s="319"/>
      <c r="BJ344" s="319"/>
      <c r="BK344" s="225"/>
      <c r="BL344" s="225"/>
      <c r="BM344" s="225"/>
      <c r="BN344" s="225"/>
      <c r="BO344" s="225"/>
      <c r="BP344" s="225"/>
      <c r="BQ344" s="225"/>
      <c r="BR344" s="225"/>
      <c r="BS344" s="225"/>
      <c r="BT344" s="225"/>
      <c r="BU344" s="225"/>
      <c r="BV344" s="225"/>
      <c r="BW344" s="225"/>
      <c r="BX344" s="225"/>
      <c r="BY344" s="225"/>
      <c r="BZ344" s="225"/>
      <c r="CA344" s="225"/>
      <c r="CB344" s="225"/>
      <c r="CC344" s="225"/>
      <c r="CD344" s="225"/>
      <c r="CE344" s="225"/>
      <c r="CF344" s="225"/>
      <c r="CG344" s="225"/>
      <c r="CH344" s="225"/>
      <c r="CI344" s="225"/>
      <c r="CJ344" s="225"/>
      <c r="CK344" s="225"/>
      <c r="CL344" s="225"/>
      <c r="CM344" s="225"/>
      <c r="CN344" s="225"/>
      <c r="CO344" s="225"/>
      <c r="CP344" s="225"/>
      <c r="CQ344" s="225"/>
      <c r="CR344" s="225"/>
      <c r="CS344" s="225"/>
      <c r="CT344" s="225"/>
      <c r="CU344" s="225"/>
      <c r="CV344" s="225"/>
      <c r="CW344" s="225"/>
      <c r="CX344" s="225"/>
      <c r="CY344" s="225"/>
      <c r="CZ344" s="225"/>
      <c r="DA344" s="225"/>
      <c r="DB344" s="225"/>
      <c r="DC344" s="225"/>
      <c r="DD344" s="225"/>
      <c r="DE344" s="225"/>
      <c r="DF344" s="225"/>
      <c r="DG344" s="225"/>
      <c r="DH344" s="225"/>
      <c r="DI344" s="225"/>
      <c r="DJ344" s="225"/>
      <c r="DK344" s="225"/>
      <c r="DL344" s="225"/>
      <c r="DM344" s="225"/>
      <c r="DN344" s="225"/>
      <c r="DO344" s="225"/>
      <c r="DP344" s="225"/>
      <c r="DQ344" s="225"/>
      <c r="DR344" s="225"/>
      <c r="DS344" s="225"/>
      <c r="DT344" s="225"/>
      <c r="DU344" s="225"/>
      <c r="DV344" s="225"/>
      <c r="DW344" s="225"/>
      <c r="DX344" s="225"/>
      <c r="DY344" s="225"/>
      <c r="DZ344" s="225"/>
      <c r="EA344" s="225"/>
      <c r="EB344" s="225"/>
      <c r="EC344" s="225"/>
      <c r="ED344" s="225"/>
      <c r="EE344" s="225"/>
      <c r="EF344" s="225"/>
      <c r="EG344" s="225"/>
      <c r="EH344" s="225"/>
      <c r="EI344" s="225"/>
      <c r="EJ344" s="225"/>
      <c r="EK344" s="225"/>
      <c r="EL344" s="225"/>
      <c r="EM344" s="225"/>
      <c r="EN344" s="225"/>
      <c r="EO344" s="225"/>
      <c r="EP344" s="225"/>
      <c r="EQ344" s="225"/>
      <c r="ER344" s="225"/>
      <c r="ES344" s="225"/>
      <c r="ET344" s="225"/>
      <c r="EU344" s="225"/>
      <c r="EV344" s="225"/>
      <c r="EW344" s="225"/>
      <c r="EX344" s="225"/>
      <c r="EY344" s="225"/>
      <c r="EZ344" s="225"/>
      <c r="FA344" s="225"/>
      <c r="FB344" s="225"/>
      <c r="FC344" s="225"/>
      <c r="FD344" s="225"/>
      <c r="FE344" s="225"/>
      <c r="FF344" s="225"/>
      <c r="FG344" s="225"/>
      <c r="FH344" s="225"/>
      <c r="FI344" s="225"/>
      <c r="FJ344" s="225"/>
      <c r="FK344" s="225"/>
      <c r="FL344" s="225"/>
      <c r="FM344" s="225"/>
      <c r="FN344" s="225"/>
      <c r="FO344" s="225"/>
      <c r="FP344" s="225"/>
      <c r="FQ344" s="225"/>
      <c r="FR344" s="225"/>
      <c r="FS344" s="225"/>
      <c r="FT344" s="225"/>
      <c r="FU344" s="225"/>
      <c r="FV344" s="225"/>
      <c r="FW344" s="225"/>
      <c r="FX344" s="225"/>
      <c r="FY344" s="225"/>
      <c r="FZ344" s="225"/>
      <c r="GA344" s="225"/>
      <c r="GB344" s="225"/>
      <c r="GC344" s="225"/>
      <c r="GD344" s="225"/>
      <c r="GE344" s="225"/>
      <c r="GF344" s="225"/>
      <c r="GG344" s="225"/>
      <c r="GH344" s="225"/>
      <c r="GI344" s="225"/>
      <c r="GJ344" s="225"/>
      <c r="GK344" s="225"/>
      <c r="GL344" s="225"/>
      <c r="GM344" s="225"/>
      <c r="GN344" s="225"/>
      <c r="GO344" s="225"/>
      <c r="GP344" s="225"/>
      <c r="GQ344" s="225"/>
      <c r="GR344" s="225"/>
      <c r="GS344" s="225"/>
      <c r="GT344" s="225"/>
      <c r="GU344" s="225"/>
      <c r="GV344" s="225"/>
      <c r="GW344" s="225"/>
      <c r="GX344" s="225"/>
      <c r="GY344" s="225"/>
      <c r="GZ344" s="225"/>
      <c r="HA344" s="225"/>
      <c r="HB344" s="225"/>
      <c r="HC344" s="225"/>
      <c r="HD344" s="225"/>
      <c r="HE344" s="225"/>
      <c r="HF344" s="225"/>
      <c r="HG344" s="225"/>
      <c r="HH344" s="225"/>
      <c r="HI344" s="225"/>
      <c r="HJ344" s="225"/>
      <c r="HK344" s="225"/>
      <c r="HL344" s="225"/>
      <c r="HM344" s="225"/>
      <c r="HN344" s="225"/>
      <c r="HO344" s="225"/>
      <c r="HP344" s="225"/>
      <c r="HQ344" s="225"/>
      <c r="HR344" s="225"/>
      <c r="HS344" s="225"/>
      <c r="HT344" s="225"/>
      <c r="HU344" s="225"/>
      <c r="HV344" s="225"/>
      <c r="HW344" s="225"/>
      <c r="HX344" s="225"/>
      <c r="HY344" s="225"/>
      <c r="HZ344" s="225"/>
      <c r="IA344" s="225"/>
      <c r="IB344" s="225"/>
      <c r="IC344" s="225"/>
      <c r="ID344" s="225"/>
      <c r="IE344" s="225"/>
      <c r="IF344" s="225"/>
      <c r="IG344" s="225"/>
      <c r="IH344" s="225"/>
      <c r="II344" s="225"/>
      <c r="IJ344" s="225"/>
      <c r="IK344" s="225"/>
      <c r="IL344" s="225"/>
      <c r="IM344" s="225"/>
      <c r="IN344" s="225"/>
      <c r="IO344" s="225"/>
      <c r="IP344" s="225"/>
      <c r="IQ344" s="225"/>
      <c r="IR344" s="225"/>
      <c r="IS344" s="225"/>
      <c r="IT344" s="225"/>
      <c r="IU344" s="225"/>
      <c r="IV344" s="225"/>
      <c r="IW344" s="225"/>
      <c r="IX344" s="225"/>
      <c r="IY344" s="225"/>
      <c r="IZ344" s="225"/>
      <c r="JA344" s="225"/>
      <c r="JB344" s="225"/>
      <c r="JC344" s="225"/>
      <c r="JD344" s="225"/>
      <c r="JE344" s="225"/>
      <c r="JF344" s="225"/>
      <c r="JG344" s="225"/>
      <c r="JH344" s="225"/>
      <c r="JI344" s="225"/>
      <c r="JJ344" s="225"/>
      <c r="JK344" s="225"/>
      <c r="JL344" s="225"/>
      <c r="JM344" s="225"/>
      <c r="JN344" s="225"/>
      <c r="JO344" s="225"/>
      <c r="JP344" s="225"/>
      <c r="JQ344" s="225"/>
      <c r="JR344" s="225"/>
      <c r="JS344" s="225"/>
      <c r="JT344" s="225"/>
      <c r="JU344" s="225"/>
      <c r="JV344" s="225"/>
      <c r="JW344" s="225"/>
      <c r="JX344" s="225"/>
      <c r="JY344" s="225"/>
      <c r="JZ344" s="225"/>
      <c r="KA344" s="225"/>
      <c r="KB344" s="225"/>
      <c r="KC344" s="225"/>
      <c r="KD344" s="225"/>
      <c r="KE344" s="225"/>
      <c r="KF344" s="225"/>
      <c r="KG344" s="225"/>
      <c r="KH344" s="225"/>
      <c r="KI344" s="225"/>
      <c r="KJ344" s="225"/>
      <c r="KK344" s="225"/>
      <c r="KL344" s="225"/>
      <c r="KM344" s="225"/>
      <c r="KN344" s="225"/>
      <c r="KO344" s="225"/>
      <c r="KP344" s="225"/>
      <c r="KQ344" s="225"/>
      <c r="KR344" s="225"/>
      <c r="KS344" s="225"/>
      <c r="KT344" s="225"/>
      <c r="KU344" s="225"/>
      <c r="KV344" s="225"/>
      <c r="KW344" s="225"/>
      <c r="KX344" s="225"/>
      <c r="KY344" s="225"/>
      <c r="KZ344" s="225"/>
      <c r="LA344" s="225"/>
      <c r="LB344" s="225"/>
      <c r="LC344" s="225"/>
      <c r="LD344" s="225"/>
      <c r="LE344" s="225"/>
      <c r="LF344" s="225"/>
      <c r="LG344" s="225"/>
      <c r="LH344" s="225"/>
      <c r="LI344" s="225"/>
      <c r="LJ344" s="225"/>
      <c r="LK344" s="225"/>
      <c r="LL344" s="225"/>
      <c r="LM344" s="225"/>
      <c r="LN344" s="225"/>
      <c r="LO344" s="225"/>
      <c r="LP344" s="225"/>
      <c r="LQ344" s="225"/>
      <c r="LR344" s="225"/>
      <c r="LS344" s="225"/>
      <c r="LT344" s="225"/>
      <c r="LU344" s="225"/>
      <c r="LV344" s="225"/>
      <c r="LW344" s="225"/>
      <c r="LX344" s="225"/>
      <c r="LY344" s="225"/>
      <c r="LZ344" s="225"/>
      <c r="MA344" s="225"/>
      <c r="MB344" s="225"/>
      <c r="MC344" s="225"/>
      <c r="MD344" s="225"/>
      <c r="ME344" s="225"/>
      <c r="MF344" s="225"/>
      <c r="MG344" s="225"/>
      <c r="MH344" s="225"/>
      <c r="MI344" s="225"/>
      <c r="MJ344" s="225"/>
      <c r="MK344" s="225"/>
      <c r="ML344" s="225"/>
      <c r="MM344" s="225"/>
      <c r="MN344" s="225"/>
      <c r="MO344" s="225"/>
      <c r="MP344" s="225"/>
      <c r="MQ344" s="225"/>
      <c r="MR344" s="225"/>
      <c r="MS344" s="225"/>
      <c r="MT344" s="225"/>
      <c r="MU344" s="225"/>
      <c r="MV344" s="225"/>
      <c r="MW344" s="225"/>
      <c r="MX344" s="225"/>
      <c r="MY344" s="225"/>
      <c r="MZ344" s="225"/>
      <c r="NA344" s="225"/>
      <c r="NB344" s="225"/>
      <c r="NC344" s="225"/>
      <c r="ND344" s="225"/>
      <c r="NE344" s="225"/>
      <c r="NF344" s="225"/>
      <c r="NG344" s="225"/>
      <c r="NH344" s="225"/>
      <c r="NI344" s="225"/>
      <c r="NJ344" s="225"/>
      <c r="NK344" s="225"/>
      <c r="NL344" s="225"/>
      <c r="NM344" s="225"/>
      <c r="NN344" s="225"/>
      <c r="NO344" s="225"/>
      <c r="NP344" s="225"/>
      <c r="NQ344" s="225"/>
      <c r="NR344" s="225"/>
      <c r="NS344" s="225"/>
      <c r="NT344" s="225"/>
      <c r="NU344" s="225"/>
      <c r="NV344" s="225"/>
      <c r="NW344" s="225"/>
      <c r="NX344" s="225"/>
      <c r="NY344" s="225"/>
      <c r="NZ344" s="225"/>
      <c r="OA344" s="225"/>
      <c r="OB344" s="225"/>
      <c r="OC344" s="225"/>
      <c r="OD344" s="225"/>
      <c r="OE344" s="225"/>
      <c r="OF344" s="225"/>
      <c r="OG344" s="225"/>
      <c r="OH344" s="225"/>
      <c r="OI344" s="225"/>
      <c r="OJ344" s="225"/>
      <c r="OK344" s="225"/>
      <c r="OL344" s="225"/>
      <c r="OM344" s="225"/>
      <c r="ON344" s="225"/>
      <c r="OO344" s="225"/>
      <c r="OP344" s="225"/>
      <c r="OQ344" s="225"/>
      <c r="OR344" s="225"/>
      <c r="OS344" s="225"/>
      <c r="OT344" s="225"/>
      <c r="OU344" s="225"/>
      <c r="OV344" s="225"/>
      <c r="OW344" s="225"/>
      <c r="OX344" s="225"/>
      <c r="OY344" s="225"/>
      <c r="OZ344" s="225"/>
      <c r="PA344" s="225"/>
      <c r="PB344" s="225"/>
      <c r="PC344" s="225"/>
      <c r="PD344" s="225"/>
      <c r="PE344" s="225"/>
      <c r="PF344" s="225"/>
      <c r="PG344" s="225"/>
      <c r="PH344" s="225"/>
      <c r="PI344" s="225"/>
      <c r="PJ344" s="225"/>
      <c r="PK344" s="225"/>
      <c r="PL344" s="225"/>
      <c r="PM344" s="225"/>
      <c r="PN344" s="225"/>
      <c r="PO344" s="225"/>
      <c r="PP344" s="225"/>
      <c r="PQ344" s="225"/>
      <c r="PR344" s="225"/>
      <c r="PS344" s="225"/>
      <c r="PT344" s="225"/>
      <c r="PU344" s="225"/>
      <c r="PV344" s="225"/>
      <c r="PW344" s="225"/>
      <c r="PX344" s="225"/>
      <c r="PY344" s="225"/>
      <c r="PZ344" s="225"/>
      <c r="QA344" s="225"/>
      <c r="QB344" s="225"/>
      <c r="QC344" s="225"/>
      <c r="QD344" s="225"/>
      <c r="QE344" s="225"/>
      <c r="QF344" s="225"/>
      <c r="QG344" s="225"/>
      <c r="QH344" s="225"/>
      <c r="QI344" s="225"/>
      <c r="QJ344" s="225"/>
      <c r="QK344" s="225"/>
      <c r="QL344" s="225"/>
      <c r="QM344" s="225"/>
      <c r="QN344" s="225"/>
      <c r="QO344" s="225"/>
      <c r="QP344" s="225"/>
      <c r="QQ344" s="225"/>
      <c r="QR344" s="225"/>
      <c r="QS344" s="225"/>
      <c r="QT344" s="225"/>
      <c r="QU344" s="225"/>
      <c r="QV344" s="225"/>
      <c r="QW344" s="225"/>
      <c r="QX344" s="225"/>
      <c r="QY344" s="225"/>
      <c r="QZ344" s="225"/>
      <c r="RA344" s="225"/>
      <c r="RB344" s="225"/>
      <c r="RC344" s="225"/>
      <c r="RD344" s="225"/>
      <c r="RE344" s="225"/>
      <c r="RF344" s="225"/>
      <c r="RG344" s="225"/>
      <c r="RH344" s="225"/>
      <c r="RI344" s="225"/>
      <c r="RJ344" s="225"/>
      <c r="RK344" s="225"/>
      <c r="RL344" s="225"/>
      <c r="RM344" s="225"/>
      <c r="RN344" s="225"/>
      <c r="RO344" s="225"/>
      <c r="RP344" s="225"/>
      <c r="RQ344" s="225"/>
      <c r="RR344" s="225"/>
      <c r="RS344" s="225"/>
      <c r="RT344" s="225"/>
      <c r="RU344" s="225"/>
      <c r="RV344" s="225"/>
      <c r="RW344" s="225"/>
      <c r="RX344" s="225"/>
      <c r="RY344" s="225"/>
      <c r="RZ344" s="225"/>
      <c r="SA344" s="225"/>
      <c r="SB344" s="225"/>
      <c r="SC344" s="225"/>
      <c r="SD344" s="225"/>
      <c r="SE344" s="225"/>
      <c r="SF344" s="225"/>
      <c r="SG344" s="225"/>
      <c r="SH344" s="225"/>
      <c r="SI344" s="225"/>
      <c r="SJ344" s="225"/>
      <c r="SK344" s="225"/>
      <c r="SL344" s="225"/>
      <c r="SM344" s="225"/>
      <c r="SN344" s="225"/>
      <c r="SO344" s="225"/>
      <c r="SP344" s="225"/>
      <c r="SQ344" s="225"/>
      <c r="SR344" s="225"/>
      <c r="SS344" s="225"/>
      <c r="ST344" s="225"/>
      <c r="SU344" s="225"/>
      <c r="SV344" s="225"/>
      <c r="SW344" s="225"/>
      <c r="SX344" s="225"/>
      <c r="SY344" s="225"/>
      <c r="SZ344" s="225"/>
      <c r="TA344" s="225"/>
      <c r="TB344" s="225"/>
      <c r="TC344" s="225"/>
      <c r="TD344" s="225"/>
      <c r="TE344" s="225"/>
      <c r="TF344" s="225"/>
      <c r="TG344" s="225"/>
      <c r="TH344" s="225"/>
      <c r="TI344" s="225"/>
      <c r="TJ344" s="225"/>
      <c r="TK344" s="225"/>
      <c r="TL344" s="225"/>
      <c r="TM344" s="225"/>
      <c r="TN344" s="225"/>
      <c r="TO344" s="225"/>
      <c r="TP344" s="225"/>
      <c r="TQ344" s="225"/>
      <c r="TR344" s="225"/>
      <c r="TS344" s="225"/>
      <c r="TT344" s="225"/>
      <c r="TU344" s="225"/>
      <c r="TV344" s="225"/>
      <c r="TW344" s="225"/>
      <c r="TX344" s="225"/>
      <c r="TY344" s="225"/>
      <c r="TZ344" s="225"/>
      <c r="UA344" s="225"/>
      <c r="UB344" s="225"/>
      <c r="UC344" s="225"/>
      <c r="UD344" s="225"/>
      <c r="UE344" s="225"/>
      <c r="UF344" s="225"/>
      <c r="UG344" s="225"/>
      <c r="UH344" s="225"/>
      <c r="UI344" s="225"/>
      <c r="UJ344" s="225"/>
      <c r="UK344" s="225"/>
      <c r="UL344" s="225"/>
      <c r="UM344" s="225"/>
      <c r="UN344" s="225"/>
      <c r="UO344" s="225"/>
      <c r="UP344" s="225"/>
      <c r="UQ344" s="225"/>
      <c r="UR344" s="225"/>
      <c r="US344" s="225"/>
      <c r="UT344" s="225"/>
      <c r="UU344" s="225"/>
      <c r="UV344" s="225"/>
      <c r="UW344" s="225"/>
      <c r="UX344" s="225"/>
      <c r="UY344" s="225"/>
      <c r="UZ344" s="225"/>
      <c r="VA344" s="225"/>
      <c r="VB344" s="225"/>
      <c r="VC344" s="225"/>
      <c r="VD344" s="225"/>
      <c r="VE344" s="225"/>
      <c r="VF344" s="225"/>
      <c r="VG344" s="225"/>
      <c r="VH344" s="225"/>
      <c r="VI344" s="225"/>
      <c r="VJ344" s="225"/>
      <c r="VK344" s="225"/>
      <c r="VL344" s="225"/>
      <c r="VM344" s="225"/>
      <c r="VN344" s="225"/>
      <c r="VO344" s="225"/>
      <c r="VP344" s="225"/>
      <c r="VQ344" s="225"/>
      <c r="VR344" s="225"/>
      <c r="VS344" s="225"/>
      <c r="VT344" s="225"/>
      <c r="VU344" s="225"/>
      <c r="VV344" s="225"/>
      <c r="VW344" s="225"/>
      <c r="VX344" s="225"/>
      <c r="VY344" s="225"/>
      <c r="VZ344" s="225"/>
      <c r="WA344" s="225"/>
      <c r="WB344" s="225"/>
      <c r="WC344" s="225"/>
      <c r="WD344" s="225"/>
      <c r="WE344" s="225"/>
      <c r="WF344" s="225"/>
      <c r="WG344" s="225"/>
      <c r="WH344" s="225"/>
      <c r="WI344" s="225"/>
      <c r="WJ344" s="225"/>
      <c r="WK344" s="225"/>
      <c r="WL344" s="225"/>
      <c r="WM344" s="225"/>
      <c r="WN344" s="225"/>
      <c r="WO344" s="225"/>
      <c r="WP344" s="225"/>
      <c r="WQ344" s="225"/>
      <c r="WR344" s="225"/>
      <c r="WS344" s="225"/>
      <c r="WT344" s="225"/>
      <c r="WU344" s="225"/>
      <c r="WV344" s="225"/>
      <c r="WW344" s="225"/>
      <c r="WX344" s="225"/>
      <c r="WY344" s="225"/>
      <c r="WZ344" s="225"/>
      <c r="XA344" s="225"/>
      <c r="XB344" s="225"/>
      <c r="XC344" s="225"/>
      <c r="XD344" s="225"/>
      <c r="XE344" s="225"/>
      <c r="XF344" s="225"/>
      <c r="XG344" s="225"/>
      <c r="XH344" s="225"/>
      <c r="XI344" s="225"/>
      <c r="XJ344" s="225"/>
      <c r="XK344" s="225"/>
      <c r="XL344" s="225"/>
      <c r="XM344" s="225"/>
      <c r="XN344" s="225"/>
      <c r="XO344" s="225"/>
      <c r="XP344" s="225"/>
      <c r="XQ344" s="225"/>
      <c r="XR344" s="225"/>
      <c r="XS344" s="225"/>
      <c r="XT344" s="225"/>
      <c r="XU344" s="225"/>
      <c r="XV344" s="225"/>
      <c r="XW344" s="225"/>
      <c r="XX344" s="225"/>
      <c r="XY344" s="225"/>
      <c r="XZ344" s="225"/>
      <c r="YA344" s="225"/>
      <c r="YB344" s="225"/>
      <c r="YC344" s="225"/>
      <c r="YD344" s="225"/>
      <c r="YE344" s="225"/>
      <c r="YF344" s="225"/>
      <c r="YG344" s="225"/>
      <c r="YH344" s="225"/>
      <c r="YI344" s="225"/>
      <c r="YJ344" s="225"/>
      <c r="YK344" s="225"/>
      <c r="YL344" s="225"/>
      <c r="YM344" s="225"/>
      <c r="YN344" s="225"/>
      <c r="YO344" s="225"/>
      <c r="YP344" s="225"/>
      <c r="YQ344" s="225"/>
      <c r="YR344" s="225"/>
      <c r="YS344" s="225"/>
      <c r="YT344" s="225"/>
      <c r="YU344" s="225"/>
      <c r="YV344" s="225"/>
      <c r="YW344" s="225"/>
      <c r="YX344" s="225"/>
      <c r="YY344" s="225"/>
      <c r="YZ344" s="225"/>
      <c r="ZA344" s="225"/>
      <c r="ZB344" s="225"/>
      <c r="ZC344" s="225"/>
      <c r="ZD344" s="225"/>
      <c r="ZE344" s="225"/>
      <c r="ZF344" s="225"/>
      <c r="ZG344" s="225"/>
      <c r="ZH344" s="225"/>
      <c r="ZI344" s="225"/>
      <c r="ZJ344" s="225"/>
      <c r="ZK344" s="225"/>
      <c r="ZL344" s="225"/>
      <c r="ZM344" s="225"/>
      <c r="ZN344" s="225"/>
      <c r="ZO344" s="225"/>
      <c r="ZP344" s="225"/>
      <c r="ZQ344" s="225"/>
      <c r="ZR344" s="225"/>
      <c r="ZS344" s="225"/>
      <c r="ZT344" s="225"/>
      <c r="ZU344" s="225"/>
      <c r="ZV344" s="225"/>
      <c r="ZW344" s="225"/>
      <c r="ZX344" s="225"/>
      <c r="ZY344" s="225"/>
      <c r="ZZ344" s="225"/>
      <c r="AAA344" s="225"/>
      <c r="AAB344" s="225"/>
      <c r="AAC344" s="225"/>
      <c r="AAD344" s="225"/>
      <c r="AAE344" s="225"/>
      <c r="AAF344" s="225"/>
      <c r="AAG344" s="225"/>
      <c r="AAH344" s="225"/>
      <c r="AAI344" s="225"/>
      <c r="AAJ344" s="225"/>
      <c r="AAK344" s="225"/>
      <c r="AAL344" s="225"/>
      <c r="AAM344" s="225"/>
      <c r="AAN344" s="225"/>
      <c r="AAO344" s="225"/>
      <c r="AAP344" s="225"/>
      <c r="AAQ344" s="225"/>
      <c r="AAR344" s="225"/>
      <c r="AAS344" s="225"/>
      <c r="AAT344" s="225"/>
      <c r="AAU344" s="225"/>
      <c r="AAV344" s="225"/>
      <c r="AAW344" s="225"/>
      <c r="AAX344" s="225"/>
      <c r="AAY344" s="225"/>
      <c r="AAZ344" s="225"/>
      <c r="ABA344" s="225"/>
      <c r="ABB344" s="225"/>
      <c r="ABC344" s="225"/>
      <c r="ABD344" s="225"/>
      <c r="ABE344" s="225"/>
      <c r="ABF344" s="225"/>
      <c r="ABG344" s="225"/>
      <c r="ABH344" s="225"/>
      <c r="ABI344" s="225"/>
      <c r="ABJ344" s="225"/>
      <c r="ABK344" s="225"/>
      <c r="ABL344" s="225"/>
      <c r="ABM344" s="225"/>
      <c r="ABN344" s="225"/>
      <c r="ABO344" s="225"/>
      <c r="ABP344" s="225"/>
      <c r="ABQ344" s="225"/>
      <c r="ABR344" s="225"/>
      <c r="ABS344" s="225"/>
      <c r="ABT344" s="225"/>
      <c r="ABU344" s="225"/>
      <c r="ABV344" s="225"/>
      <c r="ABW344" s="225"/>
      <c r="ABX344" s="225"/>
      <c r="ABY344" s="225"/>
      <c r="ABZ344" s="225"/>
      <c r="ACA344" s="225"/>
      <c r="ACB344" s="225"/>
      <c r="ACC344" s="225"/>
      <c r="ACD344" s="225"/>
      <c r="ACE344" s="225"/>
      <c r="ACF344" s="225"/>
      <c r="ACG344" s="225"/>
      <c r="ACH344" s="225"/>
      <c r="ACI344" s="225"/>
      <c r="ACJ344" s="225"/>
      <c r="ACK344" s="225"/>
      <c r="ACL344" s="225"/>
      <c r="ACM344" s="225"/>
      <c r="ACN344" s="225"/>
      <c r="ACO344" s="225"/>
      <c r="ACP344" s="225"/>
      <c r="ACQ344" s="225"/>
      <c r="ACR344" s="225"/>
      <c r="ACS344" s="225"/>
      <c r="ACT344" s="225"/>
      <c r="ACU344" s="225"/>
      <c r="ACV344" s="225"/>
      <c r="ACW344" s="225"/>
      <c r="ACX344" s="225"/>
      <c r="ACY344" s="225"/>
      <c r="ACZ344" s="225"/>
      <c r="ADA344" s="225"/>
      <c r="ADB344" s="225"/>
      <c r="ADC344" s="225"/>
      <c r="ADD344" s="225"/>
      <c r="ADE344" s="225"/>
      <c r="ADF344" s="225"/>
      <c r="ADG344" s="225"/>
      <c r="ADH344" s="225"/>
      <c r="ADI344" s="225"/>
      <c r="ADJ344" s="225"/>
      <c r="ADK344" s="225"/>
      <c r="ADL344" s="225"/>
      <c r="ADM344" s="225"/>
      <c r="ADN344" s="225"/>
      <c r="ADO344" s="225"/>
      <c r="ADP344" s="225"/>
      <c r="ADQ344" s="225"/>
      <c r="ADR344" s="225"/>
      <c r="ADS344" s="225"/>
      <c r="ADT344" s="225"/>
      <c r="ADU344" s="225"/>
      <c r="ADV344" s="225"/>
      <c r="ADW344" s="225"/>
      <c r="ADX344" s="225"/>
      <c r="ADY344" s="225"/>
      <c r="ADZ344" s="225"/>
      <c r="AEA344" s="225"/>
      <c r="AEB344" s="225"/>
      <c r="AEC344" s="225"/>
      <c r="AED344" s="225"/>
      <c r="AEE344" s="225"/>
      <c r="AEF344" s="225"/>
      <c r="AEG344" s="225"/>
      <c r="AEH344" s="225"/>
      <c r="AEI344" s="225"/>
      <c r="AEJ344" s="225"/>
      <c r="AEK344" s="225"/>
      <c r="AEL344" s="225"/>
      <c r="AEM344" s="225"/>
      <c r="AEN344" s="225"/>
      <c r="AEO344" s="225"/>
      <c r="AEP344" s="225"/>
      <c r="AEQ344" s="225"/>
      <c r="AER344" s="225"/>
      <c r="AES344" s="225"/>
      <c r="AET344" s="225"/>
      <c r="AEU344" s="225"/>
      <c r="AEV344" s="225"/>
      <c r="AEW344" s="225"/>
      <c r="AEX344" s="225"/>
      <c r="AEY344" s="225"/>
      <c r="AEZ344" s="225"/>
      <c r="AFA344" s="225"/>
      <c r="AFB344" s="225"/>
      <c r="AFC344" s="225"/>
      <c r="AFD344" s="225"/>
      <c r="AFE344" s="225"/>
      <c r="AFF344" s="225"/>
      <c r="AFG344" s="225"/>
      <c r="AFH344" s="225"/>
      <c r="AFI344" s="225"/>
      <c r="AFJ344" s="225"/>
      <c r="AFK344" s="225"/>
      <c r="AFL344" s="225"/>
      <c r="AFM344" s="225"/>
      <c r="AFN344" s="225"/>
      <c r="AFO344" s="225"/>
      <c r="AFP344" s="225"/>
      <c r="AFQ344" s="225"/>
      <c r="AFR344" s="225"/>
      <c r="AFS344" s="225"/>
      <c r="AFT344" s="225"/>
      <c r="AFU344" s="225"/>
      <c r="AFV344" s="225"/>
      <c r="AFW344" s="225"/>
      <c r="AFX344" s="225"/>
      <c r="AFY344" s="225"/>
      <c r="AFZ344" s="225"/>
      <c r="AGA344" s="225"/>
      <c r="AGB344" s="225"/>
      <c r="AGC344" s="225"/>
      <c r="AGD344" s="225"/>
      <c r="AGE344" s="225"/>
      <c r="AGF344" s="225"/>
      <c r="AGG344" s="225"/>
      <c r="AGH344" s="225"/>
      <c r="AGI344" s="225"/>
      <c r="AGJ344" s="225"/>
      <c r="AGK344" s="225"/>
      <c r="AGL344" s="225"/>
      <c r="AGM344" s="225"/>
      <c r="AGN344" s="225"/>
      <c r="AGO344" s="225"/>
      <c r="AGP344" s="225"/>
      <c r="AGQ344" s="225"/>
      <c r="AGR344" s="225"/>
      <c r="AGS344" s="225"/>
      <c r="AGT344" s="225"/>
      <c r="AGU344" s="225"/>
      <c r="AGV344" s="225"/>
      <c r="AGW344" s="225"/>
      <c r="AGX344" s="225"/>
      <c r="AGY344" s="225"/>
      <c r="AGZ344" s="225"/>
      <c r="AHA344" s="225"/>
      <c r="AHB344" s="225"/>
      <c r="AHC344" s="225"/>
      <c r="AHD344" s="225"/>
      <c r="AHE344" s="225"/>
      <c r="AHF344" s="225"/>
      <c r="AHG344" s="225"/>
      <c r="AHH344" s="225"/>
      <c r="AHI344" s="225"/>
      <c r="AHJ344" s="225"/>
      <c r="AHK344" s="225"/>
      <c r="AHL344" s="225"/>
      <c r="AHM344" s="225"/>
      <c r="AHN344" s="225"/>
      <c r="AHO344" s="225"/>
      <c r="AHP344" s="225"/>
      <c r="AHQ344" s="225"/>
      <c r="AHR344" s="225"/>
      <c r="AHS344" s="225"/>
      <c r="AHT344" s="225"/>
      <c r="AHU344" s="225"/>
      <c r="AHV344" s="225"/>
      <c r="AHW344" s="225"/>
      <c r="AHX344" s="225"/>
      <c r="AHY344" s="225"/>
      <c r="AHZ344" s="225"/>
      <c r="AIA344" s="225"/>
      <c r="AIB344" s="225"/>
      <c r="AIC344" s="225"/>
      <c r="AID344" s="225"/>
      <c r="AIE344" s="225"/>
      <c r="AIF344" s="225"/>
      <c r="AIG344" s="225"/>
      <c r="AIH344" s="225"/>
      <c r="AII344" s="225"/>
      <c r="AIJ344" s="225"/>
      <c r="AIK344" s="225"/>
      <c r="AIL344" s="225"/>
      <c r="AIM344" s="225"/>
      <c r="AIN344" s="225"/>
      <c r="AIO344" s="225"/>
      <c r="AIP344" s="225"/>
      <c r="AIQ344" s="225"/>
      <c r="AIR344" s="225"/>
      <c r="AIS344" s="225"/>
      <c r="AIT344" s="225"/>
      <c r="AIU344" s="225"/>
      <c r="AIV344" s="225"/>
      <c r="AIW344" s="225"/>
      <c r="AIX344" s="225"/>
      <c r="AIY344" s="225"/>
      <c r="AIZ344" s="225"/>
      <c r="AJA344" s="225"/>
      <c r="AJB344" s="225"/>
      <c r="AJC344" s="225"/>
      <c r="AJD344" s="225"/>
      <c r="AJE344" s="225"/>
      <c r="AJF344" s="225"/>
      <c r="AJG344" s="225"/>
      <c r="AJH344" s="225"/>
      <c r="AJI344" s="225"/>
      <c r="AJJ344" s="225"/>
      <c r="AJK344" s="225"/>
      <c r="AJL344" s="225"/>
      <c r="AJM344" s="225"/>
      <c r="AJN344" s="225"/>
      <c r="AJO344" s="225"/>
      <c r="AJP344" s="225"/>
      <c r="AJQ344" s="225"/>
      <c r="AJR344" s="225"/>
      <c r="AJS344" s="225"/>
      <c r="AJT344" s="225"/>
      <c r="AJU344" s="225"/>
      <c r="AJV344" s="225"/>
      <c r="AJW344" s="225"/>
      <c r="AJX344" s="225"/>
      <c r="AJY344" s="225"/>
      <c r="AJZ344" s="225"/>
      <c r="AKA344" s="225"/>
      <c r="AKB344" s="225"/>
      <c r="AKC344" s="225"/>
      <c r="AKD344" s="225"/>
      <c r="AKE344" s="225"/>
      <c r="AKF344" s="225"/>
      <c r="AKG344" s="225"/>
      <c r="AKH344" s="225"/>
      <c r="AKI344" s="225"/>
      <c r="AKJ344" s="225"/>
      <c r="AKK344" s="225"/>
      <c r="AKL344" s="225"/>
      <c r="AKM344" s="225"/>
      <c r="AKN344" s="225"/>
      <c r="AKO344" s="225"/>
      <c r="AKP344" s="225"/>
      <c r="AKQ344" s="225"/>
      <c r="AKR344" s="225"/>
      <c r="AKS344" s="225"/>
      <c r="AKT344" s="225"/>
      <c r="AKU344" s="225"/>
      <c r="AKV344" s="225"/>
      <c r="AKW344" s="225"/>
      <c r="AKX344" s="225"/>
      <c r="AKY344" s="225"/>
      <c r="AKZ344" s="225"/>
      <c r="ALA344" s="225"/>
      <c r="ALB344" s="225"/>
      <c r="ALC344" s="225"/>
      <c r="ALD344" s="225"/>
      <c r="ALE344" s="225"/>
      <c r="ALF344" s="225"/>
      <c r="ALG344" s="225"/>
      <c r="ALH344" s="225"/>
      <c r="ALI344" s="225"/>
      <c r="ALJ344" s="225"/>
      <c r="ALK344" s="225"/>
      <c r="ALL344" s="225"/>
      <c r="ALM344" s="225"/>
      <c r="ALN344" s="225"/>
      <c r="ALO344" s="225"/>
      <c r="ALP344" s="225"/>
      <c r="ALQ344" s="225"/>
      <c r="ALR344" s="225"/>
      <c r="ALS344" s="225"/>
      <c r="ALT344" s="225"/>
      <c r="ALU344" s="225"/>
      <c r="ALV344" s="225"/>
      <c r="ALW344" s="225"/>
      <c r="ALX344" s="225"/>
      <c r="ALY344" s="225"/>
      <c r="ALZ344" s="225"/>
      <c r="AMA344" s="225"/>
      <c r="AMB344" s="225"/>
      <c r="AMC344" s="225"/>
      <c r="AMD344" s="225"/>
      <c r="AME344" s="225"/>
      <c r="AMF344" s="225"/>
      <c r="AMG344" s="225"/>
      <c r="AMH344" s="225"/>
      <c r="AMI344" s="225"/>
      <c r="AMJ344" s="225"/>
      <c r="AMK344" s="225"/>
      <c r="AML344" s="225"/>
      <c r="AMM344" s="225"/>
      <c r="AMN344" s="225"/>
    </row>
    <row r="345" spans="1:1028" s="226" customFormat="1" ht="28.5" x14ac:dyDescent="0.2">
      <c r="A345" s="227"/>
      <c r="B345" s="223" t="s">
        <v>1403</v>
      </c>
      <c r="C345" s="228" t="s">
        <v>535</v>
      </c>
      <c r="D345" s="223" t="s">
        <v>67</v>
      </c>
      <c r="E345" s="223" t="s">
        <v>536</v>
      </c>
      <c r="F345" s="152" t="s">
        <v>69</v>
      </c>
      <c r="G345" s="230">
        <v>30</v>
      </c>
      <c r="H345" s="154"/>
      <c r="I345" s="154">
        <f t="shared" si="135"/>
        <v>0</v>
      </c>
      <c r="J345" s="154">
        <v>0.51</v>
      </c>
      <c r="K345" s="154">
        <v>12.58</v>
      </c>
      <c r="L345" s="375">
        <f t="shared" si="130"/>
        <v>0.20810000000000001</v>
      </c>
      <c r="M345" s="154">
        <f t="shared" si="134"/>
        <v>0</v>
      </c>
      <c r="N345" s="154">
        <f t="shared" si="131"/>
        <v>13.09</v>
      </c>
      <c r="O345" s="154">
        <f t="shared" si="136"/>
        <v>15.3</v>
      </c>
      <c r="P345" s="154">
        <f t="shared" si="137"/>
        <v>377.4</v>
      </c>
      <c r="Q345" s="154">
        <f t="shared" si="132"/>
        <v>0</v>
      </c>
      <c r="R345" s="155" t="e">
        <f t="shared" si="138"/>
        <v>#DIV/0!</v>
      </c>
      <c r="S345" s="407"/>
      <c r="T345" s="318"/>
      <c r="U345" s="315"/>
      <c r="V345" s="318"/>
      <c r="W345" s="318"/>
      <c r="X345" s="318"/>
      <c r="Y345" s="317"/>
      <c r="Z345" s="318"/>
      <c r="AA345" s="318"/>
      <c r="AB345" s="318"/>
      <c r="AC345" s="318"/>
      <c r="AD345" s="318"/>
      <c r="AE345" s="318"/>
      <c r="AF345" s="318"/>
      <c r="AG345" s="318"/>
      <c r="AH345" s="318"/>
      <c r="AI345" s="318"/>
      <c r="AJ345" s="318"/>
      <c r="AK345" s="318"/>
      <c r="AL345" s="318"/>
      <c r="AM345" s="318"/>
      <c r="AN345" s="318"/>
      <c r="AO345" s="319"/>
      <c r="AP345" s="319"/>
      <c r="AQ345" s="319"/>
      <c r="AR345" s="319"/>
      <c r="AS345" s="319"/>
      <c r="AT345" s="319"/>
      <c r="AU345" s="319"/>
      <c r="AV345" s="319"/>
      <c r="AW345" s="319"/>
      <c r="AX345" s="319"/>
      <c r="AY345" s="319"/>
      <c r="AZ345" s="319"/>
      <c r="BA345" s="319"/>
      <c r="BB345" s="319"/>
      <c r="BC345" s="319"/>
      <c r="BD345" s="319"/>
      <c r="BE345" s="319"/>
      <c r="BF345" s="319"/>
      <c r="BG345" s="319"/>
      <c r="BH345" s="319"/>
      <c r="BI345" s="319"/>
      <c r="BJ345" s="319"/>
      <c r="BK345" s="225"/>
      <c r="BL345" s="225"/>
      <c r="BM345" s="225"/>
      <c r="BN345" s="225"/>
      <c r="BO345" s="225"/>
      <c r="BP345" s="225"/>
      <c r="BQ345" s="225"/>
      <c r="BR345" s="225"/>
      <c r="BS345" s="225"/>
      <c r="BT345" s="225"/>
      <c r="BU345" s="225"/>
      <c r="BV345" s="225"/>
      <c r="BW345" s="225"/>
      <c r="BX345" s="225"/>
      <c r="BY345" s="225"/>
      <c r="BZ345" s="225"/>
      <c r="CA345" s="225"/>
      <c r="CB345" s="225"/>
      <c r="CC345" s="225"/>
      <c r="CD345" s="225"/>
      <c r="CE345" s="225"/>
      <c r="CF345" s="225"/>
      <c r="CG345" s="225"/>
      <c r="CH345" s="225"/>
      <c r="CI345" s="225"/>
      <c r="CJ345" s="225"/>
      <c r="CK345" s="225"/>
      <c r="CL345" s="225"/>
      <c r="CM345" s="225"/>
      <c r="CN345" s="225"/>
      <c r="CO345" s="225"/>
      <c r="CP345" s="225"/>
      <c r="CQ345" s="225"/>
      <c r="CR345" s="225"/>
      <c r="CS345" s="225"/>
      <c r="CT345" s="225"/>
      <c r="CU345" s="225"/>
      <c r="CV345" s="225"/>
      <c r="CW345" s="225"/>
      <c r="CX345" s="225"/>
      <c r="CY345" s="225"/>
      <c r="CZ345" s="225"/>
      <c r="DA345" s="225"/>
      <c r="DB345" s="225"/>
      <c r="DC345" s="225"/>
      <c r="DD345" s="225"/>
      <c r="DE345" s="225"/>
      <c r="DF345" s="225"/>
      <c r="DG345" s="225"/>
      <c r="DH345" s="225"/>
      <c r="DI345" s="225"/>
      <c r="DJ345" s="225"/>
      <c r="DK345" s="225"/>
      <c r="DL345" s="225"/>
      <c r="DM345" s="225"/>
      <c r="DN345" s="225"/>
      <c r="DO345" s="225"/>
      <c r="DP345" s="225"/>
      <c r="DQ345" s="225"/>
      <c r="DR345" s="225"/>
      <c r="DS345" s="225"/>
      <c r="DT345" s="225"/>
      <c r="DU345" s="225"/>
      <c r="DV345" s="225"/>
      <c r="DW345" s="225"/>
      <c r="DX345" s="225"/>
      <c r="DY345" s="225"/>
      <c r="DZ345" s="225"/>
      <c r="EA345" s="225"/>
      <c r="EB345" s="225"/>
      <c r="EC345" s="225"/>
      <c r="ED345" s="225"/>
      <c r="EE345" s="225"/>
      <c r="EF345" s="225"/>
      <c r="EG345" s="225"/>
      <c r="EH345" s="225"/>
      <c r="EI345" s="225"/>
      <c r="EJ345" s="225"/>
      <c r="EK345" s="225"/>
      <c r="EL345" s="225"/>
      <c r="EM345" s="225"/>
      <c r="EN345" s="225"/>
      <c r="EO345" s="225"/>
      <c r="EP345" s="225"/>
      <c r="EQ345" s="225"/>
      <c r="ER345" s="225"/>
      <c r="ES345" s="225"/>
      <c r="ET345" s="225"/>
      <c r="EU345" s="225"/>
      <c r="EV345" s="225"/>
      <c r="EW345" s="225"/>
      <c r="EX345" s="225"/>
      <c r="EY345" s="225"/>
      <c r="EZ345" s="225"/>
      <c r="FA345" s="225"/>
      <c r="FB345" s="225"/>
      <c r="FC345" s="225"/>
      <c r="FD345" s="225"/>
      <c r="FE345" s="225"/>
      <c r="FF345" s="225"/>
      <c r="FG345" s="225"/>
      <c r="FH345" s="225"/>
      <c r="FI345" s="225"/>
      <c r="FJ345" s="225"/>
      <c r="FK345" s="225"/>
      <c r="FL345" s="225"/>
      <c r="FM345" s="225"/>
      <c r="FN345" s="225"/>
      <c r="FO345" s="225"/>
      <c r="FP345" s="225"/>
      <c r="FQ345" s="225"/>
      <c r="FR345" s="225"/>
      <c r="FS345" s="225"/>
      <c r="FT345" s="225"/>
      <c r="FU345" s="225"/>
      <c r="FV345" s="225"/>
      <c r="FW345" s="225"/>
      <c r="FX345" s="225"/>
      <c r="FY345" s="225"/>
      <c r="FZ345" s="225"/>
      <c r="GA345" s="225"/>
      <c r="GB345" s="225"/>
      <c r="GC345" s="225"/>
      <c r="GD345" s="225"/>
      <c r="GE345" s="225"/>
      <c r="GF345" s="225"/>
      <c r="GG345" s="225"/>
      <c r="GH345" s="225"/>
      <c r="GI345" s="225"/>
      <c r="GJ345" s="225"/>
      <c r="GK345" s="225"/>
      <c r="GL345" s="225"/>
      <c r="GM345" s="225"/>
      <c r="GN345" s="225"/>
      <c r="GO345" s="225"/>
      <c r="GP345" s="225"/>
      <c r="GQ345" s="225"/>
      <c r="GR345" s="225"/>
      <c r="GS345" s="225"/>
      <c r="GT345" s="225"/>
      <c r="GU345" s="225"/>
      <c r="GV345" s="225"/>
      <c r="GW345" s="225"/>
      <c r="GX345" s="225"/>
      <c r="GY345" s="225"/>
      <c r="GZ345" s="225"/>
      <c r="HA345" s="225"/>
      <c r="HB345" s="225"/>
      <c r="HC345" s="225"/>
      <c r="HD345" s="225"/>
      <c r="HE345" s="225"/>
      <c r="HF345" s="225"/>
      <c r="HG345" s="225"/>
      <c r="HH345" s="225"/>
      <c r="HI345" s="225"/>
      <c r="HJ345" s="225"/>
      <c r="HK345" s="225"/>
      <c r="HL345" s="225"/>
      <c r="HM345" s="225"/>
      <c r="HN345" s="225"/>
      <c r="HO345" s="225"/>
      <c r="HP345" s="225"/>
      <c r="HQ345" s="225"/>
      <c r="HR345" s="225"/>
      <c r="HS345" s="225"/>
      <c r="HT345" s="225"/>
      <c r="HU345" s="225"/>
      <c r="HV345" s="225"/>
      <c r="HW345" s="225"/>
      <c r="HX345" s="225"/>
      <c r="HY345" s="225"/>
      <c r="HZ345" s="225"/>
      <c r="IA345" s="225"/>
      <c r="IB345" s="225"/>
      <c r="IC345" s="225"/>
      <c r="ID345" s="225"/>
      <c r="IE345" s="225"/>
      <c r="IF345" s="225"/>
      <c r="IG345" s="225"/>
      <c r="IH345" s="225"/>
      <c r="II345" s="225"/>
      <c r="IJ345" s="225"/>
      <c r="IK345" s="225"/>
      <c r="IL345" s="225"/>
      <c r="IM345" s="225"/>
      <c r="IN345" s="225"/>
      <c r="IO345" s="225"/>
      <c r="IP345" s="225"/>
      <c r="IQ345" s="225"/>
      <c r="IR345" s="225"/>
      <c r="IS345" s="225"/>
      <c r="IT345" s="225"/>
      <c r="IU345" s="225"/>
      <c r="IV345" s="225"/>
      <c r="IW345" s="225"/>
      <c r="IX345" s="225"/>
      <c r="IY345" s="225"/>
      <c r="IZ345" s="225"/>
      <c r="JA345" s="225"/>
      <c r="JB345" s="225"/>
      <c r="JC345" s="225"/>
      <c r="JD345" s="225"/>
      <c r="JE345" s="225"/>
      <c r="JF345" s="225"/>
      <c r="JG345" s="225"/>
      <c r="JH345" s="225"/>
      <c r="JI345" s="225"/>
      <c r="JJ345" s="225"/>
      <c r="JK345" s="225"/>
      <c r="JL345" s="225"/>
      <c r="JM345" s="225"/>
      <c r="JN345" s="225"/>
      <c r="JO345" s="225"/>
      <c r="JP345" s="225"/>
      <c r="JQ345" s="225"/>
      <c r="JR345" s="225"/>
      <c r="JS345" s="225"/>
      <c r="JT345" s="225"/>
      <c r="JU345" s="225"/>
      <c r="JV345" s="225"/>
      <c r="JW345" s="225"/>
      <c r="JX345" s="225"/>
      <c r="JY345" s="225"/>
      <c r="JZ345" s="225"/>
      <c r="KA345" s="225"/>
      <c r="KB345" s="225"/>
      <c r="KC345" s="225"/>
      <c r="KD345" s="225"/>
      <c r="KE345" s="225"/>
      <c r="KF345" s="225"/>
      <c r="KG345" s="225"/>
      <c r="KH345" s="225"/>
      <c r="KI345" s="225"/>
      <c r="KJ345" s="225"/>
      <c r="KK345" s="225"/>
      <c r="KL345" s="225"/>
      <c r="KM345" s="225"/>
      <c r="KN345" s="225"/>
      <c r="KO345" s="225"/>
      <c r="KP345" s="225"/>
      <c r="KQ345" s="225"/>
      <c r="KR345" s="225"/>
      <c r="KS345" s="225"/>
      <c r="KT345" s="225"/>
      <c r="KU345" s="225"/>
      <c r="KV345" s="225"/>
      <c r="KW345" s="225"/>
      <c r="KX345" s="225"/>
      <c r="KY345" s="225"/>
      <c r="KZ345" s="225"/>
      <c r="LA345" s="225"/>
      <c r="LB345" s="225"/>
      <c r="LC345" s="225"/>
      <c r="LD345" s="225"/>
      <c r="LE345" s="225"/>
      <c r="LF345" s="225"/>
      <c r="LG345" s="225"/>
      <c r="LH345" s="225"/>
      <c r="LI345" s="225"/>
      <c r="LJ345" s="225"/>
      <c r="LK345" s="225"/>
      <c r="LL345" s="225"/>
      <c r="LM345" s="225"/>
      <c r="LN345" s="225"/>
      <c r="LO345" s="225"/>
      <c r="LP345" s="225"/>
      <c r="LQ345" s="225"/>
      <c r="LR345" s="225"/>
      <c r="LS345" s="225"/>
      <c r="LT345" s="225"/>
      <c r="LU345" s="225"/>
      <c r="LV345" s="225"/>
      <c r="LW345" s="225"/>
      <c r="LX345" s="225"/>
      <c r="LY345" s="225"/>
      <c r="LZ345" s="225"/>
      <c r="MA345" s="225"/>
      <c r="MB345" s="225"/>
      <c r="MC345" s="225"/>
      <c r="MD345" s="225"/>
      <c r="ME345" s="225"/>
      <c r="MF345" s="225"/>
      <c r="MG345" s="225"/>
      <c r="MH345" s="225"/>
      <c r="MI345" s="225"/>
      <c r="MJ345" s="225"/>
      <c r="MK345" s="225"/>
      <c r="ML345" s="225"/>
      <c r="MM345" s="225"/>
      <c r="MN345" s="225"/>
      <c r="MO345" s="225"/>
      <c r="MP345" s="225"/>
      <c r="MQ345" s="225"/>
      <c r="MR345" s="225"/>
      <c r="MS345" s="225"/>
      <c r="MT345" s="225"/>
      <c r="MU345" s="225"/>
      <c r="MV345" s="225"/>
      <c r="MW345" s="225"/>
      <c r="MX345" s="225"/>
      <c r="MY345" s="225"/>
      <c r="MZ345" s="225"/>
      <c r="NA345" s="225"/>
      <c r="NB345" s="225"/>
      <c r="NC345" s="225"/>
      <c r="ND345" s="225"/>
      <c r="NE345" s="225"/>
      <c r="NF345" s="225"/>
      <c r="NG345" s="225"/>
      <c r="NH345" s="225"/>
      <c r="NI345" s="225"/>
      <c r="NJ345" s="225"/>
      <c r="NK345" s="225"/>
      <c r="NL345" s="225"/>
      <c r="NM345" s="225"/>
      <c r="NN345" s="225"/>
      <c r="NO345" s="225"/>
      <c r="NP345" s="225"/>
      <c r="NQ345" s="225"/>
      <c r="NR345" s="225"/>
      <c r="NS345" s="225"/>
      <c r="NT345" s="225"/>
      <c r="NU345" s="225"/>
      <c r="NV345" s="225"/>
      <c r="NW345" s="225"/>
      <c r="NX345" s="225"/>
      <c r="NY345" s="225"/>
      <c r="NZ345" s="225"/>
      <c r="OA345" s="225"/>
      <c r="OB345" s="225"/>
      <c r="OC345" s="225"/>
      <c r="OD345" s="225"/>
      <c r="OE345" s="225"/>
      <c r="OF345" s="225"/>
      <c r="OG345" s="225"/>
      <c r="OH345" s="225"/>
      <c r="OI345" s="225"/>
      <c r="OJ345" s="225"/>
      <c r="OK345" s="225"/>
      <c r="OL345" s="225"/>
      <c r="OM345" s="225"/>
      <c r="ON345" s="225"/>
      <c r="OO345" s="225"/>
      <c r="OP345" s="225"/>
      <c r="OQ345" s="225"/>
      <c r="OR345" s="225"/>
      <c r="OS345" s="225"/>
      <c r="OT345" s="225"/>
      <c r="OU345" s="225"/>
      <c r="OV345" s="225"/>
      <c r="OW345" s="225"/>
      <c r="OX345" s="225"/>
      <c r="OY345" s="225"/>
      <c r="OZ345" s="225"/>
      <c r="PA345" s="225"/>
      <c r="PB345" s="225"/>
      <c r="PC345" s="225"/>
      <c r="PD345" s="225"/>
      <c r="PE345" s="225"/>
      <c r="PF345" s="225"/>
      <c r="PG345" s="225"/>
      <c r="PH345" s="225"/>
      <c r="PI345" s="225"/>
      <c r="PJ345" s="225"/>
      <c r="PK345" s="225"/>
      <c r="PL345" s="225"/>
      <c r="PM345" s="225"/>
      <c r="PN345" s="225"/>
      <c r="PO345" s="225"/>
      <c r="PP345" s="225"/>
      <c r="PQ345" s="225"/>
      <c r="PR345" s="225"/>
      <c r="PS345" s="225"/>
      <c r="PT345" s="225"/>
      <c r="PU345" s="225"/>
      <c r="PV345" s="225"/>
      <c r="PW345" s="225"/>
      <c r="PX345" s="225"/>
      <c r="PY345" s="225"/>
      <c r="PZ345" s="225"/>
      <c r="QA345" s="225"/>
      <c r="QB345" s="225"/>
      <c r="QC345" s="225"/>
      <c r="QD345" s="225"/>
      <c r="QE345" s="225"/>
      <c r="QF345" s="225"/>
      <c r="QG345" s="225"/>
      <c r="QH345" s="225"/>
      <c r="QI345" s="225"/>
      <c r="QJ345" s="225"/>
      <c r="QK345" s="225"/>
      <c r="QL345" s="225"/>
      <c r="QM345" s="225"/>
      <c r="QN345" s="225"/>
      <c r="QO345" s="225"/>
      <c r="QP345" s="225"/>
      <c r="QQ345" s="225"/>
      <c r="QR345" s="225"/>
      <c r="QS345" s="225"/>
      <c r="QT345" s="225"/>
      <c r="QU345" s="225"/>
      <c r="QV345" s="225"/>
      <c r="QW345" s="225"/>
      <c r="QX345" s="225"/>
      <c r="QY345" s="225"/>
      <c r="QZ345" s="225"/>
      <c r="RA345" s="225"/>
      <c r="RB345" s="225"/>
      <c r="RC345" s="225"/>
      <c r="RD345" s="225"/>
      <c r="RE345" s="225"/>
      <c r="RF345" s="225"/>
      <c r="RG345" s="225"/>
      <c r="RH345" s="225"/>
      <c r="RI345" s="225"/>
      <c r="RJ345" s="225"/>
      <c r="RK345" s="225"/>
      <c r="RL345" s="225"/>
      <c r="RM345" s="225"/>
      <c r="RN345" s="225"/>
      <c r="RO345" s="225"/>
      <c r="RP345" s="225"/>
      <c r="RQ345" s="225"/>
      <c r="RR345" s="225"/>
      <c r="RS345" s="225"/>
      <c r="RT345" s="225"/>
      <c r="RU345" s="225"/>
      <c r="RV345" s="225"/>
      <c r="RW345" s="225"/>
      <c r="RX345" s="225"/>
      <c r="RY345" s="225"/>
      <c r="RZ345" s="225"/>
      <c r="SA345" s="225"/>
      <c r="SB345" s="225"/>
      <c r="SC345" s="225"/>
      <c r="SD345" s="225"/>
      <c r="SE345" s="225"/>
      <c r="SF345" s="225"/>
      <c r="SG345" s="225"/>
      <c r="SH345" s="225"/>
      <c r="SI345" s="225"/>
      <c r="SJ345" s="225"/>
      <c r="SK345" s="225"/>
      <c r="SL345" s="225"/>
      <c r="SM345" s="225"/>
      <c r="SN345" s="225"/>
      <c r="SO345" s="225"/>
      <c r="SP345" s="225"/>
      <c r="SQ345" s="225"/>
      <c r="SR345" s="225"/>
      <c r="SS345" s="225"/>
      <c r="ST345" s="225"/>
      <c r="SU345" s="225"/>
      <c r="SV345" s="225"/>
      <c r="SW345" s="225"/>
      <c r="SX345" s="225"/>
      <c r="SY345" s="225"/>
      <c r="SZ345" s="225"/>
      <c r="TA345" s="225"/>
      <c r="TB345" s="225"/>
      <c r="TC345" s="225"/>
      <c r="TD345" s="225"/>
      <c r="TE345" s="225"/>
      <c r="TF345" s="225"/>
      <c r="TG345" s="225"/>
      <c r="TH345" s="225"/>
      <c r="TI345" s="225"/>
      <c r="TJ345" s="225"/>
      <c r="TK345" s="225"/>
      <c r="TL345" s="225"/>
      <c r="TM345" s="225"/>
      <c r="TN345" s="225"/>
      <c r="TO345" s="225"/>
      <c r="TP345" s="225"/>
      <c r="TQ345" s="225"/>
      <c r="TR345" s="225"/>
      <c r="TS345" s="225"/>
      <c r="TT345" s="225"/>
      <c r="TU345" s="225"/>
      <c r="TV345" s="225"/>
      <c r="TW345" s="225"/>
      <c r="TX345" s="225"/>
      <c r="TY345" s="225"/>
      <c r="TZ345" s="225"/>
      <c r="UA345" s="225"/>
      <c r="UB345" s="225"/>
      <c r="UC345" s="225"/>
      <c r="UD345" s="225"/>
      <c r="UE345" s="225"/>
      <c r="UF345" s="225"/>
      <c r="UG345" s="225"/>
      <c r="UH345" s="225"/>
      <c r="UI345" s="225"/>
      <c r="UJ345" s="225"/>
      <c r="UK345" s="225"/>
      <c r="UL345" s="225"/>
      <c r="UM345" s="225"/>
      <c r="UN345" s="225"/>
      <c r="UO345" s="225"/>
      <c r="UP345" s="225"/>
      <c r="UQ345" s="225"/>
      <c r="UR345" s="225"/>
      <c r="US345" s="225"/>
      <c r="UT345" s="225"/>
      <c r="UU345" s="225"/>
      <c r="UV345" s="225"/>
      <c r="UW345" s="225"/>
      <c r="UX345" s="225"/>
      <c r="UY345" s="225"/>
      <c r="UZ345" s="225"/>
      <c r="VA345" s="225"/>
      <c r="VB345" s="225"/>
      <c r="VC345" s="225"/>
      <c r="VD345" s="225"/>
      <c r="VE345" s="225"/>
      <c r="VF345" s="225"/>
      <c r="VG345" s="225"/>
      <c r="VH345" s="225"/>
      <c r="VI345" s="225"/>
      <c r="VJ345" s="225"/>
      <c r="VK345" s="225"/>
      <c r="VL345" s="225"/>
      <c r="VM345" s="225"/>
      <c r="VN345" s="225"/>
      <c r="VO345" s="225"/>
      <c r="VP345" s="225"/>
      <c r="VQ345" s="225"/>
      <c r="VR345" s="225"/>
      <c r="VS345" s="225"/>
      <c r="VT345" s="225"/>
      <c r="VU345" s="225"/>
      <c r="VV345" s="225"/>
      <c r="VW345" s="225"/>
      <c r="VX345" s="225"/>
      <c r="VY345" s="225"/>
      <c r="VZ345" s="225"/>
      <c r="WA345" s="225"/>
      <c r="WB345" s="225"/>
      <c r="WC345" s="225"/>
      <c r="WD345" s="225"/>
      <c r="WE345" s="225"/>
      <c r="WF345" s="225"/>
      <c r="WG345" s="225"/>
      <c r="WH345" s="225"/>
      <c r="WI345" s="225"/>
      <c r="WJ345" s="225"/>
      <c r="WK345" s="225"/>
      <c r="WL345" s="225"/>
      <c r="WM345" s="225"/>
      <c r="WN345" s="225"/>
      <c r="WO345" s="225"/>
      <c r="WP345" s="225"/>
      <c r="WQ345" s="225"/>
      <c r="WR345" s="225"/>
      <c r="WS345" s="225"/>
      <c r="WT345" s="225"/>
      <c r="WU345" s="225"/>
      <c r="WV345" s="225"/>
      <c r="WW345" s="225"/>
      <c r="WX345" s="225"/>
      <c r="WY345" s="225"/>
      <c r="WZ345" s="225"/>
      <c r="XA345" s="225"/>
      <c r="XB345" s="225"/>
      <c r="XC345" s="225"/>
      <c r="XD345" s="225"/>
      <c r="XE345" s="225"/>
      <c r="XF345" s="225"/>
      <c r="XG345" s="225"/>
      <c r="XH345" s="225"/>
      <c r="XI345" s="225"/>
      <c r="XJ345" s="225"/>
      <c r="XK345" s="225"/>
      <c r="XL345" s="225"/>
      <c r="XM345" s="225"/>
      <c r="XN345" s="225"/>
      <c r="XO345" s="225"/>
      <c r="XP345" s="225"/>
      <c r="XQ345" s="225"/>
      <c r="XR345" s="225"/>
      <c r="XS345" s="225"/>
      <c r="XT345" s="225"/>
      <c r="XU345" s="225"/>
      <c r="XV345" s="225"/>
      <c r="XW345" s="225"/>
      <c r="XX345" s="225"/>
      <c r="XY345" s="225"/>
      <c r="XZ345" s="225"/>
      <c r="YA345" s="225"/>
      <c r="YB345" s="225"/>
      <c r="YC345" s="225"/>
      <c r="YD345" s="225"/>
      <c r="YE345" s="225"/>
      <c r="YF345" s="225"/>
      <c r="YG345" s="225"/>
      <c r="YH345" s="225"/>
      <c r="YI345" s="225"/>
      <c r="YJ345" s="225"/>
      <c r="YK345" s="225"/>
      <c r="YL345" s="225"/>
      <c r="YM345" s="225"/>
      <c r="YN345" s="225"/>
      <c r="YO345" s="225"/>
      <c r="YP345" s="225"/>
      <c r="YQ345" s="225"/>
      <c r="YR345" s="225"/>
      <c r="YS345" s="225"/>
      <c r="YT345" s="225"/>
      <c r="YU345" s="225"/>
      <c r="YV345" s="225"/>
      <c r="YW345" s="225"/>
      <c r="YX345" s="225"/>
      <c r="YY345" s="225"/>
      <c r="YZ345" s="225"/>
      <c r="ZA345" s="225"/>
      <c r="ZB345" s="225"/>
      <c r="ZC345" s="225"/>
      <c r="ZD345" s="225"/>
      <c r="ZE345" s="225"/>
      <c r="ZF345" s="225"/>
      <c r="ZG345" s="225"/>
      <c r="ZH345" s="225"/>
      <c r="ZI345" s="225"/>
      <c r="ZJ345" s="225"/>
      <c r="ZK345" s="225"/>
      <c r="ZL345" s="225"/>
      <c r="ZM345" s="225"/>
      <c r="ZN345" s="225"/>
      <c r="ZO345" s="225"/>
      <c r="ZP345" s="225"/>
      <c r="ZQ345" s="225"/>
      <c r="ZR345" s="225"/>
      <c r="ZS345" s="225"/>
      <c r="ZT345" s="225"/>
      <c r="ZU345" s="225"/>
      <c r="ZV345" s="225"/>
      <c r="ZW345" s="225"/>
      <c r="ZX345" s="225"/>
      <c r="ZY345" s="225"/>
      <c r="ZZ345" s="225"/>
      <c r="AAA345" s="225"/>
      <c r="AAB345" s="225"/>
      <c r="AAC345" s="225"/>
      <c r="AAD345" s="225"/>
      <c r="AAE345" s="225"/>
      <c r="AAF345" s="225"/>
      <c r="AAG345" s="225"/>
      <c r="AAH345" s="225"/>
      <c r="AAI345" s="225"/>
      <c r="AAJ345" s="225"/>
      <c r="AAK345" s="225"/>
      <c r="AAL345" s="225"/>
      <c r="AAM345" s="225"/>
      <c r="AAN345" s="225"/>
      <c r="AAO345" s="225"/>
      <c r="AAP345" s="225"/>
      <c r="AAQ345" s="225"/>
      <c r="AAR345" s="225"/>
      <c r="AAS345" s="225"/>
      <c r="AAT345" s="225"/>
      <c r="AAU345" s="225"/>
      <c r="AAV345" s="225"/>
      <c r="AAW345" s="225"/>
      <c r="AAX345" s="225"/>
      <c r="AAY345" s="225"/>
      <c r="AAZ345" s="225"/>
      <c r="ABA345" s="225"/>
      <c r="ABB345" s="225"/>
      <c r="ABC345" s="225"/>
      <c r="ABD345" s="225"/>
      <c r="ABE345" s="225"/>
      <c r="ABF345" s="225"/>
      <c r="ABG345" s="225"/>
      <c r="ABH345" s="225"/>
      <c r="ABI345" s="225"/>
      <c r="ABJ345" s="225"/>
      <c r="ABK345" s="225"/>
      <c r="ABL345" s="225"/>
      <c r="ABM345" s="225"/>
      <c r="ABN345" s="225"/>
      <c r="ABO345" s="225"/>
      <c r="ABP345" s="225"/>
      <c r="ABQ345" s="225"/>
      <c r="ABR345" s="225"/>
      <c r="ABS345" s="225"/>
      <c r="ABT345" s="225"/>
      <c r="ABU345" s="225"/>
      <c r="ABV345" s="225"/>
      <c r="ABW345" s="225"/>
      <c r="ABX345" s="225"/>
      <c r="ABY345" s="225"/>
      <c r="ABZ345" s="225"/>
      <c r="ACA345" s="225"/>
      <c r="ACB345" s="225"/>
      <c r="ACC345" s="225"/>
      <c r="ACD345" s="225"/>
      <c r="ACE345" s="225"/>
      <c r="ACF345" s="225"/>
      <c r="ACG345" s="225"/>
      <c r="ACH345" s="225"/>
      <c r="ACI345" s="225"/>
      <c r="ACJ345" s="225"/>
      <c r="ACK345" s="225"/>
      <c r="ACL345" s="225"/>
      <c r="ACM345" s="225"/>
      <c r="ACN345" s="225"/>
      <c r="ACO345" s="225"/>
      <c r="ACP345" s="225"/>
      <c r="ACQ345" s="225"/>
      <c r="ACR345" s="225"/>
      <c r="ACS345" s="225"/>
      <c r="ACT345" s="225"/>
      <c r="ACU345" s="225"/>
      <c r="ACV345" s="225"/>
      <c r="ACW345" s="225"/>
      <c r="ACX345" s="225"/>
      <c r="ACY345" s="225"/>
      <c r="ACZ345" s="225"/>
      <c r="ADA345" s="225"/>
      <c r="ADB345" s="225"/>
      <c r="ADC345" s="225"/>
      <c r="ADD345" s="225"/>
      <c r="ADE345" s="225"/>
      <c r="ADF345" s="225"/>
      <c r="ADG345" s="225"/>
      <c r="ADH345" s="225"/>
      <c r="ADI345" s="225"/>
      <c r="ADJ345" s="225"/>
      <c r="ADK345" s="225"/>
      <c r="ADL345" s="225"/>
      <c r="ADM345" s="225"/>
      <c r="ADN345" s="225"/>
      <c r="ADO345" s="225"/>
      <c r="ADP345" s="225"/>
      <c r="ADQ345" s="225"/>
      <c r="ADR345" s="225"/>
      <c r="ADS345" s="225"/>
      <c r="ADT345" s="225"/>
      <c r="ADU345" s="225"/>
      <c r="ADV345" s="225"/>
      <c r="ADW345" s="225"/>
      <c r="ADX345" s="225"/>
      <c r="ADY345" s="225"/>
      <c r="ADZ345" s="225"/>
      <c r="AEA345" s="225"/>
      <c r="AEB345" s="225"/>
      <c r="AEC345" s="225"/>
      <c r="AED345" s="225"/>
      <c r="AEE345" s="225"/>
      <c r="AEF345" s="225"/>
      <c r="AEG345" s="225"/>
      <c r="AEH345" s="225"/>
      <c r="AEI345" s="225"/>
      <c r="AEJ345" s="225"/>
      <c r="AEK345" s="225"/>
      <c r="AEL345" s="225"/>
      <c r="AEM345" s="225"/>
      <c r="AEN345" s="225"/>
      <c r="AEO345" s="225"/>
      <c r="AEP345" s="225"/>
      <c r="AEQ345" s="225"/>
      <c r="AER345" s="225"/>
      <c r="AES345" s="225"/>
      <c r="AET345" s="225"/>
      <c r="AEU345" s="225"/>
      <c r="AEV345" s="225"/>
      <c r="AEW345" s="225"/>
      <c r="AEX345" s="225"/>
      <c r="AEY345" s="225"/>
      <c r="AEZ345" s="225"/>
      <c r="AFA345" s="225"/>
      <c r="AFB345" s="225"/>
      <c r="AFC345" s="225"/>
      <c r="AFD345" s="225"/>
      <c r="AFE345" s="225"/>
      <c r="AFF345" s="225"/>
      <c r="AFG345" s="225"/>
      <c r="AFH345" s="225"/>
      <c r="AFI345" s="225"/>
      <c r="AFJ345" s="225"/>
      <c r="AFK345" s="225"/>
      <c r="AFL345" s="225"/>
      <c r="AFM345" s="225"/>
      <c r="AFN345" s="225"/>
      <c r="AFO345" s="225"/>
      <c r="AFP345" s="225"/>
      <c r="AFQ345" s="225"/>
      <c r="AFR345" s="225"/>
      <c r="AFS345" s="225"/>
      <c r="AFT345" s="225"/>
      <c r="AFU345" s="225"/>
      <c r="AFV345" s="225"/>
      <c r="AFW345" s="225"/>
      <c r="AFX345" s="225"/>
      <c r="AFY345" s="225"/>
      <c r="AFZ345" s="225"/>
      <c r="AGA345" s="225"/>
      <c r="AGB345" s="225"/>
      <c r="AGC345" s="225"/>
      <c r="AGD345" s="225"/>
      <c r="AGE345" s="225"/>
      <c r="AGF345" s="225"/>
      <c r="AGG345" s="225"/>
      <c r="AGH345" s="225"/>
      <c r="AGI345" s="225"/>
      <c r="AGJ345" s="225"/>
      <c r="AGK345" s="225"/>
      <c r="AGL345" s="225"/>
      <c r="AGM345" s="225"/>
      <c r="AGN345" s="225"/>
      <c r="AGO345" s="225"/>
      <c r="AGP345" s="225"/>
      <c r="AGQ345" s="225"/>
      <c r="AGR345" s="225"/>
      <c r="AGS345" s="225"/>
      <c r="AGT345" s="225"/>
      <c r="AGU345" s="225"/>
      <c r="AGV345" s="225"/>
      <c r="AGW345" s="225"/>
      <c r="AGX345" s="225"/>
      <c r="AGY345" s="225"/>
      <c r="AGZ345" s="225"/>
      <c r="AHA345" s="225"/>
      <c r="AHB345" s="225"/>
      <c r="AHC345" s="225"/>
      <c r="AHD345" s="225"/>
      <c r="AHE345" s="225"/>
      <c r="AHF345" s="225"/>
      <c r="AHG345" s="225"/>
      <c r="AHH345" s="225"/>
      <c r="AHI345" s="225"/>
      <c r="AHJ345" s="225"/>
      <c r="AHK345" s="225"/>
      <c r="AHL345" s="225"/>
      <c r="AHM345" s="225"/>
      <c r="AHN345" s="225"/>
      <c r="AHO345" s="225"/>
      <c r="AHP345" s="225"/>
      <c r="AHQ345" s="225"/>
      <c r="AHR345" s="225"/>
      <c r="AHS345" s="225"/>
      <c r="AHT345" s="225"/>
      <c r="AHU345" s="225"/>
      <c r="AHV345" s="225"/>
      <c r="AHW345" s="225"/>
      <c r="AHX345" s="225"/>
      <c r="AHY345" s="225"/>
      <c r="AHZ345" s="225"/>
      <c r="AIA345" s="225"/>
      <c r="AIB345" s="225"/>
      <c r="AIC345" s="225"/>
      <c r="AID345" s="225"/>
      <c r="AIE345" s="225"/>
      <c r="AIF345" s="225"/>
      <c r="AIG345" s="225"/>
      <c r="AIH345" s="225"/>
      <c r="AII345" s="225"/>
      <c r="AIJ345" s="225"/>
      <c r="AIK345" s="225"/>
      <c r="AIL345" s="225"/>
      <c r="AIM345" s="225"/>
      <c r="AIN345" s="225"/>
      <c r="AIO345" s="225"/>
      <c r="AIP345" s="225"/>
      <c r="AIQ345" s="225"/>
      <c r="AIR345" s="225"/>
      <c r="AIS345" s="225"/>
      <c r="AIT345" s="225"/>
      <c r="AIU345" s="225"/>
      <c r="AIV345" s="225"/>
      <c r="AIW345" s="225"/>
      <c r="AIX345" s="225"/>
      <c r="AIY345" s="225"/>
      <c r="AIZ345" s="225"/>
      <c r="AJA345" s="225"/>
      <c r="AJB345" s="225"/>
      <c r="AJC345" s="225"/>
      <c r="AJD345" s="225"/>
      <c r="AJE345" s="225"/>
      <c r="AJF345" s="225"/>
      <c r="AJG345" s="225"/>
      <c r="AJH345" s="225"/>
      <c r="AJI345" s="225"/>
      <c r="AJJ345" s="225"/>
      <c r="AJK345" s="225"/>
      <c r="AJL345" s="225"/>
      <c r="AJM345" s="225"/>
      <c r="AJN345" s="225"/>
      <c r="AJO345" s="225"/>
      <c r="AJP345" s="225"/>
      <c r="AJQ345" s="225"/>
      <c r="AJR345" s="225"/>
      <c r="AJS345" s="225"/>
      <c r="AJT345" s="225"/>
      <c r="AJU345" s="225"/>
      <c r="AJV345" s="225"/>
      <c r="AJW345" s="225"/>
      <c r="AJX345" s="225"/>
      <c r="AJY345" s="225"/>
      <c r="AJZ345" s="225"/>
      <c r="AKA345" s="225"/>
      <c r="AKB345" s="225"/>
      <c r="AKC345" s="225"/>
      <c r="AKD345" s="225"/>
      <c r="AKE345" s="225"/>
      <c r="AKF345" s="225"/>
      <c r="AKG345" s="225"/>
      <c r="AKH345" s="225"/>
      <c r="AKI345" s="225"/>
      <c r="AKJ345" s="225"/>
      <c r="AKK345" s="225"/>
      <c r="AKL345" s="225"/>
      <c r="AKM345" s="225"/>
      <c r="AKN345" s="225"/>
      <c r="AKO345" s="225"/>
      <c r="AKP345" s="225"/>
      <c r="AKQ345" s="225"/>
      <c r="AKR345" s="225"/>
      <c r="AKS345" s="225"/>
      <c r="AKT345" s="225"/>
      <c r="AKU345" s="225"/>
      <c r="AKV345" s="225"/>
      <c r="AKW345" s="225"/>
      <c r="AKX345" s="225"/>
      <c r="AKY345" s="225"/>
      <c r="AKZ345" s="225"/>
      <c r="ALA345" s="225"/>
      <c r="ALB345" s="225"/>
      <c r="ALC345" s="225"/>
      <c r="ALD345" s="225"/>
      <c r="ALE345" s="225"/>
      <c r="ALF345" s="225"/>
      <c r="ALG345" s="225"/>
      <c r="ALH345" s="225"/>
      <c r="ALI345" s="225"/>
      <c r="ALJ345" s="225"/>
      <c r="ALK345" s="225"/>
      <c r="ALL345" s="225"/>
      <c r="ALM345" s="225"/>
      <c r="ALN345" s="225"/>
      <c r="ALO345" s="225"/>
      <c r="ALP345" s="225"/>
      <c r="ALQ345" s="225"/>
      <c r="ALR345" s="225"/>
      <c r="ALS345" s="225"/>
      <c r="ALT345" s="225"/>
      <c r="ALU345" s="225"/>
      <c r="ALV345" s="225"/>
      <c r="ALW345" s="225"/>
      <c r="ALX345" s="225"/>
      <c r="ALY345" s="225"/>
      <c r="ALZ345" s="225"/>
      <c r="AMA345" s="225"/>
      <c r="AMB345" s="225"/>
      <c r="AMC345" s="225"/>
      <c r="AMD345" s="225"/>
      <c r="AME345" s="225"/>
      <c r="AMF345" s="225"/>
      <c r="AMG345" s="225"/>
      <c r="AMH345" s="225"/>
      <c r="AMI345" s="225"/>
      <c r="AMJ345" s="225"/>
      <c r="AMK345" s="225"/>
      <c r="AML345" s="225"/>
      <c r="AMM345" s="225"/>
      <c r="AMN345" s="225"/>
    </row>
    <row r="346" spans="1:1028" s="226" customFormat="1" ht="28.5" x14ac:dyDescent="0.2">
      <c r="A346" s="227"/>
      <c r="B346" s="223" t="s">
        <v>1404</v>
      </c>
      <c r="C346" s="228">
        <v>89798</v>
      </c>
      <c r="D346" s="223" t="s">
        <v>67</v>
      </c>
      <c r="E346" s="223" t="s">
        <v>1408</v>
      </c>
      <c r="F346" s="152" t="s">
        <v>99</v>
      </c>
      <c r="G346" s="230">
        <v>161.30000000000001</v>
      </c>
      <c r="H346" s="154"/>
      <c r="I346" s="154">
        <f t="shared" si="135"/>
        <v>0</v>
      </c>
      <c r="J346" s="154">
        <v>1.58</v>
      </c>
      <c r="K346" s="154">
        <v>11.81</v>
      </c>
      <c r="L346" s="375">
        <f t="shared" si="130"/>
        <v>0.20810000000000001</v>
      </c>
      <c r="M346" s="154">
        <f t="shared" si="134"/>
        <v>0</v>
      </c>
      <c r="N346" s="154">
        <f t="shared" si="131"/>
        <v>13.39</v>
      </c>
      <c r="O346" s="154">
        <f t="shared" si="136"/>
        <v>254.85</v>
      </c>
      <c r="P346" s="154">
        <f t="shared" si="137"/>
        <v>1904.95</v>
      </c>
      <c r="Q346" s="154">
        <f t="shared" si="132"/>
        <v>0</v>
      </c>
      <c r="R346" s="155" t="e">
        <f t="shared" si="138"/>
        <v>#DIV/0!</v>
      </c>
      <c r="S346" s="407"/>
      <c r="T346" s="318"/>
      <c r="U346" s="315"/>
      <c r="V346" s="318"/>
      <c r="W346" s="318"/>
      <c r="X346" s="318"/>
      <c r="Y346" s="317"/>
      <c r="Z346" s="318"/>
      <c r="AA346" s="318"/>
      <c r="AB346" s="318"/>
      <c r="AC346" s="318"/>
      <c r="AD346" s="318"/>
      <c r="AE346" s="318"/>
      <c r="AF346" s="318"/>
      <c r="AG346" s="318"/>
      <c r="AH346" s="318"/>
      <c r="AI346" s="318"/>
      <c r="AJ346" s="318"/>
      <c r="AK346" s="318"/>
      <c r="AL346" s="318"/>
      <c r="AM346" s="318"/>
      <c r="AN346" s="318"/>
      <c r="AO346" s="319"/>
      <c r="AP346" s="319"/>
      <c r="AQ346" s="319"/>
      <c r="AR346" s="319"/>
      <c r="AS346" s="319"/>
      <c r="AT346" s="319"/>
      <c r="AU346" s="319"/>
      <c r="AV346" s="319"/>
      <c r="AW346" s="319"/>
      <c r="AX346" s="319"/>
      <c r="AY346" s="319"/>
      <c r="AZ346" s="319"/>
      <c r="BA346" s="319"/>
      <c r="BB346" s="319"/>
      <c r="BC346" s="319"/>
      <c r="BD346" s="319"/>
      <c r="BE346" s="319"/>
      <c r="BF346" s="319"/>
      <c r="BG346" s="319"/>
      <c r="BH346" s="319"/>
      <c r="BI346" s="319"/>
      <c r="BJ346" s="319"/>
      <c r="BK346" s="225"/>
      <c r="BL346" s="225"/>
      <c r="BM346" s="225"/>
      <c r="BN346" s="225"/>
      <c r="BO346" s="225"/>
      <c r="BP346" s="225"/>
      <c r="BQ346" s="225"/>
      <c r="BR346" s="225"/>
      <c r="BS346" s="225"/>
      <c r="BT346" s="225"/>
      <c r="BU346" s="225"/>
      <c r="BV346" s="225"/>
      <c r="BW346" s="225"/>
      <c r="BX346" s="225"/>
      <c r="BY346" s="225"/>
      <c r="BZ346" s="225"/>
      <c r="CA346" s="225"/>
      <c r="CB346" s="225"/>
      <c r="CC346" s="225"/>
      <c r="CD346" s="225"/>
      <c r="CE346" s="225"/>
      <c r="CF346" s="225"/>
      <c r="CG346" s="225"/>
      <c r="CH346" s="225"/>
      <c r="CI346" s="225"/>
      <c r="CJ346" s="225"/>
      <c r="CK346" s="225"/>
      <c r="CL346" s="225"/>
      <c r="CM346" s="225"/>
      <c r="CN346" s="225"/>
      <c r="CO346" s="225"/>
      <c r="CP346" s="225"/>
      <c r="CQ346" s="225"/>
      <c r="CR346" s="225"/>
      <c r="CS346" s="225"/>
      <c r="CT346" s="225"/>
      <c r="CU346" s="225"/>
      <c r="CV346" s="225"/>
      <c r="CW346" s="225"/>
      <c r="CX346" s="225"/>
      <c r="CY346" s="225"/>
      <c r="CZ346" s="225"/>
      <c r="DA346" s="225"/>
      <c r="DB346" s="225"/>
      <c r="DC346" s="225"/>
      <c r="DD346" s="225"/>
      <c r="DE346" s="225"/>
      <c r="DF346" s="225"/>
      <c r="DG346" s="225"/>
      <c r="DH346" s="225"/>
      <c r="DI346" s="225"/>
      <c r="DJ346" s="225"/>
      <c r="DK346" s="225"/>
      <c r="DL346" s="225"/>
      <c r="DM346" s="225"/>
      <c r="DN346" s="225"/>
      <c r="DO346" s="225"/>
      <c r="DP346" s="225"/>
      <c r="DQ346" s="225"/>
      <c r="DR346" s="225"/>
      <c r="DS346" s="225"/>
      <c r="DT346" s="225"/>
      <c r="DU346" s="225"/>
      <c r="DV346" s="225"/>
      <c r="DW346" s="225"/>
      <c r="DX346" s="225"/>
      <c r="DY346" s="225"/>
      <c r="DZ346" s="225"/>
      <c r="EA346" s="225"/>
      <c r="EB346" s="225"/>
      <c r="EC346" s="225"/>
      <c r="ED346" s="225"/>
      <c r="EE346" s="225"/>
      <c r="EF346" s="225"/>
      <c r="EG346" s="225"/>
      <c r="EH346" s="225"/>
      <c r="EI346" s="225"/>
      <c r="EJ346" s="225"/>
      <c r="EK346" s="225"/>
      <c r="EL346" s="225"/>
      <c r="EM346" s="225"/>
      <c r="EN346" s="225"/>
      <c r="EO346" s="225"/>
      <c r="EP346" s="225"/>
      <c r="EQ346" s="225"/>
      <c r="ER346" s="225"/>
      <c r="ES346" s="225"/>
      <c r="ET346" s="225"/>
      <c r="EU346" s="225"/>
      <c r="EV346" s="225"/>
      <c r="EW346" s="225"/>
      <c r="EX346" s="225"/>
      <c r="EY346" s="225"/>
      <c r="EZ346" s="225"/>
      <c r="FA346" s="225"/>
      <c r="FB346" s="225"/>
      <c r="FC346" s="225"/>
      <c r="FD346" s="225"/>
      <c r="FE346" s="225"/>
      <c r="FF346" s="225"/>
      <c r="FG346" s="225"/>
      <c r="FH346" s="225"/>
      <c r="FI346" s="225"/>
      <c r="FJ346" s="225"/>
      <c r="FK346" s="225"/>
      <c r="FL346" s="225"/>
      <c r="FM346" s="225"/>
      <c r="FN346" s="225"/>
      <c r="FO346" s="225"/>
      <c r="FP346" s="225"/>
      <c r="FQ346" s="225"/>
      <c r="FR346" s="225"/>
      <c r="FS346" s="225"/>
      <c r="FT346" s="225"/>
      <c r="FU346" s="225"/>
      <c r="FV346" s="225"/>
      <c r="FW346" s="225"/>
      <c r="FX346" s="225"/>
      <c r="FY346" s="225"/>
      <c r="FZ346" s="225"/>
      <c r="GA346" s="225"/>
      <c r="GB346" s="225"/>
      <c r="GC346" s="225"/>
      <c r="GD346" s="225"/>
      <c r="GE346" s="225"/>
      <c r="GF346" s="225"/>
      <c r="GG346" s="225"/>
      <c r="GH346" s="225"/>
      <c r="GI346" s="225"/>
      <c r="GJ346" s="225"/>
      <c r="GK346" s="225"/>
      <c r="GL346" s="225"/>
      <c r="GM346" s="225"/>
      <c r="GN346" s="225"/>
      <c r="GO346" s="225"/>
      <c r="GP346" s="225"/>
      <c r="GQ346" s="225"/>
      <c r="GR346" s="225"/>
      <c r="GS346" s="225"/>
      <c r="GT346" s="225"/>
      <c r="GU346" s="225"/>
      <c r="GV346" s="225"/>
      <c r="GW346" s="225"/>
      <c r="GX346" s="225"/>
      <c r="GY346" s="225"/>
      <c r="GZ346" s="225"/>
      <c r="HA346" s="225"/>
      <c r="HB346" s="225"/>
      <c r="HC346" s="225"/>
      <c r="HD346" s="225"/>
      <c r="HE346" s="225"/>
      <c r="HF346" s="225"/>
      <c r="HG346" s="225"/>
      <c r="HH346" s="225"/>
      <c r="HI346" s="225"/>
      <c r="HJ346" s="225"/>
      <c r="HK346" s="225"/>
      <c r="HL346" s="225"/>
      <c r="HM346" s="225"/>
      <c r="HN346" s="225"/>
      <c r="HO346" s="225"/>
      <c r="HP346" s="225"/>
      <c r="HQ346" s="225"/>
      <c r="HR346" s="225"/>
      <c r="HS346" s="225"/>
      <c r="HT346" s="225"/>
      <c r="HU346" s="225"/>
      <c r="HV346" s="225"/>
      <c r="HW346" s="225"/>
      <c r="HX346" s="225"/>
      <c r="HY346" s="225"/>
      <c r="HZ346" s="225"/>
      <c r="IA346" s="225"/>
      <c r="IB346" s="225"/>
      <c r="IC346" s="225"/>
      <c r="ID346" s="225"/>
      <c r="IE346" s="225"/>
      <c r="IF346" s="225"/>
      <c r="IG346" s="225"/>
      <c r="IH346" s="225"/>
      <c r="II346" s="225"/>
      <c r="IJ346" s="225"/>
      <c r="IK346" s="225"/>
      <c r="IL346" s="225"/>
      <c r="IM346" s="225"/>
      <c r="IN346" s="225"/>
      <c r="IO346" s="225"/>
      <c r="IP346" s="225"/>
      <c r="IQ346" s="225"/>
      <c r="IR346" s="225"/>
      <c r="IS346" s="225"/>
      <c r="IT346" s="225"/>
      <c r="IU346" s="225"/>
      <c r="IV346" s="225"/>
      <c r="IW346" s="225"/>
      <c r="IX346" s="225"/>
      <c r="IY346" s="225"/>
      <c r="IZ346" s="225"/>
      <c r="JA346" s="225"/>
      <c r="JB346" s="225"/>
      <c r="JC346" s="225"/>
      <c r="JD346" s="225"/>
      <c r="JE346" s="225"/>
      <c r="JF346" s="225"/>
      <c r="JG346" s="225"/>
      <c r="JH346" s="225"/>
      <c r="JI346" s="225"/>
      <c r="JJ346" s="225"/>
      <c r="JK346" s="225"/>
      <c r="JL346" s="225"/>
      <c r="JM346" s="225"/>
      <c r="JN346" s="225"/>
      <c r="JO346" s="225"/>
      <c r="JP346" s="225"/>
      <c r="JQ346" s="225"/>
      <c r="JR346" s="225"/>
      <c r="JS346" s="225"/>
      <c r="JT346" s="225"/>
      <c r="JU346" s="225"/>
      <c r="JV346" s="225"/>
      <c r="JW346" s="225"/>
      <c r="JX346" s="225"/>
      <c r="JY346" s="225"/>
      <c r="JZ346" s="225"/>
      <c r="KA346" s="225"/>
      <c r="KB346" s="225"/>
      <c r="KC346" s="225"/>
      <c r="KD346" s="225"/>
      <c r="KE346" s="225"/>
      <c r="KF346" s="225"/>
      <c r="KG346" s="225"/>
      <c r="KH346" s="225"/>
      <c r="KI346" s="225"/>
      <c r="KJ346" s="225"/>
      <c r="KK346" s="225"/>
      <c r="KL346" s="225"/>
      <c r="KM346" s="225"/>
      <c r="KN346" s="225"/>
      <c r="KO346" s="225"/>
      <c r="KP346" s="225"/>
      <c r="KQ346" s="225"/>
      <c r="KR346" s="225"/>
      <c r="KS346" s="225"/>
      <c r="KT346" s="225"/>
      <c r="KU346" s="225"/>
      <c r="KV346" s="225"/>
      <c r="KW346" s="225"/>
      <c r="KX346" s="225"/>
      <c r="KY346" s="225"/>
      <c r="KZ346" s="225"/>
      <c r="LA346" s="225"/>
      <c r="LB346" s="225"/>
      <c r="LC346" s="225"/>
      <c r="LD346" s="225"/>
      <c r="LE346" s="225"/>
      <c r="LF346" s="225"/>
      <c r="LG346" s="225"/>
      <c r="LH346" s="225"/>
      <c r="LI346" s="225"/>
      <c r="LJ346" s="225"/>
      <c r="LK346" s="225"/>
      <c r="LL346" s="225"/>
      <c r="LM346" s="225"/>
      <c r="LN346" s="225"/>
      <c r="LO346" s="225"/>
      <c r="LP346" s="225"/>
      <c r="LQ346" s="225"/>
      <c r="LR346" s="225"/>
      <c r="LS346" s="225"/>
      <c r="LT346" s="225"/>
      <c r="LU346" s="225"/>
      <c r="LV346" s="225"/>
      <c r="LW346" s="225"/>
      <c r="LX346" s="225"/>
      <c r="LY346" s="225"/>
      <c r="LZ346" s="225"/>
      <c r="MA346" s="225"/>
      <c r="MB346" s="225"/>
      <c r="MC346" s="225"/>
      <c r="MD346" s="225"/>
      <c r="ME346" s="225"/>
      <c r="MF346" s="225"/>
      <c r="MG346" s="225"/>
      <c r="MH346" s="225"/>
      <c r="MI346" s="225"/>
      <c r="MJ346" s="225"/>
      <c r="MK346" s="225"/>
      <c r="ML346" s="225"/>
      <c r="MM346" s="225"/>
      <c r="MN346" s="225"/>
      <c r="MO346" s="225"/>
      <c r="MP346" s="225"/>
      <c r="MQ346" s="225"/>
      <c r="MR346" s="225"/>
      <c r="MS346" s="225"/>
      <c r="MT346" s="225"/>
      <c r="MU346" s="225"/>
      <c r="MV346" s="225"/>
      <c r="MW346" s="225"/>
      <c r="MX346" s="225"/>
      <c r="MY346" s="225"/>
      <c r="MZ346" s="225"/>
      <c r="NA346" s="225"/>
      <c r="NB346" s="225"/>
      <c r="NC346" s="225"/>
      <c r="ND346" s="225"/>
      <c r="NE346" s="225"/>
      <c r="NF346" s="225"/>
      <c r="NG346" s="225"/>
      <c r="NH346" s="225"/>
      <c r="NI346" s="225"/>
      <c r="NJ346" s="225"/>
      <c r="NK346" s="225"/>
      <c r="NL346" s="225"/>
      <c r="NM346" s="225"/>
      <c r="NN346" s="225"/>
      <c r="NO346" s="225"/>
      <c r="NP346" s="225"/>
      <c r="NQ346" s="225"/>
      <c r="NR346" s="225"/>
      <c r="NS346" s="225"/>
      <c r="NT346" s="225"/>
      <c r="NU346" s="225"/>
      <c r="NV346" s="225"/>
      <c r="NW346" s="225"/>
      <c r="NX346" s="225"/>
      <c r="NY346" s="225"/>
      <c r="NZ346" s="225"/>
      <c r="OA346" s="225"/>
      <c r="OB346" s="225"/>
      <c r="OC346" s="225"/>
      <c r="OD346" s="225"/>
      <c r="OE346" s="225"/>
      <c r="OF346" s="225"/>
      <c r="OG346" s="225"/>
      <c r="OH346" s="225"/>
      <c r="OI346" s="225"/>
      <c r="OJ346" s="225"/>
      <c r="OK346" s="225"/>
      <c r="OL346" s="225"/>
      <c r="OM346" s="225"/>
      <c r="ON346" s="225"/>
      <c r="OO346" s="225"/>
      <c r="OP346" s="225"/>
      <c r="OQ346" s="225"/>
      <c r="OR346" s="225"/>
      <c r="OS346" s="225"/>
      <c r="OT346" s="225"/>
      <c r="OU346" s="225"/>
      <c r="OV346" s="225"/>
      <c r="OW346" s="225"/>
      <c r="OX346" s="225"/>
      <c r="OY346" s="225"/>
      <c r="OZ346" s="225"/>
      <c r="PA346" s="225"/>
      <c r="PB346" s="225"/>
      <c r="PC346" s="225"/>
      <c r="PD346" s="225"/>
      <c r="PE346" s="225"/>
      <c r="PF346" s="225"/>
      <c r="PG346" s="225"/>
      <c r="PH346" s="225"/>
      <c r="PI346" s="225"/>
      <c r="PJ346" s="225"/>
      <c r="PK346" s="225"/>
      <c r="PL346" s="225"/>
      <c r="PM346" s="225"/>
      <c r="PN346" s="225"/>
      <c r="PO346" s="225"/>
      <c r="PP346" s="225"/>
      <c r="PQ346" s="225"/>
      <c r="PR346" s="225"/>
      <c r="PS346" s="225"/>
      <c r="PT346" s="225"/>
      <c r="PU346" s="225"/>
      <c r="PV346" s="225"/>
      <c r="PW346" s="225"/>
      <c r="PX346" s="225"/>
      <c r="PY346" s="225"/>
      <c r="PZ346" s="225"/>
      <c r="QA346" s="225"/>
      <c r="QB346" s="225"/>
      <c r="QC346" s="225"/>
      <c r="QD346" s="225"/>
      <c r="QE346" s="225"/>
      <c r="QF346" s="225"/>
      <c r="QG346" s="225"/>
      <c r="QH346" s="225"/>
      <c r="QI346" s="225"/>
      <c r="QJ346" s="225"/>
      <c r="QK346" s="225"/>
      <c r="QL346" s="225"/>
      <c r="QM346" s="225"/>
      <c r="QN346" s="225"/>
      <c r="QO346" s="225"/>
      <c r="QP346" s="225"/>
      <c r="QQ346" s="225"/>
      <c r="QR346" s="225"/>
      <c r="QS346" s="225"/>
      <c r="QT346" s="225"/>
      <c r="QU346" s="225"/>
      <c r="QV346" s="225"/>
      <c r="QW346" s="225"/>
      <c r="QX346" s="225"/>
      <c r="QY346" s="225"/>
      <c r="QZ346" s="225"/>
      <c r="RA346" s="225"/>
      <c r="RB346" s="225"/>
      <c r="RC346" s="225"/>
      <c r="RD346" s="225"/>
      <c r="RE346" s="225"/>
      <c r="RF346" s="225"/>
      <c r="RG346" s="225"/>
      <c r="RH346" s="225"/>
      <c r="RI346" s="225"/>
      <c r="RJ346" s="225"/>
      <c r="RK346" s="225"/>
      <c r="RL346" s="225"/>
      <c r="RM346" s="225"/>
      <c r="RN346" s="225"/>
      <c r="RO346" s="225"/>
      <c r="RP346" s="225"/>
      <c r="RQ346" s="225"/>
      <c r="RR346" s="225"/>
      <c r="RS346" s="225"/>
      <c r="RT346" s="225"/>
      <c r="RU346" s="225"/>
      <c r="RV346" s="225"/>
      <c r="RW346" s="225"/>
      <c r="RX346" s="225"/>
      <c r="RY346" s="225"/>
      <c r="RZ346" s="225"/>
      <c r="SA346" s="225"/>
      <c r="SB346" s="225"/>
      <c r="SC346" s="225"/>
      <c r="SD346" s="225"/>
      <c r="SE346" s="225"/>
      <c r="SF346" s="225"/>
      <c r="SG346" s="225"/>
      <c r="SH346" s="225"/>
      <c r="SI346" s="225"/>
      <c r="SJ346" s="225"/>
      <c r="SK346" s="225"/>
      <c r="SL346" s="225"/>
      <c r="SM346" s="225"/>
      <c r="SN346" s="225"/>
      <c r="SO346" s="225"/>
      <c r="SP346" s="225"/>
      <c r="SQ346" s="225"/>
      <c r="SR346" s="225"/>
      <c r="SS346" s="225"/>
      <c r="ST346" s="225"/>
      <c r="SU346" s="225"/>
      <c r="SV346" s="225"/>
      <c r="SW346" s="225"/>
      <c r="SX346" s="225"/>
      <c r="SY346" s="225"/>
      <c r="SZ346" s="225"/>
      <c r="TA346" s="225"/>
      <c r="TB346" s="225"/>
      <c r="TC346" s="225"/>
      <c r="TD346" s="225"/>
      <c r="TE346" s="225"/>
      <c r="TF346" s="225"/>
      <c r="TG346" s="225"/>
      <c r="TH346" s="225"/>
      <c r="TI346" s="225"/>
      <c r="TJ346" s="225"/>
      <c r="TK346" s="225"/>
      <c r="TL346" s="225"/>
      <c r="TM346" s="225"/>
      <c r="TN346" s="225"/>
      <c r="TO346" s="225"/>
      <c r="TP346" s="225"/>
      <c r="TQ346" s="225"/>
      <c r="TR346" s="225"/>
      <c r="TS346" s="225"/>
      <c r="TT346" s="225"/>
      <c r="TU346" s="225"/>
      <c r="TV346" s="225"/>
      <c r="TW346" s="225"/>
      <c r="TX346" s="225"/>
      <c r="TY346" s="225"/>
      <c r="TZ346" s="225"/>
      <c r="UA346" s="225"/>
      <c r="UB346" s="225"/>
      <c r="UC346" s="225"/>
      <c r="UD346" s="225"/>
      <c r="UE346" s="225"/>
      <c r="UF346" s="225"/>
      <c r="UG346" s="225"/>
      <c r="UH346" s="225"/>
      <c r="UI346" s="225"/>
      <c r="UJ346" s="225"/>
      <c r="UK346" s="225"/>
      <c r="UL346" s="225"/>
      <c r="UM346" s="225"/>
      <c r="UN346" s="225"/>
      <c r="UO346" s="225"/>
      <c r="UP346" s="225"/>
      <c r="UQ346" s="225"/>
      <c r="UR346" s="225"/>
      <c r="US346" s="225"/>
      <c r="UT346" s="225"/>
      <c r="UU346" s="225"/>
      <c r="UV346" s="225"/>
      <c r="UW346" s="225"/>
      <c r="UX346" s="225"/>
      <c r="UY346" s="225"/>
      <c r="UZ346" s="225"/>
      <c r="VA346" s="225"/>
      <c r="VB346" s="225"/>
      <c r="VC346" s="225"/>
      <c r="VD346" s="225"/>
      <c r="VE346" s="225"/>
      <c r="VF346" s="225"/>
      <c r="VG346" s="225"/>
      <c r="VH346" s="225"/>
      <c r="VI346" s="225"/>
      <c r="VJ346" s="225"/>
      <c r="VK346" s="225"/>
      <c r="VL346" s="225"/>
      <c r="VM346" s="225"/>
      <c r="VN346" s="225"/>
      <c r="VO346" s="225"/>
      <c r="VP346" s="225"/>
      <c r="VQ346" s="225"/>
      <c r="VR346" s="225"/>
      <c r="VS346" s="225"/>
      <c r="VT346" s="225"/>
      <c r="VU346" s="225"/>
      <c r="VV346" s="225"/>
      <c r="VW346" s="225"/>
      <c r="VX346" s="225"/>
      <c r="VY346" s="225"/>
      <c r="VZ346" s="225"/>
      <c r="WA346" s="225"/>
      <c r="WB346" s="225"/>
      <c r="WC346" s="225"/>
      <c r="WD346" s="225"/>
      <c r="WE346" s="225"/>
      <c r="WF346" s="225"/>
      <c r="WG346" s="225"/>
      <c r="WH346" s="225"/>
      <c r="WI346" s="225"/>
      <c r="WJ346" s="225"/>
      <c r="WK346" s="225"/>
      <c r="WL346" s="225"/>
      <c r="WM346" s="225"/>
      <c r="WN346" s="225"/>
      <c r="WO346" s="225"/>
      <c r="WP346" s="225"/>
      <c r="WQ346" s="225"/>
      <c r="WR346" s="225"/>
      <c r="WS346" s="225"/>
      <c r="WT346" s="225"/>
      <c r="WU346" s="225"/>
      <c r="WV346" s="225"/>
      <c r="WW346" s="225"/>
      <c r="WX346" s="225"/>
      <c r="WY346" s="225"/>
      <c r="WZ346" s="225"/>
      <c r="XA346" s="225"/>
      <c r="XB346" s="225"/>
      <c r="XC346" s="225"/>
      <c r="XD346" s="225"/>
      <c r="XE346" s="225"/>
      <c r="XF346" s="225"/>
      <c r="XG346" s="225"/>
      <c r="XH346" s="225"/>
      <c r="XI346" s="225"/>
      <c r="XJ346" s="225"/>
      <c r="XK346" s="225"/>
      <c r="XL346" s="225"/>
      <c r="XM346" s="225"/>
      <c r="XN346" s="225"/>
      <c r="XO346" s="225"/>
      <c r="XP346" s="225"/>
      <c r="XQ346" s="225"/>
      <c r="XR346" s="225"/>
      <c r="XS346" s="225"/>
      <c r="XT346" s="225"/>
      <c r="XU346" s="225"/>
      <c r="XV346" s="225"/>
      <c r="XW346" s="225"/>
      <c r="XX346" s="225"/>
      <c r="XY346" s="225"/>
      <c r="XZ346" s="225"/>
      <c r="YA346" s="225"/>
      <c r="YB346" s="225"/>
      <c r="YC346" s="225"/>
      <c r="YD346" s="225"/>
      <c r="YE346" s="225"/>
      <c r="YF346" s="225"/>
      <c r="YG346" s="225"/>
      <c r="YH346" s="225"/>
      <c r="YI346" s="225"/>
      <c r="YJ346" s="225"/>
      <c r="YK346" s="225"/>
      <c r="YL346" s="225"/>
      <c r="YM346" s="225"/>
      <c r="YN346" s="225"/>
      <c r="YO346" s="225"/>
      <c r="YP346" s="225"/>
      <c r="YQ346" s="225"/>
      <c r="YR346" s="225"/>
      <c r="YS346" s="225"/>
      <c r="YT346" s="225"/>
      <c r="YU346" s="225"/>
      <c r="YV346" s="225"/>
      <c r="YW346" s="225"/>
      <c r="YX346" s="225"/>
      <c r="YY346" s="225"/>
      <c r="YZ346" s="225"/>
      <c r="ZA346" s="225"/>
      <c r="ZB346" s="225"/>
      <c r="ZC346" s="225"/>
      <c r="ZD346" s="225"/>
      <c r="ZE346" s="225"/>
      <c r="ZF346" s="225"/>
      <c r="ZG346" s="225"/>
      <c r="ZH346" s="225"/>
      <c r="ZI346" s="225"/>
      <c r="ZJ346" s="225"/>
      <c r="ZK346" s="225"/>
      <c r="ZL346" s="225"/>
      <c r="ZM346" s="225"/>
      <c r="ZN346" s="225"/>
      <c r="ZO346" s="225"/>
      <c r="ZP346" s="225"/>
      <c r="ZQ346" s="225"/>
      <c r="ZR346" s="225"/>
      <c r="ZS346" s="225"/>
      <c r="ZT346" s="225"/>
      <c r="ZU346" s="225"/>
      <c r="ZV346" s="225"/>
      <c r="ZW346" s="225"/>
      <c r="ZX346" s="225"/>
      <c r="ZY346" s="225"/>
      <c r="ZZ346" s="225"/>
      <c r="AAA346" s="225"/>
      <c r="AAB346" s="225"/>
      <c r="AAC346" s="225"/>
      <c r="AAD346" s="225"/>
      <c r="AAE346" s="225"/>
      <c r="AAF346" s="225"/>
      <c r="AAG346" s="225"/>
      <c r="AAH346" s="225"/>
      <c r="AAI346" s="225"/>
      <c r="AAJ346" s="225"/>
      <c r="AAK346" s="225"/>
      <c r="AAL346" s="225"/>
      <c r="AAM346" s="225"/>
      <c r="AAN346" s="225"/>
      <c r="AAO346" s="225"/>
      <c r="AAP346" s="225"/>
      <c r="AAQ346" s="225"/>
      <c r="AAR346" s="225"/>
      <c r="AAS346" s="225"/>
      <c r="AAT346" s="225"/>
      <c r="AAU346" s="225"/>
      <c r="AAV346" s="225"/>
      <c r="AAW346" s="225"/>
      <c r="AAX346" s="225"/>
      <c r="AAY346" s="225"/>
      <c r="AAZ346" s="225"/>
      <c r="ABA346" s="225"/>
      <c r="ABB346" s="225"/>
      <c r="ABC346" s="225"/>
      <c r="ABD346" s="225"/>
      <c r="ABE346" s="225"/>
      <c r="ABF346" s="225"/>
      <c r="ABG346" s="225"/>
      <c r="ABH346" s="225"/>
      <c r="ABI346" s="225"/>
      <c r="ABJ346" s="225"/>
      <c r="ABK346" s="225"/>
      <c r="ABL346" s="225"/>
      <c r="ABM346" s="225"/>
      <c r="ABN346" s="225"/>
      <c r="ABO346" s="225"/>
      <c r="ABP346" s="225"/>
      <c r="ABQ346" s="225"/>
      <c r="ABR346" s="225"/>
      <c r="ABS346" s="225"/>
      <c r="ABT346" s="225"/>
      <c r="ABU346" s="225"/>
      <c r="ABV346" s="225"/>
      <c r="ABW346" s="225"/>
      <c r="ABX346" s="225"/>
      <c r="ABY346" s="225"/>
      <c r="ABZ346" s="225"/>
      <c r="ACA346" s="225"/>
      <c r="ACB346" s="225"/>
      <c r="ACC346" s="225"/>
      <c r="ACD346" s="225"/>
      <c r="ACE346" s="225"/>
      <c r="ACF346" s="225"/>
      <c r="ACG346" s="225"/>
      <c r="ACH346" s="225"/>
      <c r="ACI346" s="225"/>
      <c r="ACJ346" s="225"/>
      <c r="ACK346" s="225"/>
      <c r="ACL346" s="225"/>
      <c r="ACM346" s="225"/>
      <c r="ACN346" s="225"/>
      <c r="ACO346" s="225"/>
      <c r="ACP346" s="225"/>
      <c r="ACQ346" s="225"/>
      <c r="ACR346" s="225"/>
      <c r="ACS346" s="225"/>
      <c r="ACT346" s="225"/>
      <c r="ACU346" s="225"/>
      <c r="ACV346" s="225"/>
      <c r="ACW346" s="225"/>
      <c r="ACX346" s="225"/>
      <c r="ACY346" s="225"/>
      <c r="ACZ346" s="225"/>
      <c r="ADA346" s="225"/>
      <c r="ADB346" s="225"/>
      <c r="ADC346" s="225"/>
      <c r="ADD346" s="225"/>
      <c r="ADE346" s="225"/>
      <c r="ADF346" s="225"/>
      <c r="ADG346" s="225"/>
      <c r="ADH346" s="225"/>
      <c r="ADI346" s="225"/>
      <c r="ADJ346" s="225"/>
      <c r="ADK346" s="225"/>
      <c r="ADL346" s="225"/>
      <c r="ADM346" s="225"/>
      <c r="ADN346" s="225"/>
      <c r="ADO346" s="225"/>
      <c r="ADP346" s="225"/>
      <c r="ADQ346" s="225"/>
      <c r="ADR346" s="225"/>
      <c r="ADS346" s="225"/>
      <c r="ADT346" s="225"/>
      <c r="ADU346" s="225"/>
      <c r="ADV346" s="225"/>
      <c r="ADW346" s="225"/>
      <c r="ADX346" s="225"/>
      <c r="ADY346" s="225"/>
      <c r="ADZ346" s="225"/>
      <c r="AEA346" s="225"/>
      <c r="AEB346" s="225"/>
      <c r="AEC346" s="225"/>
      <c r="AED346" s="225"/>
      <c r="AEE346" s="225"/>
      <c r="AEF346" s="225"/>
      <c r="AEG346" s="225"/>
      <c r="AEH346" s="225"/>
      <c r="AEI346" s="225"/>
      <c r="AEJ346" s="225"/>
      <c r="AEK346" s="225"/>
      <c r="AEL346" s="225"/>
      <c r="AEM346" s="225"/>
      <c r="AEN346" s="225"/>
      <c r="AEO346" s="225"/>
      <c r="AEP346" s="225"/>
      <c r="AEQ346" s="225"/>
      <c r="AER346" s="225"/>
      <c r="AES346" s="225"/>
      <c r="AET346" s="225"/>
      <c r="AEU346" s="225"/>
      <c r="AEV346" s="225"/>
      <c r="AEW346" s="225"/>
      <c r="AEX346" s="225"/>
      <c r="AEY346" s="225"/>
      <c r="AEZ346" s="225"/>
      <c r="AFA346" s="225"/>
      <c r="AFB346" s="225"/>
      <c r="AFC346" s="225"/>
      <c r="AFD346" s="225"/>
      <c r="AFE346" s="225"/>
      <c r="AFF346" s="225"/>
      <c r="AFG346" s="225"/>
      <c r="AFH346" s="225"/>
      <c r="AFI346" s="225"/>
      <c r="AFJ346" s="225"/>
      <c r="AFK346" s="225"/>
      <c r="AFL346" s="225"/>
      <c r="AFM346" s="225"/>
      <c r="AFN346" s="225"/>
      <c r="AFO346" s="225"/>
      <c r="AFP346" s="225"/>
      <c r="AFQ346" s="225"/>
      <c r="AFR346" s="225"/>
      <c r="AFS346" s="225"/>
      <c r="AFT346" s="225"/>
      <c r="AFU346" s="225"/>
      <c r="AFV346" s="225"/>
      <c r="AFW346" s="225"/>
      <c r="AFX346" s="225"/>
      <c r="AFY346" s="225"/>
      <c r="AFZ346" s="225"/>
      <c r="AGA346" s="225"/>
      <c r="AGB346" s="225"/>
      <c r="AGC346" s="225"/>
      <c r="AGD346" s="225"/>
      <c r="AGE346" s="225"/>
      <c r="AGF346" s="225"/>
      <c r="AGG346" s="225"/>
      <c r="AGH346" s="225"/>
      <c r="AGI346" s="225"/>
      <c r="AGJ346" s="225"/>
      <c r="AGK346" s="225"/>
      <c r="AGL346" s="225"/>
      <c r="AGM346" s="225"/>
      <c r="AGN346" s="225"/>
      <c r="AGO346" s="225"/>
      <c r="AGP346" s="225"/>
      <c r="AGQ346" s="225"/>
      <c r="AGR346" s="225"/>
      <c r="AGS346" s="225"/>
      <c r="AGT346" s="225"/>
      <c r="AGU346" s="225"/>
      <c r="AGV346" s="225"/>
      <c r="AGW346" s="225"/>
      <c r="AGX346" s="225"/>
      <c r="AGY346" s="225"/>
      <c r="AGZ346" s="225"/>
      <c r="AHA346" s="225"/>
      <c r="AHB346" s="225"/>
      <c r="AHC346" s="225"/>
      <c r="AHD346" s="225"/>
      <c r="AHE346" s="225"/>
      <c r="AHF346" s="225"/>
      <c r="AHG346" s="225"/>
      <c r="AHH346" s="225"/>
      <c r="AHI346" s="225"/>
      <c r="AHJ346" s="225"/>
      <c r="AHK346" s="225"/>
      <c r="AHL346" s="225"/>
      <c r="AHM346" s="225"/>
      <c r="AHN346" s="225"/>
      <c r="AHO346" s="225"/>
      <c r="AHP346" s="225"/>
      <c r="AHQ346" s="225"/>
      <c r="AHR346" s="225"/>
      <c r="AHS346" s="225"/>
      <c r="AHT346" s="225"/>
      <c r="AHU346" s="225"/>
      <c r="AHV346" s="225"/>
      <c r="AHW346" s="225"/>
      <c r="AHX346" s="225"/>
      <c r="AHY346" s="225"/>
      <c r="AHZ346" s="225"/>
      <c r="AIA346" s="225"/>
      <c r="AIB346" s="225"/>
      <c r="AIC346" s="225"/>
      <c r="AID346" s="225"/>
      <c r="AIE346" s="225"/>
      <c r="AIF346" s="225"/>
      <c r="AIG346" s="225"/>
      <c r="AIH346" s="225"/>
      <c r="AII346" s="225"/>
      <c r="AIJ346" s="225"/>
      <c r="AIK346" s="225"/>
      <c r="AIL346" s="225"/>
      <c r="AIM346" s="225"/>
      <c r="AIN346" s="225"/>
      <c r="AIO346" s="225"/>
      <c r="AIP346" s="225"/>
      <c r="AIQ346" s="225"/>
      <c r="AIR346" s="225"/>
      <c r="AIS346" s="225"/>
      <c r="AIT346" s="225"/>
      <c r="AIU346" s="225"/>
      <c r="AIV346" s="225"/>
      <c r="AIW346" s="225"/>
      <c r="AIX346" s="225"/>
      <c r="AIY346" s="225"/>
      <c r="AIZ346" s="225"/>
      <c r="AJA346" s="225"/>
      <c r="AJB346" s="225"/>
      <c r="AJC346" s="225"/>
      <c r="AJD346" s="225"/>
      <c r="AJE346" s="225"/>
      <c r="AJF346" s="225"/>
      <c r="AJG346" s="225"/>
      <c r="AJH346" s="225"/>
      <c r="AJI346" s="225"/>
      <c r="AJJ346" s="225"/>
      <c r="AJK346" s="225"/>
      <c r="AJL346" s="225"/>
      <c r="AJM346" s="225"/>
      <c r="AJN346" s="225"/>
      <c r="AJO346" s="225"/>
      <c r="AJP346" s="225"/>
      <c r="AJQ346" s="225"/>
      <c r="AJR346" s="225"/>
      <c r="AJS346" s="225"/>
      <c r="AJT346" s="225"/>
      <c r="AJU346" s="225"/>
      <c r="AJV346" s="225"/>
      <c r="AJW346" s="225"/>
      <c r="AJX346" s="225"/>
      <c r="AJY346" s="225"/>
      <c r="AJZ346" s="225"/>
      <c r="AKA346" s="225"/>
      <c r="AKB346" s="225"/>
      <c r="AKC346" s="225"/>
      <c r="AKD346" s="225"/>
      <c r="AKE346" s="225"/>
      <c r="AKF346" s="225"/>
      <c r="AKG346" s="225"/>
      <c r="AKH346" s="225"/>
      <c r="AKI346" s="225"/>
      <c r="AKJ346" s="225"/>
      <c r="AKK346" s="225"/>
      <c r="AKL346" s="225"/>
      <c r="AKM346" s="225"/>
      <c r="AKN346" s="225"/>
      <c r="AKO346" s="225"/>
      <c r="AKP346" s="225"/>
      <c r="AKQ346" s="225"/>
      <c r="AKR346" s="225"/>
      <c r="AKS346" s="225"/>
      <c r="AKT346" s="225"/>
      <c r="AKU346" s="225"/>
      <c r="AKV346" s="225"/>
      <c r="AKW346" s="225"/>
      <c r="AKX346" s="225"/>
      <c r="AKY346" s="225"/>
      <c r="AKZ346" s="225"/>
      <c r="ALA346" s="225"/>
      <c r="ALB346" s="225"/>
      <c r="ALC346" s="225"/>
      <c r="ALD346" s="225"/>
      <c r="ALE346" s="225"/>
      <c r="ALF346" s="225"/>
      <c r="ALG346" s="225"/>
      <c r="ALH346" s="225"/>
      <c r="ALI346" s="225"/>
      <c r="ALJ346" s="225"/>
      <c r="ALK346" s="225"/>
      <c r="ALL346" s="225"/>
      <c r="ALM346" s="225"/>
      <c r="ALN346" s="225"/>
      <c r="ALO346" s="225"/>
      <c r="ALP346" s="225"/>
      <c r="ALQ346" s="225"/>
      <c r="ALR346" s="225"/>
      <c r="ALS346" s="225"/>
      <c r="ALT346" s="225"/>
      <c r="ALU346" s="225"/>
      <c r="ALV346" s="225"/>
      <c r="ALW346" s="225"/>
      <c r="ALX346" s="225"/>
      <c r="ALY346" s="225"/>
      <c r="ALZ346" s="225"/>
      <c r="AMA346" s="225"/>
      <c r="AMB346" s="225"/>
      <c r="AMC346" s="225"/>
      <c r="AMD346" s="225"/>
      <c r="AME346" s="225"/>
      <c r="AMF346" s="225"/>
      <c r="AMG346" s="225"/>
      <c r="AMH346" s="225"/>
      <c r="AMI346" s="225"/>
      <c r="AMJ346" s="225"/>
      <c r="AMK346" s="225"/>
      <c r="AML346" s="225"/>
      <c r="AMM346" s="225"/>
      <c r="AMN346" s="225"/>
    </row>
    <row r="347" spans="1:1028" s="226" customFormat="1" ht="28.5" x14ac:dyDescent="0.2">
      <c r="A347" s="227"/>
      <c r="B347" s="223" t="s">
        <v>1405</v>
      </c>
      <c r="C347" s="228" t="s">
        <v>539</v>
      </c>
      <c r="D347" s="223" t="s">
        <v>67</v>
      </c>
      <c r="E347" s="223" t="s">
        <v>540</v>
      </c>
      <c r="F347" s="152" t="s">
        <v>69</v>
      </c>
      <c r="G347" s="230">
        <v>34</v>
      </c>
      <c r="H347" s="154"/>
      <c r="I347" s="154">
        <f t="shared" si="135"/>
        <v>0</v>
      </c>
      <c r="J347" s="154">
        <v>2.11</v>
      </c>
      <c r="K347" s="154">
        <v>17.84</v>
      </c>
      <c r="L347" s="375">
        <f t="shared" si="130"/>
        <v>0.20810000000000001</v>
      </c>
      <c r="M347" s="154">
        <f t="shared" si="134"/>
        <v>0</v>
      </c>
      <c r="N347" s="154">
        <f t="shared" si="131"/>
        <v>19.95</v>
      </c>
      <c r="O347" s="154">
        <f t="shared" si="136"/>
        <v>71.739999999999995</v>
      </c>
      <c r="P347" s="154">
        <f t="shared" si="137"/>
        <v>606.55999999999995</v>
      </c>
      <c r="Q347" s="154">
        <f t="shared" si="132"/>
        <v>0</v>
      </c>
      <c r="R347" s="155" t="e">
        <f t="shared" si="138"/>
        <v>#DIV/0!</v>
      </c>
      <c r="S347" s="407"/>
      <c r="T347" s="318"/>
      <c r="U347" s="315"/>
      <c r="V347" s="318"/>
      <c r="W347" s="318"/>
      <c r="X347" s="318"/>
      <c r="Y347" s="317"/>
      <c r="Z347" s="318"/>
      <c r="AA347" s="318"/>
      <c r="AB347" s="318"/>
      <c r="AC347" s="318"/>
      <c r="AD347" s="318"/>
      <c r="AE347" s="318"/>
      <c r="AF347" s="318"/>
      <c r="AG347" s="318"/>
      <c r="AH347" s="318"/>
      <c r="AI347" s="318"/>
      <c r="AJ347" s="318"/>
      <c r="AK347" s="318"/>
      <c r="AL347" s="318"/>
      <c r="AM347" s="318"/>
      <c r="AN347" s="318"/>
      <c r="AO347" s="319"/>
      <c r="AP347" s="319"/>
      <c r="AQ347" s="319"/>
      <c r="AR347" s="319"/>
      <c r="AS347" s="319"/>
      <c r="AT347" s="319"/>
      <c r="AU347" s="319"/>
      <c r="AV347" s="319"/>
      <c r="AW347" s="319"/>
      <c r="AX347" s="319"/>
      <c r="AY347" s="319"/>
      <c r="AZ347" s="319"/>
      <c r="BA347" s="319"/>
      <c r="BB347" s="319"/>
      <c r="BC347" s="319"/>
      <c r="BD347" s="319"/>
      <c r="BE347" s="319"/>
      <c r="BF347" s="319"/>
      <c r="BG347" s="319"/>
      <c r="BH347" s="319"/>
      <c r="BI347" s="319"/>
      <c r="BJ347" s="319"/>
      <c r="BK347" s="225"/>
      <c r="BL347" s="225"/>
      <c r="BM347" s="225"/>
      <c r="BN347" s="225"/>
      <c r="BO347" s="225"/>
      <c r="BP347" s="225"/>
      <c r="BQ347" s="225"/>
      <c r="BR347" s="225"/>
      <c r="BS347" s="225"/>
      <c r="BT347" s="225"/>
      <c r="BU347" s="225"/>
      <c r="BV347" s="225"/>
      <c r="BW347" s="225"/>
      <c r="BX347" s="225"/>
      <c r="BY347" s="225"/>
      <c r="BZ347" s="225"/>
      <c r="CA347" s="225"/>
      <c r="CB347" s="225"/>
      <c r="CC347" s="225"/>
      <c r="CD347" s="225"/>
      <c r="CE347" s="225"/>
      <c r="CF347" s="225"/>
      <c r="CG347" s="225"/>
      <c r="CH347" s="225"/>
      <c r="CI347" s="225"/>
      <c r="CJ347" s="225"/>
      <c r="CK347" s="225"/>
      <c r="CL347" s="225"/>
      <c r="CM347" s="225"/>
      <c r="CN347" s="225"/>
      <c r="CO347" s="225"/>
      <c r="CP347" s="225"/>
      <c r="CQ347" s="225"/>
      <c r="CR347" s="225"/>
      <c r="CS347" s="225"/>
      <c r="CT347" s="225"/>
      <c r="CU347" s="225"/>
      <c r="CV347" s="225"/>
      <c r="CW347" s="225"/>
      <c r="CX347" s="225"/>
      <c r="CY347" s="225"/>
      <c r="CZ347" s="225"/>
      <c r="DA347" s="225"/>
      <c r="DB347" s="225"/>
      <c r="DC347" s="225"/>
      <c r="DD347" s="225"/>
      <c r="DE347" s="225"/>
      <c r="DF347" s="225"/>
      <c r="DG347" s="225"/>
      <c r="DH347" s="225"/>
      <c r="DI347" s="225"/>
      <c r="DJ347" s="225"/>
      <c r="DK347" s="225"/>
      <c r="DL347" s="225"/>
      <c r="DM347" s="225"/>
      <c r="DN347" s="225"/>
      <c r="DO347" s="225"/>
      <c r="DP347" s="225"/>
      <c r="DQ347" s="225"/>
      <c r="DR347" s="225"/>
      <c r="DS347" s="225"/>
      <c r="DT347" s="225"/>
      <c r="DU347" s="225"/>
      <c r="DV347" s="225"/>
      <c r="DW347" s="225"/>
      <c r="DX347" s="225"/>
      <c r="DY347" s="225"/>
      <c r="DZ347" s="225"/>
      <c r="EA347" s="225"/>
      <c r="EB347" s="225"/>
      <c r="EC347" s="225"/>
      <c r="ED347" s="225"/>
      <c r="EE347" s="225"/>
      <c r="EF347" s="225"/>
      <c r="EG347" s="225"/>
      <c r="EH347" s="225"/>
      <c r="EI347" s="225"/>
      <c r="EJ347" s="225"/>
      <c r="EK347" s="225"/>
      <c r="EL347" s="225"/>
      <c r="EM347" s="225"/>
      <c r="EN347" s="225"/>
      <c r="EO347" s="225"/>
      <c r="EP347" s="225"/>
      <c r="EQ347" s="225"/>
      <c r="ER347" s="225"/>
      <c r="ES347" s="225"/>
      <c r="ET347" s="225"/>
      <c r="EU347" s="225"/>
      <c r="EV347" s="225"/>
      <c r="EW347" s="225"/>
      <c r="EX347" s="225"/>
      <c r="EY347" s="225"/>
      <c r="EZ347" s="225"/>
      <c r="FA347" s="225"/>
      <c r="FB347" s="225"/>
      <c r="FC347" s="225"/>
      <c r="FD347" s="225"/>
      <c r="FE347" s="225"/>
      <c r="FF347" s="225"/>
      <c r="FG347" s="225"/>
      <c r="FH347" s="225"/>
      <c r="FI347" s="225"/>
      <c r="FJ347" s="225"/>
      <c r="FK347" s="225"/>
      <c r="FL347" s="225"/>
      <c r="FM347" s="225"/>
      <c r="FN347" s="225"/>
      <c r="FO347" s="225"/>
      <c r="FP347" s="225"/>
      <c r="FQ347" s="225"/>
      <c r="FR347" s="225"/>
      <c r="FS347" s="225"/>
      <c r="FT347" s="225"/>
      <c r="FU347" s="225"/>
      <c r="FV347" s="225"/>
      <c r="FW347" s="225"/>
      <c r="FX347" s="225"/>
      <c r="FY347" s="225"/>
      <c r="FZ347" s="225"/>
      <c r="GA347" s="225"/>
      <c r="GB347" s="225"/>
      <c r="GC347" s="225"/>
      <c r="GD347" s="225"/>
      <c r="GE347" s="225"/>
      <c r="GF347" s="225"/>
      <c r="GG347" s="225"/>
      <c r="GH347" s="225"/>
      <c r="GI347" s="225"/>
      <c r="GJ347" s="225"/>
      <c r="GK347" s="225"/>
      <c r="GL347" s="225"/>
      <c r="GM347" s="225"/>
      <c r="GN347" s="225"/>
      <c r="GO347" s="225"/>
      <c r="GP347" s="225"/>
      <c r="GQ347" s="225"/>
      <c r="GR347" s="225"/>
      <c r="GS347" s="225"/>
      <c r="GT347" s="225"/>
      <c r="GU347" s="225"/>
      <c r="GV347" s="225"/>
      <c r="GW347" s="225"/>
      <c r="GX347" s="225"/>
      <c r="GY347" s="225"/>
      <c r="GZ347" s="225"/>
      <c r="HA347" s="225"/>
      <c r="HB347" s="225"/>
      <c r="HC347" s="225"/>
      <c r="HD347" s="225"/>
      <c r="HE347" s="225"/>
      <c r="HF347" s="225"/>
      <c r="HG347" s="225"/>
      <c r="HH347" s="225"/>
      <c r="HI347" s="225"/>
      <c r="HJ347" s="225"/>
      <c r="HK347" s="225"/>
      <c r="HL347" s="225"/>
      <c r="HM347" s="225"/>
      <c r="HN347" s="225"/>
      <c r="HO347" s="225"/>
      <c r="HP347" s="225"/>
      <c r="HQ347" s="225"/>
      <c r="HR347" s="225"/>
      <c r="HS347" s="225"/>
      <c r="HT347" s="225"/>
      <c r="HU347" s="225"/>
      <c r="HV347" s="225"/>
      <c r="HW347" s="225"/>
      <c r="HX347" s="225"/>
      <c r="HY347" s="225"/>
      <c r="HZ347" s="225"/>
      <c r="IA347" s="225"/>
      <c r="IB347" s="225"/>
      <c r="IC347" s="225"/>
      <c r="ID347" s="225"/>
      <c r="IE347" s="225"/>
      <c r="IF347" s="225"/>
      <c r="IG347" s="225"/>
      <c r="IH347" s="225"/>
      <c r="II347" s="225"/>
      <c r="IJ347" s="225"/>
      <c r="IK347" s="225"/>
      <c r="IL347" s="225"/>
      <c r="IM347" s="225"/>
      <c r="IN347" s="225"/>
      <c r="IO347" s="225"/>
      <c r="IP347" s="225"/>
      <c r="IQ347" s="225"/>
      <c r="IR347" s="225"/>
      <c r="IS347" s="225"/>
      <c r="IT347" s="225"/>
      <c r="IU347" s="225"/>
      <c r="IV347" s="225"/>
      <c r="IW347" s="225"/>
      <c r="IX347" s="225"/>
      <c r="IY347" s="225"/>
      <c r="IZ347" s="225"/>
      <c r="JA347" s="225"/>
      <c r="JB347" s="225"/>
      <c r="JC347" s="225"/>
      <c r="JD347" s="225"/>
      <c r="JE347" s="225"/>
      <c r="JF347" s="225"/>
      <c r="JG347" s="225"/>
      <c r="JH347" s="225"/>
      <c r="JI347" s="225"/>
      <c r="JJ347" s="225"/>
      <c r="JK347" s="225"/>
      <c r="JL347" s="225"/>
      <c r="JM347" s="225"/>
      <c r="JN347" s="225"/>
      <c r="JO347" s="225"/>
      <c r="JP347" s="225"/>
      <c r="JQ347" s="225"/>
      <c r="JR347" s="225"/>
      <c r="JS347" s="225"/>
      <c r="JT347" s="225"/>
      <c r="JU347" s="225"/>
      <c r="JV347" s="225"/>
      <c r="JW347" s="225"/>
      <c r="JX347" s="225"/>
      <c r="JY347" s="225"/>
      <c r="JZ347" s="225"/>
      <c r="KA347" s="225"/>
      <c r="KB347" s="225"/>
      <c r="KC347" s="225"/>
      <c r="KD347" s="225"/>
      <c r="KE347" s="225"/>
      <c r="KF347" s="225"/>
      <c r="KG347" s="225"/>
      <c r="KH347" s="225"/>
      <c r="KI347" s="225"/>
      <c r="KJ347" s="225"/>
      <c r="KK347" s="225"/>
      <c r="KL347" s="225"/>
      <c r="KM347" s="225"/>
      <c r="KN347" s="225"/>
      <c r="KO347" s="225"/>
      <c r="KP347" s="225"/>
      <c r="KQ347" s="225"/>
      <c r="KR347" s="225"/>
      <c r="KS347" s="225"/>
      <c r="KT347" s="225"/>
      <c r="KU347" s="225"/>
      <c r="KV347" s="225"/>
      <c r="KW347" s="225"/>
      <c r="KX347" s="225"/>
      <c r="KY347" s="225"/>
      <c r="KZ347" s="225"/>
      <c r="LA347" s="225"/>
      <c r="LB347" s="225"/>
      <c r="LC347" s="225"/>
      <c r="LD347" s="225"/>
      <c r="LE347" s="225"/>
      <c r="LF347" s="225"/>
      <c r="LG347" s="225"/>
      <c r="LH347" s="225"/>
      <c r="LI347" s="225"/>
      <c r="LJ347" s="225"/>
      <c r="LK347" s="225"/>
      <c r="LL347" s="225"/>
      <c r="LM347" s="225"/>
      <c r="LN347" s="225"/>
      <c r="LO347" s="225"/>
      <c r="LP347" s="225"/>
      <c r="LQ347" s="225"/>
      <c r="LR347" s="225"/>
      <c r="LS347" s="225"/>
      <c r="LT347" s="225"/>
      <c r="LU347" s="225"/>
      <c r="LV347" s="225"/>
      <c r="LW347" s="225"/>
      <c r="LX347" s="225"/>
      <c r="LY347" s="225"/>
      <c r="LZ347" s="225"/>
      <c r="MA347" s="225"/>
      <c r="MB347" s="225"/>
      <c r="MC347" s="225"/>
      <c r="MD347" s="225"/>
      <c r="ME347" s="225"/>
      <c r="MF347" s="225"/>
      <c r="MG347" s="225"/>
      <c r="MH347" s="225"/>
      <c r="MI347" s="225"/>
      <c r="MJ347" s="225"/>
      <c r="MK347" s="225"/>
      <c r="ML347" s="225"/>
      <c r="MM347" s="225"/>
      <c r="MN347" s="225"/>
      <c r="MO347" s="225"/>
      <c r="MP347" s="225"/>
      <c r="MQ347" s="225"/>
      <c r="MR347" s="225"/>
      <c r="MS347" s="225"/>
      <c r="MT347" s="225"/>
      <c r="MU347" s="225"/>
      <c r="MV347" s="225"/>
      <c r="MW347" s="225"/>
      <c r="MX347" s="225"/>
      <c r="MY347" s="225"/>
      <c r="MZ347" s="225"/>
      <c r="NA347" s="225"/>
      <c r="NB347" s="225"/>
      <c r="NC347" s="225"/>
      <c r="ND347" s="225"/>
      <c r="NE347" s="225"/>
      <c r="NF347" s="225"/>
      <c r="NG347" s="225"/>
      <c r="NH347" s="225"/>
      <c r="NI347" s="225"/>
      <c r="NJ347" s="225"/>
      <c r="NK347" s="225"/>
      <c r="NL347" s="225"/>
      <c r="NM347" s="225"/>
      <c r="NN347" s="225"/>
      <c r="NO347" s="225"/>
      <c r="NP347" s="225"/>
      <c r="NQ347" s="225"/>
      <c r="NR347" s="225"/>
      <c r="NS347" s="225"/>
      <c r="NT347" s="225"/>
      <c r="NU347" s="225"/>
      <c r="NV347" s="225"/>
      <c r="NW347" s="225"/>
      <c r="NX347" s="225"/>
      <c r="NY347" s="225"/>
      <c r="NZ347" s="225"/>
      <c r="OA347" s="225"/>
      <c r="OB347" s="225"/>
      <c r="OC347" s="225"/>
      <c r="OD347" s="225"/>
      <c r="OE347" s="225"/>
      <c r="OF347" s="225"/>
      <c r="OG347" s="225"/>
      <c r="OH347" s="225"/>
      <c r="OI347" s="225"/>
      <c r="OJ347" s="225"/>
      <c r="OK347" s="225"/>
      <c r="OL347" s="225"/>
      <c r="OM347" s="225"/>
      <c r="ON347" s="225"/>
      <c r="OO347" s="225"/>
      <c r="OP347" s="225"/>
      <c r="OQ347" s="225"/>
      <c r="OR347" s="225"/>
      <c r="OS347" s="225"/>
      <c r="OT347" s="225"/>
      <c r="OU347" s="225"/>
      <c r="OV347" s="225"/>
      <c r="OW347" s="225"/>
      <c r="OX347" s="225"/>
      <c r="OY347" s="225"/>
      <c r="OZ347" s="225"/>
      <c r="PA347" s="225"/>
      <c r="PB347" s="225"/>
      <c r="PC347" s="225"/>
      <c r="PD347" s="225"/>
      <c r="PE347" s="225"/>
      <c r="PF347" s="225"/>
      <c r="PG347" s="225"/>
      <c r="PH347" s="225"/>
      <c r="PI347" s="225"/>
      <c r="PJ347" s="225"/>
      <c r="PK347" s="225"/>
      <c r="PL347" s="225"/>
      <c r="PM347" s="225"/>
      <c r="PN347" s="225"/>
      <c r="PO347" s="225"/>
      <c r="PP347" s="225"/>
      <c r="PQ347" s="225"/>
      <c r="PR347" s="225"/>
      <c r="PS347" s="225"/>
      <c r="PT347" s="225"/>
      <c r="PU347" s="225"/>
      <c r="PV347" s="225"/>
      <c r="PW347" s="225"/>
      <c r="PX347" s="225"/>
      <c r="PY347" s="225"/>
      <c r="PZ347" s="225"/>
      <c r="QA347" s="225"/>
      <c r="QB347" s="225"/>
      <c r="QC347" s="225"/>
      <c r="QD347" s="225"/>
      <c r="QE347" s="225"/>
      <c r="QF347" s="225"/>
      <c r="QG347" s="225"/>
      <c r="QH347" s="225"/>
      <c r="QI347" s="225"/>
      <c r="QJ347" s="225"/>
      <c r="QK347" s="225"/>
      <c r="QL347" s="225"/>
      <c r="QM347" s="225"/>
      <c r="QN347" s="225"/>
      <c r="QO347" s="225"/>
      <c r="QP347" s="225"/>
      <c r="QQ347" s="225"/>
      <c r="QR347" s="225"/>
      <c r="QS347" s="225"/>
      <c r="QT347" s="225"/>
      <c r="QU347" s="225"/>
      <c r="QV347" s="225"/>
      <c r="QW347" s="225"/>
      <c r="QX347" s="225"/>
      <c r="QY347" s="225"/>
      <c r="QZ347" s="225"/>
      <c r="RA347" s="225"/>
      <c r="RB347" s="225"/>
      <c r="RC347" s="225"/>
      <c r="RD347" s="225"/>
      <c r="RE347" s="225"/>
      <c r="RF347" s="225"/>
      <c r="RG347" s="225"/>
      <c r="RH347" s="225"/>
      <c r="RI347" s="225"/>
      <c r="RJ347" s="225"/>
      <c r="RK347" s="225"/>
      <c r="RL347" s="225"/>
      <c r="RM347" s="225"/>
      <c r="RN347" s="225"/>
      <c r="RO347" s="225"/>
      <c r="RP347" s="225"/>
      <c r="RQ347" s="225"/>
      <c r="RR347" s="225"/>
      <c r="RS347" s="225"/>
      <c r="RT347" s="225"/>
      <c r="RU347" s="225"/>
      <c r="RV347" s="225"/>
      <c r="RW347" s="225"/>
      <c r="RX347" s="225"/>
      <c r="RY347" s="225"/>
      <c r="RZ347" s="225"/>
      <c r="SA347" s="225"/>
      <c r="SB347" s="225"/>
      <c r="SC347" s="225"/>
      <c r="SD347" s="225"/>
      <c r="SE347" s="225"/>
      <c r="SF347" s="225"/>
      <c r="SG347" s="225"/>
      <c r="SH347" s="225"/>
      <c r="SI347" s="225"/>
      <c r="SJ347" s="225"/>
      <c r="SK347" s="225"/>
      <c r="SL347" s="225"/>
      <c r="SM347" s="225"/>
      <c r="SN347" s="225"/>
      <c r="SO347" s="225"/>
      <c r="SP347" s="225"/>
      <c r="SQ347" s="225"/>
      <c r="SR347" s="225"/>
      <c r="SS347" s="225"/>
      <c r="ST347" s="225"/>
      <c r="SU347" s="225"/>
      <c r="SV347" s="225"/>
      <c r="SW347" s="225"/>
      <c r="SX347" s="225"/>
      <c r="SY347" s="225"/>
      <c r="SZ347" s="225"/>
      <c r="TA347" s="225"/>
      <c r="TB347" s="225"/>
      <c r="TC347" s="225"/>
      <c r="TD347" s="225"/>
      <c r="TE347" s="225"/>
      <c r="TF347" s="225"/>
      <c r="TG347" s="225"/>
      <c r="TH347" s="225"/>
      <c r="TI347" s="225"/>
      <c r="TJ347" s="225"/>
      <c r="TK347" s="225"/>
      <c r="TL347" s="225"/>
      <c r="TM347" s="225"/>
      <c r="TN347" s="225"/>
      <c r="TO347" s="225"/>
      <c r="TP347" s="225"/>
      <c r="TQ347" s="225"/>
      <c r="TR347" s="225"/>
      <c r="TS347" s="225"/>
      <c r="TT347" s="225"/>
      <c r="TU347" s="225"/>
      <c r="TV347" s="225"/>
      <c r="TW347" s="225"/>
      <c r="TX347" s="225"/>
      <c r="TY347" s="225"/>
      <c r="TZ347" s="225"/>
      <c r="UA347" s="225"/>
      <c r="UB347" s="225"/>
      <c r="UC347" s="225"/>
      <c r="UD347" s="225"/>
      <c r="UE347" s="225"/>
      <c r="UF347" s="225"/>
      <c r="UG347" s="225"/>
      <c r="UH347" s="225"/>
      <c r="UI347" s="225"/>
      <c r="UJ347" s="225"/>
      <c r="UK347" s="225"/>
      <c r="UL347" s="225"/>
      <c r="UM347" s="225"/>
      <c r="UN347" s="225"/>
      <c r="UO347" s="225"/>
      <c r="UP347" s="225"/>
      <c r="UQ347" s="225"/>
      <c r="UR347" s="225"/>
      <c r="US347" s="225"/>
      <c r="UT347" s="225"/>
      <c r="UU347" s="225"/>
      <c r="UV347" s="225"/>
      <c r="UW347" s="225"/>
      <c r="UX347" s="225"/>
      <c r="UY347" s="225"/>
      <c r="UZ347" s="225"/>
      <c r="VA347" s="225"/>
      <c r="VB347" s="225"/>
      <c r="VC347" s="225"/>
      <c r="VD347" s="225"/>
      <c r="VE347" s="225"/>
      <c r="VF347" s="225"/>
      <c r="VG347" s="225"/>
      <c r="VH347" s="225"/>
      <c r="VI347" s="225"/>
      <c r="VJ347" s="225"/>
      <c r="VK347" s="225"/>
      <c r="VL347" s="225"/>
      <c r="VM347" s="225"/>
      <c r="VN347" s="225"/>
      <c r="VO347" s="225"/>
      <c r="VP347" s="225"/>
      <c r="VQ347" s="225"/>
      <c r="VR347" s="225"/>
      <c r="VS347" s="225"/>
      <c r="VT347" s="225"/>
      <c r="VU347" s="225"/>
      <c r="VV347" s="225"/>
      <c r="VW347" s="225"/>
      <c r="VX347" s="225"/>
      <c r="VY347" s="225"/>
      <c r="VZ347" s="225"/>
      <c r="WA347" s="225"/>
      <c r="WB347" s="225"/>
      <c r="WC347" s="225"/>
      <c r="WD347" s="225"/>
      <c r="WE347" s="225"/>
      <c r="WF347" s="225"/>
      <c r="WG347" s="225"/>
      <c r="WH347" s="225"/>
      <c r="WI347" s="225"/>
      <c r="WJ347" s="225"/>
      <c r="WK347" s="225"/>
      <c r="WL347" s="225"/>
      <c r="WM347" s="225"/>
      <c r="WN347" s="225"/>
      <c r="WO347" s="225"/>
      <c r="WP347" s="225"/>
      <c r="WQ347" s="225"/>
      <c r="WR347" s="225"/>
      <c r="WS347" s="225"/>
      <c r="WT347" s="225"/>
      <c r="WU347" s="225"/>
      <c r="WV347" s="225"/>
      <c r="WW347" s="225"/>
      <c r="WX347" s="225"/>
      <c r="WY347" s="225"/>
      <c r="WZ347" s="225"/>
      <c r="XA347" s="225"/>
      <c r="XB347" s="225"/>
      <c r="XC347" s="225"/>
      <c r="XD347" s="225"/>
      <c r="XE347" s="225"/>
      <c r="XF347" s="225"/>
      <c r="XG347" s="225"/>
      <c r="XH347" s="225"/>
      <c r="XI347" s="225"/>
      <c r="XJ347" s="225"/>
      <c r="XK347" s="225"/>
      <c r="XL347" s="225"/>
      <c r="XM347" s="225"/>
      <c r="XN347" s="225"/>
      <c r="XO347" s="225"/>
      <c r="XP347" s="225"/>
      <c r="XQ347" s="225"/>
      <c r="XR347" s="225"/>
      <c r="XS347" s="225"/>
      <c r="XT347" s="225"/>
      <c r="XU347" s="225"/>
      <c r="XV347" s="225"/>
      <c r="XW347" s="225"/>
      <c r="XX347" s="225"/>
      <c r="XY347" s="225"/>
      <c r="XZ347" s="225"/>
      <c r="YA347" s="225"/>
      <c r="YB347" s="225"/>
      <c r="YC347" s="225"/>
      <c r="YD347" s="225"/>
      <c r="YE347" s="225"/>
      <c r="YF347" s="225"/>
      <c r="YG347" s="225"/>
      <c r="YH347" s="225"/>
      <c r="YI347" s="225"/>
      <c r="YJ347" s="225"/>
      <c r="YK347" s="225"/>
      <c r="YL347" s="225"/>
      <c r="YM347" s="225"/>
      <c r="YN347" s="225"/>
      <c r="YO347" s="225"/>
      <c r="YP347" s="225"/>
      <c r="YQ347" s="225"/>
      <c r="YR347" s="225"/>
      <c r="YS347" s="225"/>
      <c r="YT347" s="225"/>
      <c r="YU347" s="225"/>
      <c r="YV347" s="225"/>
      <c r="YW347" s="225"/>
      <c r="YX347" s="225"/>
      <c r="YY347" s="225"/>
      <c r="YZ347" s="225"/>
      <c r="ZA347" s="225"/>
      <c r="ZB347" s="225"/>
      <c r="ZC347" s="225"/>
      <c r="ZD347" s="225"/>
      <c r="ZE347" s="225"/>
      <c r="ZF347" s="225"/>
      <c r="ZG347" s="225"/>
      <c r="ZH347" s="225"/>
      <c r="ZI347" s="225"/>
      <c r="ZJ347" s="225"/>
      <c r="ZK347" s="225"/>
      <c r="ZL347" s="225"/>
      <c r="ZM347" s="225"/>
      <c r="ZN347" s="225"/>
      <c r="ZO347" s="225"/>
      <c r="ZP347" s="225"/>
      <c r="ZQ347" s="225"/>
      <c r="ZR347" s="225"/>
      <c r="ZS347" s="225"/>
      <c r="ZT347" s="225"/>
      <c r="ZU347" s="225"/>
      <c r="ZV347" s="225"/>
      <c r="ZW347" s="225"/>
      <c r="ZX347" s="225"/>
      <c r="ZY347" s="225"/>
      <c r="ZZ347" s="225"/>
      <c r="AAA347" s="225"/>
      <c r="AAB347" s="225"/>
      <c r="AAC347" s="225"/>
      <c r="AAD347" s="225"/>
      <c r="AAE347" s="225"/>
      <c r="AAF347" s="225"/>
      <c r="AAG347" s="225"/>
      <c r="AAH347" s="225"/>
      <c r="AAI347" s="225"/>
      <c r="AAJ347" s="225"/>
      <c r="AAK347" s="225"/>
      <c r="AAL347" s="225"/>
      <c r="AAM347" s="225"/>
      <c r="AAN347" s="225"/>
      <c r="AAO347" s="225"/>
      <c r="AAP347" s="225"/>
      <c r="AAQ347" s="225"/>
      <c r="AAR347" s="225"/>
      <c r="AAS347" s="225"/>
      <c r="AAT347" s="225"/>
      <c r="AAU347" s="225"/>
      <c r="AAV347" s="225"/>
      <c r="AAW347" s="225"/>
      <c r="AAX347" s="225"/>
      <c r="AAY347" s="225"/>
      <c r="AAZ347" s="225"/>
      <c r="ABA347" s="225"/>
      <c r="ABB347" s="225"/>
      <c r="ABC347" s="225"/>
      <c r="ABD347" s="225"/>
      <c r="ABE347" s="225"/>
      <c r="ABF347" s="225"/>
      <c r="ABG347" s="225"/>
      <c r="ABH347" s="225"/>
      <c r="ABI347" s="225"/>
      <c r="ABJ347" s="225"/>
      <c r="ABK347" s="225"/>
      <c r="ABL347" s="225"/>
      <c r="ABM347" s="225"/>
      <c r="ABN347" s="225"/>
      <c r="ABO347" s="225"/>
      <c r="ABP347" s="225"/>
      <c r="ABQ347" s="225"/>
      <c r="ABR347" s="225"/>
      <c r="ABS347" s="225"/>
      <c r="ABT347" s="225"/>
      <c r="ABU347" s="225"/>
      <c r="ABV347" s="225"/>
      <c r="ABW347" s="225"/>
      <c r="ABX347" s="225"/>
      <c r="ABY347" s="225"/>
      <c r="ABZ347" s="225"/>
      <c r="ACA347" s="225"/>
      <c r="ACB347" s="225"/>
      <c r="ACC347" s="225"/>
      <c r="ACD347" s="225"/>
      <c r="ACE347" s="225"/>
      <c r="ACF347" s="225"/>
      <c r="ACG347" s="225"/>
      <c r="ACH347" s="225"/>
      <c r="ACI347" s="225"/>
      <c r="ACJ347" s="225"/>
      <c r="ACK347" s="225"/>
      <c r="ACL347" s="225"/>
      <c r="ACM347" s="225"/>
      <c r="ACN347" s="225"/>
      <c r="ACO347" s="225"/>
      <c r="ACP347" s="225"/>
      <c r="ACQ347" s="225"/>
      <c r="ACR347" s="225"/>
      <c r="ACS347" s="225"/>
      <c r="ACT347" s="225"/>
      <c r="ACU347" s="225"/>
      <c r="ACV347" s="225"/>
      <c r="ACW347" s="225"/>
      <c r="ACX347" s="225"/>
      <c r="ACY347" s="225"/>
      <c r="ACZ347" s="225"/>
      <c r="ADA347" s="225"/>
      <c r="ADB347" s="225"/>
      <c r="ADC347" s="225"/>
      <c r="ADD347" s="225"/>
      <c r="ADE347" s="225"/>
      <c r="ADF347" s="225"/>
      <c r="ADG347" s="225"/>
      <c r="ADH347" s="225"/>
      <c r="ADI347" s="225"/>
      <c r="ADJ347" s="225"/>
      <c r="ADK347" s="225"/>
      <c r="ADL347" s="225"/>
      <c r="ADM347" s="225"/>
      <c r="ADN347" s="225"/>
      <c r="ADO347" s="225"/>
      <c r="ADP347" s="225"/>
      <c r="ADQ347" s="225"/>
      <c r="ADR347" s="225"/>
      <c r="ADS347" s="225"/>
      <c r="ADT347" s="225"/>
      <c r="ADU347" s="225"/>
      <c r="ADV347" s="225"/>
      <c r="ADW347" s="225"/>
      <c r="ADX347" s="225"/>
      <c r="ADY347" s="225"/>
      <c r="ADZ347" s="225"/>
      <c r="AEA347" s="225"/>
      <c r="AEB347" s="225"/>
      <c r="AEC347" s="225"/>
      <c r="AED347" s="225"/>
      <c r="AEE347" s="225"/>
      <c r="AEF347" s="225"/>
      <c r="AEG347" s="225"/>
      <c r="AEH347" s="225"/>
      <c r="AEI347" s="225"/>
      <c r="AEJ347" s="225"/>
      <c r="AEK347" s="225"/>
      <c r="AEL347" s="225"/>
      <c r="AEM347" s="225"/>
      <c r="AEN347" s="225"/>
      <c r="AEO347" s="225"/>
      <c r="AEP347" s="225"/>
      <c r="AEQ347" s="225"/>
      <c r="AER347" s="225"/>
      <c r="AES347" s="225"/>
      <c r="AET347" s="225"/>
      <c r="AEU347" s="225"/>
      <c r="AEV347" s="225"/>
      <c r="AEW347" s="225"/>
      <c r="AEX347" s="225"/>
      <c r="AEY347" s="225"/>
      <c r="AEZ347" s="225"/>
      <c r="AFA347" s="225"/>
      <c r="AFB347" s="225"/>
      <c r="AFC347" s="225"/>
      <c r="AFD347" s="225"/>
      <c r="AFE347" s="225"/>
      <c r="AFF347" s="225"/>
      <c r="AFG347" s="225"/>
      <c r="AFH347" s="225"/>
      <c r="AFI347" s="225"/>
      <c r="AFJ347" s="225"/>
      <c r="AFK347" s="225"/>
      <c r="AFL347" s="225"/>
      <c r="AFM347" s="225"/>
      <c r="AFN347" s="225"/>
      <c r="AFO347" s="225"/>
      <c r="AFP347" s="225"/>
      <c r="AFQ347" s="225"/>
      <c r="AFR347" s="225"/>
      <c r="AFS347" s="225"/>
      <c r="AFT347" s="225"/>
      <c r="AFU347" s="225"/>
      <c r="AFV347" s="225"/>
      <c r="AFW347" s="225"/>
      <c r="AFX347" s="225"/>
      <c r="AFY347" s="225"/>
      <c r="AFZ347" s="225"/>
      <c r="AGA347" s="225"/>
      <c r="AGB347" s="225"/>
      <c r="AGC347" s="225"/>
      <c r="AGD347" s="225"/>
      <c r="AGE347" s="225"/>
      <c r="AGF347" s="225"/>
      <c r="AGG347" s="225"/>
      <c r="AGH347" s="225"/>
      <c r="AGI347" s="225"/>
      <c r="AGJ347" s="225"/>
      <c r="AGK347" s="225"/>
      <c r="AGL347" s="225"/>
      <c r="AGM347" s="225"/>
      <c r="AGN347" s="225"/>
      <c r="AGO347" s="225"/>
      <c r="AGP347" s="225"/>
      <c r="AGQ347" s="225"/>
      <c r="AGR347" s="225"/>
      <c r="AGS347" s="225"/>
      <c r="AGT347" s="225"/>
      <c r="AGU347" s="225"/>
      <c r="AGV347" s="225"/>
      <c r="AGW347" s="225"/>
      <c r="AGX347" s="225"/>
      <c r="AGY347" s="225"/>
      <c r="AGZ347" s="225"/>
      <c r="AHA347" s="225"/>
      <c r="AHB347" s="225"/>
      <c r="AHC347" s="225"/>
      <c r="AHD347" s="225"/>
      <c r="AHE347" s="225"/>
      <c r="AHF347" s="225"/>
      <c r="AHG347" s="225"/>
      <c r="AHH347" s="225"/>
      <c r="AHI347" s="225"/>
      <c r="AHJ347" s="225"/>
      <c r="AHK347" s="225"/>
      <c r="AHL347" s="225"/>
      <c r="AHM347" s="225"/>
      <c r="AHN347" s="225"/>
      <c r="AHO347" s="225"/>
      <c r="AHP347" s="225"/>
      <c r="AHQ347" s="225"/>
      <c r="AHR347" s="225"/>
      <c r="AHS347" s="225"/>
      <c r="AHT347" s="225"/>
      <c r="AHU347" s="225"/>
      <c r="AHV347" s="225"/>
      <c r="AHW347" s="225"/>
      <c r="AHX347" s="225"/>
      <c r="AHY347" s="225"/>
      <c r="AHZ347" s="225"/>
      <c r="AIA347" s="225"/>
      <c r="AIB347" s="225"/>
      <c r="AIC347" s="225"/>
      <c r="AID347" s="225"/>
      <c r="AIE347" s="225"/>
      <c r="AIF347" s="225"/>
      <c r="AIG347" s="225"/>
      <c r="AIH347" s="225"/>
      <c r="AII347" s="225"/>
      <c r="AIJ347" s="225"/>
      <c r="AIK347" s="225"/>
      <c r="AIL347" s="225"/>
      <c r="AIM347" s="225"/>
      <c r="AIN347" s="225"/>
      <c r="AIO347" s="225"/>
      <c r="AIP347" s="225"/>
      <c r="AIQ347" s="225"/>
      <c r="AIR347" s="225"/>
      <c r="AIS347" s="225"/>
      <c r="AIT347" s="225"/>
      <c r="AIU347" s="225"/>
      <c r="AIV347" s="225"/>
      <c r="AIW347" s="225"/>
      <c r="AIX347" s="225"/>
      <c r="AIY347" s="225"/>
      <c r="AIZ347" s="225"/>
      <c r="AJA347" s="225"/>
      <c r="AJB347" s="225"/>
      <c r="AJC347" s="225"/>
      <c r="AJD347" s="225"/>
      <c r="AJE347" s="225"/>
      <c r="AJF347" s="225"/>
      <c r="AJG347" s="225"/>
      <c r="AJH347" s="225"/>
      <c r="AJI347" s="225"/>
      <c r="AJJ347" s="225"/>
      <c r="AJK347" s="225"/>
      <c r="AJL347" s="225"/>
      <c r="AJM347" s="225"/>
      <c r="AJN347" s="225"/>
      <c r="AJO347" s="225"/>
      <c r="AJP347" s="225"/>
      <c r="AJQ347" s="225"/>
      <c r="AJR347" s="225"/>
      <c r="AJS347" s="225"/>
      <c r="AJT347" s="225"/>
      <c r="AJU347" s="225"/>
      <c r="AJV347" s="225"/>
      <c r="AJW347" s="225"/>
      <c r="AJX347" s="225"/>
      <c r="AJY347" s="225"/>
      <c r="AJZ347" s="225"/>
      <c r="AKA347" s="225"/>
      <c r="AKB347" s="225"/>
      <c r="AKC347" s="225"/>
      <c r="AKD347" s="225"/>
      <c r="AKE347" s="225"/>
      <c r="AKF347" s="225"/>
      <c r="AKG347" s="225"/>
      <c r="AKH347" s="225"/>
      <c r="AKI347" s="225"/>
      <c r="AKJ347" s="225"/>
      <c r="AKK347" s="225"/>
      <c r="AKL347" s="225"/>
      <c r="AKM347" s="225"/>
      <c r="AKN347" s="225"/>
      <c r="AKO347" s="225"/>
      <c r="AKP347" s="225"/>
      <c r="AKQ347" s="225"/>
      <c r="AKR347" s="225"/>
      <c r="AKS347" s="225"/>
      <c r="AKT347" s="225"/>
      <c r="AKU347" s="225"/>
      <c r="AKV347" s="225"/>
      <c r="AKW347" s="225"/>
      <c r="AKX347" s="225"/>
      <c r="AKY347" s="225"/>
      <c r="AKZ347" s="225"/>
      <c r="ALA347" s="225"/>
      <c r="ALB347" s="225"/>
      <c r="ALC347" s="225"/>
      <c r="ALD347" s="225"/>
      <c r="ALE347" s="225"/>
      <c r="ALF347" s="225"/>
      <c r="ALG347" s="225"/>
      <c r="ALH347" s="225"/>
      <c r="ALI347" s="225"/>
      <c r="ALJ347" s="225"/>
      <c r="ALK347" s="225"/>
      <c r="ALL347" s="225"/>
      <c r="ALM347" s="225"/>
      <c r="ALN347" s="225"/>
      <c r="ALO347" s="225"/>
      <c r="ALP347" s="225"/>
      <c r="ALQ347" s="225"/>
      <c r="ALR347" s="225"/>
      <c r="ALS347" s="225"/>
      <c r="ALT347" s="225"/>
      <c r="ALU347" s="225"/>
      <c r="ALV347" s="225"/>
      <c r="ALW347" s="225"/>
      <c r="ALX347" s="225"/>
      <c r="ALY347" s="225"/>
      <c r="ALZ347" s="225"/>
      <c r="AMA347" s="225"/>
      <c r="AMB347" s="225"/>
      <c r="AMC347" s="225"/>
      <c r="AMD347" s="225"/>
      <c r="AME347" s="225"/>
      <c r="AMF347" s="225"/>
      <c r="AMG347" s="225"/>
      <c r="AMH347" s="225"/>
      <c r="AMI347" s="225"/>
      <c r="AMJ347" s="225"/>
      <c r="AMK347" s="225"/>
      <c r="AML347" s="225"/>
      <c r="AMM347" s="225"/>
      <c r="AMN347" s="225"/>
    </row>
    <row r="348" spans="1:1028" s="226" customFormat="1" ht="28.5" x14ac:dyDescent="0.2">
      <c r="A348" s="227"/>
      <c r="B348" s="223" t="s">
        <v>1406</v>
      </c>
      <c r="C348" s="228" t="s">
        <v>541</v>
      </c>
      <c r="D348" s="223" t="s">
        <v>67</v>
      </c>
      <c r="E348" s="223" t="s">
        <v>542</v>
      </c>
      <c r="F348" s="152" t="s">
        <v>69</v>
      </c>
      <c r="G348" s="230">
        <v>2</v>
      </c>
      <c r="H348" s="154"/>
      <c r="I348" s="154">
        <f t="shared" si="135"/>
        <v>0</v>
      </c>
      <c r="J348" s="154">
        <v>7.81</v>
      </c>
      <c r="K348" s="154">
        <v>34.24</v>
      </c>
      <c r="L348" s="375">
        <f t="shared" si="130"/>
        <v>0.20810000000000001</v>
      </c>
      <c r="M348" s="154">
        <f t="shared" si="134"/>
        <v>0</v>
      </c>
      <c r="N348" s="154">
        <f t="shared" si="131"/>
        <v>42.050000000000004</v>
      </c>
      <c r="O348" s="154">
        <f t="shared" si="136"/>
        <v>15.62</v>
      </c>
      <c r="P348" s="154">
        <f t="shared" si="137"/>
        <v>68.48</v>
      </c>
      <c r="Q348" s="154">
        <f>ROUND(G348*M348,2)</f>
        <v>0</v>
      </c>
      <c r="R348" s="155" t="e">
        <f t="shared" si="138"/>
        <v>#DIV/0!</v>
      </c>
      <c r="S348" s="407"/>
      <c r="T348" s="318"/>
      <c r="U348" s="315"/>
      <c r="V348" s="318"/>
      <c r="W348" s="318"/>
      <c r="X348" s="318"/>
      <c r="Y348" s="317"/>
      <c r="Z348" s="318"/>
      <c r="AA348" s="318"/>
      <c r="AB348" s="318"/>
      <c r="AC348" s="318"/>
      <c r="AD348" s="318"/>
      <c r="AE348" s="318"/>
      <c r="AF348" s="318"/>
      <c r="AG348" s="318"/>
      <c r="AH348" s="318"/>
      <c r="AI348" s="318"/>
      <c r="AJ348" s="318"/>
      <c r="AK348" s="318"/>
      <c r="AL348" s="318"/>
      <c r="AM348" s="318"/>
      <c r="AN348" s="318"/>
      <c r="AO348" s="319"/>
      <c r="AP348" s="319"/>
      <c r="AQ348" s="319"/>
      <c r="AR348" s="319"/>
      <c r="AS348" s="319"/>
      <c r="AT348" s="319"/>
      <c r="AU348" s="319"/>
      <c r="AV348" s="319"/>
      <c r="AW348" s="319"/>
      <c r="AX348" s="319"/>
      <c r="AY348" s="319"/>
      <c r="AZ348" s="319"/>
      <c r="BA348" s="319"/>
      <c r="BB348" s="319"/>
      <c r="BC348" s="319"/>
      <c r="BD348" s="319"/>
      <c r="BE348" s="319"/>
      <c r="BF348" s="319"/>
      <c r="BG348" s="319"/>
      <c r="BH348" s="319"/>
      <c r="BI348" s="319"/>
      <c r="BJ348" s="319"/>
      <c r="BK348" s="225"/>
      <c r="BL348" s="225"/>
      <c r="BM348" s="225"/>
      <c r="BN348" s="225"/>
      <c r="BO348" s="225"/>
      <c r="BP348" s="225"/>
      <c r="BQ348" s="225"/>
      <c r="BR348" s="225"/>
      <c r="BS348" s="225"/>
      <c r="BT348" s="225"/>
      <c r="BU348" s="225"/>
      <c r="BV348" s="225"/>
      <c r="BW348" s="225"/>
      <c r="BX348" s="225"/>
      <c r="BY348" s="225"/>
      <c r="BZ348" s="225"/>
      <c r="CA348" s="225"/>
      <c r="CB348" s="225"/>
      <c r="CC348" s="225"/>
      <c r="CD348" s="225"/>
      <c r="CE348" s="225"/>
      <c r="CF348" s="225"/>
      <c r="CG348" s="225"/>
      <c r="CH348" s="225"/>
      <c r="CI348" s="225"/>
      <c r="CJ348" s="225"/>
      <c r="CK348" s="225"/>
      <c r="CL348" s="225"/>
      <c r="CM348" s="225"/>
      <c r="CN348" s="225"/>
      <c r="CO348" s="225"/>
      <c r="CP348" s="225"/>
      <c r="CQ348" s="225"/>
      <c r="CR348" s="225"/>
      <c r="CS348" s="225"/>
      <c r="CT348" s="225"/>
      <c r="CU348" s="225"/>
      <c r="CV348" s="225"/>
      <c r="CW348" s="225"/>
      <c r="CX348" s="225"/>
      <c r="CY348" s="225"/>
      <c r="CZ348" s="225"/>
      <c r="DA348" s="225"/>
      <c r="DB348" s="225"/>
      <c r="DC348" s="225"/>
      <c r="DD348" s="225"/>
      <c r="DE348" s="225"/>
      <c r="DF348" s="225"/>
      <c r="DG348" s="225"/>
      <c r="DH348" s="225"/>
      <c r="DI348" s="225"/>
      <c r="DJ348" s="225"/>
      <c r="DK348" s="225"/>
      <c r="DL348" s="225"/>
      <c r="DM348" s="225"/>
      <c r="DN348" s="225"/>
      <c r="DO348" s="225"/>
      <c r="DP348" s="225"/>
      <c r="DQ348" s="225"/>
      <c r="DR348" s="225"/>
      <c r="DS348" s="225"/>
      <c r="DT348" s="225"/>
      <c r="DU348" s="225"/>
      <c r="DV348" s="225"/>
      <c r="DW348" s="225"/>
      <c r="DX348" s="225"/>
      <c r="DY348" s="225"/>
      <c r="DZ348" s="225"/>
      <c r="EA348" s="225"/>
      <c r="EB348" s="225"/>
      <c r="EC348" s="225"/>
      <c r="ED348" s="225"/>
      <c r="EE348" s="225"/>
      <c r="EF348" s="225"/>
      <c r="EG348" s="225"/>
      <c r="EH348" s="225"/>
      <c r="EI348" s="225"/>
      <c r="EJ348" s="225"/>
      <c r="EK348" s="225"/>
      <c r="EL348" s="225"/>
      <c r="EM348" s="225"/>
      <c r="EN348" s="225"/>
      <c r="EO348" s="225"/>
      <c r="EP348" s="225"/>
      <c r="EQ348" s="225"/>
      <c r="ER348" s="225"/>
      <c r="ES348" s="225"/>
      <c r="ET348" s="225"/>
      <c r="EU348" s="225"/>
      <c r="EV348" s="225"/>
      <c r="EW348" s="225"/>
      <c r="EX348" s="225"/>
      <c r="EY348" s="225"/>
      <c r="EZ348" s="225"/>
      <c r="FA348" s="225"/>
      <c r="FB348" s="225"/>
      <c r="FC348" s="225"/>
      <c r="FD348" s="225"/>
      <c r="FE348" s="225"/>
      <c r="FF348" s="225"/>
      <c r="FG348" s="225"/>
      <c r="FH348" s="225"/>
      <c r="FI348" s="225"/>
      <c r="FJ348" s="225"/>
      <c r="FK348" s="225"/>
      <c r="FL348" s="225"/>
      <c r="FM348" s="225"/>
      <c r="FN348" s="225"/>
      <c r="FO348" s="225"/>
      <c r="FP348" s="225"/>
      <c r="FQ348" s="225"/>
      <c r="FR348" s="225"/>
      <c r="FS348" s="225"/>
      <c r="FT348" s="225"/>
      <c r="FU348" s="225"/>
      <c r="FV348" s="225"/>
      <c r="FW348" s="225"/>
      <c r="FX348" s="225"/>
      <c r="FY348" s="225"/>
      <c r="FZ348" s="225"/>
      <c r="GA348" s="225"/>
      <c r="GB348" s="225"/>
      <c r="GC348" s="225"/>
      <c r="GD348" s="225"/>
      <c r="GE348" s="225"/>
      <c r="GF348" s="225"/>
      <c r="GG348" s="225"/>
      <c r="GH348" s="225"/>
      <c r="GI348" s="225"/>
      <c r="GJ348" s="225"/>
      <c r="GK348" s="225"/>
      <c r="GL348" s="225"/>
      <c r="GM348" s="225"/>
      <c r="GN348" s="225"/>
      <c r="GO348" s="225"/>
      <c r="GP348" s="225"/>
      <c r="GQ348" s="225"/>
      <c r="GR348" s="225"/>
      <c r="GS348" s="225"/>
      <c r="GT348" s="225"/>
      <c r="GU348" s="225"/>
      <c r="GV348" s="225"/>
      <c r="GW348" s="225"/>
      <c r="GX348" s="225"/>
      <c r="GY348" s="225"/>
      <c r="GZ348" s="225"/>
      <c r="HA348" s="225"/>
      <c r="HB348" s="225"/>
      <c r="HC348" s="225"/>
      <c r="HD348" s="225"/>
      <c r="HE348" s="225"/>
      <c r="HF348" s="225"/>
      <c r="HG348" s="225"/>
      <c r="HH348" s="225"/>
      <c r="HI348" s="225"/>
      <c r="HJ348" s="225"/>
      <c r="HK348" s="225"/>
      <c r="HL348" s="225"/>
      <c r="HM348" s="225"/>
      <c r="HN348" s="225"/>
      <c r="HO348" s="225"/>
      <c r="HP348" s="225"/>
      <c r="HQ348" s="225"/>
      <c r="HR348" s="225"/>
      <c r="HS348" s="225"/>
      <c r="HT348" s="225"/>
      <c r="HU348" s="225"/>
      <c r="HV348" s="225"/>
      <c r="HW348" s="225"/>
      <c r="HX348" s="225"/>
      <c r="HY348" s="225"/>
      <c r="HZ348" s="225"/>
      <c r="IA348" s="225"/>
      <c r="IB348" s="225"/>
      <c r="IC348" s="225"/>
      <c r="ID348" s="225"/>
      <c r="IE348" s="225"/>
      <c r="IF348" s="225"/>
      <c r="IG348" s="225"/>
      <c r="IH348" s="225"/>
      <c r="II348" s="225"/>
      <c r="IJ348" s="225"/>
      <c r="IK348" s="225"/>
      <c r="IL348" s="225"/>
      <c r="IM348" s="225"/>
      <c r="IN348" s="225"/>
      <c r="IO348" s="225"/>
      <c r="IP348" s="225"/>
      <c r="IQ348" s="225"/>
      <c r="IR348" s="225"/>
      <c r="IS348" s="225"/>
      <c r="IT348" s="225"/>
      <c r="IU348" s="225"/>
      <c r="IV348" s="225"/>
      <c r="IW348" s="225"/>
      <c r="IX348" s="225"/>
      <c r="IY348" s="225"/>
      <c r="IZ348" s="225"/>
      <c r="JA348" s="225"/>
      <c r="JB348" s="225"/>
      <c r="JC348" s="225"/>
      <c r="JD348" s="225"/>
      <c r="JE348" s="225"/>
      <c r="JF348" s="225"/>
      <c r="JG348" s="225"/>
      <c r="JH348" s="225"/>
      <c r="JI348" s="225"/>
      <c r="JJ348" s="225"/>
      <c r="JK348" s="225"/>
      <c r="JL348" s="225"/>
      <c r="JM348" s="225"/>
      <c r="JN348" s="225"/>
      <c r="JO348" s="225"/>
      <c r="JP348" s="225"/>
      <c r="JQ348" s="225"/>
      <c r="JR348" s="225"/>
      <c r="JS348" s="225"/>
      <c r="JT348" s="225"/>
      <c r="JU348" s="225"/>
      <c r="JV348" s="225"/>
      <c r="JW348" s="225"/>
      <c r="JX348" s="225"/>
      <c r="JY348" s="225"/>
      <c r="JZ348" s="225"/>
      <c r="KA348" s="225"/>
      <c r="KB348" s="225"/>
      <c r="KC348" s="225"/>
      <c r="KD348" s="225"/>
      <c r="KE348" s="225"/>
      <c r="KF348" s="225"/>
      <c r="KG348" s="225"/>
      <c r="KH348" s="225"/>
      <c r="KI348" s="225"/>
      <c r="KJ348" s="225"/>
      <c r="KK348" s="225"/>
      <c r="KL348" s="225"/>
      <c r="KM348" s="225"/>
      <c r="KN348" s="225"/>
      <c r="KO348" s="225"/>
      <c r="KP348" s="225"/>
      <c r="KQ348" s="225"/>
      <c r="KR348" s="225"/>
      <c r="KS348" s="225"/>
      <c r="KT348" s="225"/>
      <c r="KU348" s="225"/>
      <c r="KV348" s="225"/>
      <c r="KW348" s="225"/>
      <c r="KX348" s="225"/>
      <c r="KY348" s="225"/>
      <c r="KZ348" s="225"/>
      <c r="LA348" s="225"/>
      <c r="LB348" s="225"/>
      <c r="LC348" s="225"/>
      <c r="LD348" s="225"/>
      <c r="LE348" s="225"/>
      <c r="LF348" s="225"/>
      <c r="LG348" s="225"/>
      <c r="LH348" s="225"/>
      <c r="LI348" s="225"/>
      <c r="LJ348" s="225"/>
      <c r="LK348" s="225"/>
      <c r="LL348" s="225"/>
      <c r="LM348" s="225"/>
      <c r="LN348" s="225"/>
      <c r="LO348" s="225"/>
      <c r="LP348" s="225"/>
      <c r="LQ348" s="225"/>
      <c r="LR348" s="225"/>
      <c r="LS348" s="225"/>
      <c r="LT348" s="225"/>
      <c r="LU348" s="225"/>
      <c r="LV348" s="225"/>
      <c r="LW348" s="225"/>
      <c r="LX348" s="225"/>
      <c r="LY348" s="225"/>
      <c r="LZ348" s="225"/>
      <c r="MA348" s="225"/>
      <c r="MB348" s="225"/>
      <c r="MC348" s="225"/>
      <c r="MD348" s="225"/>
      <c r="ME348" s="225"/>
      <c r="MF348" s="225"/>
      <c r="MG348" s="225"/>
      <c r="MH348" s="225"/>
      <c r="MI348" s="225"/>
      <c r="MJ348" s="225"/>
      <c r="MK348" s="225"/>
      <c r="ML348" s="225"/>
      <c r="MM348" s="225"/>
      <c r="MN348" s="225"/>
      <c r="MO348" s="225"/>
      <c r="MP348" s="225"/>
      <c r="MQ348" s="225"/>
      <c r="MR348" s="225"/>
      <c r="MS348" s="225"/>
      <c r="MT348" s="225"/>
      <c r="MU348" s="225"/>
      <c r="MV348" s="225"/>
      <c r="MW348" s="225"/>
      <c r="MX348" s="225"/>
      <c r="MY348" s="225"/>
      <c r="MZ348" s="225"/>
      <c r="NA348" s="225"/>
      <c r="NB348" s="225"/>
      <c r="NC348" s="225"/>
      <c r="ND348" s="225"/>
      <c r="NE348" s="225"/>
      <c r="NF348" s="225"/>
      <c r="NG348" s="225"/>
      <c r="NH348" s="225"/>
      <c r="NI348" s="225"/>
      <c r="NJ348" s="225"/>
      <c r="NK348" s="225"/>
      <c r="NL348" s="225"/>
      <c r="NM348" s="225"/>
      <c r="NN348" s="225"/>
      <c r="NO348" s="225"/>
      <c r="NP348" s="225"/>
      <c r="NQ348" s="225"/>
      <c r="NR348" s="225"/>
      <c r="NS348" s="225"/>
      <c r="NT348" s="225"/>
      <c r="NU348" s="225"/>
      <c r="NV348" s="225"/>
      <c r="NW348" s="225"/>
      <c r="NX348" s="225"/>
      <c r="NY348" s="225"/>
      <c r="NZ348" s="225"/>
      <c r="OA348" s="225"/>
      <c r="OB348" s="225"/>
      <c r="OC348" s="225"/>
      <c r="OD348" s="225"/>
      <c r="OE348" s="225"/>
      <c r="OF348" s="225"/>
      <c r="OG348" s="225"/>
      <c r="OH348" s="225"/>
      <c r="OI348" s="225"/>
      <c r="OJ348" s="225"/>
      <c r="OK348" s="225"/>
      <c r="OL348" s="225"/>
      <c r="OM348" s="225"/>
      <c r="ON348" s="225"/>
      <c r="OO348" s="225"/>
      <c r="OP348" s="225"/>
      <c r="OQ348" s="225"/>
      <c r="OR348" s="225"/>
      <c r="OS348" s="225"/>
      <c r="OT348" s="225"/>
      <c r="OU348" s="225"/>
      <c r="OV348" s="225"/>
      <c r="OW348" s="225"/>
      <c r="OX348" s="225"/>
      <c r="OY348" s="225"/>
      <c r="OZ348" s="225"/>
      <c r="PA348" s="225"/>
      <c r="PB348" s="225"/>
      <c r="PC348" s="225"/>
      <c r="PD348" s="225"/>
      <c r="PE348" s="225"/>
      <c r="PF348" s="225"/>
      <c r="PG348" s="225"/>
      <c r="PH348" s="225"/>
      <c r="PI348" s="225"/>
      <c r="PJ348" s="225"/>
      <c r="PK348" s="225"/>
      <c r="PL348" s="225"/>
      <c r="PM348" s="225"/>
      <c r="PN348" s="225"/>
      <c r="PO348" s="225"/>
      <c r="PP348" s="225"/>
      <c r="PQ348" s="225"/>
      <c r="PR348" s="225"/>
      <c r="PS348" s="225"/>
      <c r="PT348" s="225"/>
      <c r="PU348" s="225"/>
      <c r="PV348" s="225"/>
      <c r="PW348" s="225"/>
      <c r="PX348" s="225"/>
      <c r="PY348" s="225"/>
      <c r="PZ348" s="225"/>
      <c r="QA348" s="225"/>
      <c r="QB348" s="225"/>
      <c r="QC348" s="225"/>
      <c r="QD348" s="225"/>
      <c r="QE348" s="225"/>
      <c r="QF348" s="225"/>
      <c r="QG348" s="225"/>
      <c r="QH348" s="225"/>
      <c r="QI348" s="225"/>
      <c r="QJ348" s="225"/>
      <c r="QK348" s="225"/>
      <c r="QL348" s="225"/>
      <c r="QM348" s="225"/>
      <c r="QN348" s="225"/>
      <c r="QO348" s="225"/>
      <c r="QP348" s="225"/>
      <c r="QQ348" s="225"/>
      <c r="QR348" s="225"/>
      <c r="QS348" s="225"/>
      <c r="QT348" s="225"/>
      <c r="QU348" s="225"/>
      <c r="QV348" s="225"/>
      <c r="QW348" s="225"/>
      <c r="QX348" s="225"/>
      <c r="QY348" s="225"/>
      <c r="QZ348" s="225"/>
      <c r="RA348" s="225"/>
      <c r="RB348" s="225"/>
      <c r="RC348" s="225"/>
      <c r="RD348" s="225"/>
      <c r="RE348" s="225"/>
      <c r="RF348" s="225"/>
      <c r="RG348" s="225"/>
      <c r="RH348" s="225"/>
      <c r="RI348" s="225"/>
      <c r="RJ348" s="225"/>
      <c r="RK348" s="225"/>
      <c r="RL348" s="225"/>
      <c r="RM348" s="225"/>
      <c r="RN348" s="225"/>
      <c r="RO348" s="225"/>
      <c r="RP348" s="225"/>
      <c r="RQ348" s="225"/>
      <c r="RR348" s="225"/>
      <c r="RS348" s="225"/>
      <c r="RT348" s="225"/>
      <c r="RU348" s="225"/>
      <c r="RV348" s="225"/>
      <c r="RW348" s="225"/>
      <c r="RX348" s="225"/>
      <c r="RY348" s="225"/>
      <c r="RZ348" s="225"/>
      <c r="SA348" s="225"/>
      <c r="SB348" s="225"/>
      <c r="SC348" s="225"/>
      <c r="SD348" s="225"/>
      <c r="SE348" s="225"/>
      <c r="SF348" s="225"/>
      <c r="SG348" s="225"/>
      <c r="SH348" s="225"/>
      <c r="SI348" s="225"/>
      <c r="SJ348" s="225"/>
      <c r="SK348" s="225"/>
      <c r="SL348" s="225"/>
      <c r="SM348" s="225"/>
      <c r="SN348" s="225"/>
      <c r="SO348" s="225"/>
      <c r="SP348" s="225"/>
      <c r="SQ348" s="225"/>
      <c r="SR348" s="225"/>
      <c r="SS348" s="225"/>
      <c r="ST348" s="225"/>
      <c r="SU348" s="225"/>
      <c r="SV348" s="225"/>
      <c r="SW348" s="225"/>
      <c r="SX348" s="225"/>
      <c r="SY348" s="225"/>
      <c r="SZ348" s="225"/>
      <c r="TA348" s="225"/>
      <c r="TB348" s="225"/>
      <c r="TC348" s="225"/>
      <c r="TD348" s="225"/>
      <c r="TE348" s="225"/>
      <c r="TF348" s="225"/>
      <c r="TG348" s="225"/>
      <c r="TH348" s="225"/>
      <c r="TI348" s="225"/>
      <c r="TJ348" s="225"/>
      <c r="TK348" s="225"/>
      <c r="TL348" s="225"/>
      <c r="TM348" s="225"/>
      <c r="TN348" s="225"/>
      <c r="TO348" s="225"/>
      <c r="TP348" s="225"/>
      <c r="TQ348" s="225"/>
      <c r="TR348" s="225"/>
      <c r="TS348" s="225"/>
      <c r="TT348" s="225"/>
      <c r="TU348" s="225"/>
      <c r="TV348" s="225"/>
      <c r="TW348" s="225"/>
      <c r="TX348" s="225"/>
      <c r="TY348" s="225"/>
      <c r="TZ348" s="225"/>
      <c r="UA348" s="225"/>
      <c r="UB348" s="225"/>
      <c r="UC348" s="225"/>
      <c r="UD348" s="225"/>
      <c r="UE348" s="225"/>
      <c r="UF348" s="225"/>
      <c r="UG348" s="225"/>
      <c r="UH348" s="225"/>
      <c r="UI348" s="225"/>
      <c r="UJ348" s="225"/>
      <c r="UK348" s="225"/>
      <c r="UL348" s="225"/>
      <c r="UM348" s="225"/>
      <c r="UN348" s="225"/>
      <c r="UO348" s="225"/>
      <c r="UP348" s="225"/>
      <c r="UQ348" s="225"/>
      <c r="UR348" s="225"/>
      <c r="US348" s="225"/>
      <c r="UT348" s="225"/>
      <c r="UU348" s="225"/>
      <c r="UV348" s="225"/>
      <c r="UW348" s="225"/>
      <c r="UX348" s="225"/>
      <c r="UY348" s="225"/>
      <c r="UZ348" s="225"/>
      <c r="VA348" s="225"/>
      <c r="VB348" s="225"/>
      <c r="VC348" s="225"/>
      <c r="VD348" s="225"/>
      <c r="VE348" s="225"/>
      <c r="VF348" s="225"/>
      <c r="VG348" s="225"/>
      <c r="VH348" s="225"/>
      <c r="VI348" s="225"/>
      <c r="VJ348" s="225"/>
      <c r="VK348" s="225"/>
      <c r="VL348" s="225"/>
      <c r="VM348" s="225"/>
      <c r="VN348" s="225"/>
      <c r="VO348" s="225"/>
      <c r="VP348" s="225"/>
      <c r="VQ348" s="225"/>
      <c r="VR348" s="225"/>
      <c r="VS348" s="225"/>
      <c r="VT348" s="225"/>
      <c r="VU348" s="225"/>
      <c r="VV348" s="225"/>
      <c r="VW348" s="225"/>
      <c r="VX348" s="225"/>
      <c r="VY348" s="225"/>
      <c r="VZ348" s="225"/>
      <c r="WA348" s="225"/>
      <c r="WB348" s="225"/>
      <c r="WC348" s="225"/>
      <c r="WD348" s="225"/>
      <c r="WE348" s="225"/>
      <c r="WF348" s="225"/>
      <c r="WG348" s="225"/>
      <c r="WH348" s="225"/>
      <c r="WI348" s="225"/>
      <c r="WJ348" s="225"/>
      <c r="WK348" s="225"/>
      <c r="WL348" s="225"/>
      <c r="WM348" s="225"/>
      <c r="WN348" s="225"/>
      <c r="WO348" s="225"/>
      <c r="WP348" s="225"/>
      <c r="WQ348" s="225"/>
      <c r="WR348" s="225"/>
      <c r="WS348" s="225"/>
      <c r="WT348" s="225"/>
      <c r="WU348" s="225"/>
      <c r="WV348" s="225"/>
      <c r="WW348" s="225"/>
      <c r="WX348" s="225"/>
      <c r="WY348" s="225"/>
      <c r="WZ348" s="225"/>
      <c r="XA348" s="225"/>
      <c r="XB348" s="225"/>
      <c r="XC348" s="225"/>
      <c r="XD348" s="225"/>
      <c r="XE348" s="225"/>
      <c r="XF348" s="225"/>
      <c r="XG348" s="225"/>
      <c r="XH348" s="225"/>
      <c r="XI348" s="225"/>
      <c r="XJ348" s="225"/>
      <c r="XK348" s="225"/>
      <c r="XL348" s="225"/>
      <c r="XM348" s="225"/>
      <c r="XN348" s="225"/>
      <c r="XO348" s="225"/>
      <c r="XP348" s="225"/>
      <c r="XQ348" s="225"/>
      <c r="XR348" s="225"/>
      <c r="XS348" s="225"/>
      <c r="XT348" s="225"/>
      <c r="XU348" s="225"/>
      <c r="XV348" s="225"/>
      <c r="XW348" s="225"/>
      <c r="XX348" s="225"/>
      <c r="XY348" s="225"/>
      <c r="XZ348" s="225"/>
      <c r="YA348" s="225"/>
      <c r="YB348" s="225"/>
      <c r="YC348" s="225"/>
      <c r="YD348" s="225"/>
      <c r="YE348" s="225"/>
      <c r="YF348" s="225"/>
      <c r="YG348" s="225"/>
      <c r="YH348" s="225"/>
      <c r="YI348" s="225"/>
      <c r="YJ348" s="225"/>
      <c r="YK348" s="225"/>
      <c r="YL348" s="225"/>
      <c r="YM348" s="225"/>
      <c r="YN348" s="225"/>
      <c r="YO348" s="225"/>
      <c r="YP348" s="225"/>
      <c r="YQ348" s="225"/>
      <c r="YR348" s="225"/>
      <c r="YS348" s="225"/>
      <c r="YT348" s="225"/>
      <c r="YU348" s="225"/>
      <c r="YV348" s="225"/>
      <c r="YW348" s="225"/>
      <c r="YX348" s="225"/>
      <c r="YY348" s="225"/>
      <c r="YZ348" s="225"/>
      <c r="ZA348" s="225"/>
      <c r="ZB348" s="225"/>
      <c r="ZC348" s="225"/>
      <c r="ZD348" s="225"/>
      <c r="ZE348" s="225"/>
      <c r="ZF348" s="225"/>
      <c r="ZG348" s="225"/>
      <c r="ZH348" s="225"/>
      <c r="ZI348" s="225"/>
      <c r="ZJ348" s="225"/>
      <c r="ZK348" s="225"/>
      <c r="ZL348" s="225"/>
      <c r="ZM348" s="225"/>
      <c r="ZN348" s="225"/>
      <c r="ZO348" s="225"/>
      <c r="ZP348" s="225"/>
      <c r="ZQ348" s="225"/>
      <c r="ZR348" s="225"/>
      <c r="ZS348" s="225"/>
      <c r="ZT348" s="225"/>
      <c r="ZU348" s="225"/>
      <c r="ZV348" s="225"/>
      <c r="ZW348" s="225"/>
      <c r="ZX348" s="225"/>
      <c r="ZY348" s="225"/>
      <c r="ZZ348" s="225"/>
      <c r="AAA348" s="225"/>
      <c r="AAB348" s="225"/>
      <c r="AAC348" s="225"/>
      <c r="AAD348" s="225"/>
      <c r="AAE348" s="225"/>
      <c r="AAF348" s="225"/>
      <c r="AAG348" s="225"/>
      <c r="AAH348" s="225"/>
      <c r="AAI348" s="225"/>
      <c r="AAJ348" s="225"/>
      <c r="AAK348" s="225"/>
      <c r="AAL348" s="225"/>
      <c r="AAM348" s="225"/>
      <c r="AAN348" s="225"/>
      <c r="AAO348" s="225"/>
      <c r="AAP348" s="225"/>
      <c r="AAQ348" s="225"/>
      <c r="AAR348" s="225"/>
      <c r="AAS348" s="225"/>
      <c r="AAT348" s="225"/>
      <c r="AAU348" s="225"/>
      <c r="AAV348" s="225"/>
      <c r="AAW348" s="225"/>
      <c r="AAX348" s="225"/>
      <c r="AAY348" s="225"/>
      <c r="AAZ348" s="225"/>
      <c r="ABA348" s="225"/>
      <c r="ABB348" s="225"/>
      <c r="ABC348" s="225"/>
      <c r="ABD348" s="225"/>
      <c r="ABE348" s="225"/>
      <c r="ABF348" s="225"/>
      <c r="ABG348" s="225"/>
      <c r="ABH348" s="225"/>
      <c r="ABI348" s="225"/>
      <c r="ABJ348" s="225"/>
      <c r="ABK348" s="225"/>
      <c r="ABL348" s="225"/>
      <c r="ABM348" s="225"/>
      <c r="ABN348" s="225"/>
      <c r="ABO348" s="225"/>
      <c r="ABP348" s="225"/>
      <c r="ABQ348" s="225"/>
      <c r="ABR348" s="225"/>
      <c r="ABS348" s="225"/>
      <c r="ABT348" s="225"/>
      <c r="ABU348" s="225"/>
      <c r="ABV348" s="225"/>
      <c r="ABW348" s="225"/>
      <c r="ABX348" s="225"/>
      <c r="ABY348" s="225"/>
      <c r="ABZ348" s="225"/>
      <c r="ACA348" s="225"/>
      <c r="ACB348" s="225"/>
      <c r="ACC348" s="225"/>
      <c r="ACD348" s="225"/>
      <c r="ACE348" s="225"/>
      <c r="ACF348" s="225"/>
      <c r="ACG348" s="225"/>
      <c r="ACH348" s="225"/>
      <c r="ACI348" s="225"/>
      <c r="ACJ348" s="225"/>
      <c r="ACK348" s="225"/>
      <c r="ACL348" s="225"/>
      <c r="ACM348" s="225"/>
      <c r="ACN348" s="225"/>
      <c r="ACO348" s="225"/>
      <c r="ACP348" s="225"/>
      <c r="ACQ348" s="225"/>
      <c r="ACR348" s="225"/>
      <c r="ACS348" s="225"/>
      <c r="ACT348" s="225"/>
      <c r="ACU348" s="225"/>
      <c r="ACV348" s="225"/>
      <c r="ACW348" s="225"/>
      <c r="ACX348" s="225"/>
      <c r="ACY348" s="225"/>
      <c r="ACZ348" s="225"/>
      <c r="ADA348" s="225"/>
      <c r="ADB348" s="225"/>
      <c r="ADC348" s="225"/>
      <c r="ADD348" s="225"/>
      <c r="ADE348" s="225"/>
      <c r="ADF348" s="225"/>
      <c r="ADG348" s="225"/>
      <c r="ADH348" s="225"/>
      <c r="ADI348" s="225"/>
      <c r="ADJ348" s="225"/>
      <c r="ADK348" s="225"/>
      <c r="ADL348" s="225"/>
      <c r="ADM348" s="225"/>
      <c r="ADN348" s="225"/>
      <c r="ADO348" s="225"/>
      <c r="ADP348" s="225"/>
      <c r="ADQ348" s="225"/>
      <c r="ADR348" s="225"/>
      <c r="ADS348" s="225"/>
      <c r="ADT348" s="225"/>
      <c r="ADU348" s="225"/>
      <c r="ADV348" s="225"/>
      <c r="ADW348" s="225"/>
      <c r="ADX348" s="225"/>
      <c r="ADY348" s="225"/>
      <c r="ADZ348" s="225"/>
      <c r="AEA348" s="225"/>
      <c r="AEB348" s="225"/>
      <c r="AEC348" s="225"/>
      <c r="AED348" s="225"/>
      <c r="AEE348" s="225"/>
      <c r="AEF348" s="225"/>
      <c r="AEG348" s="225"/>
      <c r="AEH348" s="225"/>
      <c r="AEI348" s="225"/>
      <c r="AEJ348" s="225"/>
      <c r="AEK348" s="225"/>
      <c r="AEL348" s="225"/>
      <c r="AEM348" s="225"/>
      <c r="AEN348" s="225"/>
      <c r="AEO348" s="225"/>
      <c r="AEP348" s="225"/>
      <c r="AEQ348" s="225"/>
      <c r="AER348" s="225"/>
      <c r="AES348" s="225"/>
      <c r="AET348" s="225"/>
      <c r="AEU348" s="225"/>
      <c r="AEV348" s="225"/>
      <c r="AEW348" s="225"/>
      <c r="AEX348" s="225"/>
      <c r="AEY348" s="225"/>
      <c r="AEZ348" s="225"/>
      <c r="AFA348" s="225"/>
      <c r="AFB348" s="225"/>
      <c r="AFC348" s="225"/>
      <c r="AFD348" s="225"/>
      <c r="AFE348" s="225"/>
      <c r="AFF348" s="225"/>
      <c r="AFG348" s="225"/>
      <c r="AFH348" s="225"/>
      <c r="AFI348" s="225"/>
      <c r="AFJ348" s="225"/>
      <c r="AFK348" s="225"/>
      <c r="AFL348" s="225"/>
      <c r="AFM348" s="225"/>
      <c r="AFN348" s="225"/>
      <c r="AFO348" s="225"/>
      <c r="AFP348" s="225"/>
      <c r="AFQ348" s="225"/>
      <c r="AFR348" s="225"/>
      <c r="AFS348" s="225"/>
      <c r="AFT348" s="225"/>
      <c r="AFU348" s="225"/>
      <c r="AFV348" s="225"/>
      <c r="AFW348" s="225"/>
      <c r="AFX348" s="225"/>
      <c r="AFY348" s="225"/>
      <c r="AFZ348" s="225"/>
      <c r="AGA348" s="225"/>
      <c r="AGB348" s="225"/>
      <c r="AGC348" s="225"/>
      <c r="AGD348" s="225"/>
      <c r="AGE348" s="225"/>
      <c r="AGF348" s="225"/>
      <c r="AGG348" s="225"/>
      <c r="AGH348" s="225"/>
      <c r="AGI348" s="225"/>
      <c r="AGJ348" s="225"/>
      <c r="AGK348" s="225"/>
      <c r="AGL348" s="225"/>
      <c r="AGM348" s="225"/>
      <c r="AGN348" s="225"/>
      <c r="AGO348" s="225"/>
      <c r="AGP348" s="225"/>
      <c r="AGQ348" s="225"/>
      <c r="AGR348" s="225"/>
      <c r="AGS348" s="225"/>
      <c r="AGT348" s="225"/>
      <c r="AGU348" s="225"/>
      <c r="AGV348" s="225"/>
      <c r="AGW348" s="225"/>
      <c r="AGX348" s="225"/>
      <c r="AGY348" s="225"/>
      <c r="AGZ348" s="225"/>
      <c r="AHA348" s="225"/>
      <c r="AHB348" s="225"/>
      <c r="AHC348" s="225"/>
      <c r="AHD348" s="225"/>
      <c r="AHE348" s="225"/>
      <c r="AHF348" s="225"/>
      <c r="AHG348" s="225"/>
      <c r="AHH348" s="225"/>
      <c r="AHI348" s="225"/>
      <c r="AHJ348" s="225"/>
      <c r="AHK348" s="225"/>
      <c r="AHL348" s="225"/>
      <c r="AHM348" s="225"/>
      <c r="AHN348" s="225"/>
      <c r="AHO348" s="225"/>
      <c r="AHP348" s="225"/>
      <c r="AHQ348" s="225"/>
      <c r="AHR348" s="225"/>
      <c r="AHS348" s="225"/>
      <c r="AHT348" s="225"/>
      <c r="AHU348" s="225"/>
      <c r="AHV348" s="225"/>
      <c r="AHW348" s="225"/>
      <c r="AHX348" s="225"/>
      <c r="AHY348" s="225"/>
      <c r="AHZ348" s="225"/>
      <c r="AIA348" s="225"/>
      <c r="AIB348" s="225"/>
      <c r="AIC348" s="225"/>
      <c r="AID348" s="225"/>
      <c r="AIE348" s="225"/>
      <c r="AIF348" s="225"/>
      <c r="AIG348" s="225"/>
      <c r="AIH348" s="225"/>
      <c r="AII348" s="225"/>
      <c r="AIJ348" s="225"/>
      <c r="AIK348" s="225"/>
      <c r="AIL348" s="225"/>
      <c r="AIM348" s="225"/>
      <c r="AIN348" s="225"/>
      <c r="AIO348" s="225"/>
      <c r="AIP348" s="225"/>
      <c r="AIQ348" s="225"/>
      <c r="AIR348" s="225"/>
      <c r="AIS348" s="225"/>
      <c r="AIT348" s="225"/>
      <c r="AIU348" s="225"/>
      <c r="AIV348" s="225"/>
      <c r="AIW348" s="225"/>
      <c r="AIX348" s="225"/>
      <c r="AIY348" s="225"/>
      <c r="AIZ348" s="225"/>
      <c r="AJA348" s="225"/>
      <c r="AJB348" s="225"/>
      <c r="AJC348" s="225"/>
      <c r="AJD348" s="225"/>
      <c r="AJE348" s="225"/>
      <c r="AJF348" s="225"/>
      <c r="AJG348" s="225"/>
      <c r="AJH348" s="225"/>
      <c r="AJI348" s="225"/>
      <c r="AJJ348" s="225"/>
      <c r="AJK348" s="225"/>
      <c r="AJL348" s="225"/>
      <c r="AJM348" s="225"/>
      <c r="AJN348" s="225"/>
      <c r="AJO348" s="225"/>
      <c r="AJP348" s="225"/>
      <c r="AJQ348" s="225"/>
      <c r="AJR348" s="225"/>
      <c r="AJS348" s="225"/>
      <c r="AJT348" s="225"/>
      <c r="AJU348" s="225"/>
      <c r="AJV348" s="225"/>
      <c r="AJW348" s="225"/>
      <c r="AJX348" s="225"/>
      <c r="AJY348" s="225"/>
      <c r="AJZ348" s="225"/>
      <c r="AKA348" s="225"/>
      <c r="AKB348" s="225"/>
      <c r="AKC348" s="225"/>
      <c r="AKD348" s="225"/>
      <c r="AKE348" s="225"/>
      <c r="AKF348" s="225"/>
      <c r="AKG348" s="225"/>
      <c r="AKH348" s="225"/>
      <c r="AKI348" s="225"/>
      <c r="AKJ348" s="225"/>
      <c r="AKK348" s="225"/>
      <c r="AKL348" s="225"/>
      <c r="AKM348" s="225"/>
      <c r="AKN348" s="225"/>
      <c r="AKO348" s="225"/>
      <c r="AKP348" s="225"/>
      <c r="AKQ348" s="225"/>
      <c r="AKR348" s="225"/>
      <c r="AKS348" s="225"/>
      <c r="AKT348" s="225"/>
      <c r="AKU348" s="225"/>
      <c r="AKV348" s="225"/>
      <c r="AKW348" s="225"/>
      <c r="AKX348" s="225"/>
      <c r="AKY348" s="225"/>
      <c r="AKZ348" s="225"/>
      <c r="ALA348" s="225"/>
      <c r="ALB348" s="225"/>
      <c r="ALC348" s="225"/>
      <c r="ALD348" s="225"/>
      <c r="ALE348" s="225"/>
      <c r="ALF348" s="225"/>
      <c r="ALG348" s="225"/>
      <c r="ALH348" s="225"/>
      <c r="ALI348" s="225"/>
      <c r="ALJ348" s="225"/>
      <c r="ALK348" s="225"/>
      <c r="ALL348" s="225"/>
      <c r="ALM348" s="225"/>
      <c r="ALN348" s="225"/>
      <c r="ALO348" s="225"/>
      <c r="ALP348" s="225"/>
      <c r="ALQ348" s="225"/>
      <c r="ALR348" s="225"/>
      <c r="ALS348" s="225"/>
      <c r="ALT348" s="225"/>
      <c r="ALU348" s="225"/>
      <c r="ALV348" s="225"/>
      <c r="ALW348" s="225"/>
      <c r="ALX348" s="225"/>
      <c r="ALY348" s="225"/>
      <c r="ALZ348" s="225"/>
      <c r="AMA348" s="225"/>
      <c r="AMB348" s="225"/>
      <c r="AMC348" s="225"/>
      <c r="AMD348" s="225"/>
      <c r="AME348" s="225"/>
      <c r="AMF348" s="225"/>
      <c r="AMG348" s="225"/>
      <c r="AMH348" s="225"/>
      <c r="AMI348" s="225"/>
      <c r="AMJ348" s="225"/>
      <c r="AMK348" s="225"/>
      <c r="AML348" s="225"/>
      <c r="AMM348" s="225"/>
      <c r="AMN348" s="225"/>
    </row>
    <row r="349" spans="1:1028" ht="15" x14ac:dyDescent="0.2">
      <c r="A349" s="59"/>
      <c r="B349" s="146" t="s">
        <v>708</v>
      </c>
      <c r="C349" s="146"/>
      <c r="D349" s="146"/>
      <c r="E349" s="146" t="s">
        <v>709</v>
      </c>
      <c r="F349" s="146"/>
      <c r="G349" s="147"/>
      <c r="H349" s="148"/>
      <c r="I349" s="205"/>
      <c r="J349" s="146"/>
      <c r="K349" s="146"/>
      <c r="L349" s="376"/>
      <c r="M349" s="376"/>
      <c r="N349" s="146"/>
      <c r="O349" s="146"/>
      <c r="P349" s="146"/>
      <c r="Q349" s="330">
        <f>SUM(Q350:Q367)</f>
        <v>0</v>
      </c>
      <c r="R349" s="331" t="e">
        <f t="shared" ref="R349:R380" si="139">Q349/$P$586</f>
        <v>#DIV/0!</v>
      </c>
      <c r="S349" s="407"/>
      <c r="T349" s="318"/>
      <c r="U349" s="315"/>
      <c r="V349" s="318"/>
      <c r="W349" s="318"/>
      <c r="X349" s="318"/>
      <c r="Y349" s="317"/>
      <c r="Z349" s="318"/>
      <c r="AA349" s="318"/>
      <c r="AB349" s="318"/>
      <c r="AC349" s="318"/>
      <c r="AD349" s="318"/>
      <c r="AE349" s="318"/>
      <c r="AF349" s="318"/>
      <c r="AG349" s="318"/>
      <c r="AH349" s="318"/>
      <c r="AI349" s="318"/>
      <c r="AJ349" s="318"/>
      <c r="AK349" s="318"/>
      <c r="AL349" s="318"/>
      <c r="AM349" s="318"/>
      <c r="AN349" s="318"/>
      <c r="AO349" s="319"/>
      <c r="AP349" s="319"/>
      <c r="AQ349" s="319"/>
      <c r="AR349" s="319"/>
      <c r="AS349" s="319"/>
      <c r="AT349" s="319"/>
      <c r="AU349" s="319"/>
      <c r="AV349" s="319"/>
      <c r="AW349" s="319"/>
      <c r="AX349" s="319"/>
      <c r="AY349" s="319"/>
      <c r="AZ349" s="319"/>
      <c r="BA349" s="319"/>
      <c r="BB349" s="319"/>
      <c r="BC349" s="319"/>
      <c r="BD349" s="319"/>
      <c r="BE349" s="319"/>
      <c r="BF349" s="319"/>
      <c r="BG349" s="319"/>
      <c r="BH349" s="319"/>
      <c r="BI349" s="319"/>
      <c r="BJ349" s="319"/>
    </row>
    <row r="350" spans="1:1028" ht="28.5" x14ac:dyDescent="0.2">
      <c r="A350" s="59"/>
      <c r="B350" s="150" t="s">
        <v>710</v>
      </c>
      <c r="C350" s="151" t="s">
        <v>711</v>
      </c>
      <c r="D350" s="150" t="s">
        <v>54</v>
      </c>
      <c r="E350" s="223" t="s">
        <v>712</v>
      </c>
      <c r="F350" s="152" t="s">
        <v>325</v>
      </c>
      <c r="G350" s="230">
        <v>2</v>
      </c>
      <c r="H350" s="154"/>
      <c r="I350" s="154">
        <f t="shared" ref="I350:I367" si="140">ROUND(G350*H350,2)</f>
        <v>0</v>
      </c>
      <c r="J350" s="154">
        <v>180.78</v>
      </c>
      <c r="K350" s="154">
        <v>474.77</v>
      </c>
      <c r="L350" s="375">
        <f>$H$9</f>
        <v>0.20810000000000001</v>
      </c>
      <c r="M350" s="154">
        <f t="shared" si="134"/>
        <v>0</v>
      </c>
      <c r="N350" s="154">
        <f>J350+K350</f>
        <v>655.55</v>
      </c>
      <c r="O350" s="154">
        <f t="shared" ref="O350:O367" si="141">ROUND(G350*J350,2)</f>
        <v>361.56</v>
      </c>
      <c r="P350" s="154">
        <f t="shared" ref="P350:P367" si="142">ROUND(G350*K350,2)</f>
        <v>949.54</v>
      </c>
      <c r="Q350" s="154">
        <f>ROUND(G350*M350,2)</f>
        <v>0</v>
      </c>
      <c r="R350" s="155" t="e">
        <f>Q350/$P$586</f>
        <v>#DIV/0!</v>
      </c>
      <c r="S350" s="407"/>
      <c r="T350" s="49"/>
      <c r="U350" s="54"/>
      <c r="V350" s="49"/>
      <c r="W350" s="49"/>
      <c r="X350" s="49"/>
      <c r="Y350" s="53"/>
      <c r="Z350" s="49"/>
      <c r="AA350" s="49"/>
      <c r="AB350" s="49"/>
      <c r="AC350" s="49"/>
      <c r="AD350" s="49"/>
      <c r="AE350" s="49"/>
      <c r="AF350" s="49"/>
      <c r="AG350" s="49"/>
      <c r="AH350" s="49"/>
      <c r="AI350" s="49"/>
      <c r="AJ350" s="49"/>
      <c r="AK350" s="49"/>
      <c r="AL350" s="49"/>
      <c r="AM350" s="49"/>
      <c r="AN350" s="49"/>
    </row>
    <row r="351" spans="1:1028" ht="28.5" x14ac:dyDescent="0.2">
      <c r="A351" s="59"/>
      <c r="B351" s="150" t="s">
        <v>713</v>
      </c>
      <c r="C351" s="151" t="s">
        <v>714</v>
      </c>
      <c r="D351" s="150" t="s">
        <v>67</v>
      </c>
      <c r="E351" s="223" t="s">
        <v>715</v>
      </c>
      <c r="F351" s="152" t="s">
        <v>69</v>
      </c>
      <c r="G351" s="230">
        <v>7</v>
      </c>
      <c r="H351" s="154"/>
      <c r="I351" s="154">
        <f t="shared" si="140"/>
        <v>0</v>
      </c>
      <c r="J351" s="154">
        <v>788.65</v>
      </c>
      <c r="K351" s="154">
        <v>2246.44</v>
      </c>
      <c r="L351" s="375">
        <f t="shared" ref="L351:L367" si="143">$H$9</f>
        <v>0.20810000000000001</v>
      </c>
      <c r="M351" s="154">
        <f t="shared" si="134"/>
        <v>0</v>
      </c>
      <c r="N351" s="154">
        <f t="shared" ref="N351:N367" si="144">J351+K351</f>
        <v>3035.09</v>
      </c>
      <c r="O351" s="154">
        <f t="shared" si="141"/>
        <v>5520.55</v>
      </c>
      <c r="P351" s="154">
        <f t="shared" si="142"/>
        <v>15725.08</v>
      </c>
      <c r="Q351" s="154">
        <f t="shared" ref="Q351:Q367" si="145">ROUND(G351*M351,2)</f>
        <v>0</v>
      </c>
      <c r="R351" s="155" t="e">
        <f t="shared" si="139"/>
        <v>#DIV/0!</v>
      </c>
      <c r="S351" s="407"/>
      <c r="T351" s="49"/>
      <c r="U351" s="54"/>
      <c r="V351" s="49"/>
      <c r="W351" s="49"/>
      <c r="X351" s="49"/>
      <c r="Y351" s="53"/>
      <c r="Z351" s="49"/>
      <c r="AA351" s="49"/>
      <c r="AB351" s="49"/>
      <c r="AC351" s="49"/>
      <c r="AD351" s="49"/>
      <c r="AE351" s="49"/>
      <c r="AF351" s="49"/>
      <c r="AG351" s="49"/>
      <c r="AH351" s="49"/>
      <c r="AI351" s="49"/>
      <c r="AJ351" s="49"/>
      <c r="AK351" s="49"/>
      <c r="AL351" s="49"/>
      <c r="AM351" s="49"/>
      <c r="AN351" s="49"/>
    </row>
    <row r="352" spans="1:1028" ht="28.5" x14ac:dyDescent="0.2">
      <c r="A352" s="59"/>
      <c r="B352" s="150" t="s">
        <v>716</v>
      </c>
      <c r="C352" s="151" t="s">
        <v>620</v>
      </c>
      <c r="D352" s="150" t="s">
        <v>67</v>
      </c>
      <c r="E352" s="223" t="s">
        <v>621</v>
      </c>
      <c r="F352" s="152" t="s">
        <v>69</v>
      </c>
      <c r="G352" s="230">
        <v>2</v>
      </c>
      <c r="H352" s="154"/>
      <c r="I352" s="154">
        <f t="shared" si="140"/>
        <v>0</v>
      </c>
      <c r="J352" s="154">
        <v>6.66</v>
      </c>
      <c r="K352" s="154">
        <v>73.88</v>
      </c>
      <c r="L352" s="375">
        <f t="shared" si="143"/>
        <v>0.20810000000000001</v>
      </c>
      <c r="M352" s="154">
        <f t="shared" si="134"/>
        <v>0</v>
      </c>
      <c r="N352" s="154">
        <f t="shared" si="144"/>
        <v>80.539999999999992</v>
      </c>
      <c r="O352" s="154">
        <f t="shared" si="141"/>
        <v>13.32</v>
      </c>
      <c r="P352" s="154">
        <f t="shared" si="142"/>
        <v>147.76</v>
      </c>
      <c r="Q352" s="154">
        <f t="shared" si="145"/>
        <v>0</v>
      </c>
      <c r="R352" s="155" t="e">
        <f t="shared" si="139"/>
        <v>#DIV/0!</v>
      </c>
      <c r="S352" s="407"/>
      <c r="T352" s="49"/>
      <c r="U352" s="54"/>
      <c r="V352" s="49"/>
      <c r="W352" s="49"/>
      <c r="X352" s="49"/>
      <c r="Y352" s="53"/>
      <c r="Z352" s="49"/>
      <c r="AA352" s="49"/>
      <c r="AB352" s="49"/>
      <c r="AC352" s="49"/>
      <c r="AD352" s="49"/>
      <c r="AE352" s="49"/>
      <c r="AF352" s="49"/>
      <c r="AG352" s="49"/>
      <c r="AH352" s="49"/>
      <c r="AI352" s="49"/>
      <c r="AJ352" s="49"/>
      <c r="AK352" s="49"/>
      <c r="AL352" s="49"/>
      <c r="AM352" s="49"/>
      <c r="AN352" s="49"/>
    </row>
    <row r="353" spans="1:40" ht="28.5" x14ac:dyDescent="0.2">
      <c r="A353" s="59"/>
      <c r="B353" s="150" t="s">
        <v>717</v>
      </c>
      <c r="C353" s="151" t="s">
        <v>623</v>
      </c>
      <c r="D353" s="150" t="s">
        <v>67</v>
      </c>
      <c r="E353" s="150" t="s">
        <v>624</v>
      </c>
      <c r="F353" s="152" t="s">
        <v>69</v>
      </c>
      <c r="G353" s="230">
        <v>69</v>
      </c>
      <c r="H353" s="154"/>
      <c r="I353" s="154">
        <f t="shared" si="140"/>
        <v>0</v>
      </c>
      <c r="J353" s="154">
        <v>10.14</v>
      </c>
      <c r="K353" s="154">
        <v>41.32</v>
      </c>
      <c r="L353" s="375">
        <f t="shared" si="143"/>
        <v>0.20810000000000001</v>
      </c>
      <c r="M353" s="154">
        <f t="shared" si="134"/>
        <v>0</v>
      </c>
      <c r="N353" s="154">
        <f t="shared" si="144"/>
        <v>51.46</v>
      </c>
      <c r="O353" s="154">
        <f t="shared" si="141"/>
        <v>699.66</v>
      </c>
      <c r="P353" s="154">
        <f t="shared" si="142"/>
        <v>2851.08</v>
      </c>
      <c r="Q353" s="154">
        <f t="shared" si="145"/>
        <v>0</v>
      </c>
      <c r="R353" s="155" t="e">
        <f t="shared" si="139"/>
        <v>#DIV/0!</v>
      </c>
      <c r="S353" s="407"/>
      <c r="T353" s="49"/>
      <c r="U353" s="54"/>
      <c r="V353" s="49"/>
      <c r="W353" s="49"/>
      <c r="X353" s="49"/>
      <c r="Y353" s="53"/>
      <c r="Z353" s="49"/>
      <c r="AA353" s="49"/>
      <c r="AB353" s="49"/>
      <c r="AC353" s="49"/>
      <c r="AD353" s="49"/>
      <c r="AE353" s="49"/>
      <c r="AF353" s="49"/>
      <c r="AG353" s="49"/>
      <c r="AH353" s="49"/>
      <c r="AI353" s="49"/>
      <c r="AJ353" s="49"/>
      <c r="AK353" s="49"/>
      <c r="AL353" s="49"/>
      <c r="AM353" s="49"/>
      <c r="AN353" s="49"/>
    </row>
    <row r="354" spans="1:40" ht="28.5" x14ac:dyDescent="0.2">
      <c r="A354" s="59"/>
      <c r="B354" s="150" t="s">
        <v>718</v>
      </c>
      <c r="C354" s="151" t="s">
        <v>629</v>
      </c>
      <c r="D354" s="150" t="s">
        <v>67</v>
      </c>
      <c r="E354" s="150" t="s">
        <v>630</v>
      </c>
      <c r="F354" s="152" t="s">
        <v>69</v>
      </c>
      <c r="G354" s="230">
        <v>5</v>
      </c>
      <c r="H354" s="154"/>
      <c r="I354" s="154">
        <f t="shared" si="140"/>
        <v>0</v>
      </c>
      <c r="J354" s="154">
        <v>8.98</v>
      </c>
      <c r="K354" s="154">
        <v>23.96</v>
      </c>
      <c r="L354" s="375">
        <f t="shared" si="143"/>
        <v>0.20810000000000001</v>
      </c>
      <c r="M354" s="154">
        <f t="shared" si="134"/>
        <v>0</v>
      </c>
      <c r="N354" s="154">
        <f t="shared" si="144"/>
        <v>32.94</v>
      </c>
      <c r="O354" s="154">
        <f t="shared" si="141"/>
        <v>44.9</v>
      </c>
      <c r="P354" s="154">
        <f t="shared" si="142"/>
        <v>119.8</v>
      </c>
      <c r="Q354" s="154">
        <f t="shared" si="145"/>
        <v>0</v>
      </c>
      <c r="R354" s="155" t="e">
        <f t="shared" si="139"/>
        <v>#DIV/0!</v>
      </c>
      <c r="S354" s="407"/>
      <c r="T354" s="49"/>
      <c r="U354" s="54"/>
      <c r="V354" s="49"/>
      <c r="W354" s="49"/>
      <c r="X354" s="49"/>
      <c r="Y354" s="53"/>
      <c r="Z354" s="49"/>
      <c r="AA354" s="49"/>
      <c r="AB354" s="49"/>
      <c r="AC354" s="49"/>
      <c r="AD354" s="49"/>
      <c r="AE354" s="49"/>
      <c r="AF354" s="49"/>
      <c r="AG354" s="49"/>
      <c r="AH354" s="49"/>
      <c r="AI354" s="49"/>
      <c r="AJ354" s="49"/>
      <c r="AK354" s="49"/>
      <c r="AL354" s="49"/>
      <c r="AM354" s="49"/>
      <c r="AN354" s="49"/>
    </row>
    <row r="355" spans="1:40" ht="28.5" x14ac:dyDescent="0.2">
      <c r="A355" s="59"/>
      <c r="B355" s="150" t="s">
        <v>719</v>
      </c>
      <c r="C355" s="151" t="s">
        <v>649</v>
      </c>
      <c r="D355" s="150" t="s">
        <v>67</v>
      </c>
      <c r="E355" s="150" t="s">
        <v>650</v>
      </c>
      <c r="F355" s="152" t="s">
        <v>69</v>
      </c>
      <c r="G355" s="230">
        <v>7</v>
      </c>
      <c r="H355" s="154"/>
      <c r="I355" s="154">
        <f t="shared" si="140"/>
        <v>0</v>
      </c>
      <c r="J355" s="154">
        <v>11.98</v>
      </c>
      <c r="K355" s="154">
        <v>47.92</v>
      </c>
      <c r="L355" s="375">
        <f t="shared" si="143"/>
        <v>0.20810000000000001</v>
      </c>
      <c r="M355" s="154">
        <f t="shared" si="134"/>
        <v>0</v>
      </c>
      <c r="N355" s="154">
        <f t="shared" si="144"/>
        <v>59.900000000000006</v>
      </c>
      <c r="O355" s="154">
        <f t="shared" si="141"/>
        <v>83.86</v>
      </c>
      <c r="P355" s="154">
        <f t="shared" si="142"/>
        <v>335.44</v>
      </c>
      <c r="Q355" s="154">
        <f t="shared" si="145"/>
        <v>0</v>
      </c>
      <c r="R355" s="155" t="e">
        <f t="shared" si="139"/>
        <v>#DIV/0!</v>
      </c>
      <c r="S355" s="407"/>
      <c r="T355" s="49"/>
      <c r="U355" s="54"/>
      <c r="V355" s="49"/>
      <c r="W355" s="49"/>
      <c r="X355" s="49"/>
      <c r="Y355" s="53"/>
      <c r="Z355" s="49"/>
      <c r="AA355" s="49"/>
      <c r="AB355" s="49"/>
      <c r="AC355" s="49"/>
      <c r="AD355" s="49"/>
      <c r="AE355" s="49"/>
      <c r="AF355" s="49"/>
      <c r="AG355" s="49"/>
      <c r="AH355" s="49"/>
      <c r="AI355" s="49"/>
      <c r="AJ355" s="49"/>
      <c r="AK355" s="49"/>
      <c r="AL355" s="49"/>
      <c r="AM355" s="49"/>
      <c r="AN355" s="49"/>
    </row>
    <row r="356" spans="1:40" ht="28.5" x14ac:dyDescent="0.2">
      <c r="A356" s="59"/>
      <c r="B356" s="150" t="s">
        <v>720</v>
      </c>
      <c r="C356" s="151" t="s">
        <v>670</v>
      </c>
      <c r="D356" s="150" t="s">
        <v>49</v>
      </c>
      <c r="E356" s="150" t="s">
        <v>671</v>
      </c>
      <c r="F356" s="152" t="s">
        <v>99</v>
      </c>
      <c r="G356" s="230">
        <v>178.6</v>
      </c>
      <c r="H356" s="154"/>
      <c r="I356" s="154">
        <f t="shared" si="140"/>
        <v>0</v>
      </c>
      <c r="J356" s="154">
        <v>69.97</v>
      </c>
      <c r="K356" s="154">
        <v>65.22</v>
      </c>
      <c r="L356" s="375">
        <f t="shared" si="143"/>
        <v>0.20810000000000001</v>
      </c>
      <c r="M356" s="154">
        <f t="shared" si="134"/>
        <v>0</v>
      </c>
      <c r="N356" s="154">
        <f t="shared" si="144"/>
        <v>135.19</v>
      </c>
      <c r="O356" s="154">
        <f t="shared" si="141"/>
        <v>12496.64</v>
      </c>
      <c r="P356" s="154">
        <f t="shared" si="142"/>
        <v>11648.29</v>
      </c>
      <c r="Q356" s="154">
        <f t="shared" si="145"/>
        <v>0</v>
      </c>
      <c r="R356" s="155" t="e">
        <f t="shared" si="139"/>
        <v>#DIV/0!</v>
      </c>
      <c r="S356" s="407"/>
      <c r="T356" s="49"/>
      <c r="U356" s="54"/>
      <c r="V356" s="49"/>
      <c r="W356" s="49"/>
      <c r="X356" s="49"/>
      <c r="Y356" s="53"/>
      <c r="Z356" s="49"/>
      <c r="AA356" s="49"/>
      <c r="AB356" s="49"/>
      <c r="AC356" s="49"/>
      <c r="AD356" s="49"/>
      <c r="AE356" s="49"/>
      <c r="AF356" s="49"/>
      <c r="AG356" s="49"/>
      <c r="AH356" s="49"/>
      <c r="AI356" s="49"/>
      <c r="AJ356" s="49"/>
      <c r="AK356" s="49"/>
      <c r="AL356" s="49"/>
      <c r="AM356" s="49"/>
      <c r="AN356" s="49"/>
    </row>
    <row r="357" spans="1:40" ht="15" x14ac:dyDescent="0.2">
      <c r="A357" s="59"/>
      <c r="B357" s="150" t="s">
        <v>721</v>
      </c>
      <c r="C357" s="151" t="s">
        <v>722</v>
      </c>
      <c r="D357" s="150" t="s">
        <v>49</v>
      </c>
      <c r="E357" s="150" t="s">
        <v>723</v>
      </c>
      <c r="F357" s="152" t="s">
        <v>99</v>
      </c>
      <c r="G357" s="230">
        <v>148.6</v>
      </c>
      <c r="H357" s="154"/>
      <c r="I357" s="154">
        <f t="shared" si="140"/>
        <v>0</v>
      </c>
      <c r="J357" s="154">
        <v>22.36</v>
      </c>
      <c r="K357" s="154">
        <v>37.049999999999997</v>
      </c>
      <c r="L357" s="375">
        <f t="shared" si="143"/>
        <v>0.20810000000000001</v>
      </c>
      <c r="M357" s="154">
        <f t="shared" si="134"/>
        <v>0</v>
      </c>
      <c r="N357" s="154">
        <f t="shared" si="144"/>
        <v>59.41</v>
      </c>
      <c r="O357" s="154">
        <f t="shared" si="141"/>
        <v>3322.7</v>
      </c>
      <c r="P357" s="154">
        <f t="shared" si="142"/>
        <v>5505.63</v>
      </c>
      <c r="Q357" s="154">
        <f t="shared" si="145"/>
        <v>0</v>
      </c>
      <c r="R357" s="155" t="e">
        <f t="shared" si="139"/>
        <v>#DIV/0!</v>
      </c>
      <c r="S357" s="407"/>
      <c r="T357" s="49"/>
      <c r="U357" s="54"/>
      <c r="V357" s="49"/>
      <c r="W357" s="49"/>
      <c r="X357" s="49"/>
      <c r="Y357" s="53"/>
      <c r="Z357" s="49"/>
      <c r="AA357" s="49"/>
      <c r="AB357" s="49"/>
      <c r="AC357" s="49"/>
      <c r="AD357" s="49"/>
      <c r="AE357" s="49"/>
      <c r="AF357" s="49"/>
      <c r="AG357" s="49"/>
      <c r="AH357" s="49"/>
      <c r="AI357" s="49"/>
      <c r="AJ357" s="49"/>
      <c r="AK357" s="49"/>
      <c r="AL357" s="49"/>
      <c r="AM357" s="49"/>
      <c r="AN357" s="49"/>
    </row>
    <row r="358" spans="1:40" ht="15" x14ac:dyDescent="0.2">
      <c r="A358" s="59"/>
      <c r="B358" s="150" t="s">
        <v>724</v>
      </c>
      <c r="C358" s="151" t="s">
        <v>725</v>
      </c>
      <c r="D358" s="150" t="s">
        <v>49</v>
      </c>
      <c r="E358" s="150" t="s">
        <v>726</v>
      </c>
      <c r="F358" s="152" t="s">
        <v>99</v>
      </c>
      <c r="G358" s="230">
        <v>25.4</v>
      </c>
      <c r="H358" s="154"/>
      <c r="I358" s="154">
        <f t="shared" si="140"/>
        <v>0</v>
      </c>
      <c r="J358" s="154">
        <v>22.36</v>
      </c>
      <c r="K358" s="154">
        <v>61.92</v>
      </c>
      <c r="L358" s="375">
        <f t="shared" si="143"/>
        <v>0.20810000000000001</v>
      </c>
      <c r="M358" s="154">
        <f t="shared" si="134"/>
        <v>0</v>
      </c>
      <c r="N358" s="154">
        <f t="shared" si="144"/>
        <v>84.28</v>
      </c>
      <c r="O358" s="154">
        <f t="shared" si="141"/>
        <v>567.94000000000005</v>
      </c>
      <c r="P358" s="154">
        <f t="shared" si="142"/>
        <v>1572.77</v>
      </c>
      <c r="Q358" s="154">
        <f t="shared" si="145"/>
        <v>0</v>
      </c>
      <c r="R358" s="155" t="e">
        <f t="shared" si="139"/>
        <v>#DIV/0!</v>
      </c>
      <c r="S358" s="407"/>
      <c r="T358" s="49"/>
      <c r="U358" s="54"/>
      <c r="V358" s="49"/>
      <c r="W358" s="49"/>
      <c r="X358" s="49"/>
      <c r="Y358" s="53"/>
      <c r="Z358" s="49"/>
      <c r="AA358" s="49"/>
      <c r="AB358" s="49"/>
      <c r="AC358" s="49"/>
      <c r="AD358" s="49"/>
      <c r="AE358" s="49"/>
      <c r="AF358" s="49"/>
      <c r="AG358" s="49"/>
      <c r="AH358" s="49"/>
      <c r="AI358" s="49"/>
      <c r="AJ358" s="49"/>
      <c r="AK358" s="49"/>
      <c r="AL358" s="49"/>
      <c r="AM358" s="49"/>
      <c r="AN358" s="49"/>
    </row>
    <row r="359" spans="1:40" ht="15" x14ac:dyDescent="0.2">
      <c r="A359" s="59"/>
      <c r="B359" s="150" t="s">
        <v>727</v>
      </c>
      <c r="C359" s="151" t="s">
        <v>728</v>
      </c>
      <c r="D359" s="150" t="s">
        <v>49</v>
      </c>
      <c r="E359" s="150" t="s">
        <v>729</v>
      </c>
      <c r="F359" s="152" t="s">
        <v>99</v>
      </c>
      <c r="G359" s="230">
        <v>1.3</v>
      </c>
      <c r="H359" s="154"/>
      <c r="I359" s="154">
        <f t="shared" si="140"/>
        <v>0</v>
      </c>
      <c r="J359" s="154">
        <v>57.24</v>
      </c>
      <c r="K359" s="154">
        <v>70.7</v>
      </c>
      <c r="L359" s="375">
        <f t="shared" si="143"/>
        <v>0.20810000000000001</v>
      </c>
      <c r="M359" s="154">
        <f t="shared" si="134"/>
        <v>0</v>
      </c>
      <c r="N359" s="154">
        <f t="shared" si="144"/>
        <v>127.94</v>
      </c>
      <c r="O359" s="154">
        <f t="shared" si="141"/>
        <v>74.41</v>
      </c>
      <c r="P359" s="154">
        <f t="shared" si="142"/>
        <v>91.91</v>
      </c>
      <c r="Q359" s="154">
        <f t="shared" si="145"/>
        <v>0</v>
      </c>
      <c r="R359" s="155" t="e">
        <f t="shared" si="139"/>
        <v>#DIV/0!</v>
      </c>
      <c r="S359" s="407"/>
      <c r="T359" s="49"/>
      <c r="U359" s="54"/>
      <c r="V359" s="49"/>
      <c r="W359" s="49"/>
      <c r="X359" s="49"/>
      <c r="Y359" s="53"/>
      <c r="Z359" s="49"/>
      <c r="AA359" s="49"/>
      <c r="AB359" s="49"/>
      <c r="AC359" s="49"/>
      <c r="AD359" s="49"/>
      <c r="AE359" s="49"/>
      <c r="AF359" s="49"/>
      <c r="AG359" s="49"/>
      <c r="AH359" s="49"/>
      <c r="AI359" s="49"/>
      <c r="AJ359" s="49"/>
      <c r="AK359" s="49"/>
      <c r="AL359" s="49"/>
      <c r="AM359" s="49"/>
      <c r="AN359" s="49"/>
    </row>
    <row r="360" spans="1:40" ht="15" x14ac:dyDescent="0.2">
      <c r="A360" s="59"/>
      <c r="B360" s="150" t="s">
        <v>730</v>
      </c>
      <c r="C360" s="151" t="s">
        <v>731</v>
      </c>
      <c r="D360" s="150" t="s">
        <v>93</v>
      </c>
      <c r="E360" s="150" t="s">
        <v>732</v>
      </c>
      <c r="F360" s="152" t="s">
        <v>69</v>
      </c>
      <c r="G360" s="230">
        <v>2</v>
      </c>
      <c r="H360" s="154"/>
      <c r="I360" s="154">
        <f t="shared" si="140"/>
        <v>0</v>
      </c>
      <c r="J360" s="154">
        <v>32.72</v>
      </c>
      <c r="K360" s="154">
        <v>425.95</v>
      </c>
      <c r="L360" s="375">
        <f t="shared" si="143"/>
        <v>0.20810000000000001</v>
      </c>
      <c r="M360" s="154">
        <f t="shared" si="134"/>
        <v>0</v>
      </c>
      <c r="N360" s="154">
        <f t="shared" si="144"/>
        <v>458.66999999999996</v>
      </c>
      <c r="O360" s="154">
        <f t="shared" si="141"/>
        <v>65.44</v>
      </c>
      <c r="P360" s="154">
        <f t="shared" si="142"/>
        <v>851.9</v>
      </c>
      <c r="Q360" s="154">
        <f t="shared" si="145"/>
        <v>0</v>
      </c>
      <c r="R360" s="155" t="e">
        <f t="shared" si="139"/>
        <v>#DIV/0!</v>
      </c>
      <c r="S360" s="407"/>
      <c r="T360" s="49"/>
      <c r="U360" s="54"/>
      <c r="V360" s="49"/>
      <c r="W360" s="49"/>
      <c r="X360" s="49"/>
      <c r="Y360" s="53"/>
      <c r="Z360" s="49"/>
      <c r="AA360" s="49"/>
      <c r="AB360" s="49"/>
      <c r="AC360" s="49"/>
      <c r="AD360" s="49"/>
      <c r="AE360" s="49"/>
      <c r="AF360" s="49"/>
      <c r="AG360" s="49"/>
      <c r="AH360" s="49"/>
      <c r="AI360" s="49"/>
      <c r="AJ360" s="49"/>
      <c r="AK360" s="49"/>
      <c r="AL360" s="49"/>
      <c r="AM360" s="49"/>
      <c r="AN360" s="49"/>
    </row>
    <row r="361" spans="1:40" ht="15" x14ac:dyDescent="0.2">
      <c r="A361" s="59"/>
      <c r="B361" s="150" t="s">
        <v>733</v>
      </c>
      <c r="C361" s="151" t="s">
        <v>734</v>
      </c>
      <c r="D361" s="150" t="s">
        <v>93</v>
      </c>
      <c r="E361" s="150" t="s">
        <v>735</v>
      </c>
      <c r="F361" s="152" t="s">
        <v>69</v>
      </c>
      <c r="G361" s="230">
        <v>2</v>
      </c>
      <c r="H361" s="154"/>
      <c r="I361" s="154">
        <f t="shared" si="140"/>
        <v>0</v>
      </c>
      <c r="J361" s="154">
        <v>32.72</v>
      </c>
      <c r="K361" s="154">
        <v>408.59</v>
      </c>
      <c r="L361" s="375">
        <f t="shared" si="143"/>
        <v>0.20810000000000001</v>
      </c>
      <c r="M361" s="154">
        <f t="shared" si="134"/>
        <v>0</v>
      </c>
      <c r="N361" s="154">
        <f t="shared" si="144"/>
        <v>441.30999999999995</v>
      </c>
      <c r="O361" s="154">
        <f t="shared" si="141"/>
        <v>65.44</v>
      </c>
      <c r="P361" s="154">
        <f t="shared" si="142"/>
        <v>817.18</v>
      </c>
      <c r="Q361" s="154">
        <f t="shared" si="145"/>
        <v>0</v>
      </c>
      <c r="R361" s="155" t="e">
        <f t="shared" si="139"/>
        <v>#DIV/0!</v>
      </c>
      <c r="S361" s="407"/>
      <c r="T361" s="49"/>
      <c r="U361" s="54"/>
      <c r="V361" s="49"/>
      <c r="W361" s="49"/>
      <c r="X361" s="49"/>
      <c r="Y361" s="53"/>
      <c r="Z361" s="49"/>
      <c r="AA361" s="49"/>
      <c r="AB361" s="49"/>
      <c r="AC361" s="49"/>
      <c r="AD361" s="49"/>
      <c r="AE361" s="49"/>
      <c r="AF361" s="49"/>
      <c r="AG361" s="49"/>
      <c r="AH361" s="49"/>
      <c r="AI361" s="49"/>
      <c r="AJ361" s="49"/>
      <c r="AK361" s="49"/>
      <c r="AL361" s="49"/>
      <c r="AM361" s="49"/>
      <c r="AN361" s="49"/>
    </row>
    <row r="362" spans="1:40" ht="28.5" x14ac:dyDescent="0.2">
      <c r="A362" s="59"/>
      <c r="B362" s="150" t="s">
        <v>736</v>
      </c>
      <c r="C362" s="151" t="s">
        <v>737</v>
      </c>
      <c r="D362" s="150" t="s">
        <v>67</v>
      </c>
      <c r="E362" s="150" t="s">
        <v>738</v>
      </c>
      <c r="F362" s="152" t="s">
        <v>99</v>
      </c>
      <c r="G362" s="230">
        <v>59.6</v>
      </c>
      <c r="H362" s="154"/>
      <c r="I362" s="154">
        <f t="shared" si="140"/>
        <v>0</v>
      </c>
      <c r="J362" s="154">
        <v>3.93</v>
      </c>
      <c r="K362" s="154">
        <v>170.7</v>
      </c>
      <c r="L362" s="375">
        <f t="shared" si="143"/>
        <v>0.20810000000000001</v>
      </c>
      <c r="M362" s="154">
        <f t="shared" si="134"/>
        <v>0</v>
      </c>
      <c r="N362" s="154">
        <f t="shared" si="144"/>
        <v>174.63</v>
      </c>
      <c r="O362" s="154">
        <f t="shared" si="141"/>
        <v>234.23</v>
      </c>
      <c r="P362" s="154">
        <f t="shared" si="142"/>
        <v>10173.719999999999</v>
      </c>
      <c r="Q362" s="154">
        <f t="shared" si="145"/>
        <v>0</v>
      </c>
      <c r="R362" s="155" t="e">
        <f t="shared" si="139"/>
        <v>#DIV/0!</v>
      </c>
      <c r="S362" s="407"/>
      <c r="T362" s="49"/>
      <c r="U362" s="54"/>
      <c r="V362" s="49"/>
      <c r="W362" s="49"/>
      <c r="X362" s="49"/>
      <c r="Y362" s="53"/>
      <c r="Z362" s="49"/>
      <c r="AA362" s="49"/>
      <c r="AB362" s="49"/>
      <c r="AC362" s="49"/>
      <c r="AD362" s="49"/>
      <c r="AE362" s="49"/>
      <c r="AF362" s="49"/>
      <c r="AG362" s="49"/>
      <c r="AH362" s="49"/>
      <c r="AI362" s="49"/>
      <c r="AJ362" s="49"/>
      <c r="AK362" s="49"/>
      <c r="AL362" s="49"/>
      <c r="AM362" s="49"/>
      <c r="AN362" s="49"/>
    </row>
    <row r="363" spans="1:40" ht="28.5" x14ac:dyDescent="0.2">
      <c r="A363" s="59"/>
      <c r="B363" s="150" t="s">
        <v>739</v>
      </c>
      <c r="C363" s="151" t="s">
        <v>740</v>
      </c>
      <c r="D363" s="150" t="s">
        <v>67</v>
      </c>
      <c r="E363" s="150" t="s">
        <v>741</v>
      </c>
      <c r="F363" s="152" t="s">
        <v>99</v>
      </c>
      <c r="G363" s="230">
        <v>4.9000000000000004</v>
      </c>
      <c r="H363" s="154"/>
      <c r="I363" s="154">
        <f t="shared" si="140"/>
        <v>0</v>
      </c>
      <c r="J363" s="154">
        <v>4.46</v>
      </c>
      <c r="K363" s="154">
        <v>266.60000000000002</v>
      </c>
      <c r="L363" s="375">
        <f t="shared" si="143"/>
        <v>0.20810000000000001</v>
      </c>
      <c r="M363" s="154">
        <f t="shared" si="134"/>
        <v>0</v>
      </c>
      <c r="N363" s="154">
        <f t="shared" si="144"/>
        <v>271.06</v>
      </c>
      <c r="O363" s="154">
        <f t="shared" si="141"/>
        <v>21.85</v>
      </c>
      <c r="P363" s="154">
        <f t="shared" si="142"/>
        <v>1306.3399999999999</v>
      </c>
      <c r="Q363" s="154">
        <f t="shared" si="145"/>
        <v>0</v>
      </c>
      <c r="R363" s="155" t="e">
        <f t="shared" si="139"/>
        <v>#DIV/0!</v>
      </c>
      <c r="S363" s="407"/>
      <c r="T363" s="49"/>
      <c r="U363" s="54"/>
      <c r="V363" s="49"/>
      <c r="W363" s="49"/>
      <c r="X363" s="49"/>
      <c r="Y363" s="53"/>
      <c r="Z363" s="49"/>
      <c r="AA363" s="49"/>
      <c r="AB363" s="49"/>
      <c r="AC363" s="49"/>
      <c r="AD363" s="49"/>
      <c r="AE363" s="49"/>
      <c r="AF363" s="49"/>
      <c r="AG363" s="49"/>
      <c r="AH363" s="49"/>
      <c r="AI363" s="49"/>
      <c r="AJ363" s="49"/>
      <c r="AK363" s="49"/>
      <c r="AL363" s="49"/>
      <c r="AM363" s="49"/>
      <c r="AN363" s="49"/>
    </row>
    <row r="364" spans="1:40" ht="28.5" x14ac:dyDescent="0.2">
      <c r="A364" s="59"/>
      <c r="B364" s="150" t="s">
        <v>742</v>
      </c>
      <c r="C364" s="151" t="s">
        <v>743</v>
      </c>
      <c r="D364" s="150" t="s">
        <v>67</v>
      </c>
      <c r="E364" s="150" t="s">
        <v>744</v>
      </c>
      <c r="F364" s="152" t="s">
        <v>69</v>
      </c>
      <c r="G364" s="230">
        <v>1</v>
      </c>
      <c r="H364" s="154"/>
      <c r="I364" s="154">
        <f t="shared" si="140"/>
        <v>0</v>
      </c>
      <c r="J364" s="154">
        <v>7.09</v>
      </c>
      <c r="K364" s="154">
        <v>5.2</v>
      </c>
      <c r="L364" s="375">
        <f t="shared" si="143"/>
        <v>0.20810000000000001</v>
      </c>
      <c r="M364" s="154">
        <f t="shared" si="134"/>
        <v>0</v>
      </c>
      <c r="N364" s="154">
        <f t="shared" si="144"/>
        <v>12.29</v>
      </c>
      <c r="O364" s="154">
        <f t="shared" si="141"/>
        <v>7.09</v>
      </c>
      <c r="P364" s="154">
        <f t="shared" si="142"/>
        <v>5.2</v>
      </c>
      <c r="Q364" s="154">
        <f t="shared" si="145"/>
        <v>0</v>
      </c>
      <c r="R364" s="155" t="e">
        <f t="shared" si="139"/>
        <v>#DIV/0!</v>
      </c>
      <c r="S364" s="407"/>
      <c r="T364" s="49"/>
      <c r="U364" s="54"/>
      <c r="V364" s="49"/>
      <c r="W364" s="49"/>
      <c r="X364" s="49"/>
      <c r="Y364" s="53"/>
      <c r="Z364" s="49"/>
      <c r="AA364" s="49"/>
      <c r="AB364" s="49"/>
      <c r="AC364" s="49"/>
      <c r="AD364" s="49"/>
      <c r="AE364" s="49"/>
      <c r="AF364" s="49"/>
      <c r="AG364" s="49"/>
      <c r="AH364" s="49"/>
      <c r="AI364" s="49"/>
      <c r="AJ364" s="49"/>
      <c r="AK364" s="49"/>
      <c r="AL364" s="49"/>
      <c r="AM364" s="49"/>
      <c r="AN364" s="49"/>
    </row>
    <row r="365" spans="1:40" ht="28.5" x14ac:dyDescent="0.2">
      <c r="A365" s="59"/>
      <c r="B365" s="150" t="s">
        <v>745</v>
      </c>
      <c r="C365" s="151" t="s">
        <v>699</v>
      </c>
      <c r="D365" s="150" t="s">
        <v>67</v>
      </c>
      <c r="E365" s="150" t="s">
        <v>700</v>
      </c>
      <c r="F365" s="152" t="s">
        <v>69</v>
      </c>
      <c r="G365" s="230">
        <v>29</v>
      </c>
      <c r="H365" s="154"/>
      <c r="I365" s="154">
        <f t="shared" si="140"/>
        <v>0</v>
      </c>
      <c r="J365" s="154">
        <v>6.34</v>
      </c>
      <c r="K365" s="154">
        <v>3.96</v>
      </c>
      <c r="L365" s="375">
        <f t="shared" si="143"/>
        <v>0.20810000000000001</v>
      </c>
      <c r="M365" s="154">
        <f t="shared" si="134"/>
        <v>0</v>
      </c>
      <c r="N365" s="154">
        <f t="shared" si="144"/>
        <v>10.3</v>
      </c>
      <c r="O365" s="154">
        <f t="shared" si="141"/>
        <v>183.86</v>
      </c>
      <c r="P365" s="154">
        <f t="shared" si="142"/>
        <v>114.84</v>
      </c>
      <c r="Q365" s="154">
        <f t="shared" si="145"/>
        <v>0</v>
      </c>
      <c r="R365" s="155" t="e">
        <f t="shared" si="139"/>
        <v>#DIV/0!</v>
      </c>
      <c r="S365" s="407"/>
      <c r="T365" s="49"/>
      <c r="U365" s="54"/>
      <c r="V365" s="49"/>
      <c r="W365" s="49"/>
      <c r="X365" s="49"/>
      <c r="Y365" s="53"/>
      <c r="Z365" s="49"/>
      <c r="AA365" s="49"/>
      <c r="AB365" s="49"/>
      <c r="AC365" s="49"/>
      <c r="AD365" s="49"/>
      <c r="AE365" s="49"/>
      <c r="AF365" s="49"/>
      <c r="AG365" s="49"/>
      <c r="AH365" s="49"/>
      <c r="AI365" s="49"/>
      <c r="AJ365" s="49"/>
      <c r="AK365" s="49"/>
      <c r="AL365" s="49"/>
      <c r="AM365" s="49"/>
      <c r="AN365" s="49"/>
    </row>
    <row r="366" spans="1:40" ht="28.5" x14ac:dyDescent="0.2">
      <c r="A366" s="59"/>
      <c r="B366" s="150" t="s">
        <v>746</v>
      </c>
      <c r="C366" s="151" t="s">
        <v>564</v>
      </c>
      <c r="D366" s="150" t="s">
        <v>67</v>
      </c>
      <c r="E366" s="150" t="s">
        <v>565</v>
      </c>
      <c r="F366" s="152" t="s">
        <v>99</v>
      </c>
      <c r="G366" s="230">
        <v>180.5</v>
      </c>
      <c r="H366" s="154"/>
      <c r="I366" s="154">
        <f t="shared" si="140"/>
        <v>0</v>
      </c>
      <c r="J366" s="154">
        <v>17.760000000000002</v>
      </c>
      <c r="K366" s="154">
        <v>10.88</v>
      </c>
      <c r="L366" s="375">
        <f t="shared" si="143"/>
        <v>0.20810000000000001</v>
      </c>
      <c r="M366" s="154">
        <f t="shared" si="134"/>
        <v>0</v>
      </c>
      <c r="N366" s="154">
        <f t="shared" si="144"/>
        <v>28.64</v>
      </c>
      <c r="O366" s="154">
        <f t="shared" si="141"/>
        <v>3205.68</v>
      </c>
      <c r="P366" s="154">
        <f t="shared" si="142"/>
        <v>1963.84</v>
      </c>
      <c r="Q366" s="154">
        <f t="shared" si="145"/>
        <v>0</v>
      </c>
      <c r="R366" s="155" t="e">
        <f t="shared" si="139"/>
        <v>#DIV/0!</v>
      </c>
      <c r="S366" s="407"/>
      <c r="T366" s="49"/>
      <c r="U366" s="54"/>
      <c r="V366" s="49"/>
      <c r="W366" s="49"/>
      <c r="X366" s="49"/>
      <c r="Y366" s="53"/>
      <c r="Z366" s="49"/>
      <c r="AA366" s="49"/>
      <c r="AB366" s="49"/>
      <c r="AC366" s="49"/>
      <c r="AD366" s="49"/>
      <c r="AE366" s="49"/>
      <c r="AF366" s="49"/>
      <c r="AG366" s="49"/>
      <c r="AH366" s="49"/>
      <c r="AI366" s="49"/>
      <c r="AJ366" s="49"/>
      <c r="AK366" s="49"/>
      <c r="AL366" s="49"/>
      <c r="AM366" s="49"/>
      <c r="AN366" s="49"/>
    </row>
    <row r="367" spans="1:40" ht="28.5" x14ac:dyDescent="0.2">
      <c r="A367" s="59"/>
      <c r="B367" s="150" t="s">
        <v>747</v>
      </c>
      <c r="C367" s="151" t="s">
        <v>567</v>
      </c>
      <c r="D367" s="150" t="s">
        <v>67</v>
      </c>
      <c r="E367" s="150" t="s">
        <v>568</v>
      </c>
      <c r="F367" s="152" t="s">
        <v>69</v>
      </c>
      <c r="G367" s="230">
        <v>14</v>
      </c>
      <c r="H367" s="154"/>
      <c r="I367" s="154">
        <f t="shared" si="140"/>
        <v>0</v>
      </c>
      <c r="J367" s="154">
        <v>6.88</v>
      </c>
      <c r="K367" s="154">
        <v>5.22</v>
      </c>
      <c r="L367" s="375">
        <f t="shared" si="143"/>
        <v>0.20810000000000001</v>
      </c>
      <c r="M367" s="154">
        <f t="shared" si="134"/>
        <v>0</v>
      </c>
      <c r="N367" s="154">
        <f t="shared" si="144"/>
        <v>12.1</v>
      </c>
      <c r="O367" s="154">
        <f t="shared" si="141"/>
        <v>96.32</v>
      </c>
      <c r="P367" s="154">
        <f t="shared" si="142"/>
        <v>73.08</v>
      </c>
      <c r="Q367" s="154">
        <f t="shared" si="145"/>
        <v>0</v>
      </c>
      <c r="R367" s="155" t="e">
        <f t="shared" si="139"/>
        <v>#DIV/0!</v>
      </c>
      <c r="S367" s="407"/>
      <c r="T367" s="49"/>
      <c r="U367" s="54"/>
      <c r="V367" s="49"/>
      <c r="W367" s="49"/>
      <c r="X367" s="49"/>
      <c r="Y367" s="53"/>
      <c r="Z367" s="49"/>
      <c r="AA367" s="49"/>
      <c r="AB367" s="49"/>
      <c r="AC367" s="49"/>
      <c r="AD367" s="49"/>
      <c r="AE367" s="49"/>
      <c r="AF367" s="49"/>
      <c r="AG367" s="49"/>
      <c r="AH367" s="49"/>
      <c r="AI367" s="49"/>
      <c r="AJ367" s="49"/>
      <c r="AK367" s="49"/>
      <c r="AL367" s="49"/>
      <c r="AM367" s="49"/>
      <c r="AN367" s="49"/>
    </row>
    <row r="368" spans="1:40" ht="15" x14ac:dyDescent="0.2">
      <c r="A368" s="59"/>
      <c r="B368" s="146" t="s">
        <v>748</v>
      </c>
      <c r="C368" s="146"/>
      <c r="D368" s="146"/>
      <c r="E368" s="146" t="s">
        <v>749</v>
      </c>
      <c r="F368" s="146"/>
      <c r="G368" s="147"/>
      <c r="H368" s="148"/>
      <c r="I368" s="205"/>
      <c r="J368" s="146"/>
      <c r="K368" s="146"/>
      <c r="L368" s="376"/>
      <c r="M368" s="376"/>
      <c r="N368" s="146"/>
      <c r="O368" s="146"/>
      <c r="P368" s="146"/>
      <c r="Q368" s="330">
        <f>SUM(Q369:Q378)</f>
        <v>0</v>
      </c>
      <c r="R368" s="331" t="e">
        <f t="shared" si="139"/>
        <v>#DIV/0!</v>
      </c>
      <c r="S368" s="407"/>
      <c r="T368" s="49"/>
      <c r="U368" s="54"/>
      <c r="V368" s="49"/>
      <c r="W368" s="49"/>
      <c r="X368" s="49"/>
      <c r="Y368" s="53"/>
      <c r="Z368" s="49"/>
      <c r="AA368" s="49"/>
      <c r="AB368" s="49"/>
      <c r="AC368" s="49"/>
      <c r="AD368" s="49"/>
      <c r="AE368" s="49"/>
      <c r="AF368" s="49"/>
      <c r="AG368" s="49"/>
      <c r="AH368" s="49"/>
      <c r="AI368" s="49"/>
      <c r="AJ368" s="49"/>
      <c r="AK368" s="49"/>
      <c r="AL368" s="49"/>
      <c r="AM368" s="49"/>
      <c r="AN368" s="49"/>
    </row>
    <row r="369" spans="1:40" ht="15" x14ac:dyDescent="0.2">
      <c r="A369" s="59"/>
      <c r="B369" s="150" t="s">
        <v>750</v>
      </c>
      <c r="C369" s="151" t="s">
        <v>751</v>
      </c>
      <c r="D369" s="150" t="s">
        <v>54</v>
      </c>
      <c r="E369" s="150" t="s">
        <v>752</v>
      </c>
      <c r="F369" s="152" t="s">
        <v>325</v>
      </c>
      <c r="G369" s="230">
        <v>9</v>
      </c>
      <c r="H369" s="154"/>
      <c r="I369" s="154">
        <f t="shared" ref="I369:I378" si="146">ROUND(G369*H369,2)</f>
        <v>0</v>
      </c>
      <c r="J369" s="154">
        <v>3.28</v>
      </c>
      <c r="K369" s="154">
        <v>18.28</v>
      </c>
      <c r="L369" s="375">
        <f>$H$9</f>
        <v>0.20810000000000001</v>
      </c>
      <c r="M369" s="154">
        <f t="shared" si="134"/>
        <v>0</v>
      </c>
      <c r="N369" s="154">
        <f>J369+K369</f>
        <v>21.560000000000002</v>
      </c>
      <c r="O369" s="154">
        <f t="shared" ref="O369:O378" si="147">ROUND(G369*J369,2)</f>
        <v>29.52</v>
      </c>
      <c r="P369" s="154">
        <f t="shared" ref="P369:P378" si="148">ROUND(G369*K369,2)</f>
        <v>164.52</v>
      </c>
      <c r="Q369" s="154">
        <f>ROUND(G369*M369,2)</f>
        <v>0</v>
      </c>
      <c r="R369" s="155" t="e">
        <f t="shared" si="139"/>
        <v>#DIV/0!</v>
      </c>
      <c r="S369" s="407"/>
      <c r="T369" s="49"/>
      <c r="U369" s="54"/>
      <c r="V369" s="49"/>
      <c r="W369" s="49"/>
      <c r="X369" s="49"/>
      <c r="Y369" s="53"/>
      <c r="Z369" s="49"/>
      <c r="AA369" s="49"/>
      <c r="AB369" s="49"/>
      <c r="AC369" s="49"/>
      <c r="AD369" s="49"/>
      <c r="AE369" s="49"/>
      <c r="AF369" s="49"/>
      <c r="AG369" s="49"/>
      <c r="AH369" s="49"/>
      <c r="AI369" s="49"/>
      <c r="AJ369" s="49"/>
      <c r="AK369" s="49"/>
      <c r="AL369" s="49"/>
      <c r="AM369" s="49"/>
      <c r="AN369" s="49"/>
    </row>
    <row r="370" spans="1:40" ht="17.25" customHeight="1" x14ac:dyDescent="0.2">
      <c r="A370" s="59"/>
      <c r="B370" s="150" t="s">
        <v>753</v>
      </c>
      <c r="C370" s="151">
        <v>9221</v>
      </c>
      <c r="D370" s="150" t="s">
        <v>54</v>
      </c>
      <c r="E370" s="150" t="s">
        <v>1411</v>
      </c>
      <c r="F370" s="152" t="s">
        <v>69</v>
      </c>
      <c r="G370" s="230">
        <v>10</v>
      </c>
      <c r="H370" s="154"/>
      <c r="I370" s="154">
        <f t="shared" si="146"/>
        <v>0</v>
      </c>
      <c r="J370" s="154">
        <v>21.38</v>
      </c>
      <c r="K370" s="154">
        <v>251.14</v>
      </c>
      <c r="L370" s="375">
        <f t="shared" ref="L370:L378" si="149">$H$9</f>
        <v>0.20810000000000001</v>
      </c>
      <c r="M370" s="154">
        <f t="shared" si="134"/>
        <v>0</v>
      </c>
      <c r="N370" s="154">
        <f t="shared" ref="N370:N378" si="150">J370+K370</f>
        <v>272.52</v>
      </c>
      <c r="O370" s="154">
        <f t="shared" si="147"/>
        <v>213.8</v>
      </c>
      <c r="P370" s="154">
        <f t="shared" si="148"/>
        <v>2511.4</v>
      </c>
      <c r="Q370" s="154">
        <f t="shared" ref="Q370:Q378" si="151">ROUND(G370*M370,2)</f>
        <v>0</v>
      </c>
      <c r="R370" s="155" t="e">
        <f t="shared" si="139"/>
        <v>#DIV/0!</v>
      </c>
      <c r="S370" s="407"/>
      <c r="T370" s="49"/>
      <c r="U370" s="54"/>
      <c r="V370" s="49"/>
      <c r="W370" s="49"/>
      <c r="X370" s="49"/>
      <c r="Y370" s="53"/>
      <c r="Z370" s="49"/>
      <c r="AA370" s="49"/>
      <c r="AB370" s="49"/>
      <c r="AC370" s="49"/>
      <c r="AD370" s="49"/>
      <c r="AE370" s="49"/>
      <c r="AF370" s="49"/>
      <c r="AG370" s="49"/>
      <c r="AH370" s="49"/>
      <c r="AI370" s="49"/>
      <c r="AJ370" s="49"/>
      <c r="AK370" s="49"/>
      <c r="AL370" s="49"/>
      <c r="AM370" s="49"/>
      <c r="AN370" s="49"/>
    </row>
    <row r="371" spans="1:40" ht="15" x14ac:dyDescent="0.2">
      <c r="A371" s="59"/>
      <c r="B371" s="150" t="s">
        <v>754</v>
      </c>
      <c r="C371" s="151" t="s">
        <v>755</v>
      </c>
      <c r="D371" s="150" t="s">
        <v>54</v>
      </c>
      <c r="E371" s="150" t="s">
        <v>756</v>
      </c>
      <c r="F371" s="152" t="s">
        <v>325</v>
      </c>
      <c r="G371" s="230">
        <v>10</v>
      </c>
      <c r="H371" s="154"/>
      <c r="I371" s="154">
        <f t="shared" si="146"/>
        <v>0</v>
      </c>
      <c r="J371" s="154">
        <v>3.28</v>
      </c>
      <c r="K371" s="154">
        <v>16.64</v>
      </c>
      <c r="L371" s="375">
        <f t="shared" si="149"/>
        <v>0.20810000000000001</v>
      </c>
      <c r="M371" s="154">
        <f t="shared" si="134"/>
        <v>0</v>
      </c>
      <c r="N371" s="154">
        <f t="shared" si="150"/>
        <v>19.920000000000002</v>
      </c>
      <c r="O371" s="154">
        <f t="shared" si="147"/>
        <v>32.799999999999997</v>
      </c>
      <c r="P371" s="154">
        <f t="shared" si="148"/>
        <v>166.4</v>
      </c>
      <c r="Q371" s="154">
        <f t="shared" si="151"/>
        <v>0</v>
      </c>
      <c r="R371" s="155" t="e">
        <f t="shared" si="139"/>
        <v>#DIV/0!</v>
      </c>
      <c r="S371" s="407"/>
      <c r="T371" s="49"/>
      <c r="U371" s="54"/>
      <c r="V371" s="49"/>
      <c r="W371" s="49"/>
      <c r="X371" s="49"/>
      <c r="Y371" s="53"/>
      <c r="Z371" s="49"/>
      <c r="AA371" s="49"/>
      <c r="AB371" s="49"/>
      <c r="AC371" s="49"/>
      <c r="AD371" s="49"/>
      <c r="AE371" s="49"/>
      <c r="AF371" s="49"/>
      <c r="AG371" s="49"/>
      <c r="AH371" s="49"/>
      <c r="AI371" s="49"/>
      <c r="AJ371" s="49"/>
      <c r="AK371" s="49"/>
      <c r="AL371" s="49"/>
      <c r="AM371" s="49"/>
      <c r="AN371" s="49"/>
    </row>
    <row r="372" spans="1:40" ht="15" x14ac:dyDescent="0.2">
      <c r="A372" s="59"/>
      <c r="B372" s="150" t="s">
        <v>757</v>
      </c>
      <c r="C372" s="151" t="s">
        <v>758</v>
      </c>
      <c r="D372" s="150" t="s">
        <v>49</v>
      </c>
      <c r="E372" s="150" t="s">
        <v>759</v>
      </c>
      <c r="F372" s="152" t="s">
        <v>69</v>
      </c>
      <c r="G372" s="230">
        <v>1</v>
      </c>
      <c r="H372" s="154"/>
      <c r="I372" s="154">
        <f t="shared" si="146"/>
        <v>0</v>
      </c>
      <c r="J372" s="154">
        <v>4.72</v>
      </c>
      <c r="K372" s="154">
        <v>253.46</v>
      </c>
      <c r="L372" s="375">
        <f t="shared" si="149"/>
        <v>0.20810000000000001</v>
      </c>
      <c r="M372" s="154">
        <f t="shared" si="134"/>
        <v>0</v>
      </c>
      <c r="N372" s="154">
        <f t="shared" si="150"/>
        <v>258.18</v>
      </c>
      <c r="O372" s="154">
        <f t="shared" si="147"/>
        <v>4.72</v>
      </c>
      <c r="P372" s="154">
        <f t="shared" si="148"/>
        <v>253.46</v>
      </c>
      <c r="Q372" s="154">
        <f t="shared" si="151"/>
        <v>0</v>
      </c>
      <c r="R372" s="155" t="e">
        <f t="shared" si="139"/>
        <v>#DIV/0!</v>
      </c>
      <c r="S372" s="407"/>
      <c r="T372" s="49"/>
      <c r="U372" s="54"/>
      <c r="V372" s="49"/>
      <c r="W372" s="49"/>
      <c r="X372" s="49"/>
      <c r="Y372" s="53"/>
      <c r="Z372" s="49"/>
      <c r="AA372" s="49"/>
      <c r="AB372" s="49"/>
      <c r="AC372" s="49"/>
      <c r="AD372" s="49"/>
      <c r="AE372" s="49"/>
      <c r="AF372" s="49"/>
      <c r="AG372" s="49"/>
      <c r="AH372" s="49"/>
      <c r="AI372" s="49"/>
      <c r="AJ372" s="49"/>
      <c r="AK372" s="49"/>
      <c r="AL372" s="49"/>
      <c r="AM372" s="49"/>
      <c r="AN372" s="49"/>
    </row>
    <row r="373" spans="1:40" ht="28.5" x14ac:dyDescent="0.2">
      <c r="A373" s="59"/>
      <c r="B373" s="150" t="s">
        <v>760</v>
      </c>
      <c r="C373" s="151" t="s">
        <v>761</v>
      </c>
      <c r="D373" s="150" t="s">
        <v>54</v>
      </c>
      <c r="E373" s="223" t="s">
        <v>762</v>
      </c>
      <c r="F373" s="229" t="s">
        <v>763</v>
      </c>
      <c r="G373" s="230">
        <v>3</v>
      </c>
      <c r="H373" s="154"/>
      <c r="I373" s="154">
        <f t="shared" si="146"/>
        <v>0</v>
      </c>
      <c r="J373" s="154">
        <v>0</v>
      </c>
      <c r="K373" s="154">
        <v>56.3</v>
      </c>
      <c r="L373" s="375">
        <f t="shared" si="149"/>
        <v>0.20810000000000001</v>
      </c>
      <c r="M373" s="154">
        <f t="shared" si="134"/>
        <v>0</v>
      </c>
      <c r="N373" s="154">
        <f t="shared" si="150"/>
        <v>56.3</v>
      </c>
      <c r="O373" s="154">
        <f t="shared" si="147"/>
        <v>0</v>
      </c>
      <c r="P373" s="154">
        <f t="shared" si="148"/>
        <v>168.9</v>
      </c>
      <c r="Q373" s="154">
        <f t="shared" si="151"/>
        <v>0</v>
      </c>
      <c r="R373" s="155" t="e">
        <f t="shared" si="139"/>
        <v>#DIV/0!</v>
      </c>
      <c r="S373" s="407"/>
      <c r="T373" s="49"/>
      <c r="U373" s="54"/>
      <c r="V373" s="49"/>
      <c r="W373" s="49"/>
      <c r="X373" s="49"/>
      <c r="Y373" s="53"/>
      <c r="Z373" s="49"/>
      <c r="AA373" s="49"/>
      <c r="AB373" s="49"/>
      <c r="AC373" s="49"/>
      <c r="AD373" s="49"/>
      <c r="AE373" s="49"/>
      <c r="AF373" s="49"/>
      <c r="AG373" s="49"/>
      <c r="AH373" s="49"/>
      <c r="AI373" s="49"/>
      <c r="AJ373" s="49"/>
      <c r="AK373" s="49"/>
      <c r="AL373" s="49"/>
      <c r="AM373" s="49"/>
      <c r="AN373" s="49"/>
    </row>
    <row r="374" spans="1:40" ht="15" x14ac:dyDescent="0.2">
      <c r="A374" s="59"/>
      <c r="B374" s="150" t="s">
        <v>764</v>
      </c>
      <c r="C374" s="151" t="s">
        <v>765</v>
      </c>
      <c r="D374" s="150" t="s">
        <v>49</v>
      </c>
      <c r="E374" s="223" t="s">
        <v>766</v>
      </c>
      <c r="F374" s="229" t="s">
        <v>69</v>
      </c>
      <c r="G374" s="230">
        <v>2</v>
      </c>
      <c r="H374" s="154"/>
      <c r="I374" s="154">
        <f t="shared" si="146"/>
        <v>0</v>
      </c>
      <c r="J374" s="154">
        <v>8.31</v>
      </c>
      <c r="K374" s="154">
        <v>10.3</v>
      </c>
      <c r="L374" s="375">
        <f t="shared" si="149"/>
        <v>0.20810000000000001</v>
      </c>
      <c r="M374" s="154">
        <f t="shared" si="134"/>
        <v>0</v>
      </c>
      <c r="N374" s="154">
        <f t="shared" si="150"/>
        <v>18.61</v>
      </c>
      <c r="O374" s="154">
        <f t="shared" si="147"/>
        <v>16.62</v>
      </c>
      <c r="P374" s="154">
        <f t="shared" si="148"/>
        <v>20.6</v>
      </c>
      <c r="Q374" s="154">
        <f t="shared" si="151"/>
        <v>0</v>
      </c>
      <c r="R374" s="155" t="e">
        <f t="shared" si="139"/>
        <v>#DIV/0!</v>
      </c>
      <c r="S374" s="407"/>
      <c r="T374" s="49"/>
      <c r="U374" s="54"/>
      <c r="V374" s="49"/>
      <c r="W374" s="49"/>
      <c r="X374" s="49"/>
      <c r="Y374" s="53"/>
      <c r="Z374" s="49"/>
      <c r="AA374" s="49"/>
      <c r="AB374" s="49"/>
      <c r="AC374" s="49"/>
      <c r="AD374" s="49"/>
      <c r="AE374" s="49"/>
      <c r="AF374" s="49"/>
      <c r="AG374" s="49"/>
      <c r="AH374" s="49"/>
      <c r="AI374" s="49"/>
      <c r="AJ374" s="49"/>
      <c r="AK374" s="49"/>
      <c r="AL374" s="49"/>
      <c r="AM374" s="49"/>
      <c r="AN374" s="49"/>
    </row>
    <row r="375" spans="1:40" ht="28.5" x14ac:dyDescent="0.2">
      <c r="A375" s="59"/>
      <c r="B375" s="150" t="s">
        <v>767</v>
      </c>
      <c r="C375" s="151" t="s">
        <v>768</v>
      </c>
      <c r="D375" s="150" t="s">
        <v>54</v>
      </c>
      <c r="E375" s="223" t="s">
        <v>769</v>
      </c>
      <c r="F375" s="229" t="s">
        <v>325</v>
      </c>
      <c r="G375" s="230">
        <v>6</v>
      </c>
      <c r="H375" s="154"/>
      <c r="I375" s="154">
        <f t="shared" si="146"/>
        <v>0</v>
      </c>
      <c r="J375" s="154">
        <v>3.28</v>
      </c>
      <c r="K375" s="154">
        <v>25.26</v>
      </c>
      <c r="L375" s="375">
        <f t="shared" si="149"/>
        <v>0.20810000000000001</v>
      </c>
      <c r="M375" s="154">
        <f t="shared" si="134"/>
        <v>0</v>
      </c>
      <c r="N375" s="154">
        <f t="shared" si="150"/>
        <v>28.540000000000003</v>
      </c>
      <c r="O375" s="154">
        <f t="shared" si="147"/>
        <v>19.68</v>
      </c>
      <c r="P375" s="154">
        <f t="shared" si="148"/>
        <v>151.56</v>
      </c>
      <c r="Q375" s="154">
        <f t="shared" si="151"/>
        <v>0</v>
      </c>
      <c r="R375" s="155" t="e">
        <f t="shared" si="139"/>
        <v>#DIV/0!</v>
      </c>
      <c r="S375" s="407"/>
      <c r="T375" s="49"/>
      <c r="U375" s="54"/>
      <c r="V375" s="49"/>
      <c r="W375" s="49"/>
      <c r="X375" s="49"/>
      <c r="Y375" s="53"/>
      <c r="Z375" s="49"/>
      <c r="AA375" s="49"/>
      <c r="AB375" s="49"/>
      <c r="AC375" s="49"/>
      <c r="AD375" s="49"/>
      <c r="AE375" s="49"/>
      <c r="AF375" s="49"/>
      <c r="AG375" s="49"/>
      <c r="AH375" s="49"/>
      <c r="AI375" s="49"/>
      <c r="AJ375" s="49"/>
      <c r="AK375" s="49"/>
      <c r="AL375" s="49"/>
      <c r="AM375" s="49"/>
      <c r="AN375" s="49"/>
    </row>
    <row r="376" spans="1:40" ht="28.5" x14ac:dyDescent="0.2">
      <c r="A376" s="59"/>
      <c r="B376" s="150" t="s">
        <v>770</v>
      </c>
      <c r="C376" s="151" t="s">
        <v>771</v>
      </c>
      <c r="D376" s="150" t="s">
        <v>452</v>
      </c>
      <c r="E376" s="223" t="s">
        <v>772</v>
      </c>
      <c r="F376" s="229" t="s">
        <v>454</v>
      </c>
      <c r="G376" s="230">
        <v>34</v>
      </c>
      <c r="H376" s="154"/>
      <c r="I376" s="154">
        <f t="shared" si="146"/>
        <v>0</v>
      </c>
      <c r="J376" s="154">
        <v>15.93</v>
      </c>
      <c r="K376" s="154">
        <v>16.48</v>
      </c>
      <c r="L376" s="375">
        <f t="shared" si="149"/>
        <v>0.20810000000000001</v>
      </c>
      <c r="M376" s="154">
        <f t="shared" si="134"/>
        <v>0</v>
      </c>
      <c r="N376" s="154">
        <f t="shared" si="150"/>
        <v>32.409999999999997</v>
      </c>
      <c r="O376" s="154">
        <f t="shared" si="147"/>
        <v>541.62</v>
      </c>
      <c r="P376" s="154">
        <f t="shared" si="148"/>
        <v>560.32000000000005</v>
      </c>
      <c r="Q376" s="154">
        <f t="shared" si="151"/>
        <v>0</v>
      </c>
      <c r="R376" s="155" t="e">
        <f t="shared" si="139"/>
        <v>#DIV/0!</v>
      </c>
      <c r="S376" s="407"/>
      <c r="T376" s="49"/>
      <c r="U376" s="54"/>
      <c r="V376" s="49"/>
      <c r="W376" s="49"/>
      <c r="X376" s="49"/>
      <c r="Y376" s="53"/>
      <c r="Z376" s="49"/>
      <c r="AA376" s="49"/>
      <c r="AB376" s="49"/>
      <c r="AC376" s="49"/>
      <c r="AD376" s="49"/>
      <c r="AE376" s="49"/>
      <c r="AF376" s="49"/>
      <c r="AG376" s="49"/>
      <c r="AH376" s="49"/>
      <c r="AI376" s="49"/>
      <c r="AJ376" s="49"/>
      <c r="AK376" s="49"/>
      <c r="AL376" s="49"/>
      <c r="AM376" s="49"/>
      <c r="AN376" s="49"/>
    </row>
    <row r="377" spans="1:40" ht="15" x14ac:dyDescent="0.2">
      <c r="A377" s="59"/>
      <c r="B377" s="150" t="s">
        <v>773</v>
      </c>
      <c r="C377" s="151" t="s">
        <v>774</v>
      </c>
      <c r="D377" s="150" t="s">
        <v>54</v>
      </c>
      <c r="E377" s="223" t="s">
        <v>775</v>
      </c>
      <c r="F377" s="229" t="s">
        <v>325</v>
      </c>
      <c r="G377" s="230">
        <v>4</v>
      </c>
      <c r="H377" s="154"/>
      <c r="I377" s="154">
        <f t="shared" si="146"/>
        <v>0</v>
      </c>
      <c r="J377" s="154">
        <v>39.57</v>
      </c>
      <c r="K377" s="154">
        <v>387.23</v>
      </c>
      <c r="L377" s="375">
        <f t="shared" si="149"/>
        <v>0.20810000000000001</v>
      </c>
      <c r="M377" s="154">
        <f t="shared" si="134"/>
        <v>0</v>
      </c>
      <c r="N377" s="154">
        <f t="shared" si="150"/>
        <v>426.8</v>
      </c>
      <c r="O377" s="154">
        <f t="shared" si="147"/>
        <v>158.28</v>
      </c>
      <c r="P377" s="154">
        <f t="shared" si="148"/>
        <v>1548.92</v>
      </c>
      <c r="Q377" s="154">
        <f t="shared" si="151"/>
        <v>0</v>
      </c>
      <c r="R377" s="155" t="e">
        <f t="shared" si="139"/>
        <v>#DIV/0!</v>
      </c>
      <c r="S377" s="407"/>
      <c r="T377" s="49"/>
      <c r="U377" s="54"/>
      <c r="V377" s="49"/>
      <c r="W377" s="49"/>
      <c r="X377" s="49"/>
      <c r="Y377" s="53"/>
      <c r="Z377" s="49"/>
      <c r="AA377" s="49"/>
      <c r="AB377" s="49"/>
      <c r="AC377" s="49"/>
      <c r="AD377" s="49"/>
      <c r="AE377" s="49"/>
      <c r="AF377" s="49"/>
      <c r="AG377" s="49"/>
      <c r="AH377" s="49"/>
      <c r="AI377" s="49"/>
      <c r="AJ377" s="49"/>
      <c r="AK377" s="49"/>
      <c r="AL377" s="49"/>
      <c r="AM377" s="49"/>
      <c r="AN377" s="49"/>
    </row>
    <row r="378" spans="1:40" ht="28.5" x14ac:dyDescent="0.2">
      <c r="A378" s="59"/>
      <c r="B378" s="150" t="s">
        <v>776</v>
      </c>
      <c r="C378" s="151" t="s">
        <v>771</v>
      </c>
      <c r="D378" s="150" t="s">
        <v>452</v>
      </c>
      <c r="E378" s="150" t="s">
        <v>772</v>
      </c>
      <c r="F378" s="152" t="s">
        <v>454</v>
      </c>
      <c r="G378" s="230">
        <v>9</v>
      </c>
      <c r="H378" s="154"/>
      <c r="I378" s="154">
        <f t="shared" si="146"/>
        <v>0</v>
      </c>
      <c r="J378" s="154">
        <v>15.93</v>
      </c>
      <c r="K378" s="154">
        <v>16.48</v>
      </c>
      <c r="L378" s="375">
        <f t="shared" si="149"/>
        <v>0.20810000000000001</v>
      </c>
      <c r="M378" s="154">
        <f t="shared" si="134"/>
        <v>0</v>
      </c>
      <c r="N378" s="154">
        <f t="shared" si="150"/>
        <v>32.409999999999997</v>
      </c>
      <c r="O378" s="154">
        <f t="shared" si="147"/>
        <v>143.37</v>
      </c>
      <c r="P378" s="154">
        <f t="shared" si="148"/>
        <v>148.32</v>
      </c>
      <c r="Q378" s="154">
        <f t="shared" si="151"/>
        <v>0</v>
      </c>
      <c r="R378" s="155" t="e">
        <f t="shared" si="139"/>
        <v>#DIV/0!</v>
      </c>
      <c r="S378" s="407"/>
      <c r="T378" s="49"/>
      <c r="U378" s="54"/>
      <c r="V378" s="49"/>
      <c r="W378" s="49"/>
      <c r="X378" s="49"/>
      <c r="Y378" s="53"/>
      <c r="Z378" s="49"/>
      <c r="AA378" s="49"/>
      <c r="AB378" s="49"/>
      <c r="AC378" s="49"/>
      <c r="AD378" s="49"/>
      <c r="AE378" s="49"/>
      <c r="AF378" s="49"/>
      <c r="AG378" s="49"/>
      <c r="AH378" s="49"/>
      <c r="AI378" s="49"/>
      <c r="AJ378" s="49"/>
      <c r="AK378" s="49"/>
      <c r="AL378" s="49"/>
      <c r="AM378" s="49"/>
      <c r="AN378" s="49"/>
    </row>
    <row r="379" spans="1:40" ht="15" x14ac:dyDescent="0.2">
      <c r="A379" s="59"/>
      <c r="B379" s="146">
        <v>16</v>
      </c>
      <c r="C379" s="146"/>
      <c r="D379" s="146"/>
      <c r="E379" s="146" t="s">
        <v>777</v>
      </c>
      <c r="F379" s="146"/>
      <c r="G379" s="147"/>
      <c r="H379" s="148"/>
      <c r="I379" s="205"/>
      <c r="J379" s="146"/>
      <c r="K379" s="146"/>
      <c r="L379" s="376"/>
      <c r="M379" s="376"/>
      <c r="N379" s="146"/>
      <c r="O379" s="146"/>
      <c r="P379" s="146"/>
      <c r="Q379" s="330">
        <f>Q380+Q469+Q478</f>
        <v>0</v>
      </c>
      <c r="R379" s="331" t="e">
        <f t="shared" si="139"/>
        <v>#DIV/0!</v>
      </c>
      <c r="S379" s="407"/>
      <c r="T379" s="49"/>
      <c r="U379" s="54"/>
      <c r="V379" s="49"/>
      <c r="W379" s="49"/>
      <c r="X379" s="49"/>
      <c r="Y379" s="53"/>
      <c r="Z379" s="49"/>
      <c r="AA379" s="49"/>
      <c r="AB379" s="49"/>
      <c r="AC379" s="49"/>
      <c r="AD379" s="49"/>
      <c r="AE379" s="49"/>
      <c r="AF379" s="49"/>
      <c r="AG379" s="49"/>
      <c r="AH379" s="49"/>
      <c r="AI379" s="49"/>
      <c r="AJ379" s="49"/>
      <c r="AK379" s="49"/>
      <c r="AL379" s="49"/>
      <c r="AM379" s="49"/>
      <c r="AN379" s="49"/>
    </row>
    <row r="380" spans="1:40" ht="15" x14ac:dyDescent="0.2">
      <c r="A380" s="59"/>
      <c r="B380" s="146" t="s">
        <v>778</v>
      </c>
      <c r="C380" s="146"/>
      <c r="D380" s="146"/>
      <c r="E380" s="146" t="s">
        <v>779</v>
      </c>
      <c r="F380" s="146"/>
      <c r="G380" s="147"/>
      <c r="H380" s="148"/>
      <c r="I380" s="205"/>
      <c r="J380" s="146"/>
      <c r="K380" s="146"/>
      <c r="L380" s="376"/>
      <c r="M380" s="376"/>
      <c r="N380" s="146"/>
      <c r="O380" s="146"/>
      <c r="P380" s="146"/>
      <c r="Q380" s="330">
        <f>SUM(Q381:Q468)</f>
        <v>0</v>
      </c>
      <c r="R380" s="331" t="e">
        <f t="shared" si="139"/>
        <v>#DIV/0!</v>
      </c>
      <c r="S380" s="407"/>
      <c r="T380" s="49"/>
      <c r="U380" s="54"/>
      <c r="V380" s="49"/>
      <c r="W380" s="49"/>
      <c r="X380" s="49"/>
      <c r="Y380" s="53"/>
      <c r="Z380" s="49"/>
      <c r="AA380" s="49"/>
      <c r="AB380" s="49"/>
      <c r="AC380" s="49"/>
      <c r="AD380" s="49"/>
      <c r="AE380" s="49"/>
      <c r="AF380" s="49"/>
      <c r="AG380" s="49"/>
      <c r="AH380" s="49"/>
      <c r="AI380" s="49"/>
      <c r="AJ380" s="49"/>
      <c r="AK380" s="49"/>
      <c r="AL380" s="49"/>
      <c r="AM380" s="49"/>
      <c r="AN380" s="49"/>
    </row>
    <row r="381" spans="1:40" ht="15" x14ac:dyDescent="0.2">
      <c r="A381" s="59"/>
      <c r="B381" s="150" t="s">
        <v>780</v>
      </c>
      <c r="C381" s="151" t="s">
        <v>781</v>
      </c>
      <c r="D381" s="150" t="s">
        <v>54</v>
      </c>
      <c r="E381" s="150" t="s">
        <v>782</v>
      </c>
      <c r="F381" s="152" t="s">
        <v>325</v>
      </c>
      <c r="G381" s="153">
        <v>1</v>
      </c>
      <c r="H381" s="154"/>
      <c r="I381" s="154">
        <f t="shared" ref="I381:I412" si="152">ROUND(G381*H381,2)</f>
        <v>0</v>
      </c>
      <c r="J381" s="154">
        <v>0.37</v>
      </c>
      <c r="K381" s="154">
        <v>1.97</v>
      </c>
      <c r="L381" s="375">
        <f>$H$9</f>
        <v>0.20810000000000001</v>
      </c>
      <c r="M381" s="154">
        <f t="shared" si="134"/>
        <v>0</v>
      </c>
      <c r="N381" s="154">
        <f>J381+K381</f>
        <v>2.34</v>
      </c>
      <c r="O381" s="154">
        <f t="shared" ref="O381:O412" si="153">ROUND(G381*J381,2)</f>
        <v>0.37</v>
      </c>
      <c r="P381" s="154">
        <f t="shared" ref="P381:P412" si="154">ROUND(G381*K381,2)</f>
        <v>1.97</v>
      </c>
      <c r="Q381" s="154">
        <f>ROUND(G381*M381,2)</f>
        <v>0</v>
      </c>
      <c r="R381" s="155" t="e">
        <f t="shared" ref="R381:R412" si="155">Q381/$P$586</f>
        <v>#DIV/0!</v>
      </c>
      <c r="S381" s="407"/>
      <c r="T381" s="49"/>
      <c r="U381" s="54"/>
      <c r="V381" s="49"/>
      <c r="W381" s="49"/>
      <c r="X381" s="49"/>
      <c r="Y381" s="53"/>
      <c r="Z381" s="49"/>
      <c r="AA381" s="49"/>
      <c r="AB381" s="49"/>
      <c r="AC381" s="49"/>
      <c r="AD381" s="49"/>
      <c r="AE381" s="49"/>
      <c r="AF381" s="49"/>
      <c r="AG381" s="49"/>
      <c r="AH381" s="49"/>
      <c r="AI381" s="49"/>
      <c r="AJ381" s="49"/>
      <c r="AK381" s="49"/>
      <c r="AL381" s="49"/>
      <c r="AM381" s="49"/>
      <c r="AN381" s="49"/>
    </row>
    <row r="382" spans="1:40" ht="28.5" x14ac:dyDescent="0.2">
      <c r="A382" s="59"/>
      <c r="B382" s="150" t="s">
        <v>783</v>
      </c>
      <c r="C382" s="151" t="s">
        <v>784</v>
      </c>
      <c r="D382" s="150" t="s">
        <v>67</v>
      </c>
      <c r="E382" s="150" t="s">
        <v>785</v>
      </c>
      <c r="F382" s="152" t="s">
        <v>69</v>
      </c>
      <c r="G382" s="153">
        <v>321</v>
      </c>
      <c r="H382" s="154"/>
      <c r="I382" s="154">
        <f t="shared" si="152"/>
        <v>0</v>
      </c>
      <c r="J382" s="154">
        <v>14.01</v>
      </c>
      <c r="K382" s="154">
        <v>8.31</v>
      </c>
      <c r="L382" s="375">
        <f t="shared" ref="L382:L445" si="156">$H$9</f>
        <v>0.20810000000000001</v>
      </c>
      <c r="M382" s="154">
        <f t="shared" si="134"/>
        <v>0</v>
      </c>
      <c r="N382" s="154">
        <f t="shared" ref="N382:N445" si="157">J382+K382</f>
        <v>22.32</v>
      </c>
      <c r="O382" s="154">
        <f t="shared" si="153"/>
        <v>4497.21</v>
      </c>
      <c r="P382" s="154">
        <f t="shared" si="154"/>
        <v>2667.51</v>
      </c>
      <c r="Q382" s="154">
        <f t="shared" ref="Q382:Q445" si="158">ROUND(G382*M382,2)</f>
        <v>0</v>
      </c>
      <c r="R382" s="155" t="e">
        <f t="shared" si="155"/>
        <v>#DIV/0!</v>
      </c>
      <c r="S382" s="407"/>
      <c r="T382" s="49"/>
      <c r="U382" s="54"/>
      <c r="V382" s="49"/>
      <c r="W382" s="49"/>
      <c r="X382" s="49"/>
      <c r="Y382" s="53"/>
      <c r="Z382" s="49"/>
      <c r="AA382" s="49"/>
      <c r="AB382" s="49"/>
      <c r="AC382" s="49"/>
      <c r="AD382" s="49"/>
      <c r="AE382" s="49"/>
      <c r="AF382" s="49"/>
      <c r="AG382" s="49"/>
      <c r="AH382" s="49"/>
      <c r="AI382" s="49"/>
      <c r="AJ382" s="49"/>
      <c r="AK382" s="49"/>
      <c r="AL382" s="49"/>
      <c r="AM382" s="49"/>
      <c r="AN382" s="49"/>
    </row>
    <row r="383" spans="1:40" ht="28.5" x14ac:dyDescent="0.2">
      <c r="A383" s="59"/>
      <c r="B383" s="150" t="s">
        <v>786</v>
      </c>
      <c r="C383" s="151" t="s">
        <v>787</v>
      </c>
      <c r="D383" s="150" t="s">
        <v>67</v>
      </c>
      <c r="E383" s="150" t="s">
        <v>788</v>
      </c>
      <c r="F383" s="152" t="s">
        <v>69</v>
      </c>
      <c r="G383" s="153">
        <v>25</v>
      </c>
      <c r="H383" s="154"/>
      <c r="I383" s="154">
        <f t="shared" si="152"/>
        <v>0</v>
      </c>
      <c r="J383" s="154">
        <v>14.53</v>
      </c>
      <c r="K383" s="154">
        <v>12.08</v>
      </c>
      <c r="L383" s="375">
        <f t="shared" si="156"/>
        <v>0.20810000000000001</v>
      </c>
      <c r="M383" s="154">
        <f t="shared" si="134"/>
        <v>0</v>
      </c>
      <c r="N383" s="154">
        <f t="shared" si="157"/>
        <v>26.61</v>
      </c>
      <c r="O383" s="154">
        <f t="shared" si="153"/>
        <v>363.25</v>
      </c>
      <c r="P383" s="154">
        <f t="shared" si="154"/>
        <v>302</v>
      </c>
      <c r="Q383" s="154">
        <f t="shared" si="158"/>
        <v>0</v>
      </c>
      <c r="R383" s="155" t="e">
        <f t="shared" si="155"/>
        <v>#DIV/0!</v>
      </c>
      <c r="S383" s="407"/>
      <c r="T383" s="49"/>
      <c r="U383" s="54"/>
      <c r="V383" s="49"/>
      <c r="W383" s="49"/>
      <c r="X383" s="49"/>
      <c r="Y383" s="53"/>
      <c r="Z383" s="49"/>
      <c r="AA383" s="49"/>
      <c r="AB383" s="49"/>
      <c r="AC383" s="49"/>
      <c r="AD383" s="49"/>
      <c r="AE383" s="49"/>
      <c r="AF383" s="49"/>
      <c r="AG383" s="49"/>
      <c r="AH383" s="49"/>
      <c r="AI383" s="49"/>
      <c r="AJ383" s="49"/>
      <c r="AK383" s="49"/>
      <c r="AL383" s="49"/>
      <c r="AM383" s="49"/>
      <c r="AN383" s="49"/>
    </row>
    <row r="384" spans="1:40" ht="15" x14ac:dyDescent="0.2">
      <c r="A384" s="59"/>
      <c r="B384" s="150" t="s">
        <v>789</v>
      </c>
      <c r="C384" s="151" t="s">
        <v>790</v>
      </c>
      <c r="D384" s="150" t="s">
        <v>67</v>
      </c>
      <c r="E384" s="150" t="s">
        <v>791</v>
      </c>
      <c r="F384" s="152" t="s">
        <v>69</v>
      </c>
      <c r="G384" s="153">
        <v>141</v>
      </c>
      <c r="H384" s="154"/>
      <c r="I384" s="154">
        <f t="shared" si="152"/>
        <v>0</v>
      </c>
      <c r="J384" s="154">
        <v>10.59</v>
      </c>
      <c r="K384" s="154">
        <v>9.42</v>
      </c>
      <c r="L384" s="375">
        <f t="shared" si="156"/>
        <v>0.20810000000000001</v>
      </c>
      <c r="M384" s="154">
        <f t="shared" si="134"/>
        <v>0</v>
      </c>
      <c r="N384" s="154">
        <f t="shared" si="157"/>
        <v>20.009999999999998</v>
      </c>
      <c r="O384" s="154">
        <f t="shared" si="153"/>
        <v>1493.19</v>
      </c>
      <c r="P384" s="154">
        <f t="shared" si="154"/>
        <v>1328.22</v>
      </c>
      <c r="Q384" s="154">
        <f t="shared" si="158"/>
        <v>0</v>
      </c>
      <c r="R384" s="155" t="e">
        <f t="shared" si="155"/>
        <v>#DIV/0!</v>
      </c>
      <c r="S384" s="407"/>
      <c r="T384" s="49"/>
      <c r="U384" s="54"/>
      <c r="V384" s="49"/>
      <c r="W384" s="49"/>
      <c r="X384" s="49"/>
      <c r="Y384" s="53"/>
      <c r="Z384" s="49"/>
      <c r="AA384" s="49"/>
      <c r="AB384" s="49"/>
      <c r="AC384" s="49"/>
      <c r="AD384" s="49"/>
      <c r="AE384" s="49"/>
      <c r="AF384" s="49"/>
      <c r="AG384" s="49"/>
      <c r="AH384" s="49"/>
      <c r="AI384" s="49"/>
      <c r="AJ384" s="49"/>
      <c r="AK384" s="49"/>
      <c r="AL384" s="49"/>
      <c r="AM384" s="49"/>
      <c r="AN384" s="49"/>
    </row>
    <row r="385" spans="1:40" ht="28.5" x14ac:dyDescent="0.2">
      <c r="A385" s="59"/>
      <c r="B385" s="150" t="s">
        <v>792</v>
      </c>
      <c r="C385" s="151" t="s">
        <v>793</v>
      </c>
      <c r="D385" s="150" t="s">
        <v>67</v>
      </c>
      <c r="E385" s="150" t="s">
        <v>794</v>
      </c>
      <c r="F385" s="152" t="s">
        <v>69</v>
      </c>
      <c r="G385" s="153">
        <v>17</v>
      </c>
      <c r="H385" s="154"/>
      <c r="I385" s="154">
        <f t="shared" si="152"/>
        <v>0</v>
      </c>
      <c r="J385" s="154">
        <v>14.01</v>
      </c>
      <c r="K385" s="154">
        <v>6.82</v>
      </c>
      <c r="L385" s="375">
        <f t="shared" si="156"/>
        <v>0.20810000000000001</v>
      </c>
      <c r="M385" s="154">
        <f t="shared" si="134"/>
        <v>0</v>
      </c>
      <c r="N385" s="154">
        <f t="shared" si="157"/>
        <v>20.83</v>
      </c>
      <c r="O385" s="154">
        <f t="shared" si="153"/>
        <v>238.17</v>
      </c>
      <c r="P385" s="154">
        <f t="shared" si="154"/>
        <v>115.94</v>
      </c>
      <c r="Q385" s="154">
        <f t="shared" si="158"/>
        <v>0</v>
      </c>
      <c r="R385" s="155" t="e">
        <f t="shared" si="155"/>
        <v>#DIV/0!</v>
      </c>
      <c r="S385" s="407"/>
      <c r="T385" s="49"/>
      <c r="U385" s="54"/>
      <c r="V385" s="49"/>
      <c r="W385" s="49"/>
      <c r="X385" s="49"/>
      <c r="Y385" s="53"/>
      <c r="Z385" s="49"/>
      <c r="AA385" s="49"/>
      <c r="AB385" s="49"/>
      <c r="AC385" s="49"/>
      <c r="AD385" s="49"/>
      <c r="AE385" s="49"/>
      <c r="AF385" s="49"/>
      <c r="AG385" s="49"/>
      <c r="AH385" s="49"/>
      <c r="AI385" s="49"/>
      <c r="AJ385" s="49"/>
      <c r="AK385" s="49"/>
      <c r="AL385" s="49"/>
      <c r="AM385" s="49"/>
      <c r="AN385" s="49"/>
    </row>
    <row r="386" spans="1:40" ht="28.5" x14ac:dyDescent="0.2">
      <c r="A386" s="59"/>
      <c r="B386" s="150" t="s">
        <v>795</v>
      </c>
      <c r="C386" s="151" t="s">
        <v>796</v>
      </c>
      <c r="D386" s="150" t="s">
        <v>67</v>
      </c>
      <c r="E386" s="150" t="s">
        <v>797</v>
      </c>
      <c r="F386" s="152" t="s">
        <v>69</v>
      </c>
      <c r="G386" s="153">
        <v>1</v>
      </c>
      <c r="H386" s="154"/>
      <c r="I386" s="154">
        <f t="shared" si="152"/>
        <v>0</v>
      </c>
      <c r="J386" s="154">
        <v>17.41</v>
      </c>
      <c r="K386" s="154">
        <v>12.17</v>
      </c>
      <c r="L386" s="375">
        <f t="shared" si="156"/>
        <v>0.20810000000000001</v>
      </c>
      <c r="M386" s="154">
        <f t="shared" si="134"/>
        <v>0</v>
      </c>
      <c r="N386" s="154">
        <f t="shared" si="157"/>
        <v>29.58</v>
      </c>
      <c r="O386" s="154">
        <f t="shared" si="153"/>
        <v>17.41</v>
      </c>
      <c r="P386" s="154">
        <f t="shared" si="154"/>
        <v>12.17</v>
      </c>
      <c r="Q386" s="154">
        <f t="shared" si="158"/>
        <v>0</v>
      </c>
      <c r="R386" s="155" t="e">
        <f t="shared" si="155"/>
        <v>#DIV/0!</v>
      </c>
      <c r="S386" s="407"/>
      <c r="T386" s="49"/>
      <c r="U386" s="54"/>
      <c r="V386" s="49"/>
      <c r="W386" s="49"/>
      <c r="X386" s="49"/>
      <c r="Y386" s="53"/>
      <c r="Z386" s="49"/>
      <c r="AA386" s="49"/>
      <c r="AB386" s="49"/>
      <c r="AC386" s="49"/>
      <c r="AD386" s="49"/>
      <c r="AE386" s="49"/>
      <c r="AF386" s="49"/>
      <c r="AG386" s="49"/>
      <c r="AH386" s="49"/>
      <c r="AI386" s="49"/>
      <c r="AJ386" s="49"/>
      <c r="AK386" s="49"/>
      <c r="AL386" s="49"/>
      <c r="AM386" s="49"/>
      <c r="AN386" s="49"/>
    </row>
    <row r="387" spans="1:40" ht="15" x14ac:dyDescent="0.2">
      <c r="A387" s="59"/>
      <c r="B387" s="150" t="s">
        <v>798</v>
      </c>
      <c r="C387" s="151" t="s">
        <v>799</v>
      </c>
      <c r="D387" s="150" t="s">
        <v>54</v>
      </c>
      <c r="E387" s="150" t="s">
        <v>800</v>
      </c>
      <c r="F387" s="152" t="s">
        <v>325</v>
      </c>
      <c r="G387" s="153">
        <v>726</v>
      </c>
      <c r="H387" s="154"/>
      <c r="I387" s="154">
        <f t="shared" si="152"/>
        <v>0</v>
      </c>
      <c r="J387" s="154">
        <v>0.37</v>
      </c>
      <c r="K387" s="154">
        <v>0.12</v>
      </c>
      <c r="L387" s="375">
        <f t="shared" si="156"/>
        <v>0.20810000000000001</v>
      </c>
      <c r="M387" s="154">
        <f t="shared" si="134"/>
        <v>0</v>
      </c>
      <c r="N387" s="154">
        <f t="shared" si="157"/>
        <v>0.49</v>
      </c>
      <c r="O387" s="154">
        <f t="shared" si="153"/>
        <v>268.62</v>
      </c>
      <c r="P387" s="154">
        <f t="shared" si="154"/>
        <v>87.12</v>
      </c>
      <c r="Q387" s="154">
        <f t="shared" si="158"/>
        <v>0</v>
      </c>
      <c r="R387" s="155" t="e">
        <f t="shared" si="155"/>
        <v>#DIV/0!</v>
      </c>
      <c r="S387" s="407"/>
      <c r="T387" s="49"/>
      <c r="U387" s="54"/>
      <c r="V387" s="49"/>
      <c r="W387" s="49"/>
      <c r="X387" s="49"/>
      <c r="Y387" s="53"/>
      <c r="Z387" s="49"/>
      <c r="AA387" s="49"/>
      <c r="AB387" s="49"/>
      <c r="AC387" s="49"/>
      <c r="AD387" s="49"/>
      <c r="AE387" s="49"/>
      <c r="AF387" s="49"/>
      <c r="AG387" s="49"/>
      <c r="AH387" s="49"/>
      <c r="AI387" s="49"/>
      <c r="AJ387" s="49"/>
      <c r="AK387" s="49"/>
      <c r="AL387" s="49"/>
      <c r="AM387" s="49"/>
      <c r="AN387" s="49"/>
    </row>
    <row r="388" spans="1:40" ht="15" x14ac:dyDescent="0.2">
      <c r="A388" s="59"/>
      <c r="B388" s="150" t="s">
        <v>801</v>
      </c>
      <c r="C388" s="151" t="s">
        <v>802</v>
      </c>
      <c r="D388" s="150" t="s">
        <v>63</v>
      </c>
      <c r="E388" s="150" t="s">
        <v>803</v>
      </c>
      <c r="F388" s="152" t="s">
        <v>804</v>
      </c>
      <c r="G388" s="153">
        <v>111</v>
      </c>
      <c r="H388" s="154"/>
      <c r="I388" s="154">
        <f t="shared" si="152"/>
        <v>0</v>
      </c>
      <c r="J388" s="154">
        <v>4.58</v>
      </c>
      <c r="K388" s="154">
        <v>1.91</v>
      </c>
      <c r="L388" s="375">
        <f t="shared" si="156"/>
        <v>0.20810000000000001</v>
      </c>
      <c r="M388" s="154">
        <f t="shared" si="134"/>
        <v>0</v>
      </c>
      <c r="N388" s="154">
        <f t="shared" si="157"/>
        <v>6.49</v>
      </c>
      <c r="O388" s="154">
        <f t="shared" si="153"/>
        <v>508.38</v>
      </c>
      <c r="P388" s="154">
        <f t="shared" si="154"/>
        <v>212.01</v>
      </c>
      <c r="Q388" s="154">
        <f t="shared" si="158"/>
        <v>0</v>
      </c>
      <c r="R388" s="155" t="e">
        <f t="shared" si="155"/>
        <v>#DIV/0!</v>
      </c>
      <c r="S388" s="407"/>
      <c r="T388" s="49"/>
      <c r="U388" s="54"/>
      <c r="V388" s="49"/>
      <c r="W388" s="49"/>
      <c r="X388" s="49"/>
      <c r="Y388" s="53"/>
      <c r="Z388" s="49"/>
      <c r="AA388" s="49"/>
      <c r="AB388" s="49"/>
      <c r="AC388" s="49"/>
      <c r="AD388" s="49"/>
      <c r="AE388" s="49"/>
      <c r="AF388" s="49"/>
      <c r="AG388" s="49"/>
      <c r="AH388" s="49"/>
      <c r="AI388" s="49"/>
      <c r="AJ388" s="49"/>
      <c r="AK388" s="49"/>
      <c r="AL388" s="49"/>
      <c r="AM388" s="49"/>
      <c r="AN388" s="49"/>
    </row>
    <row r="389" spans="1:40" ht="15" x14ac:dyDescent="0.2">
      <c r="A389" s="59"/>
      <c r="B389" s="150" t="s">
        <v>805</v>
      </c>
      <c r="C389" s="151" t="s">
        <v>806</v>
      </c>
      <c r="D389" s="150" t="s">
        <v>63</v>
      </c>
      <c r="E389" s="150" t="s">
        <v>807</v>
      </c>
      <c r="F389" s="152" t="s">
        <v>69</v>
      </c>
      <c r="G389" s="153">
        <v>111</v>
      </c>
      <c r="H389" s="154"/>
      <c r="I389" s="154">
        <f t="shared" si="152"/>
        <v>0</v>
      </c>
      <c r="J389" s="154">
        <v>6.55</v>
      </c>
      <c r="K389" s="154">
        <v>4.37</v>
      </c>
      <c r="L389" s="375">
        <f t="shared" si="156"/>
        <v>0.20810000000000001</v>
      </c>
      <c r="M389" s="154">
        <f t="shared" si="134"/>
        <v>0</v>
      </c>
      <c r="N389" s="154">
        <f t="shared" si="157"/>
        <v>10.92</v>
      </c>
      <c r="O389" s="154">
        <f t="shared" si="153"/>
        <v>727.05</v>
      </c>
      <c r="P389" s="154">
        <f t="shared" si="154"/>
        <v>485.07</v>
      </c>
      <c r="Q389" s="154">
        <f t="shared" si="158"/>
        <v>0</v>
      </c>
      <c r="R389" s="155" t="e">
        <f t="shared" si="155"/>
        <v>#DIV/0!</v>
      </c>
      <c r="S389" s="407"/>
      <c r="T389" s="49"/>
      <c r="U389" s="54"/>
      <c r="V389" s="49"/>
      <c r="W389" s="49"/>
      <c r="X389" s="49"/>
      <c r="Y389" s="53"/>
      <c r="Z389" s="49"/>
      <c r="AA389" s="49"/>
      <c r="AB389" s="49"/>
      <c r="AC389" s="49"/>
      <c r="AD389" s="49"/>
      <c r="AE389" s="49"/>
      <c r="AF389" s="49"/>
      <c r="AG389" s="49"/>
      <c r="AH389" s="49"/>
      <c r="AI389" s="49"/>
      <c r="AJ389" s="49"/>
      <c r="AK389" s="49"/>
      <c r="AL389" s="49"/>
      <c r="AM389" s="49"/>
      <c r="AN389" s="49"/>
    </row>
    <row r="390" spans="1:40" ht="15" x14ac:dyDescent="0.2">
      <c r="A390" s="59"/>
      <c r="B390" s="150" t="s">
        <v>808</v>
      </c>
      <c r="C390" s="151" t="s">
        <v>809</v>
      </c>
      <c r="D390" s="150" t="s">
        <v>63</v>
      </c>
      <c r="E390" s="150" t="s">
        <v>810</v>
      </c>
      <c r="F390" s="152" t="s">
        <v>69</v>
      </c>
      <c r="G390" s="153">
        <v>392</v>
      </c>
      <c r="H390" s="154"/>
      <c r="I390" s="154">
        <f t="shared" si="152"/>
        <v>0</v>
      </c>
      <c r="J390" s="154">
        <v>0.53</v>
      </c>
      <c r="K390" s="154">
        <v>1.1299999999999999</v>
      </c>
      <c r="L390" s="375">
        <f t="shared" si="156"/>
        <v>0.20810000000000001</v>
      </c>
      <c r="M390" s="154">
        <f t="shared" si="134"/>
        <v>0</v>
      </c>
      <c r="N390" s="154">
        <f t="shared" si="157"/>
        <v>1.66</v>
      </c>
      <c r="O390" s="154">
        <f t="shared" si="153"/>
        <v>207.76</v>
      </c>
      <c r="P390" s="154">
        <f t="shared" si="154"/>
        <v>442.96</v>
      </c>
      <c r="Q390" s="154">
        <f t="shared" si="158"/>
        <v>0</v>
      </c>
      <c r="R390" s="155" t="e">
        <f t="shared" si="155"/>
        <v>#DIV/0!</v>
      </c>
      <c r="S390" s="407"/>
      <c r="T390" s="49"/>
      <c r="U390" s="54"/>
      <c r="V390" s="49"/>
      <c r="W390" s="49"/>
      <c r="X390" s="49"/>
      <c r="Y390" s="53"/>
      <c r="Z390" s="49"/>
      <c r="AA390" s="49"/>
      <c r="AB390" s="49"/>
      <c r="AC390" s="49"/>
      <c r="AD390" s="49"/>
      <c r="AE390" s="49"/>
      <c r="AF390" s="49"/>
      <c r="AG390" s="49"/>
      <c r="AH390" s="49"/>
      <c r="AI390" s="49"/>
      <c r="AJ390" s="49"/>
      <c r="AK390" s="49"/>
      <c r="AL390" s="49"/>
      <c r="AM390" s="49"/>
      <c r="AN390" s="49"/>
    </row>
    <row r="391" spans="1:40" ht="15" x14ac:dyDescent="0.2">
      <c r="A391" s="59"/>
      <c r="B391" s="150" t="s">
        <v>811</v>
      </c>
      <c r="C391" s="151" t="s">
        <v>812</v>
      </c>
      <c r="D391" s="150" t="s">
        <v>63</v>
      </c>
      <c r="E391" s="150" t="s">
        <v>813</v>
      </c>
      <c r="F391" s="152" t="s">
        <v>69</v>
      </c>
      <c r="G391" s="153">
        <v>111</v>
      </c>
      <c r="H391" s="154"/>
      <c r="I391" s="154">
        <f t="shared" si="152"/>
        <v>0</v>
      </c>
      <c r="J391" s="154">
        <v>0.84</v>
      </c>
      <c r="K391" s="154">
        <v>5.39</v>
      </c>
      <c r="L391" s="375">
        <f t="shared" si="156"/>
        <v>0.20810000000000001</v>
      </c>
      <c r="M391" s="154">
        <f t="shared" si="134"/>
        <v>0</v>
      </c>
      <c r="N391" s="154">
        <f t="shared" si="157"/>
        <v>6.2299999999999995</v>
      </c>
      <c r="O391" s="154">
        <f t="shared" si="153"/>
        <v>93.24</v>
      </c>
      <c r="P391" s="154">
        <f t="shared" si="154"/>
        <v>598.29</v>
      </c>
      <c r="Q391" s="154">
        <f t="shared" si="158"/>
        <v>0</v>
      </c>
      <c r="R391" s="155" t="e">
        <f t="shared" si="155"/>
        <v>#DIV/0!</v>
      </c>
      <c r="S391" s="407"/>
      <c r="T391" s="49"/>
      <c r="U391" s="54"/>
      <c r="V391" s="49"/>
      <c r="W391" s="49"/>
      <c r="X391" s="49"/>
      <c r="Y391" s="53"/>
      <c r="Z391" s="49"/>
      <c r="AA391" s="49"/>
      <c r="AB391" s="49"/>
      <c r="AC391" s="49"/>
      <c r="AD391" s="49"/>
      <c r="AE391" s="49"/>
      <c r="AF391" s="49"/>
      <c r="AG391" s="49"/>
      <c r="AH391" s="49"/>
      <c r="AI391" s="49"/>
      <c r="AJ391" s="49"/>
      <c r="AK391" s="49"/>
      <c r="AL391" s="49"/>
      <c r="AM391" s="49"/>
      <c r="AN391" s="49"/>
    </row>
    <row r="392" spans="1:40" ht="15" x14ac:dyDescent="0.2">
      <c r="A392" s="59"/>
      <c r="B392" s="150" t="s">
        <v>814</v>
      </c>
      <c r="C392" s="151" t="s">
        <v>815</v>
      </c>
      <c r="D392" s="150" t="s">
        <v>63</v>
      </c>
      <c r="E392" s="150" t="s">
        <v>816</v>
      </c>
      <c r="F392" s="152" t="s">
        <v>99</v>
      </c>
      <c r="G392" s="153">
        <v>111</v>
      </c>
      <c r="H392" s="154"/>
      <c r="I392" s="154">
        <f t="shared" si="152"/>
        <v>0</v>
      </c>
      <c r="J392" s="154">
        <v>13.04</v>
      </c>
      <c r="K392" s="154">
        <v>4.21</v>
      </c>
      <c r="L392" s="375">
        <f t="shared" si="156"/>
        <v>0.20810000000000001</v>
      </c>
      <c r="M392" s="154">
        <f t="shared" si="134"/>
        <v>0</v>
      </c>
      <c r="N392" s="154">
        <f t="shared" si="157"/>
        <v>17.25</v>
      </c>
      <c r="O392" s="154">
        <f t="shared" si="153"/>
        <v>1447.44</v>
      </c>
      <c r="P392" s="154">
        <f t="shared" si="154"/>
        <v>467.31</v>
      </c>
      <c r="Q392" s="154">
        <f t="shared" si="158"/>
        <v>0</v>
      </c>
      <c r="R392" s="155" t="e">
        <f t="shared" si="155"/>
        <v>#DIV/0!</v>
      </c>
      <c r="S392" s="407"/>
      <c r="T392" s="49"/>
      <c r="U392" s="54"/>
      <c r="V392" s="49"/>
      <c r="W392" s="49"/>
      <c r="X392" s="49"/>
      <c r="Y392" s="53"/>
      <c r="Z392" s="49"/>
      <c r="AA392" s="49"/>
      <c r="AB392" s="49"/>
      <c r="AC392" s="49"/>
      <c r="AD392" s="49"/>
      <c r="AE392" s="49"/>
      <c r="AF392" s="49"/>
      <c r="AG392" s="49"/>
      <c r="AH392" s="49"/>
      <c r="AI392" s="49"/>
      <c r="AJ392" s="49"/>
      <c r="AK392" s="49"/>
      <c r="AL392" s="49"/>
      <c r="AM392" s="49"/>
      <c r="AN392" s="49"/>
    </row>
    <row r="393" spans="1:40" ht="28.5" x14ac:dyDescent="0.2">
      <c r="A393" s="59"/>
      <c r="B393" s="150" t="s">
        <v>817</v>
      </c>
      <c r="C393" s="151" t="s">
        <v>818</v>
      </c>
      <c r="D393" s="150" t="s">
        <v>67</v>
      </c>
      <c r="E393" s="150" t="s">
        <v>819</v>
      </c>
      <c r="F393" s="152" t="s">
        <v>99</v>
      </c>
      <c r="G393" s="153">
        <v>23.6</v>
      </c>
      <c r="H393" s="154"/>
      <c r="I393" s="154">
        <f t="shared" si="152"/>
        <v>0</v>
      </c>
      <c r="J393" s="154">
        <v>3.95</v>
      </c>
      <c r="K393" s="154">
        <v>62.56</v>
      </c>
      <c r="L393" s="375">
        <f t="shared" si="156"/>
        <v>0.20810000000000001</v>
      </c>
      <c r="M393" s="154">
        <f t="shared" si="134"/>
        <v>0</v>
      </c>
      <c r="N393" s="154">
        <f t="shared" si="157"/>
        <v>66.510000000000005</v>
      </c>
      <c r="O393" s="154">
        <f t="shared" si="153"/>
        <v>93.22</v>
      </c>
      <c r="P393" s="154">
        <f t="shared" si="154"/>
        <v>1476.42</v>
      </c>
      <c r="Q393" s="154">
        <f t="shared" si="158"/>
        <v>0</v>
      </c>
      <c r="R393" s="155" t="e">
        <f t="shared" si="155"/>
        <v>#DIV/0!</v>
      </c>
      <c r="S393" s="407"/>
      <c r="T393" s="49"/>
      <c r="U393" s="54"/>
      <c r="V393" s="49"/>
      <c r="W393" s="49"/>
      <c r="X393" s="49"/>
      <c r="Y393" s="53"/>
      <c r="Z393" s="49"/>
      <c r="AA393" s="49"/>
      <c r="AB393" s="49"/>
      <c r="AC393" s="49"/>
      <c r="AD393" s="49"/>
      <c r="AE393" s="49"/>
      <c r="AF393" s="49"/>
      <c r="AG393" s="49"/>
      <c r="AH393" s="49"/>
      <c r="AI393" s="49"/>
      <c r="AJ393" s="49"/>
      <c r="AK393" s="49"/>
      <c r="AL393" s="49"/>
      <c r="AM393" s="49"/>
      <c r="AN393" s="49"/>
    </row>
    <row r="394" spans="1:40" ht="28.5" x14ac:dyDescent="0.2">
      <c r="A394" s="59"/>
      <c r="B394" s="150" t="s">
        <v>820</v>
      </c>
      <c r="C394" s="151" t="s">
        <v>821</v>
      </c>
      <c r="D394" s="150" t="s">
        <v>67</v>
      </c>
      <c r="E394" s="150" t="s">
        <v>822</v>
      </c>
      <c r="F394" s="152" t="s">
        <v>99</v>
      </c>
      <c r="G394" s="153">
        <v>102.8</v>
      </c>
      <c r="H394" s="154"/>
      <c r="I394" s="154">
        <f t="shared" si="152"/>
        <v>0</v>
      </c>
      <c r="J394" s="154">
        <v>5.85</v>
      </c>
      <c r="K394" s="154">
        <v>113.19</v>
      </c>
      <c r="L394" s="375">
        <f t="shared" si="156"/>
        <v>0.20810000000000001</v>
      </c>
      <c r="M394" s="154">
        <f t="shared" si="134"/>
        <v>0</v>
      </c>
      <c r="N394" s="154">
        <f t="shared" si="157"/>
        <v>119.03999999999999</v>
      </c>
      <c r="O394" s="154">
        <f t="shared" si="153"/>
        <v>601.38</v>
      </c>
      <c r="P394" s="154">
        <f t="shared" si="154"/>
        <v>11635.93</v>
      </c>
      <c r="Q394" s="154">
        <f t="shared" si="158"/>
        <v>0</v>
      </c>
      <c r="R394" s="155" t="e">
        <f t="shared" si="155"/>
        <v>#DIV/0!</v>
      </c>
      <c r="S394" s="407"/>
      <c r="T394" s="49"/>
      <c r="U394" s="54"/>
      <c r="V394" s="49"/>
      <c r="W394" s="49"/>
      <c r="X394" s="49"/>
      <c r="Y394" s="53"/>
      <c r="Z394" s="49"/>
      <c r="AA394" s="49"/>
      <c r="AB394" s="49"/>
      <c r="AC394" s="49"/>
      <c r="AD394" s="49"/>
      <c r="AE394" s="49"/>
      <c r="AF394" s="49"/>
      <c r="AG394" s="49"/>
      <c r="AH394" s="49"/>
      <c r="AI394" s="49"/>
      <c r="AJ394" s="49"/>
      <c r="AK394" s="49"/>
      <c r="AL394" s="49"/>
      <c r="AM394" s="49"/>
      <c r="AN394" s="49"/>
    </row>
    <row r="395" spans="1:40" ht="28.5" x14ac:dyDescent="0.2">
      <c r="A395" s="59"/>
      <c r="B395" s="150" t="s">
        <v>823</v>
      </c>
      <c r="C395" s="151" t="s">
        <v>824</v>
      </c>
      <c r="D395" s="150" t="s">
        <v>67</v>
      </c>
      <c r="E395" s="150" t="s">
        <v>825</v>
      </c>
      <c r="F395" s="152" t="s">
        <v>99</v>
      </c>
      <c r="G395" s="153">
        <v>329.2</v>
      </c>
      <c r="H395" s="154"/>
      <c r="I395" s="154">
        <f t="shared" si="152"/>
        <v>0</v>
      </c>
      <c r="J395" s="154">
        <v>7.0000000000000007E-2</v>
      </c>
      <c r="K395" s="154">
        <v>12.19</v>
      </c>
      <c r="L395" s="375">
        <f t="shared" si="156"/>
        <v>0.20810000000000001</v>
      </c>
      <c r="M395" s="154">
        <f t="shared" si="134"/>
        <v>0</v>
      </c>
      <c r="N395" s="154">
        <f t="shared" si="157"/>
        <v>12.26</v>
      </c>
      <c r="O395" s="154">
        <f t="shared" si="153"/>
        <v>23.04</v>
      </c>
      <c r="P395" s="154">
        <f t="shared" si="154"/>
        <v>4012.95</v>
      </c>
      <c r="Q395" s="154">
        <f t="shared" si="158"/>
        <v>0</v>
      </c>
      <c r="R395" s="155" t="e">
        <f t="shared" si="155"/>
        <v>#DIV/0!</v>
      </c>
      <c r="S395" s="407"/>
      <c r="T395" s="49"/>
      <c r="U395" s="54"/>
      <c r="V395" s="49"/>
      <c r="W395" s="49"/>
      <c r="X395" s="49"/>
      <c r="Y395" s="53"/>
      <c r="Z395" s="49"/>
      <c r="AA395" s="49"/>
      <c r="AB395" s="49"/>
      <c r="AC395" s="49"/>
      <c r="AD395" s="49"/>
      <c r="AE395" s="49"/>
      <c r="AF395" s="49"/>
      <c r="AG395" s="49"/>
      <c r="AH395" s="49"/>
      <c r="AI395" s="49"/>
      <c r="AJ395" s="49"/>
      <c r="AK395" s="49"/>
      <c r="AL395" s="49"/>
      <c r="AM395" s="49"/>
      <c r="AN395" s="49"/>
    </row>
    <row r="396" spans="1:40" ht="28.5" x14ac:dyDescent="0.2">
      <c r="A396" s="59"/>
      <c r="B396" s="150" t="s">
        <v>826</v>
      </c>
      <c r="C396" s="151" t="s">
        <v>827</v>
      </c>
      <c r="D396" s="150" t="s">
        <v>67</v>
      </c>
      <c r="E396" s="150" t="s">
        <v>828</v>
      </c>
      <c r="F396" s="152" t="s">
        <v>99</v>
      </c>
      <c r="G396" s="153">
        <v>307.3</v>
      </c>
      <c r="H396" s="154"/>
      <c r="I396" s="154">
        <f t="shared" si="152"/>
        <v>0</v>
      </c>
      <c r="J396" s="154">
        <v>5.43</v>
      </c>
      <c r="K396" s="154">
        <v>24.86</v>
      </c>
      <c r="L396" s="375">
        <f t="shared" si="156"/>
        <v>0.20810000000000001</v>
      </c>
      <c r="M396" s="154">
        <f t="shared" si="134"/>
        <v>0</v>
      </c>
      <c r="N396" s="154">
        <f t="shared" si="157"/>
        <v>30.29</v>
      </c>
      <c r="O396" s="154">
        <f t="shared" si="153"/>
        <v>1668.64</v>
      </c>
      <c r="P396" s="154">
        <f t="shared" si="154"/>
        <v>7639.48</v>
      </c>
      <c r="Q396" s="154">
        <f t="shared" si="158"/>
        <v>0</v>
      </c>
      <c r="R396" s="155" t="e">
        <f t="shared" si="155"/>
        <v>#DIV/0!</v>
      </c>
      <c r="S396" s="407"/>
      <c r="T396" s="49"/>
      <c r="U396" s="54"/>
      <c r="V396" s="49"/>
      <c r="W396" s="49"/>
      <c r="X396" s="49"/>
      <c r="Y396" s="53"/>
      <c r="Z396" s="49"/>
      <c r="AA396" s="49"/>
      <c r="AB396" s="49"/>
      <c r="AC396" s="49"/>
      <c r="AD396" s="49"/>
      <c r="AE396" s="49"/>
      <c r="AF396" s="49"/>
      <c r="AG396" s="49"/>
      <c r="AH396" s="49"/>
      <c r="AI396" s="49"/>
      <c r="AJ396" s="49"/>
      <c r="AK396" s="49"/>
      <c r="AL396" s="49"/>
      <c r="AM396" s="49"/>
      <c r="AN396" s="49"/>
    </row>
    <row r="397" spans="1:40" ht="28.5" x14ac:dyDescent="0.2">
      <c r="A397" s="59"/>
      <c r="B397" s="150" t="s">
        <v>829</v>
      </c>
      <c r="C397" s="151" t="s">
        <v>830</v>
      </c>
      <c r="D397" s="150" t="s">
        <v>67</v>
      </c>
      <c r="E397" s="150" t="s">
        <v>831</v>
      </c>
      <c r="F397" s="152" t="s">
        <v>99</v>
      </c>
      <c r="G397" s="153">
        <v>326.5</v>
      </c>
      <c r="H397" s="154"/>
      <c r="I397" s="154">
        <f t="shared" si="152"/>
        <v>0</v>
      </c>
      <c r="J397" s="154">
        <v>2.89</v>
      </c>
      <c r="K397" s="154">
        <v>30.26</v>
      </c>
      <c r="L397" s="375">
        <f t="shared" si="156"/>
        <v>0.20810000000000001</v>
      </c>
      <c r="M397" s="154">
        <f t="shared" si="134"/>
        <v>0</v>
      </c>
      <c r="N397" s="154">
        <f t="shared" si="157"/>
        <v>33.15</v>
      </c>
      <c r="O397" s="154">
        <f t="shared" si="153"/>
        <v>943.59</v>
      </c>
      <c r="P397" s="154">
        <f t="shared" si="154"/>
        <v>9879.89</v>
      </c>
      <c r="Q397" s="154">
        <f t="shared" si="158"/>
        <v>0</v>
      </c>
      <c r="R397" s="155" t="e">
        <f t="shared" si="155"/>
        <v>#DIV/0!</v>
      </c>
      <c r="S397" s="407"/>
      <c r="T397" s="49"/>
      <c r="U397" s="54"/>
      <c r="V397" s="49"/>
      <c r="W397" s="49"/>
      <c r="X397" s="49"/>
      <c r="Y397" s="53"/>
      <c r="Z397" s="49"/>
      <c r="AA397" s="49"/>
      <c r="AB397" s="49"/>
      <c r="AC397" s="49"/>
      <c r="AD397" s="49"/>
      <c r="AE397" s="49"/>
      <c r="AF397" s="49"/>
      <c r="AG397" s="49"/>
      <c r="AH397" s="49"/>
      <c r="AI397" s="49"/>
      <c r="AJ397" s="49"/>
      <c r="AK397" s="49"/>
      <c r="AL397" s="49"/>
      <c r="AM397" s="49"/>
      <c r="AN397" s="49"/>
    </row>
    <row r="398" spans="1:40" ht="28.5" x14ac:dyDescent="0.2">
      <c r="A398" s="59"/>
      <c r="B398" s="150" t="s">
        <v>832</v>
      </c>
      <c r="C398" s="151" t="s">
        <v>833</v>
      </c>
      <c r="D398" s="150" t="s">
        <v>67</v>
      </c>
      <c r="E398" s="150" t="s">
        <v>834</v>
      </c>
      <c r="F398" s="152" t="s">
        <v>99</v>
      </c>
      <c r="G398" s="153">
        <v>127.2</v>
      </c>
      <c r="H398" s="154"/>
      <c r="I398" s="154">
        <f t="shared" si="152"/>
        <v>0</v>
      </c>
      <c r="J398" s="154">
        <v>3.31</v>
      </c>
      <c r="K398" s="154">
        <v>42.51</v>
      </c>
      <c r="L398" s="375">
        <f t="shared" si="156"/>
        <v>0.20810000000000001</v>
      </c>
      <c r="M398" s="154">
        <f t="shared" si="134"/>
        <v>0</v>
      </c>
      <c r="N398" s="154">
        <f t="shared" si="157"/>
        <v>45.82</v>
      </c>
      <c r="O398" s="154">
        <f t="shared" si="153"/>
        <v>421.03</v>
      </c>
      <c r="P398" s="154">
        <f t="shared" si="154"/>
        <v>5407.27</v>
      </c>
      <c r="Q398" s="154">
        <f t="shared" si="158"/>
        <v>0</v>
      </c>
      <c r="R398" s="155" t="e">
        <f t="shared" si="155"/>
        <v>#DIV/0!</v>
      </c>
      <c r="S398" s="407"/>
      <c r="T398" s="49"/>
      <c r="U398" s="54"/>
      <c r="V398" s="49"/>
      <c r="W398" s="49"/>
      <c r="X398" s="49"/>
      <c r="Y398" s="53"/>
      <c r="Z398" s="49"/>
      <c r="AA398" s="49"/>
      <c r="AB398" s="49"/>
      <c r="AC398" s="49"/>
      <c r="AD398" s="49"/>
      <c r="AE398" s="49"/>
      <c r="AF398" s="49"/>
      <c r="AG398" s="49"/>
      <c r="AH398" s="49"/>
      <c r="AI398" s="49"/>
      <c r="AJ398" s="49"/>
      <c r="AK398" s="49"/>
      <c r="AL398" s="49"/>
      <c r="AM398" s="49"/>
      <c r="AN398" s="49"/>
    </row>
    <row r="399" spans="1:40" ht="28.5" x14ac:dyDescent="0.2">
      <c r="A399" s="59"/>
      <c r="B399" s="150" t="s">
        <v>835</v>
      </c>
      <c r="C399" s="151" t="s">
        <v>836</v>
      </c>
      <c r="D399" s="150" t="s">
        <v>67</v>
      </c>
      <c r="E399" s="150" t="s">
        <v>837</v>
      </c>
      <c r="F399" s="152" t="s">
        <v>99</v>
      </c>
      <c r="G399" s="153">
        <v>3466.4</v>
      </c>
      <c r="H399" s="154"/>
      <c r="I399" s="154">
        <f t="shared" si="152"/>
        <v>0</v>
      </c>
      <c r="J399" s="154">
        <v>1.08</v>
      </c>
      <c r="K399" s="154">
        <v>2.48</v>
      </c>
      <c r="L399" s="375">
        <f t="shared" si="156"/>
        <v>0.20810000000000001</v>
      </c>
      <c r="M399" s="154">
        <f t="shared" si="134"/>
        <v>0</v>
      </c>
      <c r="N399" s="154">
        <f t="shared" si="157"/>
        <v>3.56</v>
      </c>
      <c r="O399" s="154">
        <f t="shared" si="153"/>
        <v>3743.71</v>
      </c>
      <c r="P399" s="154">
        <f t="shared" si="154"/>
        <v>8596.67</v>
      </c>
      <c r="Q399" s="154">
        <f t="shared" si="158"/>
        <v>0</v>
      </c>
      <c r="R399" s="155" t="e">
        <f t="shared" si="155"/>
        <v>#DIV/0!</v>
      </c>
      <c r="S399" s="407"/>
      <c r="T399" s="49"/>
      <c r="U399" s="54"/>
      <c r="V399" s="49"/>
      <c r="W399" s="49"/>
      <c r="X399" s="49"/>
      <c r="Y399" s="53"/>
      <c r="Z399" s="49"/>
      <c r="AA399" s="49"/>
      <c r="AB399" s="49"/>
      <c r="AC399" s="49"/>
      <c r="AD399" s="49"/>
      <c r="AE399" s="49"/>
      <c r="AF399" s="49"/>
      <c r="AG399" s="49"/>
      <c r="AH399" s="49"/>
      <c r="AI399" s="49"/>
      <c r="AJ399" s="49"/>
      <c r="AK399" s="49"/>
      <c r="AL399" s="49"/>
      <c r="AM399" s="49"/>
      <c r="AN399" s="49"/>
    </row>
    <row r="400" spans="1:40" ht="28.5" x14ac:dyDescent="0.2">
      <c r="A400" s="59"/>
      <c r="B400" s="150" t="s">
        <v>838</v>
      </c>
      <c r="C400" s="151" t="s">
        <v>839</v>
      </c>
      <c r="D400" s="150" t="s">
        <v>67</v>
      </c>
      <c r="E400" s="150" t="s">
        <v>840</v>
      </c>
      <c r="F400" s="152" t="s">
        <v>99</v>
      </c>
      <c r="G400" s="153">
        <v>5427.2</v>
      </c>
      <c r="H400" s="154"/>
      <c r="I400" s="154">
        <f t="shared" si="152"/>
        <v>0</v>
      </c>
      <c r="J400" s="154">
        <v>1.37</v>
      </c>
      <c r="K400" s="154">
        <v>3.8</v>
      </c>
      <c r="L400" s="375">
        <f t="shared" si="156"/>
        <v>0.20810000000000001</v>
      </c>
      <c r="M400" s="154">
        <f t="shared" si="134"/>
        <v>0</v>
      </c>
      <c r="N400" s="154">
        <f t="shared" si="157"/>
        <v>5.17</v>
      </c>
      <c r="O400" s="154">
        <f t="shared" si="153"/>
        <v>7435.26</v>
      </c>
      <c r="P400" s="154">
        <f t="shared" si="154"/>
        <v>20623.36</v>
      </c>
      <c r="Q400" s="154">
        <f t="shared" si="158"/>
        <v>0</v>
      </c>
      <c r="R400" s="155" t="e">
        <f t="shared" si="155"/>
        <v>#DIV/0!</v>
      </c>
      <c r="S400" s="407"/>
      <c r="T400" s="49"/>
      <c r="U400" s="54"/>
      <c r="V400" s="49"/>
      <c r="W400" s="49"/>
      <c r="X400" s="49"/>
      <c r="Y400" s="53"/>
      <c r="Z400" s="49"/>
      <c r="AA400" s="49"/>
      <c r="AB400" s="49"/>
      <c r="AC400" s="49"/>
      <c r="AD400" s="49"/>
      <c r="AE400" s="49"/>
      <c r="AF400" s="49"/>
      <c r="AG400" s="49"/>
      <c r="AH400" s="49"/>
      <c r="AI400" s="49"/>
      <c r="AJ400" s="49"/>
      <c r="AK400" s="49"/>
      <c r="AL400" s="49"/>
      <c r="AM400" s="49"/>
      <c r="AN400" s="49"/>
    </row>
    <row r="401" spans="1:40" ht="28.5" x14ac:dyDescent="0.2">
      <c r="A401" s="59"/>
      <c r="B401" s="150" t="s">
        <v>841</v>
      </c>
      <c r="C401" s="151" t="s">
        <v>842</v>
      </c>
      <c r="D401" s="150" t="s">
        <v>67</v>
      </c>
      <c r="E401" s="150" t="s">
        <v>843</v>
      </c>
      <c r="F401" s="152" t="s">
        <v>99</v>
      </c>
      <c r="G401" s="153">
        <v>797.4</v>
      </c>
      <c r="H401" s="154"/>
      <c r="I401" s="154">
        <f t="shared" si="152"/>
        <v>0</v>
      </c>
      <c r="J401" s="154">
        <v>1.84</v>
      </c>
      <c r="K401" s="154">
        <v>6.16</v>
      </c>
      <c r="L401" s="375">
        <f t="shared" si="156"/>
        <v>0.20810000000000001</v>
      </c>
      <c r="M401" s="154">
        <f t="shared" si="134"/>
        <v>0</v>
      </c>
      <c r="N401" s="154">
        <f t="shared" si="157"/>
        <v>8</v>
      </c>
      <c r="O401" s="154">
        <f t="shared" si="153"/>
        <v>1467.22</v>
      </c>
      <c r="P401" s="154">
        <f t="shared" si="154"/>
        <v>4911.9799999999996</v>
      </c>
      <c r="Q401" s="154">
        <f t="shared" si="158"/>
        <v>0</v>
      </c>
      <c r="R401" s="155" t="e">
        <f t="shared" si="155"/>
        <v>#DIV/0!</v>
      </c>
      <c r="S401" s="407"/>
      <c r="T401" s="49"/>
      <c r="U401" s="54"/>
      <c r="V401" s="49"/>
      <c r="W401" s="49"/>
      <c r="X401" s="49"/>
      <c r="Y401" s="53"/>
      <c r="Z401" s="49"/>
      <c r="AA401" s="49"/>
      <c r="AB401" s="49"/>
      <c r="AC401" s="49"/>
      <c r="AD401" s="49"/>
      <c r="AE401" s="49"/>
      <c r="AF401" s="49"/>
      <c r="AG401" s="49"/>
      <c r="AH401" s="49"/>
      <c r="AI401" s="49"/>
      <c r="AJ401" s="49"/>
      <c r="AK401" s="49"/>
      <c r="AL401" s="49"/>
      <c r="AM401" s="49"/>
      <c r="AN401" s="49"/>
    </row>
    <row r="402" spans="1:40" ht="28.5" x14ac:dyDescent="0.2">
      <c r="A402" s="59"/>
      <c r="B402" s="150" t="s">
        <v>844</v>
      </c>
      <c r="C402" s="151" t="s">
        <v>845</v>
      </c>
      <c r="D402" s="150" t="s">
        <v>67</v>
      </c>
      <c r="E402" s="150" t="s">
        <v>846</v>
      </c>
      <c r="F402" s="152" t="s">
        <v>99</v>
      </c>
      <c r="G402" s="153">
        <v>295.89999999999998</v>
      </c>
      <c r="H402" s="154"/>
      <c r="I402" s="154">
        <f t="shared" si="152"/>
        <v>0</v>
      </c>
      <c r="J402" s="154">
        <v>2.41</v>
      </c>
      <c r="K402" s="154">
        <v>8.77</v>
      </c>
      <c r="L402" s="375">
        <f t="shared" si="156"/>
        <v>0.20810000000000001</v>
      </c>
      <c r="M402" s="154">
        <f t="shared" si="134"/>
        <v>0</v>
      </c>
      <c r="N402" s="154">
        <f t="shared" si="157"/>
        <v>11.18</v>
      </c>
      <c r="O402" s="154">
        <f t="shared" si="153"/>
        <v>713.12</v>
      </c>
      <c r="P402" s="154">
        <f t="shared" si="154"/>
        <v>2595.04</v>
      </c>
      <c r="Q402" s="154">
        <f t="shared" si="158"/>
        <v>0</v>
      </c>
      <c r="R402" s="155" t="e">
        <f t="shared" si="155"/>
        <v>#DIV/0!</v>
      </c>
      <c r="S402" s="407"/>
      <c r="T402" s="49"/>
      <c r="U402" s="54"/>
      <c r="V402" s="49"/>
      <c r="W402" s="49"/>
      <c r="X402" s="49"/>
      <c r="Y402" s="53"/>
      <c r="Z402" s="49"/>
      <c r="AA402" s="49"/>
      <c r="AB402" s="49"/>
      <c r="AC402" s="49"/>
      <c r="AD402" s="49"/>
      <c r="AE402" s="49"/>
      <c r="AF402" s="49"/>
      <c r="AG402" s="49"/>
      <c r="AH402" s="49"/>
      <c r="AI402" s="49"/>
      <c r="AJ402" s="49"/>
      <c r="AK402" s="49"/>
      <c r="AL402" s="49"/>
      <c r="AM402" s="49"/>
      <c r="AN402" s="49"/>
    </row>
    <row r="403" spans="1:40" ht="28.5" x14ac:dyDescent="0.2">
      <c r="A403" s="59"/>
      <c r="B403" s="150" t="s">
        <v>847</v>
      </c>
      <c r="C403" s="151" t="s">
        <v>848</v>
      </c>
      <c r="D403" s="150" t="s">
        <v>291</v>
      </c>
      <c r="E403" s="150" t="s">
        <v>849</v>
      </c>
      <c r="F403" s="152" t="s">
        <v>69</v>
      </c>
      <c r="G403" s="153">
        <v>1</v>
      </c>
      <c r="H403" s="154"/>
      <c r="I403" s="154">
        <f t="shared" si="152"/>
        <v>0</v>
      </c>
      <c r="J403" s="154">
        <v>48.28</v>
      </c>
      <c r="K403" s="154">
        <v>11.21</v>
      </c>
      <c r="L403" s="375">
        <f t="shared" si="156"/>
        <v>0.20810000000000001</v>
      </c>
      <c r="M403" s="154">
        <f t="shared" si="134"/>
        <v>0</v>
      </c>
      <c r="N403" s="154">
        <f t="shared" si="157"/>
        <v>59.49</v>
      </c>
      <c r="O403" s="154">
        <f t="shared" si="153"/>
        <v>48.28</v>
      </c>
      <c r="P403" s="154">
        <f t="shared" si="154"/>
        <v>11.21</v>
      </c>
      <c r="Q403" s="154">
        <f t="shared" si="158"/>
        <v>0</v>
      </c>
      <c r="R403" s="155" t="e">
        <f t="shared" si="155"/>
        <v>#DIV/0!</v>
      </c>
      <c r="S403" s="407"/>
      <c r="T403" s="49"/>
      <c r="U403" s="54"/>
      <c r="V403" s="49"/>
      <c r="W403" s="49"/>
      <c r="X403" s="49"/>
      <c r="Y403" s="53"/>
      <c r="Z403" s="49"/>
      <c r="AA403" s="49"/>
      <c r="AB403" s="49"/>
      <c r="AC403" s="49"/>
      <c r="AD403" s="49"/>
      <c r="AE403" s="49"/>
      <c r="AF403" s="49"/>
      <c r="AG403" s="49"/>
      <c r="AH403" s="49"/>
      <c r="AI403" s="49"/>
      <c r="AJ403" s="49"/>
      <c r="AK403" s="49"/>
      <c r="AL403" s="49"/>
      <c r="AM403" s="49"/>
      <c r="AN403" s="49"/>
    </row>
    <row r="404" spans="1:40" ht="15" x14ac:dyDescent="0.2">
      <c r="A404" s="59"/>
      <c r="B404" s="150" t="s">
        <v>850</v>
      </c>
      <c r="C404" s="151" t="s">
        <v>851</v>
      </c>
      <c r="D404" s="150" t="s">
        <v>63</v>
      </c>
      <c r="E404" s="150" t="s">
        <v>852</v>
      </c>
      <c r="F404" s="152" t="s">
        <v>69</v>
      </c>
      <c r="G404" s="153">
        <v>1</v>
      </c>
      <c r="H404" s="154"/>
      <c r="I404" s="154">
        <f t="shared" si="152"/>
        <v>0</v>
      </c>
      <c r="J404" s="154">
        <v>60.01</v>
      </c>
      <c r="K404" s="154">
        <v>62.23</v>
      </c>
      <c r="L404" s="375">
        <f t="shared" si="156"/>
        <v>0.20810000000000001</v>
      </c>
      <c r="M404" s="154">
        <f t="shared" si="134"/>
        <v>0</v>
      </c>
      <c r="N404" s="154">
        <f t="shared" si="157"/>
        <v>122.24</v>
      </c>
      <c r="O404" s="154">
        <f t="shared" si="153"/>
        <v>60.01</v>
      </c>
      <c r="P404" s="154">
        <f t="shared" si="154"/>
        <v>62.23</v>
      </c>
      <c r="Q404" s="154">
        <f t="shared" si="158"/>
        <v>0</v>
      </c>
      <c r="R404" s="155" t="e">
        <f t="shared" si="155"/>
        <v>#DIV/0!</v>
      </c>
      <c r="S404" s="407"/>
      <c r="T404" s="49"/>
      <c r="U404" s="54"/>
      <c r="V404" s="49"/>
      <c r="W404" s="49"/>
      <c r="X404" s="49"/>
      <c r="Y404" s="53"/>
      <c r="Z404" s="49"/>
      <c r="AA404" s="49"/>
      <c r="AB404" s="49"/>
      <c r="AC404" s="49"/>
      <c r="AD404" s="49"/>
      <c r="AE404" s="49"/>
      <c r="AF404" s="49"/>
      <c r="AG404" s="49"/>
      <c r="AH404" s="49"/>
      <c r="AI404" s="49"/>
      <c r="AJ404" s="49"/>
      <c r="AK404" s="49"/>
      <c r="AL404" s="49"/>
      <c r="AM404" s="49"/>
      <c r="AN404" s="49"/>
    </row>
    <row r="405" spans="1:40" ht="15" x14ac:dyDescent="0.2">
      <c r="A405" s="59"/>
      <c r="B405" s="150" t="s">
        <v>853</v>
      </c>
      <c r="C405" s="151" t="s">
        <v>854</v>
      </c>
      <c r="D405" s="150" t="s">
        <v>63</v>
      </c>
      <c r="E405" s="150" t="s">
        <v>855</v>
      </c>
      <c r="F405" s="152" t="s">
        <v>69</v>
      </c>
      <c r="G405" s="153">
        <v>4</v>
      </c>
      <c r="H405" s="154"/>
      <c r="I405" s="154">
        <f t="shared" si="152"/>
        <v>0</v>
      </c>
      <c r="J405" s="154">
        <v>65.2</v>
      </c>
      <c r="K405" s="154">
        <v>198.38</v>
      </c>
      <c r="L405" s="375">
        <f t="shared" si="156"/>
        <v>0.20810000000000001</v>
      </c>
      <c r="M405" s="154">
        <f t="shared" ref="M405:M468" si="159">ROUND(H405+H405*L405,2)</f>
        <v>0</v>
      </c>
      <c r="N405" s="154">
        <f t="shared" si="157"/>
        <v>263.58</v>
      </c>
      <c r="O405" s="154">
        <f t="shared" si="153"/>
        <v>260.8</v>
      </c>
      <c r="P405" s="154">
        <f t="shared" si="154"/>
        <v>793.52</v>
      </c>
      <c r="Q405" s="154">
        <f t="shared" si="158"/>
        <v>0</v>
      </c>
      <c r="R405" s="155" t="e">
        <f t="shared" si="155"/>
        <v>#DIV/0!</v>
      </c>
      <c r="S405" s="407"/>
      <c r="T405" s="49"/>
      <c r="U405" s="54"/>
      <c r="V405" s="49"/>
      <c r="W405" s="49"/>
      <c r="X405" s="49"/>
      <c r="Y405" s="53"/>
      <c r="Z405" s="49"/>
      <c r="AA405" s="49"/>
      <c r="AB405" s="49"/>
      <c r="AC405" s="49"/>
      <c r="AD405" s="49"/>
      <c r="AE405" s="49"/>
      <c r="AF405" s="49"/>
      <c r="AG405" s="49"/>
      <c r="AH405" s="49"/>
      <c r="AI405" s="49"/>
      <c r="AJ405" s="49"/>
      <c r="AK405" s="49"/>
      <c r="AL405" s="49"/>
      <c r="AM405" s="49"/>
      <c r="AN405" s="49"/>
    </row>
    <row r="406" spans="1:40" ht="28.5" x14ac:dyDescent="0.2">
      <c r="A406" s="59"/>
      <c r="B406" s="150" t="s">
        <v>856</v>
      </c>
      <c r="C406" s="151" t="s">
        <v>857</v>
      </c>
      <c r="D406" s="150" t="s">
        <v>67</v>
      </c>
      <c r="E406" s="150" t="s">
        <v>858</v>
      </c>
      <c r="F406" s="152" t="s">
        <v>69</v>
      </c>
      <c r="G406" s="153">
        <v>1</v>
      </c>
      <c r="H406" s="154"/>
      <c r="I406" s="154">
        <f t="shared" si="152"/>
        <v>0</v>
      </c>
      <c r="J406" s="154">
        <v>41.47</v>
      </c>
      <c r="K406" s="154">
        <v>45.94</v>
      </c>
      <c r="L406" s="375">
        <f t="shared" si="156"/>
        <v>0.20810000000000001</v>
      </c>
      <c r="M406" s="154">
        <f t="shared" si="159"/>
        <v>0</v>
      </c>
      <c r="N406" s="154">
        <f t="shared" si="157"/>
        <v>87.41</v>
      </c>
      <c r="O406" s="154">
        <f t="shared" si="153"/>
        <v>41.47</v>
      </c>
      <c r="P406" s="154">
        <f t="shared" si="154"/>
        <v>45.94</v>
      </c>
      <c r="Q406" s="154">
        <f t="shared" si="158"/>
        <v>0</v>
      </c>
      <c r="R406" s="155" t="e">
        <f t="shared" si="155"/>
        <v>#DIV/0!</v>
      </c>
      <c r="S406" s="407"/>
      <c r="T406" s="49"/>
      <c r="U406" s="54"/>
      <c r="V406" s="49"/>
      <c r="W406" s="49"/>
      <c r="X406" s="49"/>
      <c r="Y406" s="53"/>
      <c r="Z406" s="49"/>
      <c r="AA406" s="49"/>
      <c r="AB406" s="49"/>
      <c r="AC406" s="49"/>
      <c r="AD406" s="49"/>
      <c r="AE406" s="49"/>
      <c r="AF406" s="49"/>
      <c r="AG406" s="49"/>
      <c r="AH406" s="49"/>
      <c r="AI406" s="49"/>
      <c r="AJ406" s="49"/>
      <c r="AK406" s="49"/>
      <c r="AL406" s="49"/>
      <c r="AM406" s="49"/>
      <c r="AN406" s="49"/>
    </row>
    <row r="407" spans="1:40" ht="28.5" x14ac:dyDescent="0.2">
      <c r="A407" s="59"/>
      <c r="B407" s="150" t="s">
        <v>859</v>
      </c>
      <c r="C407" s="151" t="s">
        <v>860</v>
      </c>
      <c r="D407" s="150" t="s">
        <v>67</v>
      </c>
      <c r="E407" s="150" t="s">
        <v>861</v>
      </c>
      <c r="F407" s="152" t="s">
        <v>69</v>
      </c>
      <c r="G407" s="153">
        <v>1</v>
      </c>
      <c r="H407" s="154"/>
      <c r="I407" s="154">
        <f t="shared" si="152"/>
        <v>0</v>
      </c>
      <c r="J407" s="154">
        <v>37.42</v>
      </c>
      <c r="K407" s="154">
        <v>42.33</v>
      </c>
      <c r="L407" s="375">
        <f t="shared" si="156"/>
        <v>0.20810000000000001</v>
      </c>
      <c r="M407" s="154">
        <f t="shared" si="159"/>
        <v>0</v>
      </c>
      <c r="N407" s="154">
        <f t="shared" si="157"/>
        <v>79.75</v>
      </c>
      <c r="O407" s="154">
        <f t="shared" si="153"/>
        <v>37.42</v>
      </c>
      <c r="P407" s="154">
        <f t="shared" si="154"/>
        <v>42.33</v>
      </c>
      <c r="Q407" s="154">
        <f t="shared" si="158"/>
        <v>0</v>
      </c>
      <c r="R407" s="155" t="e">
        <f t="shared" si="155"/>
        <v>#DIV/0!</v>
      </c>
      <c r="S407" s="407"/>
      <c r="T407" s="49"/>
      <c r="U407" s="54"/>
      <c r="V407" s="49"/>
      <c r="W407" s="49"/>
      <c r="X407" s="49"/>
      <c r="Y407" s="53"/>
      <c r="Z407" s="49"/>
      <c r="AA407" s="49"/>
      <c r="AB407" s="49"/>
      <c r="AC407" s="49"/>
      <c r="AD407" s="49"/>
      <c r="AE407" s="49"/>
      <c r="AF407" s="49"/>
      <c r="AG407" s="49"/>
      <c r="AH407" s="49"/>
      <c r="AI407" s="49"/>
      <c r="AJ407" s="49"/>
      <c r="AK407" s="49"/>
      <c r="AL407" s="49"/>
      <c r="AM407" s="49"/>
      <c r="AN407" s="49"/>
    </row>
    <row r="408" spans="1:40" ht="28.5" x14ac:dyDescent="0.2">
      <c r="A408" s="59"/>
      <c r="B408" s="150" t="s">
        <v>862</v>
      </c>
      <c r="C408" s="151" t="s">
        <v>863</v>
      </c>
      <c r="D408" s="150" t="s">
        <v>67</v>
      </c>
      <c r="E408" s="150" t="s">
        <v>864</v>
      </c>
      <c r="F408" s="152" t="s">
        <v>69</v>
      </c>
      <c r="G408" s="153">
        <v>2</v>
      </c>
      <c r="H408" s="154"/>
      <c r="I408" s="154">
        <f t="shared" si="152"/>
        <v>0</v>
      </c>
      <c r="J408" s="154">
        <v>33.4</v>
      </c>
      <c r="K408" s="154">
        <v>35.65</v>
      </c>
      <c r="L408" s="375">
        <f t="shared" si="156"/>
        <v>0.20810000000000001</v>
      </c>
      <c r="M408" s="154">
        <f t="shared" si="159"/>
        <v>0</v>
      </c>
      <c r="N408" s="154">
        <f t="shared" si="157"/>
        <v>69.05</v>
      </c>
      <c r="O408" s="154">
        <f t="shared" si="153"/>
        <v>66.8</v>
      </c>
      <c r="P408" s="154">
        <f t="shared" si="154"/>
        <v>71.3</v>
      </c>
      <c r="Q408" s="154">
        <f t="shared" si="158"/>
        <v>0</v>
      </c>
      <c r="R408" s="155" t="e">
        <f t="shared" si="155"/>
        <v>#DIV/0!</v>
      </c>
      <c r="S408" s="407"/>
      <c r="T408" s="49"/>
      <c r="U408" s="54"/>
      <c r="V408" s="49"/>
      <c r="W408" s="49"/>
      <c r="X408" s="49"/>
      <c r="Y408" s="53"/>
      <c r="Z408" s="49"/>
      <c r="AA408" s="49"/>
      <c r="AB408" s="49"/>
      <c r="AC408" s="49"/>
      <c r="AD408" s="49"/>
      <c r="AE408" s="49"/>
      <c r="AF408" s="49"/>
      <c r="AG408" s="49"/>
      <c r="AH408" s="49"/>
      <c r="AI408" s="49"/>
      <c r="AJ408" s="49"/>
      <c r="AK408" s="49"/>
      <c r="AL408" s="49"/>
      <c r="AM408" s="49"/>
      <c r="AN408" s="49"/>
    </row>
    <row r="409" spans="1:40" ht="28.5" x14ac:dyDescent="0.2">
      <c r="A409" s="59"/>
      <c r="B409" s="150" t="s">
        <v>865</v>
      </c>
      <c r="C409" s="151" t="s">
        <v>866</v>
      </c>
      <c r="D409" s="150" t="s">
        <v>67</v>
      </c>
      <c r="E409" s="150" t="s">
        <v>867</v>
      </c>
      <c r="F409" s="152" t="s">
        <v>69</v>
      </c>
      <c r="G409" s="153">
        <v>2</v>
      </c>
      <c r="H409" s="154"/>
      <c r="I409" s="154">
        <f t="shared" si="152"/>
        <v>0</v>
      </c>
      <c r="J409" s="154">
        <v>25.28</v>
      </c>
      <c r="K409" s="154">
        <v>34.46</v>
      </c>
      <c r="L409" s="375">
        <f t="shared" si="156"/>
        <v>0.20810000000000001</v>
      </c>
      <c r="M409" s="154">
        <f t="shared" si="159"/>
        <v>0</v>
      </c>
      <c r="N409" s="154">
        <f t="shared" si="157"/>
        <v>59.74</v>
      </c>
      <c r="O409" s="154">
        <f t="shared" si="153"/>
        <v>50.56</v>
      </c>
      <c r="P409" s="154">
        <f t="shared" si="154"/>
        <v>68.92</v>
      </c>
      <c r="Q409" s="154">
        <f t="shared" si="158"/>
        <v>0</v>
      </c>
      <c r="R409" s="155" t="e">
        <f t="shared" si="155"/>
        <v>#DIV/0!</v>
      </c>
      <c r="S409" s="407"/>
      <c r="T409" s="49"/>
      <c r="U409" s="54"/>
      <c r="V409" s="49"/>
      <c r="W409" s="49"/>
      <c r="X409" s="49"/>
      <c r="Y409" s="53"/>
      <c r="Z409" s="49"/>
      <c r="AA409" s="49"/>
      <c r="AB409" s="49"/>
      <c r="AC409" s="49"/>
      <c r="AD409" s="49"/>
      <c r="AE409" s="49"/>
      <c r="AF409" s="49"/>
      <c r="AG409" s="49"/>
      <c r="AH409" s="49"/>
      <c r="AI409" s="49"/>
      <c r="AJ409" s="49"/>
      <c r="AK409" s="49"/>
      <c r="AL409" s="49"/>
      <c r="AM409" s="49"/>
      <c r="AN409" s="49"/>
    </row>
    <row r="410" spans="1:40" ht="28.5" x14ac:dyDescent="0.2">
      <c r="A410" s="59"/>
      <c r="B410" s="150" t="s">
        <v>868</v>
      </c>
      <c r="C410" s="151" t="s">
        <v>869</v>
      </c>
      <c r="D410" s="150" t="s">
        <v>67</v>
      </c>
      <c r="E410" s="150" t="s">
        <v>870</v>
      </c>
      <c r="F410" s="152" t="s">
        <v>69</v>
      </c>
      <c r="G410" s="153">
        <v>11</v>
      </c>
      <c r="H410" s="154"/>
      <c r="I410" s="154">
        <f t="shared" si="152"/>
        <v>0</v>
      </c>
      <c r="J410" s="154">
        <v>21.21</v>
      </c>
      <c r="K410" s="154">
        <v>21.75</v>
      </c>
      <c r="L410" s="375">
        <f t="shared" si="156"/>
        <v>0.20810000000000001</v>
      </c>
      <c r="M410" s="154">
        <f t="shared" si="159"/>
        <v>0</v>
      </c>
      <c r="N410" s="154">
        <f t="shared" si="157"/>
        <v>42.96</v>
      </c>
      <c r="O410" s="154">
        <f t="shared" si="153"/>
        <v>233.31</v>
      </c>
      <c r="P410" s="154">
        <f t="shared" si="154"/>
        <v>239.25</v>
      </c>
      <c r="Q410" s="154">
        <f t="shared" si="158"/>
        <v>0</v>
      </c>
      <c r="R410" s="155" t="e">
        <f t="shared" si="155"/>
        <v>#DIV/0!</v>
      </c>
      <c r="S410" s="407"/>
      <c r="T410" s="49"/>
      <c r="U410" s="54"/>
      <c r="V410" s="49"/>
      <c r="W410" s="49"/>
      <c r="X410" s="49"/>
      <c r="Y410" s="53"/>
      <c r="Z410" s="49"/>
      <c r="AA410" s="49"/>
      <c r="AB410" s="49"/>
      <c r="AC410" s="49"/>
      <c r="AD410" s="49"/>
      <c r="AE410" s="49"/>
      <c r="AF410" s="49"/>
      <c r="AG410" s="49"/>
      <c r="AH410" s="49"/>
      <c r="AI410" s="49"/>
      <c r="AJ410" s="49"/>
      <c r="AK410" s="49"/>
      <c r="AL410" s="49"/>
      <c r="AM410" s="49"/>
      <c r="AN410" s="49"/>
    </row>
    <row r="411" spans="1:40" ht="28.5" x14ac:dyDescent="0.2">
      <c r="A411" s="59"/>
      <c r="B411" s="150" t="s">
        <v>871</v>
      </c>
      <c r="C411" s="151" t="s">
        <v>872</v>
      </c>
      <c r="D411" s="150" t="s">
        <v>67</v>
      </c>
      <c r="E411" s="150" t="s">
        <v>873</v>
      </c>
      <c r="F411" s="152" t="s">
        <v>69</v>
      </c>
      <c r="G411" s="153">
        <v>1</v>
      </c>
      <c r="H411" s="154"/>
      <c r="I411" s="154">
        <f t="shared" si="152"/>
        <v>0</v>
      </c>
      <c r="J411" s="154">
        <v>29.29</v>
      </c>
      <c r="K411" s="154">
        <v>32.04</v>
      </c>
      <c r="L411" s="375">
        <f t="shared" si="156"/>
        <v>0.20810000000000001</v>
      </c>
      <c r="M411" s="154">
        <f t="shared" si="159"/>
        <v>0</v>
      </c>
      <c r="N411" s="154">
        <f t="shared" si="157"/>
        <v>61.33</v>
      </c>
      <c r="O411" s="154">
        <f t="shared" si="153"/>
        <v>29.29</v>
      </c>
      <c r="P411" s="154">
        <f t="shared" si="154"/>
        <v>32.04</v>
      </c>
      <c r="Q411" s="154">
        <f t="shared" si="158"/>
        <v>0</v>
      </c>
      <c r="R411" s="155" t="e">
        <f t="shared" si="155"/>
        <v>#DIV/0!</v>
      </c>
      <c r="S411" s="407"/>
      <c r="T411" s="49"/>
      <c r="U411" s="54"/>
      <c r="V411" s="49"/>
      <c r="W411" s="49"/>
      <c r="X411" s="49"/>
      <c r="Y411" s="53"/>
      <c r="Z411" s="49"/>
      <c r="AA411" s="49"/>
      <c r="AB411" s="49"/>
      <c r="AC411" s="49"/>
      <c r="AD411" s="49"/>
      <c r="AE411" s="49"/>
      <c r="AF411" s="49"/>
      <c r="AG411" s="49"/>
      <c r="AH411" s="49"/>
      <c r="AI411" s="49"/>
      <c r="AJ411" s="49"/>
      <c r="AK411" s="49"/>
      <c r="AL411" s="49"/>
      <c r="AM411" s="49"/>
      <c r="AN411" s="49"/>
    </row>
    <row r="412" spans="1:40" ht="28.5" x14ac:dyDescent="0.2">
      <c r="A412" s="59"/>
      <c r="B412" s="150" t="s">
        <v>874</v>
      </c>
      <c r="C412" s="151" t="s">
        <v>875</v>
      </c>
      <c r="D412" s="150" t="s">
        <v>67</v>
      </c>
      <c r="E412" s="150" t="s">
        <v>876</v>
      </c>
      <c r="F412" s="152" t="s">
        <v>69</v>
      </c>
      <c r="G412" s="153">
        <v>27</v>
      </c>
      <c r="H412" s="154"/>
      <c r="I412" s="154">
        <f t="shared" si="152"/>
        <v>0</v>
      </c>
      <c r="J412" s="154">
        <v>17.149999999999999</v>
      </c>
      <c r="K412" s="154">
        <v>18.149999999999999</v>
      </c>
      <c r="L412" s="375">
        <f t="shared" si="156"/>
        <v>0.20810000000000001</v>
      </c>
      <c r="M412" s="154">
        <f t="shared" si="159"/>
        <v>0</v>
      </c>
      <c r="N412" s="154">
        <f t="shared" si="157"/>
        <v>35.299999999999997</v>
      </c>
      <c r="O412" s="154">
        <f t="shared" si="153"/>
        <v>463.05</v>
      </c>
      <c r="P412" s="154">
        <f t="shared" si="154"/>
        <v>490.05</v>
      </c>
      <c r="Q412" s="154">
        <f t="shared" si="158"/>
        <v>0</v>
      </c>
      <c r="R412" s="155" t="e">
        <f t="shared" si="155"/>
        <v>#DIV/0!</v>
      </c>
      <c r="S412" s="407"/>
      <c r="T412" s="49"/>
      <c r="U412" s="54"/>
      <c r="V412" s="49"/>
      <c r="W412" s="49"/>
      <c r="X412" s="49"/>
      <c r="Y412" s="53"/>
      <c r="Z412" s="49"/>
      <c r="AA412" s="49"/>
      <c r="AB412" s="49"/>
      <c r="AC412" s="49"/>
      <c r="AD412" s="49"/>
      <c r="AE412" s="49"/>
      <c r="AF412" s="49"/>
      <c r="AG412" s="49"/>
      <c r="AH412" s="49"/>
      <c r="AI412" s="49"/>
      <c r="AJ412" s="49"/>
      <c r="AK412" s="49"/>
      <c r="AL412" s="49"/>
      <c r="AM412" s="49"/>
      <c r="AN412" s="49"/>
    </row>
    <row r="413" spans="1:40" ht="28.5" x14ac:dyDescent="0.2">
      <c r="A413" s="59"/>
      <c r="B413" s="150" t="s">
        <v>877</v>
      </c>
      <c r="C413" s="151" t="s">
        <v>878</v>
      </c>
      <c r="D413" s="150" t="s">
        <v>67</v>
      </c>
      <c r="E413" s="150" t="s">
        <v>879</v>
      </c>
      <c r="F413" s="152" t="s">
        <v>69</v>
      </c>
      <c r="G413" s="153">
        <v>1</v>
      </c>
      <c r="H413" s="154"/>
      <c r="I413" s="154">
        <f t="shared" ref="I413:I444" si="160">ROUND(G413*H413,2)</f>
        <v>0</v>
      </c>
      <c r="J413" s="154">
        <v>25.28</v>
      </c>
      <c r="K413" s="154">
        <v>28.44</v>
      </c>
      <c r="L413" s="375">
        <f t="shared" si="156"/>
        <v>0.20810000000000001</v>
      </c>
      <c r="M413" s="154">
        <f t="shared" si="159"/>
        <v>0</v>
      </c>
      <c r="N413" s="154">
        <f t="shared" si="157"/>
        <v>53.72</v>
      </c>
      <c r="O413" s="154">
        <f t="shared" ref="O413:O444" si="161">ROUND(G413*J413,2)</f>
        <v>25.28</v>
      </c>
      <c r="P413" s="154">
        <f t="shared" ref="P413:P444" si="162">ROUND(G413*K413,2)</f>
        <v>28.44</v>
      </c>
      <c r="Q413" s="154">
        <f t="shared" si="158"/>
        <v>0</v>
      </c>
      <c r="R413" s="155" t="e">
        <f t="shared" ref="R413:R444" si="163">Q413/$P$586</f>
        <v>#DIV/0!</v>
      </c>
      <c r="S413" s="407"/>
      <c r="T413" s="49"/>
      <c r="U413" s="54"/>
      <c r="V413" s="49"/>
      <c r="W413" s="49"/>
      <c r="X413" s="49"/>
      <c r="Y413" s="53"/>
      <c r="Z413" s="49"/>
      <c r="AA413" s="49"/>
      <c r="AB413" s="49"/>
      <c r="AC413" s="49"/>
      <c r="AD413" s="49"/>
      <c r="AE413" s="49"/>
      <c r="AF413" s="49"/>
      <c r="AG413" s="49"/>
      <c r="AH413" s="49"/>
      <c r="AI413" s="49"/>
      <c r="AJ413" s="49"/>
      <c r="AK413" s="49"/>
      <c r="AL413" s="49"/>
      <c r="AM413" s="49"/>
      <c r="AN413" s="49"/>
    </row>
    <row r="414" spans="1:40" ht="15" x14ac:dyDescent="0.2">
      <c r="A414" s="59"/>
      <c r="B414" s="150" t="s">
        <v>880</v>
      </c>
      <c r="C414" s="151" t="s">
        <v>881</v>
      </c>
      <c r="D414" s="150" t="s">
        <v>63</v>
      </c>
      <c r="E414" s="150" t="s">
        <v>882</v>
      </c>
      <c r="F414" s="152" t="s">
        <v>69</v>
      </c>
      <c r="G414" s="153">
        <v>49</v>
      </c>
      <c r="H414" s="154"/>
      <c r="I414" s="154">
        <f t="shared" si="160"/>
        <v>0</v>
      </c>
      <c r="J414" s="154">
        <v>8.57</v>
      </c>
      <c r="K414" s="154">
        <v>5.85</v>
      </c>
      <c r="L414" s="375">
        <f t="shared" si="156"/>
        <v>0.20810000000000001</v>
      </c>
      <c r="M414" s="154">
        <f t="shared" si="159"/>
        <v>0</v>
      </c>
      <c r="N414" s="154">
        <f t="shared" si="157"/>
        <v>14.42</v>
      </c>
      <c r="O414" s="154">
        <f t="shared" si="161"/>
        <v>419.93</v>
      </c>
      <c r="P414" s="154">
        <f t="shared" si="162"/>
        <v>286.64999999999998</v>
      </c>
      <c r="Q414" s="154">
        <f t="shared" si="158"/>
        <v>0</v>
      </c>
      <c r="R414" s="155" t="e">
        <f t="shared" si="163"/>
        <v>#DIV/0!</v>
      </c>
      <c r="S414" s="407"/>
      <c r="T414" s="49"/>
      <c r="U414" s="54"/>
      <c r="V414" s="49"/>
      <c r="W414" s="49"/>
      <c r="X414" s="49"/>
      <c r="Y414" s="53"/>
      <c r="Z414" s="49"/>
      <c r="AA414" s="49"/>
      <c r="AB414" s="49"/>
      <c r="AC414" s="49"/>
      <c r="AD414" s="49"/>
      <c r="AE414" s="49"/>
      <c r="AF414" s="49"/>
      <c r="AG414" s="49"/>
      <c r="AH414" s="49"/>
      <c r="AI414" s="49"/>
      <c r="AJ414" s="49"/>
      <c r="AK414" s="49"/>
      <c r="AL414" s="49"/>
      <c r="AM414" s="49"/>
      <c r="AN414" s="49"/>
    </row>
    <row r="415" spans="1:40" ht="15" x14ac:dyDescent="0.2">
      <c r="A415" s="59"/>
      <c r="B415" s="150" t="s">
        <v>883</v>
      </c>
      <c r="C415" s="151" t="s">
        <v>884</v>
      </c>
      <c r="D415" s="150" t="s">
        <v>63</v>
      </c>
      <c r="E415" s="150" t="s">
        <v>885</v>
      </c>
      <c r="F415" s="152" t="s">
        <v>69</v>
      </c>
      <c r="G415" s="153">
        <v>224</v>
      </c>
      <c r="H415" s="154"/>
      <c r="I415" s="154">
        <f t="shared" si="160"/>
        <v>0</v>
      </c>
      <c r="J415" s="154">
        <v>2.0699999999999998</v>
      </c>
      <c r="K415" s="154">
        <v>8.1199999999999992</v>
      </c>
      <c r="L415" s="375">
        <f t="shared" si="156"/>
        <v>0.20810000000000001</v>
      </c>
      <c r="M415" s="154">
        <f t="shared" si="159"/>
        <v>0</v>
      </c>
      <c r="N415" s="154">
        <f t="shared" si="157"/>
        <v>10.19</v>
      </c>
      <c r="O415" s="154">
        <f t="shared" si="161"/>
        <v>463.68</v>
      </c>
      <c r="P415" s="154">
        <f t="shared" si="162"/>
        <v>1818.88</v>
      </c>
      <c r="Q415" s="154">
        <f t="shared" si="158"/>
        <v>0</v>
      </c>
      <c r="R415" s="155" t="e">
        <f t="shared" si="163"/>
        <v>#DIV/0!</v>
      </c>
      <c r="S415" s="407"/>
      <c r="T415" s="49"/>
      <c r="U415" s="54"/>
      <c r="V415" s="49"/>
      <c r="W415" s="49"/>
      <c r="X415" s="49"/>
      <c r="Y415" s="53"/>
      <c r="Z415" s="49"/>
      <c r="AA415" s="49"/>
      <c r="AB415" s="49"/>
      <c r="AC415" s="49"/>
      <c r="AD415" s="49"/>
      <c r="AE415" s="49"/>
      <c r="AF415" s="49"/>
      <c r="AG415" s="49"/>
      <c r="AH415" s="49"/>
      <c r="AI415" s="49"/>
      <c r="AJ415" s="49"/>
      <c r="AK415" s="49"/>
      <c r="AL415" s="49"/>
      <c r="AM415" s="49"/>
      <c r="AN415" s="49"/>
    </row>
    <row r="416" spans="1:40" ht="28.5" x14ac:dyDescent="0.2">
      <c r="A416" s="59"/>
      <c r="B416" s="150" t="s">
        <v>886</v>
      </c>
      <c r="C416" s="151" t="s">
        <v>887</v>
      </c>
      <c r="D416" s="150" t="s">
        <v>67</v>
      </c>
      <c r="E416" s="150" t="s">
        <v>888</v>
      </c>
      <c r="F416" s="152" t="s">
        <v>69</v>
      </c>
      <c r="G416" s="153">
        <v>2</v>
      </c>
      <c r="H416" s="154"/>
      <c r="I416" s="154">
        <f t="shared" si="160"/>
        <v>0</v>
      </c>
      <c r="J416" s="154">
        <v>21.21</v>
      </c>
      <c r="K416" s="154">
        <v>20.45</v>
      </c>
      <c r="L416" s="375">
        <f t="shared" si="156"/>
        <v>0.20810000000000001</v>
      </c>
      <c r="M416" s="154">
        <f t="shared" si="159"/>
        <v>0</v>
      </c>
      <c r="N416" s="154">
        <f t="shared" si="157"/>
        <v>41.66</v>
      </c>
      <c r="O416" s="154">
        <f t="shared" si="161"/>
        <v>42.42</v>
      </c>
      <c r="P416" s="154">
        <f t="shared" si="162"/>
        <v>40.9</v>
      </c>
      <c r="Q416" s="154">
        <f t="shared" si="158"/>
        <v>0</v>
      </c>
      <c r="R416" s="155" t="e">
        <f t="shared" si="163"/>
        <v>#DIV/0!</v>
      </c>
      <c r="S416" s="407"/>
      <c r="T416" s="49"/>
      <c r="U416" s="54"/>
      <c r="V416" s="49"/>
      <c r="W416" s="49"/>
      <c r="X416" s="49"/>
      <c r="Y416" s="53"/>
      <c r="Z416" s="49"/>
      <c r="AA416" s="49"/>
      <c r="AB416" s="49"/>
      <c r="AC416" s="49"/>
      <c r="AD416" s="49"/>
      <c r="AE416" s="49"/>
      <c r="AF416" s="49"/>
      <c r="AG416" s="49"/>
      <c r="AH416" s="49"/>
      <c r="AI416" s="49"/>
      <c r="AJ416" s="49"/>
      <c r="AK416" s="49"/>
      <c r="AL416" s="49"/>
      <c r="AM416" s="49"/>
      <c r="AN416" s="49"/>
    </row>
    <row r="417" spans="1:40" ht="28.5" x14ac:dyDescent="0.2">
      <c r="A417" s="59"/>
      <c r="B417" s="150" t="s">
        <v>889</v>
      </c>
      <c r="C417" s="151" t="s">
        <v>890</v>
      </c>
      <c r="D417" s="150" t="s">
        <v>67</v>
      </c>
      <c r="E417" s="150" t="s">
        <v>891</v>
      </c>
      <c r="F417" s="152" t="s">
        <v>69</v>
      </c>
      <c r="G417" s="153">
        <v>17</v>
      </c>
      <c r="H417" s="154"/>
      <c r="I417" s="154">
        <f t="shared" si="160"/>
        <v>0</v>
      </c>
      <c r="J417" s="154">
        <v>21.21</v>
      </c>
      <c r="K417" s="154">
        <v>22.95</v>
      </c>
      <c r="L417" s="375">
        <f t="shared" si="156"/>
        <v>0.20810000000000001</v>
      </c>
      <c r="M417" s="154">
        <f t="shared" si="159"/>
        <v>0</v>
      </c>
      <c r="N417" s="154">
        <f t="shared" si="157"/>
        <v>44.16</v>
      </c>
      <c r="O417" s="154">
        <f t="shared" si="161"/>
        <v>360.57</v>
      </c>
      <c r="P417" s="154">
        <f t="shared" si="162"/>
        <v>390.15</v>
      </c>
      <c r="Q417" s="154">
        <f t="shared" si="158"/>
        <v>0</v>
      </c>
      <c r="R417" s="155" t="e">
        <f t="shared" si="163"/>
        <v>#DIV/0!</v>
      </c>
      <c r="S417" s="407"/>
      <c r="T417" s="49"/>
      <c r="U417" s="54"/>
      <c r="V417" s="49"/>
      <c r="W417" s="49"/>
      <c r="X417" s="49"/>
      <c r="Y417" s="53"/>
      <c r="Z417" s="49"/>
      <c r="AA417" s="49"/>
      <c r="AB417" s="49"/>
      <c r="AC417" s="49"/>
      <c r="AD417" s="49"/>
      <c r="AE417" s="49"/>
      <c r="AF417" s="49"/>
      <c r="AG417" s="49"/>
      <c r="AH417" s="49"/>
      <c r="AI417" s="49"/>
      <c r="AJ417" s="49"/>
      <c r="AK417" s="49"/>
      <c r="AL417" s="49"/>
      <c r="AM417" s="49"/>
      <c r="AN417" s="49"/>
    </row>
    <row r="418" spans="1:40" ht="15" x14ac:dyDescent="0.2">
      <c r="A418" s="59"/>
      <c r="B418" s="150" t="s">
        <v>892</v>
      </c>
      <c r="C418" s="151" t="s">
        <v>893</v>
      </c>
      <c r="D418" s="150" t="s">
        <v>63</v>
      </c>
      <c r="E418" s="150" t="s">
        <v>894</v>
      </c>
      <c r="F418" s="152" t="s">
        <v>69</v>
      </c>
      <c r="G418" s="153">
        <v>25</v>
      </c>
      <c r="H418" s="154"/>
      <c r="I418" s="154">
        <f t="shared" si="160"/>
        <v>0</v>
      </c>
      <c r="J418" s="154">
        <v>8.9700000000000006</v>
      </c>
      <c r="K418" s="154">
        <v>17.39</v>
      </c>
      <c r="L418" s="375">
        <f t="shared" si="156"/>
        <v>0.20810000000000001</v>
      </c>
      <c r="M418" s="154">
        <f t="shared" si="159"/>
        <v>0</v>
      </c>
      <c r="N418" s="154">
        <f t="shared" si="157"/>
        <v>26.36</v>
      </c>
      <c r="O418" s="154">
        <f t="shared" si="161"/>
        <v>224.25</v>
      </c>
      <c r="P418" s="154">
        <f t="shared" si="162"/>
        <v>434.75</v>
      </c>
      <c r="Q418" s="154">
        <f t="shared" si="158"/>
        <v>0</v>
      </c>
      <c r="R418" s="155" t="e">
        <f t="shared" si="163"/>
        <v>#DIV/0!</v>
      </c>
      <c r="S418" s="407"/>
      <c r="T418" s="49"/>
      <c r="U418" s="54"/>
      <c r="V418" s="49"/>
      <c r="W418" s="49"/>
      <c r="X418" s="49"/>
      <c r="Y418" s="53"/>
      <c r="Z418" s="49"/>
      <c r="AA418" s="49"/>
      <c r="AB418" s="49"/>
      <c r="AC418" s="49"/>
      <c r="AD418" s="49"/>
      <c r="AE418" s="49"/>
      <c r="AF418" s="49"/>
      <c r="AG418" s="49"/>
      <c r="AH418" s="49"/>
      <c r="AI418" s="49"/>
      <c r="AJ418" s="49"/>
      <c r="AK418" s="49"/>
      <c r="AL418" s="49"/>
      <c r="AM418" s="49"/>
      <c r="AN418" s="49"/>
    </row>
    <row r="419" spans="1:40" ht="28.5" x14ac:dyDescent="0.2">
      <c r="A419" s="59"/>
      <c r="B419" s="150" t="s">
        <v>895</v>
      </c>
      <c r="C419" s="151" t="s">
        <v>896</v>
      </c>
      <c r="D419" s="150" t="s">
        <v>67</v>
      </c>
      <c r="E419" s="150" t="s">
        <v>897</v>
      </c>
      <c r="F419" s="152" t="s">
        <v>69</v>
      </c>
      <c r="G419" s="153">
        <v>22</v>
      </c>
      <c r="H419" s="154"/>
      <c r="I419" s="154">
        <f t="shared" si="160"/>
        <v>0</v>
      </c>
      <c r="J419" s="154">
        <v>23.2</v>
      </c>
      <c r="K419" s="154">
        <v>23.83</v>
      </c>
      <c r="L419" s="375">
        <f t="shared" si="156"/>
        <v>0.20810000000000001</v>
      </c>
      <c r="M419" s="154">
        <f t="shared" si="159"/>
        <v>0</v>
      </c>
      <c r="N419" s="154">
        <f t="shared" si="157"/>
        <v>47.03</v>
      </c>
      <c r="O419" s="154">
        <f t="shared" si="161"/>
        <v>510.4</v>
      </c>
      <c r="P419" s="154">
        <f t="shared" si="162"/>
        <v>524.26</v>
      </c>
      <c r="Q419" s="154">
        <f t="shared" si="158"/>
        <v>0</v>
      </c>
      <c r="R419" s="155" t="e">
        <f t="shared" si="163"/>
        <v>#DIV/0!</v>
      </c>
      <c r="S419" s="407"/>
      <c r="T419" s="49"/>
      <c r="U419" s="54"/>
      <c r="V419" s="49"/>
      <c r="W419" s="49"/>
      <c r="X419" s="49"/>
      <c r="Y419" s="53"/>
      <c r="Z419" s="49"/>
      <c r="AA419" s="49"/>
      <c r="AB419" s="49"/>
      <c r="AC419" s="49"/>
      <c r="AD419" s="49"/>
      <c r="AE419" s="49"/>
      <c r="AF419" s="49"/>
      <c r="AG419" s="49"/>
      <c r="AH419" s="49"/>
      <c r="AI419" s="49"/>
      <c r="AJ419" s="49"/>
      <c r="AK419" s="49"/>
      <c r="AL419" s="49"/>
      <c r="AM419" s="49"/>
      <c r="AN419" s="49"/>
    </row>
    <row r="420" spans="1:40" ht="28.5" x14ac:dyDescent="0.2">
      <c r="A420" s="59"/>
      <c r="B420" s="150" t="s">
        <v>898</v>
      </c>
      <c r="C420" s="151" t="s">
        <v>899</v>
      </c>
      <c r="D420" s="150" t="s">
        <v>67</v>
      </c>
      <c r="E420" s="150" t="s">
        <v>900</v>
      </c>
      <c r="F420" s="152" t="s">
        <v>69</v>
      </c>
      <c r="G420" s="153">
        <v>2</v>
      </c>
      <c r="H420" s="154"/>
      <c r="I420" s="154">
        <f t="shared" si="160"/>
        <v>0</v>
      </c>
      <c r="J420" s="154">
        <v>31.33</v>
      </c>
      <c r="K420" s="154">
        <v>34.119999999999997</v>
      </c>
      <c r="L420" s="375">
        <f t="shared" si="156"/>
        <v>0.20810000000000001</v>
      </c>
      <c r="M420" s="154">
        <f t="shared" si="159"/>
        <v>0</v>
      </c>
      <c r="N420" s="154">
        <f t="shared" si="157"/>
        <v>65.449999999999989</v>
      </c>
      <c r="O420" s="154">
        <f t="shared" si="161"/>
        <v>62.66</v>
      </c>
      <c r="P420" s="154">
        <f t="shared" si="162"/>
        <v>68.239999999999995</v>
      </c>
      <c r="Q420" s="154">
        <f t="shared" si="158"/>
        <v>0</v>
      </c>
      <c r="R420" s="155" t="e">
        <f t="shared" si="163"/>
        <v>#DIV/0!</v>
      </c>
      <c r="S420" s="407"/>
      <c r="T420" s="49"/>
      <c r="U420" s="54"/>
      <c r="V420" s="49"/>
      <c r="W420" s="49"/>
      <c r="X420" s="49"/>
      <c r="Y420" s="53"/>
      <c r="Z420" s="49"/>
      <c r="AA420" s="49"/>
      <c r="AB420" s="49"/>
      <c r="AC420" s="49"/>
      <c r="AD420" s="49"/>
      <c r="AE420" s="49"/>
      <c r="AF420" s="49"/>
      <c r="AG420" s="49"/>
      <c r="AH420" s="49"/>
      <c r="AI420" s="49"/>
      <c r="AJ420" s="49"/>
      <c r="AK420" s="49"/>
      <c r="AL420" s="49"/>
      <c r="AM420" s="49"/>
      <c r="AN420" s="49"/>
    </row>
    <row r="421" spans="1:40" ht="28.5" x14ac:dyDescent="0.2">
      <c r="A421" s="59"/>
      <c r="B421" s="150" t="s">
        <v>901</v>
      </c>
      <c r="C421" s="151" t="s">
        <v>902</v>
      </c>
      <c r="D421" s="150" t="s">
        <v>67</v>
      </c>
      <c r="E421" s="150" t="s">
        <v>903</v>
      </c>
      <c r="F421" s="152" t="s">
        <v>69</v>
      </c>
      <c r="G421" s="153">
        <v>98</v>
      </c>
      <c r="H421" s="154"/>
      <c r="I421" s="154">
        <f t="shared" si="160"/>
        <v>0</v>
      </c>
      <c r="J421" s="154">
        <v>27.31</v>
      </c>
      <c r="K421" s="154">
        <v>26.14</v>
      </c>
      <c r="L421" s="375">
        <f t="shared" si="156"/>
        <v>0.20810000000000001</v>
      </c>
      <c r="M421" s="154">
        <f t="shared" si="159"/>
        <v>0</v>
      </c>
      <c r="N421" s="154">
        <f t="shared" si="157"/>
        <v>53.45</v>
      </c>
      <c r="O421" s="154">
        <f t="shared" si="161"/>
        <v>2676.38</v>
      </c>
      <c r="P421" s="154">
        <f t="shared" si="162"/>
        <v>2561.7199999999998</v>
      </c>
      <c r="Q421" s="154">
        <f t="shared" si="158"/>
        <v>0</v>
      </c>
      <c r="R421" s="155" t="e">
        <f t="shared" si="163"/>
        <v>#DIV/0!</v>
      </c>
      <c r="S421" s="407"/>
      <c r="T421" s="49"/>
      <c r="U421" s="54"/>
      <c r="V421" s="49"/>
      <c r="W421" s="49"/>
      <c r="X421" s="49"/>
      <c r="Y421" s="53"/>
      <c r="Z421" s="49"/>
      <c r="AA421" s="49"/>
      <c r="AB421" s="49"/>
      <c r="AC421" s="49"/>
      <c r="AD421" s="49"/>
      <c r="AE421" s="49"/>
      <c r="AF421" s="49"/>
      <c r="AG421" s="49"/>
      <c r="AH421" s="49"/>
      <c r="AI421" s="49"/>
      <c r="AJ421" s="49"/>
      <c r="AK421" s="49"/>
      <c r="AL421" s="49"/>
      <c r="AM421" s="49"/>
      <c r="AN421" s="49"/>
    </row>
    <row r="422" spans="1:40" ht="28.5" x14ac:dyDescent="0.2">
      <c r="A422" s="59"/>
      <c r="B422" s="150" t="s">
        <v>904</v>
      </c>
      <c r="C422" s="151" t="s">
        <v>905</v>
      </c>
      <c r="D422" s="150" t="s">
        <v>67</v>
      </c>
      <c r="E422" s="150" t="s">
        <v>906</v>
      </c>
      <c r="F422" s="152" t="s">
        <v>69</v>
      </c>
      <c r="G422" s="153">
        <v>26</v>
      </c>
      <c r="H422" s="154"/>
      <c r="I422" s="154">
        <f t="shared" si="160"/>
        <v>0</v>
      </c>
      <c r="J422" s="154">
        <v>27.31</v>
      </c>
      <c r="K422" s="154">
        <v>31.14</v>
      </c>
      <c r="L422" s="375">
        <f t="shared" si="156"/>
        <v>0.20810000000000001</v>
      </c>
      <c r="M422" s="154">
        <f t="shared" si="159"/>
        <v>0</v>
      </c>
      <c r="N422" s="154">
        <f t="shared" si="157"/>
        <v>58.45</v>
      </c>
      <c r="O422" s="154">
        <f t="shared" si="161"/>
        <v>710.06</v>
      </c>
      <c r="P422" s="154">
        <f t="shared" si="162"/>
        <v>809.64</v>
      </c>
      <c r="Q422" s="154">
        <f t="shared" si="158"/>
        <v>0</v>
      </c>
      <c r="R422" s="155" t="e">
        <f t="shared" si="163"/>
        <v>#DIV/0!</v>
      </c>
      <c r="S422" s="407"/>
      <c r="T422" s="49"/>
      <c r="U422" s="54"/>
      <c r="V422" s="49"/>
      <c r="W422" s="49"/>
      <c r="X422" s="49"/>
      <c r="Y422" s="53"/>
      <c r="Z422" s="49"/>
      <c r="AA422" s="49"/>
      <c r="AB422" s="49"/>
      <c r="AC422" s="49"/>
      <c r="AD422" s="49"/>
      <c r="AE422" s="49"/>
      <c r="AF422" s="49"/>
      <c r="AG422" s="49"/>
      <c r="AH422" s="49"/>
      <c r="AI422" s="49"/>
      <c r="AJ422" s="49"/>
      <c r="AK422" s="49"/>
      <c r="AL422" s="49"/>
      <c r="AM422" s="49"/>
      <c r="AN422" s="49"/>
    </row>
    <row r="423" spans="1:40" ht="28.5" x14ac:dyDescent="0.2">
      <c r="A423" s="59"/>
      <c r="B423" s="150" t="s">
        <v>907</v>
      </c>
      <c r="C423" s="151" t="s">
        <v>908</v>
      </c>
      <c r="D423" s="150" t="s">
        <v>67</v>
      </c>
      <c r="E423" s="150" t="s">
        <v>909</v>
      </c>
      <c r="F423" s="152" t="s">
        <v>69</v>
      </c>
      <c r="G423" s="153">
        <v>1</v>
      </c>
      <c r="H423" s="154"/>
      <c r="I423" s="154">
        <f t="shared" si="160"/>
        <v>0</v>
      </c>
      <c r="J423" s="154">
        <v>39.44</v>
      </c>
      <c r="K423" s="154">
        <v>38.76</v>
      </c>
      <c r="L423" s="375">
        <f t="shared" si="156"/>
        <v>0.20810000000000001</v>
      </c>
      <c r="M423" s="154">
        <f t="shared" si="159"/>
        <v>0</v>
      </c>
      <c r="N423" s="154">
        <f t="shared" si="157"/>
        <v>78.199999999999989</v>
      </c>
      <c r="O423" s="154">
        <f t="shared" si="161"/>
        <v>39.44</v>
      </c>
      <c r="P423" s="154">
        <f t="shared" si="162"/>
        <v>38.76</v>
      </c>
      <c r="Q423" s="154">
        <f t="shared" si="158"/>
        <v>0</v>
      </c>
      <c r="R423" s="155" t="e">
        <f t="shared" si="163"/>
        <v>#DIV/0!</v>
      </c>
      <c r="S423" s="407"/>
      <c r="T423" s="49"/>
      <c r="U423" s="54"/>
      <c r="V423" s="49"/>
      <c r="W423" s="49"/>
      <c r="X423" s="49"/>
      <c r="Y423" s="53"/>
      <c r="Z423" s="49"/>
      <c r="AA423" s="49"/>
      <c r="AB423" s="49"/>
      <c r="AC423" s="49"/>
      <c r="AD423" s="49"/>
      <c r="AE423" s="49"/>
      <c r="AF423" s="49"/>
      <c r="AG423" s="49"/>
      <c r="AH423" s="49"/>
      <c r="AI423" s="49"/>
      <c r="AJ423" s="49"/>
      <c r="AK423" s="49"/>
      <c r="AL423" s="49"/>
      <c r="AM423" s="49"/>
      <c r="AN423" s="49"/>
    </row>
    <row r="424" spans="1:40" ht="28.5" x14ac:dyDescent="0.2">
      <c r="A424" s="59"/>
      <c r="B424" s="150" t="s">
        <v>910</v>
      </c>
      <c r="C424" s="151" t="s">
        <v>911</v>
      </c>
      <c r="D424" s="150" t="s">
        <v>67</v>
      </c>
      <c r="E424" s="150" t="s">
        <v>912</v>
      </c>
      <c r="F424" s="152" t="s">
        <v>69</v>
      </c>
      <c r="G424" s="153">
        <v>90</v>
      </c>
      <c r="H424" s="154"/>
      <c r="I424" s="154">
        <f t="shared" si="160"/>
        <v>0</v>
      </c>
      <c r="J424" s="154">
        <v>15.12</v>
      </c>
      <c r="K424" s="154">
        <v>13.53</v>
      </c>
      <c r="L424" s="375">
        <f t="shared" si="156"/>
        <v>0.20810000000000001</v>
      </c>
      <c r="M424" s="154">
        <f t="shared" si="159"/>
        <v>0</v>
      </c>
      <c r="N424" s="154">
        <f t="shared" si="157"/>
        <v>28.65</v>
      </c>
      <c r="O424" s="154">
        <f t="shared" si="161"/>
        <v>1360.8</v>
      </c>
      <c r="P424" s="154">
        <f t="shared" si="162"/>
        <v>1217.7</v>
      </c>
      <c r="Q424" s="154">
        <f t="shared" si="158"/>
        <v>0</v>
      </c>
      <c r="R424" s="155" t="e">
        <f t="shared" si="163"/>
        <v>#DIV/0!</v>
      </c>
      <c r="S424" s="407"/>
      <c r="T424" s="49"/>
      <c r="U424" s="54"/>
      <c r="V424" s="49"/>
      <c r="W424" s="49"/>
      <c r="X424" s="49"/>
      <c r="Y424" s="53"/>
      <c r="Z424" s="49"/>
      <c r="AA424" s="49"/>
      <c r="AB424" s="49"/>
      <c r="AC424" s="49"/>
      <c r="AD424" s="49"/>
      <c r="AE424" s="49"/>
      <c r="AF424" s="49"/>
      <c r="AG424" s="49"/>
      <c r="AH424" s="49"/>
      <c r="AI424" s="49"/>
      <c r="AJ424" s="49"/>
      <c r="AK424" s="49"/>
      <c r="AL424" s="49"/>
      <c r="AM424" s="49"/>
      <c r="AN424" s="49"/>
    </row>
    <row r="425" spans="1:40" ht="28.5" x14ac:dyDescent="0.2">
      <c r="A425" s="59"/>
      <c r="B425" s="150" t="s">
        <v>913</v>
      </c>
      <c r="C425" s="151" t="s">
        <v>914</v>
      </c>
      <c r="D425" s="150" t="s">
        <v>67</v>
      </c>
      <c r="E425" s="150" t="s">
        <v>915</v>
      </c>
      <c r="F425" s="152" t="s">
        <v>69</v>
      </c>
      <c r="G425" s="153">
        <v>4</v>
      </c>
      <c r="H425" s="154"/>
      <c r="I425" s="154">
        <f t="shared" si="160"/>
        <v>0</v>
      </c>
      <c r="J425" s="154">
        <v>15.12</v>
      </c>
      <c r="K425" s="154">
        <v>16.03</v>
      </c>
      <c r="L425" s="375">
        <f t="shared" si="156"/>
        <v>0.20810000000000001</v>
      </c>
      <c r="M425" s="154">
        <f t="shared" si="159"/>
        <v>0</v>
      </c>
      <c r="N425" s="154">
        <f t="shared" si="157"/>
        <v>31.15</v>
      </c>
      <c r="O425" s="154">
        <f t="shared" si="161"/>
        <v>60.48</v>
      </c>
      <c r="P425" s="154">
        <f t="shared" si="162"/>
        <v>64.12</v>
      </c>
      <c r="Q425" s="154">
        <f t="shared" si="158"/>
        <v>0</v>
      </c>
      <c r="R425" s="155" t="e">
        <f t="shared" si="163"/>
        <v>#DIV/0!</v>
      </c>
      <c r="S425" s="407"/>
      <c r="T425" s="49"/>
      <c r="U425" s="54"/>
      <c r="V425" s="49"/>
      <c r="W425" s="49"/>
      <c r="X425" s="49"/>
      <c r="Y425" s="53"/>
      <c r="Z425" s="49"/>
      <c r="AA425" s="49"/>
      <c r="AB425" s="49"/>
      <c r="AC425" s="49"/>
      <c r="AD425" s="49"/>
      <c r="AE425" s="49"/>
      <c r="AF425" s="49"/>
      <c r="AG425" s="49"/>
      <c r="AH425" s="49"/>
      <c r="AI425" s="49"/>
      <c r="AJ425" s="49"/>
      <c r="AK425" s="49"/>
      <c r="AL425" s="49"/>
      <c r="AM425" s="49"/>
      <c r="AN425" s="49"/>
    </row>
    <row r="426" spans="1:40" ht="15" x14ac:dyDescent="0.2">
      <c r="A426" s="59"/>
      <c r="B426" s="150" t="s">
        <v>916</v>
      </c>
      <c r="C426" s="151" t="s">
        <v>917</v>
      </c>
      <c r="D426" s="150" t="s">
        <v>63</v>
      </c>
      <c r="E426" s="150" t="s">
        <v>918</v>
      </c>
      <c r="F426" s="152" t="s">
        <v>69</v>
      </c>
      <c r="G426" s="153">
        <v>2</v>
      </c>
      <c r="H426" s="154"/>
      <c r="I426" s="154">
        <f t="shared" si="160"/>
        <v>0</v>
      </c>
      <c r="J426" s="154">
        <v>129.36000000000001</v>
      </c>
      <c r="K426" s="154">
        <v>93.49</v>
      </c>
      <c r="L426" s="375">
        <f t="shared" si="156"/>
        <v>0.20810000000000001</v>
      </c>
      <c r="M426" s="154">
        <f t="shared" si="159"/>
        <v>0</v>
      </c>
      <c r="N426" s="154">
        <f t="shared" si="157"/>
        <v>222.85000000000002</v>
      </c>
      <c r="O426" s="154">
        <f t="shared" si="161"/>
        <v>258.72000000000003</v>
      </c>
      <c r="P426" s="154">
        <f t="shared" si="162"/>
        <v>186.98</v>
      </c>
      <c r="Q426" s="154">
        <f t="shared" si="158"/>
        <v>0</v>
      </c>
      <c r="R426" s="155" t="e">
        <f t="shared" si="163"/>
        <v>#DIV/0!</v>
      </c>
      <c r="S426" s="407"/>
      <c r="T426" s="49"/>
      <c r="U426" s="54"/>
      <c r="V426" s="49"/>
      <c r="W426" s="49"/>
      <c r="X426" s="49"/>
      <c r="Y426" s="53"/>
      <c r="Z426" s="49"/>
      <c r="AA426" s="49"/>
      <c r="AB426" s="49"/>
      <c r="AC426" s="49"/>
      <c r="AD426" s="49"/>
      <c r="AE426" s="49"/>
      <c r="AF426" s="49"/>
      <c r="AG426" s="49"/>
      <c r="AH426" s="49"/>
      <c r="AI426" s="49"/>
      <c r="AJ426" s="49"/>
      <c r="AK426" s="49"/>
      <c r="AL426" s="49"/>
      <c r="AM426" s="49"/>
      <c r="AN426" s="49"/>
    </row>
    <row r="427" spans="1:40" ht="15" x14ac:dyDescent="0.2">
      <c r="A427" s="59"/>
      <c r="B427" s="150" t="s">
        <v>919</v>
      </c>
      <c r="C427" s="151" t="s">
        <v>920</v>
      </c>
      <c r="D427" s="150" t="s">
        <v>63</v>
      </c>
      <c r="E427" s="150" t="s">
        <v>921</v>
      </c>
      <c r="F427" s="152" t="s">
        <v>69</v>
      </c>
      <c r="G427" s="153">
        <v>2</v>
      </c>
      <c r="H427" s="154"/>
      <c r="I427" s="154">
        <f t="shared" si="160"/>
        <v>0</v>
      </c>
      <c r="J427" s="154">
        <v>34.78</v>
      </c>
      <c r="K427" s="154">
        <v>208.31</v>
      </c>
      <c r="L427" s="375">
        <f t="shared" si="156"/>
        <v>0.20810000000000001</v>
      </c>
      <c r="M427" s="154">
        <f t="shared" si="159"/>
        <v>0</v>
      </c>
      <c r="N427" s="154">
        <f t="shared" si="157"/>
        <v>243.09</v>
      </c>
      <c r="O427" s="154">
        <f t="shared" si="161"/>
        <v>69.56</v>
      </c>
      <c r="P427" s="154">
        <f t="shared" si="162"/>
        <v>416.62</v>
      </c>
      <c r="Q427" s="154">
        <f t="shared" si="158"/>
        <v>0</v>
      </c>
      <c r="R427" s="155" t="e">
        <f t="shared" si="163"/>
        <v>#DIV/0!</v>
      </c>
      <c r="S427" s="407"/>
      <c r="T427" s="49"/>
      <c r="U427" s="54"/>
      <c r="V427" s="49"/>
      <c r="W427" s="49"/>
      <c r="X427" s="49"/>
      <c r="Y427" s="53"/>
      <c r="Z427" s="49"/>
      <c r="AA427" s="49"/>
      <c r="AB427" s="49"/>
      <c r="AC427" s="49"/>
      <c r="AD427" s="49"/>
      <c r="AE427" s="49"/>
      <c r="AF427" s="49"/>
      <c r="AG427" s="49"/>
      <c r="AH427" s="49"/>
      <c r="AI427" s="49"/>
      <c r="AJ427" s="49"/>
      <c r="AK427" s="49"/>
      <c r="AL427" s="49"/>
      <c r="AM427" s="49"/>
      <c r="AN427" s="49"/>
    </row>
    <row r="428" spans="1:40" ht="28.5" x14ac:dyDescent="0.2">
      <c r="A428" s="59"/>
      <c r="B428" s="150" t="s">
        <v>922</v>
      </c>
      <c r="C428" s="151" t="s">
        <v>923</v>
      </c>
      <c r="D428" s="150" t="s">
        <v>67</v>
      </c>
      <c r="E428" s="150" t="s">
        <v>924</v>
      </c>
      <c r="F428" s="152" t="s">
        <v>69</v>
      </c>
      <c r="G428" s="153">
        <v>13</v>
      </c>
      <c r="H428" s="154"/>
      <c r="I428" s="154">
        <f t="shared" si="160"/>
        <v>0</v>
      </c>
      <c r="J428" s="154">
        <v>1.66</v>
      </c>
      <c r="K428" s="154">
        <v>19.22</v>
      </c>
      <c r="L428" s="375">
        <f t="shared" si="156"/>
        <v>0.20810000000000001</v>
      </c>
      <c r="M428" s="154">
        <f t="shared" si="159"/>
        <v>0</v>
      </c>
      <c r="N428" s="154">
        <f t="shared" si="157"/>
        <v>20.88</v>
      </c>
      <c r="O428" s="154">
        <f t="shared" si="161"/>
        <v>21.58</v>
      </c>
      <c r="P428" s="154">
        <f t="shared" si="162"/>
        <v>249.86</v>
      </c>
      <c r="Q428" s="154">
        <f t="shared" si="158"/>
        <v>0</v>
      </c>
      <c r="R428" s="155" t="e">
        <f t="shared" si="163"/>
        <v>#DIV/0!</v>
      </c>
      <c r="S428" s="407"/>
      <c r="T428" s="49"/>
      <c r="U428" s="54"/>
      <c r="V428" s="49"/>
      <c r="W428" s="49"/>
      <c r="X428" s="49"/>
      <c r="Y428" s="53"/>
      <c r="Z428" s="49"/>
      <c r="AA428" s="49"/>
      <c r="AB428" s="49"/>
      <c r="AC428" s="49"/>
      <c r="AD428" s="49"/>
      <c r="AE428" s="49"/>
      <c r="AF428" s="49"/>
      <c r="AG428" s="49"/>
      <c r="AH428" s="49"/>
      <c r="AI428" s="49"/>
      <c r="AJ428" s="49"/>
      <c r="AK428" s="49"/>
      <c r="AL428" s="49"/>
      <c r="AM428" s="49"/>
      <c r="AN428" s="49"/>
    </row>
    <row r="429" spans="1:40" ht="28.5" x14ac:dyDescent="0.2">
      <c r="A429" s="59"/>
      <c r="B429" s="150" t="s">
        <v>925</v>
      </c>
      <c r="C429" s="151" t="s">
        <v>926</v>
      </c>
      <c r="D429" s="150" t="s">
        <v>67</v>
      </c>
      <c r="E429" s="150" t="s">
        <v>927</v>
      </c>
      <c r="F429" s="152" t="s">
        <v>69</v>
      </c>
      <c r="G429" s="153">
        <v>36</v>
      </c>
      <c r="H429" s="154"/>
      <c r="I429" s="154">
        <f t="shared" si="160"/>
        <v>0</v>
      </c>
      <c r="J429" s="154">
        <v>2.2599999999999998</v>
      </c>
      <c r="K429" s="154">
        <v>19.38</v>
      </c>
      <c r="L429" s="375">
        <f t="shared" si="156"/>
        <v>0.20810000000000001</v>
      </c>
      <c r="M429" s="154">
        <f t="shared" si="159"/>
        <v>0</v>
      </c>
      <c r="N429" s="154">
        <f t="shared" si="157"/>
        <v>21.64</v>
      </c>
      <c r="O429" s="154">
        <f t="shared" si="161"/>
        <v>81.36</v>
      </c>
      <c r="P429" s="154">
        <f t="shared" si="162"/>
        <v>697.68</v>
      </c>
      <c r="Q429" s="154">
        <f t="shared" si="158"/>
        <v>0</v>
      </c>
      <c r="R429" s="155" t="e">
        <f t="shared" si="163"/>
        <v>#DIV/0!</v>
      </c>
      <c r="S429" s="407"/>
      <c r="T429" s="49"/>
      <c r="U429" s="54"/>
      <c r="V429" s="49"/>
      <c r="W429" s="49"/>
      <c r="X429" s="49"/>
      <c r="Y429" s="53"/>
      <c r="Z429" s="49"/>
      <c r="AA429" s="49"/>
      <c r="AB429" s="49"/>
      <c r="AC429" s="49"/>
      <c r="AD429" s="49"/>
      <c r="AE429" s="49"/>
      <c r="AF429" s="49"/>
      <c r="AG429" s="49"/>
      <c r="AH429" s="49"/>
      <c r="AI429" s="49"/>
      <c r="AJ429" s="49"/>
      <c r="AK429" s="49"/>
      <c r="AL429" s="49"/>
      <c r="AM429" s="49"/>
      <c r="AN429" s="49"/>
    </row>
    <row r="430" spans="1:40" ht="28.5" x14ac:dyDescent="0.2">
      <c r="A430" s="59"/>
      <c r="B430" s="150" t="s">
        <v>928</v>
      </c>
      <c r="C430" s="151" t="s">
        <v>929</v>
      </c>
      <c r="D430" s="150" t="s">
        <v>67</v>
      </c>
      <c r="E430" s="150" t="s">
        <v>930</v>
      </c>
      <c r="F430" s="152" t="s">
        <v>69</v>
      </c>
      <c r="G430" s="153">
        <v>1</v>
      </c>
      <c r="H430" s="154"/>
      <c r="I430" s="154">
        <f t="shared" si="160"/>
        <v>0</v>
      </c>
      <c r="J430" s="154">
        <v>3.15</v>
      </c>
      <c r="K430" s="154">
        <v>20.170000000000002</v>
      </c>
      <c r="L430" s="375">
        <f t="shared" si="156"/>
        <v>0.20810000000000001</v>
      </c>
      <c r="M430" s="154">
        <f t="shared" si="159"/>
        <v>0</v>
      </c>
      <c r="N430" s="154">
        <f t="shared" si="157"/>
        <v>23.32</v>
      </c>
      <c r="O430" s="154">
        <f t="shared" si="161"/>
        <v>3.15</v>
      </c>
      <c r="P430" s="154">
        <f t="shared" si="162"/>
        <v>20.170000000000002</v>
      </c>
      <c r="Q430" s="154">
        <f t="shared" si="158"/>
        <v>0</v>
      </c>
      <c r="R430" s="155" t="e">
        <f t="shared" si="163"/>
        <v>#DIV/0!</v>
      </c>
      <c r="S430" s="407"/>
      <c r="T430" s="49"/>
      <c r="U430" s="49"/>
      <c r="V430" s="49"/>
      <c r="W430" s="49"/>
      <c r="X430" s="49"/>
      <c r="Y430" s="53"/>
      <c r="Z430" s="49"/>
      <c r="AA430" s="49"/>
      <c r="AB430" s="49"/>
      <c r="AC430" s="49"/>
      <c r="AD430" s="49"/>
      <c r="AE430" s="49"/>
      <c r="AF430" s="49"/>
      <c r="AG430" s="49"/>
      <c r="AH430" s="49"/>
      <c r="AI430" s="49"/>
      <c r="AJ430" s="49"/>
      <c r="AK430" s="49"/>
      <c r="AL430" s="49"/>
      <c r="AM430" s="49"/>
      <c r="AN430" s="49"/>
    </row>
    <row r="431" spans="1:40" ht="15" x14ac:dyDescent="0.2">
      <c r="A431" s="59"/>
      <c r="B431" s="150" t="s">
        <v>931</v>
      </c>
      <c r="C431" s="151" t="s">
        <v>932</v>
      </c>
      <c r="D431" s="150" t="s">
        <v>67</v>
      </c>
      <c r="E431" s="150" t="s">
        <v>933</v>
      </c>
      <c r="F431" s="152" t="s">
        <v>69</v>
      </c>
      <c r="G431" s="153">
        <v>1</v>
      </c>
      <c r="H431" s="154"/>
      <c r="I431" s="154">
        <f t="shared" si="160"/>
        <v>0</v>
      </c>
      <c r="J431" s="154">
        <v>3.33</v>
      </c>
      <c r="K431" s="154">
        <v>101.96</v>
      </c>
      <c r="L431" s="375">
        <f t="shared" si="156"/>
        <v>0.20810000000000001</v>
      </c>
      <c r="M431" s="154">
        <f t="shared" si="159"/>
        <v>0</v>
      </c>
      <c r="N431" s="154">
        <f t="shared" si="157"/>
        <v>105.28999999999999</v>
      </c>
      <c r="O431" s="154">
        <f t="shared" si="161"/>
        <v>3.33</v>
      </c>
      <c r="P431" s="154">
        <f t="shared" si="162"/>
        <v>101.96</v>
      </c>
      <c r="Q431" s="154">
        <f t="shared" si="158"/>
        <v>0</v>
      </c>
      <c r="R431" s="155" t="e">
        <f t="shared" si="163"/>
        <v>#DIV/0!</v>
      </c>
      <c r="S431" s="407"/>
      <c r="T431" s="49"/>
      <c r="U431" s="49"/>
      <c r="V431" s="49"/>
      <c r="W431" s="49"/>
      <c r="X431" s="49"/>
      <c r="Y431" s="53"/>
      <c r="Z431" s="49"/>
      <c r="AA431" s="49"/>
      <c r="AB431" s="49"/>
      <c r="AC431" s="49"/>
      <c r="AD431" s="49"/>
      <c r="AE431" s="49"/>
      <c r="AF431" s="49"/>
      <c r="AG431" s="49"/>
      <c r="AH431" s="49"/>
      <c r="AI431" s="49"/>
      <c r="AJ431" s="49"/>
      <c r="AK431" s="49"/>
      <c r="AL431" s="49"/>
      <c r="AM431" s="49"/>
      <c r="AN431" s="49"/>
    </row>
    <row r="432" spans="1:40" ht="15" x14ac:dyDescent="0.2">
      <c r="A432" s="59"/>
      <c r="B432" s="150" t="s">
        <v>934</v>
      </c>
      <c r="C432" s="151" t="s">
        <v>935</v>
      </c>
      <c r="D432" s="150" t="s">
        <v>67</v>
      </c>
      <c r="E432" s="150" t="s">
        <v>936</v>
      </c>
      <c r="F432" s="152" t="s">
        <v>69</v>
      </c>
      <c r="G432" s="153">
        <v>42</v>
      </c>
      <c r="H432" s="154"/>
      <c r="I432" s="154">
        <f t="shared" si="160"/>
        <v>0</v>
      </c>
      <c r="J432" s="154">
        <v>4.53</v>
      </c>
      <c r="K432" s="154">
        <v>102.32</v>
      </c>
      <c r="L432" s="375">
        <f t="shared" si="156"/>
        <v>0.20810000000000001</v>
      </c>
      <c r="M432" s="154">
        <f t="shared" si="159"/>
        <v>0</v>
      </c>
      <c r="N432" s="154">
        <f t="shared" si="157"/>
        <v>106.85</v>
      </c>
      <c r="O432" s="154">
        <f t="shared" si="161"/>
        <v>190.26</v>
      </c>
      <c r="P432" s="154">
        <f t="shared" si="162"/>
        <v>4297.4399999999996</v>
      </c>
      <c r="Q432" s="154">
        <f t="shared" si="158"/>
        <v>0</v>
      </c>
      <c r="R432" s="155" t="e">
        <f t="shared" si="163"/>
        <v>#DIV/0!</v>
      </c>
      <c r="S432" s="407"/>
      <c r="T432" s="49"/>
      <c r="U432" s="49"/>
      <c r="V432" s="49"/>
      <c r="W432" s="49"/>
      <c r="X432" s="49"/>
      <c r="Y432" s="53"/>
      <c r="Z432" s="49"/>
      <c r="AA432" s="49"/>
      <c r="AB432" s="49"/>
      <c r="AC432" s="49"/>
      <c r="AD432" s="49"/>
      <c r="AE432" s="49"/>
      <c r="AF432" s="49"/>
      <c r="AG432" s="49"/>
      <c r="AH432" s="49"/>
      <c r="AI432" s="49"/>
      <c r="AJ432" s="49"/>
      <c r="AK432" s="49"/>
      <c r="AL432" s="49"/>
      <c r="AM432" s="49"/>
      <c r="AN432" s="49"/>
    </row>
    <row r="433" spans="1:40" ht="15" x14ac:dyDescent="0.2">
      <c r="A433" s="59"/>
      <c r="B433" s="150" t="s">
        <v>937</v>
      </c>
      <c r="C433" s="151" t="s">
        <v>938</v>
      </c>
      <c r="D433" s="150" t="s">
        <v>67</v>
      </c>
      <c r="E433" s="150" t="s">
        <v>939</v>
      </c>
      <c r="F433" s="152" t="s">
        <v>69</v>
      </c>
      <c r="G433" s="153">
        <v>5</v>
      </c>
      <c r="H433" s="154"/>
      <c r="I433" s="154">
        <f t="shared" si="160"/>
        <v>0</v>
      </c>
      <c r="J433" s="154">
        <v>6.31</v>
      </c>
      <c r="K433" s="154">
        <v>103.89</v>
      </c>
      <c r="L433" s="375">
        <f t="shared" si="156"/>
        <v>0.20810000000000001</v>
      </c>
      <c r="M433" s="154">
        <f t="shared" si="159"/>
        <v>0</v>
      </c>
      <c r="N433" s="154">
        <f t="shared" si="157"/>
        <v>110.2</v>
      </c>
      <c r="O433" s="154">
        <f t="shared" si="161"/>
        <v>31.55</v>
      </c>
      <c r="P433" s="154">
        <f t="shared" si="162"/>
        <v>519.45000000000005</v>
      </c>
      <c r="Q433" s="154">
        <f t="shared" si="158"/>
        <v>0</v>
      </c>
      <c r="R433" s="155" t="e">
        <f t="shared" si="163"/>
        <v>#DIV/0!</v>
      </c>
      <c r="S433" s="407"/>
      <c r="T433" s="49"/>
      <c r="U433" s="49"/>
      <c r="V433" s="49"/>
      <c r="W433" s="49"/>
      <c r="X433" s="49"/>
      <c r="Y433" s="53"/>
      <c r="Z433" s="49"/>
      <c r="AA433" s="49"/>
      <c r="AB433" s="49"/>
      <c r="AC433" s="49"/>
      <c r="AD433" s="49"/>
      <c r="AE433" s="49"/>
      <c r="AF433" s="49"/>
      <c r="AG433" s="49"/>
      <c r="AH433" s="49"/>
      <c r="AI433" s="49"/>
      <c r="AJ433" s="49"/>
      <c r="AK433" s="49"/>
      <c r="AL433" s="49"/>
      <c r="AM433" s="49"/>
      <c r="AN433" s="49"/>
    </row>
    <row r="434" spans="1:40" ht="13.5" customHeight="1" x14ac:dyDescent="0.2">
      <c r="A434" s="59"/>
      <c r="B434" s="150" t="s">
        <v>940</v>
      </c>
      <c r="C434" s="151" t="s">
        <v>941</v>
      </c>
      <c r="D434" s="150" t="s">
        <v>67</v>
      </c>
      <c r="E434" s="150" t="s">
        <v>942</v>
      </c>
      <c r="F434" s="152" t="s">
        <v>69</v>
      </c>
      <c r="G434" s="153">
        <v>6</v>
      </c>
      <c r="H434" s="154"/>
      <c r="I434" s="154">
        <f t="shared" si="160"/>
        <v>0</v>
      </c>
      <c r="J434" s="154">
        <v>8.69</v>
      </c>
      <c r="K434" s="154">
        <v>105.45</v>
      </c>
      <c r="L434" s="375">
        <f t="shared" si="156"/>
        <v>0.20810000000000001</v>
      </c>
      <c r="M434" s="154">
        <f t="shared" si="159"/>
        <v>0</v>
      </c>
      <c r="N434" s="154">
        <f t="shared" si="157"/>
        <v>114.14</v>
      </c>
      <c r="O434" s="154">
        <f t="shared" si="161"/>
        <v>52.14</v>
      </c>
      <c r="P434" s="154">
        <f t="shared" si="162"/>
        <v>632.70000000000005</v>
      </c>
      <c r="Q434" s="154">
        <f t="shared" si="158"/>
        <v>0</v>
      </c>
      <c r="R434" s="155" t="e">
        <f t="shared" si="163"/>
        <v>#DIV/0!</v>
      </c>
      <c r="S434" s="407"/>
      <c r="T434" s="49"/>
      <c r="U434" s="49"/>
      <c r="V434" s="49"/>
      <c r="W434" s="49"/>
      <c r="X434" s="49"/>
      <c r="Y434" s="53"/>
      <c r="Z434" s="49"/>
      <c r="AA434" s="49"/>
      <c r="AB434" s="49"/>
      <c r="AC434" s="49"/>
      <c r="AD434" s="49"/>
      <c r="AE434" s="49"/>
      <c r="AF434" s="49"/>
      <c r="AG434" s="49"/>
      <c r="AH434" s="49"/>
      <c r="AI434" s="49"/>
      <c r="AJ434" s="49"/>
      <c r="AK434" s="49"/>
      <c r="AL434" s="49"/>
      <c r="AM434" s="49"/>
      <c r="AN434" s="49"/>
    </row>
    <row r="435" spans="1:40" ht="15" x14ac:dyDescent="0.2">
      <c r="A435" s="59"/>
      <c r="B435" s="150" t="s">
        <v>943</v>
      </c>
      <c r="C435" s="151" t="s">
        <v>944</v>
      </c>
      <c r="D435" s="150" t="s">
        <v>452</v>
      </c>
      <c r="E435" s="150" t="s">
        <v>945</v>
      </c>
      <c r="F435" s="152" t="s">
        <v>454</v>
      </c>
      <c r="G435" s="153">
        <v>2</v>
      </c>
      <c r="H435" s="154"/>
      <c r="I435" s="154">
        <f t="shared" si="160"/>
        <v>0</v>
      </c>
      <c r="J435" s="154">
        <v>31.88</v>
      </c>
      <c r="K435" s="154">
        <v>74.78</v>
      </c>
      <c r="L435" s="375">
        <f t="shared" si="156"/>
        <v>0.20810000000000001</v>
      </c>
      <c r="M435" s="154">
        <f t="shared" si="159"/>
        <v>0</v>
      </c>
      <c r="N435" s="154">
        <f t="shared" si="157"/>
        <v>106.66</v>
      </c>
      <c r="O435" s="154">
        <f t="shared" si="161"/>
        <v>63.76</v>
      </c>
      <c r="P435" s="154">
        <f t="shared" si="162"/>
        <v>149.56</v>
      </c>
      <c r="Q435" s="154">
        <f t="shared" si="158"/>
        <v>0</v>
      </c>
      <c r="R435" s="155" t="e">
        <f t="shared" si="163"/>
        <v>#DIV/0!</v>
      </c>
      <c r="S435" s="407"/>
      <c r="T435" s="49"/>
      <c r="U435" s="49"/>
      <c r="V435" s="49"/>
      <c r="W435" s="49"/>
      <c r="X435" s="49"/>
      <c r="Y435" s="53"/>
      <c r="Z435" s="49"/>
      <c r="AA435" s="49"/>
      <c r="AB435" s="49"/>
      <c r="AC435" s="49"/>
      <c r="AD435" s="49"/>
      <c r="AE435" s="49"/>
      <c r="AF435" s="49"/>
      <c r="AG435" s="49"/>
      <c r="AH435" s="49"/>
      <c r="AI435" s="49"/>
      <c r="AJ435" s="49"/>
      <c r="AK435" s="49"/>
      <c r="AL435" s="49"/>
      <c r="AM435" s="49"/>
      <c r="AN435" s="49"/>
    </row>
    <row r="436" spans="1:40" ht="27" customHeight="1" x14ac:dyDescent="0.2">
      <c r="A436" s="59"/>
      <c r="B436" s="150" t="s">
        <v>946</v>
      </c>
      <c r="C436" s="151" t="s">
        <v>947</v>
      </c>
      <c r="D436" s="150" t="s">
        <v>54</v>
      </c>
      <c r="E436" s="150" t="s">
        <v>948</v>
      </c>
      <c r="F436" s="152" t="s">
        <v>325</v>
      </c>
      <c r="G436" s="153">
        <v>2</v>
      </c>
      <c r="H436" s="154"/>
      <c r="I436" s="154">
        <f t="shared" si="160"/>
        <v>0</v>
      </c>
      <c r="J436" s="154">
        <v>23.72</v>
      </c>
      <c r="K436" s="154">
        <v>98.79</v>
      </c>
      <c r="L436" s="375">
        <f t="shared" si="156"/>
        <v>0.20810000000000001</v>
      </c>
      <c r="M436" s="154">
        <f t="shared" si="159"/>
        <v>0</v>
      </c>
      <c r="N436" s="154">
        <f t="shared" si="157"/>
        <v>122.51</v>
      </c>
      <c r="O436" s="154">
        <f t="shared" si="161"/>
        <v>47.44</v>
      </c>
      <c r="P436" s="154">
        <f t="shared" si="162"/>
        <v>197.58</v>
      </c>
      <c r="Q436" s="154">
        <f t="shared" si="158"/>
        <v>0</v>
      </c>
      <c r="R436" s="155" t="e">
        <f t="shared" si="163"/>
        <v>#DIV/0!</v>
      </c>
      <c r="S436" s="407"/>
      <c r="T436" s="49"/>
      <c r="U436" s="49"/>
      <c r="V436" s="49"/>
      <c r="W436" s="49"/>
      <c r="X436" s="49"/>
      <c r="Y436" s="53"/>
      <c r="Z436" s="49"/>
      <c r="AA436" s="49"/>
      <c r="AB436" s="49"/>
      <c r="AC436" s="49"/>
      <c r="AD436" s="49"/>
      <c r="AE436" s="49"/>
      <c r="AF436" s="49"/>
      <c r="AG436" s="49"/>
      <c r="AH436" s="49"/>
      <c r="AI436" s="49"/>
      <c r="AJ436" s="49"/>
      <c r="AK436" s="49"/>
      <c r="AL436" s="49"/>
      <c r="AM436" s="49"/>
      <c r="AN436" s="49"/>
    </row>
    <row r="437" spans="1:40" ht="28.5" x14ac:dyDescent="0.2">
      <c r="A437" s="59"/>
      <c r="B437" s="150" t="s">
        <v>949</v>
      </c>
      <c r="C437" s="151" t="s">
        <v>950</v>
      </c>
      <c r="D437" s="150" t="s">
        <v>67</v>
      </c>
      <c r="E437" s="150" t="s">
        <v>951</v>
      </c>
      <c r="F437" s="152" t="s">
        <v>69</v>
      </c>
      <c r="G437" s="153">
        <v>4</v>
      </c>
      <c r="H437" s="154"/>
      <c r="I437" s="154">
        <f t="shared" si="160"/>
        <v>0</v>
      </c>
      <c r="J437" s="154">
        <v>6.8</v>
      </c>
      <c r="K437" s="154">
        <v>126.67</v>
      </c>
      <c r="L437" s="375">
        <f t="shared" si="156"/>
        <v>0.20810000000000001</v>
      </c>
      <c r="M437" s="154">
        <f t="shared" si="159"/>
        <v>0</v>
      </c>
      <c r="N437" s="154">
        <f t="shared" si="157"/>
        <v>133.47</v>
      </c>
      <c r="O437" s="154">
        <f t="shared" si="161"/>
        <v>27.2</v>
      </c>
      <c r="P437" s="154">
        <f t="shared" si="162"/>
        <v>506.68</v>
      </c>
      <c r="Q437" s="154">
        <f t="shared" si="158"/>
        <v>0</v>
      </c>
      <c r="R437" s="155" t="e">
        <f t="shared" si="163"/>
        <v>#DIV/0!</v>
      </c>
      <c r="S437" s="407"/>
      <c r="T437" s="49"/>
      <c r="U437" s="49"/>
      <c r="V437" s="49"/>
      <c r="W437" s="49"/>
      <c r="X437" s="49"/>
      <c r="Y437" s="53"/>
      <c r="Z437" s="49"/>
      <c r="AA437" s="49"/>
      <c r="AB437" s="49"/>
      <c r="AC437" s="49"/>
      <c r="AD437" s="49"/>
      <c r="AE437" s="49"/>
      <c r="AF437" s="49"/>
      <c r="AG437" s="49"/>
      <c r="AH437" s="49"/>
      <c r="AI437" s="49"/>
      <c r="AJ437" s="49"/>
      <c r="AK437" s="49"/>
      <c r="AL437" s="49"/>
      <c r="AM437" s="49"/>
      <c r="AN437" s="49"/>
    </row>
    <row r="438" spans="1:40" ht="28.5" x14ac:dyDescent="0.2">
      <c r="A438" s="59"/>
      <c r="B438" s="150" t="s">
        <v>952</v>
      </c>
      <c r="C438" s="151" t="s">
        <v>953</v>
      </c>
      <c r="D438" s="150" t="s">
        <v>452</v>
      </c>
      <c r="E438" s="150" t="s">
        <v>954</v>
      </c>
      <c r="F438" s="152" t="s">
        <v>454</v>
      </c>
      <c r="G438" s="153">
        <v>1</v>
      </c>
      <c r="H438" s="154"/>
      <c r="I438" s="154">
        <f t="shared" si="160"/>
        <v>0</v>
      </c>
      <c r="J438" s="154">
        <v>79.73</v>
      </c>
      <c r="K438" s="154">
        <v>504.27</v>
      </c>
      <c r="L438" s="375">
        <f t="shared" si="156"/>
        <v>0.20810000000000001</v>
      </c>
      <c r="M438" s="154">
        <f t="shared" si="159"/>
        <v>0</v>
      </c>
      <c r="N438" s="154">
        <f t="shared" si="157"/>
        <v>584</v>
      </c>
      <c r="O438" s="154">
        <f t="shared" si="161"/>
        <v>79.73</v>
      </c>
      <c r="P438" s="154">
        <f t="shared" si="162"/>
        <v>504.27</v>
      </c>
      <c r="Q438" s="154">
        <f t="shared" si="158"/>
        <v>0</v>
      </c>
      <c r="R438" s="155" t="e">
        <f t="shared" si="163"/>
        <v>#DIV/0!</v>
      </c>
      <c r="S438" s="407"/>
      <c r="T438" s="49"/>
      <c r="U438" s="49"/>
      <c r="V438" s="49"/>
      <c r="W438" s="49"/>
      <c r="X438" s="49"/>
      <c r="Y438" s="53"/>
      <c r="Z438" s="49"/>
      <c r="AA438" s="49"/>
      <c r="AB438" s="49"/>
      <c r="AC438" s="49"/>
      <c r="AD438" s="49"/>
      <c r="AE438" s="49"/>
      <c r="AF438" s="49"/>
      <c r="AG438" s="49"/>
      <c r="AH438" s="49"/>
      <c r="AI438" s="49"/>
      <c r="AJ438" s="49"/>
      <c r="AK438" s="49"/>
      <c r="AL438" s="49"/>
      <c r="AM438" s="49"/>
      <c r="AN438" s="49"/>
    </row>
    <row r="439" spans="1:40" ht="28.5" x14ac:dyDescent="0.2">
      <c r="A439" s="59"/>
      <c r="B439" s="150" t="s">
        <v>955</v>
      </c>
      <c r="C439" s="151" t="s">
        <v>956</v>
      </c>
      <c r="D439" s="150" t="s">
        <v>67</v>
      </c>
      <c r="E439" s="150" t="s">
        <v>957</v>
      </c>
      <c r="F439" s="152" t="s">
        <v>69</v>
      </c>
      <c r="G439" s="153">
        <v>1</v>
      </c>
      <c r="H439" s="154"/>
      <c r="I439" s="154">
        <f t="shared" si="160"/>
        <v>0</v>
      </c>
      <c r="J439" s="154">
        <v>19.36</v>
      </c>
      <c r="K439" s="154">
        <v>133.88999999999999</v>
      </c>
      <c r="L439" s="375">
        <f t="shared" si="156"/>
        <v>0.20810000000000001</v>
      </c>
      <c r="M439" s="154">
        <f t="shared" si="159"/>
        <v>0</v>
      </c>
      <c r="N439" s="154">
        <f t="shared" si="157"/>
        <v>153.25</v>
      </c>
      <c r="O439" s="154">
        <f t="shared" si="161"/>
        <v>19.36</v>
      </c>
      <c r="P439" s="154">
        <f t="shared" si="162"/>
        <v>133.88999999999999</v>
      </c>
      <c r="Q439" s="154">
        <f t="shared" si="158"/>
        <v>0</v>
      </c>
      <c r="R439" s="155" t="e">
        <f t="shared" si="163"/>
        <v>#DIV/0!</v>
      </c>
      <c r="S439" s="407"/>
      <c r="T439" s="49"/>
      <c r="U439" s="49"/>
      <c r="V439" s="49"/>
      <c r="W439" s="49"/>
      <c r="X439" s="49"/>
      <c r="Y439" s="53"/>
      <c r="Z439" s="49"/>
      <c r="AA439" s="49"/>
      <c r="AB439" s="49"/>
      <c r="AC439" s="49"/>
      <c r="AD439" s="49"/>
      <c r="AE439" s="49"/>
      <c r="AF439" s="49"/>
      <c r="AG439" s="49"/>
      <c r="AH439" s="49"/>
      <c r="AI439" s="49"/>
      <c r="AJ439" s="49"/>
      <c r="AK439" s="49"/>
      <c r="AL439" s="49"/>
      <c r="AM439" s="49"/>
      <c r="AN439" s="49"/>
    </row>
    <row r="440" spans="1:40" ht="28.5" x14ac:dyDescent="0.2">
      <c r="A440" s="59"/>
      <c r="B440" s="150" t="s">
        <v>958</v>
      </c>
      <c r="C440" s="151" t="s">
        <v>959</v>
      </c>
      <c r="D440" s="150" t="s">
        <v>67</v>
      </c>
      <c r="E440" s="150" t="s">
        <v>960</v>
      </c>
      <c r="F440" s="152" t="s">
        <v>69</v>
      </c>
      <c r="G440" s="153">
        <v>6</v>
      </c>
      <c r="H440" s="154"/>
      <c r="I440" s="154">
        <f t="shared" si="160"/>
        <v>0</v>
      </c>
      <c r="J440" s="154">
        <v>37.39</v>
      </c>
      <c r="K440" s="154">
        <v>233.78</v>
      </c>
      <c r="L440" s="375">
        <f t="shared" si="156"/>
        <v>0.20810000000000001</v>
      </c>
      <c r="M440" s="154">
        <f t="shared" si="159"/>
        <v>0</v>
      </c>
      <c r="N440" s="154">
        <f t="shared" si="157"/>
        <v>271.17</v>
      </c>
      <c r="O440" s="154">
        <f t="shared" si="161"/>
        <v>224.34</v>
      </c>
      <c r="P440" s="154">
        <f t="shared" si="162"/>
        <v>1402.68</v>
      </c>
      <c r="Q440" s="154">
        <f t="shared" si="158"/>
        <v>0</v>
      </c>
      <c r="R440" s="155" t="e">
        <f t="shared" si="163"/>
        <v>#DIV/0!</v>
      </c>
      <c r="S440" s="407"/>
      <c r="T440" s="49"/>
      <c r="U440" s="49"/>
      <c r="V440" s="49"/>
      <c r="W440" s="49"/>
      <c r="X440" s="49"/>
      <c r="Y440" s="53"/>
      <c r="Z440" s="49"/>
      <c r="AA440" s="49"/>
      <c r="AB440" s="49"/>
      <c r="AC440" s="49"/>
      <c r="AD440" s="49"/>
      <c r="AE440" s="49"/>
      <c r="AF440" s="49"/>
      <c r="AG440" s="49"/>
      <c r="AH440" s="49"/>
      <c r="AI440" s="49"/>
      <c r="AJ440" s="49"/>
      <c r="AK440" s="49"/>
      <c r="AL440" s="49"/>
      <c r="AM440" s="49"/>
      <c r="AN440" s="49"/>
    </row>
    <row r="441" spans="1:40" ht="15" x14ac:dyDescent="0.2">
      <c r="A441" s="59"/>
      <c r="B441" s="150" t="s">
        <v>961</v>
      </c>
      <c r="C441" s="151" t="s">
        <v>962</v>
      </c>
      <c r="D441" s="150" t="s">
        <v>63</v>
      </c>
      <c r="E441" s="150" t="s">
        <v>963</v>
      </c>
      <c r="F441" s="152" t="s">
        <v>69</v>
      </c>
      <c r="G441" s="153">
        <v>25</v>
      </c>
      <c r="H441" s="154"/>
      <c r="I441" s="154">
        <f t="shared" si="160"/>
        <v>0</v>
      </c>
      <c r="J441" s="154">
        <v>21.72</v>
      </c>
      <c r="K441" s="154">
        <v>358.22</v>
      </c>
      <c r="L441" s="375">
        <f t="shared" si="156"/>
        <v>0.20810000000000001</v>
      </c>
      <c r="M441" s="154">
        <f t="shared" si="159"/>
        <v>0</v>
      </c>
      <c r="N441" s="154">
        <f t="shared" si="157"/>
        <v>379.94000000000005</v>
      </c>
      <c r="O441" s="154">
        <f t="shared" si="161"/>
        <v>543</v>
      </c>
      <c r="P441" s="154">
        <f t="shared" si="162"/>
        <v>8955.5</v>
      </c>
      <c r="Q441" s="154">
        <f t="shared" si="158"/>
        <v>0</v>
      </c>
      <c r="R441" s="155" t="e">
        <f t="shared" si="163"/>
        <v>#DIV/0!</v>
      </c>
      <c r="S441" s="407"/>
      <c r="T441" s="49"/>
      <c r="U441" s="49"/>
      <c r="V441" s="49"/>
      <c r="W441" s="49"/>
      <c r="X441" s="49"/>
      <c r="Y441" s="53"/>
      <c r="Z441" s="49"/>
      <c r="AA441" s="49"/>
      <c r="AB441" s="49"/>
      <c r="AC441" s="49"/>
      <c r="AD441" s="49"/>
      <c r="AE441" s="49"/>
      <c r="AF441" s="49"/>
      <c r="AG441" s="49"/>
      <c r="AH441" s="49"/>
      <c r="AI441" s="49"/>
      <c r="AJ441" s="49"/>
      <c r="AK441" s="49"/>
      <c r="AL441" s="49"/>
      <c r="AM441" s="49"/>
      <c r="AN441" s="49"/>
    </row>
    <row r="442" spans="1:40" ht="28.5" x14ac:dyDescent="0.2">
      <c r="A442" s="59"/>
      <c r="B442" s="150" t="s">
        <v>964</v>
      </c>
      <c r="C442" s="151" t="s">
        <v>965</v>
      </c>
      <c r="D442" s="150" t="s">
        <v>49</v>
      </c>
      <c r="E442" s="150" t="s">
        <v>966</v>
      </c>
      <c r="F442" s="152" t="s">
        <v>69</v>
      </c>
      <c r="G442" s="153">
        <v>8</v>
      </c>
      <c r="H442" s="154"/>
      <c r="I442" s="154">
        <f t="shared" si="160"/>
        <v>0</v>
      </c>
      <c r="J442" s="154">
        <v>40.01</v>
      </c>
      <c r="K442" s="154">
        <v>739.49</v>
      </c>
      <c r="L442" s="375">
        <f t="shared" si="156"/>
        <v>0.20810000000000001</v>
      </c>
      <c r="M442" s="154">
        <f t="shared" si="159"/>
        <v>0</v>
      </c>
      <c r="N442" s="154">
        <f t="shared" si="157"/>
        <v>779.5</v>
      </c>
      <c r="O442" s="154">
        <f t="shared" si="161"/>
        <v>320.08</v>
      </c>
      <c r="P442" s="154">
        <f t="shared" si="162"/>
        <v>5915.92</v>
      </c>
      <c r="Q442" s="154">
        <f t="shared" si="158"/>
        <v>0</v>
      </c>
      <c r="R442" s="155" t="e">
        <f t="shared" si="163"/>
        <v>#DIV/0!</v>
      </c>
      <c r="S442" s="407"/>
      <c r="T442" s="49"/>
      <c r="U442" s="49"/>
      <c r="V442" s="49"/>
      <c r="W442" s="49"/>
      <c r="X442" s="49"/>
      <c r="Y442" s="53"/>
      <c r="Z442" s="49"/>
      <c r="AA442" s="49"/>
      <c r="AB442" s="49"/>
      <c r="AC442" s="49"/>
      <c r="AD442" s="49"/>
      <c r="AE442" s="49"/>
      <c r="AF442" s="49"/>
      <c r="AG442" s="49"/>
      <c r="AH442" s="49"/>
      <c r="AI442" s="49"/>
      <c r="AJ442" s="49"/>
      <c r="AK442" s="49"/>
      <c r="AL442" s="49"/>
      <c r="AM442" s="49"/>
      <c r="AN442" s="49"/>
    </row>
    <row r="443" spans="1:40" ht="15" x14ac:dyDescent="0.2">
      <c r="A443" s="59"/>
      <c r="B443" s="150" t="s">
        <v>967</v>
      </c>
      <c r="C443" s="151" t="s">
        <v>968</v>
      </c>
      <c r="D443" s="150" t="s">
        <v>452</v>
      </c>
      <c r="E443" s="150" t="s">
        <v>969</v>
      </c>
      <c r="F443" s="152" t="s">
        <v>454</v>
      </c>
      <c r="G443" s="153">
        <v>37</v>
      </c>
      <c r="H443" s="154"/>
      <c r="I443" s="154">
        <f t="shared" si="160"/>
        <v>0</v>
      </c>
      <c r="J443" s="154">
        <v>31.88</v>
      </c>
      <c r="K443" s="154">
        <v>124.26</v>
      </c>
      <c r="L443" s="375">
        <f t="shared" si="156"/>
        <v>0.20810000000000001</v>
      </c>
      <c r="M443" s="154">
        <f t="shared" si="159"/>
        <v>0</v>
      </c>
      <c r="N443" s="154">
        <f t="shared" si="157"/>
        <v>156.14000000000001</v>
      </c>
      <c r="O443" s="154">
        <f t="shared" si="161"/>
        <v>1179.56</v>
      </c>
      <c r="P443" s="154">
        <f t="shared" si="162"/>
        <v>4597.62</v>
      </c>
      <c r="Q443" s="154">
        <f t="shared" si="158"/>
        <v>0</v>
      </c>
      <c r="R443" s="155" t="e">
        <f t="shared" si="163"/>
        <v>#DIV/0!</v>
      </c>
      <c r="S443" s="407"/>
      <c r="T443" s="49"/>
      <c r="U443" s="49"/>
      <c r="V443" s="49"/>
      <c r="W443" s="49"/>
      <c r="X443" s="49"/>
      <c r="Y443" s="53"/>
      <c r="Z443" s="49"/>
      <c r="AA443" s="49"/>
      <c r="AB443" s="49"/>
      <c r="AC443" s="49"/>
      <c r="AD443" s="49"/>
      <c r="AE443" s="49"/>
      <c r="AF443" s="49"/>
      <c r="AG443" s="49"/>
      <c r="AH443" s="49"/>
      <c r="AI443" s="49"/>
      <c r="AJ443" s="49"/>
      <c r="AK443" s="49"/>
      <c r="AL443" s="49"/>
      <c r="AM443" s="49"/>
      <c r="AN443" s="49"/>
    </row>
    <row r="444" spans="1:40" ht="15" x14ac:dyDescent="0.2">
      <c r="A444" s="59"/>
      <c r="B444" s="150" t="s">
        <v>970</v>
      </c>
      <c r="C444" s="151" t="s">
        <v>971</v>
      </c>
      <c r="D444" s="150" t="s">
        <v>452</v>
      </c>
      <c r="E444" s="150" t="s">
        <v>972</v>
      </c>
      <c r="F444" s="152" t="s">
        <v>454</v>
      </c>
      <c r="G444" s="153">
        <v>4</v>
      </c>
      <c r="H444" s="154"/>
      <c r="I444" s="154">
        <f t="shared" si="160"/>
        <v>0</v>
      </c>
      <c r="J444" s="154">
        <v>31.88</v>
      </c>
      <c r="K444" s="154">
        <v>134.63999999999999</v>
      </c>
      <c r="L444" s="375">
        <f t="shared" si="156"/>
        <v>0.20810000000000001</v>
      </c>
      <c r="M444" s="154">
        <f t="shared" si="159"/>
        <v>0</v>
      </c>
      <c r="N444" s="154">
        <f t="shared" si="157"/>
        <v>166.51999999999998</v>
      </c>
      <c r="O444" s="154">
        <f t="shared" si="161"/>
        <v>127.52</v>
      </c>
      <c r="P444" s="154">
        <f t="shared" si="162"/>
        <v>538.55999999999995</v>
      </c>
      <c r="Q444" s="154">
        <f t="shared" si="158"/>
        <v>0</v>
      </c>
      <c r="R444" s="155" t="e">
        <f t="shared" si="163"/>
        <v>#DIV/0!</v>
      </c>
      <c r="S444" s="407"/>
      <c r="T444" s="49"/>
      <c r="U444" s="49"/>
      <c r="V444" s="49"/>
      <c r="W444" s="49"/>
      <c r="X444" s="49"/>
      <c r="Y444" s="53"/>
      <c r="Z444" s="49"/>
      <c r="AA444" s="49"/>
      <c r="AB444" s="49"/>
      <c r="AC444" s="49"/>
      <c r="AD444" s="49"/>
      <c r="AE444" s="49"/>
      <c r="AF444" s="49"/>
      <c r="AG444" s="49"/>
      <c r="AH444" s="49"/>
      <c r="AI444" s="49"/>
      <c r="AJ444" s="49"/>
      <c r="AK444" s="49"/>
      <c r="AL444" s="49"/>
      <c r="AM444" s="49"/>
      <c r="AN444" s="49"/>
    </row>
    <row r="445" spans="1:40" ht="15" x14ac:dyDescent="0.2">
      <c r="A445" s="59"/>
      <c r="B445" s="150" t="s">
        <v>973</v>
      </c>
      <c r="C445" s="151" t="s">
        <v>974</v>
      </c>
      <c r="D445" s="150" t="s">
        <v>63</v>
      </c>
      <c r="E445" s="150" t="s">
        <v>975</v>
      </c>
      <c r="F445" s="152" t="s">
        <v>69</v>
      </c>
      <c r="G445" s="153">
        <v>7</v>
      </c>
      <c r="H445" s="154"/>
      <c r="I445" s="154">
        <f t="shared" ref="I445:I468" si="164">ROUND(G445*H445,2)</f>
        <v>0</v>
      </c>
      <c r="J445" s="154">
        <v>6.49</v>
      </c>
      <c r="K445" s="154">
        <v>9.25</v>
      </c>
      <c r="L445" s="375">
        <f t="shared" si="156"/>
        <v>0.20810000000000001</v>
      </c>
      <c r="M445" s="154">
        <f t="shared" si="159"/>
        <v>0</v>
      </c>
      <c r="N445" s="154">
        <f t="shared" si="157"/>
        <v>15.74</v>
      </c>
      <c r="O445" s="154">
        <f t="shared" ref="O445:O468" si="165">ROUND(G445*J445,2)</f>
        <v>45.43</v>
      </c>
      <c r="P445" s="154">
        <f t="shared" ref="P445:P468" si="166">ROUND(G445*K445,2)</f>
        <v>64.75</v>
      </c>
      <c r="Q445" s="154">
        <f t="shared" si="158"/>
        <v>0</v>
      </c>
      <c r="R445" s="155" t="e">
        <f t="shared" ref="R445:R476" si="167">Q445/$P$586</f>
        <v>#DIV/0!</v>
      </c>
      <c r="S445" s="407"/>
      <c r="T445" s="49"/>
      <c r="U445" s="49"/>
      <c r="V445" s="49"/>
      <c r="W445" s="49"/>
      <c r="X445" s="49"/>
      <c r="Y445" s="53"/>
      <c r="Z445" s="49"/>
      <c r="AA445" s="49"/>
      <c r="AB445" s="49"/>
      <c r="AC445" s="49"/>
      <c r="AD445" s="49"/>
      <c r="AE445" s="49"/>
      <c r="AF445" s="49"/>
      <c r="AG445" s="49"/>
      <c r="AH445" s="49"/>
      <c r="AI445" s="49"/>
      <c r="AJ445" s="49"/>
      <c r="AK445" s="49"/>
      <c r="AL445" s="49"/>
      <c r="AM445" s="49"/>
      <c r="AN445" s="49"/>
    </row>
    <row r="446" spans="1:40" ht="15" x14ac:dyDescent="0.2">
      <c r="A446" s="59"/>
      <c r="B446" s="150" t="s">
        <v>976</v>
      </c>
      <c r="C446" s="151" t="s">
        <v>977</v>
      </c>
      <c r="D446" s="150" t="s">
        <v>63</v>
      </c>
      <c r="E446" s="150" t="s">
        <v>978</v>
      </c>
      <c r="F446" s="152" t="s">
        <v>69</v>
      </c>
      <c r="G446" s="153">
        <v>40</v>
      </c>
      <c r="H446" s="154"/>
      <c r="I446" s="154">
        <f t="shared" si="164"/>
        <v>0</v>
      </c>
      <c r="J446" s="154">
        <v>6.53</v>
      </c>
      <c r="K446" s="154">
        <v>7.35</v>
      </c>
      <c r="L446" s="375">
        <f t="shared" ref="L446:L468" si="168">$H$9</f>
        <v>0.20810000000000001</v>
      </c>
      <c r="M446" s="154">
        <f t="shared" si="159"/>
        <v>0</v>
      </c>
      <c r="N446" s="154">
        <f t="shared" ref="N446:N468" si="169">J446+K446</f>
        <v>13.879999999999999</v>
      </c>
      <c r="O446" s="154">
        <f t="shared" si="165"/>
        <v>261.2</v>
      </c>
      <c r="P446" s="154">
        <f t="shared" si="166"/>
        <v>294</v>
      </c>
      <c r="Q446" s="154">
        <f t="shared" ref="Q446:Q468" si="170">ROUND(G446*M446,2)</f>
        <v>0</v>
      </c>
      <c r="R446" s="155" t="e">
        <f t="shared" si="167"/>
        <v>#DIV/0!</v>
      </c>
      <c r="S446" s="407"/>
      <c r="T446" s="49"/>
      <c r="U446" s="49"/>
      <c r="V446" s="49"/>
      <c r="W446" s="49"/>
      <c r="X446" s="49"/>
      <c r="Y446" s="53"/>
      <c r="Z446" s="49"/>
      <c r="AA446" s="49"/>
      <c r="AB446" s="49"/>
      <c r="AC446" s="49"/>
      <c r="AD446" s="49"/>
      <c r="AE446" s="49"/>
      <c r="AF446" s="49"/>
      <c r="AG446" s="49"/>
      <c r="AH446" s="49"/>
      <c r="AI446" s="49"/>
      <c r="AJ446" s="49"/>
      <c r="AK446" s="49"/>
      <c r="AL446" s="49"/>
      <c r="AM446" s="49"/>
      <c r="AN446" s="49"/>
    </row>
    <row r="447" spans="1:40" ht="15" x14ac:dyDescent="0.2">
      <c r="A447" s="59"/>
      <c r="B447" s="150" t="s">
        <v>979</v>
      </c>
      <c r="C447" s="151" t="s">
        <v>980</v>
      </c>
      <c r="D447" s="150" t="s">
        <v>54</v>
      </c>
      <c r="E447" s="150" t="s">
        <v>981</v>
      </c>
      <c r="F447" s="152" t="s">
        <v>325</v>
      </c>
      <c r="G447" s="153">
        <v>3</v>
      </c>
      <c r="H447" s="154"/>
      <c r="I447" s="154">
        <f t="shared" si="164"/>
        <v>0</v>
      </c>
      <c r="J447" s="154">
        <v>7.89</v>
      </c>
      <c r="K447" s="154">
        <v>42.86</v>
      </c>
      <c r="L447" s="375">
        <f t="shared" si="168"/>
        <v>0.20810000000000001</v>
      </c>
      <c r="M447" s="154">
        <f t="shared" si="159"/>
        <v>0</v>
      </c>
      <c r="N447" s="154">
        <f t="shared" si="169"/>
        <v>50.75</v>
      </c>
      <c r="O447" s="154">
        <f t="shared" si="165"/>
        <v>23.67</v>
      </c>
      <c r="P447" s="154">
        <f t="shared" si="166"/>
        <v>128.58000000000001</v>
      </c>
      <c r="Q447" s="154">
        <f t="shared" si="170"/>
        <v>0</v>
      </c>
      <c r="R447" s="155" t="e">
        <f t="shared" si="167"/>
        <v>#DIV/0!</v>
      </c>
      <c r="S447" s="407"/>
      <c r="T447" s="49"/>
      <c r="U447" s="49"/>
      <c r="V447" s="49"/>
      <c r="W447" s="49"/>
      <c r="X447" s="49"/>
      <c r="Y447" s="53"/>
      <c r="Z447" s="49"/>
      <c r="AA447" s="49"/>
      <c r="AB447" s="49"/>
      <c r="AC447" s="49"/>
      <c r="AD447" s="49"/>
      <c r="AE447" s="49"/>
      <c r="AF447" s="49"/>
      <c r="AG447" s="49"/>
      <c r="AH447" s="49"/>
      <c r="AI447" s="49"/>
      <c r="AJ447" s="49"/>
      <c r="AK447" s="49"/>
      <c r="AL447" s="49"/>
      <c r="AM447" s="49"/>
      <c r="AN447" s="49"/>
    </row>
    <row r="448" spans="1:40" ht="28.5" x14ac:dyDescent="0.2">
      <c r="A448" s="59"/>
      <c r="B448" s="150" t="s">
        <v>982</v>
      </c>
      <c r="C448" s="151" t="s">
        <v>983</v>
      </c>
      <c r="D448" s="150" t="s">
        <v>291</v>
      </c>
      <c r="E448" s="150" t="s">
        <v>984</v>
      </c>
      <c r="F448" s="152" t="s">
        <v>99</v>
      </c>
      <c r="G448" s="153">
        <v>113.8</v>
      </c>
      <c r="H448" s="154"/>
      <c r="I448" s="154">
        <f t="shared" si="164"/>
        <v>0</v>
      </c>
      <c r="J448" s="154">
        <v>59.84</v>
      </c>
      <c r="K448" s="154">
        <v>34.020000000000003</v>
      </c>
      <c r="L448" s="375">
        <f t="shared" si="168"/>
        <v>0.20810000000000001</v>
      </c>
      <c r="M448" s="154">
        <f t="shared" si="159"/>
        <v>0</v>
      </c>
      <c r="N448" s="154">
        <f t="shared" si="169"/>
        <v>93.860000000000014</v>
      </c>
      <c r="O448" s="154">
        <f t="shared" si="165"/>
        <v>6809.79</v>
      </c>
      <c r="P448" s="154">
        <f t="shared" si="166"/>
        <v>3871.48</v>
      </c>
      <c r="Q448" s="154">
        <f t="shared" si="170"/>
        <v>0</v>
      </c>
      <c r="R448" s="155" t="e">
        <f t="shared" si="167"/>
        <v>#DIV/0!</v>
      </c>
      <c r="S448" s="407"/>
      <c r="T448" s="49"/>
      <c r="U448" s="49"/>
      <c r="V448" s="49"/>
      <c r="W448" s="49"/>
      <c r="X448" s="49"/>
      <c r="Y448" s="53"/>
      <c r="Z448" s="49"/>
      <c r="AA448" s="49"/>
      <c r="AB448" s="49"/>
      <c r="AC448" s="49"/>
      <c r="AD448" s="49"/>
      <c r="AE448" s="49"/>
      <c r="AF448" s="49"/>
      <c r="AG448" s="49"/>
      <c r="AH448" s="49"/>
      <c r="AI448" s="49"/>
      <c r="AJ448" s="49"/>
      <c r="AK448" s="49"/>
      <c r="AL448" s="49"/>
      <c r="AM448" s="49"/>
      <c r="AN448" s="49"/>
    </row>
    <row r="449" spans="1:40" ht="15" x14ac:dyDescent="0.2">
      <c r="A449" s="59"/>
      <c r="B449" s="150" t="s">
        <v>985</v>
      </c>
      <c r="C449" s="151" t="s">
        <v>986</v>
      </c>
      <c r="D449" s="150" t="s">
        <v>54</v>
      </c>
      <c r="E449" s="150" t="s">
        <v>987</v>
      </c>
      <c r="F449" s="152" t="s">
        <v>325</v>
      </c>
      <c r="G449" s="153">
        <v>111</v>
      </c>
      <c r="H449" s="154"/>
      <c r="I449" s="154">
        <f t="shared" si="164"/>
        <v>0</v>
      </c>
      <c r="J449" s="154">
        <v>7.89</v>
      </c>
      <c r="K449" s="154">
        <v>21.93</v>
      </c>
      <c r="L449" s="375">
        <f t="shared" si="168"/>
        <v>0.20810000000000001</v>
      </c>
      <c r="M449" s="154">
        <f t="shared" si="159"/>
        <v>0</v>
      </c>
      <c r="N449" s="154">
        <f t="shared" si="169"/>
        <v>29.82</v>
      </c>
      <c r="O449" s="154">
        <f t="shared" si="165"/>
        <v>875.79</v>
      </c>
      <c r="P449" s="154">
        <f t="shared" si="166"/>
        <v>2434.23</v>
      </c>
      <c r="Q449" s="154">
        <f t="shared" si="170"/>
        <v>0</v>
      </c>
      <c r="R449" s="155" t="e">
        <f t="shared" si="167"/>
        <v>#DIV/0!</v>
      </c>
      <c r="S449" s="407"/>
      <c r="T449" s="49"/>
      <c r="U449" s="49"/>
      <c r="V449" s="49"/>
      <c r="W449" s="49"/>
      <c r="X449" s="49"/>
      <c r="Y449" s="53"/>
      <c r="Z449" s="49"/>
      <c r="AA449" s="49"/>
      <c r="AB449" s="49"/>
      <c r="AC449" s="49"/>
      <c r="AD449" s="49"/>
      <c r="AE449" s="49"/>
      <c r="AF449" s="49"/>
      <c r="AG449" s="49"/>
      <c r="AH449" s="49"/>
      <c r="AI449" s="49"/>
      <c r="AJ449" s="49"/>
      <c r="AK449" s="49"/>
      <c r="AL449" s="49"/>
      <c r="AM449" s="49"/>
      <c r="AN449" s="49"/>
    </row>
    <row r="450" spans="1:40" ht="28.5" x14ac:dyDescent="0.2">
      <c r="A450" s="59"/>
      <c r="B450" s="150" t="s">
        <v>988</v>
      </c>
      <c r="C450" s="151" t="s">
        <v>989</v>
      </c>
      <c r="D450" s="150" t="s">
        <v>291</v>
      </c>
      <c r="E450" s="150" t="s">
        <v>990</v>
      </c>
      <c r="F450" s="152" t="s">
        <v>69</v>
      </c>
      <c r="G450" s="153">
        <v>9</v>
      </c>
      <c r="H450" s="154"/>
      <c r="I450" s="154">
        <f t="shared" si="164"/>
        <v>0</v>
      </c>
      <c r="J450" s="154">
        <v>29.91</v>
      </c>
      <c r="K450" s="154">
        <v>43.05</v>
      </c>
      <c r="L450" s="375">
        <f t="shared" si="168"/>
        <v>0.20810000000000001</v>
      </c>
      <c r="M450" s="154">
        <f t="shared" si="159"/>
        <v>0</v>
      </c>
      <c r="N450" s="154">
        <f t="shared" si="169"/>
        <v>72.959999999999994</v>
      </c>
      <c r="O450" s="154">
        <f t="shared" si="165"/>
        <v>269.19</v>
      </c>
      <c r="P450" s="154">
        <f t="shared" si="166"/>
        <v>387.45</v>
      </c>
      <c r="Q450" s="154">
        <f t="shared" si="170"/>
        <v>0</v>
      </c>
      <c r="R450" s="155" t="e">
        <f t="shared" si="167"/>
        <v>#DIV/0!</v>
      </c>
      <c r="S450" s="407"/>
      <c r="T450" s="49"/>
      <c r="U450" s="49"/>
      <c r="V450" s="49"/>
      <c r="W450" s="49"/>
      <c r="X450" s="49"/>
      <c r="Y450" s="53"/>
      <c r="Z450" s="49"/>
      <c r="AA450" s="49"/>
      <c r="AB450" s="49"/>
      <c r="AC450" s="49"/>
      <c r="AD450" s="49"/>
      <c r="AE450" s="49"/>
      <c r="AF450" s="49"/>
      <c r="AG450" s="49"/>
      <c r="AH450" s="49"/>
      <c r="AI450" s="49"/>
      <c r="AJ450" s="49"/>
      <c r="AK450" s="49"/>
      <c r="AL450" s="49"/>
      <c r="AM450" s="49"/>
      <c r="AN450" s="49"/>
    </row>
    <row r="451" spans="1:40" ht="15" x14ac:dyDescent="0.2">
      <c r="A451" s="59"/>
      <c r="B451" s="150" t="s">
        <v>991</v>
      </c>
      <c r="C451" s="151" t="s">
        <v>992</v>
      </c>
      <c r="D451" s="150" t="s">
        <v>63</v>
      </c>
      <c r="E451" s="150" t="s">
        <v>993</v>
      </c>
      <c r="F451" s="152" t="s">
        <v>69</v>
      </c>
      <c r="G451" s="153">
        <v>98</v>
      </c>
      <c r="H451" s="154"/>
      <c r="I451" s="154">
        <f t="shared" si="164"/>
        <v>0</v>
      </c>
      <c r="J451" s="154">
        <v>6.07</v>
      </c>
      <c r="K451" s="154">
        <v>5.74</v>
      </c>
      <c r="L451" s="375">
        <f t="shared" si="168"/>
        <v>0.20810000000000001</v>
      </c>
      <c r="M451" s="154">
        <f t="shared" si="159"/>
        <v>0</v>
      </c>
      <c r="N451" s="154">
        <f t="shared" si="169"/>
        <v>11.81</v>
      </c>
      <c r="O451" s="154">
        <f t="shared" si="165"/>
        <v>594.86</v>
      </c>
      <c r="P451" s="154">
        <f t="shared" si="166"/>
        <v>562.52</v>
      </c>
      <c r="Q451" s="154">
        <f t="shared" si="170"/>
        <v>0</v>
      </c>
      <c r="R451" s="155" t="e">
        <f t="shared" si="167"/>
        <v>#DIV/0!</v>
      </c>
      <c r="S451" s="407"/>
      <c r="T451" s="49"/>
      <c r="U451" s="49"/>
      <c r="V451" s="49"/>
      <c r="W451" s="49"/>
      <c r="X451" s="49"/>
      <c r="Y451" s="53"/>
      <c r="Z451" s="49"/>
      <c r="AA451" s="49"/>
      <c r="AB451" s="49"/>
      <c r="AC451" s="49"/>
      <c r="AD451" s="49"/>
      <c r="AE451" s="49"/>
      <c r="AF451" s="49"/>
      <c r="AG451" s="49"/>
      <c r="AH451" s="49"/>
      <c r="AI451" s="49"/>
      <c r="AJ451" s="49"/>
      <c r="AK451" s="49"/>
      <c r="AL451" s="49"/>
      <c r="AM451" s="49"/>
      <c r="AN451" s="49"/>
    </row>
    <row r="452" spans="1:40" ht="15" x14ac:dyDescent="0.2">
      <c r="A452" s="59"/>
      <c r="B452" s="150" t="s">
        <v>994</v>
      </c>
      <c r="C452" s="151" t="s">
        <v>995</v>
      </c>
      <c r="D452" s="150" t="s">
        <v>54</v>
      </c>
      <c r="E452" s="150" t="s">
        <v>996</v>
      </c>
      <c r="F452" s="152" t="s">
        <v>325</v>
      </c>
      <c r="G452" s="153">
        <v>2</v>
      </c>
      <c r="H452" s="154"/>
      <c r="I452" s="154">
        <f t="shared" si="164"/>
        <v>0</v>
      </c>
      <c r="J452" s="154">
        <v>13.84</v>
      </c>
      <c r="K452" s="154">
        <v>14.21</v>
      </c>
      <c r="L452" s="375">
        <f t="shared" si="168"/>
        <v>0.20810000000000001</v>
      </c>
      <c r="M452" s="154">
        <f t="shared" si="159"/>
        <v>0</v>
      </c>
      <c r="N452" s="154">
        <f t="shared" si="169"/>
        <v>28.05</v>
      </c>
      <c r="O452" s="154">
        <f t="shared" si="165"/>
        <v>27.68</v>
      </c>
      <c r="P452" s="154">
        <f t="shared" si="166"/>
        <v>28.42</v>
      </c>
      <c r="Q452" s="154">
        <f t="shared" si="170"/>
        <v>0</v>
      </c>
      <c r="R452" s="155" t="e">
        <f t="shared" si="167"/>
        <v>#DIV/0!</v>
      </c>
      <c r="S452" s="407"/>
      <c r="T452" s="49"/>
      <c r="U452" s="49"/>
      <c r="V452" s="49"/>
      <c r="W452" s="49"/>
      <c r="X452" s="49"/>
      <c r="Y452" s="53"/>
      <c r="Z452" s="49"/>
      <c r="AA452" s="49"/>
      <c r="AB452" s="49"/>
      <c r="AC452" s="49"/>
      <c r="AD452" s="49"/>
      <c r="AE452" s="49"/>
      <c r="AF452" s="49"/>
      <c r="AG452" s="49"/>
      <c r="AH452" s="49"/>
      <c r="AI452" s="49"/>
      <c r="AJ452" s="49"/>
      <c r="AK452" s="49"/>
      <c r="AL452" s="49"/>
      <c r="AM452" s="49"/>
      <c r="AN452" s="49"/>
    </row>
    <row r="453" spans="1:40" ht="28.5" x14ac:dyDescent="0.2">
      <c r="A453" s="59"/>
      <c r="B453" s="150" t="s">
        <v>997</v>
      </c>
      <c r="C453" s="151" t="s">
        <v>998</v>
      </c>
      <c r="D453" s="150" t="s">
        <v>67</v>
      </c>
      <c r="E453" s="150" t="s">
        <v>999</v>
      </c>
      <c r="F453" s="152" t="s">
        <v>99</v>
      </c>
      <c r="G453" s="153">
        <v>20.8</v>
      </c>
      <c r="H453" s="154"/>
      <c r="I453" s="154">
        <f t="shared" si="164"/>
        <v>0</v>
      </c>
      <c r="J453" s="154">
        <v>11.57</v>
      </c>
      <c r="K453" s="154">
        <v>18.25</v>
      </c>
      <c r="L453" s="375">
        <f t="shared" si="168"/>
        <v>0.20810000000000001</v>
      </c>
      <c r="M453" s="154">
        <f t="shared" si="159"/>
        <v>0</v>
      </c>
      <c r="N453" s="154">
        <f t="shared" si="169"/>
        <v>29.82</v>
      </c>
      <c r="O453" s="154">
        <f t="shared" si="165"/>
        <v>240.66</v>
      </c>
      <c r="P453" s="154">
        <f t="shared" si="166"/>
        <v>379.6</v>
      </c>
      <c r="Q453" s="154">
        <f t="shared" si="170"/>
        <v>0</v>
      </c>
      <c r="R453" s="155" t="e">
        <f t="shared" si="167"/>
        <v>#DIV/0!</v>
      </c>
      <c r="S453" s="407"/>
      <c r="T453" s="49"/>
      <c r="U453" s="49"/>
      <c r="V453" s="49"/>
      <c r="W453" s="49"/>
      <c r="X453" s="49"/>
      <c r="Y453" s="53"/>
      <c r="Z453" s="49"/>
      <c r="AA453" s="49"/>
      <c r="AB453" s="49"/>
      <c r="AC453" s="49"/>
      <c r="AD453" s="49"/>
      <c r="AE453" s="49"/>
      <c r="AF453" s="49"/>
      <c r="AG453" s="49"/>
      <c r="AH453" s="49"/>
      <c r="AI453" s="49"/>
      <c r="AJ453" s="49"/>
      <c r="AK453" s="49"/>
      <c r="AL453" s="49"/>
      <c r="AM453" s="49"/>
      <c r="AN453" s="49"/>
    </row>
    <row r="454" spans="1:40" ht="28.5" x14ac:dyDescent="0.2">
      <c r="A454" s="59"/>
      <c r="B454" s="150" t="s">
        <v>1000</v>
      </c>
      <c r="C454" s="151" t="s">
        <v>1001</v>
      </c>
      <c r="D454" s="150" t="s">
        <v>67</v>
      </c>
      <c r="E454" s="150" t="s">
        <v>1002</v>
      </c>
      <c r="F454" s="152" t="s">
        <v>99</v>
      </c>
      <c r="G454" s="153">
        <v>1282.2</v>
      </c>
      <c r="H454" s="154"/>
      <c r="I454" s="154">
        <f t="shared" si="164"/>
        <v>0</v>
      </c>
      <c r="J454" s="154">
        <v>10.9</v>
      </c>
      <c r="K454" s="154">
        <v>12.5</v>
      </c>
      <c r="L454" s="375">
        <f t="shared" si="168"/>
        <v>0.20810000000000001</v>
      </c>
      <c r="M454" s="154">
        <f t="shared" si="159"/>
        <v>0</v>
      </c>
      <c r="N454" s="154">
        <f t="shared" si="169"/>
        <v>23.4</v>
      </c>
      <c r="O454" s="154">
        <f t="shared" si="165"/>
        <v>13975.98</v>
      </c>
      <c r="P454" s="154">
        <f t="shared" si="166"/>
        <v>16027.5</v>
      </c>
      <c r="Q454" s="154">
        <f t="shared" si="170"/>
        <v>0</v>
      </c>
      <c r="R454" s="155" t="e">
        <f t="shared" si="167"/>
        <v>#DIV/0!</v>
      </c>
      <c r="S454" s="407"/>
      <c r="T454" s="49"/>
      <c r="U454" s="49"/>
      <c r="V454" s="49"/>
      <c r="W454" s="49"/>
      <c r="X454" s="49"/>
      <c r="Y454" s="53"/>
      <c r="Z454" s="49"/>
      <c r="AA454" s="49"/>
      <c r="AB454" s="49"/>
      <c r="AC454" s="49"/>
      <c r="AD454" s="49"/>
      <c r="AE454" s="49"/>
      <c r="AF454" s="49"/>
      <c r="AG454" s="49"/>
      <c r="AH454" s="49"/>
      <c r="AI454" s="49"/>
      <c r="AJ454" s="49"/>
      <c r="AK454" s="49"/>
      <c r="AL454" s="49"/>
      <c r="AM454" s="49"/>
      <c r="AN454" s="49"/>
    </row>
    <row r="455" spans="1:40" ht="28.5" x14ac:dyDescent="0.2">
      <c r="A455" s="59"/>
      <c r="B455" s="150" t="s">
        <v>1003</v>
      </c>
      <c r="C455" s="151" t="s">
        <v>1004</v>
      </c>
      <c r="D455" s="150" t="s">
        <v>67</v>
      </c>
      <c r="E455" s="150" t="s">
        <v>1005</v>
      </c>
      <c r="F455" s="152" t="s">
        <v>99</v>
      </c>
      <c r="G455" s="153">
        <v>32.700000000000003</v>
      </c>
      <c r="H455" s="154"/>
      <c r="I455" s="154">
        <f t="shared" si="164"/>
        <v>0</v>
      </c>
      <c r="J455" s="154">
        <v>5.34</v>
      </c>
      <c r="K455" s="154">
        <v>18.78</v>
      </c>
      <c r="L455" s="375">
        <f t="shared" si="168"/>
        <v>0.20810000000000001</v>
      </c>
      <c r="M455" s="154">
        <f t="shared" si="159"/>
        <v>0</v>
      </c>
      <c r="N455" s="154">
        <f t="shared" si="169"/>
        <v>24.12</v>
      </c>
      <c r="O455" s="154">
        <f t="shared" si="165"/>
        <v>174.62</v>
      </c>
      <c r="P455" s="154">
        <f t="shared" si="166"/>
        <v>614.11</v>
      </c>
      <c r="Q455" s="154">
        <f t="shared" si="170"/>
        <v>0</v>
      </c>
      <c r="R455" s="155" t="e">
        <f t="shared" si="167"/>
        <v>#DIV/0!</v>
      </c>
      <c r="S455" s="407"/>
      <c r="T455" s="49"/>
      <c r="U455" s="49"/>
      <c r="V455" s="49"/>
      <c r="W455" s="49"/>
      <c r="X455" s="49"/>
      <c r="Y455" s="53"/>
      <c r="Z455" s="49"/>
      <c r="AA455" s="49"/>
      <c r="AB455" s="49"/>
      <c r="AC455" s="49"/>
      <c r="AD455" s="49"/>
      <c r="AE455" s="49"/>
      <c r="AF455" s="49"/>
      <c r="AG455" s="49"/>
      <c r="AH455" s="49"/>
      <c r="AI455" s="49"/>
      <c r="AJ455" s="49"/>
      <c r="AK455" s="49"/>
      <c r="AL455" s="49"/>
      <c r="AM455" s="49"/>
      <c r="AN455" s="49"/>
    </row>
    <row r="456" spans="1:40" ht="28.5" x14ac:dyDescent="0.2">
      <c r="A456" s="59"/>
      <c r="B456" s="150" t="s">
        <v>1006</v>
      </c>
      <c r="C456" s="151" t="s">
        <v>1007</v>
      </c>
      <c r="D456" s="150" t="s">
        <v>67</v>
      </c>
      <c r="E456" s="150" t="s">
        <v>1008</v>
      </c>
      <c r="F456" s="152" t="s">
        <v>99</v>
      </c>
      <c r="G456" s="153">
        <v>357.5</v>
      </c>
      <c r="H456" s="154"/>
      <c r="I456" s="154">
        <f t="shared" si="164"/>
        <v>0</v>
      </c>
      <c r="J456" s="154">
        <v>7.72</v>
      </c>
      <c r="K456" s="154">
        <v>16.760000000000002</v>
      </c>
      <c r="L456" s="375">
        <f t="shared" si="168"/>
        <v>0.20810000000000001</v>
      </c>
      <c r="M456" s="154">
        <f t="shared" si="159"/>
        <v>0</v>
      </c>
      <c r="N456" s="154">
        <f t="shared" si="169"/>
        <v>24.48</v>
      </c>
      <c r="O456" s="154">
        <f t="shared" si="165"/>
        <v>2759.9</v>
      </c>
      <c r="P456" s="154">
        <f t="shared" si="166"/>
        <v>5991.7</v>
      </c>
      <c r="Q456" s="154">
        <f t="shared" si="170"/>
        <v>0</v>
      </c>
      <c r="R456" s="155" t="e">
        <f t="shared" si="167"/>
        <v>#DIV/0!</v>
      </c>
      <c r="S456" s="407"/>
      <c r="T456" s="49"/>
      <c r="U456" s="49"/>
      <c r="V456" s="49"/>
      <c r="W456" s="49"/>
      <c r="X456" s="49"/>
      <c r="Y456" s="53"/>
      <c r="Z456" s="49"/>
      <c r="AA456" s="49"/>
      <c r="AB456" s="49"/>
      <c r="AC456" s="49"/>
      <c r="AD456" s="49"/>
      <c r="AE456" s="49"/>
      <c r="AF456" s="49"/>
      <c r="AG456" s="49"/>
      <c r="AH456" s="49"/>
      <c r="AI456" s="49"/>
      <c r="AJ456" s="49"/>
      <c r="AK456" s="49"/>
      <c r="AL456" s="49"/>
      <c r="AM456" s="49"/>
      <c r="AN456" s="49"/>
    </row>
    <row r="457" spans="1:40" ht="28.5" x14ac:dyDescent="0.2">
      <c r="A457" s="59"/>
      <c r="B457" s="150" t="s">
        <v>1009</v>
      </c>
      <c r="C457" s="151" t="s">
        <v>1010</v>
      </c>
      <c r="D457" s="150" t="s">
        <v>67</v>
      </c>
      <c r="E457" s="150" t="s">
        <v>1011</v>
      </c>
      <c r="F457" s="152" t="s">
        <v>99</v>
      </c>
      <c r="G457" s="153">
        <v>47.1</v>
      </c>
      <c r="H457" s="154"/>
      <c r="I457" s="154">
        <f t="shared" si="164"/>
        <v>0</v>
      </c>
      <c r="J457" s="154">
        <v>6.14</v>
      </c>
      <c r="K457" s="154">
        <v>29.89</v>
      </c>
      <c r="L457" s="375">
        <f t="shared" si="168"/>
        <v>0.20810000000000001</v>
      </c>
      <c r="M457" s="154">
        <f t="shared" si="159"/>
        <v>0</v>
      </c>
      <c r="N457" s="154">
        <f t="shared" si="169"/>
        <v>36.03</v>
      </c>
      <c r="O457" s="154">
        <f t="shared" si="165"/>
        <v>289.19</v>
      </c>
      <c r="P457" s="154">
        <f t="shared" si="166"/>
        <v>1407.82</v>
      </c>
      <c r="Q457" s="154">
        <f t="shared" si="170"/>
        <v>0</v>
      </c>
      <c r="R457" s="155" t="e">
        <f t="shared" si="167"/>
        <v>#DIV/0!</v>
      </c>
      <c r="S457" s="407"/>
      <c r="T457" s="49"/>
      <c r="U457" s="49"/>
      <c r="V457" s="49"/>
      <c r="W457" s="49"/>
      <c r="X457" s="49"/>
      <c r="Y457" s="53"/>
      <c r="Z457" s="49"/>
      <c r="AA457" s="49"/>
      <c r="AB457" s="49"/>
      <c r="AC457" s="49"/>
      <c r="AD457" s="49"/>
      <c r="AE457" s="49"/>
      <c r="AF457" s="49"/>
      <c r="AG457" s="49"/>
      <c r="AH457" s="49"/>
      <c r="AI457" s="49"/>
      <c r="AJ457" s="49"/>
      <c r="AK457" s="49"/>
      <c r="AL457" s="49"/>
      <c r="AM457" s="49"/>
      <c r="AN457" s="49"/>
    </row>
    <row r="458" spans="1:40" ht="15" x14ac:dyDescent="0.2">
      <c r="A458" s="59"/>
      <c r="B458" s="150" t="s">
        <v>1012</v>
      </c>
      <c r="C458" s="151" t="s">
        <v>1013</v>
      </c>
      <c r="D458" s="150" t="s">
        <v>49</v>
      </c>
      <c r="E458" s="150" t="s">
        <v>1014</v>
      </c>
      <c r="F458" s="152" t="s">
        <v>99</v>
      </c>
      <c r="G458" s="153">
        <v>1</v>
      </c>
      <c r="H458" s="154"/>
      <c r="I458" s="154">
        <f t="shared" si="164"/>
        <v>0</v>
      </c>
      <c r="J458" s="154">
        <v>50.89</v>
      </c>
      <c r="K458" s="154">
        <v>42.23</v>
      </c>
      <c r="L458" s="375">
        <f t="shared" si="168"/>
        <v>0.20810000000000001</v>
      </c>
      <c r="M458" s="154">
        <f t="shared" si="159"/>
        <v>0</v>
      </c>
      <c r="N458" s="154">
        <f t="shared" si="169"/>
        <v>93.12</v>
      </c>
      <c r="O458" s="154">
        <f t="shared" si="165"/>
        <v>50.89</v>
      </c>
      <c r="P458" s="154">
        <f t="shared" si="166"/>
        <v>42.23</v>
      </c>
      <c r="Q458" s="154">
        <f t="shared" si="170"/>
        <v>0</v>
      </c>
      <c r="R458" s="155" t="e">
        <f t="shared" si="167"/>
        <v>#DIV/0!</v>
      </c>
      <c r="S458" s="407"/>
      <c r="T458" s="49"/>
      <c r="U458" s="49"/>
      <c r="V458" s="49"/>
      <c r="W458" s="49"/>
      <c r="X458" s="49"/>
      <c r="Y458" s="53"/>
      <c r="Z458" s="49"/>
      <c r="AA458" s="49"/>
      <c r="AB458" s="49"/>
      <c r="AC458" s="49"/>
      <c r="AD458" s="49"/>
      <c r="AE458" s="49"/>
      <c r="AF458" s="49"/>
      <c r="AG458" s="49"/>
      <c r="AH458" s="49"/>
      <c r="AI458" s="49"/>
      <c r="AJ458" s="49"/>
      <c r="AK458" s="49"/>
      <c r="AL458" s="49"/>
      <c r="AM458" s="49"/>
      <c r="AN458" s="49"/>
    </row>
    <row r="459" spans="1:40" ht="28.5" x14ac:dyDescent="0.2">
      <c r="A459" s="59"/>
      <c r="B459" s="150" t="s">
        <v>1015</v>
      </c>
      <c r="C459" s="151" t="s">
        <v>1016</v>
      </c>
      <c r="D459" s="150" t="s">
        <v>54</v>
      </c>
      <c r="E459" s="150" t="s">
        <v>1017</v>
      </c>
      <c r="F459" s="152" t="s">
        <v>325</v>
      </c>
      <c r="G459" s="153">
        <v>1</v>
      </c>
      <c r="H459" s="154"/>
      <c r="I459" s="154">
        <f t="shared" si="164"/>
        <v>0</v>
      </c>
      <c r="J459" s="154">
        <v>19.78</v>
      </c>
      <c r="K459" s="154">
        <v>181.52</v>
      </c>
      <c r="L459" s="375">
        <f t="shared" si="168"/>
        <v>0.20810000000000001</v>
      </c>
      <c r="M459" s="154">
        <f t="shared" si="159"/>
        <v>0</v>
      </c>
      <c r="N459" s="154">
        <f t="shared" si="169"/>
        <v>201.3</v>
      </c>
      <c r="O459" s="154">
        <f t="shared" si="165"/>
        <v>19.78</v>
      </c>
      <c r="P459" s="154">
        <f t="shared" si="166"/>
        <v>181.52</v>
      </c>
      <c r="Q459" s="154">
        <f t="shared" si="170"/>
        <v>0</v>
      </c>
      <c r="R459" s="155" t="e">
        <f t="shared" si="167"/>
        <v>#DIV/0!</v>
      </c>
      <c r="S459" s="407"/>
      <c r="T459" s="49"/>
      <c r="U459" s="49"/>
      <c r="V459" s="49"/>
      <c r="W459" s="49"/>
      <c r="X459" s="49"/>
      <c r="Y459" s="53"/>
      <c r="Z459" s="49"/>
      <c r="AA459" s="49"/>
      <c r="AB459" s="49"/>
      <c r="AC459" s="49"/>
      <c r="AD459" s="49"/>
      <c r="AE459" s="49"/>
      <c r="AF459" s="49"/>
      <c r="AG459" s="49"/>
      <c r="AH459" s="49"/>
      <c r="AI459" s="49"/>
      <c r="AJ459" s="49"/>
      <c r="AK459" s="49"/>
      <c r="AL459" s="49"/>
      <c r="AM459" s="49"/>
      <c r="AN459" s="49"/>
    </row>
    <row r="460" spans="1:40" ht="28.5" x14ac:dyDescent="0.2">
      <c r="A460" s="59"/>
      <c r="B460" s="150" t="s">
        <v>1018</v>
      </c>
      <c r="C460" s="151" t="s">
        <v>1019</v>
      </c>
      <c r="D460" s="150" t="s">
        <v>49</v>
      </c>
      <c r="E460" s="150" t="s">
        <v>1020</v>
      </c>
      <c r="F460" s="152" t="s">
        <v>69</v>
      </c>
      <c r="G460" s="153">
        <v>40</v>
      </c>
      <c r="H460" s="154"/>
      <c r="I460" s="154">
        <f t="shared" si="164"/>
        <v>0</v>
      </c>
      <c r="J460" s="154">
        <v>20.260000000000002</v>
      </c>
      <c r="K460" s="154">
        <v>275.32</v>
      </c>
      <c r="L460" s="375">
        <f t="shared" si="168"/>
        <v>0.20810000000000001</v>
      </c>
      <c r="M460" s="154">
        <f t="shared" si="159"/>
        <v>0</v>
      </c>
      <c r="N460" s="154">
        <f t="shared" si="169"/>
        <v>295.58</v>
      </c>
      <c r="O460" s="154">
        <f t="shared" si="165"/>
        <v>810.4</v>
      </c>
      <c r="P460" s="154">
        <f t="shared" si="166"/>
        <v>11012.8</v>
      </c>
      <c r="Q460" s="154">
        <f t="shared" si="170"/>
        <v>0</v>
      </c>
      <c r="R460" s="155" t="e">
        <f t="shared" si="167"/>
        <v>#DIV/0!</v>
      </c>
      <c r="S460" s="407"/>
      <c r="T460" s="49"/>
      <c r="U460" s="49"/>
      <c r="V460" s="49"/>
      <c r="W460" s="49"/>
      <c r="X460" s="49"/>
      <c r="Y460" s="53"/>
      <c r="Z460" s="49"/>
      <c r="AA460" s="49"/>
      <c r="AB460" s="49"/>
      <c r="AC460" s="49"/>
      <c r="AD460" s="49"/>
      <c r="AE460" s="49"/>
      <c r="AF460" s="49"/>
      <c r="AG460" s="49"/>
      <c r="AH460" s="49"/>
      <c r="AI460" s="49"/>
      <c r="AJ460" s="49"/>
      <c r="AK460" s="49"/>
      <c r="AL460" s="49"/>
      <c r="AM460" s="49"/>
      <c r="AN460" s="49"/>
    </row>
    <row r="461" spans="1:40" ht="15" x14ac:dyDescent="0.2">
      <c r="A461" s="59"/>
      <c r="B461" s="150" t="s">
        <v>1021</v>
      </c>
      <c r="C461" s="151" t="s">
        <v>1022</v>
      </c>
      <c r="D461" s="150" t="s">
        <v>54</v>
      </c>
      <c r="E461" s="150" t="s">
        <v>1023</v>
      </c>
      <c r="F461" s="152" t="s">
        <v>325</v>
      </c>
      <c r="G461" s="153">
        <v>149</v>
      </c>
      <c r="H461" s="154"/>
      <c r="I461" s="154">
        <f t="shared" si="164"/>
        <v>0</v>
      </c>
      <c r="J461" s="154">
        <v>5.91</v>
      </c>
      <c r="K461" s="154">
        <v>9.07</v>
      </c>
      <c r="L461" s="375">
        <f t="shared" si="168"/>
        <v>0.20810000000000001</v>
      </c>
      <c r="M461" s="154">
        <f t="shared" si="159"/>
        <v>0</v>
      </c>
      <c r="N461" s="154">
        <f t="shared" si="169"/>
        <v>14.98</v>
      </c>
      <c r="O461" s="154">
        <f t="shared" si="165"/>
        <v>880.59</v>
      </c>
      <c r="P461" s="154">
        <f t="shared" si="166"/>
        <v>1351.43</v>
      </c>
      <c r="Q461" s="154">
        <f t="shared" si="170"/>
        <v>0</v>
      </c>
      <c r="R461" s="155" t="e">
        <f t="shared" si="167"/>
        <v>#DIV/0!</v>
      </c>
      <c r="S461" s="407"/>
      <c r="T461" s="49"/>
      <c r="U461" s="49"/>
      <c r="V461" s="49"/>
      <c r="W461" s="49"/>
      <c r="X461" s="49"/>
      <c r="Y461" s="53"/>
      <c r="Z461" s="49"/>
      <c r="AA461" s="49"/>
      <c r="AB461" s="49"/>
      <c r="AC461" s="49"/>
      <c r="AD461" s="49"/>
      <c r="AE461" s="49"/>
      <c r="AF461" s="49"/>
      <c r="AG461" s="49"/>
      <c r="AH461" s="49"/>
      <c r="AI461" s="49"/>
      <c r="AJ461" s="49"/>
      <c r="AK461" s="49"/>
      <c r="AL461" s="49"/>
      <c r="AM461" s="49"/>
      <c r="AN461" s="49"/>
    </row>
    <row r="462" spans="1:40" ht="15" x14ac:dyDescent="0.2">
      <c r="A462" s="59"/>
      <c r="B462" s="150" t="s">
        <v>1024</v>
      </c>
      <c r="C462" s="151" t="s">
        <v>1025</v>
      </c>
      <c r="D462" s="150" t="s">
        <v>67</v>
      </c>
      <c r="E462" s="150" t="s">
        <v>1026</v>
      </c>
      <c r="F462" s="152" t="s">
        <v>69</v>
      </c>
      <c r="G462" s="153">
        <v>2</v>
      </c>
      <c r="H462" s="154"/>
      <c r="I462" s="154">
        <f t="shared" si="164"/>
        <v>0</v>
      </c>
      <c r="J462" s="154">
        <v>10.99</v>
      </c>
      <c r="K462" s="154">
        <v>41.33</v>
      </c>
      <c r="L462" s="375">
        <f t="shared" si="168"/>
        <v>0.20810000000000001</v>
      </c>
      <c r="M462" s="154">
        <f t="shared" si="159"/>
        <v>0</v>
      </c>
      <c r="N462" s="154">
        <f t="shared" si="169"/>
        <v>52.32</v>
      </c>
      <c r="O462" s="154">
        <f t="shared" si="165"/>
        <v>21.98</v>
      </c>
      <c r="P462" s="154">
        <f t="shared" si="166"/>
        <v>82.66</v>
      </c>
      <c r="Q462" s="154">
        <f t="shared" si="170"/>
        <v>0</v>
      </c>
      <c r="R462" s="155" t="e">
        <f>Q462/$P$586</f>
        <v>#DIV/0!</v>
      </c>
      <c r="S462" s="407"/>
      <c r="T462" s="49"/>
      <c r="U462" s="49"/>
      <c r="V462" s="49"/>
      <c r="W462" s="49"/>
      <c r="X462" s="49"/>
      <c r="Y462" s="53"/>
      <c r="Z462" s="49"/>
      <c r="AA462" s="49"/>
      <c r="AB462" s="49"/>
      <c r="AC462" s="49"/>
      <c r="AD462" s="49"/>
      <c r="AE462" s="49"/>
      <c r="AF462" s="49"/>
      <c r="AG462" s="49"/>
      <c r="AH462" s="49"/>
      <c r="AI462" s="49"/>
      <c r="AJ462" s="49"/>
      <c r="AK462" s="49"/>
      <c r="AL462" s="49"/>
      <c r="AM462" s="49"/>
      <c r="AN462" s="49"/>
    </row>
    <row r="463" spans="1:40" ht="28.5" x14ac:dyDescent="0.2">
      <c r="A463" s="59"/>
      <c r="B463" s="150" t="s">
        <v>1027</v>
      </c>
      <c r="C463" s="151" t="s">
        <v>1028</v>
      </c>
      <c r="D463" s="150" t="s">
        <v>67</v>
      </c>
      <c r="E463" s="150" t="s">
        <v>1029</v>
      </c>
      <c r="F463" s="152" t="s">
        <v>69</v>
      </c>
      <c r="G463" s="153">
        <v>1</v>
      </c>
      <c r="H463" s="154"/>
      <c r="I463" s="154">
        <f t="shared" si="164"/>
        <v>0</v>
      </c>
      <c r="J463" s="154">
        <v>349.75</v>
      </c>
      <c r="K463" s="154">
        <v>11486.71</v>
      </c>
      <c r="L463" s="375">
        <f t="shared" si="168"/>
        <v>0.20810000000000001</v>
      </c>
      <c r="M463" s="154">
        <f t="shared" si="159"/>
        <v>0</v>
      </c>
      <c r="N463" s="154">
        <f t="shared" si="169"/>
        <v>11836.46</v>
      </c>
      <c r="O463" s="154">
        <f t="shared" si="165"/>
        <v>349.75</v>
      </c>
      <c r="P463" s="154">
        <f t="shared" si="166"/>
        <v>11486.71</v>
      </c>
      <c r="Q463" s="154">
        <f t="shared" si="170"/>
        <v>0</v>
      </c>
      <c r="R463" s="155" t="e">
        <f t="shared" si="167"/>
        <v>#DIV/0!</v>
      </c>
      <c r="S463" s="407"/>
      <c r="T463" s="49"/>
      <c r="U463" s="49"/>
      <c r="V463" s="49"/>
      <c r="W463" s="49"/>
      <c r="X463" s="49"/>
      <c r="Y463" s="53"/>
      <c r="Z463" s="49"/>
      <c r="AA463" s="49"/>
      <c r="AB463" s="49"/>
      <c r="AC463" s="49"/>
      <c r="AD463" s="49"/>
      <c r="AE463" s="49"/>
      <c r="AF463" s="49"/>
      <c r="AG463" s="49"/>
      <c r="AH463" s="49"/>
      <c r="AI463" s="49"/>
      <c r="AJ463" s="49"/>
      <c r="AK463" s="49"/>
      <c r="AL463" s="49"/>
      <c r="AM463" s="49"/>
      <c r="AN463" s="49"/>
    </row>
    <row r="464" spans="1:40" ht="28.5" x14ac:dyDescent="0.2">
      <c r="A464" s="59"/>
      <c r="B464" s="150" t="s">
        <v>1030</v>
      </c>
      <c r="C464" s="151" t="s">
        <v>1031</v>
      </c>
      <c r="D464" s="150" t="s">
        <v>54</v>
      </c>
      <c r="E464" s="150" t="s">
        <v>1032</v>
      </c>
      <c r="F464" s="152" t="s">
        <v>325</v>
      </c>
      <c r="G464" s="153">
        <v>1</v>
      </c>
      <c r="H464" s="154"/>
      <c r="I464" s="154">
        <f t="shared" si="164"/>
        <v>0</v>
      </c>
      <c r="J464" s="154">
        <v>169.45</v>
      </c>
      <c r="K464" s="154">
        <v>599.37</v>
      </c>
      <c r="L464" s="375">
        <f t="shared" si="168"/>
        <v>0.20810000000000001</v>
      </c>
      <c r="M464" s="154">
        <f t="shared" si="159"/>
        <v>0</v>
      </c>
      <c r="N464" s="154">
        <f t="shared" si="169"/>
        <v>768.81999999999994</v>
      </c>
      <c r="O464" s="154">
        <f t="shared" si="165"/>
        <v>169.45</v>
      </c>
      <c r="P464" s="154">
        <f t="shared" si="166"/>
        <v>599.37</v>
      </c>
      <c r="Q464" s="154">
        <f t="shared" si="170"/>
        <v>0</v>
      </c>
      <c r="R464" s="155" t="e">
        <f t="shared" si="167"/>
        <v>#DIV/0!</v>
      </c>
      <c r="S464" s="407"/>
      <c r="T464" s="49"/>
      <c r="U464" s="49"/>
      <c r="V464" s="49"/>
      <c r="W464" s="49"/>
      <c r="X464" s="49"/>
      <c r="Y464" s="53"/>
      <c r="Z464" s="49"/>
      <c r="AA464" s="49"/>
      <c r="AB464" s="49"/>
      <c r="AC464" s="49"/>
      <c r="AD464" s="49"/>
      <c r="AE464" s="49"/>
      <c r="AF464" s="49"/>
      <c r="AG464" s="49"/>
      <c r="AH464" s="49"/>
      <c r="AI464" s="49"/>
      <c r="AJ464" s="49"/>
      <c r="AK464" s="49"/>
      <c r="AL464" s="49"/>
      <c r="AM464" s="49"/>
      <c r="AN464" s="49"/>
    </row>
    <row r="465" spans="1:40" ht="28.5" x14ac:dyDescent="0.2">
      <c r="A465" s="59"/>
      <c r="B465" s="150" t="s">
        <v>1033</v>
      </c>
      <c r="C465" s="151" t="s">
        <v>1034</v>
      </c>
      <c r="D465" s="150" t="s">
        <v>54</v>
      </c>
      <c r="E465" s="150" t="s">
        <v>1035</v>
      </c>
      <c r="F465" s="152" t="s">
        <v>325</v>
      </c>
      <c r="G465" s="153">
        <v>2</v>
      </c>
      <c r="H465" s="154"/>
      <c r="I465" s="154">
        <f t="shared" si="164"/>
        <v>0</v>
      </c>
      <c r="J465" s="154">
        <v>225.92</v>
      </c>
      <c r="K465" s="154">
        <v>406.23</v>
      </c>
      <c r="L465" s="375">
        <f t="shared" si="168"/>
        <v>0.20810000000000001</v>
      </c>
      <c r="M465" s="154">
        <f t="shared" si="159"/>
        <v>0</v>
      </c>
      <c r="N465" s="154">
        <f t="shared" si="169"/>
        <v>632.15</v>
      </c>
      <c r="O465" s="154">
        <f t="shared" si="165"/>
        <v>451.84</v>
      </c>
      <c r="P465" s="154">
        <f t="shared" si="166"/>
        <v>812.46</v>
      </c>
      <c r="Q465" s="154">
        <f t="shared" si="170"/>
        <v>0</v>
      </c>
      <c r="R465" s="155" t="e">
        <f t="shared" si="167"/>
        <v>#DIV/0!</v>
      </c>
      <c r="S465" s="407"/>
      <c r="T465" s="49"/>
      <c r="U465" s="49"/>
      <c r="V465" s="49"/>
      <c r="W465" s="49"/>
      <c r="X465" s="49"/>
      <c r="Y465" s="53"/>
      <c r="Z465" s="49"/>
      <c r="AA465" s="49"/>
      <c r="AB465" s="49"/>
      <c r="AC465" s="49"/>
      <c r="AD465" s="49"/>
      <c r="AE465" s="49"/>
      <c r="AF465" s="49"/>
      <c r="AG465" s="49"/>
      <c r="AH465" s="49"/>
      <c r="AI465" s="49"/>
      <c r="AJ465" s="49"/>
      <c r="AK465" s="49"/>
      <c r="AL465" s="49"/>
      <c r="AM465" s="49"/>
      <c r="AN465" s="49"/>
    </row>
    <row r="466" spans="1:40" ht="28.5" x14ac:dyDescent="0.2">
      <c r="A466" s="59"/>
      <c r="B466" s="150" t="s">
        <v>1036</v>
      </c>
      <c r="C466" s="151" t="s">
        <v>1037</v>
      </c>
      <c r="D466" s="150" t="s">
        <v>67</v>
      </c>
      <c r="E466" s="150" t="s">
        <v>1038</v>
      </c>
      <c r="F466" s="152" t="s">
        <v>69</v>
      </c>
      <c r="G466" s="153">
        <v>1</v>
      </c>
      <c r="H466" s="154"/>
      <c r="I466" s="154">
        <f t="shared" si="164"/>
        <v>0</v>
      </c>
      <c r="J466" s="154">
        <v>28.34</v>
      </c>
      <c r="K466" s="154">
        <v>678.95</v>
      </c>
      <c r="L466" s="375">
        <f t="shared" si="168"/>
        <v>0.20810000000000001</v>
      </c>
      <c r="M466" s="154">
        <f t="shared" si="159"/>
        <v>0</v>
      </c>
      <c r="N466" s="154">
        <f t="shared" si="169"/>
        <v>707.29000000000008</v>
      </c>
      <c r="O466" s="154">
        <f t="shared" si="165"/>
        <v>28.34</v>
      </c>
      <c r="P466" s="154">
        <f t="shared" si="166"/>
        <v>678.95</v>
      </c>
      <c r="Q466" s="154">
        <f t="shared" si="170"/>
        <v>0</v>
      </c>
      <c r="R466" s="155" t="e">
        <f t="shared" si="167"/>
        <v>#DIV/0!</v>
      </c>
      <c r="S466" s="407"/>
      <c r="T466" s="49"/>
      <c r="U466" s="49"/>
      <c r="V466" s="49"/>
      <c r="W466" s="49"/>
      <c r="X466" s="49"/>
      <c r="Y466" s="53"/>
      <c r="Z466" s="49"/>
      <c r="AA466" s="49"/>
      <c r="AB466" s="49"/>
      <c r="AC466" s="49"/>
      <c r="AD466" s="49"/>
      <c r="AE466" s="49"/>
      <c r="AF466" s="49"/>
      <c r="AG466" s="49"/>
      <c r="AH466" s="49"/>
      <c r="AI466" s="49"/>
      <c r="AJ466" s="49"/>
      <c r="AK466" s="49"/>
      <c r="AL466" s="49"/>
      <c r="AM466" s="49"/>
      <c r="AN466" s="49"/>
    </row>
    <row r="467" spans="1:40" ht="28.5" x14ac:dyDescent="0.2">
      <c r="A467" s="59"/>
      <c r="B467" s="150" t="s">
        <v>1039</v>
      </c>
      <c r="C467" s="151" t="s">
        <v>1040</v>
      </c>
      <c r="D467" s="150" t="s">
        <v>67</v>
      </c>
      <c r="E467" s="150" t="s">
        <v>1041</v>
      </c>
      <c r="F467" s="152" t="s">
        <v>69</v>
      </c>
      <c r="G467" s="153">
        <v>2</v>
      </c>
      <c r="H467" s="154"/>
      <c r="I467" s="154">
        <f t="shared" si="164"/>
        <v>0</v>
      </c>
      <c r="J467" s="154">
        <v>34.04</v>
      </c>
      <c r="K467" s="154">
        <v>780.69</v>
      </c>
      <c r="L467" s="375">
        <f t="shared" si="168"/>
        <v>0.20810000000000001</v>
      </c>
      <c r="M467" s="154">
        <f t="shared" si="159"/>
        <v>0</v>
      </c>
      <c r="N467" s="154">
        <f t="shared" si="169"/>
        <v>814.73</v>
      </c>
      <c r="O467" s="154">
        <f t="shared" si="165"/>
        <v>68.08</v>
      </c>
      <c r="P467" s="154">
        <f t="shared" si="166"/>
        <v>1561.38</v>
      </c>
      <c r="Q467" s="154">
        <f t="shared" si="170"/>
        <v>0</v>
      </c>
      <c r="R467" s="155" t="e">
        <f t="shared" si="167"/>
        <v>#DIV/0!</v>
      </c>
      <c r="S467" s="407"/>
      <c r="T467" s="49"/>
      <c r="U467" s="49"/>
      <c r="V467" s="49"/>
      <c r="W467" s="49"/>
      <c r="X467" s="49"/>
      <c r="Y467" s="53"/>
      <c r="Z467" s="49"/>
      <c r="AA467" s="49"/>
      <c r="AB467" s="49"/>
      <c r="AC467" s="49"/>
      <c r="AD467" s="49"/>
      <c r="AE467" s="49"/>
      <c r="AF467" s="49"/>
      <c r="AG467" s="49"/>
      <c r="AH467" s="49"/>
      <c r="AI467" s="49"/>
      <c r="AJ467" s="49"/>
      <c r="AK467" s="49"/>
      <c r="AL467" s="49"/>
      <c r="AM467" s="49"/>
      <c r="AN467" s="49"/>
    </row>
    <row r="468" spans="1:40" ht="28.5" x14ac:dyDescent="0.2">
      <c r="A468" s="59"/>
      <c r="B468" s="150" t="s">
        <v>1042</v>
      </c>
      <c r="C468" s="151" t="s">
        <v>1043</v>
      </c>
      <c r="D468" s="150" t="s">
        <v>67</v>
      </c>
      <c r="E468" s="150" t="s">
        <v>1044</v>
      </c>
      <c r="F468" s="152" t="s">
        <v>69</v>
      </c>
      <c r="G468" s="153">
        <v>2</v>
      </c>
      <c r="H468" s="154"/>
      <c r="I468" s="154">
        <f t="shared" si="164"/>
        <v>0</v>
      </c>
      <c r="J468" s="154">
        <v>34.200000000000003</v>
      </c>
      <c r="K468" s="154">
        <v>1135.18</v>
      </c>
      <c r="L468" s="375">
        <f t="shared" si="168"/>
        <v>0.20810000000000001</v>
      </c>
      <c r="M468" s="154">
        <f t="shared" si="159"/>
        <v>0</v>
      </c>
      <c r="N468" s="154">
        <f t="shared" si="169"/>
        <v>1169.3800000000001</v>
      </c>
      <c r="O468" s="154">
        <f t="shared" si="165"/>
        <v>68.400000000000006</v>
      </c>
      <c r="P468" s="154">
        <f t="shared" si="166"/>
        <v>2270.36</v>
      </c>
      <c r="Q468" s="154">
        <f t="shared" si="170"/>
        <v>0</v>
      </c>
      <c r="R468" s="155" t="e">
        <f t="shared" si="167"/>
        <v>#DIV/0!</v>
      </c>
      <c r="S468" s="407"/>
      <c r="T468" s="49"/>
      <c r="U468" s="49"/>
      <c r="V468" s="49"/>
      <c r="W468" s="49"/>
      <c r="X468" s="49"/>
      <c r="Y468" s="53"/>
      <c r="Z468" s="49"/>
      <c r="AA468" s="49"/>
      <c r="AB468" s="49"/>
      <c r="AC468" s="49"/>
      <c r="AD468" s="49"/>
      <c r="AE468" s="49"/>
      <c r="AF468" s="49"/>
      <c r="AG468" s="49"/>
      <c r="AH468" s="49"/>
      <c r="AI468" s="49"/>
      <c r="AJ468" s="49"/>
      <c r="AK468" s="49"/>
      <c r="AL468" s="49"/>
      <c r="AM468" s="49"/>
      <c r="AN468" s="49"/>
    </row>
    <row r="469" spans="1:40" ht="15" x14ac:dyDescent="0.2">
      <c r="A469" s="59"/>
      <c r="B469" s="146" t="s">
        <v>1045</v>
      </c>
      <c r="C469" s="146"/>
      <c r="D469" s="146"/>
      <c r="E469" s="146" t="s">
        <v>1046</v>
      </c>
      <c r="F469" s="146"/>
      <c r="G469" s="147"/>
      <c r="H469" s="148"/>
      <c r="I469" s="205"/>
      <c r="J469" s="146"/>
      <c r="K469" s="146"/>
      <c r="L469" s="376"/>
      <c r="M469" s="376"/>
      <c r="N469" s="146"/>
      <c r="O469" s="146"/>
      <c r="P469" s="146"/>
      <c r="Q469" s="330">
        <f>SUM(Q470:Q477)</f>
        <v>0</v>
      </c>
      <c r="R469" s="331" t="e">
        <f t="shared" si="167"/>
        <v>#DIV/0!</v>
      </c>
      <c r="S469" s="407"/>
      <c r="T469" s="49"/>
      <c r="U469" s="49"/>
      <c r="V469" s="49"/>
      <c r="W469" s="49"/>
      <c r="X469" s="49"/>
      <c r="Y469" s="53"/>
      <c r="Z469" s="49"/>
      <c r="AA469" s="49"/>
      <c r="AB469" s="49"/>
      <c r="AC469" s="49"/>
      <c r="AD469" s="49"/>
      <c r="AE469" s="49"/>
      <c r="AF469" s="49"/>
      <c r="AG469" s="49"/>
      <c r="AH469" s="49"/>
      <c r="AI469" s="49"/>
      <c r="AJ469" s="49"/>
      <c r="AK469" s="49"/>
      <c r="AL469" s="49"/>
      <c r="AM469" s="49"/>
      <c r="AN469" s="49"/>
    </row>
    <row r="470" spans="1:40" ht="28.5" x14ac:dyDescent="0.2">
      <c r="A470" s="59"/>
      <c r="B470" s="150" t="s">
        <v>1047</v>
      </c>
      <c r="C470" s="151" t="s">
        <v>1048</v>
      </c>
      <c r="D470" s="150" t="s">
        <v>67</v>
      </c>
      <c r="E470" s="150" t="s">
        <v>1049</v>
      </c>
      <c r="F470" s="152" t="s">
        <v>69</v>
      </c>
      <c r="G470" s="230">
        <v>17</v>
      </c>
      <c r="H470" s="154"/>
      <c r="I470" s="154">
        <f t="shared" ref="I470:I477" si="171">ROUND(G470*H470,2)</f>
        <v>0</v>
      </c>
      <c r="J470" s="154">
        <v>19.37</v>
      </c>
      <c r="K470" s="154">
        <v>108.35</v>
      </c>
      <c r="L470" s="375">
        <f>$H$9</f>
        <v>0.20810000000000001</v>
      </c>
      <c r="M470" s="154">
        <f t="shared" ref="M470:M532" si="172">ROUND(H470+H470*L470,2)</f>
        <v>0</v>
      </c>
      <c r="N470" s="154">
        <f>J470+K470</f>
        <v>127.72</v>
      </c>
      <c r="O470" s="154">
        <f t="shared" ref="O470:O477" si="173">ROUND(G470*J470,2)</f>
        <v>329.29</v>
      </c>
      <c r="P470" s="154">
        <f t="shared" ref="P470:P477" si="174">ROUND(G470*K470,2)</f>
        <v>1841.95</v>
      </c>
      <c r="Q470" s="154">
        <f>ROUND(G470*M470,2)</f>
        <v>0</v>
      </c>
      <c r="R470" s="155" t="e">
        <f t="shared" si="167"/>
        <v>#DIV/0!</v>
      </c>
      <c r="S470" s="407"/>
      <c r="T470" s="49"/>
      <c r="U470" s="49"/>
      <c r="V470" s="49"/>
      <c r="W470" s="49"/>
      <c r="X470" s="49"/>
      <c r="Y470" s="53"/>
      <c r="Z470" s="49"/>
      <c r="AA470" s="49"/>
      <c r="AB470" s="49"/>
      <c r="AC470" s="49"/>
      <c r="AD470" s="49"/>
      <c r="AE470" s="49"/>
      <c r="AF470" s="49"/>
      <c r="AG470" s="49"/>
      <c r="AH470" s="49"/>
      <c r="AI470" s="49"/>
      <c r="AJ470" s="49"/>
      <c r="AK470" s="49"/>
      <c r="AL470" s="49"/>
      <c r="AM470" s="49"/>
      <c r="AN470" s="49"/>
    </row>
    <row r="471" spans="1:40" ht="28.5" x14ac:dyDescent="0.2">
      <c r="A471" s="59"/>
      <c r="B471" s="150" t="s">
        <v>1050</v>
      </c>
      <c r="C471" s="151" t="s">
        <v>1051</v>
      </c>
      <c r="D471" s="150" t="s">
        <v>49</v>
      </c>
      <c r="E471" s="150" t="s">
        <v>1052</v>
      </c>
      <c r="F471" s="152" t="s">
        <v>69</v>
      </c>
      <c r="G471" s="230">
        <v>33</v>
      </c>
      <c r="H471" s="154"/>
      <c r="I471" s="154">
        <f t="shared" si="171"/>
        <v>0</v>
      </c>
      <c r="J471" s="154">
        <v>25.44</v>
      </c>
      <c r="K471" s="154">
        <v>376.99</v>
      </c>
      <c r="L471" s="375">
        <f t="shared" ref="L471:L477" si="175">$H$9</f>
        <v>0.20810000000000001</v>
      </c>
      <c r="M471" s="154">
        <f t="shared" si="172"/>
        <v>0</v>
      </c>
      <c r="N471" s="154">
        <f t="shared" ref="N471:N477" si="176">J471+K471</f>
        <v>402.43</v>
      </c>
      <c r="O471" s="154">
        <f t="shared" si="173"/>
        <v>839.52</v>
      </c>
      <c r="P471" s="154">
        <f t="shared" si="174"/>
        <v>12440.67</v>
      </c>
      <c r="Q471" s="154">
        <f t="shared" ref="Q471:Q477" si="177">ROUND(G471*M471,2)</f>
        <v>0</v>
      </c>
      <c r="R471" s="155" t="e">
        <f t="shared" si="167"/>
        <v>#DIV/0!</v>
      </c>
      <c r="S471" s="407"/>
      <c r="T471" s="49"/>
      <c r="U471" s="49"/>
      <c r="V471" s="49"/>
      <c r="W471" s="49"/>
      <c r="X471" s="49"/>
      <c r="Y471" s="53"/>
      <c r="Z471" s="49"/>
      <c r="AA471" s="49"/>
      <c r="AB471" s="49"/>
      <c r="AC471" s="49"/>
      <c r="AD471" s="49"/>
      <c r="AE471" s="49"/>
      <c r="AF471" s="49"/>
      <c r="AG471" s="49"/>
      <c r="AH471" s="49"/>
      <c r="AI471" s="49"/>
      <c r="AJ471" s="49"/>
      <c r="AK471" s="49"/>
      <c r="AL471" s="49"/>
      <c r="AM471" s="49"/>
      <c r="AN471" s="49"/>
    </row>
    <row r="472" spans="1:40" ht="15" x14ac:dyDescent="0.2">
      <c r="A472" s="59"/>
      <c r="B472" s="150" t="s">
        <v>1053</v>
      </c>
      <c r="C472" s="151" t="s">
        <v>1054</v>
      </c>
      <c r="D472" s="150" t="s">
        <v>63</v>
      </c>
      <c r="E472" s="150" t="s">
        <v>1055</v>
      </c>
      <c r="F472" s="152" t="s">
        <v>69</v>
      </c>
      <c r="G472" s="230">
        <v>20</v>
      </c>
      <c r="H472" s="154"/>
      <c r="I472" s="154">
        <f t="shared" si="171"/>
        <v>0</v>
      </c>
      <c r="J472" s="154">
        <v>43.46</v>
      </c>
      <c r="K472" s="154">
        <v>28.53</v>
      </c>
      <c r="L472" s="375">
        <f t="shared" si="175"/>
        <v>0.20810000000000001</v>
      </c>
      <c r="M472" s="154">
        <f t="shared" si="172"/>
        <v>0</v>
      </c>
      <c r="N472" s="154">
        <f t="shared" si="176"/>
        <v>71.990000000000009</v>
      </c>
      <c r="O472" s="154">
        <f t="shared" si="173"/>
        <v>869.2</v>
      </c>
      <c r="P472" s="154">
        <f t="shared" si="174"/>
        <v>570.6</v>
      </c>
      <c r="Q472" s="154">
        <f t="shared" si="177"/>
        <v>0</v>
      </c>
      <c r="R472" s="155" t="e">
        <f t="shared" si="167"/>
        <v>#DIV/0!</v>
      </c>
      <c r="S472" s="407"/>
      <c r="T472" s="49"/>
      <c r="U472" s="49"/>
      <c r="V472" s="49"/>
      <c r="W472" s="49"/>
      <c r="X472" s="49"/>
      <c r="Y472" s="53"/>
      <c r="Z472" s="49"/>
      <c r="AA472" s="49"/>
      <c r="AB472" s="49"/>
      <c r="AC472" s="49"/>
      <c r="AD472" s="49"/>
      <c r="AE472" s="49"/>
      <c r="AF472" s="49"/>
      <c r="AG472" s="49"/>
      <c r="AH472" s="49"/>
      <c r="AI472" s="49"/>
      <c r="AJ472" s="49"/>
      <c r="AK472" s="49"/>
      <c r="AL472" s="49"/>
      <c r="AM472" s="49"/>
      <c r="AN472" s="49"/>
    </row>
    <row r="473" spans="1:40" ht="15" x14ac:dyDescent="0.2">
      <c r="A473" s="59"/>
      <c r="B473" s="150" t="s">
        <v>1056</v>
      </c>
      <c r="C473" s="151" t="s">
        <v>1057</v>
      </c>
      <c r="D473" s="150" t="s">
        <v>54</v>
      </c>
      <c r="E473" s="150" t="s">
        <v>1058</v>
      </c>
      <c r="F473" s="152" t="s">
        <v>325</v>
      </c>
      <c r="G473" s="230">
        <v>88</v>
      </c>
      <c r="H473" s="154"/>
      <c r="I473" s="154">
        <f t="shared" si="171"/>
        <v>0</v>
      </c>
      <c r="J473" s="154">
        <v>19.78</v>
      </c>
      <c r="K473" s="154">
        <v>249.72</v>
      </c>
      <c r="L473" s="375">
        <f t="shared" si="175"/>
        <v>0.20810000000000001</v>
      </c>
      <c r="M473" s="154">
        <f t="shared" si="172"/>
        <v>0</v>
      </c>
      <c r="N473" s="154">
        <f t="shared" si="176"/>
        <v>269.5</v>
      </c>
      <c r="O473" s="154">
        <f t="shared" si="173"/>
        <v>1740.64</v>
      </c>
      <c r="P473" s="154">
        <f t="shared" si="174"/>
        <v>21975.360000000001</v>
      </c>
      <c r="Q473" s="154">
        <f t="shared" si="177"/>
        <v>0</v>
      </c>
      <c r="R473" s="155" t="e">
        <f t="shared" si="167"/>
        <v>#DIV/0!</v>
      </c>
      <c r="S473" s="407"/>
      <c r="T473" s="49"/>
      <c r="U473" s="49"/>
      <c r="V473" s="49"/>
      <c r="W473" s="49"/>
      <c r="X473" s="49"/>
      <c r="Y473" s="53"/>
      <c r="Z473" s="49"/>
      <c r="AA473" s="49"/>
      <c r="AB473" s="49"/>
      <c r="AC473" s="49"/>
      <c r="AD473" s="49"/>
      <c r="AE473" s="49"/>
      <c r="AF473" s="49"/>
      <c r="AG473" s="49"/>
      <c r="AH473" s="49"/>
      <c r="AI473" s="49"/>
      <c r="AJ473" s="49"/>
      <c r="AK473" s="49"/>
      <c r="AL473" s="49"/>
      <c r="AM473" s="49"/>
      <c r="AN473" s="49"/>
    </row>
    <row r="474" spans="1:40" ht="28.5" x14ac:dyDescent="0.2">
      <c r="A474" s="59"/>
      <c r="B474" s="150" t="s">
        <v>1059</v>
      </c>
      <c r="C474" s="151" t="s">
        <v>1048</v>
      </c>
      <c r="D474" s="150" t="s">
        <v>67</v>
      </c>
      <c r="E474" s="150" t="s">
        <v>1049</v>
      </c>
      <c r="F474" s="152" t="s">
        <v>69</v>
      </c>
      <c r="G474" s="230">
        <v>27</v>
      </c>
      <c r="H474" s="154"/>
      <c r="I474" s="154">
        <f t="shared" si="171"/>
        <v>0</v>
      </c>
      <c r="J474" s="154">
        <v>19.37</v>
      </c>
      <c r="K474" s="154">
        <v>108.35</v>
      </c>
      <c r="L474" s="375">
        <f t="shared" si="175"/>
        <v>0.20810000000000001</v>
      </c>
      <c r="M474" s="154">
        <f t="shared" si="172"/>
        <v>0</v>
      </c>
      <c r="N474" s="154">
        <f t="shared" si="176"/>
        <v>127.72</v>
      </c>
      <c r="O474" s="154">
        <f t="shared" si="173"/>
        <v>522.99</v>
      </c>
      <c r="P474" s="154">
        <f t="shared" si="174"/>
        <v>2925.45</v>
      </c>
      <c r="Q474" s="154">
        <f t="shared" si="177"/>
        <v>0</v>
      </c>
      <c r="R474" s="155" t="e">
        <f t="shared" si="167"/>
        <v>#DIV/0!</v>
      </c>
      <c r="S474" s="407"/>
      <c r="T474" s="49"/>
      <c r="U474" s="49"/>
      <c r="V474" s="49"/>
      <c r="W474" s="49"/>
      <c r="X474" s="49"/>
      <c r="Y474" s="53"/>
      <c r="Z474" s="49"/>
      <c r="AA474" s="49"/>
      <c r="AB474" s="49"/>
      <c r="AC474" s="49"/>
      <c r="AD474" s="49"/>
      <c r="AE474" s="49"/>
      <c r="AF474" s="49"/>
      <c r="AG474" s="49"/>
      <c r="AH474" s="49"/>
      <c r="AI474" s="49"/>
      <c r="AJ474" s="49"/>
      <c r="AK474" s="49"/>
      <c r="AL474" s="49"/>
      <c r="AM474" s="49"/>
      <c r="AN474" s="49"/>
    </row>
    <row r="475" spans="1:40" ht="28.5" x14ac:dyDescent="0.2">
      <c r="A475" s="59"/>
      <c r="B475" s="150" t="s">
        <v>1060</v>
      </c>
      <c r="C475" s="151" t="s">
        <v>1061</v>
      </c>
      <c r="D475" s="150" t="s">
        <v>49</v>
      </c>
      <c r="E475" s="150" t="s">
        <v>1062</v>
      </c>
      <c r="F475" s="152" t="s">
        <v>69</v>
      </c>
      <c r="G475" s="230">
        <v>8</v>
      </c>
      <c r="H475" s="154"/>
      <c r="I475" s="154">
        <f t="shared" si="171"/>
        <v>0</v>
      </c>
      <c r="J475" s="154">
        <v>44.75</v>
      </c>
      <c r="K475" s="154">
        <v>99.41</v>
      </c>
      <c r="L475" s="375">
        <f t="shared" si="175"/>
        <v>0.20810000000000001</v>
      </c>
      <c r="M475" s="154">
        <f t="shared" si="172"/>
        <v>0</v>
      </c>
      <c r="N475" s="154">
        <f t="shared" si="176"/>
        <v>144.16</v>
      </c>
      <c r="O475" s="154">
        <f t="shared" si="173"/>
        <v>358</v>
      </c>
      <c r="P475" s="154">
        <f t="shared" si="174"/>
        <v>795.28</v>
      </c>
      <c r="Q475" s="154">
        <f t="shared" si="177"/>
        <v>0</v>
      </c>
      <c r="R475" s="155" t="e">
        <f t="shared" si="167"/>
        <v>#DIV/0!</v>
      </c>
      <c r="S475" s="407"/>
      <c r="T475" s="49"/>
      <c r="U475" s="49"/>
      <c r="V475" s="49"/>
      <c r="W475" s="49"/>
      <c r="X475" s="49"/>
      <c r="Y475" s="53"/>
      <c r="Z475" s="49"/>
      <c r="AA475" s="49"/>
      <c r="AB475" s="49"/>
      <c r="AC475" s="49"/>
      <c r="AD475" s="49"/>
      <c r="AE475" s="49"/>
      <c r="AF475" s="49"/>
      <c r="AG475" s="49"/>
      <c r="AH475" s="49"/>
      <c r="AI475" s="49"/>
      <c r="AJ475" s="49"/>
      <c r="AK475" s="49"/>
      <c r="AL475" s="49"/>
      <c r="AM475" s="49"/>
      <c r="AN475" s="49"/>
    </row>
    <row r="476" spans="1:40" ht="15" x14ac:dyDescent="0.2">
      <c r="A476" s="59"/>
      <c r="B476" s="150" t="s">
        <v>1063</v>
      </c>
      <c r="C476" s="151" t="s">
        <v>1064</v>
      </c>
      <c r="D476" s="150" t="s">
        <v>63</v>
      </c>
      <c r="E476" s="150" t="s">
        <v>1065</v>
      </c>
      <c r="F476" s="152" t="s">
        <v>69</v>
      </c>
      <c r="G476" s="230">
        <v>39</v>
      </c>
      <c r="H476" s="154"/>
      <c r="I476" s="154">
        <f t="shared" si="171"/>
        <v>0</v>
      </c>
      <c r="J476" s="154">
        <v>6.35</v>
      </c>
      <c r="K476" s="154">
        <v>28.87</v>
      </c>
      <c r="L476" s="375">
        <f t="shared" si="175"/>
        <v>0.20810000000000001</v>
      </c>
      <c r="M476" s="154">
        <f t="shared" si="172"/>
        <v>0</v>
      </c>
      <c r="N476" s="154">
        <f t="shared" si="176"/>
        <v>35.22</v>
      </c>
      <c r="O476" s="154">
        <f t="shared" si="173"/>
        <v>247.65</v>
      </c>
      <c r="P476" s="154">
        <f t="shared" si="174"/>
        <v>1125.93</v>
      </c>
      <c r="Q476" s="154">
        <f t="shared" si="177"/>
        <v>0</v>
      </c>
      <c r="R476" s="155" t="e">
        <f t="shared" si="167"/>
        <v>#DIV/0!</v>
      </c>
      <c r="S476" s="407"/>
      <c r="T476" s="49"/>
      <c r="U476" s="49"/>
      <c r="V476" s="49"/>
      <c r="W476" s="49"/>
      <c r="X476" s="49"/>
      <c r="Y476" s="53"/>
      <c r="Z476" s="49"/>
      <c r="AA476" s="49"/>
      <c r="AB476" s="49"/>
      <c r="AC476" s="49"/>
      <c r="AD476" s="49"/>
      <c r="AE476" s="49"/>
      <c r="AF476" s="49"/>
      <c r="AG476" s="49"/>
      <c r="AH476" s="49"/>
      <c r="AI476" s="49"/>
      <c r="AJ476" s="49"/>
      <c r="AK476" s="49"/>
      <c r="AL476" s="49"/>
      <c r="AM476" s="49"/>
      <c r="AN476" s="49"/>
    </row>
    <row r="477" spans="1:40" ht="28.5" x14ac:dyDescent="0.2">
      <c r="A477" s="59"/>
      <c r="B477" s="150" t="s">
        <v>1066</v>
      </c>
      <c r="C477" s="151" t="s">
        <v>1019</v>
      </c>
      <c r="D477" s="150" t="s">
        <v>49</v>
      </c>
      <c r="E477" s="150" t="s">
        <v>1020</v>
      </c>
      <c r="F477" s="152" t="s">
        <v>69</v>
      </c>
      <c r="G477" s="153">
        <v>2</v>
      </c>
      <c r="H477" s="154"/>
      <c r="I477" s="154">
        <f t="shared" si="171"/>
        <v>0</v>
      </c>
      <c r="J477" s="154">
        <v>20.260000000000002</v>
      </c>
      <c r="K477" s="154">
        <v>275.32</v>
      </c>
      <c r="L477" s="375">
        <f t="shared" si="175"/>
        <v>0.20810000000000001</v>
      </c>
      <c r="M477" s="154">
        <f t="shared" si="172"/>
        <v>0</v>
      </c>
      <c r="N477" s="154">
        <f t="shared" si="176"/>
        <v>295.58</v>
      </c>
      <c r="O477" s="154">
        <f t="shared" si="173"/>
        <v>40.520000000000003</v>
      </c>
      <c r="P477" s="154">
        <f t="shared" si="174"/>
        <v>550.64</v>
      </c>
      <c r="Q477" s="154">
        <f t="shared" si="177"/>
        <v>0</v>
      </c>
      <c r="R477" s="155" t="e">
        <f t="shared" ref="R477:R508" si="178">Q477/$P$586</f>
        <v>#DIV/0!</v>
      </c>
      <c r="S477" s="407"/>
      <c r="T477" s="49"/>
      <c r="U477" s="49"/>
      <c r="V477" s="49"/>
      <c r="W477" s="49"/>
      <c r="X477" s="49"/>
      <c r="Y477" s="53"/>
      <c r="Z477" s="49"/>
      <c r="AA477" s="49"/>
      <c r="AB477" s="49"/>
      <c r="AC477" s="49"/>
      <c r="AD477" s="49"/>
      <c r="AE477" s="49"/>
      <c r="AF477" s="49"/>
      <c r="AG477" s="49"/>
      <c r="AH477" s="49"/>
      <c r="AI477" s="49"/>
      <c r="AJ477" s="49"/>
      <c r="AK477" s="49"/>
      <c r="AL477" s="49"/>
      <c r="AM477" s="49"/>
      <c r="AN477" s="49"/>
    </row>
    <row r="478" spans="1:40" ht="15" x14ac:dyDescent="0.2">
      <c r="A478" s="59"/>
      <c r="B478" s="146" t="s">
        <v>1067</v>
      </c>
      <c r="C478" s="146"/>
      <c r="D478" s="146"/>
      <c r="E478" s="146" t="s">
        <v>1068</v>
      </c>
      <c r="F478" s="146"/>
      <c r="G478" s="147"/>
      <c r="H478" s="148"/>
      <c r="I478" s="205"/>
      <c r="J478" s="146"/>
      <c r="K478" s="146"/>
      <c r="L478" s="376"/>
      <c r="M478" s="376"/>
      <c r="N478" s="146"/>
      <c r="O478" s="146"/>
      <c r="P478" s="146"/>
      <c r="Q478" s="330">
        <f>SUM(Q479:Q489)</f>
        <v>0</v>
      </c>
      <c r="R478" s="331" t="e">
        <f t="shared" si="178"/>
        <v>#DIV/0!</v>
      </c>
      <c r="S478" s="407"/>
      <c r="T478" s="49"/>
      <c r="U478" s="49"/>
      <c r="V478" s="49"/>
      <c r="W478" s="49"/>
      <c r="X478" s="49"/>
      <c r="Y478" s="53"/>
      <c r="Z478" s="49"/>
      <c r="AA478" s="49"/>
      <c r="AB478" s="49"/>
      <c r="AC478" s="49"/>
      <c r="AD478" s="49"/>
      <c r="AE478" s="49"/>
      <c r="AF478" s="49"/>
      <c r="AG478" s="49"/>
      <c r="AH478" s="49"/>
      <c r="AI478" s="49"/>
      <c r="AJ478" s="49"/>
      <c r="AK478" s="49"/>
      <c r="AL478" s="49"/>
      <c r="AM478" s="49"/>
      <c r="AN478" s="49"/>
    </row>
    <row r="479" spans="1:40" ht="28.5" x14ac:dyDescent="0.2">
      <c r="A479" s="59"/>
      <c r="B479" s="150" t="s">
        <v>1069</v>
      </c>
      <c r="C479" s="151" t="s">
        <v>1070</v>
      </c>
      <c r="D479" s="150" t="s">
        <v>54</v>
      </c>
      <c r="E479" s="150" t="s">
        <v>1071</v>
      </c>
      <c r="F479" s="152" t="s">
        <v>325</v>
      </c>
      <c r="G479" s="153">
        <v>1</v>
      </c>
      <c r="H479" s="154"/>
      <c r="I479" s="154">
        <f t="shared" ref="I479:I489" si="179">ROUND(G479*H479,2)</f>
        <v>0</v>
      </c>
      <c r="J479" s="154">
        <v>34.659999999999997</v>
      </c>
      <c r="K479" s="154">
        <v>393.26</v>
      </c>
      <c r="L479" s="375">
        <f>$H$9</f>
        <v>0.20810000000000001</v>
      </c>
      <c r="M479" s="154">
        <f t="shared" si="172"/>
        <v>0</v>
      </c>
      <c r="N479" s="154">
        <f>J479+K479</f>
        <v>427.91999999999996</v>
      </c>
      <c r="O479" s="154">
        <f t="shared" ref="O479:O489" si="180">ROUND(G479*J479,2)</f>
        <v>34.659999999999997</v>
      </c>
      <c r="P479" s="154">
        <f t="shared" ref="P479:P489" si="181">ROUND(G479*K479,2)</f>
        <v>393.26</v>
      </c>
      <c r="Q479" s="154">
        <f>ROUND(G479*M479,2)</f>
        <v>0</v>
      </c>
      <c r="R479" s="155" t="e">
        <f t="shared" si="178"/>
        <v>#DIV/0!</v>
      </c>
      <c r="S479" s="407"/>
      <c r="T479" s="49"/>
      <c r="U479" s="49"/>
      <c r="V479" s="49"/>
      <c r="W479" s="49"/>
      <c r="X479" s="49"/>
      <c r="Y479" s="53"/>
      <c r="Z479" s="49"/>
      <c r="AA479" s="49"/>
      <c r="AB479" s="49"/>
      <c r="AC479" s="49"/>
      <c r="AD479" s="49"/>
      <c r="AE479" s="49"/>
      <c r="AF479" s="49"/>
      <c r="AG479" s="49"/>
      <c r="AH479" s="49"/>
      <c r="AI479" s="49"/>
      <c r="AJ479" s="49"/>
      <c r="AK479" s="49"/>
      <c r="AL479" s="49"/>
      <c r="AM479" s="49"/>
      <c r="AN479" s="49"/>
    </row>
    <row r="480" spans="1:40" ht="28.5" x14ac:dyDescent="0.2">
      <c r="A480" s="59"/>
      <c r="B480" s="150" t="s">
        <v>1072</v>
      </c>
      <c r="C480" s="151" t="s">
        <v>1073</v>
      </c>
      <c r="D480" s="150" t="s">
        <v>67</v>
      </c>
      <c r="E480" s="150" t="s">
        <v>1074</v>
      </c>
      <c r="F480" s="152" t="s">
        <v>69</v>
      </c>
      <c r="G480" s="153">
        <v>15</v>
      </c>
      <c r="H480" s="154"/>
      <c r="I480" s="154">
        <f t="shared" si="179"/>
        <v>0</v>
      </c>
      <c r="J480" s="154">
        <v>292.63</v>
      </c>
      <c r="K480" s="154">
        <v>889.52</v>
      </c>
      <c r="L480" s="375">
        <f t="shared" ref="L480:L489" si="182">$H$9</f>
        <v>0.20810000000000001</v>
      </c>
      <c r="M480" s="154">
        <f t="shared" si="172"/>
        <v>0</v>
      </c>
      <c r="N480" s="154">
        <f t="shared" ref="N480:N489" si="183">J480+K480</f>
        <v>1182.1500000000001</v>
      </c>
      <c r="O480" s="154">
        <f t="shared" si="180"/>
        <v>4389.45</v>
      </c>
      <c r="P480" s="154">
        <f t="shared" si="181"/>
        <v>13342.8</v>
      </c>
      <c r="Q480" s="154">
        <f t="shared" ref="Q480:Q489" si="184">ROUND(G480*M480,2)</f>
        <v>0</v>
      </c>
      <c r="R480" s="155" t="e">
        <f t="shared" si="178"/>
        <v>#DIV/0!</v>
      </c>
      <c r="S480" s="407"/>
      <c r="T480" s="49"/>
      <c r="U480" s="49"/>
      <c r="V480" s="49"/>
      <c r="W480" s="49"/>
      <c r="X480" s="49"/>
      <c r="Y480" s="53"/>
      <c r="Z480" s="49"/>
      <c r="AA480" s="49"/>
      <c r="AB480" s="49"/>
      <c r="AC480" s="49"/>
      <c r="AD480" s="49"/>
      <c r="AE480" s="49"/>
      <c r="AF480" s="49"/>
      <c r="AG480" s="49"/>
      <c r="AH480" s="49"/>
      <c r="AI480" s="49"/>
      <c r="AJ480" s="49"/>
      <c r="AK480" s="49"/>
      <c r="AL480" s="49"/>
      <c r="AM480" s="49"/>
      <c r="AN480" s="49"/>
    </row>
    <row r="481" spans="1:40" ht="28.5" x14ac:dyDescent="0.2">
      <c r="A481" s="59"/>
      <c r="B481" s="150" t="s">
        <v>1075</v>
      </c>
      <c r="C481" s="151" t="s">
        <v>1076</v>
      </c>
      <c r="D481" s="150" t="s">
        <v>67</v>
      </c>
      <c r="E481" s="150" t="s">
        <v>1077</v>
      </c>
      <c r="F481" s="152" t="s">
        <v>69</v>
      </c>
      <c r="G481" s="153">
        <v>17</v>
      </c>
      <c r="H481" s="154"/>
      <c r="I481" s="154">
        <f t="shared" si="179"/>
        <v>0</v>
      </c>
      <c r="J481" s="154">
        <v>7.15</v>
      </c>
      <c r="K481" s="154">
        <v>54.88</v>
      </c>
      <c r="L481" s="375">
        <f t="shared" si="182"/>
        <v>0.20810000000000001</v>
      </c>
      <c r="M481" s="154">
        <f t="shared" si="172"/>
        <v>0</v>
      </c>
      <c r="N481" s="154">
        <f t="shared" si="183"/>
        <v>62.03</v>
      </c>
      <c r="O481" s="154">
        <f t="shared" si="180"/>
        <v>121.55</v>
      </c>
      <c r="P481" s="154">
        <f t="shared" si="181"/>
        <v>932.96</v>
      </c>
      <c r="Q481" s="154">
        <f t="shared" si="184"/>
        <v>0</v>
      </c>
      <c r="R481" s="155" t="e">
        <f t="shared" si="178"/>
        <v>#DIV/0!</v>
      </c>
      <c r="S481" s="407"/>
      <c r="T481" s="49"/>
      <c r="U481" s="49"/>
      <c r="V481" s="49"/>
      <c r="W481" s="49"/>
      <c r="X481" s="49"/>
      <c r="Y481" s="53"/>
      <c r="Z481" s="49"/>
      <c r="AA481" s="49"/>
      <c r="AB481" s="49"/>
      <c r="AC481" s="49"/>
      <c r="AD481" s="49"/>
      <c r="AE481" s="49"/>
      <c r="AF481" s="49"/>
      <c r="AG481" s="49"/>
      <c r="AH481" s="49"/>
      <c r="AI481" s="49"/>
      <c r="AJ481" s="49"/>
      <c r="AK481" s="49"/>
      <c r="AL481" s="49"/>
      <c r="AM481" s="49"/>
      <c r="AN481" s="49"/>
    </row>
    <row r="482" spans="1:40" ht="15" x14ac:dyDescent="0.2">
      <c r="A482" s="59"/>
      <c r="B482" s="150" t="s">
        <v>1078</v>
      </c>
      <c r="C482" s="151" t="s">
        <v>1079</v>
      </c>
      <c r="D482" s="150" t="s">
        <v>63</v>
      </c>
      <c r="E482" s="150" t="s">
        <v>1080</v>
      </c>
      <c r="F482" s="152" t="s">
        <v>69</v>
      </c>
      <c r="G482" s="153">
        <v>15</v>
      </c>
      <c r="H482" s="154"/>
      <c r="I482" s="154">
        <f t="shared" si="179"/>
        <v>0</v>
      </c>
      <c r="J482" s="154">
        <v>83.19</v>
      </c>
      <c r="K482" s="154">
        <v>153.44</v>
      </c>
      <c r="L482" s="375">
        <f t="shared" si="182"/>
        <v>0.20810000000000001</v>
      </c>
      <c r="M482" s="154">
        <f t="shared" si="172"/>
        <v>0</v>
      </c>
      <c r="N482" s="154">
        <f t="shared" si="183"/>
        <v>236.63</v>
      </c>
      <c r="O482" s="154">
        <f t="shared" si="180"/>
        <v>1247.8499999999999</v>
      </c>
      <c r="P482" s="154">
        <f t="shared" si="181"/>
        <v>2301.6</v>
      </c>
      <c r="Q482" s="154">
        <f t="shared" si="184"/>
        <v>0</v>
      </c>
      <c r="R482" s="155" t="e">
        <f t="shared" si="178"/>
        <v>#DIV/0!</v>
      </c>
      <c r="S482" s="407"/>
      <c r="T482" s="49"/>
      <c r="U482" s="49"/>
      <c r="V482" s="49"/>
      <c r="W482" s="49"/>
      <c r="X482" s="49"/>
      <c r="Y482" s="53"/>
      <c r="Z482" s="49"/>
      <c r="AA482" s="49"/>
      <c r="AB482" s="49"/>
      <c r="AC482" s="49"/>
      <c r="AD482" s="49"/>
      <c r="AE482" s="49"/>
      <c r="AF482" s="49"/>
      <c r="AG482" s="49"/>
      <c r="AH482" s="49"/>
      <c r="AI482" s="49"/>
      <c r="AJ482" s="49"/>
      <c r="AK482" s="49"/>
      <c r="AL482" s="49"/>
      <c r="AM482" s="49"/>
      <c r="AN482" s="49"/>
    </row>
    <row r="483" spans="1:40" ht="15" x14ac:dyDescent="0.2">
      <c r="A483" s="59"/>
      <c r="B483" s="150" t="s">
        <v>1081</v>
      </c>
      <c r="C483" s="151" t="s">
        <v>1082</v>
      </c>
      <c r="D483" s="150" t="s">
        <v>67</v>
      </c>
      <c r="E483" s="150" t="s">
        <v>1083</v>
      </c>
      <c r="F483" s="152" t="s">
        <v>69</v>
      </c>
      <c r="G483" s="153">
        <v>1</v>
      </c>
      <c r="H483" s="154"/>
      <c r="I483" s="154">
        <f t="shared" si="179"/>
        <v>0</v>
      </c>
      <c r="J483" s="154">
        <v>6.41</v>
      </c>
      <c r="K483" s="154">
        <v>148.05000000000001</v>
      </c>
      <c r="L483" s="375">
        <f t="shared" si="182"/>
        <v>0.20810000000000001</v>
      </c>
      <c r="M483" s="154">
        <f t="shared" si="172"/>
        <v>0</v>
      </c>
      <c r="N483" s="154">
        <f t="shared" si="183"/>
        <v>154.46</v>
      </c>
      <c r="O483" s="154">
        <f t="shared" si="180"/>
        <v>6.41</v>
      </c>
      <c r="P483" s="154">
        <f t="shared" si="181"/>
        <v>148.05000000000001</v>
      </c>
      <c r="Q483" s="154">
        <f t="shared" si="184"/>
        <v>0</v>
      </c>
      <c r="R483" s="155" t="e">
        <f t="shared" si="178"/>
        <v>#DIV/0!</v>
      </c>
      <c r="S483" s="407"/>
      <c r="T483" s="49"/>
      <c r="U483" s="49"/>
      <c r="V483" s="49"/>
      <c r="W483" s="49"/>
      <c r="X483" s="49"/>
      <c r="Y483" s="53"/>
      <c r="Z483" s="49"/>
      <c r="AA483" s="49"/>
      <c r="AB483" s="49"/>
      <c r="AC483" s="49"/>
      <c r="AD483" s="49"/>
      <c r="AE483" s="49"/>
      <c r="AF483" s="49"/>
      <c r="AG483" s="49"/>
      <c r="AH483" s="49"/>
      <c r="AI483" s="49"/>
      <c r="AJ483" s="49"/>
      <c r="AK483" s="49"/>
      <c r="AL483" s="49"/>
      <c r="AM483" s="49"/>
      <c r="AN483" s="49"/>
    </row>
    <row r="484" spans="1:40" ht="15" x14ac:dyDescent="0.2">
      <c r="A484" s="59"/>
      <c r="B484" s="150" t="s">
        <v>1084</v>
      </c>
      <c r="C484" s="151" t="s">
        <v>1085</v>
      </c>
      <c r="D484" s="150" t="s">
        <v>67</v>
      </c>
      <c r="E484" s="150" t="s">
        <v>1086</v>
      </c>
      <c r="F484" s="152" t="s">
        <v>69</v>
      </c>
      <c r="G484" s="153">
        <v>1</v>
      </c>
      <c r="H484" s="154"/>
      <c r="I484" s="154">
        <f t="shared" si="179"/>
        <v>0</v>
      </c>
      <c r="J484" s="154">
        <v>7.94</v>
      </c>
      <c r="K484" s="154">
        <v>176.6</v>
      </c>
      <c r="L484" s="375">
        <f t="shared" si="182"/>
        <v>0.20810000000000001</v>
      </c>
      <c r="M484" s="154">
        <f t="shared" si="172"/>
        <v>0</v>
      </c>
      <c r="N484" s="154">
        <f t="shared" si="183"/>
        <v>184.54</v>
      </c>
      <c r="O484" s="154">
        <f t="shared" si="180"/>
        <v>7.94</v>
      </c>
      <c r="P484" s="154">
        <f t="shared" si="181"/>
        <v>176.6</v>
      </c>
      <c r="Q484" s="154">
        <f t="shared" si="184"/>
        <v>0</v>
      </c>
      <c r="R484" s="155" t="e">
        <f t="shared" si="178"/>
        <v>#DIV/0!</v>
      </c>
      <c r="S484" s="407"/>
      <c r="T484" s="49"/>
      <c r="U484" s="49"/>
      <c r="V484" s="49"/>
      <c r="W484" s="49"/>
      <c r="X484" s="49"/>
      <c r="Y484" s="53"/>
      <c r="Z484" s="49"/>
      <c r="AA484" s="49"/>
      <c r="AB484" s="49"/>
      <c r="AC484" s="49"/>
      <c r="AD484" s="49"/>
      <c r="AE484" s="49"/>
      <c r="AF484" s="49"/>
      <c r="AG484" s="49"/>
      <c r="AH484" s="49"/>
      <c r="AI484" s="49"/>
      <c r="AJ484" s="49"/>
      <c r="AK484" s="49"/>
      <c r="AL484" s="49"/>
      <c r="AM484" s="49"/>
      <c r="AN484" s="49"/>
    </row>
    <row r="485" spans="1:40" ht="15" x14ac:dyDescent="0.2">
      <c r="A485" s="59"/>
      <c r="B485" s="150" t="s">
        <v>1087</v>
      </c>
      <c r="C485" s="151" t="s">
        <v>1088</v>
      </c>
      <c r="D485" s="150" t="s">
        <v>67</v>
      </c>
      <c r="E485" s="150" t="s">
        <v>1089</v>
      </c>
      <c r="F485" s="152" t="s">
        <v>69</v>
      </c>
      <c r="G485" s="153">
        <v>40</v>
      </c>
      <c r="H485" s="154"/>
      <c r="I485" s="154">
        <f t="shared" si="179"/>
        <v>0</v>
      </c>
      <c r="J485" s="154">
        <v>9.09</v>
      </c>
      <c r="K485" s="154">
        <v>22.59</v>
      </c>
      <c r="L485" s="375">
        <f t="shared" si="182"/>
        <v>0.20810000000000001</v>
      </c>
      <c r="M485" s="154">
        <f t="shared" si="172"/>
        <v>0</v>
      </c>
      <c r="N485" s="154">
        <f t="shared" si="183"/>
        <v>31.68</v>
      </c>
      <c r="O485" s="154">
        <f t="shared" si="180"/>
        <v>363.6</v>
      </c>
      <c r="P485" s="154">
        <f t="shared" si="181"/>
        <v>903.6</v>
      </c>
      <c r="Q485" s="154">
        <f t="shared" si="184"/>
        <v>0</v>
      </c>
      <c r="R485" s="155" t="e">
        <f t="shared" si="178"/>
        <v>#DIV/0!</v>
      </c>
      <c r="S485" s="407"/>
      <c r="T485" s="49"/>
      <c r="U485" s="49"/>
      <c r="V485" s="49"/>
      <c r="W485" s="49"/>
      <c r="X485" s="49"/>
      <c r="Y485" s="53"/>
      <c r="Z485" s="49"/>
      <c r="AA485" s="49"/>
      <c r="AB485" s="49"/>
      <c r="AC485" s="49"/>
      <c r="AD485" s="49"/>
      <c r="AE485" s="49"/>
      <c r="AF485" s="49"/>
      <c r="AG485" s="49"/>
      <c r="AH485" s="49"/>
      <c r="AI485" s="49"/>
      <c r="AJ485" s="49"/>
      <c r="AK485" s="49"/>
      <c r="AL485" s="49"/>
      <c r="AM485" s="49"/>
      <c r="AN485" s="49"/>
    </row>
    <row r="486" spans="1:40" ht="15" x14ac:dyDescent="0.2">
      <c r="A486" s="59"/>
      <c r="B486" s="150" t="s">
        <v>1090</v>
      </c>
      <c r="C486" s="151" t="s">
        <v>1091</v>
      </c>
      <c r="D486" s="150" t="s">
        <v>63</v>
      </c>
      <c r="E486" s="150" t="s">
        <v>1092</v>
      </c>
      <c r="F486" s="152" t="s">
        <v>99</v>
      </c>
      <c r="G486" s="153">
        <v>371.6</v>
      </c>
      <c r="H486" s="154"/>
      <c r="I486" s="154">
        <f t="shared" si="179"/>
        <v>0</v>
      </c>
      <c r="J486" s="154">
        <v>1.51</v>
      </c>
      <c r="K486" s="154">
        <v>49.66</v>
      </c>
      <c r="L486" s="375">
        <f t="shared" si="182"/>
        <v>0.20810000000000001</v>
      </c>
      <c r="M486" s="154">
        <f t="shared" si="172"/>
        <v>0</v>
      </c>
      <c r="N486" s="154">
        <f t="shared" si="183"/>
        <v>51.169999999999995</v>
      </c>
      <c r="O486" s="154">
        <f t="shared" si="180"/>
        <v>561.12</v>
      </c>
      <c r="P486" s="154">
        <f t="shared" si="181"/>
        <v>18453.66</v>
      </c>
      <c r="Q486" s="154">
        <f t="shared" si="184"/>
        <v>0</v>
      </c>
      <c r="R486" s="155" t="e">
        <f t="shared" si="178"/>
        <v>#DIV/0!</v>
      </c>
      <c r="S486" s="407"/>
      <c r="T486" s="49"/>
      <c r="U486" s="49"/>
      <c r="V486" s="49"/>
      <c r="W486" s="49"/>
      <c r="X486" s="49"/>
      <c r="Y486" s="53"/>
      <c r="Z486" s="49"/>
      <c r="AA486" s="49"/>
      <c r="AB486" s="49"/>
      <c r="AC486" s="49"/>
      <c r="AD486" s="49"/>
      <c r="AE486" s="49"/>
      <c r="AF486" s="49"/>
      <c r="AG486" s="49"/>
      <c r="AH486" s="49"/>
      <c r="AI486" s="49"/>
      <c r="AJ486" s="49"/>
      <c r="AK486" s="49"/>
      <c r="AL486" s="49"/>
      <c r="AM486" s="49"/>
      <c r="AN486" s="49"/>
    </row>
    <row r="487" spans="1:40" ht="15" x14ac:dyDescent="0.2">
      <c r="A487" s="59"/>
      <c r="B487" s="150" t="s">
        <v>1093</v>
      </c>
      <c r="C487" s="151" t="s">
        <v>1094</v>
      </c>
      <c r="D487" s="150" t="s">
        <v>63</v>
      </c>
      <c r="E487" s="150" t="s">
        <v>1095</v>
      </c>
      <c r="F487" s="152" t="s">
        <v>99</v>
      </c>
      <c r="G487" s="153">
        <v>164.6</v>
      </c>
      <c r="H487" s="154"/>
      <c r="I487" s="154">
        <f t="shared" si="179"/>
        <v>0</v>
      </c>
      <c r="J487" s="154">
        <v>1.51</v>
      </c>
      <c r="K487" s="154">
        <v>70.739999999999995</v>
      </c>
      <c r="L487" s="375">
        <f t="shared" si="182"/>
        <v>0.20810000000000001</v>
      </c>
      <c r="M487" s="154">
        <f t="shared" si="172"/>
        <v>0</v>
      </c>
      <c r="N487" s="154">
        <f t="shared" si="183"/>
        <v>72.25</v>
      </c>
      <c r="O487" s="154">
        <f t="shared" si="180"/>
        <v>248.55</v>
      </c>
      <c r="P487" s="154">
        <f t="shared" si="181"/>
        <v>11643.8</v>
      </c>
      <c r="Q487" s="154">
        <f t="shared" si="184"/>
        <v>0</v>
      </c>
      <c r="R487" s="155" t="e">
        <f t="shared" si="178"/>
        <v>#DIV/0!</v>
      </c>
      <c r="S487" s="407"/>
      <c r="T487" s="49"/>
      <c r="U487" s="49"/>
      <c r="V487" s="49"/>
      <c r="W487" s="49"/>
      <c r="X487" s="49"/>
      <c r="Y487" s="53"/>
      <c r="Z487" s="49"/>
      <c r="AA487" s="49"/>
      <c r="AB487" s="49"/>
      <c r="AC487" s="49"/>
      <c r="AD487" s="49"/>
      <c r="AE487" s="49"/>
      <c r="AF487" s="49"/>
      <c r="AG487" s="49"/>
      <c r="AH487" s="49"/>
      <c r="AI487" s="49"/>
      <c r="AJ487" s="49"/>
      <c r="AK487" s="49"/>
      <c r="AL487" s="49"/>
      <c r="AM487" s="49"/>
      <c r="AN487" s="49"/>
    </row>
    <row r="488" spans="1:40" ht="28.5" x14ac:dyDescent="0.2">
      <c r="A488" s="59"/>
      <c r="B488" s="150" t="s">
        <v>1096</v>
      </c>
      <c r="C488" s="151" t="s">
        <v>1097</v>
      </c>
      <c r="D488" s="150" t="s">
        <v>67</v>
      </c>
      <c r="E488" s="150" t="s">
        <v>1098</v>
      </c>
      <c r="F488" s="152" t="s">
        <v>69</v>
      </c>
      <c r="G488" s="153">
        <v>16</v>
      </c>
      <c r="H488" s="154"/>
      <c r="I488" s="154">
        <f t="shared" si="179"/>
        <v>0</v>
      </c>
      <c r="J488" s="154">
        <v>35.590000000000003</v>
      </c>
      <c r="K488" s="154">
        <v>36.49</v>
      </c>
      <c r="L488" s="375">
        <f t="shared" si="182"/>
        <v>0.20810000000000001</v>
      </c>
      <c r="M488" s="154">
        <f t="shared" si="172"/>
        <v>0</v>
      </c>
      <c r="N488" s="154">
        <f t="shared" si="183"/>
        <v>72.080000000000013</v>
      </c>
      <c r="O488" s="154">
        <f t="shared" si="180"/>
        <v>569.44000000000005</v>
      </c>
      <c r="P488" s="154">
        <f t="shared" si="181"/>
        <v>583.84</v>
      </c>
      <c r="Q488" s="154">
        <f t="shared" si="184"/>
        <v>0</v>
      </c>
      <c r="R488" s="155" t="e">
        <f t="shared" si="178"/>
        <v>#DIV/0!</v>
      </c>
      <c r="S488" s="407"/>
      <c r="T488" s="49"/>
      <c r="U488" s="49"/>
      <c r="V488" s="49"/>
      <c r="W488" s="49"/>
      <c r="X488" s="49"/>
      <c r="Y488" s="53"/>
      <c r="Z488" s="49"/>
      <c r="AA488" s="49"/>
      <c r="AB488" s="49"/>
      <c r="AC488" s="49"/>
      <c r="AD488" s="49"/>
      <c r="AE488" s="49"/>
      <c r="AF488" s="49"/>
      <c r="AG488" s="49"/>
      <c r="AH488" s="49"/>
      <c r="AI488" s="49"/>
      <c r="AJ488" s="49"/>
      <c r="AK488" s="49"/>
      <c r="AL488" s="49"/>
      <c r="AM488" s="49"/>
      <c r="AN488" s="49"/>
    </row>
    <row r="489" spans="1:40" ht="15" x14ac:dyDescent="0.2">
      <c r="A489" s="59"/>
      <c r="B489" s="150" t="s">
        <v>1099</v>
      </c>
      <c r="C489" s="151" t="s">
        <v>1100</v>
      </c>
      <c r="D489" s="150" t="s">
        <v>67</v>
      </c>
      <c r="E489" s="150" t="s">
        <v>1101</v>
      </c>
      <c r="F489" s="152" t="s">
        <v>69</v>
      </c>
      <c r="G489" s="153">
        <v>36</v>
      </c>
      <c r="H489" s="154"/>
      <c r="I489" s="154">
        <f t="shared" si="179"/>
        <v>0</v>
      </c>
      <c r="J489" s="154">
        <v>1.8</v>
      </c>
      <c r="K489" s="154">
        <v>7.65</v>
      </c>
      <c r="L489" s="375">
        <f t="shared" si="182"/>
        <v>0.20810000000000001</v>
      </c>
      <c r="M489" s="154">
        <f t="shared" si="172"/>
        <v>0</v>
      </c>
      <c r="N489" s="154">
        <f t="shared" si="183"/>
        <v>9.4500000000000011</v>
      </c>
      <c r="O489" s="154">
        <f t="shared" si="180"/>
        <v>64.8</v>
      </c>
      <c r="P489" s="154">
        <f t="shared" si="181"/>
        <v>275.39999999999998</v>
      </c>
      <c r="Q489" s="154">
        <f t="shared" si="184"/>
        <v>0</v>
      </c>
      <c r="R489" s="155" t="e">
        <f t="shared" si="178"/>
        <v>#DIV/0!</v>
      </c>
      <c r="S489" s="407"/>
      <c r="T489" s="49"/>
      <c r="U489" s="49"/>
      <c r="V489" s="49"/>
      <c r="W489" s="49"/>
      <c r="X489" s="49"/>
      <c r="Y489" s="53"/>
      <c r="Z489" s="49"/>
      <c r="AA489" s="49"/>
      <c r="AB489" s="49"/>
      <c r="AC489" s="49"/>
      <c r="AD489" s="49"/>
      <c r="AE489" s="49"/>
      <c r="AF489" s="49"/>
      <c r="AG489" s="49"/>
      <c r="AH489" s="49"/>
      <c r="AI489" s="49"/>
      <c r="AJ489" s="49"/>
      <c r="AK489" s="49"/>
      <c r="AL489" s="49"/>
      <c r="AM489" s="49"/>
      <c r="AN489" s="49"/>
    </row>
    <row r="490" spans="1:40" ht="15" x14ac:dyDescent="0.2">
      <c r="A490" s="59"/>
      <c r="B490" s="146">
        <v>17</v>
      </c>
      <c r="C490" s="146"/>
      <c r="D490" s="146"/>
      <c r="E490" s="146" t="s">
        <v>1102</v>
      </c>
      <c r="F490" s="146"/>
      <c r="G490" s="147"/>
      <c r="H490" s="148"/>
      <c r="I490" s="205"/>
      <c r="J490" s="146"/>
      <c r="K490" s="146"/>
      <c r="L490" s="376"/>
      <c r="M490" s="376"/>
      <c r="N490" s="146"/>
      <c r="O490" s="146"/>
      <c r="P490" s="146"/>
      <c r="Q490" s="330">
        <f>Q491+Q504</f>
        <v>0</v>
      </c>
      <c r="R490" s="331" t="e">
        <f t="shared" si="178"/>
        <v>#DIV/0!</v>
      </c>
      <c r="S490" s="407"/>
      <c r="T490" s="49"/>
      <c r="U490" s="49"/>
      <c r="V490" s="49"/>
      <c r="W490" s="49"/>
      <c r="X490" s="49"/>
      <c r="Y490" s="53"/>
      <c r="Z490" s="49"/>
      <c r="AA490" s="49"/>
      <c r="AB490" s="49"/>
      <c r="AC490" s="49"/>
      <c r="AD490" s="49"/>
      <c r="AE490" s="49"/>
      <c r="AF490" s="49"/>
      <c r="AG490" s="49"/>
      <c r="AH490" s="49"/>
      <c r="AI490" s="49"/>
      <c r="AJ490" s="49"/>
      <c r="AK490" s="49"/>
      <c r="AL490" s="49"/>
      <c r="AM490" s="49"/>
      <c r="AN490" s="49"/>
    </row>
    <row r="491" spans="1:40" ht="15" x14ac:dyDescent="0.2">
      <c r="A491" s="59"/>
      <c r="B491" s="146" t="s">
        <v>1103</v>
      </c>
      <c r="C491" s="146"/>
      <c r="D491" s="146"/>
      <c r="E491" s="146" t="s">
        <v>779</v>
      </c>
      <c r="F491" s="146"/>
      <c r="G491" s="147"/>
      <c r="H491" s="148"/>
      <c r="I491" s="205"/>
      <c r="J491" s="146"/>
      <c r="K491" s="146"/>
      <c r="L491" s="376"/>
      <c r="M491" s="376"/>
      <c r="N491" s="146"/>
      <c r="O491" s="146"/>
      <c r="P491" s="146"/>
      <c r="Q491" s="330">
        <f>SUM(Q492:Q503)</f>
        <v>0</v>
      </c>
      <c r="R491" s="331" t="e">
        <f t="shared" si="178"/>
        <v>#DIV/0!</v>
      </c>
      <c r="S491" s="407"/>
      <c r="T491" s="49"/>
      <c r="U491" s="49"/>
      <c r="V491" s="49"/>
      <c r="W491" s="49"/>
      <c r="X491" s="49"/>
      <c r="Y491" s="53"/>
      <c r="Z491" s="49"/>
      <c r="AA491" s="49"/>
      <c r="AB491" s="49"/>
      <c r="AC491" s="49"/>
      <c r="AD491" s="49"/>
      <c r="AE491" s="49"/>
      <c r="AF491" s="49"/>
      <c r="AG491" s="49"/>
      <c r="AH491" s="49"/>
      <c r="AI491" s="49"/>
      <c r="AJ491" s="49"/>
      <c r="AK491" s="49"/>
      <c r="AL491" s="49"/>
      <c r="AM491" s="49"/>
      <c r="AN491" s="49"/>
    </row>
    <row r="492" spans="1:40" ht="28.5" x14ac:dyDescent="0.2">
      <c r="A492" s="59"/>
      <c r="B492" s="150" t="s">
        <v>1104</v>
      </c>
      <c r="C492" s="151" t="s">
        <v>1105</v>
      </c>
      <c r="D492" s="150" t="s">
        <v>67</v>
      </c>
      <c r="E492" s="150" t="s">
        <v>1106</v>
      </c>
      <c r="F492" s="152" t="s">
        <v>99</v>
      </c>
      <c r="G492" s="153">
        <v>202</v>
      </c>
      <c r="H492" s="154"/>
      <c r="I492" s="154">
        <f t="shared" ref="I492:I503" si="185">ROUND(G492*H492,2)</f>
        <v>0</v>
      </c>
      <c r="J492" s="154">
        <v>2.75</v>
      </c>
      <c r="K492" s="154">
        <v>30.6</v>
      </c>
      <c r="L492" s="375">
        <f>$H$9</f>
        <v>0.20810000000000001</v>
      </c>
      <c r="M492" s="154">
        <f t="shared" si="172"/>
        <v>0</v>
      </c>
      <c r="N492" s="154">
        <f>J492+K492</f>
        <v>33.35</v>
      </c>
      <c r="O492" s="154">
        <f t="shared" ref="O492:O503" si="186">ROUND(G492*J492,2)</f>
        <v>555.5</v>
      </c>
      <c r="P492" s="154">
        <f t="shared" ref="P492:P503" si="187">ROUND(G492*K492,2)</f>
        <v>6181.2</v>
      </c>
      <c r="Q492" s="154">
        <f>ROUND(G492*M492,2)</f>
        <v>0</v>
      </c>
      <c r="R492" s="155" t="e">
        <f t="shared" si="178"/>
        <v>#DIV/0!</v>
      </c>
      <c r="S492" s="407"/>
      <c r="T492" s="49"/>
      <c r="U492" s="49"/>
      <c r="V492" s="49"/>
      <c r="W492" s="49"/>
      <c r="X492" s="49"/>
      <c r="Y492" s="53"/>
      <c r="Z492" s="49"/>
      <c r="AA492" s="49"/>
      <c r="AB492" s="49"/>
      <c r="AC492" s="49"/>
      <c r="AD492" s="49"/>
      <c r="AE492" s="49"/>
      <c r="AF492" s="49"/>
      <c r="AG492" s="49"/>
      <c r="AH492" s="49"/>
      <c r="AI492" s="49"/>
      <c r="AJ492" s="49"/>
      <c r="AK492" s="49"/>
      <c r="AL492" s="49"/>
      <c r="AM492" s="49"/>
      <c r="AN492" s="49"/>
    </row>
    <row r="493" spans="1:40" ht="28.5" x14ac:dyDescent="0.2">
      <c r="A493" s="59"/>
      <c r="B493" s="150" t="s">
        <v>1107</v>
      </c>
      <c r="C493" s="151" t="s">
        <v>1108</v>
      </c>
      <c r="D493" s="150" t="s">
        <v>67</v>
      </c>
      <c r="E493" s="150" t="s">
        <v>1109</v>
      </c>
      <c r="F493" s="152" t="s">
        <v>99</v>
      </c>
      <c r="G493" s="153">
        <v>120</v>
      </c>
      <c r="H493" s="154"/>
      <c r="I493" s="154">
        <f t="shared" si="185"/>
        <v>0</v>
      </c>
      <c r="J493" s="154">
        <v>4.78</v>
      </c>
      <c r="K493" s="154">
        <v>55.73</v>
      </c>
      <c r="L493" s="375">
        <f t="shared" ref="L493:L503" si="188">$H$9</f>
        <v>0.20810000000000001</v>
      </c>
      <c r="M493" s="154">
        <f t="shared" si="172"/>
        <v>0</v>
      </c>
      <c r="N493" s="154">
        <f t="shared" ref="N493:N503" si="189">J493+K493</f>
        <v>60.51</v>
      </c>
      <c r="O493" s="154">
        <f t="shared" si="186"/>
        <v>573.6</v>
      </c>
      <c r="P493" s="154">
        <f t="shared" si="187"/>
        <v>6687.6</v>
      </c>
      <c r="Q493" s="154">
        <f t="shared" ref="Q493:Q503" si="190">ROUND(G493*M493,2)</f>
        <v>0</v>
      </c>
      <c r="R493" s="155" t="e">
        <f t="shared" si="178"/>
        <v>#DIV/0!</v>
      </c>
      <c r="S493" s="407"/>
      <c r="T493" s="49"/>
      <c r="U493" s="49"/>
      <c r="V493" s="49"/>
      <c r="W493" s="49"/>
      <c r="X493" s="49"/>
      <c r="Y493" s="53"/>
      <c r="Z493" s="49"/>
      <c r="AA493" s="49"/>
      <c r="AB493" s="49"/>
      <c r="AC493" s="49"/>
      <c r="AD493" s="49"/>
      <c r="AE493" s="49"/>
      <c r="AF493" s="49"/>
      <c r="AG493" s="49"/>
      <c r="AH493" s="49"/>
      <c r="AI493" s="49"/>
      <c r="AJ493" s="49"/>
      <c r="AK493" s="49"/>
      <c r="AL493" s="49"/>
      <c r="AM493" s="49"/>
      <c r="AN493" s="49"/>
    </row>
    <row r="494" spans="1:40" ht="28.5" x14ac:dyDescent="0.2">
      <c r="A494" s="59"/>
      <c r="B494" s="150" t="s">
        <v>1110</v>
      </c>
      <c r="C494" s="151" t="s">
        <v>1111</v>
      </c>
      <c r="D494" s="150" t="s">
        <v>67</v>
      </c>
      <c r="E494" s="150" t="s">
        <v>1112</v>
      </c>
      <c r="F494" s="152" t="s">
        <v>99</v>
      </c>
      <c r="G494" s="153">
        <v>118</v>
      </c>
      <c r="H494" s="154"/>
      <c r="I494" s="154">
        <f t="shared" si="185"/>
        <v>0</v>
      </c>
      <c r="J494" s="154">
        <v>5.0599999999999996</v>
      </c>
      <c r="K494" s="154">
        <v>70.48</v>
      </c>
      <c r="L494" s="375">
        <f t="shared" si="188"/>
        <v>0.20810000000000001</v>
      </c>
      <c r="M494" s="154">
        <f t="shared" si="172"/>
        <v>0</v>
      </c>
      <c r="N494" s="154">
        <f t="shared" si="189"/>
        <v>75.540000000000006</v>
      </c>
      <c r="O494" s="154">
        <f t="shared" si="186"/>
        <v>597.08000000000004</v>
      </c>
      <c r="P494" s="154">
        <f t="shared" si="187"/>
        <v>8316.64</v>
      </c>
      <c r="Q494" s="154">
        <f t="shared" si="190"/>
        <v>0</v>
      </c>
      <c r="R494" s="155" t="e">
        <f t="shared" si="178"/>
        <v>#DIV/0!</v>
      </c>
      <c r="S494" s="407"/>
      <c r="T494" s="49"/>
      <c r="U494" s="49"/>
      <c r="V494" s="49"/>
      <c r="W494" s="49"/>
      <c r="X494" s="49"/>
      <c r="Y494" s="53"/>
      <c r="Z494" s="49"/>
      <c r="AA494" s="49"/>
      <c r="AB494" s="49"/>
      <c r="AC494" s="49"/>
      <c r="AD494" s="49"/>
      <c r="AE494" s="49"/>
      <c r="AF494" s="49"/>
      <c r="AG494" s="49"/>
      <c r="AH494" s="49"/>
      <c r="AI494" s="49"/>
      <c r="AJ494" s="49"/>
      <c r="AK494" s="49"/>
      <c r="AL494" s="49"/>
      <c r="AM494" s="49"/>
      <c r="AN494" s="49"/>
    </row>
    <row r="495" spans="1:40" ht="28.5" x14ac:dyDescent="0.2">
      <c r="A495" s="59"/>
      <c r="B495" s="150" t="s">
        <v>1113</v>
      </c>
      <c r="C495" s="151" t="s">
        <v>1114</v>
      </c>
      <c r="D495" s="150" t="s">
        <v>67</v>
      </c>
      <c r="E495" s="150" t="s">
        <v>1115</v>
      </c>
      <c r="F495" s="152" t="s">
        <v>99</v>
      </c>
      <c r="G495" s="153">
        <v>36</v>
      </c>
      <c r="H495" s="154"/>
      <c r="I495" s="154">
        <f t="shared" si="185"/>
        <v>0</v>
      </c>
      <c r="J495" s="154">
        <v>2.98</v>
      </c>
      <c r="K495" s="154">
        <v>82.43</v>
      </c>
      <c r="L495" s="375">
        <f t="shared" si="188"/>
        <v>0.20810000000000001</v>
      </c>
      <c r="M495" s="154">
        <f t="shared" si="172"/>
        <v>0</v>
      </c>
      <c r="N495" s="154">
        <f t="shared" si="189"/>
        <v>85.410000000000011</v>
      </c>
      <c r="O495" s="154">
        <f t="shared" si="186"/>
        <v>107.28</v>
      </c>
      <c r="P495" s="154">
        <f t="shared" si="187"/>
        <v>2967.48</v>
      </c>
      <c r="Q495" s="154">
        <f t="shared" si="190"/>
        <v>0</v>
      </c>
      <c r="R495" s="155" t="e">
        <f t="shared" si="178"/>
        <v>#DIV/0!</v>
      </c>
      <c r="S495" s="407"/>
      <c r="T495" s="49"/>
      <c r="U495" s="49"/>
      <c r="V495" s="49"/>
      <c r="W495" s="49"/>
      <c r="X495" s="49"/>
      <c r="Y495" s="53"/>
      <c r="Z495" s="49"/>
      <c r="AA495" s="49"/>
      <c r="AB495" s="49"/>
      <c r="AC495" s="49"/>
      <c r="AD495" s="49"/>
      <c r="AE495" s="49"/>
      <c r="AF495" s="49"/>
      <c r="AG495" s="49"/>
      <c r="AH495" s="49"/>
      <c r="AI495" s="49"/>
      <c r="AJ495" s="49"/>
      <c r="AK495" s="49"/>
      <c r="AL495" s="49"/>
      <c r="AM495" s="49"/>
      <c r="AN495" s="49"/>
    </row>
    <row r="496" spans="1:40" ht="15" x14ac:dyDescent="0.2">
      <c r="A496" s="59"/>
      <c r="B496" s="150" t="s">
        <v>1116</v>
      </c>
      <c r="C496" s="151" t="s">
        <v>1117</v>
      </c>
      <c r="D496" s="150" t="s">
        <v>54</v>
      </c>
      <c r="E496" s="150" t="s">
        <v>1118</v>
      </c>
      <c r="F496" s="152" t="s">
        <v>99</v>
      </c>
      <c r="G496" s="153">
        <v>212</v>
      </c>
      <c r="H496" s="154"/>
      <c r="I496" s="154">
        <f t="shared" si="185"/>
        <v>0</v>
      </c>
      <c r="J496" s="154">
        <v>4.34</v>
      </c>
      <c r="K496" s="154">
        <v>13.99</v>
      </c>
      <c r="L496" s="375">
        <f t="shared" si="188"/>
        <v>0.20810000000000001</v>
      </c>
      <c r="M496" s="154">
        <f t="shared" si="172"/>
        <v>0</v>
      </c>
      <c r="N496" s="154">
        <f t="shared" si="189"/>
        <v>18.329999999999998</v>
      </c>
      <c r="O496" s="154">
        <f t="shared" si="186"/>
        <v>920.08</v>
      </c>
      <c r="P496" s="154">
        <f t="shared" si="187"/>
        <v>2965.88</v>
      </c>
      <c r="Q496" s="154">
        <f t="shared" si="190"/>
        <v>0</v>
      </c>
      <c r="R496" s="155" t="e">
        <f t="shared" si="178"/>
        <v>#DIV/0!</v>
      </c>
      <c r="S496" s="407"/>
      <c r="T496" s="49"/>
      <c r="U496" s="49"/>
      <c r="V496" s="49"/>
      <c r="W496" s="49"/>
      <c r="X496" s="49"/>
      <c r="Y496" s="53"/>
      <c r="Z496" s="49"/>
      <c r="AA496" s="49"/>
      <c r="AB496" s="49"/>
      <c r="AC496" s="49"/>
      <c r="AD496" s="49"/>
      <c r="AE496" s="49"/>
      <c r="AF496" s="49"/>
      <c r="AG496" s="49"/>
      <c r="AH496" s="49"/>
      <c r="AI496" s="49"/>
      <c r="AJ496" s="49"/>
      <c r="AK496" s="49"/>
      <c r="AL496" s="49"/>
      <c r="AM496" s="49"/>
      <c r="AN496" s="49"/>
    </row>
    <row r="497" spans="1:40" ht="13.5" customHeight="1" x14ac:dyDescent="0.2">
      <c r="A497" s="59"/>
      <c r="B497" s="150" t="s">
        <v>1119</v>
      </c>
      <c r="C497" s="151" t="s">
        <v>1120</v>
      </c>
      <c r="D497" s="150" t="s">
        <v>63</v>
      </c>
      <c r="E497" s="150" t="s">
        <v>1121</v>
      </c>
      <c r="F497" s="152" t="s">
        <v>69</v>
      </c>
      <c r="G497" s="153">
        <v>23</v>
      </c>
      <c r="H497" s="154"/>
      <c r="I497" s="154">
        <f t="shared" si="185"/>
        <v>0</v>
      </c>
      <c r="J497" s="154">
        <v>60.63</v>
      </c>
      <c r="K497" s="154">
        <v>418.04</v>
      </c>
      <c r="L497" s="375">
        <f t="shared" si="188"/>
        <v>0.20810000000000001</v>
      </c>
      <c r="M497" s="154">
        <f t="shared" si="172"/>
        <v>0</v>
      </c>
      <c r="N497" s="154">
        <f t="shared" si="189"/>
        <v>478.67</v>
      </c>
      <c r="O497" s="154">
        <f t="shared" si="186"/>
        <v>1394.49</v>
      </c>
      <c r="P497" s="154">
        <f t="shared" si="187"/>
        <v>9614.92</v>
      </c>
      <c r="Q497" s="154">
        <f t="shared" si="190"/>
        <v>0</v>
      </c>
      <c r="R497" s="155" t="e">
        <f t="shared" si="178"/>
        <v>#DIV/0!</v>
      </c>
      <c r="S497" s="407"/>
      <c r="T497" s="49"/>
      <c r="U497" s="49"/>
      <c r="V497" s="49"/>
      <c r="W497" s="49"/>
      <c r="X497" s="49"/>
      <c r="Y497" s="53"/>
      <c r="Z497" s="49"/>
      <c r="AA497" s="49"/>
      <c r="AB497" s="49"/>
      <c r="AC497" s="49"/>
      <c r="AD497" s="49"/>
      <c r="AE497" s="49"/>
      <c r="AF497" s="49"/>
      <c r="AG497" s="49"/>
      <c r="AH497" s="49"/>
      <c r="AI497" s="49"/>
      <c r="AJ497" s="49"/>
      <c r="AK497" s="49"/>
      <c r="AL497" s="49"/>
      <c r="AM497" s="49"/>
      <c r="AN497" s="49"/>
    </row>
    <row r="498" spans="1:40" ht="42.75" x14ac:dyDescent="0.2">
      <c r="A498" s="59"/>
      <c r="B498" s="150" t="s">
        <v>1122</v>
      </c>
      <c r="C498" s="151" t="s">
        <v>1123</v>
      </c>
      <c r="D498" s="150" t="s">
        <v>291</v>
      </c>
      <c r="E498" s="150" t="s">
        <v>1124</v>
      </c>
      <c r="F498" s="152" t="s">
        <v>110</v>
      </c>
      <c r="G498" s="153">
        <v>764</v>
      </c>
      <c r="H498" s="154"/>
      <c r="I498" s="154">
        <f t="shared" si="185"/>
        <v>0</v>
      </c>
      <c r="J498" s="154">
        <v>34.700000000000003</v>
      </c>
      <c r="K498" s="154">
        <v>46.56</v>
      </c>
      <c r="L498" s="375">
        <f t="shared" si="188"/>
        <v>0.20810000000000001</v>
      </c>
      <c r="M498" s="154">
        <f t="shared" si="172"/>
        <v>0</v>
      </c>
      <c r="N498" s="154">
        <f t="shared" si="189"/>
        <v>81.260000000000005</v>
      </c>
      <c r="O498" s="154">
        <f t="shared" si="186"/>
        <v>26510.799999999999</v>
      </c>
      <c r="P498" s="154">
        <f t="shared" si="187"/>
        <v>35571.839999999997</v>
      </c>
      <c r="Q498" s="154">
        <f t="shared" si="190"/>
        <v>0</v>
      </c>
      <c r="R498" s="155" t="e">
        <f t="shared" si="178"/>
        <v>#DIV/0!</v>
      </c>
      <c r="S498" s="407"/>
      <c r="T498" s="49"/>
      <c r="U498" s="49"/>
      <c r="V498" s="49"/>
      <c r="W498" s="49"/>
      <c r="X498" s="49"/>
      <c r="Y498" s="53"/>
      <c r="Z498" s="49"/>
      <c r="AA498" s="49"/>
      <c r="AB498" s="49"/>
      <c r="AC498" s="49"/>
      <c r="AD498" s="49"/>
      <c r="AE498" s="49"/>
      <c r="AF498" s="49"/>
      <c r="AG498" s="49"/>
      <c r="AH498" s="49"/>
      <c r="AI498" s="49"/>
      <c r="AJ498" s="49"/>
      <c r="AK498" s="49"/>
      <c r="AL498" s="49"/>
      <c r="AM498" s="49"/>
      <c r="AN498" s="49"/>
    </row>
    <row r="499" spans="1:40" ht="27" customHeight="1" x14ac:dyDescent="0.2">
      <c r="A499" s="59"/>
      <c r="B499" s="150" t="s">
        <v>1125</v>
      </c>
      <c r="C499" s="151" t="s">
        <v>1126</v>
      </c>
      <c r="D499" s="150" t="s">
        <v>63</v>
      </c>
      <c r="E499" s="150" t="s">
        <v>1127</v>
      </c>
      <c r="F499" s="152" t="s">
        <v>99</v>
      </c>
      <c r="G499" s="153">
        <v>10</v>
      </c>
      <c r="H499" s="154"/>
      <c r="I499" s="154">
        <f t="shared" si="185"/>
        <v>0</v>
      </c>
      <c r="J499" s="154">
        <v>17.38</v>
      </c>
      <c r="K499" s="154">
        <v>29.59</v>
      </c>
      <c r="L499" s="375">
        <f t="shared" si="188"/>
        <v>0.20810000000000001</v>
      </c>
      <c r="M499" s="154">
        <f t="shared" si="172"/>
        <v>0</v>
      </c>
      <c r="N499" s="154">
        <f t="shared" si="189"/>
        <v>46.97</v>
      </c>
      <c r="O499" s="154">
        <f t="shared" si="186"/>
        <v>173.8</v>
      </c>
      <c r="P499" s="154">
        <f t="shared" si="187"/>
        <v>295.89999999999998</v>
      </c>
      <c r="Q499" s="154">
        <f t="shared" si="190"/>
        <v>0</v>
      </c>
      <c r="R499" s="155" t="e">
        <f t="shared" si="178"/>
        <v>#DIV/0!</v>
      </c>
      <c r="S499" s="407"/>
      <c r="T499" s="49"/>
      <c r="U499" s="49"/>
      <c r="V499" s="49"/>
      <c r="W499" s="49"/>
      <c r="X499" s="49"/>
      <c r="Y499" s="53"/>
      <c r="Z499" s="49"/>
      <c r="AA499" s="49"/>
      <c r="AB499" s="49"/>
      <c r="AC499" s="49"/>
      <c r="AD499" s="49"/>
      <c r="AE499" s="49"/>
      <c r="AF499" s="49"/>
      <c r="AG499" s="49"/>
      <c r="AH499" s="49"/>
      <c r="AI499" s="49"/>
      <c r="AJ499" s="49"/>
      <c r="AK499" s="49"/>
      <c r="AL499" s="49"/>
      <c r="AM499" s="49"/>
      <c r="AN499" s="49"/>
    </row>
    <row r="500" spans="1:40" ht="15" x14ac:dyDescent="0.2">
      <c r="A500" s="59"/>
      <c r="B500" s="150" t="s">
        <v>1128</v>
      </c>
      <c r="C500" s="151" t="s">
        <v>1129</v>
      </c>
      <c r="D500" s="150" t="s">
        <v>63</v>
      </c>
      <c r="E500" s="150" t="s">
        <v>1130</v>
      </c>
      <c r="F500" s="152" t="s">
        <v>99</v>
      </c>
      <c r="G500" s="153">
        <v>84</v>
      </c>
      <c r="H500" s="154"/>
      <c r="I500" s="154">
        <f t="shared" si="185"/>
        <v>0</v>
      </c>
      <c r="J500" s="154">
        <v>17.38</v>
      </c>
      <c r="K500" s="154">
        <v>19.64</v>
      </c>
      <c r="L500" s="375">
        <f t="shared" si="188"/>
        <v>0.20810000000000001</v>
      </c>
      <c r="M500" s="154">
        <f t="shared" si="172"/>
        <v>0</v>
      </c>
      <c r="N500" s="154">
        <f t="shared" si="189"/>
        <v>37.019999999999996</v>
      </c>
      <c r="O500" s="154">
        <f t="shared" si="186"/>
        <v>1459.92</v>
      </c>
      <c r="P500" s="154">
        <f t="shared" si="187"/>
        <v>1649.76</v>
      </c>
      <c r="Q500" s="154">
        <f t="shared" si="190"/>
        <v>0</v>
      </c>
      <c r="R500" s="155" t="e">
        <f t="shared" si="178"/>
        <v>#DIV/0!</v>
      </c>
      <c r="S500" s="407"/>
      <c r="T500" s="49"/>
      <c r="U500" s="49"/>
      <c r="V500" s="49"/>
      <c r="W500" s="49"/>
      <c r="X500" s="49"/>
      <c r="Y500" s="53"/>
      <c r="Z500" s="49"/>
      <c r="AA500" s="49"/>
      <c r="AB500" s="49"/>
      <c r="AC500" s="49"/>
      <c r="AD500" s="49"/>
      <c r="AE500" s="49"/>
      <c r="AF500" s="49"/>
      <c r="AG500" s="49"/>
      <c r="AH500" s="49"/>
      <c r="AI500" s="49"/>
      <c r="AJ500" s="49"/>
      <c r="AK500" s="49"/>
      <c r="AL500" s="49"/>
      <c r="AM500" s="49"/>
      <c r="AN500" s="49"/>
    </row>
    <row r="501" spans="1:40" ht="15" x14ac:dyDescent="0.2">
      <c r="A501" s="59"/>
      <c r="B501" s="150" t="s">
        <v>1131</v>
      </c>
      <c r="C501" s="151" t="s">
        <v>1132</v>
      </c>
      <c r="D501" s="150" t="s">
        <v>54</v>
      </c>
      <c r="E501" s="150" t="s">
        <v>1133</v>
      </c>
      <c r="F501" s="152" t="s">
        <v>325</v>
      </c>
      <c r="G501" s="153">
        <v>98</v>
      </c>
      <c r="H501" s="154"/>
      <c r="I501" s="154">
        <f t="shared" si="185"/>
        <v>0</v>
      </c>
      <c r="J501" s="154">
        <v>15.82</v>
      </c>
      <c r="K501" s="154">
        <v>86.21</v>
      </c>
      <c r="L501" s="375">
        <f t="shared" si="188"/>
        <v>0.20810000000000001</v>
      </c>
      <c r="M501" s="154">
        <f t="shared" si="172"/>
        <v>0</v>
      </c>
      <c r="N501" s="154">
        <f t="shared" si="189"/>
        <v>102.03</v>
      </c>
      <c r="O501" s="154">
        <f t="shared" si="186"/>
        <v>1550.36</v>
      </c>
      <c r="P501" s="154">
        <f t="shared" si="187"/>
        <v>8448.58</v>
      </c>
      <c r="Q501" s="154">
        <f t="shared" si="190"/>
        <v>0</v>
      </c>
      <c r="R501" s="155" t="e">
        <f t="shared" si="178"/>
        <v>#DIV/0!</v>
      </c>
      <c r="S501" s="407"/>
      <c r="T501" s="49"/>
      <c r="U501" s="49"/>
      <c r="V501" s="49"/>
      <c r="W501" s="49"/>
      <c r="X501" s="49"/>
      <c r="Y501" s="53"/>
      <c r="Z501" s="49"/>
      <c r="AA501" s="49"/>
      <c r="AB501" s="49"/>
      <c r="AC501" s="49"/>
      <c r="AD501" s="49"/>
      <c r="AE501" s="49"/>
      <c r="AF501" s="49"/>
      <c r="AG501" s="49"/>
      <c r="AH501" s="49"/>
      <c r="AI501" s="49"/>
      <c r="AJ501" s="49"/>
      <c r="AK501" s="49"/>
      <c r="AL501" s="49"/>
      <c r="AM501" s="49"/>
      <c r="AN501" s="49"/>
    </row>
    <row r="502" spans="1:40" ht="15" x14ac:dyDescent="0.2">
      <c r="A502" s="59"/>
      <c r="B502" s="150" t="s">
        <v>1134</v>
      </c>
      <c r="C502" s="151" t="s">
        <v>1135</v>
      </c>
      <c r="D502" s="150" t="s">
        <v>54</v>
      </c>
      <c r="E502" s="150" t="s">
        <v>1136</v>
      </c>
      <c r="F502" s="152" t="s">
        <v>325</v>
      </c>
      <c r="G502" s="153">
        <v>72</v>
      </c>
      <c r="H502" s="154"/>
      <c r="I502" s="154">
        <f t="shared" si="185"/>
        <v>0</v>
      </c>
      <c r="J502" s="154">
        <v>1.96</v>
      </c>
      <c r="K502" s="154">
        <v>0.68</v>
      </c>
      <c r="L502" s="375">
        <f t="shared" si="188"/>
        <v>0.20810000000000001</v>
      </c>
      <c r="M502" s="154">
        <f t="shared" si="172"/>
        <v>0</v>
      </c>
      <c r="N502" s="154">
        <f t="shared" si="189"/>
        <v>2.64</v>
      </c>
      <c r="O502" s="154">
        <f t="shared" si="186"/>
        <v>141.12</v>
      </c>
      <c r="P502" s="154">
        <f t="shared" si="187"/>
        <v>48.96</v>
      </c>
      <c r="Q502" s="154">
        <f t="shared" si="190"/>
        <v>0</v>
      </c>
      <c r="R502" s="155" t="e">
        <f t="shared" si="178"/>
        <v>#DIV/0!</v>
      </c>
      <c r="S502" s="407"/>
      <c r="T502" s="49"/>
      <c r="U502" s="49"/>
      <c r="V502" s="49"/>
      <c r="W502" s="49"/>
      <c r="X502" s="49"/>
      <c r="Y502" s="53"/>
      <c r="Z502" s="49"/>
      <c r="AA502" s="49"/>
      <c r="AB502" s="49"/>
      <c r="AC502" s="49"/>
      <c r="AD502" s="49"/>
      <c r="AE502" s="49"/>
      <c r="AF502" s="49"/>
      <c r="AG502" s="49"/>
      <c r="AH502" s="49"/>
      <c r="AI502" s="49"/>
      <c r="AJ502" s="49"/>
      <c r="AK502" s="49"/>
      <c r="AL502" s="49"/>
      <c r="AM502" s="49"/>
      <c r="AN502" s="49"/>
    </row>
    <row r="503" spans="1:40" ht="28.5" x14ac:dyDescent="0.2">
      <c r="A503" s="59"/>
      <c r="B503" s="150" t="s">
        <v>1137</v>
      </c>
      <c r="C503" s="151" t="s">
        <v>1138</v>
      </c>
      <c r="D503" s="150" t="s">
        <v>67</v>
      </c>
      <c r="E503" s="150" t="s">
        <v>1139</v>
      </c>
      <c r="F503" s="152" t="s">
        <v>99</v>
      </c>
      <c r="G503" s="153">
        <v>30</v>
      </c>
      <c r="H503" s="154"/>
      <c r="I503" s="154">
        <f t="shared" si="185"/>
        <v>0</v>
      </c>
      <c r="J503" s="154">
        <v>8.1300000000000008</v>
      </c>
      <c r="K503" s="154">
        <v>23</v>
      </c>
      <c r="L503" s="375">
        <f t="shared" si="188"/>
        <v>0.20810000000000001</v>
      </c>
      <c r="M503" s="154">
        <f t="shared" si="172"/>
        <v>0</v>
      </c>
      <c r="N503" s="154">
        <f t="shared" si="189"/>
        <v>31.130000000000003</v>
      </c>
      <c r="O503" s="154">
        <f t="shared" si="186"/>
        <v>243.9</v>
      </c>
      <c r="P503" s="154">
        <f t="shared" si="187"/>
        <v>690</v>
      </c>
      <c r="Q503" s="154">
        <f t="shared" si="190"/>
        <v>0</v>
      </c>
      <c r="R503" s="155" t="e">
        <f t="shared" si="178"/>
        <v>#DIV/0!</v>
      </c>
      <c r="S503" s="407"/>
      <c r="T503" s="49"/>
      <c r="U503" s="49"/>
      <c r="V503" s="49"/>
      <c r="W503" s="49"/>
      <c r="X503" s="49"/>
      <c r="Y503" s="53"/>
      <c r="Z503" s="49"/>
      <c r="AA503" s="49"/>
      <c r="AB503" s="49"/>
      <c r="AC503" s="49"/>
      <c r="AD503" s="49"/>
      <c r="AE503" s="49"/>
      <c r="AF503" s="49"/>
      <c r="AG503" s="49"/>
      <c r="AH503" s="49"/>
      <c r="AI503" s="49"/>
      <c r="AJ503" s="49"/>
      <c r="AK503" s="49"/>
      <c r="AL503" s="49"/>
      <c r="AM503" s="49"/>
      <c r="AN503" s="49"/>
    </row>
    <row r="504" spans="1:40" ht="15" x14ac:dyDescent="0.2">
      <c r="A504" s="59"/>
      <c r="B504" s="146" t="s">
        <v>1140</v>
      </c>
      <c r="C504" s="146"/>
      <c r="D504" s="146"/>
      <c r="E504" s="146" t="s">
        <v>432</v>
      </c>
      <c r="F504" s="146"/>
      <c r="G504" s="147"/>
      <c r="H504" s="148"/>
      <c r="I504" s="205"/>
      <c r="J504" s="146"/>
      <c r="K504" s="146"/>
      <c r="L504" s="376"/>
      <c r="M504" s="376"/>
      <c r="N504" s="146"/>
      <c r="O504" s="146"/>
      <c r="P504" s="146"/>
      <c r="Q504" s="330">
        <f>SUM(Q505:Q510)</f>
        <v>0</v>
      </c>
      <c r="R504" s="331" t="e">
        <f t="shared" si="178"/>
        <v>#DIV/0!</v>
      </c>
      <c r="S504" s="407"/>
      <c r="T504" s="49"/>
      <c r="U504" s="49"/>
      <c r="V504" s="49"/>
      <c r="W504" s="49"/>
      <c r="X504" s="49"/>
      <c r="Y504" s="53"/>
      <c r="Z504" s="49"/>
      <c r="AA504" s="49"/>
      <c r="AB504" s="49"/>
      <c r="AC504" s="49"/>
      <c r="AD504" s="49"/>
      <c r="AE504" s="49"/>
      <c r="AF504" s="49"/>
      <c r="AG504" s="49"/>
      <c r="AH504" s="49"/>
      <c r="AI504" s="49"/>
      <c r="AJ504" s="49"/>
      <c r="AK504" s="49"/>
      <c r="AL504" s="49"/>
      <c r="AM504" s="49"/>
      <c r="AN504" s="49"/>
    </row>
    <row r="505" spans="1:40" ht="15.75" customHeight="1" x14ac:dyDescent="0.2">
      <c r="A505" s="49"/>
      <c r="B505" s="150" t="s">
        <v>1141</v>
      </c>
      <c r="C505" s="151" t="s">
        <v>1142</v>
      </c>
      <c r="D505" s="150" t="s">
        <v>63</v>
      </c>
      <c r="E505" s="150" t="s">
        <v>1143</v>
      </c>
      <c r="F505" s="152" t="s">
        <v>69</v>
      </c>
      <c r="G505" s="153">
        <v>1</v>
      </c>
      <c r="H505" s="154"/>
      <c r="I505" s="154">
        <f t="shared" ref="I505:I510" si="191">ROUND(G505*H505,2)</f>
        <v>0</v>
      </c>
      <c r="J505" s="154">
        <v>140.63999999999999</v>
      </c>
      <c r="K505" s="154">
        <v>8910</v>
      </c>
      <c r="L505" s="375">
        <f>$H$12</f>
        <v>0.1351</v>
      </c>
      <c r="M505" s="154">
        <f t="shared" si="172"/>
        <v>0</v>
      </c>
      <c r="N505" s="154">
        <f>J505+K505</f>
        <v>9050.64</v>
      </c>
      <c r="O505" s="154">
        <f t="shared" ref="O505:O510" si="192">ROUND(G505*J505,2)</f>
        <v>140.63999999999999</v>
      </c>
      <c r="P505" s="154">
        <f t="shared" ref="P505:P510" si="193">ROUND(G505*K505,2)</f>
        <v>8910</v>
      </c>
      <c r="Q505" s="154">
        <f>ROUND(G505*M505,2)</f>
        <v>0</v>
      </c>
      <c r="R505" s="155" t="e">
        <f t="shared" si="178"/>
        <v>#DIV/0!</v>
      </c>
      <c r="S505" s="407"/>
      <c r="T505" s="49"/>
      <c r="U505" s="49"/>
      <c r="V505" s="49"/>
      <c r="W505" s="49"/>
      <c r="X505" s="49"/>
      <c r="Y505" s="53"/>
      <c r="Z505" s="49"/>
      <c r="AA505" s="49"/>
      <c r="AB505" s="49"/>
      <c r="AC505" s="49"/>
      <c r="AD505" s="49"/>
      <c r="AE505" s="49"/>
      <c r="AF505" s="49"/>
      <c r="AG505" s="49"/>
      <c r="AH505" s="49"/>
      <c r="AI505" s="49"/>
      <c r="AJ505" s="49"/>
      <c r="AK505" s="49"/>
      <c r="AL505" s="49"/>
      <c r="AM505" s="49"/>
      <c r="AN505" s="49"/>
    </row>
    <row r="506" spans="1:40" ht="15.75" customHeight="1" x14ac:dyDescent="0.2">
      <c r="A506" s="49"/>
      <c r="B506" s="150" t="s">
        <v>1144</v>
      </c>
      <c r="C506" s="151" t="s">
        <v>1145</v>
      </c>
      <c r="D506" s="150" t="s">
        <v>63</v>
      </c>
      <c r="E506" s="150" t="s">
        <v>1146</v>
      </c>
      <c r="F506" s="152" t="s">
        <v>69</v>
      </c>
      <c r="G506" s="153">
        <v>1</v>
      </c>
      <c r="H506" s="154"/>
      <c r="I506" s="154">
        <f t="shared" si="191"/>
        <v>0</v>
      </c>
      <c r="J506" s="154">
        <v>74.63</v>
      </c>
      <c r="K506" s="154">
        <v>7105.76</v>
      </c>
      <c r="L506" s="375">
        <f t="shared" ref="L506:L510" si="194">$H$12</f>
        <v>0.1351</v>
      </c>
      <c r="M506" s="154">
        <f t="shared" si="172"/>
        <v>0</v>
      </c>
      <c r="N506" s="154">
        <f t="shared" ref="N506:N510" si="195">J506+K506</f>
        <v>7180.39</v>
      </c>
      <c r="O506" s="154">
        <f t="shared" si="192"/>
        <v>74.63</v>
      </c>
      <c r="P506" s="154">
        <f t="shared" si="193"/>
        <v>7105.76</v>
      </c>
      <c r="Q506" s="154">
        <f t="shared" ref="Q506:Q510" si="196">ROUND(G506*M506,2)</f>
        <v>0</v>
      </c>
      <c r="R506" s="155" t="e">
        <f t="shared" si="178"/>
        <v>#DIV/0!</v>
      </c>
      <c r="S506" s="407"/>
      <c r="T506" s="49"/>
      <c r="U506" s="49"/>
      <c r="V506" s="49"/>
      <c r="W506" s="49"/>
      <c r="X506" s="49"/>
      <c r="Y506" s="53"/>
      <c r="Z506" s="49"/>
      <c r="AA506" s="49"/>
      <c r="AB506" s="49"/>
      <c r="AC506" s="49"/>
      <c r="AD506" s="49"/>
      <c r="AE506" s="49"/>
      <c r="AF506" s="49"/>
      <c r="AG506" s="49"/>
      <c r="AH506" s="49"/>
      <c r="AI506" s="49"/>
      <c r="AJ506" s="49"/>
      <c r="AK506" s="49"/>
      <c r="AL506" s="49"/>
      <c r="AM506" s="49"/>
      <c r="AN506" s="49"/>
    </row>
    <row r="507" spans="1:40" ht="15.75" customHeight="1" x14ac:dyDescent="0.2">
      <c r="A507" s="49"/>
      <c r="B507" s="150" t="s">
        <v>1147</v>
      </c>
      <c r="C507" s="151" t="s">
        <v>1148</v>
      </c>
      <c r="D507" s="150" t="s">
        <v>63</v>
      </c>
      <c r="E507" s="150" t="s">
        <v>1149</v>
      </c>
      <c r="F507" s="152" t="s">
        <v>69</v>
      </c>
      <c r="G507" s="153">
        <v>1</v>
      </c>
      <c r="H507" s="154"/>
      <c r="I507" s="154">
        <f t="shared" si="191"/>
        <v>0</v>
      </c>
      <c r="J507" s="154">
        <v>232.07</v>
      </c>
      <c r="K507" s="154">
        <v>3658.63</v>
      </c>
      <c r="L507" s="375">
        <f t="shared" si="194"/>
        <v>0.1351</v>
      </c>
      <c r="M507" s="154">
        <f t="shared" si="172"/>
        <v>0</v>
      </c>
      <c r="N507" s="154">
        <f t="shared" si="195"/>
        <v>3890.7000000000003</v>
      </c>
      <c r="O507" s="154">
        <f t="shared" si="192"/>
        <v>232.07</v>
      </c>
      <c r="P507" s="154">
        <f t="shared" si="193"/>
        <v>3658.63</v>
      </c>
      <c r="Q507" s="154">
        <f t="shared" si="196"/>
        <v>0</v>
      </c>
      <c r="R507" s="155" t="e">
        <f t="shared" si="178"/>
        <v>#DIV/0!</v>
      </c>
      <c r="S507" s="407"/>
      <c r="T507" s="49"/>
      <c r="U507" s="49"/>
      <c r="V507" s="49"/>
      <c r="W507" s="49"/>
      <c r="X507" s="49"/>
      <c r="Y507" s="53"/>
      <c r="Z507" s="49"/>
      <c r="AA507" s="49"/>
      <c r="AB507" s="49"/>
      <c r="AC507" s="49"/>
      <c r="AD507" s="49"/>
      <c r="AE507" s="49"/>
      <c r="AF507" s="49"/>
      <c r="AG507" s="49"/>
      <c r="AH507" s="49"/>
      <c r="AI507" s="49"/>
      <c r="AJ507" s="49"/>
      <c r="AK507" s="49"/>
      <c r="AL507" s="49"/>
      <c r="AM507" s="49"/>
      <c r="AN507" s="49"/>
    </row>
    <row r="508" spans="1:40" ht="15.75" customHeight="1" x14ac:dyDescent="0.2">
      <c r="A508" s="49"/>
      <c r="B508" s="150" t="s">
        <v>1150</v>
      </c>
      <c r="C508" s="151" t="s">
        <v>1151</v>
      </c>
      <c r="D508" s="150" t="s">
        <v>63</v>
      </c>
      <c r="E508" s="150" t="s">
        <v>1152</v>
      </c>
      <c r="F508" s="152" t="s">
        <v>69</v>
      </c>
      <c r="G508" s="153">
        <v>1</v>
      </c>
      <c r="H508" s="154"/>
      <c r="I508" s="154">
        <f t="shared" si="191"/>
        <v>0</v>
      </c>
      <c r="J508" s="154">
        <v>304.58</v>
      </c>
      <c r="K508" s="154">
        <v>3967.89</v>
      </c>
      <c r="L508" s="375">
        <f t="shared" si="194"/>
        <v>0.1351</v>
      </c>
      <c r="M508" s="154">
        <f t="shared" si="172"/>
        <v>0</v>
      </c>
      <c r="N508" s="154">
        <f t="shared" si="195"/>
        <v>4272.47</v>
      </c>
      <c r="O508" s="154">
        <f t="shared" si="192"/>
        <v>304.58</v>
      </c>
      <c r="P508" s="154">
        <f t="shared" si="193"/>
        <v>3967.89</v>
      </c>
      <c r="Q508" s="154">
        <f t="shared" si="196"/>
        <v>0</v>
      </c>
      <c r="R508" s="155" t="e">
        <f t="shared" si="178"/>
        <v>#DIV/0!</v>
      </c>
      <c r="S508" s="407"/>
      <c r="T508" s="49"/>
      <c r="U508" s="49"/>
      <c r="V508" s="49"/>
      <c r="W508" s="49"/>
      <c r="X508" s="49"/>
      <c r="Y508" s="53"/>
      <c r="Z508" s="49"/>
      <c r="AA508" s="49"/>
      <c r="AB508" s="49"/>
      <c r="AC508" s="49"/>
      <c r="AD508" s="49"/>
      <c r="AE508" s="49"/>
      <c r="AF508" s="49"/>
      <c r="AG508" s="49"/>
      <c r="AH508" s="49"/>
      <c r="AI508" s="49"/>
      <c r="AJ508" s="49"/>
      <c r="AK508" s="49"/>
      <c r="AL508" s="49"/>
      <c r="AM508" s="49"/>
      <c r="AN508" s="49"/>
    </row>
    <row r="509" spans="1:40" ht="15.75" customHeight="1" x14ac:dyDescent="0.2">
      <c r="A509" s="49"/>
      <c r="B509" s="150" t="s">
        <v>1153</v>
      </c>
      <c r="C509" s="151" t="s">
        <v>1154</v>
      </c>
      <c r="D509" s="150" t="s">
        <v>63</v>
      </c>
      <c r="E509" s="150" t="s">
        <v>1155</v>
      </c>
      <c r="F509" s="152" t="s">
        <v>69</v>
      </c>
      <c r="G509" s="153">
        <v>1</v>
      </c>
      <c r="H509" s="154"/>
      <c r="I509" s="154">
        <f t="shared" si="191"/>
        <v>0</v>
      </c>
      <c r="J509" s="154">
        <v>92.42</v>
      </c>
      <c r="K509" s="154">
        <v>6372.93</v>
      </c>
      <c r="L509" s="375">
        <f t="shared" si="194"/>
        <v>0.1351</v>
      </c>
      <c r="M509" s="154">
        <f t="shared" si="172"/>
        <v>0</v>
      </c>
      <c r="N509" s="154">
        <f t="shared" si="195"/>
        <v>6465.35</v>
      </c>
      <c r="O509" s="154">
        <f t="shared" si="192"/>
        <v>92.42</v>
      </c>
      <c r="P509" s="154">
        <f t="shared" si="193"/>
        <v>6372.93</v>
      </c>
      <c r="Q509" s="154">
        <f t="shared" si="196"/>
        <v>0</v>
      </c>
      <c r="R509" s="155" t="e">
        <f t="shared" ref="R509:R540" si="197">Q509/$P$586</f>
        <v>#DIV/0!</v>
      </c>
      <c r="S509" s="407"/>
      <c r="T509" s="49"/>
      <c r="U509" s="49"/>
      <c r="V509" s="49"/>
      <c r="W509" s="49"/>
      <c r="X509" s="49"/>
      <c r="Y509" s="53"/>
      <c r="Z509" s="49"/>
      <c r="AA509" s="49"/>
      <c r="AB509" s="49"/>
      <c r="AC509" s="49"/>
      <c r="AD509" s="49"/>
      <c r="AE509" s="49"/>
      <c r="AF509" s="49"/>
      <c r="AG509" s="49"/>
      <c r="AH509" s="49"/>
      <c r="AI509" s="49"/>
      <c r="AJ509" s="49"/>
      <c r="AK509" s="49"/>
      <c r="AL509" s="49"/>
      <c r="AM509" s="49"/>
      <c r="AN509" s="49"/>
    </row>
    <row r="510" spans="1:40" ht="15.75" customHeight="1" x14ac:dyDescent="0.2">
      <c r="A510" s="49"/>
      <c r="B510" s="150" t="s">
        <v>1156</v>
      </c>
      <c r="C510" s="151" t="s">
        <v>1157</v>
      </c>
      <c r="D510" s="150" t="s">
        <v>63</v>
      </c>
      <c r="E510" s="150" t="s">
        <v>1158</v>
      </c>
      <c r="F510" s="152" t="s">
        <v>69</v>
      </c>
      <c r="G510" s="153">
        <v>1</v>
      </c>
      <c r="H510" s="154"/>
      <c r="I510" s="154">
        <f t="shared" si="191"/>
        <v>0</v>
      </c>
      <c r="J510" s="154">
        <v>60.89</v>
      </c>
      <c r="K510" s="154">
        <v>183.79</v>
      </c>
      <c r="L510" s="375">
        <f t="shared" si="194"/>
        <v>0.1351</v>
      </c>
      <c r="M510" s="154">
        <f t="shared" si="172"/>
        <v>0</v>
      </c>
      <c r="N510" s="154">
        <f t="shared" si="195"/>
        <v>244.68</v>
      </c>
      <c r="O510" s="154">
        <f t="shared" si="192"/>
        <v>60.89</v>
      </c>
      <c r="P510" s="154">
        <f t="shared" si="193"/>
        <v>183.79</v>
      </c>
      <c r="Q510" s="154">
        <f t="shared" si="196"/>
        <v>0</v>
      </c>
      <c r="R510" s="155" t="e">
        <f t="shared" si="197"/>
        <v>#DIV/0!</v>
      </c>
      <c r="S510" s="407"/>
      <c r="T510" s="49"/>
      <c r="U510" s="49"/>
      <c r="V510" s="49"/>
      <c r="W510" s="49"/>
      <c r="X510" s="49"/>
      <c r="Y510" s="53"/>
      <c r="Z510" s="49"/>
      <c r="AA510" s="49"/>
      <c r="AB510" s="49"/>
      <c r="AC510" s="49"/>
      <c r="AD510" s="49"/>
      <c r="AE510" s="49"/>
      <c r="AF510" s="49"/>
      <c r="AG510" s="49"/>
      <c r="AH510" s="49"/>
      <c r="AI510" s="49"/>
      <c r="AJ510" s="49"/>
      <c r="AK510" s="49"/>
      <c r="AL510" s="49"/>
      <c r="AM510" s="49"/>
      <c r="AN510" s="49"/>
    </row>
    <row r="511" spans="1:40" ht="15.75" customHeight="1" x14ac:dyDescent="0.2">
      <c r="A511" s="49"/>
      <c r="B511" s="146">
        <v>18</v>
      </c>
      <c r="C511" s="146"/>
      <c r="D511" s="146"/>
      <c r="E511" s="146" t="s">
        <v>1159</v>
      </c>
      <c r="F511" s="146"/>
      <c r="G511" s="147"/>
      <c r="H511" s="148"/>
      <c r="I511" s="205"/>
      <c r="J511" s="146"/>
      <c r="K511" s="146"/>
      <c r="L511" s="376"/>
      <c r="M511" s="376"/>
      <c r="N511" s="146"/>
      <c r="O511" s="146"/>
      <c r="P511" s="146"/>
      <c r="Q511" s="330">
        <f>SUM(Q512:Q532)</f>
        <v>0</v>
      </c>
      <c r="R511" s="331" t="e">
        <f t="shared" si="197"/>
        <v>#DIV/0!</v>
      </c>
      <c r="S511" s="407"/>
      <c r="T511" s="49"/>
      <c r="U511" s="49"/>
      <c r="V511" s="49"/>
      <c r="W511" s="49"/>
      <c r="X511" s="49"/>
      <c r="Y511" s="53"/>
      <c r="Z511" s="49"/>
      <c r="AA511" s="49"/>
      <c r="AB511" s="49"/>
      <c r="AC511" s="49"/>
      <c r="AD511" s="49"/>
      <c r="AE511" s="49"/>
      <c r="AF511" s="49"/>
      <c r="AG511" s="49"/>
      <c r="AH511" s="49"/>
      <c r="AI511" s="49"/>
      <c r="AJ511" s="49"/>
      <c r="AK511" s="49"/>
      <c r="AL511" s="49"/>
      <c r="AM511" s="49"/>
      <c r="AN511" s="49"/>
    </row>
    <row r="512" spans="1:40" ht="15.75" customHeight="1" x14ac:dyDescent="0.2">
      <c r="A512" s="49"/>
      <c r="B512" s="150" t="s">
        <v>1160</v>
      </c>
      <c r="C512" s="151" t="s">
        <v>784</v>
      </c>
      <c r="D512" s="150" t="s">
        <v>67</v>
      </c>
      <c r="E512" s="150" t="s">
        <v>785</v>
      </c>
      <c r="F512" s="152" t="s">
        <v>69</v>
      </c>
      <c r="G512" s="153">
        <v>52</v>
      </c>
      <c r="H512" s="154"/>
      <c r="I512" s="154">
        <f t="shared" ref="I512:I532" si="198">ROUND(G512*H512,2)</f>
        <v>0</v>
      </c>
      <c r="J512" s="154">
        <v>14.01</v>
      </c>
      <c r="K512" s="154">
        <v>8.31</v>
      </c>
      <c r="L512" s="375">
        <f>$H$9</f>
        <v>0.20810000000000001</v>
      </c>
      <c r="M512" s="154">
        <f t="shared" si="172"/>
        <v>0</v>
      </c>
      <c r="N512" s="154">
        <f>J512+K512</f>
        <v>22.32</v>
      </c>
      <c r="O512" s="154">
        <f t="shared" ref="O512:O532" si="199">ROUND(G512*J512,2)</f>
        <v>728.52</v>
      </c>
      <c r="P512" s="154">
        <f t="shared" ref="P512:P532" si="200">ROUND(G512*K512,2)</f>
        <v>432.12</v>
      </c>
      <c r="Q512" s="154">
        <f>ROUND(G512*M512,2)</f>
        <v>0</v>
      </c>
      <c r="R512" s="155" t="e">
        <f t="shared" si="197"/>
        <v>#DIV/0!</v>
      </c>
      <c r="S512" s="407"/>
      <c r="T512" s="49"/>
      <c r="U512" s="49"/>
      <c r="V512" s="49"/>
      <c r="W512" s="49"/>
      <c r="X512" s="49"/>
      <c r="Y512" s="53"/>
      <c r="Z512" s="49"/>
      <c r="AA512" s="49"/>
      <c r="AB512" s="49"/>
      <c r="AC512" s="49"/>
      <c r="AD512" s="49"/>
      <c r="AE512" s="49"/>
      <c r="AF512" s="49"/>
      <c r="AG512" s="49"/>
      <c r="AH512" s="49"/>
      <c r="AI512" s="49"/>
      <c r="AJ512" s="49"/>
      <c r="AK512" s="49"/>
      <c r="AL512" s="49"/>
      <c r="AM512" s="49"/>
      <c r="AN512" s="49"/>
    </row>
    <row r="513" spans="1:40" ht="15.75" customHeight="1" x14ac:dyDescent="0.2">
      <c r="A513" s="49"/>
      <c r="B513" s="150" t="s">
        <v>1161</v>
      </c>
      <c r="C513" s="151" t="s">
        <v>799</v>
      </c>
      <c r="D513" s="150" t="s">
        <v>54</v>
      </c>
      <c r="E513" s="150" t="s">
        <v>800</v>
      </c>
      <c r="F513" s="152" t="s">
        <v>325</v>
      </c>
      <c r="G513" s="153">
        <v>476</v>
      </c>
      <c r="H513" s="154"/>
      <c r="I513" s="154">
        <f t="shared" si="198"/>
        <v>0</v>
      </c>
      <c r="J513" s="154">
        <v>0.37</v>
      </c>
      <c r="K513" s="154">
        <v>0.12</v>
      </c>
      <c r="L513" s="375">
        <f t="shared" ref="L513:L532" si="201">$H$9</f>
        <v>0.20810000000000001</v>
      </c>
      <c r="M513" s="154">
        <f t="shared" si="172"/>
        <v>0</v>
      </c>
      <c r="N513" s="154">
        <f t="shared" ref="N513:N532" si="202">J513+K513</f>
        <v>0.49</v>
      </c>
      <c r="O513" s="154">
        <f t="shared" si="199"/>
        <v>176.12</v>
      </c>
      <c r="P513" s="154">
        <f t="shared" si="200"/>
        <v>57.12</v>
      </c>
      <c r="Q513" s="154">
        <f t="shared" ref="Q513:Q532" si="203">ROUND(G513*M513,2)</f>
        <v>0</v>
      </c>
      <c r="R513" s="155" t="e">
        <f t="shared" si="197"/>
        <v>#DIV/0!</v>
      </c>
      <c r="S513" s="407"/>
      <c r="T513" s="49"/>
      <c r="U513" s="49"/>
      <c r="V513" s="49"/>
      <c r="W513" s="49"/>
      <c r="X513" s="49"/>
      <c r="Y513" s="53"/>
      <c r="Z513" s="49"/>
      <c r="AA513" s="49"/>
      <c r="AB513" s="49"/>
      <c r="AC513" s="49"/>
      <c r="AD513" s="49"/>
      <c r="AE513" s="49"/>
      <c r="AF513" s="49"/>
      <c r="AG513" s="49"/>
      <c r="AH513" s="49"/>
      <c r="AI513" s="49"/>
      <c r="AJ513" s="49"/>
      <c r="AK513" s="49"/>
      <c r="AL513" s="49"/>
      <c r="AM513" s="49"/>
      <c r="AN513" s="49"/>
    </row>
    <row r="514" spans="1:40" ht="15.75" customHeight="1" x14ac:dyDescent="0.2">
      <c r="A514" s="49"/>
      <c r="B514" s="150" t="s">
        <v>1162</v>
      </c>
      <c r="C514" s="151" t="s">
        <v>802</v>
      </c>
      <c r="D514" s="150" t="s">
        <v>63</v>
      </c>
      <c r="E514" s="150" t="s">
        <v>803</v>
      </c>
      <c r="F514" s="152" t="s">
        <v>804</v>
      </c>
      <c r="G514" s="153">
        <v>75</v>
      </c>
      <c r="H514" s="154"/>
      <c r="I514" s="154">
        <f t="shared" si="198"/>
        <v>0</v>
      </c>
      <c r="J514" s="154">
        <v>4.58</v>
      </c>
      <c r="K514" s="154">
        <v>1.91</v>
      </c>
      <c r="L514" s="375">
        <f t="shared" si="201"/>
        <v>0.20810000000000001</v>
      </c>
      <c r="M514" s="154">
        <f t="shared" si="172"/>
        <v>0</v>
      </c>
      <c r="N514" s="154">
        <f t="shared" si="202"/>
        <v>6.49</v>
      </c>
      <c r="O514" s="154">
        <f t="shared" si="199"/>
        <v>343.5</v>
      </c>
      <c r="P514" s="154">
        <f t="shared" si="200"/>
        <v>143.25</v>
      </c>
      <c r="Q514" s="154">
        <f t="shared" si="203"/>
        <v>0</v>
      </c>
      <c r="R514" s="155" t="e">
        <f t="shared" si="197"/>
        <v>#DIV/0!</v>
      </c>
      <c r="S514" s="407"/>
      <c r="T514" s="49"/>
      <c r="U514" s="49"/>
      <c r="V514" s="49"/>
      <c r="W514" s="49"/>
      <c r="X514" s="49"/>
      <c r="Y514" s="53"/>
      <c r="Z514" s="49"/>
      <c r="AA514" s="49"/>
      <c r="AB514" s="49"/>
      <c r="AC514" s="49"/>
      <c r="AD514" s="49"/>
      <c r="AE514" s="49"/>
      <c r="AF514" s="49"/>
      <c r="AG514" s="49"/>
      <c r="AH514" s="49"/>
      <c r="AI514" s="49"/>
      <c r="AJ514" s="49"/>
      <c r="AK514" s="49"/>
      <c r="AL514" s="49"/>
      <c r="AM514" s="49"/>
      <c r="AN514" s="49"/>
    </row>
    <row r="515" spans="1:40" ht="15.75" customHeight="1" x14ac:dyDescent="0.2">
      <c r="A515" s="49"/>
      <c r="B515" s="150" t="s">
        <v>1163</v>
      </c>
      <c r="C515" s="151" t="s">
        <v>806</v>
      </c>
      <c r="D515" s="150" t="s">
        <v>63</v>
      </c>
      <c r="E515" s="150" t="s">
        <v>807</v>
      </c>
      <c r="F515" s="152" t="s">
        <v>69</v>
      </c>
      <c r="G515" s="153">
        <v>75</v>
      </c>
      <c r="H515" s="154"/>
      <c r="I515" s="154">
        <f t="shared" si="198"/>
        <v>0</v>
      </c>
      <c r="J515" s="154">
        <v>6.55</v>
      </c>
      <c r="K515" s="154">
        <v>4.37</v>
      </c>
      <c r="L515" s="375">
        <f t="shared" si="201"/>
        <v>0.20810000000000001</v>
      </c>
      <c r="M515" s="154">
        <f t="shared" si="172"/>
        <v>0</v>
      </c>
      <c r="N515" s="154">
        <f t="shared" si="202"/>
        <v>10.92</v>
      </c>
      <c r="O515" s="154">
        <f t="shared" si="199"/>
        <v>491.25</v>
      </c>
      <c r="P515" s="154">
        <f t="shared" si="200"/>
        <v>327.75</v>
      </c>
      <c r="Q515" s="154">
        <f t="shared" si="203"/>
        <v>0</v>
      </c>
      <c r="R515" s="155" t="e">
        <f t="shared" si="197"/>
        <v>#DIV/0!</v>
      </c>
      <c r="S515" s="407"/>
      <c r="T515" s="49"/>
      <c r="U515" s="49"/>
      <c r="V515" s="49"/>
      <c r="W515" s="49"/>
      <c r="X515" s="49"/>
      <c r="Y515" s="53"/>
      <c r="Z515" s="49"/>
      <c r="AA515" s="49"/>
      <c r="AB515" s="49"/>
      <c r="AC515" s="49"/>
      <c r="AD515" s="49"/>
      <c r="AE515" s="49"/>
      <c r="AF515" s="49"/>
      <c r="AG515" s="49"/>
      <c r="AH515" s="49"/>
      <c r="AI515" s="49"/>
      <c r="AJ515" s="49"/>
      <c r="AK515" s="49"/>
      <c r="AL515" s="49"/>
      <c r="AM515" s="49"/>
      <c r="AN515" s="49"/>
    </row>
    <row r="516" spans="1:40" ht="15.75" customHeight="1" x14ac:dyDescent="0.2">
      <c r="A516" s="49"/>
      <c r="B516" s="150" t="s">
        <v>1164</v>
      </c>
      <c r="C516" s="151" t="s">
        <v>809</v>
      </c>
      <c r="D516" s="150" t="s">
        <v>63</v>
      </c>
      <c r="E516" s="150" t="s">
        <v>810</v>
      </c>
      <c r="F516" s="152" t="s">
        <v>69</v>
      </c>
      <c r="G516" s="153">
        <v>240</v>
      </c>
      <c r="H516" s="154"/>
      <c r="I516" s="154">
        <f t="shared" si="198"/>
        <v>0</v>
      </c>
      <c r="J516" s="154">
        <v>0.53</v>
      </c>
      <c r="K516" s="154">
        <v>1.1299999999999999</v>
      </c>
      <c r="L516" s="375">
        <f t="shared" si="201"/>
        <v>0.20810000000000001</v>
      </c>
      <c r="M516" s="154">
        <f t="shared" si="172"/>
        <v>0</v>
      </c>
      <c r="N516" s="154">
        <f t="shared" si="202"/>
        <v>1.66</v>
      </c>
      <c r="O516" s="154">
        <f t="shared" si="199"/>
        <v>127.2</v>
      </c>
      <c r="P516" s="154">
        <f t="shared" si="200"/>
        <v>271.2</v>
      </c>
      <c r="Q516" s="154">
        <f t="shared" si="203"/>
        <v>0</v>
      </c>
      <c r="R516" s="155" t="e">
        <f t="shared" si="197"/>
        <v>#DIV/0!</v>
      </c>
      <c r="S516" s="407"/>
      <c r="T516" s="49"/>
      <c r="U516" s="49"/>
      <c r="V516" s="49"/>
      <c r="W516" s="49"/>
      <c r="X516" s="49"/>
      <c r="Y516" s="53"/>
      <c r="Z516" s="49"/>
      <c r="AA516" s="49"/>
      <c r="AB516" s="49"/>
      <c r="AC516" s="49"/>
      <c r="AD516" s="49"/>
      <c r="AE516" s="49"/>
      <c r="AF516" s="49"/>
      <c r="AG516" s="49"/>
      <c r="AH516" s="49"/>
      <c r="AI516" s="49"/>
      <c r="AJ516" s="49"/>
      <c r="AK516" s="49"/>
      <c r="AL516" s="49"/>
      <c r="AM516" s="49"/>
      <c r="AN516" s="49"/>
    </row>
    <row r="517" spans="1:40" ht="15.75" customHeight="1" x14ac:dyDescent="0.2">
      <c r="A517" s="49"/>
      <c r="B517" s="150" t="s">
        <v>1165</v>
      </c>
      <c r="C517" s="151" t="s">
        <v>812</v>
      </c>
      <c r="D517" s="150" t="s">
        <v>63</v>
      </c>
      <c r="E517" s="150" t="s">
        <v>813</v>
      </c>
      <c r="F517" s="152" t="s">
        <v>69</v>
      </c>
      <c r="G517" s="153">
        <v>75</v>
      </c>
      <c r="H517" s="154"/>
      <c r="I517" s="154">
        <f t="shared" si="198"/>
        <v>0</v>
      </c>
      <c r="J517" s="154">
        <v>0.84</v>
      </c>
      <c r="K517" s="154">
        <v>5.39</v>
      </c>
      <c r="L517" s="375">
        <f t="shared" si="201"/>
        <v>0.20810000000000001</v>
      </c>
      <c r="M517" s="154">
        <f t="shared" si="172"/>
        <v>0</v>
      </c>
      <c r="N517" s="154">
        <f t="shared" si="202"/>
        <v>6.2299999999999995</v>
      </c>
      <c r="O517" s="154">
        <f t="shared" si="199"/>
        <v>63</v>
      </c>
      <c r="P517" s="154">
        <f t="shared" si="200"/>
        <v>404.25</v>
      </c>
      <c r="Q517" s="154">
        <f t="shared" si="203"/>
        <v>0</v>
      </c>
      <c r="R517" s="155" t="e">
        <f t="shared" si="197"/>
        <v>#DIV/0!</v>
      </c>
      <c r="S517" s="407"/>
      <c r="T517" s="49"/>
      <c r="U517" s="49"/>
      <c r="V517" s="49"/>
      <c r="W517" s="49"/>
      <c r="X517" s="49"/>
      <c r="Y517" s="53"/>
      <c r="Z517" s="49"/>
      <c r="AA517" s="49"/>
      <c r="AB517" s="49"/>
      <c r="AC517" s="49"/>
      <c r="AD517" s="49"/>
      <c r="AE517" s="49"/>
      <c r="AF517" s="49"/>
      <c r="AG517" s="49"/>
      <c r="AH517" s="49"/>
      <c r="AI517" s="49"/>
      <c r="AJ517" s="49"/>
      <c r="AK517" s="49"/>
      <c r="AL517" s="49"/>
      <c r="AM517" s="49"/>
      <c r="AN517" s="49"/>
    </row>
    <row r="518" spans="1:40" ht="15.75" customHeight="1" x14ac:dyDescent="0.2">
      <c r="A518" s="49"/>
      <c r="B518" s="150" t="s">
        <v>1166</v>
      </c>
      <c r="C518" s="151" t="s">
        <v>815</v>
      </c>
      <c r="D518" s="150" t="s">
        <v>63</v>
      </c>
      <c r="E518" s="150" t="s">
        <v>816</v>
      </c>
      <c r="F518" s="152" t="s">
        <v>99</v>
      </c>
      <c r="G518" s="153">
        <v>75</v>
      </c>
      <c r="H518" s="154"/>
      <c r="I518" s="154">
        <f t="shared" si="198"/>
        <v>0</v>
      </c>
      <c r="J518" s="154">
        <v>13.04</v>
      </c>
      <c r="K518" s="154">
        <v>4.21</v>
      </c>
      <c r="L518" s="375">
        <f t="shared" si="201"/>
        <v>0.20810000000000001</v>
      </c>
      <c r="M518" s="154">
        <f t="shared" si="172"/>
        <v>0</v>
      </c>
      <c r="N518" s="154">
        <f t="shared" si="202"/>
        <v>17.25</v>
      </c>
      <c r="O518" s="154">
        <f t="shared" si="199"/>
        <v>978</v>
      </c>
      <c r="P518" s="154">
        <f t="shared" si="200"/>
        <v>315.75</v>
      </c>
      <c r="Q518" s="154">
        <f t="shared" si="203"/>
        <v>0</v>
      </c>
      <c r="R518" s="155" t="e">
        <f t="shared" si="197"/>
        <v>#DIV/0!</v>
      </c>
      <c r="S518" s="407"/>
      <c r="T518" s="49"/>
      <c r="U518" s="49"/>
      <c r="V518" s="49"/>
      <c r="W518" s="49"/>
      <c r="X518" s="49"/>
      <c r="Y518" s="53"/>
      <c r="Z518" s="49"/>
      <c r="AA518" s="49"/>
      <c r="AB518" s="49"/>
      <c r="AC518" s="49"/>
      <c r="AD518" s="49"/>
      <c r="AE518" s="49"/>
      <c r="AF518" s="49"/>
      <c r="AG518" s="49"/>
      <c r="AH518" s="49"/>
      <c r="AI518" s="49"/>
      <c r="AJ518" s="49"/>
      <c r="AK518" s="49"/>
      <c r="AL518" s="49"/>
      <c r="AM518" s="49"/>
      <c r="AN518" s="49"/>
    </row>
    <row r="519" spans="1:40" ht="15.75" customHeight="1" x14ac:dyDescent="0.2">
      <c r="A519" s="49"/>
      <c r="B519" s="150" t="s">
        <v>1167</v>
      </c>
      <c r="C519" s="151" t="s">
        <v>854</v>
      </c>
      <c r="D519" s="150" t="s">
        <v>63</v>
      </c>
      <c r="E519" s="150" t="s">
        <v>855</v>
      </c>
      <c r="F519" s="152" t="s">
        <v>69</v>
      </c>
      <c r="G519" s="153">
        <v>3</v>
      </c>
      <c r="H519" s="154"/>
      <c r="I519" s="154">
        <f t="shared" si="198"/>
        <v>0</v>
      </c>
      <c r="J519" s="154">
        <v>65.2</v>
      </c>
      <c r="K519" s="154">
        <v>198.38</v>
      </c>
      <c r="L519" s="375">
        <f t="shared" si="201"/>
        <v>0.20810000000000001</v>
      </c>
      <c r="M519" s="154">
        <f t="shared" si="172"/>
        <v>0</v>
      </c>
      <c r="N519" s="154">
        <f t="shared" si="202"/>
        <v>263.58</v>
      </c>
      <c r="O519" s="154">
        <f t="shared" si="199"/>
        <v>195.6</v>
      </c>
      <c r="P519" s="154">
        <f t="shared" si="200"/>
        <v>595.14</v>
      </c>
      <c r="Q519" s="154">
        <f t="shared" si="203"/>
        <v>0</v>
      </c>
      <c r="R519" s="155" t="e">
        <f t="shared" si="197"/>
        <v>#DIV/0!</v>
      </c>
      <c r="S519" s="407"/>
      <c r="T519" s="49"/>
      <c r="U519" s="49"/>
      <c r="V519" s="49"/>
      <c r="W519" s="49"/>
      <c r="X519" s="49"/>
      <c r="Y519" s="53"/>
      <c r="Z519" s="49"/>
      <c r="AA519" s="49"/>
      <c r="AB519" s="49"/>
      <c r="AC519" s="49"/>
      <c r="AD519" s="49"/>
      <c r="AE519" s="49"/>
      <c r="AF519" s="49"/>
      <c r="AG519" s="49"/>
      <c r="AH519" s="49"/>
      <c r="AI519" s="49"/>
      <c r="AJ519" s="49"/>
      <c r="AK519" s="49"/>
      <c r="AL519" s="49"/>
      <c r="AM519" s="49"/>
      <c r="AN519" s="49"/>
    </row>
    <row r="520" spans="1:40" ht="15.75" customHeight="1" x14ac:dyDescent="0.2">
      <c r="A520" s="49"/>
      <c r="B520" s="150" t="s">
        <v>1168</v>
      </c>
      <c r="C520" s="151" t="s">
        <v>1169</v>
      </c>
      <c r="D520" s="150" t="s">
        <v>67</v>
      </c>
      <c r="E520" s="150" t="s">
        <v>1170</v>
      </c>
      <c r="F520" s="152" t="s">
        <v>69</v>
      </c>
      <c r="G520" s="153">
        <v>39</v>
      </c>
      <c r="H520" s="154"/>
      <c r="I520" s="154">
        <f t="shared" si="198"/>
        <v>0</v>
      </c>
      <c r="J520" s="154">
        <v>9.83</v>
      </c>
      <c r="K520" s="154">
        <v>43.78</v>
      </c>
      <c r="L520" s="375">
        <f t="shared" si="201"/>
        <v>0.20810000000000001</v>
      </c>
      <c r="M520" s="154">
        <f t="shared" si="172"/>
        <v>0</v>
      </c>
      <c r="N520" s="154">
        <f t="shared" si="202"/>
        <v>53.61</v>
      </c>
      <c r="O520" s="154">
        <f t="shared" si="199"/>
        <v>383.37</v>
      </c>
      <c r="P520" s="154">
        <f t="shared" si="200"/>
        <v>1707.42</v>
      </c>
      <c r="Q520" s="154">
        <f t="shared" si="203"/>
        <v>0</v>
      </c>
      <c r="R520" s="155" t="e">
        <f t="shared" si="197"/>
        <v>#DIV/0!</v>
      </c>
      <c r="S520" s="407"/>
      <c r="T520" s="49"/>
      <c r="U520" s="49"/>
      <c r="V520" s="49"/>
      <c r="W520" s="49"/>
      <c r="X520" s="49"/>
      <c r="Y520" s="53"/>
      <c r="Z520" s="49"/>
      <c r="AA520" s="49"/>
      <c r="AB520" s="49"/>
      <c r="AC520" s="49"/>
      <c r="AD520" s="49"/>
      <c r="AE520" s="49"/>
      <c r="AF520" s="49"/>
      <c r="AG520" s="49"/>
      <c r="AH520" s="49"/>
      <c r="AI520" s="49"/>
      <c r="AJ520" s="49"/>
      <c r="AK520" s="49"/>
      <c r="AL520" s="49"/>
      <c r="AM520" s="49"/>
      <c r="AN520" s="49"/>
    </row>
    <row r="521" spans="1:40" ht="15.75" customHeight="1" x14ac:dyDescent="0.2">
      <c r="A521" s="49"/>
      <c r="B521" s="150" t="s">
        <v>1171</v>
      </c>
      <c r="C521" s="151" t="s">
        <v>974</v>
      </c>
      <c r="D521" s="150" t="s">
        <v>63</v>
      </c>
      <c r="E521" s="150" t="s">
        <v>975</v>
      </c>
      <c r="F521" s="152" t="s">
        <v>69</v>
      </c>
      <c r="G521" s="153">
        <v>6</v>
      </c>
      <c r="H521" s="154"/>
      <c r="I521" s="154">
        <f t="shared" si="198"/>
        <v>0</v>
      </c>
      <c r="J521" s="154">
        <v>6.49</v>
      </c>
      <c r="K521" s="154">
        <v>9.25</v>
      </c>
      <c r="L521" s="375">
        <f t="shared" si="201"/>
        <v>0.20810000000000001</v>
      </c>
      <c r="M521" s="154">
        <f t="shared" si="172"/>
        <v>0</v>
      </c>
      <c r="N521" s="154">
        <f t="shared" si="202"/>
        <v>15.74</v>
      </c>
      <c r="O521" s="154">
        <f t="shared" si="199"/>
        <v>38.94</v>
      </c>
      <c r="P521" s="154">
        <f t="shared" si="200"/>
        <v>55.5</v>
      </c>
      <c r="Q521" s="154">
        <f t="shared" si="203"/>
        <v>0</v>
      </c>
      <c r="R521" s="155" t="e">
        <f t="shared" si="197"/>
        <v>#DIV/0!</v>
      </c>
      <c r="S521" s="407"/>
      <c r="T521" s="49"/>
      <c r="U521" s="49"/>
      <c r="V521" s="49"/>
      <c r="W521" s="49"/>
      <c r="X521" s="49"/>
      <c r="Y521" s="53"/>
      <c r="Z521" s="49"/>
      <c r="AA521" s="49"/>
      <c r="AB521" s="49"/>
      <c r="AC521" s="49"/>
      <c r="AD521" s="49"/>
      <c r="AE521" s="49"/>
      <c r="AF521" s="49"/>
      <c r="AG521" s="49"/>
      <c r="AH521" s="49"/>
      <c r="AI521" s="49"/>
      <c r="AJ521" s="49"/>
      <c r="AK521" s="49"/>
      <c r="AL521" s="49"/>
      <c r="AM521" s="49"/>
      <c r="AN521" s="49"/>
    </row>
    <row r="522" spans="1:40" ht="15.75" customHeight="1" x14ac:dyDescent="0.2">
      <c r="A522" s="49"/>
      <c r="B522" s="150" t="s">
        <v>1172</v>
      </c>
      <c r="C522" s="151" t="s">
        <v>977</v>
      </c>
      <c r="D522" s="150" t="s">
        <v>63</v>
      </c>
      <c r="E522" s="150" t="s">
        <v>978</v>
      </c>
      <c r="F522" s="152" t="s">
        <v>69</v>
      </c>
      <c r="G522" s="153">
        <v>24</v>
      </c>
      <c r="H522" s="154"/>
      <c r="I522" s="154">
        <f t="shared" si="198"/>
        <v>0</v>
      </c>
      <c r="J522" s="154">
        <v>6.53</v>
      </c>
      <c r="K522" s="154">
        <v>7.35</v>
      </c>
      <c r="L522" s="375">
        <f t="shared" si="201"/>
        <v>0.20810000000000001</v>
      </c>
      <c r="M522" s="154">
        <f t="shared" si="172"/>
        <v>0</v>
      </c>
      <c r="N522" s="154">
        <f t="shared" si="202"/>
        <v>13.879999999999999</v>
      </c>
      <c r="O522" s="154">
        <f t="shared" si="199"/>
        <v>156.72</v>
      </c>
      <c r="P522" s="154">
        <f t="shared" si="200"/>
        <v>176.4</v>
      </c>
      <c r="Q522" s="154">
        <f t="shared" si="203"/>
        <v>0</v>
      </c>
      <c r="R522" s="155" t="e">
        <f t="shared" si="197"/>
        <v>#DIV/0!</v>
      </c>
      <c r="S522" s="407"/>
      <c r="T522" s="49"/>
      <c r="U522" s="49"/>
      <c r="V522" s="49"/>
      <c r="W522" s="49"/>
      <c r="X522" s="49"/>
      <c r="Y522" s="53"/>
      <c r="Z522" s="49"/>
      <c r="AA522" s="49"/>
      <c r="AB522" s="49"/>
      <c r="AC522" s="49"/>
      <c r="AD522" s="49"/>
      <c r="AE522" s="49"/>
      <c r="AF522" s="49"/>
      <c r="AG522" s="49"/>
      <c r="AH522" s="49"/>
      <c r="AI522" s="49"/>
      <c r="AJ522" s="49"/>
      <c r="AK522" s="49"/>
      <c r="AL522" s="49"/>
      <c r="AM522" s="49"/>
      <c r="AN522" s="49"/>
    </row>
    <row r="523" spans="1:40" ht="15.75" customHeight="1" x14ac:dyDescent="0.2">
      <c r="A523" s="49"/>
      <c r="B523" s="150" t="s">
        <v>1173</v>
      </c>
      <c r="C523" s="151" t="s">
        <v>1174</v>
      </c>
      <c r="D523" s="150" t="s">
        <v>54</v>
      </c>
      <c r="E523" s="150" t="s">
        <v>1175</v>
      </c>
      <c r="F523" s="152" t="s">
        <v>325</v>
      </c>
      <c r="G523" s="153">
        <v>2</v>
      </c>
      <c r="H523" s="154"/>
      <c r="I523" s="154">
        <f t="shared" si="198"/>
        <v>0</v>
      </c>
      <c r="J523" s="154">
        <v>7.89</v>
      </c>
      <c r="K523" s="154">
        <v>54.91</v>
      </c>
      <c r="L523" s="375">
        <f t="shared" si="201"/>
        <v>0.20810000000000001</v>
      </c>
      <c r="M523" s="154">
        <f t="shared" si="172"/>
        <v>0</v>
      </c>
      <c r="N523" s="154">
        <f t="shared" si="202"/>
        <v>62.8</v>
      </c>
      <c r="O523" s="154">
        <f t="shared" si="199"/>
        <v>15.78</v>
      </c>
      <c r="P523" s="154">
        <f t="shared" si="200"/>
        <v>109.82</v>
      </c>
      <c r="Q523" s="154">
        <f t="shared" si="203"/>
        <v>0</v>
      </c>
      <c r="R523" s="155" t="e">
        <f t="shared" si="197"/>
        <v>#DIV/0!</v>
      </c>
      <c r="S523" s="407"/>
      <c r="T523" s="49"/>
      <c r="U523" s="49"/>
      <c r="V523" s="49"/>
      <c r="W523" s="49"/>
      <c r="X523" s="49"/>
      <c r="Y523" s="53"/>
      <c r="Z523" s="49"/>
      <c r="AA523" s="49"/>
      <c r="AB523" s="49"/>
      <c r="AC523" s="49"/>
      <c r="AD523" s="49"/>
      <c r="AE523" s="49"/>
      <c r="AF523" s="49"/>
      <c r="AG523" s="49"/>
      <c r="AH523" s="49"/>
      <c r="AI523" s="49"/>
      <c r="AJ523" s="49"/>
      <c r="AK523" s="49"/>
      <c r="AL523" s="49"/>
      <c r="AM523" s="49"/>
      <c r="AN523" s="49"/>
    </row>
    <row r="524" spans="1:40" ht="15.75" customHeight="1" x14ac:dyDescent="0.2">
      <c r="A524" s="49"/>
      <c r="B524" s="150" t="s">
        <v>1176</v>
      </c>
      <c r="C524" s="151" t="s">
        <v>1177</v>
      </c>
      <c r="D524" s="150" t="s">
        <v>54</v>
      </c>
      <c r="E524" s="150" t="s">
        <v>1178</v>
      </c>
      <c r="F524" s="152" t="s">
        <v>325</v>
      </c>
      <c r="G524" s="153">
        <v>27.5</v>
      </c>
      <c r="H524" s="154"/>
      <c r="I524" s="154">
        <f t="shared" si="198"/>
        <v>0</v>
      </c>
      <c r="J524" s="154">
        <v>11.85</v>
      </c>
      <c r="K524" s="154">
        <v>82.44</v>
      </c>
      <c r="L524" s="375">
        <f t="shared" si="201"/>
        <v>0.20810000000000001</v>
      </c>
      <c r="M524" s="154">
        <f t="shared" si="172"/>
        <v>0</v>
      </c>
      <c r="N524" s="154">
        <f t="shared" si="202"/>
        <v>94.289999999999992</v>
      </c>
      <c r="O524" s="154">
        <f t="shared" si="199"/>
        <v>325.88</v>
      </c>
      <c r="P524" s="154">
        <f t="shared" si="200"/>
        <v>2267.1</v>
      </c>
      <c r="Q524" s="154">
        <f t="shared" si="203"/>
        <v>0</v>
      </c>
      <c r="R524" s="155" t="e">
        <f t="shared" si="197"/>
        <v>#DIV/0!</v>
      </c>
      <c r="S524" s="407"/>
      <c r="T524" s="49"/>
      <c r="U524" s="49"/>
      <c r="V524" s="49"/>
      <c r="W524" s="49"/>
      <c r="X524" s="49"/>
      <c r="Y524" s="53"/>
      <c r="Z524" s="49"/>
      <c r="AA524" s="49"/>
      <c r="AB524" s="49"/>
      <c r="AC524" s="49"/>
      <c r="AD524" s="49"/>
      <c r="AE524" s="49"/>
      <c r="AF524" s="49"/>
      <c r="AG524" s="49"/>
      <c r="AH524" s="49"/>
      <c r="AI524" s="49"/>
      <c r="AJ524" s="49"/>
      <c r="AK524" s="49"/>
      <c r="AL524" s="49"/>
      <c r="AM524" s="49"/>
      <c r="AN524" s="49"/>
    </row>
    <row r="525" spans="1:40" ht="15.75" customHeight="1" x14ac:dyDescent="0.2">
      <c r="A525" s="49"/>
      <c r="B525" s="150" t="s">
        <v>1179</v>
      </c>
      <c r="C525" s="151" t="s">
        <v>1180</v>
      </c>
      <c r="D525" s="150" t="s">
        <v>54</v>
      </c>
      <c r="E525" s="150" t="s">
        <v>1181</v>
      </c>
      <c r="F525" s="152" t="s">
        <v>325</v>
      </c>
      <c r="G525" s="153">
        <v>75</v>
      </c>
      <c r="H525" s="154"/>
      <c r="I525" s="154">
        <f t="shared" si="198"/>
        <v>0</v>
      </c>
      <c r="J525" s="154">
        <v>7.89</v>
      </c>
      <c r="K525" s="154">
        <v>8.4</v>
      </c>
      <c r="L525" s="375">
        <f t="shared" si="201"/>
        <v>0.20810000000000001</v>
      </c>
      <c r="M525" s="154">
        <f t="shared" si="172"/>
        <v>0</v>
      </c>
      <c r="N525" s="154">
        <f t="shared" si="202"/>
        <v>16.29</v>
      </c>
      <c r="O525" s="154">
        <f t="shared" si="199"/>
        <v>591.75</v>
      </c>
      <c r="P525" s="154">
        <f t="shared" si="200"/>
        <v>630</v>
      </c>
      <c r="Q525" s="154">
        <f t="shared" si="203"/>
        <v>0</v>
      </c>
      <c r="R525" s="155" t="e">
        <f t="shared" si="197"/>
        <v>#DIV/0!</v>
      </c>
      <c r="S525" s="407"/>
      <c r="T525" s="49"/>
      <c r="U525" s="49"/>
      <c r="V525" s="49"/>
      <c r="W525" s="49"/>
      <c r="X525" s="49"/>
      <c r="Y525" s="53"/>
      <c r="Z525" s="49"/>
      <c r="AA525" s="49"/>
      <c r="AB525" s="49"/>
      <c r="AC525" s="49"/>
      <c r="AD525" s="49"/>
      <c r="AE525" s="49"/>
      <c r="AF525" s="49"/>
      <c r="AG525" s="49"/>
      <c r="AH525" s="49"/>
      <c r="AI525" s="49"/>
      <c r="AJ525" s="49"/>
      <c r="AK525" s="49"/>
      <c r="AL525" s="49"/>
      <c r="AM525" s="49"/>
      <c r="AN525" s="49"/>
    </row>
    <row r="526" spans="1:40" ht="15.75" customHeight="1" x14ac:dyDescent="0.2">
      <c r="A526" s="49"/>
      <c r="B526" s="150" t="s">
        <v>1182</v>
      </c>
      <c r="C526" s="151" t="s">
        <v>1183</v>
      </c>
      <c r="D526" s="150" t="s">
        <v>54</v>
      </c>
      <c r="E526" s="150" t="s">
        <v>1184</v>
      </c>
      <c r="F526" s="152" t="s">
        <v>325</v>
      </c>
      <c r="G526" s="153">
        <v>2</v>
      </c>
      <c r="H526" s="154"/>
      <c r="I526" s="154">
        <f t="shared" si="198"/>
        <v>0</v>
      </c>
      <c r="J526" s="154">
        <v>7.89</v>
      </c>
      <c r="K526" s="154">
        <v>23.2</v>
      </c>
      <c r="L526" s="375">
        <f t="shared" si="201"/>
        <v>0.20810000000000001</v>
      </c>
      <c r="M526" s="154">
        <f t="shared" si="172"/>
        <v>0</v>
      </c>
      <c r="N526" s="154">
        <f t="shared" si="202"/>
        <v>31.09</v>
      </c>
      <c r="O526" s="154">
        <f t="shared" si="199"/>
        <v>15.78</v>
      </c>
      <c r="P526" s="154">
        <f t="shared" si="200"/>
        <v>46.4</v>
      </c>
      <c r="Q526" s="154">
        <f t="shared" si="203"/>
        <v>0</v>
      </c>
      <c r="R526" s="155" t="e">
        <f t="shared" si="197"/>
        <v>#DIV/0!</v>
      </c>
      <c r="S526" s="407"/>
      <c r="T526" s="49"/>
      <c r="U526" s="49"/>
      <c r="V526" s="49"/>
      <c r="W526" s="49"/>
      <c r="X526" s="49"/>
      <c r="Y526" s="53"/>
      <c r="Z526" s="49"/>
      <c r="AA526" s="49"/>
      <c r="AB526" s="49"/>
      <c r="AC526" s="49"/>
      <c r="AD526" s="49"/>
      <c r="AE526" s="49"/>
      <c r="AF526" s="49"/>
      <c r="AG526" s="49"/>
      <c r="AH526" s="49"/>
      <c r="AI526" s="49"/>
      <c r="AJ526" s="49"/>
      <c r="AK526" s="49"/>
      <c r="AL526" s="49"/>
      <c r="AM526" s="49"/>
      <c r="AN526" s="49"/>
    </row>
    <row r="527" spans="1:40" ht="15.75" customHeight="1" x14ac:dyDescent="0.2">
      <c r="A527" s="49"/>
      <c r="B527" s="150" t="s">
        <v>1185</v>
      </c>
      <c r="C527" s="151" t="s">
        <v>1186</v>
      </c>
      <c r="D527" s="150" t="s">
        <v>63</v>
      </c>
      <c r="E527" s="150" t="s">
        <v>1187</v>
      </c>
      <c r="F527" s="152" t="s">
        <v>69</v>
      </c>
      <c r="G527" s="153">
        <v>60</v>
      </c>
      <c r="H527" s="154"/>
      <c r="I527" s="154">
        <f t="shared" si="198"/>
        <v>0</v>
      </c>
      <c r="J527" s="154">
        <v>6.07</v>
      </c>
      <c r="K527" s="154">
        <v>3.71</v>
      </c>
      <c r="L527" s="375">
        <f t="shared" si="201"/>
        <v>0.20810000000000001</v>
      </c>
      <c r="M527" s="154">
        <f t="shared" si="172"/>
        <v>0</v>
      </c>
      <c r="N527" s="154">
        <f t="shared" si="202"/>
        <v>9.7800000000000011</v>
      </c>
      <c r="O527" s="154">
        <f t="shared" si="199"/>
        <v>364.2</v>
      </c>
      <c r="P527" s="154">
        <f t="shared" si="200"/>
        <v>222.6</v>
      </c>
      <c r="Q527" s="154">
        <f t="shared" si="203"/>
        <v>0</v>
      </c>
      <c r="R527" s="155" t="e">
        <f t="shared" si="197"/>
        <v>#DIV/0!</v>
      </c>
      <c r="S527" s="407"/>
      <c r="T527" s="49"/>
      <c r="U527" s="49"/>
      <c r="V527" s="49"/>
      <c r="W527" s="49"/>
      <c r="X527" s="49"/>
      <c r="Y527" s="53"/>
      <c r="Z527" s="49"/>
      <c r="AA527" s="49"/>
      <c r="AB527" s="49"/>
      <c r="AC527" s="49"/>
      <c r="AD527" s="49"/>
      <c r="AE527" s="49"/>
      <c r="AF527" s="49"/>
      <c r="AG527" s="49"/>
      <c r="AH527" s="49"/>
      <c r="AI527" s="49"/>
      <c r="AJ527" s="49"/>
      <c r="AK527" s="49"/>
      <c r="AL527" s="49"/>
      <c r="AM527" s="49"/>
      <c r="AN527" s="49"/>
    </row>
    <row r="528" spans="1:40" ht="15.75" customHeight="1" x14ac:dyDescent="0.2">
      <c r="A528" s="49"/>
      <c r="B528" s="150" t="s">
        <v>1188</v>
      </c>
      <c r="C528" s="151" t="s">
        <v>1189</v>
      </c>
      <c r="D528" s="150" t="s">
        <v>54</v>
      </c>
      <c r="E528" s="150" t="s">
        <v>1190</v>
      </c>
      <c r="F528" s="152" t="s">
        <v>325</v>
      </c>
      <c r="G528" s="153">
        <v>2</v>
      </c>
      <c r="H528" s="154"/>
      <c r="I528" s="154">
        <f t="shared" si="198"/>
        <v>0</v>
      </c>
      <c r="J528" s="154">
        <v>13.84</v>
      </c>
      <c r="K528" s="154">
        <v>5.9</v>
      </c>
      <c r="L528" s="375">
        <f t="shared" si="201"/>
        <v>0.20810000000000001</v>
      </c>
      <c r="M528" s="154">
        <f t="shared" si="172"/>
        <v>0</v>
      </c>
      <c r="N528" s="154">
        <f t="shared" si="202"/>
        <v>19.740000000000002</v>
      </c>
      <c r="O528" s="154">
        <f t="shared" si="199"/>
        <v>27.68</v>
      </c>
      <c r="P528" s="154">
        <f t="shared" si="200"/>
        <v>11.8</v>
      </c>
      <c r="Q528" s="154">
        <f t="shared" si="203"/>
        <v>0</v>
      </c>
      <c r="R528" s="155" t="e">
        <f t="shared" si="197"/>
        <v>#DIV/0!</v>
      </c>
      <c r="S528" s="407"/>
      <c r="T528" s="49"/>
      <c r="U528" s="49"/>
      <c r="V528" s="49"/>
      <c r="W528" s="49"/>
      <c r="X528" s="49"/>
      <c r="Y528" s="53"/>
      <c r="Z528" s="49"/>
      <c r="AA528" s="49"/>
      <c r="AB528" s="49"/>
      <c r="AC528" s="49"/>
      <c r="AD528" s="49"/>
      <c r="AE528" s="49"/>
      <c r="AF528" s="49"/>
      <c r="AG528" s="49"/>
      <c r="AH528" s="49"/>
      <c r="AI528" s="49"/>
      <c r="AJ528" s="49"/>
      <c r="AK528" s="49"/>
      <c r="AL528" s="49"/>
      <c r="AM528" s="49"/>
      <c r="AN528" s="49"/>
    </row>
    <row r="529" spans="1:40" ht="15.75" customHeight="1" x14ac:dyDescent="0.2">
      <c r="A529" s="49"/>
      <c r="B529" s="150" t="s">
        <v>1191</v>
      </c>
      <c r="C529" s="151" t="s">
        <v>998</v>
      </c>
      <c r="D529" s="150" t="s">
        <v>67</v>
      </c>
      <c r="E529" s="150" t="s">
        <v>999</v>
      </c>
      <c r="F529" s="152" t="s">
        <v>99</v>
      </c>
      <c r="G529" s="153">
        <v>140.9</v>
      </c>
      <c r="H529" s="154"/>
      <c r="I529" s="154">
        <f t="shared" si="198"/>
        <v>0</v>
      </c>
      <c r="J529" s="154">
        <v>11.57</v>
      </c>
      <c r="K529" s="154">
        <v>18.25</v>
      </c>
      <c r="L529" s="375">
        <f t="shared" si="201"/>
        <v>0.20810000000000001</v>
      </c>
      <c r="M529" s="154">
        <f t="shared" si="172"/>
        <v>0</v>
      </c>
      <c r="N529" s="154">
        <f t="shared" si="202"/>
        <v>29.82</v>
      </c>
      <c r="O529" s="154">
        <f t="shared" si="199"/>
        <v>1630.21</v>
      </c>
      <c r="P529" s="154">
        <f t="shared" si="200"/>
        <v>2571.4299999999998</v>
      </c>
      <c r="Q529" s="154">
        <f t="shared" si="203"/>
        <v>0</v>
      </c>
      <c r="R529" s="155" t="e">
        <f t="shared" si="197"/>
        <v>#DIV/0!</v>
      </c>
      <c r="S529" s="407"/>
      <c r="T529" s="49"/>
      <c r="U529" s="49"/>
      <c r="V529" s="49"/>
      <c r="W529" s="49"/>
      <c r="X529" s="49"/>
      <c r="Y529" s="53"/>
      <c r="Z529" s="49"/>
      <c r="AA529" s="49"/>
      <c r="AB529" s="49"/>
      <c r="AC529" s="49"/>
      <c r="AD529" s="49"/>
      <c r="AE529" s="49"/>
      <c r="AF529" s="49"/>
      <c r="AG529" s="49"/>
      <c r="AH529" s="49"/>
      <c r="AI529" s="49"/>
      <c r="AJ529" s="49"/>
      <c r="AK529" s="49"/>
      <c r="AL529" s="49"/>
      <c r="AM529" s="49"/>
      <c r="AN529" s="49"/>
    </row>
    <row r="530" spans="1:40" ht="15.75" customHeight="1" x14ac:dyDescent="0.2">
      <c r="A530" s="49"/>
      <c r="B530" s="150" t="s">
        <v>1192</v>
      </c>
      <c r="C530" s="151" t="s">
        <v>1001</v>
      </c>
      <c r="D530" s="150" t="s">
        <v>67</v>
      </c>
      <c r="E530" s="150" t="s">
        <v>1002</v>
      </c>
      <c r="F530" s="152" t="s">
        <v>99</v>
      </c>
      <c r="G530" s="153">
        <v>73.7</v>
      </c>
      <c r="H530" s="154"/>
      <c r="I530" s="154">
        <f t="shared" si="198"/>
        <v>0</v>
      </c>
      <c r="J530" s="154">
        <v>10.9</v>
      </c>
      <c r="K530" s="154">
        <v>12.5</v>
      </c>
      <c r="L530" s="375">
        <f t="shared" si="201"/>
        <v>0.20810000000000001</v>
      </c>
      <c r="M530" s="154">
        <f t="shared" si="172"/>
        <v>0</v>
      </c>
      <c r="N530" s="154">
        <f t="shared" si="202"/>
        <v>23.4</v>
      </c>
      <c r="O530" s="154">
        <f t="shared" si="199"/>
        <v>803.33</v>
      </c>
      <c r="P530" s="154">
        <f t="shared" si="200"/>
        <v>921.25</v>
      </c>
      <c r="Q530" s="154">
        <f t="shared" si="203"/>
        <v>0</v>
      </c>
      <c r="R530" s="155" t="e">
        <f t="shared" si="197"/>
        <v>#DIV/0!</v>
      </c>
      <c r="S530" s="407"/>
      <c r="T530" s="49"/>
      <c r="U530" s="49"/>
      <c r="V530" s="49"/>
      <c r="W530" s="49"/>
      <c r="X530" s="49"/>
      <c r="Y530" s="53"/>
      <c r="Z530" s="49"/>
      <c r="AA530" s="49"/>
      <c r="AB530" s="49"/>
      <c r="AC530" s="49"/>
      <c r="AD530" s="49"/>
      <c r="AE530" s="49"/>
      <c r="AF530" s="49"/>
      <c r="AG530" s="49"/>
      <c r="AH530" s="49"/>
      <c r="AI530" s="49"/>
      <c r="AJ530" s="49"/>
      <c r="AK530" s="49"/>
      <c r="AL530" s="49"/>
      <c r="AM530" s="49"/>
      <c r="AN530" s="49"/>
    </row>
    <row r="531" spans="1:40" ht="15.75" customHeight="1" x14ac:dyDescent="0.2">
      <c r="A531" s="49"/>
      <c r="B531" s="150" t="s">
        <v>1193</v>
      </c>
      <c r="C531" s="151" t="s">
        <v>1007</v>
      </c>
      <c r="D531" s="150" t="s">
        <v>67</v>
      </c>
      <c r="E531" s="150" t="s">
        <v>1008</v>
      </c>
      <c r="F531" s="152" t="s">
        <v>99</v>
      </c>
      <c r="G531" s="153">
        <v>38.799999999999997</v>
      </c>
      <c r="H531" s="154"/>
      <c r="I531" s="154">
        <f t="shared" si="198"/>
        <v>0</v>
      </c>
      <c r="J531" s="154">
        <v>7.72</v>
      </c>
      <c r="K531" s="154">
        <v>16.760000000000002</v>
      </c>
      <c r="L531" s="375">
        <f t="shared" si="201"/>
        <v>0.20810000000000001</v>
      </c>
      <c r="M531" s="154">
        <f t="shared" si="172"/>
        <v>0</v>
      </c>
      <c r="N531" s="154">
        <f t="shared" si="202"/>
        <v>24.48</v>
      </c>
      <c r="O531" s="154">
        <f t="shared" si="199"/>
        <v>299.54000000000002</v>
      </c>
      <c r="P531" s="154">
        <f t="shared" si="200"/>
        <v>650.29</v>
      </c>
      <c r="Q531" s="154">
        <f t="shared" si="203"/>
        <v>0</v>
      </c>
      <c r="R531" s="155" t="e">
        <f t="shared" si="197"/>
        <v>#DIV/0!</v>
      </c>
      <c r="S531" s="407"/>
      <c r="T531" s="49"/>
      <c r="U531" s="49"/>
      <c r="V531" s="49"/>
      <c r="W531" s="49"/>
      <c r="X531" s="49"/>
      <c r="Y531" s="53"/>
      <c r="Z531" s="49"/>
      <c r="AA531" s="49"/>
      <c r="AB531" s="49"/>
      <c r="AC531" s="49"/>
      <c r="AD531" s="49"/>
      <c r="AE531" s="49"/>
      <c r="AF531" s="49"/>
      <c r="AG531" s="49"/>
      <c r="AH531" s="49"/>
      <c r="AI531" s="49"/>
      <c r="AJ531" s="49"/>
      <c r="AK531" s="49"/>
      <c r="AL531" s="49"/>
      <c r="AM531" s="49"/>
      <c r="AN531" s="49"/>
    </row>
    <row r="532" spans="1:40" ht="15.75" customHeight="1" x14ac:dyDescent="0.2">
      <c r="A532" s="49"/>
      <c r="B532" s="150" t="s">
        <v>1194</v>
      </c>
      <c r="C532" s="151" t="s">
        <v>1195</v>
      </c>
      <c r="D532" s="150" t="s">
        <v>49</v>
      </c>
      <c r="E532" s="150" t="s">
        <v>1196</v>
      </c>
      <c r="F532" s="152" t="s">
        <v>69</v>
      </c>
      <c r="G532" s="153">
        <v>13</v>
      </c>
      <c r="H532" s="154"/>
      <c r="I532" s="154">
        <f t="shared" si="198"/>
        <v>0</v>
      </c>
      <c r="J532" s="154">
        <v>12.71</v>
      </c>
      <c r="K532" s="154">
        <v>15.4</v>
      </c>
      <c r="L532" s="375">
        <f t="shared" si="201"/>
        <v>0.20810000000000001</v>
      </c>
      <c r="M532" s="154">
        <f t="shared" si="172"/>
        <v>0</v>
      </c>
      <c r="N532" s="154">
        <f t="shared" si="202"/>
        <v>28.11</v>
      </c>
      <c r="O532" s="154">
        <f t="shared" si="199"/>
        <v>165.23</v>
      </c>
      <c r="P532" s="154">
        <f t="shared" si="200"/>
        <v>200.2</v>
      </c>
      <c r="Q532" s="154">
        <f t="shared" si="203"/>
        <v>0</v>
      </c>
      <c r="R532" s="155" t="e">
        <f t="shared" si="197"/>
        <v>#DIV/0!</v>
      </c>
      <c r="S532" s="407"/>
      <c r="T532" s="49"/>
      <c r="U532" s="49"/>
      <c r="V532" s="49"/>
      <c r="W532" s="49"/>
      <c r="X532" s="49"/>
      <c r="Y532" s="53"/>
      <c r="Z532" s="49"/>
      <c r="AA532" s="49"/>
      <c r="AB532" s="49"/>
      <c r="AC532" s="49"/>
      <c r="AD532" s="49"/>
      <c r="AE532" s="49"/>
      <c r="AF532" s="49"/>
      <c r="AG532" s="49"/>
      <c r="AH532" s="49"/>
      <c r="AI532" s="49"/>
      <c r="AJ532" s="49"/>
      <c r="AK532" s="49"/>
      <c r="AL532" s="49"/>
      <c r="AM532" s="49"/>
      <c r="AN532" s="49"/>
    </row>
    <row r="533" spans="1:40" ht="15.75" customHeight="1" x14ac:dyDescent="0.2">
      <c r="A533" s="49"/>
      <c r="B533" s="146">
        <v>19</v>
      </c>
      <c r="C533" s="146"/>
      <c r="D533" s="146"/>
      <c r="E533" s="146" t="s">
        <v>1197</v>
      </c>
      <c r="F533" s="146"/>
      <c r="G533" s="147"/>
      <c r="H533" s="148"/>
      <c r="I533" s="205"/>
      <c r="J533" s="146"/>
      <c r="K533" s="146"/>
      <c r="L533" s="376"/>
      <c r="M533" s="376"/>
      <c r="N533" s="146"/>
      <c r="O533" s="146"/>
      <c r="P533" s="146"/>
      <c r="Q533" s="330">
        <f>SUM(Q534:Q542)</f>
        <v>0</v>
      </c>
      <c r="R533" s="331" t="e">
        <f t="shared" si="197"/>
        <v>#DIV/0!</v>
      </c>
      <c r="S533" s="407"/>
      <c r="T533" s="49"/>
      <c r="U533" s="49"/>
      <c r="V533" s="49"/>
      <c r="W533" s="49"/>
      <c r="X533" s="49"/>
      <c r="Y533" s="53"/>
      <c r="Z533" s="49"/>
      <c r="AA533" s="49"/>
      <c r="AB533" s="49"/>
      <c r="AC533" s="49"/>
      <c r="AD533" s="49"/>
      <c r="AE533" s="49"/>
      <c r="AF533" s="49"/>
      <c r="AG533" s="49"/>
      <c r="AH533" s="49"/>
      <c r="AI533" s="49"/>
      <c r="AJ533" s="49"/>
      <c r="AK533" s="49"/>
      <c r="AL533" s="49"/>
      <c r="AM533" s="49"/>
      <c r="AN533" s="49"/>
    </row>
    <row r="534" spans="1:40" ht="15.75" customHeight="1" x14ac:dyDescent="0.2">
      <c r="A534" s="49"/>
      <c r="B534" s="150" t="s">
        <v>1198</v>
      </c>
      <c r="C534" s="151" t="s">
        <v>1199</v>
      </c>
      <c r="D534" s="150" t="s">
        <v>67</v>
      </c>
      <c r="E534" s="150" t="s">
        <v>1200</v>
      </c>
      <c r="F534" s="152" t="s">
        <v>99</v>
      </c>
      <c r="G534" s="153">
        <v>100</v>
      </c>
      <c r="H534" s="154"/>
      <c r="I534" s="154">
        <f t="shared" ref="I534:I542" si="204">ROUND(G534*H534,2)</f>
        <v>0</v>
      </c>
      <c r="J534" s="154">
        <v>13.58</v>
      </c>
      <c r="K534" s="154">
        <v>62.88</v>
      </c>
      <c r="L534" s="375">
        <f>$H$9</f>
        <v>0.20810000000000001</v>
      </c>
      <c r="M534" s="154">
        <f t="shared" ref="M534:M581" si="205">ROUND(H534+H534*L534,2)</f>
        <v>0</v>
      </c>
      <c r="N534" s="154">
        <f>J534+K534</f>
        <v>76.460000000000008</v>
      </c>
      <c r="O534" s="154">
        <f t="shared" ref="O534:O542" si="206">ROUND(G534*J534,2)</f>
        <v>1358</v>
      </c>
      <c r="P534" s="154">
        <f t="shared" ref="P534:P542" si="207">ROUND(G534*K534,2)</f>
        <v>6288</v>
      </c>
      <c r="Q534" s="154">
        <f>ROUND(G534*M534,2)</f>
        <v>0</v>
      </c>
      <c r="R534" s="155" t="e">
        <f t="shared" si="197"/>
        <v>#DIV/0!</v>
      </c>
      <c r="S534" s="407"/>
      <c r="T534" s="49"/>
      <c r="U534" s="49"/>
      <c r="V534" s="49"/>
      <c r="W534" s="49"/>
      <c r="X534" s="49"/>
      <c r="Y534" s="53"/>
      <c r="Z534" s="49"/>
      <c r="AA534" s="49"/>
      <c r="AB534" s="49"/>
      <c r="AC534" s="49"/>
      <c r="AD534" s="49"/>
      <c r="AE534" s="49"/>
      <c r="AF534" s="49"/>
      <c r="AG534" s="49"/>
      <c r="AH534" s="49"/>
      <c r="AI534" s="49"/>
      <c r="AJ534" s="49"/>
      <c r="AK534" s="49"/>
      <c r="AL534" s="49"/>
      <c r="AM534" s="49"/>
      <c r="AN534" s="49"/>
    </row>
    <row r="535" spans="1:40" ht="15.75" customHeight="1" x14ac:dyDescent="0.2">
      <c r="A535" s="49"/>
      <c r="B535" s="150" t="s">
        <v>1201</v>
      </c>
      <c r="C535" s="151" t="s">
        <v>1202</v>
      </c>
      <c r="D535" s="150" t="s">
        <v>67</v>
      </c>
      <c r="E535" s="150" t="s">
        <v>1203</v>
      </c>
      <c r="F535" s="152" t="s">
        <v>69</v>
      </c>
      <c r="G535" s="153">
        <v>18</v>
      </c>
      <c r="H535" s="154"/>
      <c r="I535" s="154">
        <f t="shared" si="204"/>
        <v>0</v>
      </c>
      <c r="J535" s="154">
        <v>14.23</v>
      </c>
      <c r="K535" s="154">
        <v>14.36</v>
      </c>
      <c r="L535" s="375">
        <f t="shared" ref="L535:L537" si="208">$H$9</f>
        <v>0.20810000000000001</v>
      </c>
      <c r="M535" s="154">
        <f t="shared" si="205"/>
        <v>0</v>
      </c>
      <c r="N535" s="154">
        <f t="shared" ref="N535:N541" si="209">J535+K535</f>
        <v>28.59</v>
      </c>
      <c r="O535" s="154">
        <f t="shared" si="206"/>
        <v>256.14</v>
      </c>
      <c r="P535" s="154">
        <f t="shared" si="207"/>
        <v>258.48</v>
      </c>
      <c r="Q535" s="154">
        <f t="shared" ref="Q535:Q542" si="210">ROUND(G535*M535,2)</f>
        <v>0</v>
      </c>
      <c r="R535" s="155" t="e">
        <f t="shared" si="197"/>
        <v>#DIV/0!</v>
      </c>
      <c r="S535" s="407"/>
      <c r="T535" s="49"/>
      <c r="U535" s="49"/>
      <c r="V535" s="49"/>
      <c r="W535" s="49"/>
      <c r="X535" s="49"/>
      <c r="Y535" s="53"/>
      <c r="Z535" s="49"/>
      <c r="AA535" s="49"/>
      <c r="AB535" s="49"/>
      <c r="AC535" s="49"/>
      <c r="AD535" s="49"/>
      <c r="AE535" s="49"/>
      <c r="AF535" s="49"/>
      <c r="AG535" s="49"/>
      <c r="AH535" s="49"/>
      <c r="AI535" s="49"/>
      <c r="AJ535" s="49"/>
      <c r="AK535" s="49"/>
      <c r="AL535" s="49"/>
      <c r="AM535" s="49"/>
      <c r="AN535" s="49"/>
    </row>
    <row r="536" spans="1:40" ht="15.75" customHeight="1" x14ac:dyDescent="0.2">
      <c r="A536" s="49"/>
      <c r="B536" s="150" t="s">
        <v>1204</v>
      </c>
      <c r="C536" s="151" t="s">
        <v>1205</v>
      </c>
      <c r="D536" s="150" t="s">
        <v>67</v>
      </c>
      <c r="E536" s="150" t="s">
        <v>1206</v>
      </c>
      <c r="F536" s="152" t="s">
        <v>69</v>
      </c>
      <c r="G536" s="153">
        <v>80</v>
      </c>
      <c r="H536" s="154"/>
      <c r="I536" s="154">
        <f t="shared" si="204"/>
        <v>0</v>
      </c>
      <c r="J536" s="154">
        <v>10.67</v>
      </c>
      <c r="K536" s="154">
        <v>10.48</v>
      </c>
      <c r="L536" s="375">
        <f t="shared" si="208"/>
        <v>0.20810000000000001</v>
      </c>
      <c r="M536" s="154">
        <f t="shared" si="205"/>
        <v>0</v>
      </c>
      <c r="N536" s="154">
        <f t="shared" si="209"/>
        <v>21.15</v>
      </c>
      <c r="O536" s="154">
        <f t="shared" si="206"/>
        <v>853.6</v>
      </c>
      <c r="P536" s="154">
        <f t="shared" si="207"/>
        <v>838.4</v>
      </c>
      <c r="Q536" s="154">
        <f t="shared" si="210"/>
        <v>0</v>
      </c>
      <c r="R536" s="155" t="e">
        <f t="shared" si="197"/>
        <v>#DIV/0!</v>
      </c>
      <c r="S536" s="407"/>
      <c r="T536" s="49"/>
      <c r="U536" s="49"/>
      <c r="V536" s="49"/>
      <c r="W536" s="49"/>
      <c r="X536" s="49"/>
      <c r="Y536" s="53"/>
      <c r="Z536" s="49"/>
      <c r="AA536" s="49"/>
      <c r="AB536" s="49"/>
      <c r="AC536" s="49"/>
      <c r="AD536" s="49"/>
      <c r="AE536" s="49"/>
      <c r="AF536" s="49"/>
      <c r="AG536" s="49"/>
      <c r="AH536" s="49"/>
      <c r="AI536" s="49"/>
      <c r="AJ536" s="49"/>
      <c r="AK536" s="49"/>
      <c r="AL536" s="49"/>
      <c r="AM536" s="49"/>
      <c r="AN536" s="49"/>
    </row>
    <row r="537" spans="1:40" ht="15.75" customHeight="1" x14ac:dyDescent="0.2">
      <c r="A537" s="49"/>
      <c r="B537" s="150" t="s">
        <v>1207</v>
      </c>
      <c r="C537" s="151" t="s">
        <v>1208</v>
      </c>
      <c r="D537" s="150" t="s">
        <v>67</v>
      </c>
      <c r="E537" s="150" t="s">
        <v>1209</v>
      </c>
      <c r="F537" s="152" t="s">
        <v>69</v>
      </c>
      <c r="G537" s="153">
        <v>15</v>
      </c>
      <c r="H537" s="154"/>
      <c r="I537" s="154">
        <f t="shared" si="204"/>
        <v>0</v>
      </c>
      <c r="J537" s="154">
        <v>7.1</v>
      </c>
      <c r="K537" s="154">
        <v>6.73</v>
      </c>
      <c r="L537" s="375">
        <f t="shared" si="208"/>
        <v>0.20810000000000001</v>
      </c>
      <c r="M537" s="154">
        <f t="shared" si="205"/>
        <v>0</v>
      </c>
      <c r="N537" s="154">
        <f t="shared" si="209"/>
        <v>13.83</v>
      </c>
      <c r="O537" s="154">
        <f t="shared" si="206"/>
        <v>106.5</v>
      </c>
      <c r="P537" s="154">
        <f t="shared" si="207"/>
        <v>100.95</v>
      </c>
      <c r="Q537" s="154">
        <f t="shared" si="210"/>
        <v>0</v>
      </c>
      <c r="R537" s="155" t="e">
        <f t="shared" si="197"/>
        <v>#DIV/0!</v>
      </c>
      <c r="S537" s="407"/>
      <c r="T537" s="49"/>
      <c r="U537" s="49"/>
      <c r="V537" s="49"/>
      <c r="W537" s="49"/>
      <c r="X537" s="49"/>
      <c r="Y537" s="53"/>
      <c r="Z537" s="49"/>
      <c r="AA537" s="49"/>
      <c r="AB537" s="49"/>
      <c r="AC537" s="49"/>
      <c r="AD537" s="49"/>
      <c r="AE537" s="49"/>
      <c r="AF537" s="49"/>
      <c r="AG537" s="49"/>
      <c r="AH537" s="49"/>
      <c r="AI537" s="49"/>
      <c r="AJ537" s="49"/>
      <c r="AK537" s="49"/>
      <c r="AL537" s="49"/>
      <c r="AM537" s="49"/>
      <c r="AN537" s="49"/>
    </row>
    <row r="538" spans="1:40" ht="29.25" customHeight="1" x14ac:dyDescent="0.2">
      <c r="A538" s="49"/>
      <c r="B538" s="150" t="s">
        <v>1210</v>
      </c>
      <c r="C538" s="151" t="s">
        <v>1211</v>
      </c>
      <c r="D538" s="150" t="s">
        <v>291</v>
      </c>
      <c r="E538" s="150" t="s">
        <v>1212</v>
      </c>
      <c r="F538" s="152" t="s">
        <v>69</v>
      </c>
      <c r="G538" s="153">
        <v>2</v>
      </c>
      <c r="H538" s="154"/>
      <c r="I538" s="154">
        <f t="shared" si="204"/>
        <v>0</v>
      </c>
      <c r="J538" s="154">
        <v>14.94</v>
      </c>
      <c r="K538" s="154">
        <v>651.87</v>
      </c>
      <c r="L538" s="375">
        <f>$H$12</f>
        <v>0.1351</v>
      </c>
      <c r="M538" s="154">
        <f t="shared" si="205"/>
        <v>0</v>
      </c>
      <c r="N538" s="154">
        <f t="shared" si="209"/>
        <v>666.81000000000006</v>
      </c>
      <c r="O538" s="154">
        <f t="shared" si="206"/>
        <v>29.88</v>
      </c>
      <c r="P538" s="154">
        <f t="shared" si="207"/>
        <v>1303.74</v>
      </c>
      <c r="Q538" s="154">
        <f t="shared" si="210"/>
        <v>0</v>
      </c>
      <c r="R538" s="155" t="e">
        <f t="shared" si="197"/>
        <v>#DIV/0!</v>
      </c>
      <c r="S538" s="407"/>
      <c r="T538" s="49"/>
      <c r="U538" s="49"/>
      <c r="V538" s="49"/>
      <c r="W538" s="49"/>
      <c r="X538" s="49"/>
      <c r="Y538" s="53"/>
      <c r="Z538" s="49"/>
      <c r="AA538" s="49"/>
      <c r="AB538" s="49"/>
      <c r="AC538" s="49"/>
      <c r="AD538" s="49"/>
      <c r="AE538" s="49"/>
      <c r="AF538" s="49"/>
      <c r="AG538" s="49"/>
      <c r="AH538" s="49"/>
      <c r="AI538" s="49"/>
      <c r="AJ538" s="49"/>
      <c r="AK538" s="49"/>
      <c r="AL538" s="49"/>
      <c r="AM538" s="49"/>
      <c r="AN538" s="49"/>
    </row>
    <row r="539" spans="1:40" ht="15.75" customHeight="1" x14ac:dyDescent="0.2">
      <c r="A539" s="49"/>
      <c r="B539" s="150" t="s">
        <v>1213</v>
      </c>
      <c r="C539" s="151" t="s">
        <v>1214</v>
      </c>
      <c r="D539" s="150" t="s">
        <v>54</v>
      </c>
      <c r="E539" s="150" t="s">
        <v>1215</v>
      </c>
      <c r="F539" s="152" t="s">
        <v>325</v>
      </c>
      <c r="G539" s="153">
        <v>5</v>
      </c>
      <c r="H539" s="154"/>
      <c r="I539" s="154">
        <f t="shared" si="204"/>
        <v>0</v>
      </c>
      <c r="J539" s="154">
        <v>59.36</v>
      </c>
      <c r="K539" s="154">
        <v>1229.33</v>
      </c>
      <c r="L539" s="375">
        <f>$H$12</f>
        <v>0.1351</v>
      </c>
      <c r="M539" s="154">
        <f t="shared" si="205"/>
        <v>0</v>
      </c>
      <c r="N539" s="154">
        <f t="shared" si="209"/>
        <v>1288.6899999999998</v>
      </c>
      <c r="O539" s="154">
        <f t="shared" si="206"/>
        <v>296.8</v>
      </c>
      <c r="P539" s="154">
        <f t="shared" si="207"/>
        <v>6146.65</v>
      </c>
      <c r="Q539" s="154">
        <f t="shared" si="210"/>
        <v>0</v>
      </c>
      <c r="R539" s="155" t="e">
        <f t="shared" si="197"/>
        <v>#DIV/0!</v>
      </c>
      <c r="S539" s="407"/>
      <c r="T539" s="49"/>
      <c r="U539" s="49"/>
      <c r="V539" s="49"/>
      <c r="W539" s="49"/>
      <c r="X539" s="49"/>
      <c r="Y539" s="53"/>
      <c r="Z539" s="49"/>
      <c r="AA539" s="49"/>
      <c r="AB539" s="49"/>
      <c r="AC539" s="49"/>
      <c r="AD539" s="49"/>
      <c r="AE539" s="49"/>
      <c r="AF539" s="49"/>
      <c r="AG539" s="49"/>
      <c r="AH539" s="49"/>
      <c r="AI539" s="49"/>
      <c r="AJ539" s="49"/>
      <c r="AK539" s="49"/>
      <c r="AL539" s="49"/>
      <c r="AM539" s="49"/>
      <c r="AN539" s="49"/>
    </row>
    <row r="540" spans="1:40" ht="15.75" customHeight="1" x14ac:dyDescent="0.2">
      <c r="A540" s="49"/>
      <c r="B540" s="150" t="s">
        <v>1216</v>
      </c>
      <c r="C540" s="151" t="s">
        <v>1217</v>
      </c>
      <c r="D540" s="150" t="s">
        <v>93</v>
      </c>
      <c r="E540" s="150" t="s">
        <v>1218</v>
      </c>
      <c r="F540" s="152" t="s">
        <v>69</v>
      </c>
      <c r="G540" s="153">
        <v>2</v>
      </c>
      <c r="H540" s="154"/>
      <c r="I540" s="154">
        <f t="shared" si="204"/>
        <v>0</v>
      </c>
      <c r="J540" s="154">
        <v>6.8</v>
      </c>
      <c r="K540" s="154">
        <v>218.89</v>
      </c>
      <c r="L540" s="375">
        <f>$H$9</f>
        <v>0.20810000000000001</v>
      </c>
      <c r="M540" s="154">
        <f t="shared" si="205"/>
        <v>0</v>
      </c>
      <c r="N540" s="154">
        <f t="shared" si="209"/>
        <v>225.69</v>
      </c>
      <c r="O540" s="154">
        <f t="shared" si="206"/>
        <v>13.6</v>
      </c>
      <c r="P540" s="154">
        <f t="shared" si="207"/>
        <v>437.78</v>
      </c>
      <c r="Q540" s="154">
        <f t="shared" si="210"/>
        <v>0</v>
      </c>
      <c r="R540" s="155" t="e">
        <f t="shared" si="197"/>
        <v>#DIV/0!</v>
      </c>
      <c r="S540" s="407"/>
      <c r="T540" s="49"/>
      <c r="U540" s="49"/>
      <c r="V540" s="49"/>
      <c r="W540" s="49"/>
      <c r="X540" s="49"/>
      <c r="Y540" s="53"/>
      <c r="Z540" s="49"/>
      <c r="AA540" s="49"/>
      <c r="AB540" s="49"/>
      <c r="AC540" s="49"/>
      <c r="AD540" s="49"/>
      <c r="AE540" s="49"/>
      <c r="AF540" s="49"/>
      <c r="AG540" s="49"/>
      <c r="AH540" s="49"/>
      <c r="AI540" s="49"/>
      <c r="AJ540" s="49"/>
      <c r="AK540" s="49"/>
      <c r="AL540" s="49"/>
      <c r="AM540" s="49"/>
      <c r="AN540" s="49"/>
    </row>
    <row r="541" spans="1:40" ht="15.75" customHeight="1" x14ac:dyDescent="0.2">
      <c r="A541" s="49"/>
      <c r="B541" s="150" t="s">
        <v>1219</v>
      </c>
      <c r="C541" s="151" t="s">
        <v>1220</v>
      </c>
      <c r="D541" s="150" t="s">
        <v>54</v>
      </c>
      <c r="E541" s="150" t="s">
        <v>1221</v>
      </c>
      <c r="F541" s="152" t="s">
        <v>325</v>
      </c>
      <c r="G541" s="153">
        <v>2</v>
      </c>
      <c r="H541" s="154"/>
      <c r="I541" s="154">
        <f t="shared" si="204"/>
        <v>0</v>
      </c>
      <c r="J541" s="154">
        <v>15.82</v>
      </c>
      <c r="K541" s="154">
        <v>1470.6</v>
      </c>
      <c r="L541" s="375">
        <f>$H$12</f>
        <v>0.1351</v>
      </c>
      <c r="M541" s="154">
        <f t="shared" si="205"/>
        <v>0</v>
      </c>
      <c r="N541" s="154">
        <f t="shared" si="209"/>
        <v>1486.4199999999998</v>
      </c>
      <c r="O541" s="154">
        <f t="shared" si="206"/>
        <v>31.64</v>
      </c>
      <c r="P541" s="154">
        <f t="shared" si="207"/>
        <v>2941.2</v>
      </c>
      <c r="Q541" s="154">
        <f t="shared" si="210"/>
        <v>0</v>
      </c>
      <c r="R541" s="155" t="e">
        <f t="shared" ref="R541:R547" si="211">Q541/$P$586</f>
        <v>#DIV/0!</v>
      </c>
      <c r="S541" s="407"/>
      <c r="T541" s="49"/>
      <c r="U541" s="49"/>
      <c r="V541" s="49"/>
      <c r="W541" s="49"/>
      <c r="X541" s="49"/>
      <c r="Y541" s="53"/>
      <c r="Z541" s="49"/>
      <c r="AA541" s="49"/>
      <c r="AB541" s="49"/>
      <c r="AC541" s="49"/>
      <c r="AD541" s="49"/>
      <c r="AE541" s="49"/>
      <c r="AF541" s="49"/>
      <c r="AG541" s="49"/>
      <c r="AH541" s="49"/>
      <c r="AI541" s="49"/>
      <c r="AJ541" s="49"/>
      <c r="AK541" s="49"/>
      <c r="AL541" s="49"/>
      <c r="AM541" s="49"/>
      <c r="AN541" s="49"/>
    </row>
    <row r="542" spans="1:40" ht="15.75" customHeight="1" x14ac:dyDescent="0.2">
      <c r="A542" s="49"/>
      <c r="B542" s="150" t="s">
        <v>1222</v>
      </c>
      <c r="C542" s="151" t="s">
        <v>1223</v>
      </c>
      <c r="D542" s="150" t="s">
        <v>67</v>
      </c>
      <c r="E542" s="150" t="s">
        <v>1224</v>
      </c>
      <c r="F542" s="152" t="s">
        <v>99</v>
      </c>
      <c r="G542" s="153">
        <v>18</v>
      </c>
      <c r="H542" s="154"/>
      <c r="I542" s="154">
        <f t="shared" si="204"/>
        <v>0</v>
      </c>
      <c r="J542" s="154">
        <v>8.66</v>
      </c>
      <c r="K542" s="154">
        <v>10.81</v>
      </c>
      <c r="L542" s="375">
        <f>$H$9</f>
        <v>0.20810000000000001</v>
      </c>
      <c r="M542" s="154">
        <f t="shared" si="205"/>
        <v>0</v>
      </c>
      <c r="N542" s="154">
        <f>J542+K542</f>
        <v>19.47</v>
      </c>
      <c r="O542" s="154">
        <f t="shared" si="206"/>
        <v>155.88</v>
      </c>
      <c r="P542" s="154">
        <f t="shared" si="207"/>
        <v>194.58</v>
      </c>
      <c r="Q542" s="154">
        <f t="shared" si="210"/>
        <v>0</v>
      </c>
      <c r="R542" s="155" t="e">
        <f t="shared" si="211"/>
        <v>#DIV/0!</v>
      </c>
      <c r="S542" s="407"/>
      <c r="T542" s="49"/>
      <c r="U542" s="49"/>
      <c r="V542" s="49"/>
      <c r="W542" s="49"/>
      <c r="X542" s="49"/>
      <c r="Y542" s="53"/>
      <c r="Z542" s="49"/>
      <c r="AA542" s="49"/>
      <c r="AB542" s="49"/>
      <c r="AC542" s="49"/>
      <c r="AD542" s="49"/>
      <c r="AE542" s="49"/>
      <c r="AF542" s="49"/>
      <c r="AG542" s="49"/>
      <c r="AH542" s="49"/>
      <c r="AI542" s="49"/>
      <c r="AJ542" s="49"/>
      <c r="AK542" s="49"/>
      <c r="AL542" s="49"/>
      <c r="AM542" s="49"/>
      <c r="AN542" s="49"/>
    </row>
    <row r="543" spans="1:40" ht="15.75" customHeight="1" x14ac:dyDescent="0.2">
      <c r="A543" s="49"/>
      <c r="B543" s="146">
        <v>20</v>
      </c>
      <c r="C543" s="146"/>
      <c r="D543" s="146"/>
      <c r="E543" s="146" t="s">
        <v>1225</v>
      </c>
      <c r="F543" s="146"/>
      <c r="G543" s="147"/>
      <c r="H543" s="148"/>
      <c r="I543" s="205"/>
      <c r="J543" s="146"/>
      <c r="K543" s="146"/>
      <c r="L543" s="376"/>
      <c r="M543" s="376"/>
      <c r="N543" s="146"/>
      <c r="O543" s="146"/>
      <c r="P543" s="146"/>
      <c r="Q543" s="330">
        <f>Q544+Q547+Q549</f>
        <v>0</v>
      </c>
      <c r="R543" s="331" t="e">
        <f t="shared" si="211"/>
        <v>#DIV/0!</v>
      </c>
      <c r="S543" s="407"/>
      <c r="T543" s="49"/>
      <c r="U543" s="49"/>
      <c r="V543" s="49"/>
      <c r="W543" s="49"/>
      <c r="X543" s="49"/>
      <c r="Y543" s="53"/>
      <c r="Z543" s="49"/>
      <c r="AA543" s="49"/>
      <c r="AB543" s="49"/>
      <c r="AC543" s="49"/>
      <c r="AD543" s="49"/>
      <c r="AE543" s="49"/>
      <c r="AF543" s="49"/>
      <c r="AG543" s="49"/>
      <c r="AH543" s="49"/>
      <c r="AI543" s="49"/>
      <c r="AJ543" s="49"/>
      <c r="AK543" s="49"/>
      <c r="AL543" s="49"/>
      <c r="AM543" s="49"/>
      <c r="AN543" s="49"/>
    </row>
    <row r="544" spans="1:40" ht="15.75" customHeight="1" x14ac:dyDescent="0.2">
      <c r="A544" s="49"/>
      <c r="B544" s="146" t="s">
        <v>1226</v>
      </c>
      <c r="C544" s="146"/>
      <c r="D544" s="146"/>
      <c r="E544" s="146" t="s">
        <v>1227</v>
      </c>
      <c r="F544" s="146"/>
      <c r="G544" s="147"/>
      <c r="H544" s="148"/>
      <c r="I544" s="205"/>
      <c r="J544" s="146"/>
      <c r="K544" s="146"/>
      <c r="L544" s="376"/>
      <c r="M544" s="376"/>
      <c r="N544" s="146"/>
      <c r="O544" s="146"/>
      <c r="P544" s="146"/>
      <c r="Q544" s="330">
        <f>SUM(Q545:Q546)</f>
        <v>0</v>
      </c>
      <c r="R544" s="331" t="e">
        <f t="shared" si="211"/>
        <v>#DIV/0!</v>
      </c>
      <c r="S544" s="407"/>
      <c r="T544" s="49"/>
      <c r="U544" s="49"/>
      <c r="V544" s="49"/>
      <c r="W544" s="49"/>
      <c r="X544" s="49"/>
      <c r="Y544" s="53"/>
      <c r="Z544" s="49"/>
      <c r="AA544" s="49"/>
      <c r="AB544" s="49"/>
      <c r="AC544" s="49"/>
      <c r="AD544" s="49"/>
      <c r="AE544" s="49"/>
      <c r="AF544" s="49"/>
      <c r="AG544" s="49"/>
      <c r="AH544" s="49"/>
      <c r="AI544" s="49"/>
      <c r="AJ544" s="49"/>
      <c r="AK544" s="49"/>
      <c r="AL544" s="49"/>
      <c r="AM544" s="49"/>
      <c r="AN544" s="49"/>
    </row>
    <row r="545" spans="1:40" ht="15.75" customHeight="1" x14ac:dyDescent="0.2">
      <c r="A545" s="49"/>
      <c r="B545" s="150" t="s">
        <v>1228</v>
      </c>
      <c r="C545" s="151" t="s">
        <v>1229</v>
      </c>
      <c r="D545" s="150" t="s">
        <v>67</v>
      </c>
      <c r="E545" s="150" t="s">
        <v>1230</v>
      </c>
      <c r="F545" s="152" t="s">
        <v>56</v>
      </c>
      <c r="G545" s="230">
        <v>22.92</v>
      </c>
      <c r="H545" s="154"/>
      <c r="I545" s="154">
        <f>ROUND(G545*H545,2)</f>
        <v>0</v>
      </c>
      <c r="J545" s="154">
        <v>39.5</v>
      </c>
      <c r="K545" s="154">
        <v>138.88</v>
      </c>
      <c r="L545" s="375">
        <f>$H$9</f>
        <v>0.20810000000000001</v>
      </c>
      <c r="M545" s="154">
        <f t="shared" si="205"/>
        <v>0</v>
      </c>
      <c r="N545" s="154">
        <f>J545+K545</f>
        <v>178.38</v>
      </c>
      <c r="O545" s="154">
        <f>ROUND(G545*J545,2)</f>
        <v>905.34</v>
      </c>
      <c r="P545" s="154">
        <f>ROUND(G545*K545,2)</f>
        <v>3183.13</v>
      </c>
      <c r="Q545" s="154">
        <f>ROUND(G545*M545,2)</f>
        <v>0</v>
      </c>
      <c r="R545" s="155" t="e">
        <f t="shared" si="211"/>
        <v>#DIV/0!</v>
      </c>
      <c r="S545" s="407"/>
      <c r="T545" s="49"/>
      <c r="U545" s="49"/>
      <c r="V545" s="49"/>
      <c r="W545" s="49"/>
      <c r="X545" s="49"/>
      <c r="Y545" s="53"/>
      <c r="Z545" s="49"/>
      <c r="AA545" s="49"/>
      <c r="AB545" s="49"/>
      <c r="AC545" s="49"/>
      <c r="AD545" s="49"/>
      <c r="AE545" s="49"/>
      <c r="AF545" s="49"/>
      <c r="AG545" s="49"/>
      <c r="AH545" s="49"/>
      <c r="AI545" s="49"/>
      <c r="AJ545" s="49"/>
      <c r="AK545" s="49"/>
      <c r="AL545" s="49"/>
      <c r="AM545" s="49"/>
      <c r="AN545" s="49"/>
    </row>
    <row r="546" spans="1:40" ht="15.75" customHeight="1" x14ac:dyDescent="0.2">
      <c r="A546" s="49"/>
      <c r="B546" s="150" t="s">
        <v>1231</v>
      </c>
      <c r="C546" s="151" t="s">
        <v>1232</v>
      </c>
      <c r="D546" s="150" t="s">
        <v>67</v>
      </c>
      <c r="E546" s="150" t="s">
        <v>1233</v>
      </c>
      <c r="F546" s="152" t="s">
        <v>99</v>
      </c>
      <c r="G546" s="153">
        <v>72.7</v>
      </c>
      <c r="H546" s="154"/>
      <c r="I546" s="154">
        <f>ROUND(G546*H546,2)</f>
        <v>0</v>
      </c>
      <c r="J546" s="154">
        <v>12.17</v>
      </c>
      <c r="K546" s="154">
        <v>60.69</v>
      </c>
      <c r="L546" s="375">
        <f>$H$9</f>
        <v>0.20810000000000001</v>
      </c>
      <c r="M546" s="154">
        <f t="shared" si="205"/>
        <v>0</v>
      </c>
      <c r="N546" s="154">
        <f>J546+K546</f>
        <v>72.86</v>
      </c>
      <c r="O546" s="154">
        <f>ROUND(G546*J546,2)</f>
        <v>884.76</v>
      </c>
      <c r="P546" s="154">
        <f>ROUND(G546*K546,2)</f>
        <v>4412.16</v>
      </c>
      <c r="Q546" s="154">
        <f>ROUND(G546*M546,2)</f>
        <v>0</v>
      </c>
      <c r="R546" s="155" t="e">
        <f t="shared" si="211"/>
        <v>#DIV/0!</v>
      </c>
      <c r="S546" s="407"/>
      <c r="T546" s="49"/>
      <c r="U546" s="49"/>
      <c r="V546" s="49"/>
      <c r="W546" s="49"/>
      <c r="X546" s="49"/>
      <c r="Y546" s="53"/>
      <c r="Z546" s="49"/>
      <c r="AA546" s="49"/>
      <c r="AB546" s="49"/>
      <c r="AC546" s="49"/>
      <c r="AD546" s="49"/>
      <c r="AE546" s="49"/>
      <c r="AF546" s="49"/>
      <c r="AG546" s="49"/>
      <c r="AH546" s="49"/>
      <c r="AI546" s="49"/>
      <c r="AJ546" s="49"/>
      <c r="AK546" s="49"/>
      <c r="AL546" s="49"/>
      <c r="AM546" s="49"/>
      <c r="AN546" s="49"/>
    </row>
    <row r="547" spans="1:40" ht="15.75" customHeight="1" x14ac:dyDescent="0.2">
      <c r="A547" s="49"/>
      <c r="B547" s="146" t="s">
        <v>1234</v>
      </c>
      <c r="C547" s="146"/>
      <c r="D547" s="146"/>
      <c r="E547" s="146" t="s">
        <v>1235</v>
      </c>
      <c r="F547" s="146"/>
      <c r="G547" s="147"/>
      <c r="H547" s="148"/>
      <c r="I547" s="205"/>
      <c r="J547" s="146"/>
      <c r="K547" s="146"/>
      <c r="L547" s="376"/>
      <c r="M547" s="376"/>
      <c r="N547" s="146"/>
      <c r="O547" s="146"/>
      <c r="P547" s="146"/>
      <c r="Q547" s="330">
        <f>Q548</f>
        <v>0</v>
      </c>
      <c r="R547" s="331" t="e">
        <f t="shared" si="211"/>
        <v>#DIV/0!</v>
      </c>
      <c r="S547" s="407"/>
      <c r="T547" s="49"/>
      <c r="U547" s="49"/>
      <c r="V547" s="49"/>
      <c r="W547" s="49"/>
      <c r="X547" s="49"/>
      <c r="Y547" s="53"/>
      <c r="Z547" s="49"/>
      <c r="AA547" s="49"/>
      <c r="AB547" s="49"/>
      <c r="AC547" s="49"/>
      <c r="AD547" s="49"/>
      <c r="AE547" s="49"/>
      <c r="AF547" s="49"/>
      <c r="AG547" s="49"/>
      <c r="AH547" s="49"/>
      <c r="AI547" s="49"/>
      <c r="AJ547" s="49"/>
      <c r="AK547" s="49"/>
      <c r="AL547" s="49"/>
      <c r="AM547" s="49"/>
      <c r="AN547" s="49"/>
    </row>
    <row r="548" spans="1:40" ht="15.75" customHeight="1" x14ac:dyDescent="0.2">
      <c r="A548" s="49"/>
      <c r="B548" s="150" t="s">
        <v>1236</v>
      </c>
      <c r="C548" s="151" t="s">
        <v>1237</v>
      </c>
      <c r="D548" s="150" t="s">
        <v>67</v>
      </c>
      <c r="E548" s="150" t="s">
        <v>1238</v>
      </c>
      <c r="F548" s="152" t="s">
        <v>56</v>
      </c>
      <c r="G548" s="153">
        <v>500.73</v>
      </c>
      <c r="H548" s="154"/>
      <c r="I548" s="154">
        <f>ROUND(G548*H548,2)</f>
        <v>0</v>
      </c>
      <c r="J548" s="154">
        <v>3.01</v>
      </c>
      <c r="K548" s="154">
        <v>19.309999999999999</v>
      </c>
      <c r="L548" s="375">
        <f>$H$9</f>
        <v>0.20810000000000001</v>
      </c>
      <c r="M548" s="154">
        <f t="shared" si="205"/>
        <v>0</v>
      </c>
      <c r="N548" s="154">
        <f>J548+K548</f>
        <v>22.32</v>
      </c>
      <c r="O548" s="154">
        <f>ROUND(G548*J548,2)</f>
        <v>1507.2</v>
      </c>
      <c r="P548" s="154">
        <f>ROUND(G548*K548,2)</f>
        <v>9669.1</v>
      </c>
      <c r="Q548" s="154">
        <f>ROUND(G548*M548,2)</f>
        <v>0</v>
      </c>
      <c r="R548" s="155" t="e">
        <f>Q548/$P$586</f>
        <v>#DIV/0!</v>
      </c>
      <c r="S548" s="407"/>
      <c r="T548" s="49"/>
      <c r="U548" s="49"/>
      <c r="V548" s="49"/>
      <c r="W548" s="49"/>
      <c r="X548" s="49"/>
      <c r="Y548" s="53"/>
      <c r="Z548" s="49"/>
      <c r="AA548" s="49"/>
      <c r="AB548" s="49"/>
      <c r="AC548" s="49"/>
      <c r="AD548" s="49"/>
      <c r="AE548" s="49"/>
      <c r="AF548" s="49"/>
      <c r="AG548" s="49"/>
      <c r="AH548" s="49"/>
      <c r="AI548" s="49"/>
      <c r="AJ548" s="49"/>
      <c r="AK548" s="49"/>
      <c r="AL548" s="49"/>
      <c r="AM548" s="49"/>
      <c r="AN548" s="49"/>
    </row>
    <row r="549" spans="1:40" ht="15.75" customHeight="1" x14ac:dyDescent="0.2">
      <c r="A549" s="49"/>
      <c r="B549" s="146" t="s">
        <v>1239</v>
      </c>
      <c r="C549" s="146"/>
      <c r="D549" s="146"/>
      <c r="E549" s="146" t="s">
        <v>1240</v>
      </c>
      <c r="F549" s="146"/>
      <c r="G549" s="147"/>
      <c r="H549" s="148"/>
      <c r="I549" s="205"/>
      <c r="J549" s="146"/>
      <c r="K549" s="146"/>
      <c r="L549" s="376"/>
      <c r="M549" s="376"/>
      <c r="N549" s="146"/>
      <c r="O549" s="146"/>
      <c r="P549" s="146"/>
      <c r="Q549" s="330">
        <f>Q550</f>
        <v>0</v>
      </c>
      <c r="R549" s="331" t="e">
        <f t="shared" ref="R549:R570" si="212">Q549/$P$586</f>
        <v>#DIV/0!</v>
      </c>
      <c r="S549" s="407"/>
      <c r="T549" s="49"/>
      <c r="U549" s="49"/>
      <c r="V549" s="49"/>
      <c r="W549" s="49"/>
      <c r="X549" s="49"/>
      <c r="Y549" s="53"/>
      <c r="Z549" s="49"/>
      <c r="AA549" s="49"/>
      <c r="AB549" s="49"/>
      <c r="AC549" s="49"/>
      <c r="AD549" s="49"/>
      <c r="AE549" s="49"/>
      <c r="AF549" s="49"/>
      <c r="AG549" s="49"/>
      <c r="AH549" s="49"/>
      <c r="AI549" s="49"/>
      <c r="AJ549" s="49"/>
      <c r="AK549" s="49"/>
      <c r="AL549" s="49"/>
      <c r="AM549" s="49"/>
      <c r="AN549" s="49"/>
    </row>
    <row r="550" spans="1:40" ht="15.75" customHeight="1" x14ac:dyDescent="0.2">
      <c r="A550" s="49"/>
      <c r="B550" s="150" t="s">
        <v>1241</v>
      </c>
      <c r="C550" s="151" t="s">
        <v>1242</v>
      </c>
      <c r="D550" s="150" t="s">
        <v>54</v>
      </c>
      <c r="E550" s="150" t="s">
        <v>1243</v>
      </c>
      <c r="F550" s="152" t="s">
        <v>325</v>
      </c>
      <c r="G550" s="153">
        <v>10</v>
      </c>
      <c r="H550" s="154"/>
      <c r="I550" s="154">
        <f>ROUND(G550*H550,2)</f>
        <v>0</v>
      </c>
      <c r="J550" s="154">
        <v>5.77</v>
      </c>
      <c r="K550" s="154">
        <v>124.02</v>
      </c>
      <c r="L550" s="375">
        <f>$H$9</f>
        <v>0.20810000000000001</v>
      </c>
      <c r="M550" s="154">
        <f t="shared" si="205"/>
        <v>0</v>
      </c>
      <c r="N550" s="154">
        <f>J550+K550</f>
        <v>129.79</v>
      </c>
      <c r="O550" s="154">
        <f>ROUND(G550*J550,2)</f>
        <v>57.7</v>
      </c>
      <c r="P550" s="154">
        <f>ROUND(G550*K550,2)</f>
        <v>1240.2</v>
      </c>
      <c r="Q550" s="154">
        <f>ROUND(G550*M550,2)</f>
        <v>0</v>
      </c>
      <c r="R550" s="155" t="e">
        <f t="shared" si="212"/>
        <v>#DIV/0!</v>
      </c>
      <c r="S550" s="407"/>
      <c r="T550" s="49"/>
      <c r="U550" s="49"/>
      <c r="V550" s="49"/>
      <c r="W550" s="49"/>
      <c r="X550" s="49"/>
      <c r="Y550" s="53"/>
      <c r="Z550" s="49"/>
      <c r="AA550" s="49"/>
      <c r="AB550" s="49"/>
      <c r="AC550" s="49"/>
      <c r="AD550" s="49"/>
      <c r="AE550" s="49"/>
      <c r="AF550" s="49"/>
      <c r="AG550" s="49"/>
      <c r="AH550" s="49"/>
      <c r="AI550" s="49"/>
      <c r="AJ550" s="49"/>
      <c r="AK550" s="49"/>
      <c r="AL550" s="49"/>
      <c r="AM550" s="49"/>
      <c r="AN550" s="49"/>
    </row>
    <row r="551" spans="1:40" ht="15.75" customHeight="1" x14ac:dyDescent="0.2">
      <c r="A551" s="49"/>
      <c r="B551" s="146">
        <v>21</v>
      </c>
      <c r="C551" s="146"/>
      <c r="D551" s="146"/>
      <c r="E551" s="146" t="s">
        <v>1244</v>
      </c>
      <c r="F551" s="146"/>
      <c r="G551" s="147"/>
      <c r="H551" s="148"/>
      <c r="I551" s="205"/>
      <c r="J551" s="146"/>
      <c r="K551" s="146"/>
      <c r="L551" s="376"/>
      <c r="M551" s="376"/>
      <c r="N551" s="146"/>
      <c r="O551" s="146"/>
      <c r="P551" s="146"/>
      <c r="Q551" s="330">
        <f>SUM(Q552:Q553)</f>
        <v>0</v>
      </c>
      <c r="R551" s="331" t="e">
        <f t="shared" si="212"/>
        <v>#DIV/0!</v>
      </c>
      <c r="S551" s="407"/>
      <c r="T551" s="49"/>
      <c r="U551" s="49"/>
      <c r="V551" s="49"/>
      <c r="W551" s="49"/>
      <c r="X551" s="49"/>
      <c r="Y551" s="53"/>
      <c r="Z551" s="49"/>
      <c r="AA551" s="49"/>
      <c r="AB551" s="49"/>
      <c r="AC551" s="49"/>
      <c r="AD551" s="49"/>
      <c r="AE551" s="49"/>
      <c r="AF551" s="49"/>
      <c r="AG551" s="49"/>
      <c r="AH551" s="49"/>
      <c r="AI551" s="49"/>
      <c r="AJ551" s="49"/>
      <c r="AK551" s="49"/>
      <c r="AL551" s="49"/>
      <c r="AM551" s="49"/>
      <c r="AN551" s="49"/>
    </row>
    <row r="552" spans="1:40" ht="15.75" customHeight="1" x14ac:dyDescent="0.2">
      <c r="A552" s="49"/>
      <c r="B552" s="235" t="s">
        <v>1245</v>
      </c>
      <c r="C552" s="236" t="s">
        <v>1246</v>
      </c>
      <c r="D552" s="235" t="s">
        <v>54</v>
      </c>
      <c r="E552" s="235" t="s">
        <v>1247</v>
      </c>
      <c r="F552" s="152" t="s">
        <v>56</v>
      </c>
      <c r="G552" s="237">
        <v>665.76</v>
      </c>
      <c r="H552" s="238"/>
      <c r="I552" s="238">
        <f>ROUND(G552*H552,2)</f>
        <v>0</v>
      </c>
      <c r="J552" s="238">
        <v>6.58</v>
      </c>
      <c r="K552" s="238">
        <v>7.44</v>
      </c>
      <c r="L552" s="375">
        <f>$H$9</f>
        <v>0.20810000000000001</v>
      </c>
      <c r="M552" s="154">
        <f t="shared" si="205"/>
        <v>0</v>
      </c>
      <c r="N552" s="238">
        <f>J552+K552</f>
        <v>14.02</v>
      </c>
      <c r="O552" s="238">
        <f>ROUND(G552*J552,2)</f>
        <v>4380.7</v>
      </c>
      <c r="P552" s="238">
        <f>ROUND(G552*K552,2)</f>
        <v>4953.25</v>
      </c>
      <c r="Q552" s="238">
        <f>ROUND(G552*M552,2)</f>
        <v>0</v>
      </c>
      <c r="R552" s="239" t="e">
        <f t="shared" si="212"/>
        <v>#DIV/0!</v>
      </c>
      <c r="S552" s="407"/>
      <c r="T552" s="49"/>
      <c r="U552" s="49"/>
      <c r="V552" s="49"/>
      <c r="W552" s="49"/>
      <c r="X552" s="49"/>
      <c r="Y552" s="53"/>
      <c r="Z552" s="49"/>
      <c r="AA552" s="49"/>
      <c r="AB552" s="49"/>
      <c r="AC552" s="49"/>
      <c r="AD552" s="49"/>
      <c r="AE552" s="49"/>
      <c r="AF552" s="49"/>
      <c r="AG552" s="49"/>
      <c r="AH552" s="49"/>
      <c r="AI552" s="49"/>
      <c r="AJ552" s="49"/>
      <c r="AK552" s="49"/>
      <c r="AL552" s="49"/>
      <c r="AM552" s="49"/>
      <c r="AN552" s="49"/>
    </row>
    <row r="553" spans="1:40" ht="15.75" customHeight="1" x14ac:dyDescent="0.2">
      <c r="A553" s="49"/>
      <c r="B553" s="263" t="s">
        <v>1248</v>
      </c>
      <c r="C553" s="267" t="s">
        <v>1249</v>
      </c>
      <c r="D553" s="266" t="s">
        <v>54</v>
      </c>
      <c r="E553" s="265" t="s">
        <v>1250</v>
      </c>
      <c r="F553" s="264" t="s">
        <v>56</v>
      </c>
      <c r="G553" s="260">
        <v>665.76</v>
      </c>
      <c r="H553" s="261"/>
      <c r="I553" s="261">
        <f>ROUND(G553*H553,2)</f>
        <v>0</v>
      </c>
      <c r="J553" s="261">
        <v>1.64</v>
      </c>
      <c r="K553" s="261">
        <v>1.18</v>
      </c>
      <c r="L553" s="375">
        <f>$H$9</f>
        <v>0.20810000000000001</v>
      </c>
      <c r="M553" s="154">
        <f t="shared" si="205"/>
        <v>0</v>
      </c>
      <c r="N553" s="261">
        <f>J553+K553</f>
        <v>2.82</v>
      </c>
      <c r="O553" s="261">
        <f>ROUND(G553*J553,2)</f>
        <v>1091.8499999999999</v>
      </c>
      <c r="P553" s="261">
        <f>ROUND(G553*K553,2)</f>
        <v>785.6</v>
      </c>
      <c r="Q553" s="238">
        <f>ROUND(G553*M553,2)</f>
        <v>0</v>
      </c>
      <c r="R553" s="262" t="e">
        <f t="shared" si="212"/>
        <v>#DIV/0!</v>
      </c>
      <c r="S553" s="407"/>
      <c r="T553" s="49"/>
      <c r="U553" s="49"/>
      <c r="V553" s="49"/>
      <c r="W553" s="49"/>
      <c r="X553" s="49"/>
      <c r="Y553" s="53"/>
      <c r="Z553" s="49"/>
      <c r="AA553" s="49"/>
      <c r="AB553" s="49"/>
      <c r="AC553" s="49"/>
      <c r="AD553" s="49"/>
      <c r="AE553" s="49"/>
      <c r="AF553" s="49"/>
      <c r="AG553" s="49"/>
      <c r="AH553" s="49"/>
      <c r="AI553" s="49"/>
      <c r="AJ553" s="49"/>
      <c r="AK553" s="49"/>
      <c r="AL553" s="49"/>
      <c r="AM553" s="49"/>
      <c r="AN553" s="49"/>
    </row>
    <row r="554" spans="1:40" ht="15.75" customHeight="1" x14ac:dyDescent="0.2">
      <c r="A554" s="49"/>
      <c r="B554" s="277">
        <v>22</v>
      </c>
      <c r="C554" s="268"/>
      <c r="D554" s="269"/>
      <c r="E554" s="277" t="s">
        <v>1513</v>
      </c>
      <c r="F554" s="270"/>
      <c r="G554" s="273"/>
      <c r="H554" s="271"/>
      <c r="I554" s="278"/>
      <c r="J554" s="271"/>
      <c r="K554" s="272"/>
      <c r="L554" s="376"/>
      <c r="M554" s="376"/>
      <c r="N554" s="278"/>
      <c r="O554" s="278"/>
      <c r="P554" s="278"/>
      <c r="Q554" s="340">
        <f>SUM(Q555:Q578)</f>
        <v>0</v>
      </c>
      <c r="R554" s="288" t="e">
        <f t="shared" si="212"/>
        <v>#DIV/0!</v>
      </c>
      <c r="S554" s="407"/>
      <c r="T554" s="49"/>
      <c r="U554" s="49"/>
      <c r="V554" s="49"/>
      <c r="W554" s="49"/>
      <c r="X554" s="49"/>
      <c r="Y554" s="53"/>
      <c r="Z554" s="49"/>
      <c r="AA554" s="49"/>
      <c r="AB554" s="49"/>
      <c r="AC554" s="49"/>
      <c r="AD554" s="49"/>
      <c r="AE554" s="49"/>
      <c r="AF554" s="49"/>
      <c r="AG554" s="49"/>
      <c r="AH554" s="49"/>
      <c r="AI554" s="49"/>
      <c r="AJ554" s="49"/>
      <c r="AK554" s="49"/>
      <c r="AL554" s="49"/>
      <c r="AM554" s="49"/>
      <c r="AN554" s="49"/>
    </row>
    <row r="555" spans="1:40" ht="15" x14ac:dyDescent="0.2">
      <c r="A555" s="49"/>
      <c r="B555" s="265" t="s">
        <v>1498</v>
      </c>
      <c r="C555" s="274">
        <v>12188</v>
      </c>
      <c r="D555" s="265" t="s">
        <v>1527</v>
      </c>
      <c r="E555" s="265" t="s">
        <v>1528</v>
      </c>
      <c r="F555" s="275" t="s">
        <v>378</v>
      </c>
      <c r="G555" s="309">
        <v>132.22</v>
      </c>
      <c r="H555" s="279"/>
      <c r="I555" s="281">
        <f t="shared" ref="I555:I578" si="213">ROUND(G555*H555,2)</f>
        <v>0</v>
      </c>
      <c r="J555" s="280">
        <f>24.21+24.21*N9</f>
        <v>29.248101000000002</v>
      </c>
      <c r="K555" s="276">
        <f>163.24+163.24*N9</f>
        <v>197.21024400000002</v>
      </c>
      <c r="L555" s="375">
        <f>$H$9</f>
        <v>0.20810000000000001</v>
      </c>
      <c r="M555" s="154">
        <f t="shared" si="205"/>
        <v>0</v>
      </c>
      <c r="N555" s="261">
        <f t="shared" ref="N555:N578" si="214">J555+K555</f>
        <v>226.45834500000001</v>
      </c>
      <c r="O555" s="261">
        <f t="shared" ref="O555:O569" si="215">ROUND(G555*J555,2)</f>
        <v>3867.18</v>
      </c>
      <c r="P555" s="261">
        <f t="shared" ref="P555:P569" si="216">ROUND(G555*K555,2)</f>
        <v>26075.14</v>
      </c>
      <c r="Q555" s="261">
        <f>ROUND(G555*M555,2)</f>
        <v>0</v>
      </c>
      <c r="R555" s="262" t="e">
        <f t="shared" si="212"/>
        <v>#DIV/0!</v>
      </c>
      <c r="S555" s="407"/>
      <c r="T555" s="49"/>
      <c r="U555" s="49"/>
      <c r="V555" s="49"/>
      <c r="W555" s="49"/>
      <c r="X555" s="49"/>
      <c r="Y555" s="53"/>
      <c r="Z555" s="49"/>
      <c r="AA555" s="49"/>
      <c r="AB555" s="49"/>
      <c r="AC555" s="49"/>
      <c r="AD555" s="49"/>
      <c r="AE555" s="49"/>
      <c r="AF555" s="49"/>
      <c r="AG555" s="49"/>
      <c r="AH555" s="49"/>
      <c r="AI555" s="49"/>
      <c r="AJ555" s="49"/>
      <c r="AK555" s="49"/>
      <c r="AL555" s="49"/>
      <c r="AM555" s="49"/>
      <c r="AN555" s="49"/>
    </row>
    <row r="556" spans="1:40" ht="42.75" x14ac:dyDescent="0.2">
      <c r="A556" s="49"/>
      <c r="B556" s="265" t="s">
        <v>1499</v>
      </c>
      <c r="C556" s="151" t="s">
        <v>100</v>
      </c>
      <c r="D556" s="150" t="s">
        <v>67</v>
      </c>
      <c r="E556" s="150" t="s">
        <v>101</v>
      </c>
      <c r="F556" s="275" t="s">
        <v>81</v>
      </c>
      <c r="G556" s="309">
        <v>59.41</v>
      </c>
      <c r="H556" s="295"/>
      <c r="I556" s="276">
        <f t="shared" si="213"/>
        <v>0</v>
      </c>
      <c r="J556" s="250">
        <v>5.79</v>
      </c>
      <c r="K556" s="154">
        <v>10.6</v>
      </c>
      <c r="L556" s="375">
        <f t="shared" ref="L556:L578" si="217">$H$9</f>
        <v>0.20810000000000001</v>
      </c>
      <c r="M556" s="154">
        <f t="shared" si="205"/>
        <v>0</v>
      </c>
      <c r="N556" s="261">
        <f>K556+J556</f>
        <v>16.39</v>
      </c>
      <c r="O556" s="261">
        <f t="shared" si="215"/>
        <v>343.98</v>
      </c>
      <c r="P556" s="261">
        <f t="shared" si="216"/>
        <v>629.75</v>
      </c>
      <c r="Q556" s="261">
        <f t="shared" ref="Q556:Q578" si="218">ROUND(G556*M556,2)</f>
        <v>0</v>
      </c>
      <c r="R556" s="262" t="e">
        <f t="shared" si="212"/>
        <v>#DIV/0!</v>
      </c>
      <c r="S556" s="407"/>
      <c r="T556" s="49"/>
      <c r="U556" s="49"/>
      <c r="V556" s="49"/>
      <c r="W556" s="49"/>
      <c r="X556" s="49"/>
      <c r="Y556" s="53"/>
      <c r="Z556" s="49"/>
      <c r="AA556" s="49"/>
      <c r="AB556" s="49"/>
      <c r="AC556" s="49"/>
      <c r="AD556" s="49"/>
      <c r="AE556" s="49"/>
      <c r="AF556" s="49"/>
      <c r="AG556" s="49"/>
      <c r="AH556" s="49"/>
      <c r="AI556" s="49"/>
      <c r="AJ556" s="49"/>
      <c r="AK556" s="49"/>
      <c r="AL556" s="49"/>
      <c r="AM556" s="49"/>
      <c r="AN556" s="49"/>
    </row>
    <row r="557" spans="1:40" ht="15" x14ac:dyDescent="0.2">
      <c r="A557" s="49"/>
      <c r="B557" s="265" t="s">
        <v>1500</v>
      </c>
      <c r="C557" s="151" t="s">
        <v>102</v>
      </c>
      <c r="D557" s="150" t="s">
        <v>67</v>
      </c>
      <c r="E557" s="150" t="s">
        <v>103</v>
      </c>
      <c r="F557" s="275" t="s">
        <v>81</v>
      </c>
      <c r="G557" s="309">
        <v>25.46</v>
      </c>
      <c r="H557" s="279"/>
      <c r="I557" s="286">
        <f t="shared" si="213"/>
        <v>0</v>
      </c>
      <c r="J557" s="280">
        <v>69.37</v>
      </c>
      <c r="K557" s="276">
        <v>28.15</v>
      </c>
      <c r="L557" s="375">
        <f t="shared" si="217"/>
        <v>0.20810000000000001</v>
      </c>
      <c r="M557" s="154">
        <f t="shared" si="205"/>
        <v>0</v>
      </c>
      <c r="N557" s="261">
        <f t="shared" si="214"/>
        <v>97.52000000000001</v>
      </c>
      <c r="O557" s="261">
        <f t="shared" si="215"/>
        <v>1766.16</v>
      </c>
      <c r="P557" s="261">
        <f t="shared" si="216"/>
        <v>716.7</v>
      </c>
      <c r="Q557" s="261">
        <f t="shared" si="218"/>
        <v>0</v>
      </c>
      <c r="R557" s="262" t="e">
        <f t="shared" si="212"/>
        <v>#DIV/0!</v>
      </c>
      <c r="S557" s="407"/>
      <c r="T557" s="49"/>
      <c r="U557" s="49"/>
      <c r="V557" s="49"/>
      <c r="W557" s="49"/>
      <c r="X557" s="49"/>
      <c r="Y557" s="53"/>
      <c r="Z557" s="49"/>
      <c r="AA557" s="49"/>
      <c r="AB557" s="49"/>
      <c r="AC557" s="49"/>
      <c r="AD557" s="49"/>
      <c r="AE557" s="49"/>
      <c r="AF557" s="49"/>
      <c r="AG557" s="49"/>
      <c r="AH557" s="49"/>
      <c r="AI557" s="49"/>
      <c r="AJ557" s="49"/>
      <c r="AK557" s="49"/>
      <c r="AL557" s="49"/>
      <c r="AM557" s="49"/>
      <c r="AN557" s="49"/>
    </row>
    <row r="558" spans="1:40" ht="28.5" x14ac:dyDescent="0.2">
      <c r="A558" s="49"/>
      <c r="B558" s="265" t="s">
        <v>1501</v>
      </c>
      <c r="C558" s="151" t="s">
        <v>104</v>
      </c>
      <c r="D558" s="150" t="s">
        <v>67</v>
      </c>
      <c r="E558" s="150" t="s">
        <v>105</v>
      </c>
      <c r="F558" s="275" t="s">
        <v>81</v>
      </c>
      <c r="G558" s="309">
        <v>1.52</v>
      </c>
      <c r="H558" s="279"/>
      <c r="I558" s="276">
        <f t="shared" si="213"/>
        <v>0</v>
      </c>
      <c r="J558" s="280">
        <v>53.3</v>
      </c>
      <c r="K558" s="276">
        <v>200.44</v>
      </c>
      <c r="L558" s="375">
        <f t="shared" si="217"/>
        <v>0.20810000000000001</v>
      </c>
      <c r="M558" s="154">
        <f t="shared" si="205"/>
        <v>0</v>
      </c>
      <c r="N558" s="261">
        <f t="shared" si="214"/>
        <v>253.74</v>
      </c>
      <c r="O558" s="261">
        <f t="shared" si="215"/>
        <v>81.02</v>
      </c>
      <c r="P558" s="261">
        <f t="shared" si="216"/>
        <v>304.67</v>
      </c>
      <c r="Q558" s="261">
        <f t="shared" si="218"/>
        <v>0</v>
      </c>
      <c r="R558" s="262" t="e">
        <f t="shared" si="212"/>
        <v>#DIV/0!</v>
      </c>
      <c r="S558" s="407"/>
      <c r="T558" s="49"/>
      <c r="U558" s="49"/>
      <c r="V558" s="49"/>
      <c r="W558" s="49"/>
      <c r="X558" s="49"/>
      <c r="Y558" s="53"/>
      <c r="Z558" s="49"/>
      <c r="AA558" s="49"/>
      <c r="AB558" s="49"/>
      <c r="AC558" s="49"/>
      <c r="AD558" s="49"/>
      <c r="AE558" s="49"/>
      <c r="AF558" s="49"/>
      <c r="AG558" s="49"/>
      <c r="AH558" s="49"/>
      <c r="AI558" s="49"/>
      <c r="AJ558" s="49"/>
      <c r="AK558" s="49"/>
      <c r="AL558" s="49"/>
      <c r="AM558" s="49"/>
      <c r="AN558" s="49"/>
    </row>
    <row r="559" spans="1:40" ht="28.5" x14ac:dyDescent="0.2">
      <c r="A559" s="49"/>
      <c r="B559" s="265" t="s">
        <v>1502</v>
      </c>
      <c r="C559" s="151" t="s">
        <v>106</v>
      </c>
      <c r="D559" s="150" t="s">
        <v>67</v>
      </c>
      <c r="E559" s="150" t="s">
        <v>107</v>
      </c>
      <c r="F559" s="275" t="s">
        <v>56</v>
      </c>
      <c r="G559" s="310">
        <v>536.57000000000005</v>
      </c>
      <c r="H559" s="279"/>
      <c r="I559" s="281">
        <f t="shared" si="213"/>
        <v>0</v>
      </c>
      <c r="J559" s="280">
        <v>48.96</v>
      </c>
      <c r="K559" s="276">
        <v>42.91</v>
      </c>
      <c r="L559" s="375">
        <f t="shared" si="217"/>
        <v>0.20810000000000001</v>
      </c>
      <c r="M559" s="154">
        <f t="shared" si="205"/>
        <v>0</v>
      </c>
      <c r="N559" s="261">
        <f t="shared" si="214"/>
        <v>91.87</v>
      </c>
      <c r="O559" s="261">
        <f t="shared" si="215"/>
        <v>26270.47</v>
      </c>
      <c r="P559" s="261">
        <f t="shared" si="216"/>
        <v>23024.22</v>
      </c>
      <c r="Q559" s="261">
        <f t="shared" si="218"/>
        <v>0</v>
      </c>
      <c r="R559" s="262" t="e">
        <f t="shared" si="212"/>
        <v>#DIV/0!</v>
      </c>
      <c r="S559" s="407"/>
      <c r="T559" s="49"/>
      <c r="U559" s="49"/>
      <c r="V559" s="49"/>
      <c r="W559" s="49"/>
      <c r="X559" s="49"/>
      <c r="Y559" s="53"/>
      <c r="Z559" s="49"/>
      <c r="AA559" s="49"/>
      <c r="AB559" s="49"/>
      <c r="AC559" s="49"/>
      <c r="AD559" s="49"/>
      <c r="AE559" s="49"/>
      <c r="AF559" s="49"/>
      <c r="AG559" s="49"/>
      <c r="AH559" s="49"/>
      <c r="AI559" s="49"/>
      <c r="AJ559" s="49"/>
      <c r="AK559" s="49"/>
      <c r="AL559" s="49"/>
      <c r="AM559" s="49"/>
      <c r="AN559" s="49"/>
    </row>
    <row r="560" spans="1:40" ht="28.5" x14ac:dyDescent="0.2">
      <c r="A560" s="49"/>
      <c r="B560" s="265" t="s">
        <v>1503</v>
      </c>
      <c r="C560" s="151" t="s">
        <v>140</v>
      </c>
      <c r="D560" s="150" t="s">
        <v>67</v>
      </c>
      <c r="E560" s="150" t="s">
        <v>141</v>
      </c>
      <c r="F560" s="152" t="s">
        <v>110</v>
      </c>
      <c r="G560" s="309">
        <v>392.35</v>
      </c>
      <c r="H560" s="283"/>
      <c r="I560" s="276">
        <f t="shared" si="213"/>
        <v>0</v>
      </c>
      <c r="J560" s="284">
        <v>4.87</v>
      </c>
      <c r="K560" s="276">
        <v>11.98</v>
      </c>
      <c r="L560" s="375">
        <f t="shared" si="217"/>
        <v>0.20810000000000001</v>
      </c>
      <c r="M560" s="154">
        <f t="shared" si="205"/>
        <v>0</v>
      </c>
      <c r="N560" s="261">
        <f t="shared" si="214"/>
        <v>16.850000000000001</v>
      </c>
      <c r="O560" s="261">
        <f t="shared" si="215"/>
        <v>1910.74</v>
      </c>
      <c r="P560" s="261">
        <f t="shared" si="216"/>
        <v>4700.3500000000004</v>
      </c>
      <c r="Q560" s="261">
        <f t="shared" si="218"/>
        <v>0</v>
      </c>
      <c r="R560" s="262" t="e">
        <f t="shared" si="212"/>
        <v>#DIV/0!</v>
      </c>
      <c r="S560" s="407"/>
      <c r="T560" s="49"/>
      <c r="U560" s="49"/>
      <c r="V560" s="49"/>
      <c r="W560" s="49"/>
      <c r="X560" s="49"/>
      <c r="Y560" s="53"/>
      <c r="Z560" s="49"/>
      <c r="AA560" s="49"/>
      <c r="AB560" s="49"/>
      <c r="AC560" s="49"/>
      <c r="AD560" s="49"/>
      <c r="AE560" s="49"/>
      <c r="AF560" s="49"/>
      <c r="AG560" s="49"/>
      <c r="AH560" s="49"/>
      <c r="AI560" s="49"/>
      <c r="AJ560" s="49"/>
      <c r="AK560" s="49"/>
      <c r="AL560" s="49"/>
      <c r="AM560" s="49"/>
      <c r="AN560" s="49"/>
    </row>
    <row r="561" spans="1:40" ht="28.5" x14ac:dyDescent="0.2">
      <c r="A561" s="49"/>
      <c r="B561" s="265" t="s">
        <v>1504</v>
      </c>
      <c r="C561" s="151" t="s">
        <v>146</v>
      </c>
      <c r="D561" s="150" t="s">
        <v>67</v>
      </c>
      <c r="E561" s="150" t="s">
        <v>147</v>
      </c>
      <c r="F561" s="152" t="s">
        <v>110</v>
      </c>
      <c r="G561" s="309">
        <v>129.16</v>
      </c>
      <c r="H561" s="279"/>
      <c r="I561" s="281">
        <f t="shared" si="213"/>
        <v>0</v>
      </c>
      <c r="J561" s="280">
        <v>3.23</v>
      </c>
      <c r="K561" s="276">
        <v>12.58</v>
      </c>
      <c r="L561" s="375">
        <f t="shared" si="217"/>
        <v>0.20810000000000001</v>
      </c>
      <c r="M561" s="154">
        <f t="shared" si="205"/>
        <v>0</v>
      </c>
      <c r="N561" s="261">
        <f t="shared" si="214"/>
        <v>15.81</v>
      </c>
      <c r="O561" s="261">
        <f t="shared" si="215"/>
        <v>417.19</v>
      </c>
      <c r="P561" s="261">
        <f t="shared" si="216"/>
        <v>1624.83</v>
      </c>
      <c r="Q561" s="261">
        <f t="shared" si="218"/>
        <v>0</v>
      </c>
      <c r="R561" s="262" t="e">
        <f t="shared" si="212"/>
        <v>#DIV/0!</v>
      </c>
      <c r="S561" s="407"/>
      <c r="T561" s="49"/>
      <c r="U561" s="49"/>
      <c r="V561" s="49"/>
      <c r="W561" s="49"/>
      <c r="X561" s="49"/>
      <c r="Y561" s="53"/>
      <c r="Z561" s="49"/>
      <c r="AA561" s="49"/>
      <c r="AB561" s="49"/>
      <c r="AC561" s="49"/>
      <c r="AD561" s="49"/>
      <c r="AE561" s="49"/>
      <c r="AF561" s="49"/>
      <c r="AG561" s="49"/>
      <c r="AH561" s="49"/>
      <c r="AI561" s="49"/>
      <c r="AJ561" s="49"/>
      <c r="AK561" s="49"/>
      <c r="AL561" s="49"/>
      <c r="AM561" s="49"/>
      <c r="AN561" s="49"/>
    </row>
    <row r="562" spans="1:40" ht="28.5" x14ac:dyDescent="0.2">
      <c r="A562" s="49"/>
      <c r="B562" s="265" t="s">
        <v>1505</v>
      </c>
      <c r="C562" s="151" t="s">
        <v>148</v>
      </c>
      <c r="D562" s="150" t="s">
        <v>67</v>
      </c>
      <c r="E562" s="150" t="s">
        <v>149</v>
      </c>
      <c r="F562" s="152" t="s">
        <v>110</v>
      </c>
      <c r="G562" s="309">
        <v>41.14</v>
      </c>
      <c r="H562" s="279"/>
      <c r="I562" s="276">
        <f t="shared" si="213"/>
        <v>0</v>
      </c>
      <c r="J562" s="280">
        <v>2.11</v>
      </c>
      <c r="K562" s="276">
        <v>12.64</v>
      </c>
      <c r="L562" s="375">
        <f t="shared" si="217"/>
        <v>0.20810000000000001</v>
      </c>
      <c r="M562" s="154">
        <f t="shared" si="205"/>
        <v>0</v>
      </c>
      <c r="N562" s="261">
        <f t="shared" si="214"/>
        <v>14.75</v>
      </c>
      <c r="O562" s="261">
        <f t="shared" si="215"/>
        <v>86.81</v>
      </c>
      <c r="P562" s="261">
        <f t="shared" si="216"/>
        <v>520.01</v>
      </c>
      <c r="Q562" s="261">
        <f t="shared" si="218"/>
        <v>0</v>
      </c>
      <c r="R562" s="262" t="e">
        <f t="shared" si="212"/>
        <v>#DIV/0!</v>
      </c>
      <c r="S562" s="407"/>
      <c r="T562" s="49"/>
      <c r="U562" s="49"/>
      <c r="V562" s="49"/>
      <c r="W562" s="49"/>
      <c r="X562" s="49"/>
      <c r="Y562" s="53"/>
      <c r="Z562" s="49"/>
      <c r="AA562" s="49"/>
      <c r="AB562" s="49"/>
      <c r="AC562" s="49"/>
      <c r="AD562" s="49"/>
      <c r="AE562" s="49"/>
      <c r="AF562" s="49"/>
      <c r="AG562" s="49"/>
      <c r="AH562" s="49"/>
      <c r="AI562" s="49"/>
      <c r="AJ562" s="49"/>
      <c r="AK562" s="49"/>
      <c r="AL562" s="49"/>
      <c r="AM562" s="49"/>
      <c r="AN562" s="49"/>
    </row>
    <row r="563" spans="1:40" ht="28.5" x14ac:dyDescent="0.2">
      <c r="A563" s="49"/>
      <c r="B563" s="265" t="s">
        <v>1506</v>
      </c>
      <c r="C563" s="151" t="s">
        <v>134</v>
      </c>
      <c r="D563" s="150" t="s">
        <v>67</v>
      </c>
      <c r="E563" s="150" t="s">
        <v>135</v>
      </c>
      <c r="F563" s="152" t="s">
        <v>110</v>
      </c>
      <c r="G563" s="309">
        <v>2167.7600000000002</v>
      </c>
      <c r="H563" s="279"/>
      <c r="I563" s="276">
        <f t="shared" si="213"/>
        <v>0</v>
      </c>
      <c r="J563" s="280">
        <v>1.38</v>
      </c>
      <c r="K563" s="276">
        <v>11.76</v>
      </c>
      <c r="L563" s="375">
        <f t="shared" si="217"/>
        <v>0.20810000000000001</v>
      </c>
      <c r="M563" s="154">
        <f t="shared" si="205"/>
        <v>0</v>
      </c>
      <c r="N563" s="261">
        <f t="shared" si="214"/>
        <v>13.14</v>
      </c>
      <c r="O563" s="261">
        <f t="shared" si="215"/>
        <v>2991.51</v>
      </c>
      <c r="P563" s="261">
        <f t="shared" si="216"/>
        <v>25492.86</v>
      </c>
      <c r="Q563" s="261">
        <f t="shared" si="218"/>
        <v>0</v>
      </c>
      <c r="R563" s="262" t="e">
        <f t="shared" si="212"/>
        <v>#DIV/0!</v>
      </c>
      <c r="S563" s="407"/>
      <c r="T563" s="49"/>
      <c r="U563" s="49"/>
      <c r="V563" s="49"/>
      <c r="W563" s="49"/>
      <c r="X563" s="49"/>
      <c r="Y563" s="53"/>
      <c r="Z563" s="49"/>
      <c r="AA563" s="49"/>
      <c r="AB563" s="49"/>
      <c r="AC563" s="49"/>
      <c r="AD563" s="49"/>
      <c r="AE563" s="49"/>
      <c r="AF563" s="49"/>
      <c r="AG563" s="49"/>
      <c r="AH563" s="49"/>
      <c r="AI563" s="49"/>
      <c r="AJ563" s="49"/>
      <c r="AK563" s="49"/>
      <c r="AL563" s="49"/>
      <c r="AM563" s="49"/>
      <c r="AN563" s="49"/>
    </row>
    <row r="564" spans="1:40" ht="28.5" x14ac:dyDescent="0.2">
      <c r="A564" s="49"/>
      <c r="B564" s="265" t="s">
        <v>1507</v>
      </c>
      <c r="C564" s="151" t="s">
        <v>136</v>
      </c>
      <c r="D564" s="150" t="s">
        <v>67</v>
      </c>
      <c r="E564" s="150" t="s">
        <v>137</v>
      </c>
      <c r="F564" s="152" t="s">
        <v>110</v>
      </c>
      <c r="G564" s="309">
        <v>490</v>
      </c>
      <c r="H564" s="279"/>
      <c r="I564" s="276">
        <f t="shared" si="213"/>
        <v>0</v>
      </c>
      <c r="J564" s="280">
        <v>0.87</v>
      </c>
      <c r="K564" s="276">
        <v>10.14</v>
      </c>
      <c r="L564" s="375">
        <f t="shared" si="217"/>
        <v>0.20810000000000001</v>
      </c>
      <c r="M564" s="154">
        <f t="shared" si="205"/>
        <v>0</v>
      </c>
      <c r="N564" s="261">
        <f t="shared" si="214"/>
        <v>11.01</v>
      </c>
      <c r="O564" s="261">
        <f t="shared" si="215"/>
        <v>426.3</v>
      </c>
      <c r="P564" s="261">
        <f t="shared" si="216"/>
        <v>4968.6000000000004</v>
      </c>
      <c r="Q564" s="261">
        <f t="shared" si="218"/>
        <v>0</v>
      </c>
      <c r="R564" s="262" t="e">
        <f t="shared" si="212"/>
        <v>#DIV/0!</v>
      </c>
      <c r="S564" s="407"/>
      <c r="T564" s="49"/>
      <c r="U564" s="49"/>
      <c r="V564" s="49"/>
      <c r="W564" s="49"/>
      <c r="X564" s="49"/>
      <c r="Y564" s="53"/>
      <c r="Z564" s="49"/>
      <c r="AA564" s="49"/>
      <c r="AB564" s="49"/>
      <c r="AC564" s="49"/>
      <c r="AD564" s="49"/>
      <c r="AE564" s="49"/>
      <c r="AF564" s="49"/>
      <c r="AG564" s="49"/>
      <c r="AH564" s="49"/>
      <c r="AI564" s="49"/>
      <c r="AJ564" s="49"/>
      <c r="AK564" s="49"/>
      <c r="AL564" s="49"/>
      <c r="AM564" s="49"/>
      <c r="AN564" s="49"/>
    </row>
    <row r="565" spans="1:40" ht="28.5" x14ac:dyDescent="0.2">
      <c r="A565" s="49"/>
      <c r="B565" s="265" t="s">
        <v>1508</v>
      </c>
      <c r="C565" s="151">
        <v>92764</v>
      </c>
      <c r="D565" s="150" t="s">
        <v>67</v>
      </c>
      <c r="E565" s="150" t="s">
        <v>139</v>
      </c>
      <c r="F565" s="152" t="s">
        <v>110</v>
      </c>
      <c r="G565" s="309">
        <v>234.8</v>
      </c>
      <c r="H565" s="279"/>
      <c r="I565" s="281">
        <f t="shared" si="213"/>
        <v>0</v>
      </c>
      <c r="J565" s="280">
        <v>0.62</v>
      </c>
      <c r="K565" s="276">
        <v>10.039999999999999</v>
      </c>
      <c r="L565" s="375">
        <f t="shared" si="217"/>
        <v>0.20810000000000001</v>
      </c>
      <c r="M565" s="154">
        <f t="shared" si="205"/>
        <v>0</v>
      </c>
      <c r="N565" s="261">
        <f t="shared" si="214"/>
        <v>10.659999999999998</v>
      </c>
      <c r="O565" s="261">
        <f t="shared" si="215"/>
        <v>145.58000000000001</v>
      </c>
      <c r="P565" s="261">
        <f t="shared" si="216"/>
        <v>2357.39</v>
      </c>
      <c r="Q565" s="261">
        <f t="shared" si="218"/>
        <v>0</v>
      </c>
      <c r="R565" s="262" t="e">
        <f t="shared" si="212"/>
        <v>#DIV/0!</v>
      </c>
      <c r="S565" s="407"/>
      <c r="T565" s="49"/>
      <c r="U565" s="49"/>
      <c r="V565" s="49"/>
      <c r="W565" s="49"/>
      <c r="X565" s="49"/>
      <c r="Y565" s="53"/>
      <c r="Z565" s="49"/>
      <c r="AA565" s="49"/>
      <c r="AB565" s="49"/>
      <c r="AC565" s="49"/>
      <c r="AD565" s="49"/>
      <c r="AE565" s="49"/>
      <c r="AF565" s="49"/>
      <c r="AG565" s="49"/>
      <c r="AH565" s="49"/>
      <c r="AI565" s="49"/>
      <c r="AJ565" s="49"/>
      <c r="AK565" s="49"/>
      <c r="AL565" s="49"/>
      <c r="AM565" s="49"/>
      <c r="AN565" s="49"/>
    </row>
    <row r="566" spans="1:40" ht="28.5" x14ac:dyDescent="0.2">
      <c r="A566" s="49"/>
      <c r="B566" s="265" t="s">
        <v>1509</v>
      </c>
      <c r="C566" s="151">
        <v>103674</v>
      </c>
      <c r="D566" s="150" t="s">
        <v>67</v>
      </c>
      <c r="E566" s="150" t="s">
        <v>1516</v>
      </c>
      <c r="F566" s="275" t="s">
        <v>81</v>
      </c>
      <c r="G566" s="309">
        <v>41.4</v>
      </c>
      <c r="H566" s="279"/>
      <c r="I566" s="276">
        <f t="shared" si="213"/>
        <v>0</v>
      </c>
      <c r="J566" s="280">
        <f>46.23+46.23*N9</f>
        <v>55.850462999999998</v>
      </c>
      <c r="K566" s="276">
        <f>690.82+690.82*N9</f>
        <v>834.57964200000004</v>
      </c>
      <c r="L566" s="375">
        <f t="shared" si="217"/>
        <v>0.20810000000000001</v>
      </c>
      <c r="M566" s="154">
        <f t="shared" si="205"/>
        <v>0</v>
      </c>
      <c r="N566" s="261">
        <f t="shared" si="214"/>
        <v>890.43010500000003</v>
      </c>
      <c r="O566" s="261">
        <f t="shared" si="215"/>
        <v>2312.21</v>
      </c>
      <c r="P566" s="261">
        <f t="shared" si="216"/>
        <v>34551.599999999999</v>
      </c>
      <c r="Q566" s="261">
        <f t="shared" si="218"/>
        <v>0</v>
      </c>
      <c r="R566" s="262" t="e">
        <f t="shared" si="212"/>
        <v>#DIV/0!</v>
      </c>
      <c r="S566" s="407"/>
      <c r="T566" s="49"/>
      <c r="U566" s="49"/>
      <c r="V566" s="49"/>
      <c r="W566" s="49"/>
      <c r="X566" s="49"/>
      <c r="Y566" s="53"/>
      <c r="Z566" s="49"/>
      <c r="AA566" s="49"/>
      <c r="AB566" s="49"/>
      <c r="AC566" s="49"/>
      <c r="AD566" s="49"/>
      <c r="AE566" s="49"/>
      <c r="AF566" s="49"/>
      <c r="AG566" s="49"/>
      <c r="AH566" s="49"/>
      <c r="AI566" s="49"/>
      <c r="AJ566" s="49"/>
      <c r="AK566" s="49"/>
      <c r="AL566" s="49"/>
      <c r="AM566" s="49"/>
      <c r="AN566" s="49"/>
    </row>
    <row r="567" spans="1:40" ht="15" x14ac:dyDescent="0.2">
      <c r="A567" s="49"/>
      <c r="B567" s="265" t="s">
        <v>1510</v>
      </c>
      <c r="C567" s="151" t="s">
        <v>125</v>
      </c>
      <c r="D567" s="150" t="s">
        <v>67</v>
      </c>
      <c r="E567" s="150" t="s">
        <v>126</v>
      </c>
      <c r="F567" s="275" t="s">
        <v>81</v>
      </c>
      <c r="G567" s="309">
        <v>43.47</v>
      </c>
      <c r="H567" s="283"/>
      <c r="I567" s="281">
        <f t="shared" si="213"/>
        <v>0</v>
      </c>
      <c r="J567" s="280">
        <v>20.88</v>
      </c>
      <c r="K567" s="282">
        <v>10.5</v>
      </c>
      <c r="L567" s="375">
        <f t="shared" si="217"/>
        <v>0.20810000000000001</v>
      </c>
      <c r="M567" s="154">
        <f t="shared" si="205"/>
        <v>0</v>
      </c>
      <c r="N567" s="261">
        <f t="shared" si="214"/>
        <v>31.38</v>
      </c>
      <c r="O567" s="261">
        <f t="shared" si="215"/>
        <v>907.65</v>
      </c>
      <c r="P567" s="261">
        <f t="shared" si="216"/>
        <v>456.44</v>
      </c>
      <c r="Q567" s="261">
        <f t="shared" si="218"/>
        <v>0</v>
      </c>
      <c r="R567" s="262" t="e">
        <f t="shared" si="212"/>
        <v>#DIV/0!</v>
      </c>
      <c r="S567" s="407"/>
      <c r="T567" s="49"/>
      <c r="U567" s="49"/>
      <c r="V567" s="49"/>
      <c r="W567" s="49"/>
      <c r="X567" s="49"/>
      <c r="Y567" s="53"/>
      <c r="Z567" s="49"/>
      <c r="AA567" s="49"/>
      <c r="AB567" s="49"/>
      <c r="AC567" s="49"/>
      <c r="AD567" s="49"/>
      <c r="AE567" s="49"/>
      <c r="AF567" s="49"/>
      <c r="AG567" s="49"/>
      <c r="AH567" s="49"/>
      <c r="AI567" s="49"/>
      <c r="AJ567" s="49"/>
      <c r="AK567" s="49"/>
      <c r="AL567" s="49"/>
      <c r="AM567" s="49"/>
      <c r="AN567" s="49"/>
    </row>
    <row r="568" spans="1:40" ht="15.75" customHeight="1" x14ac:dyDescent="0.2">
      <c r="A568" s="49"/>
      <c r="B568" s="265" t="s">
        <v>1511</v>
      </c>
      <c r="C568" s="151" t="s">
        <v>127</v>
      </c>
      <c r="D568" s="150" t="s">
        <v>67</v>
      </c>
      <c r="E568" s="150" t="s">
        <v>128</v>
      </c>
      <c r="F568" s="275" t="s">
        <v>56</v>
      </c>
      <c r="G568" s="309">
        <v>79.59</v>
      </c>
      <c r="H568" s="279"/>
      <c r="I568" s="276">
        <f t="shared" si="213"/>
        <v>0</v>
      </c>
      <c r="J568" s="280">
        <v>13.57</v>
      </c>
      <c r="K568" s="276">
        <v>36.299999999999997</v>
      </c>
      <c r="L568" s="375">
        <f t="shared" si="217"/>
        <v>0.20810000000000001</v>
      </c>
      <c r="M568" s="154">
        <f t="shared" si="205"/>
        <v>0</v>
      </c>
      <c r="N568" s="261">
        <f t="shared" si="214"/>
        <v>49.87</v>
      </c>
      <c r="O568" s="261">
        <f t="shared" si="215"/>
        <v>1080.04</v>
      </c>
      <c r="P568" s="261">
        <f t="shared" si="216"/>
        <v>2889.12</v>
      </c>
      <c r="Q568" s="261">
        <f t="shared" si="218"/>
        <v>0</v>
      </c>
      <c r="R568" s="262" t="e">
        <f t="shared" si="212"/>
        <v>#DIV/0!</v>
      </c>
      <c r="S568" s="407"/>
      <c r="T568" s="49"/>
      <c r="U568" s="49"/>
      <c r="V568" s="49"/>
      <c r="W568" s="49"/>
      <c r="X568" s="49"/>
      <c r="Y568" s="53"/>
      <c r="Z568" s="49"/>
      <c r="AA568" s="49"/>
      <c r="AB568" s="49"/>
      <c r="AC568" s="49"/>
      <c r="AD568" s="49"/>
      <c r="AE568" s="49"/>
      <c r="AF568" s="49"/>
      <c r="AG568" s="49"/>
      <c r="AH568" s="49"/>
      <c r="AI568" s="49"/>
      <c r="AJ568" s="49"/>
      <c r="AK568" s="49"/>
      <c r="AL568" s="49"/>
      <c r="AM568" s="49"/>
      <c r="AN568" s="49"/>
    </row>
    <row r="569" spans="1:40" ht="15.75" customHeight="1" x14ac:dyDescent="0.2">
      <c r="A569" s="49"/>
      <c r="B569" s="265" t="s">
        <v>1512</v>
      </c>
      <c r="C569" s="236" t="s">
        <v>129</v>
      </c>
      <c r="D569" s="235" t="s">
        <v>63</v>
      </c>
      <c r="E569" s="235" t="s">
        <v>130</v>
      </c>
      <c r="F569" s="275" t="s">
        <v>81</v>
      </c>
      <c r="G569" s="309">
        <v>41.4</v>
      </c>
      <c r="H569" s="285"/>
      <c r="I569" s="276">
        <f t="shared" si="213"/>
        <v>0</v>
      </c>
      <c r="J569" s="287">
        <v>2.97</v>
      </c>
      <c r="K569" s="276">
        <v>111.15</v>
      </c>
      <c r="L569" s="375">
        <f t="shared" si="217"/>
        <v>0.20810000000000001</v>
      </c>
      <c r="M569" s="154">
        <f t="shared" si="205"/>
        <v>0</v>
      </c>
      <c r="N569" s="261">
        <f t="shared" si="214"/>
        <v>114.12</v>
      </c>
      <c r="O569" s="261">
        <f t="shared" si="215"/>
        <v>122.96</v>
      </c>
      <c r="P569" s="261">
        <f t="shared" si="216"/>
        <v>4601.6099999999997</v>
      </c>
      <c r="Q569" s="261">
        <f t="shared" si="218"/>
        <v>0</v>
      </c>
      <c r="R569" s="262" t="e">
        <f t="shared" si="212"/>
        <v>#DIV/0!</v>
      </c>
      <c r="S569" s="407"/>
      <c r="T569" s="49"/>
      <c r="U569" s="49"/>
      <c r="V569" s="49"/>
      <c r="W569" s="49"/>
      <c r="X569" s="49"/>
      <c r="Y569" s="53"/>
      <c r="Z569" s="49"/>
      <c r="AA569" s="49"/>
      <c r="AB569" s="49"/>
      <c r="AC569" s="49"/>
      <c r="AD569" s="49"/>
      <c r="AE569" s="49"/>
      <c r="AF569" s="49"/>
      <c r="AG569" s="49"/>
      <c r="AH569" s="49"/>
      <c r="AI569" s="49"/>
      <c r="AJ569" s="49"/>
      <c r="AK569" s="49"/>
      <c r="AL569" s="49"/>
      <c r="AM569" s="49"/>
      <c r="AN569" s="49"/>
    </row>
    <row r="570" spans="1:40" ht="28.5" x14ac:dyDescent="0.2">
      <c r="A570" s="49"/>
      <c r="B570" s="265" t="s">
        <v>1514</v>
      </c>
      <c r="C570" s="274">
        <v>94992</v>
      </c>
      <c r="D570" s="265" t="s">
        <v>67</v>
      </c>
      <c r="E570" s="265" t="s">
        <v>1526</v>
      </c>
      <c r="F570" s="275" t="s">
        <v>56</v>
      </c>
      <c r="G570" s="309">
        <v>123.04</v>
      </c>
      <c r="H570" s="285"/>
      <c r="I570" s="282">
        <f t="shared" si="213"/>
        <v>0</v>
      </c>
      <c r="J570" s="287"/>
      <c r="K570" s="276"/>
      <c r="L570" s="375">
        <f t="shared" si="217"/>
        <v>0.20810000000000001</v>
      </c>
      <c r="M570" s="154">
        <f t="shared" si="205"/>
        <v>0</v>
      </c>
      <c r="N570" s="261"/>
      <c r="O570" s="261"/>
      <c r="P570" s="261"/>
      <c r="Q570" s="261">
        <f t="shared" si="218"/>
        <v>0</v>
      </c>
      <c r="R570" s="262" t="e">
        <f t="shared" si="212"/>
        <v>#DIV/0!</v>
      </c>
      <c r="S570" s="407"/>
      <c r="T570" s="49"/>
      <c r="U570" s="49"/>
      <c r="V570" s="49"/>
      <c r="W570" s="49"/>
      <c r="X570" s="49"/>
      <c r="Y570" s="53"/>
      <c r="Z570" s="49"/>
      <c r="AA570" s="49"/>
      <c r="AB570" s="49"/>
      <c r="AC570" s="49"/>
      <c r="AD570" s="49"/>
      <c r="AE570" s="49"/>
      <c r="AF570" s="49"/>
      <c r="AG570" s="49"/>
      <c r="AH570" s="49"/>
      <c r="AI570" s="49"/>
      <c r="AJ570" s="49"/>
      <c r="AK570" s="49"/>
      <c r="AL570" s="49"/>
      <c r="AM570" s="49"/>
      <c r="AN570" s="49"/>
    </row>
    <row r="571" spans="1:40" ht="28.5" x14ac:dyDescent="0.2">
      <c r="A571" s="49"/>
      <c r="B571" s="265" t="s">
        <v>1515</v>
      </c>
      <c r="C571" s="291">
        <v>103322</v>
      </c>
      <c r="D571" s="292" t="s">
        <v>1517</v>
      </c>
      <c r="E571" s="293" t="s">
        <v>189</v>
      </c>
      <c r="F571" s="294" t="s">
        <v>56</v>
      </c>
      <c r="G571" s="311">
        <v>148.5</v>
      </c>
      <c r="H571" s="283"/>
      <c r="I571" s="276">
        <f t="shared" si="213"/>
        <v>0</v>
      </c>
      <c r="J571" s="284">
        <v>22.08</v>
      </c>
      <c r="K571" s="281">
        <v>46.9</v>
      </c>
      <c r="L571" s="375">
        <f t="shared" si="217"/>
        <v>0.20810000000000001</v>
      </c>
      <c r="M571" s="154">
        <f t="shared" si="205"/>
        <v>0</v>
      </c>
      <c r="N571" s="261">
        <f t="shared" si="214"/>
        <v>68.97999999999999</v>
      </c>
      <c r="O571" s="261">
        <f t="shared" ref="O571:O578" si="219">ROUND(G571*J571,2)</f>
        <v>3278.88</v>
      </c>
      <c r="P571" s="261">
        <f t="shared" ref="P571:P578" si="220">ROUND(G571*K571,2)</f>
        <v>6964.65</v>
      </c>
      <c r="Q571" s="261">
        <f t="shared" si="218"/>
        <v>0</v>
      </c>
      <c r="R571" s="262" t="e">
        <f>Q571/$P$586</f>
        <v>#DIV/0!</v>
      </c>
      <c r="S571" s="407"/>
      <c r="T571" s="49"/>
      <c r="U571" s="49"/>
      <c r="V571" s="49"/>
      <c r="W571" s="49"/>
      <c r="X571" s="49"/>
      <c r="Y571" s="53"/>
      <c r="Z571" s="49"/>
      <c r="AA571" s="49"/>
      <c r="AB571" s="49"/>
      <c r="AC571" s="49"/>
      <c r="AD571" s="49"/>
      <c r="AE571" s="49"/>
      <c r="AF571" s="49"/>
      <c r="AG571" s="49"/>
      <c r="AH571" s="49"/>
      <c r="AI571" s="49"/>
      <c r="AJ571" s="49"/>
      <c r="AK571" s="49"/>
      <c r="AL571" s="49"/>
      <c r="AM571" s="49"/>
      <c r="AN571" s="49"/>
    </row>
    <row r="572" spans="1:40" ht="28.5" x14ac:dyDescent="0.2">
      <c r="A572" s="49"/>
      <c r="B572" s="265" t="s">
        <v>1518</v>
      </c>
      <c r="C572" s="289">
        <v>103318</v>
      </c>
      <c r="D572" s="292" t="s">
        <v>1517</v>
      </c>
      <c r="E572" s="290" t="s">
        <v>1489</v>
      </c>
      <c r="F572" s="275" t="s">
        <v>56</v>
      </c>
      <c r="G572" s="311">
        <v>71.510000000000005</v>
      </c>
      <c r="H572" s="283"/>
      <c r="I572" s="276">
        <f t="shared" si="213"/>
        <v>0</v>
      </c>
      <c r="J572" s="284">
        <v>36.67</v>
      </c>
      <c r="K572" s="281">
        <v>83.88</v>
      </c>
      <c r="L572" s="375">
        <f t="shared" si="217"/>
        <v>0.20810000000000001</v>
      </c>
      <c r="M572" s="154">
        <f t="shared" si="205"/>
        <v>0</v>
      </c>
      <c r="N572" s="261">
        <f t="shared" si="214"/>
        <v>120.55</v>
      </c>
      <c r="O572" s="261">
        <f t="shared" si="219"/>
        <v>2622.27</v>
      </c>
      <c r="P572" s="261">
        <f t="shared" si="220"/>
        <v>5998.26</v>
      </c>
      <c r="Q572" s="261">
        <f t="shared" si="218"/>
        <v>0</v>
      </c>
      <c r="R572" s="262" t="e">
        <f>Q572/$P$586</f>
        <v>#DIV/0!</v>
      </c>
      <c r="S572" s="407"/>
      <c r="T572" s="49"/>
      <c r="U572" s="49"/>
      <c r="V572" s="49"/>
      <c r="W572" s="49"/>
      <c r="X572" s="49"/>
      <c r="Y572" s="53"/>
      <c r="Z572" s="49"/>
      <c r="AA572" s="49"/>
      <c r="AB572" s="49"/>
      <c r="AC572" s="49"/>
      <c r="AD572" s="49"/>
      <c r="AE572" s="49"/>
      <c r="AF572" s="49"/>
      <c r="AG572" s="49"/>
      <c r="AH572" s="49"/>
      <c r="AI572" s="49"/>
      <c r="AJ572" s="49"/>
      <c r="AK572" s="49"/>
      <c r="AL572" s="49"/>
      <c r="AM572" s="49"/>
      <c r="AN572" s="49"/>
    </row>
    <row r="573" spans="1:40" ht="42.75" x14ac:dyDescent="0.2">
      <c r="A573" s="49"/>
      <c r="B573" s="265" t="s">
        <v>1519</v>
      </c>
      <c r="C573" s="296" t="s">
        <v>344</v>
      </c>
      <c r="D573" s="297" t="s">
        <v>67</v>
      </c>
      <c r="E573" s="297" t="s">
        <v>345</v>
      </c>
      <c r="F573" s="298" t="s">
        <v>56</v>
      </c>
      <c r="G573" s="309">
        <v>297</v>
      </c>
      <c r="H573" s="276"/>
      <c r="I573" s="276">
        <f t="shared" si="213"/>
        <v>0</v>
      </c>
      <c r="J573" s="276">
        <v>5.98</v>
      </c>
      <c r="K573" s="276">
        <v>3.8</v>
      </c>
      <c r="L573" s="375">
        <f t="shared" si="217"/>
        <v>0.20810000000000001</v>
      </c>
      <c r="M573" s="154">
        <f t="shared" si="205"/>
        <v>0</v>
      </c>
      <c r="N573" s="261">
        <f t="shared" si="214"/>
        <v>9.7800000000000011</v>
      </c>
      <c r="O573" s="261">
        <f t="shared" si="219"/>
        <v>1776.06</v>
      </c>
      <c r="P573" s="261">
        <f t="shared" si="220"/>
        <v>1128.5999999999999</v>
      </c>
      <c r="Q573" s="261">
        <f t="shared" si="218"/>
        <v>0</v>
      </c>
      <c r="R573" s="262" t="e">
        <f t="shared" ref="R573:R578" si="221">Q573/$P$586</f>
        <v>#DIV/0!</v>
      </c>
      <c r="S573" s="407"/>
      <c r="T573" s="49"/>
      <c r="U573" s="49"/>
      <c r="V573" s="49"/>
      <c r="W573" s="49"/>
      <c r="X573" s="49"/>
      <c r="Y573" s="53"/>
      <c r="Z573" s="49"/>
      <c r="AA573" s="49"/>
      <c r="AB573" s="49"/>
      <c r="AC573" s="49"/>
      <c r="AD573" s="49"/>
      <c r="AE573" s="49"/>
      <c r="AF573" s="49"/>
      <c r="AG573" s="49"/>
      <c r="AH573" s="49"/>
      <c r="AI573" s="49"/>
      <c r="AJ573" s="49"/>
      <c r="AK573" s="49"/>
      <c r="AL573" s="49"/>
      <c r="AM573" s="49"/>
      <c r="AN573" s="49"/>
    </row>
    <row r="574" spans="1:40" ht="28.5" x14ac:dyDescent="0.2">
      <c r="A574" s="49"/>
      <c r="B574" s="265" t="s">
        <v>1520</v>
      </c>
      <c r="C574" s="151" t="s">
        <v>347</v>
      </c>
      <c r="D574" s="150" t="s">
        <v>67</v>
      </c>
      <c r="E574" s="150" t="s">
        <v>348</v>
      </c>
      <c r="F574" s="152" t="s">
        <v>56</v>
      </c>
      <c r="G574" s="309">
        <v>297</v>
      </c>
      <c r="H574" s="276"/>
      <c r="I574" s="276">
        <f t="shared" si="213"/>
        <v>0</v>
      </c>
      <c r="J574" s="276">
        <v>12.68</v>
      </c>
      <c r="K574" s="276">
        <v>15.51</v>
      </c>
      <c r="L574" s="375">
        <f t="shared" si="217"/>
        <v>0.20810000000000001</v>
      </c>
      <c r="M574" s="154">
        <f t="shared" si="205"/>
        <v>0</v>
      </c>
      <c r="N574" s="261">
        <f t="shared" si="214"/>
        <v>28.189999999999998</v>
      </c>
      <c r="O574" s="261">
        <f t="shared" si="219"/>
        <v>3765.96</v>
      </c>
      <c r="P574" s="261">
        <f t="shared" si="220"/>
        <v>4606.47</v>
      </c>
      <c r="Q574" s="261">
        <f t="shared" si="218"/>
        <v>0</v>
      </c>
      <c r="R574" s="262" t="e">
        <f>Q574/$P$586</f>
        <v>#DIV/0!</v>
      </c>
      <c r="S574" s="407"/>
      <c r="T574" s="49"/>
      <c r="U574" s="49"/>
      <c r="V574" s="49"/>
      <c r="W574" s="49"/>
      <c r="X574" s="49"/>
      <c r="Y574" s="53"/>
      <c r="Z574" s="49"/>
      <c r="AA574" s="49"/>
      <c r="AB574" s="49"/>
      <c r="AC574" s="49"/>
      <c r="AD574" s="49"/>
      <c r="AE574" s="49"/>
      <c r="AF574" s="49"/>
      <c r="AG574" s="49"/>
      <c r="AH574" s="49"/>
      <c r="AI574" s="49"/>
      <c r="AJ574" s="49"/>
      <c r="AK574" s="49"/>
      <c r="AL574" s="49"/>
      <c r="AM574" s="49"/>
      <c r="AN574" s="49"/>
    </row>
    <row r="575" spans="1:40" ht="28.5" x14ac:dyDescent="0.2">
      <c r="A575" s="49"/>
      <c r="B575" s="265" t="s">
        <v>1521</v>
      </c>
      <c r="C575" s="151" t="s">
        <v>256</v>
      </c>
      <c r="D575" s="150" t="s">
        <v>67</v>
      </c>
      <c r="E575" s="150" t="s">
        <v>1256</v>
      </c>
      <c r="F575" s="152" t="s">
        <v>56</v>
      </c>
      <c r="G575" s="309">
        <v>71.510000000000005</v>
      </c>
      <c r="H575" s="276"/>
      <c r="I575" s="276">
        <f t="shared" si="213"/>
        <v>0</v>
      </c>
      <c r="J575" s="276">
        <v>31.21</v>
      </c>
      <c r="K575" s="276">
        <v>33.729999999999997</v>
      </c>
      <c r="L575" s="375">
        <f t="shared" si="217"/>
        <v>0.20810000000000001</v>
      </c>
      <c r="M575" s="154">
        <f t="shared" si="205"/>
        <v>0</v>
      </c>
      <c r="N575" s="261">
        <f t="shared" si="214"/>
        <v>64.94</v>
      </c>
      <c r="O575" s="261">
        <f t="shared" si="219"/>
        <v>2231.83</v>
      </c>
      <c r="P575" s="261">
        <f t="shared" si="220"/>
        <v>2412.0300000000002</v>
      </c>
      <c r="Q575" s="261">
        <f t="shared" si="218"/>
        <v>0</v>
      </c>
      <c r="R575" s="262" t="e">
        <f t="shared" si="221"/>
        <v>#DIV/0!</v>
      </c>
      <c r="S575" s="407"/>
      <c r="T575" s="49"/>
      <c r="U575" s="49"/>
      <c r="V575" s="49"/>
      <c r="W575" s="49"/>
      <c r="X575" s="49"/>
      <c r="Y575" s="53"/>
      <c r="Z575" s="49"/>
      <c r="AA575" s="49"/>
      <c r="AB575" s="49"/>
      <c r="AC575" s="49"/>
      <c r="AD575" s="49"/>
      <c r="AE575" s="49"/>
      <c r="AF575" s="49"/>
      <c r="AG575" s="49"/>
      <c r="AH575" s="49"/>
      <c r="AI575" s="49"/>
      <c r="AJ575" s="49"/>
      <c r="AK575" s="49"/>
      <c r="AL575" s="49"/>
      <c r="AM575" s="49"/>
      <c r="AN575" s="49"/>
    </row>
    <row r="576" spans="1:40" ht="28.5" x14ac:dyDescent="0.2">
      <c r="A576" s="49"/>
      <c r="B576" s="265" t="s">
        <v>1522</v>
      </c>
      <c r="C576" s="289">
        <v>97088</v>
      </c>
      <c r="D576" s="150" t="s">
        <v>67</v>
      </c>
      <c r="E576" s="290" t="s">
        <v>1523</v>
      </c>
      <c r="F576" s="275" t="s">
        <v>1524</v>
      </c>
      <c r="G576" s="309">
        <v>9</v>
      </c>
      <c r="H576" s="276"/>
      <c r="I576" s="276">
        <f t="shared" si="213"/>
        <v>0</v>
      </c>
      <c r="J576" s="276">
        <f>1.15-1.15*N9</f>
        <v>0.91068499999999997</v>
      </c>
      <c r="K576" s="276">
        <f>16.98+16.98*N9</f>
        <v>20.513538</v>
      </c>
      <c r="L576" s="375">
        <f t="shared" si="217"/>
        <v>0.20810000000000001</v>
      </c>
      <c r="M576" s="154">
        <f t="shared" si="205"/>
        <v>0</v>
      </c>
      <c r="N576" s="261">
        <f t="shared" si="214"/>
        <v>21.424223000000001</v>
      </c>
      <c r="O576" s="261">
        <f t="shared" si="219"/>
        <v>8.1999999999999993</v>
      </c>
      <c r="P576" s="261">
        <f t="shared" si="220"/>
        <v>184.62</v>
      </c>
      <c r="Q576" s="261">
        <f t="shared" si="218"/>
        <v>0</v>
      </c>
      <c r="R576" s="262" t="e">
        <f t="shared" si="221"/>
        <v>#DIV/0!</v>
      </c>
      <c r="S576" s="407"/>
      <c r="T576" s="49"/>
      <c r="U576" s="49"/>
      <c r="V576" s="49"/>
      <c r="W576" s="49"/>
      <c r="X576" s="49"/>
      <c r="Y576" s="53"/>
      <c r="Z576" s="49"/>
      <c r="AA576" s="49"/>
      <c r="AB576" s="49"/>
      <c r="AC576" s="49"/>
      <c r="AD576" s="49"/>
      <c r="AE576" s="49"/>
      <c r="AF576" s="49"/>
      <c r="AG576" s="49"/>
      <c r="AH576" s="49"/>
      <c r="AI576" s="49"/>
      <c r="AJ576" s="49"/>
      <c r="AK576" s="49"/>
      <c r="AL576" s="49"/>
      <c r="AM576" s="49"/>
      <c r="AN576" s="49"/>
    </row>
    <row r="577" spans="1:40" ht="15" x14ac:dyDescent="0.2">
      <c r="A577" s="49"/>
      <c r="B577" s="265" t="s">
        <v>1525</v>
      </c>
      <c r="C577" s="151" t="s">
        <v>394</v>
      </c>
      <c r="D577" s="150" t="s">
        <v>67</v>
      </c>
      <c r="E577" s="150" t="s">
        <v>395</v>
      </c>
      <c r="F577" s="152" t="s">
        <v>56</v>
      </c>
      <c r="G577" s="309">
        <v>297</v>
      </c>
      <c r="H577" s="276"/>
      <c r="I577" s="276">
        <f t="shared" si="213"/>
        <v>0</v>
      </c>
      <c r="J577" s="276">
        <v>2.14</v>
      </c>
      <c r="K577" s="276">
        <v>3.1</v>
      </c>
      <c r="L577" s="375">
        <f t="shared" si="217"/>
        <v>0.20810000000000001</v>
      </c>
      <c r="M577" s="154">
        <f t="shared" si="205"/>
        <v>0</v>
      </c>
      <c r="N577" s="261">
        <f t="shared" si="214"/>
        <v>5.24</v>
      </c>
      <c r="O577" s="261">
        <f t="shared" si="219"/>
        <v>635.58000000000004</v>
      </c>
      <c r="P577" s="261">
        <f t="shared" si="220"/>
        <v>920.7</v>
      </c>
      <c r="Q577" s="261">
        <f t="shared" si="218"/>
        <v>0</v>
      </c>
      <c r="R577" s="262" t="e">
        <f t="shared" si="221"/>
        <v>#DIV/0!</v>
      </c>
      <c r="S577" s="407"/>
      <c r="T577" s="49"/>
      <c r="U577" s="49"/>
      <c r="V577" s="49"/>
      <c r="W577" s="49"/>
      <c r="X577" s="49"/>
      <c r="Y577" s="53"/>
      <c r="Z577" s="49"/>
      <c r="AA577" s="49"/>
      <c r="AB577" s="49"/>
      <c r="AC577" s="49"/>
      <c r="AD577" s="49"/>
      <c r="AE577" s="49"/>
      <c r="AF577" s="49"/>
      <c r="AG577" s="49"/>
      <c r="AH577" s="49"/>
      <c r="AI577" s="49"/>
      <c r="AJ577" s="49"/>
      <c r="AK577" s="49"/>
      <c r="AL577" s="49"/>
      <c r="AM577" s="49"/>
      <c r="AN577" s="49"/>
    </row>
    <row r="578" spans="1:40" ht="15" x14ac:dyDescent="0.2">
      <c r="A578" s="49"/>
      <c r="B578" s="265" t="s">
        <v>1529</v>
      </c>
      <c r="C578" s="151" t="s">
        <v>403</v>
      </c>
      <c r="D578" s="150" t="s">
        <v>67</v>
      </c>
      <c r="E578" s="150" t="s">
        <v>404</v>
      </c>
      <c r="F578" s="152" t="s">
        <v>56</v>
      </c>
      <c r="G578" s="309">
        <v>297</v>
      </c>
      <c r="H578" s="276"/>
      <c r="I578" s="276">
        <f t="shared" si="213"/>
        <v>0</v>
      </c>
      <c r="J578" s="276">
        <v>5.26</v>
      </c>
      <c r="K578" s="276">
        <v>6.14</v>
      </c>
      <c r="L578" s="375">
        <f t="shared" si="217"/>
        <v>0.20810000000000001</v>
      </c>
      <c r="M578" s="154">
        <f t="shared" si="205"/>
        <v>0</v>
      </c>
      <c r="N578" s="261">
        <f t="shared" si="214"/>
        <v>11.399999999999999</v>
      </c>
      <c r="O578" s="261">
        <f t="shared" si="219"/>
        <v>1562.22</v>
      </c>
      <c r="P578" s="261">
        <f t="shared" si="220"/>
        <v>1823.58</v>
      </c>
      <c r="Q578" s="261">
        <f t="shared" si="218"/>
        <v>0</v>
      </c>
      <c r="R578" s="262" t="e">
        <f t="shared" si="221"/>
        <v>#DIV/0!</v>
      </c>
      <c r="S578" s="407"/>
      <c r="T578" s="49"/>
      <c r="U578" s="49"/>
      <c r="V578" s="49"/>
      <c r="W578" s="49"/>
      <c r="X578" s="49"/>
      <c r="Y578" s="53"/>
      <c r="Z578" s="49"/>
      <c r="AA578" s="49"/>
      <c r="AB578" s="49"/>
      <c r="AC578" s="49"/>
      <c r="AD578" s="49"/>
      <c r="AE578" s="49"/>
      <c r="AF578" s="49"/>
      <c r="AG578" s="49"/>
      <c r="AH578" s="49"/>
      <c r="AI578" s="49"/>
      <c r="AJ578" s="49"/>
      <c r="AK578" s="49"/>
      <c r="AL578" s="49"/>
      <c r="AM578" s="49"/>
      <c r="AN578" s="49"/>
    </row>
    <row r="579" spans="1:40" ht="15" x14ac:dyDescent="0.2">
      <c r="A579" s="49"/>
      <c r="B579" s="146">
        <v>23</v>
      </c>
      <c r="C579" s="146"/>
      <c r="D579" s="146"/>
      <c r="E579" s="146" t="s">
        <v>85</v>
      </c>
      <c r="F579" s="146"/>
      <c r="G579" s="147"/>
      <c r="H579" s="148"/>
      <c r="I579" s="205"/>
      <c r="J579" s="146"/>
      <c r="K579" s="146"/>
      <c r="L579" s="376"/>
      <c r="M579" s="376"/>
      <c r="N579" s="146"/>
      <c r="O579" s="205"/>
      <c r="P579" s="205"/>
      <c r="Q579" s="330">
        <f>SUM(Q580:Q581)</f>
        <v>0</v>
      </c>
      <c r="R579" s="206" t="e">
        <f>Q579/$P$586</f>
        <v>#DIV/0!</v>
      </c>
      <c r="S579" s="407"/>
      <c r="T579" s="49"/>
      <c r="U579" s="49"/>
      <c r="V579" s="49"/>
      <c r="W579" s="49"/>
      <c r="X579" s="49"/>
      <c r="Y579" s="53"/>
      <c r="Z579" s="49"/>
      <c r="AA579" s="49"/>
      <c r="AB579" s="49"/>
      <c r="AC579" s="49"/>
      <c r="AD579" s="49"/>
      <c r="AE579" s="49"/>
      <c r="AF579" s="49"/>
      <c r="AG579" s="49"/>
      <c r="AH579" s="49"/>
      <c r="AI579" s="49"/>
      <c r="AJ579" s="49"/>
      <c r="AK579" s="49"/>
      <c r="AL579" s="49"/>
      <c r="AM579" s="49"/>
      <c r="AN579" s="49"/>
    </row>
    <row r="580" spans="1:40" ht="15" x14ac:dyDescent="0.2">
      <c r="A580" s="49"/>
      <c r="B580" s="150" t="s">
        <v>1571</v>
      </c>
      <c r="C580" s="151" t="s">
        <v>86</v>
      </c>
      <c r="D580" s="150" t="s">
        <v>67</v>
      </c>
      <c r="E580" s="150" t="s">
        <v>87</v>
      </c>
      <c r="F580" s="152" t="s">
        <v>88</v>
      </c>
      <c r="G580" s="230">
        <v>3.5</v>
      </c>
      <c r="H580" s="154"/>
      <c r="I580" s="154">
        <f>ROUND(G580*H580,2)</f>
        <v>0</v>
      </c>
      <c r="J580" s="154">
        <v>24636.04</v>
      </c>
      <c r="K580" s="154">
        <v>485.56</v>
      </c>
      <c r="L580" s="375">
        <f>$H$9</f>
        <v>0.20810000000000001</v>
      </c>
      <c r="M580" s="154">
        <f t="shared" si="205"/>
        <v>0</v>
      </c>
      <c r="N580" s="154">
        <f>J580+K580</f>
        <v>25121.600000000002</v>
      </c>
      <c r="O580" s="154">
        <f>ROUND(G580*J580,2)</f>
        <v>86226.14</v>
      </c>
      <c r="P580" s="154">
        <f>ROUND(K580*G580,2)</f>
        <v>1699.46</v>
      </c>
      <c r="Q580" s="154">
        <f>ROUND(G580*M580,2)</f>
        <v>0</v>
      </c>
      <c r="R580" s="155" t="e">
        <f>Q580/$P$586</f>
        <v>#DIV/0!</v>
      </c>
      <c r="S580" s="407"/>
      <c r="T580" s="49"/>
      <c r="U580" s="49"/>
      <c r="V580" s="49"/>
      <c r="W580" s="49"/>
      <c r="X580" s="49"/>
      <c r="Y580" s="53"/>
      <c r="Z580" s="49"/>
      <c r="AA580" s="49"/>
      <c r="AB580" s="49"/>
      <c r="AC580" s="49"/>
      <c r="AD580" s="49"/>
      <c r="AE580" s="49"/>
      <c r="AF580" s="49"/>
      <c r="AG580" s="49"/>
      <c r="AH580" s="49"/>
      <c r="AI580" s="49"/>
      <c r="AJ580" s="49"/>
      <c r="AK580" s="49"/>
      <c r="AL580" s="49"/>
      <c r="AM580" s="49"/>
      <c r="AN580" s="49"/>
    </row>
    <row r="581" spans="1:40" ht="15" x14ac:dyDescent="0.2">
      <c r="A581" s="49"/>
      <c r="B581" s="383" t="s">
        <v>1587</v>
      </c>
      <c r="C581" s="151" t="s">
        <v>89</v>
      </c>
      <c r="D581" s="150" t="s">
        <v>63</v>
      </c>
      <c r="E581" s="150" t="s">
        <v>90</v>
      </c>
      <c r="F581" s="152" t="s">
        <v>69</v>
      </c>
      <c r="G581" s="153">
        <v>1</v>
      </c>
      <c r="H581" s="154"/>
      <c r="I581" s="154">
        <f>ROUND(G581*H581,2)</f>
        <v>0</v>
      </c>
      <c r="J581" s="374"/>
      <c r="K581" s="374"/>
      <c r="L581" s="375">
        <f>$H$9</f>
        <v>0.20810000000000001</v>
      </c>
      <c r="M581" s="154">
        <f t="shared" si="205"/>
        <v>0</v>
      </c>
      <c r="N581" s="374"/>
      <c r="O581" s="374"/>
      <c r="P581" s="374"/>
      <c r="Q581" s="154">
        <f>ROUND(G581*M581,2)</f>
        <v>0</v>
      </c>
      <c r="R581" s="155" t="e">
        <f>Q581/$P$586</f>
        <v>#DIV/0!</v>
      </c>
      <c r="S581" s="407"/>
      <c r="T581" s="49"/>
      <c r="U581" s="49"/>
      <c r="V581" s="49"/>
      <c r="W581" s="49"/>
      <c r="X581" s="49"/>
      <c r="Y581" s="53"/>
      <c r="Z581" s="49"/>
      <c r="AA581" s="49"/>
      <c r="AB581" s="49"/>
      <c r="AC581" s="49"/>
      <c r="AD581" s="49"/>
      <c r="AE581" s="49"/>
      <c r="AF581" s="49"/>
      <c r="AG581" s="49"/>
      <c r="AH581" s="49"/>
      <c r="AI581" s="49"/>
      <c r="AJ581" s="49"/>
      <c r="AK581" s="49"/>
      <c r="AL581" s="49"/>
      <c r="AM581" s="49"/>
      <c r="AN581" s="49"/>
    </row>
    <row r="582" spans="1:40" ht="15.75" customHeight="1" x14ac:dyDescent="0.2">
      <c r="A582" s="49"/>
      <c r="B582" s="165"/>
      <c r="C582" s="384"/>
      <c r="D582" s="165"/>
      <c r="E582" s="165"/>
      <c r="F582" s="165"/>
      <c r="G582" s="166"/>
      <c r="H582" s="165"/>
      <c r="I582" s="165"/>
      <c r="J582" s="240"/>
      <c r="K582" s="165"/>
      <c r="L582" s="165"/>
      <c r="M582" s="165"/>
      <c r="N582" s="165" t="s">
        <v>1251</v>
      </c>
      <c r="O582" s="210">
        <f>SUM(O20:O580)</f>
        <v>1085126.9599999997</v>
      </c>
      <c r="P582" s="210">
        <f>SUM(P20:P580)</f>
        <v>3180326.35</v>
      </c>
      <c r="Q582" s="224">
        <f>Q18+Q36+Q73+Q122+Q139+Q151+Q155+Q188+Q195+Q204+Q207+Q210+Q224+Q227+Q255+Q379+Q490+Q511+Q533+Q543+Q551+Q554+Q579</f>
        <v>0</v>
      </c>
      <c r="R582" s="165"/>
      <c r="T582" s="378"/>
      <c r="U582" s="49"/>
      <c r="V582" s="49"/>
      <c r="W582" s="49"/>
      <c r="X582" s="49"/>
      <c r="Y582" s="53"/>
      <c r="Z582" s="49"/>
      <c r="AA582" s="49"/>
      <c r="AB582" s="49"/>
      <c r="AC582" s="49"/>
      <c r="AD582" s="49"/>
      <c r="AE582" s="49"/>
      <c r="AF582" s="49"/>
      <c r="AG582" s="49"/>
      <c r="AH582" s="49"/>
      <c r="AI582" s="49"/>
      <c r="AJ582" s="49"/>
      <c r="AK582" s="49"/>
      <c r="AL582" s="49"/>
      <c r="AM582" s="49"/>
      <c r="AN582" s="49"/>
    </row>
    <row r="583" spans="1:40" ht="15.75" customHeight="1" thickBot="1" x14ac:dyDescent="0.25">
      <c r="A583" s="49"/>
      <c r="B583" s="167"/>
      <c r="C583" s="167"/>
      <c r="D583" s="167"/>
      <c r="E583" s="409"/>
      <c r="F583" s="167"/>
      <c r="G583" s="168"/>
      <c r="H583" s="167"/>
      <c r="I583" s="167"/>
      <c r="J583" s="167"/>
      <c r="K583" s="167"/>
      <c r="L583" s="167"/>
      <c r="M583" s="167"/>
      <c r="N583" s="167"/>
      <c r="O583" s="167"/>
      <c r="P583" s="167"/>
      <c r="Q583" s="167"/>
      <c r="R583" s="167"/>
      <c r="S583" s="220"/>
      <c r="T583" s="49"/>
      <c r="U583" s="49"/>
      <c r="V583" s="49"/>
      <c r="W583" s="49"/>
      <c r="X583" s="49"/>
      <c r="Y583" s="49"/>
      <c r="Z583" s="49"/>
      <c r="AA583" s="49"/>
      <c r="AB583" s="49"/>
      <c r="AC583" s="49"/>
      <c r="AD583" s="49"/>
      <c r="AE583" s="49"/>
      <c r="AF583" s="49"/>
      <c r="AG583" s="49"/>
      <c r="AH583" s="49"/>
      <c r="AI583" s="49"/>
      <c r="AJ583" s="49"/>
      <c r="AK583" s="49"/>
      <c r="AL583" s="49"/>
      <c r="AM583" s="49"/>
      <c r="AN583" s="49"/>
    </row>
    <row r="584" spans="1:40" ht="22.5" customHeight="1" x14ac:dyDescent="0.2">
      <c r="A584" s="49"/>
      <c r="B584" s="483"/>
      <c r="C584" s="483"/>
      <c r="D584" s="483"/>
      <c r="E584" s="410"/>
      <c r="F584" s="165"/>
      <c r="G584" s="166"/>
      <c r="H584" s="165"/>
      <c r="I584" s="165"/>
      <c r="J584" s="165"/>
      <c r="K584" s="165"/>
      <c r="L584" s="484" t="s">
        <v>1583</v>
      </c>
      <c r="M584" s="484"/>
      <c r="N584" s="484" t="s">
        <v>1252</v>
      </c>
      <c r="O584" s="484"/>
      <c r="P584" s="486">
        <f>SUM(I20:I580)</f>
        <v>0</v>
      </c>
      <c r="Q584" s="486"/>
      <c r="R584" s="486"/>
      <c r="S584" s="219"/>
      <c r="T584" s="379"/>
      <c r="U584" s="49"/>
      <c r="V584" s="49"/>
      <c r="W584" s="49"/>
      <c r="X584" s="49"/>
      <c r="Y584" s="49"/>
      <c r="Z584" s="49"/>
      <c r="AA584" s="49"/>
      <c r="AB584" s="49"/>
      <c r="AC584" s="49"/>
      <c r="AD584" s="49"/>
      <c r="AE584" s="49"/>
      <c r="AF584" s="49"/>
      <c r="AG584" s="49"/>
      <c r="AH584" s="49"/>
      <c r="AI584" s="49"/>
      <c r="AJ584" s="49"/>
      <c r="AK584" s="49"/>
      <c r="AL584" s="49"/>
      <c r="AM584" s="49"/>
      <c r="AN584" s="49"/>
    </row>
    <row r="585" spans="1:40" ht="15.75" customHeight="1" x14ac:dyDescent="0.2">
      <c r="A585" s="49"/>
      <c r="B585" s="483"/>
      <c r="C585" s="483"/>
      <c r="D585" s="483"/>
      <c r="E585" s="411" t="s">
        <v>1595</v>
      </c>
      <c r="F585" s="165"/>
      <c r="G585" s="166"/>
      <c r="H585" s="165"/>
      <c r="I585" s="165"/>
      <c r="J585" s="165"/>
      <c r="K585" s="165"/>
      <c r="L585" s="484" t="s">
        <v>1584</v>
      </c>
      <c r="M585" s="484"/>
      <c r="N585" s="484" t="s">
        <v>1253</v>
      </c>
      <c r="O585" s="484"/>
      <c r="P585" s="486">
        <f>P586-P584</f>
        <v>0</v>
      </c>
      <c r="Q585" s="486"/>
      <c r="R585" s="486"/>
      <c r="S585" s="219"/>
      <c r="T585" s="49"/>
      <c r="U585" s="49"/>
      <c r="V585" s="49"/>
      <c r="W585" s="49"/>
      <c r="X585" s="49"/>
      <c r="Y585" s="49"/>
      <c r="Z585" s="49"/>
      <c r="AA585" s="49"/>
      <c r="AB585" s="49"/>
      <c r="AC585" s="49"/>
      <c r="AD585" s="49"/>
      <c r="AE585" s="49"/>
      <c r="AF585" s="49"/>
      <c r="AG585" s="49"/>
      <c r="AH585" s="49"/>
      <c r="AI585" s="49"/>
      <c r="AJ585" s="49"/>
      <c r="AK585" s="49"/>
      <c r="AL585" s="49"/>
      <c r="AM585" s="49"/>
      <c r="AN585" s="49"/>
    </row>
    <row r="586" spans="1:40" ht="15.75" customHeight="1" x14ac:dyDescent="0.2">
      <c r="A586" s="49"/>
      <c r="B586" s="483"/>
      <c r="C586" s="483"/>
      <c r="D586" s="483"/>
      <c r="E586" s="169"/>
      <c r="F586" s="165"/>
      <c r="G586" s="166"/>
      <c r="H586" s="165"/>
      <c r="I586" s="165"/>
      <c r="J586" s="165"/>
      <c r="K586" s="165"/>
      <c r="L586" s="484" t="s">
        <v>1585</v>
      </c>
      <c r="M586" s="484"/>
      <c r="N586" s="484" t="s">
        <v>1254</v>
      </c>
      <c r="O586" s="484"/>
      <c r="P586" s="485">
        <f>$Q$582</f>
        <v>0</v>
      </c>
      <c r="Q586" s="485"/>
      <c r="R586" s="485"/>
      <c r="S586" s="219"/>
      <c r="T586" s="49"/>
      <c r="U586" s="49"/>
      <c r="V586" s="49"/>
      <c r="W586" s="49"/>
      <c r="X586" s="49"/>
      <c r="Y586" s="49"/>
      <c r="Z586" s="49"/>
      <c r="AA586" s="49"/>
      <c r="AB586" s="49"/>
      <c r="AC586" s="49"/>
      <c r="AD586" s="49"/>
      <c r="AE586" s="49"/>
      <c r="AF586" s="49"/>
      <c r="AG586" s="49"/>
      <c r="AH586" s="49"/>
      <c r="AI586" s="49"/>
      <c r="AJ586" s="49"/>
      <c r="AK586" s="49"/>
      <c r="AL586" s="49"/>
      <c r="AM586" s="49"/>
      <c r="AN586" s="49"/>
    </row>
    <row r="587" spans="1:40" ht="15.75" customHeight="1" x14ac:dyDescent="0.2">
      <c r="A587" s="49"/>
      <c r="T587" s="49"/>
      <c r="U587" s="49"/>
      <c r="V587" s="49"/>
      <c r="W587" s="49"/>
      <c r="X587" s="49"/>
      <c r="Y587" s="49"/>
      <c r="Z587" s="49"/>
      <c r="AA587" s="49"/>
      <c r="AB587" s="49"/>
      <c r="AC587" s="49"/>
      <c r="AD587" s="49"/>
      <c r="AE587" s="49"/>
      <c r="AF587" s="49"/>
      <c r="AG587" s="49"/>
      <c r="AH587" s="49"/>
      <c r="AI587" s="49"/>
      <c r="AJ587" s="49"/>
      <c r="AK587" s="49"/>
      <c r="AL587" s="49"/>
      <c r="AM587" s="49"/>
      <c r="AN587" s="49"/>
    </row>
    <row r="588" spans="1:40" ht="15.75" customHeight="1" x14ac:dyDescent="0.2">
      <c r="A588" s="49"/>
      <c r="T588" s="49"/>
      <c r="U588" s="49"/>
      <c r="V588" s="49"/>
      <c r="W588" s="49"/>
      <c r="X588" s="49"/>
      <c r="Y588" s="49"/>
      <c r="Z588" s="49"/>
      <c r="AA588" s="49"/>
      <c r="AB588" s="49"/>
      <c r="AC588" s="49"/>
      <c r="AD588" s="49"/>
      <c r="AE588" s="49"/>
      <c r="AF588" s="49"/>
      <c r="AG588" s="49"/>
      <c r="AH588" s="49"/>
      <c r="AI588" s="49"/>
      <c r="AJ588" s="49"/>
      <c r="AK588" s="49"/>
      <c r="AL588" s="49"/>
      <c r="AM588" s="49"/>
      <c r="AN588" s="49"/>
    </row>
    <row r="589" spans="1:40" ht="15.75" customHeight="1" x14ac:dyDescent="0.2">
      <c r="A589" s="49"/>
      <c r="T589" s="49"/>
      <c r="U589" s="49"/>
      <c r="V589" s="49"/>
      <c r="W589" s="49"/>
      <c r="X589" s="49"/>
      <c r="Y589" s="49"/>
      <c r="Z589" s="49"/>
      <c r="AA589" s="49"/>
      <c r="AB589" s="49"/>
      <c r="AC589" s="49"/>
      <c r="AD589" s="49"/>
      <c r="AE589" s="49"/>
      <c r="AF589" s="49"/>
      <c r="AG589" s="49"/>
      <c r="AH589" s="49"/>
      <c r="AI589" s="49"/>
      <c r="AJ589" s="49"/>
      <c r="AK589" s="49"/>
      <c r="AL589" s="49"/>
      <c r="AM589" s="49"/>
      <c r="AN589" s="49"/>
    </row>
    <row r="590" spans="1:40" ht="15.75" customHeight="1" x14ac:dyDescent="0.2">
      <c r="A590" s="49"/>
      <c r="T590" s="49"/>
      <c r="U590" s="49"/>
      <c r="V590" s="49"/>
      <c r="W590" s="49"/>
      <c r="X590" s="49"/>
      <c r="Y590" s="49"/>
      <c r="Z590" s="49"/>
      <c r="AA590" s="49"/>
      <c r="AB590" s="49"/>
      <c r="AC590" s="49"/>
      <c r="AD590" s="49"/>
      <c r="AE590" s="49"/>
      <c r="AF590" s="49"/>
      <c r="AG590" s="49"/>
      <c r="AH590" s="49"/>
      <c r="AI590" s="49"/>
      <c r="AJ590" s="49"/>
      <c r="AK590" s="49"/>
      <c r="AL590" s="49"/>
      <c r="AM590" s="49"/>
      <c r="AN590" s="49"/>
    </row>
    <row r="591" spans="1:40" ht="15.75" customHeight="1" x14ac:dyDescent="0.2">
      <c r="A591" s="49"/>
      <c r="T591" s="49"/>
      <c r="U591" s="49"/>
      <c r="V591" s="49"/>
      <c r="W591" s="49"/>
      <c r="X591" s="49"/>
      <c r="Y591" s="49"/>
      <c r="Z591" s="49"/>
      <c r="AA591" s="49"/>
      <c r="AB591" s="49"/>
      <c r="AC591" s="49"/>
      <c r="AD591" s="49"/>
      <c r="AE591" s="49"/>
      <c r="AF591" s="49"/>
      <c r="AG591" s="49"/>
      <c r="AH591" s="49"/>
      <c r="AI591" s="49"/>
      <c r="AJ591" s="49"/>
      <c r="AK591" s="49"/>
      <c r="AL591" s="49"/>
      <c r="AM591" s="49"/>
      <c r="AN591" s="49"/>
    </row>
  </sheetData>
  <autoFilter ref="A17:AK504" xr:uid="{00000000-0009-0000-0000-000002000000}"/>
  <mergeCells count="25">
    <mergeCell ref="B2:R6"/>
    <mergeCell ref="B15:B16"/>
    <mergeCell ref="C15:C16"/>
    <mergeCell ref="D15:D16"/>
    <mergeCell ref="E15:E16"/>
    <mergeCell ref="F15:F16"/>
    <mergeCell ref="G15:G16"/>
    <mergeCell ref="H15:H16"/>
    <mergeCell ref="R15:R16"/>
    <mergeCell ref="I15:I16"/>
    <mergeCell ref="L15:L16"/>
    <mergeCell ref="M15:M16"/>
    <mergeCell ref="O15:Q16"/>
    <mergeCell ref="B586:D586"/>
    <mergeCell ref="N586:O586"/>
    <mergeCell ref="P586:R586"/>
    <mergeCell ref="B584:D584"/>
    <mergeCell ref="N584:O584"/>
    <mergeCell ref="P584:R584"/>
    <mergeCell ref="B585:D585"/>
    <mergeCell ref="N585:O585"/>
    <mergeCell ref="P585:R585"/>
    <mergeCell ref="L584:M584"/>
    <mergeCell ref="L585:M585"/>
    <mergeCell ref="L586:M586"/>
  </mergeCells>
  <phoneticPr fontId="26" type="noConversion"/>
  <pageMargins left="0.7" right="0.7" top="0.75" bottom="0.75" header="0.511811023622047" footer="0.511811023622047"/>
  <pageSetup paperSize="9" scale="50" fitToHeight="0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D8D8D8"/>
    <pageSetUpPr fitToPage="1"/>
  </sheetPr>
  <dimension ref="A1:Z1007"/>
  <sheetViews>
    <sheetView showGridLines="0" topLeftCell="A13" zoomScale="95" zoomScaleNormal="95" workbookViewId="0">
      <selection activeCell="B48" sqref="B48:F54"/>
    </sheetView>
  </sheetViews>
  <sheetFormatPr defaultColWidth="12.5" defaultRowHeight="14.25" x14ac:dyDescent="0.2"/>
  <cols>
    <col min="1" max="1" width="3.25" customWidth="1"/>
    <col min="2" max="2" width="18.625" customWidth="1"/>
    <col min="3" max="3" width="63.125" customWidth="1"/>
    <col min="4" max="4" width="18.625" customWidth="1"/>
    <col min="5" max="6" width="33.125" customWidth="1"/>
    <col min="7" max="7" width="3.25" customWidth="1"/>
    <col min="8" max="26" width="13" customWidth="1"/>
  </cols>
  <sheetData>
    <row r="1" spans="1:26" ht="20.25" customHeight="1" x14ac:dyDescent="0.2">
      <c r="A1" s="170"/>
      <c r="B1" s="6"/>
      <c r="C1" s="6"/>
      <c r="D1" s="6"/>
      <c r="E1" s="6"/>
      <c r="F1" s="6"/>
      <c r="G1" s="6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</row>
    <row r="2" spans="1:26" ht="18.75" customHeight="1" x14ac:dyDescent="0.2">
      <c r="A2" s="51"/>
      <c r="B2" s="426" t="s">
        <v>1258</v>
      </c>
      <c r="C2" s="426"/>
      <c r="D2" s="426"/>
      <c r="E2" s="426"/>
      <c r="F2" s="426"/>
      <c r="G2" s="51"/>
      <c r="H2" s="52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49"/>
      <c r="W2" s="49"/>
      <c r="X2" s="49"/>
      <c r="Y2" s="49"/>
      <c r="Z2" s="3"/>
    </row>
    <row r="3" spans="1:26" ht="18.75" customHeight="1" x14ac:dyDescent="0.2">
      <c r="A3" s="51"/>
      <c r="B3" s="426"/>
      <c r="C3" s="426"/>
      <c r="D3" s="426"/>
      <c r="E3" s="426"/>
      <c r="F3" s="426"/>
      <c r="G3" s="51"/>
      <c r="H3" s="52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49"/>
      <c r="W3" s="49"/>
      <c r="X3" s="49"/>
      <c r="Y3" s="49"/>
      <c r="Z3" s="3"/>
    </row>
    <row r="4" spans="1:26" ht="18.75" customHeight="1" x14ac:dyDescent="0.2">
      <c r="A4" s="51"/>
      <c r="B4" s="426"/>
      <c r="C4" s="426"/>
      <c r="D4" s="426"/>
      <c r="E4" s="426"/>
      <c r="F4" s="426"/>
      <c r="G4" s="51"/>
      <c r="H4" s="52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49"/>
      <c r="W4" s="49"/>
      <c r="X4" s="49"/>
      <c r="Y4" s="49"/>
      <c r="Z4" s="3"/>
    </row>
    <row r="5" spans="1:26" ht="18.75" customHeight="1" x14ac:dyDescent="0.2">
      <c r="A5" s="51"/>
      <c r="B5" s="426"/>
      <c r="C5" s="426"/>
      <c r="D5" s="426"/>
      <c r="E5" s="426"/>
      <c r="F5" s="426"/>
      <c r="G5" s="51"/>
      <c r="H5" s="52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49"/>
      <c r="W5" s="49"/>
      <c r="X5" s="49"/>
      <c r="Y5" s="49"/>
      <c r="Z5" s="3"/>
    </row>
    <row r="6" spans="1:26" ht="18.75" customHeight="1" x14ac:dyDescent="0.2">
      <c r="A6" s="51"/>
      <c r="B6" s="426"/>
      <c r="C6" s="426"/>
      <c r="D6" s="426"/>
      <c r="E6" s="426"/>
      <c r="F6" s="426"/>
      <c r="G6" s="51"/>
      <c r="H6" s="52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49"/>
      <c r="W6" s="49"/>
      <c r="X6" s="49"/>
      <c r="Y6" s="49"/>
      <c r="Z6" s="3"/>
    </row>
    <row r="7" spans="1:26" ht="15" customHeight="1" x14ac:dyDescent="0.2">
      <c r="A7" s="53"/>
      <c r="B7" s="6"/>
      <c r="C7" s="6"/>
      <c r="D7" s="6"/>
      <c r="E7" s="6"/>
      <c r="F7" s="6"/>
      <c r="G7" s="53"/>
      <c r="H7" s="54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3"/>
    </row>
    <row r="8" spans="1:26" ht="15" customHeight="1" x14ac:dyDescent="0.2">
      <c r="A8" s="53"/>
      <c r="B8" s="55" t="str">
        <f>'DADOS GERAIS'!B8</f>
        <v>Secretaria de Atenção Primária à Saúde</v>
      </c>
      <c r="C8" s="56"/>
      <c r="D8" s="57" t="s">
        <v>20</v>
      </c>
      <c r="E8" s="57" t="s">
        <v>21</v>
      </c>
      <c r="F8" s="58" t="str">
        <f>'DADOS GERAIS'!$B$22</f>
        <v>Data:</v>
      </c>
      <c r="G8" s="53"/>
      <c r="H8" s="54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3"/>
    </row>
    <row r="9" spans="1:26" ht="15" customHeight="1" x14ac:dyDescent="0.2">
      <c r="A9" s="53"/>
      <c r="B9" s="10" t="str">
        <f>'DADOS GERAIS'!B9</f>
        <v>Unidade Básica de Saúde Porte 3 - Área Construída: 665,76m²</v>
      </c>
      <c r="C9" s="59"/>
      <c r="D9" s="60">
        <f>'DADOS GERAIS'!C19</f>
        <v>0.20812597172799152</v>
      </c>
      <c r="E9" s="60">
        <f>'ENCARGOS SOCIAIS'!F56</f>
        <v>0.67789999999999995</v>
      </c>
      <c r="F9" s="61" t="str">
        <f>'DADOS GERAIS'!$C$22</f>
        <v>19/03/2025</v>
      </c>
      <c r="G9" s="53"/>
      <c r="H9" s="54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3"/>
    </row>
    <row r="10" spans="1:26" ht="15" customHeight="1" x14ac:dyDescent="0.2">
      <c r="A10" s="53"/>
      <c r="B10" s="62"/>
      <c r="C10" s="59"/>
      <c r="D10" s="3"/>
      <c r="E10" s="3"/>
      <c r="F10" s="63"/>
      <c r="G10" s="53"/>
      <c r="H10" s="54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3"/>
    </row>
    <row r="11" spans="1:26" ht="15" customHeight="1" x14ac:dyDescent="0.2">
      <c r="A11" s="53"/>
      <c r="B11" s="14" t="str">
        <f>'DADOS GERAIS'!B11</f>
        <v>Bancos:</v>
      </c>
      <c r="C11" s="59"/>
      <c r="D11" s="64" t="s">
        <v>22</v>
      </c>
      <c r="E11" s="64" t="s">
        <v>23</v>
      </c>
      <c r="F11" s="63" t="str">
        <f>'DADOS GERAIS'!$B$23</f>
        <v>Revisão:</v>
      </c>
      <c r="G11" s="53"/>
      <c r="H11" s="54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3"/>
    </row>
    <row r="12" spans="1:26" ht="15" customHeight="1" x14ac:dyDescent="0.2">
      <c r="A12" s="53"/>
      <c r="B12" s="477" t="str">
        <f>'DADOS GERAIS'!B12</f>
        <v>SINAPI (11/2024) - CPOS/CDHU (01/2025) - SBC (01/2025) - ORSE (10/2024) - IOPES (08/2024) - EMOP (11/2024) - SEINFRA (028) - SETOP (10/2024)</v>
      </c>
      <c r="C12" s="477"/>
      <c r="D12" s="60">
        <f>'DADOS GERAIS'!C20</f>
        <v>0.13512301037882701</v>
      </c>
      <c r="E12" s="60">
        <f>'ENCARGOS SOCIAIS'!E56</f>
        <v>1.08904</v>
      </c>
      <c r="F12" s="65" t="str">
        <f>'DADOS GERAIS'!$C$23</f>
        <v>01</v>
      </c>
      <c r="G12" s="53"/>
      <c r="H12" s="54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3"/>
    </row>
    <row r="13" spans="1:26" ht="15" customHeight="1" x14ac:dyDescent="0.2">
      <c r="A13" s="53"/>
      <c r="B13" s="477"/>
      <c r="C13" s="477"/>
      <c r="D13" s="66"/>
      <c r="E13" s="66"/>
      <c r="F13" s="67"/>
      <c r="G13" s="53"/>
      <c r="H13" s="54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3"/>
    </row>
    <row r="14" spans="1:26" ht="15" customHeight="1" x14ac:dyDescent="0.2">
      <c r="A14" s="53"/>
      <c r="B14" s="6"/>
      <c r="C14" s="6"/>
      <c r="D14" s="6"/>
      <c r="E14" s="6"/>
      <c r="F14" s="6"/>
      <c r="G14" s="53"/>
      <c r="H14" s="54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3"/>
    </row>
    <row r="15" spans="1:26" ht="20.25" customHeight="1" x14ac:dyDescent="0.2">
      <c r="A15" s="6"/>
      <c r="B15" s="171" t="s">
        <v>1259</v>
      </c>
      <c r="C15" s="172"/>
      <c r="D15" s="172"/>
      <c r="E15" s="172"/>
      <c r="F15" s="173"/>
      <c r="G15" s="6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</row>
    <row r="16" spans="1:26" ht="20.25" customHeight="1" x14ac:dyDescent="0.2">
      <c r="A16" s="6"/>
      <c r="B16" s="174"/>
      <c r="C16" s="175"/>
      <c r="D16" s="175"/>
      <c r="E16" s="175"/>
      <c r="F16" s="176"/>
      <c r="G16" s="6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</row>
    <row r="17" spans="1:26" ht="20.25" customHeight="1" x14ac:dyDescent="0.2">
      <c r="A17" s="6"/>
      <c r="B17" s="174"/>
      <c r="C17" s="175"/>
      <c r="D17" s="175"/>
      <c r="E17" s="175"/>
      <c r="F17" s="176"/>
      <c r="G17" s="6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</row>
    <row r="18" spans="1:26" ht="20.25" customHeight="1" x14ac:dyDescent="0.2">
      <c r="A18" s="6"/>
      <c r="B18" s="174"/>
      <c r="C18" s="175"/>
      <c r="D18" s="175"/>
      <c r="E18" s="175"/>
      <c r="F18" s="176"/>
      <c r="G18" s="6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</row>
    <row r="19" spans="1:26" ht="20.25" customHeight="1" x14ac:dyDescent="0.2">
      <c r="A19" s="6"/>
      <c r="B19" s="174"/>
      <c r="C19" s="175"/>
      <c r="D19" s="175"/>
      <c r="E19" s="175"/>
      <c r="F19" s="176"/>
      <c r="G19" s="6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</row>
    <row r="20" spans="1:26" ht="20.25" customHeight="1" x14ac:dyDescent="0.2">
      <c r="A20" s="6"/>
      <c r="B20" s="177"/>
      <c r="C20" s="178"/>
      <c r="D20" s="178"/>
      <c r="E20" s="178"/>
      <c r="F20" s="179"/>
      <c r="G20" s="6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</row>
    <row r="21" spans="1:26" ht="15" customHeight="1" x14ac:dyDescent="0.2">
      <c r="A21" s="53"/>
      <c r="B21" s="6"/>
      <c r="C21" s="6"/>
      <c r="D21" s="6"/>
      <c r="E21" s="6"/>
      <c r="F21" s="6"/>
      <c r="G21" s="53"/>
      <c r="H21" s="54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3"/>
    </row>
    <row r="22" spans="1:26" ht="20.25" customHeight="1" x14ac:dyDescent="0.2">
      <c r="A22" s="6"/>
      <c r="B22" s="505" t="s">
        <v>24</v>
      </c>
      <c r="C22" s="505" t="s">
        <v>25</v>
      </c>
      <c r="D22" s="505" t="s">
        <v>1260</v>
      </c>
      <c r="E22" s="506" t="s">
        <v>1261</v>
      </c>
      <c r="F22" s="506" t="s">
        <v>1262</v>
      </c>
      <c r="G22" s="6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</row>
    <row r="23" spans="1:26" ht="20.25" customHeight="1" x14ac:dyDescent="0.2">
      <c r="A23" s="6"/>
      <c r="B23" s="505"/>
      <c r="C23" s="505"/>
      <c r="D23" s="505"/>
      <c r="E23" s="505"/>
      <c r="F23" s="505"/>
      <c r="G23" s="6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170"/>
      <c r="T23" s="170"/>
      <c r="U23" s="170"/>
      <c r="V23" s="170"/>
      <c r="W23" s="170"/>
      <c r="X23" s="170"/>
      <c r="Y23" s="170"/>
      <c r="Z23" s="170"/>
    </row>
    <row r="24" spans="1:26" ht="15" customHeight="1" x14ac:dyDescent="0.2">
      <c r="A24" s="53"/>
      <c r="B24" s="6"/>
      <c r="C24" s="6"/>
      <c r="D24" s="6"/>
      <c r="E24" s="6"/>
      <c r="F24" s="6"/>
      <c r="G24" s="53"/>
      <c r="H24" s="54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3"/>
    </row>
    <row r="25" spans="1:26" ht="20.25" customHeight="1" x14ac:dyDescent="0.2">
      <c r="A25" s="6"/>
      <c r="B25" s="180">
        <v>1</v>
      </c>
      <c r="C25" s="181" t="s">
        <v>1263</v>
      </c>
      <c r="D25" s="180" t="s">
        <v>1264</v>
      </c>
      <c r="E25" s="182">
        <v>4.5499999999999999E-2</v>
      </c>
      <c r="F25" s="182">
        <v>3.4500000000000003E-2</v>
      </c>
      <c r="G25" s="6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</row>
    <row r="26" spans="1:26" ht="20.25" customHeight="1" x14ac:dyDescent="0.2">
      <c r="A26" s="6"/>
      <c r="B26" s="183">
        <v>2</v>
      </c>
      <c r="C26" s="184" t="s">
        <v>1265</v>
      </c>
      <c r="D26" s="183" t="s">
        <v>1266</v>
      </c>
      <c r="E26" s="185">
        <v>1.2800000000000001E-2</v>
      </c>
      <c r="F26" s="185">
        <v>8.5000000000000006E-3</v>
      </c>
      <c r="G26" s="6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</row>
    <row r="27" spans="1:26" ht="20.25" customHeight="1" x14ac:dyDescent="0.2">
      <c r="A27" s="6"/>
      <c r="B27" s="183">
        <v>3</v>
      </c>
      <c r="C27" s="184" t="s">
        <v>1267</v>
      </c>
      <c r="D27" s="183" t="s">
        <v>1268</v>
      </c>
      <c r="E27" s="185">
        <v>8.0000000000000002E-3</v>
      </c>
      <c r="F27" s="185">
        <v>4.7999999999999996E-3</v>
      </c>
      <c r="G27" s="6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</row>
    <row r="28" spans="1:26" ht="20.25" customHeight="1" x14ac:dyDescent="0.2">
      <c r="A28" s="6"/>
      <c r="B28" s="183">
        <v>4</v>
      </c>
      <c r="C28" s="184" t="s">
        <v>1269</v>
      </c>
      <c r="D28" s="183" t="s">
        <v>1270</v>
      </c>
      <c r="E28" s="185">
        <v>1.23E-2</v>
      </c>
      <c r="F28" s="185">
        <v>8.5000000000000006E-3</v>
      </c>
      <c r="G28" s="6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</row>
    <row r="29" spans="1:26" ht="20.25" customHeight="1" x14ac:dyDescent="0.2">
      <c r="A29" s="6"/>
      <c r="B29" s="183">
        <v>5</v>
      </c>
      <c r="C29" s="184" t="s">
        <v>1271</v>
      </c>
      <c r="D29" s="183" t="s">
        <v>1255</v>
      </c>
      <c r="E29" s="185">
        <v>6.1600000000000002E-2</v>
      </c>
      <c r="F29" s="185">
        <v>3.5000000000000003E-2</v>
      </c>
      <c r="G29" s="6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</row>
    <row r="30" spans="1:26" ht="20.25" customHeight="1" x14ac:dyDescent="0.2">
      <c r="A30" s="6"/>
      <c r="B30" s="183">
        <v>6</v>
      </c>
      <c r="C30" s="184" t="s">
        <v>1272</v>
      </c>
      <c r="D30" s="183" t="s">
        <v>1273</v>
      </c>
      <c r="E30" s="185">
        <f>SUM(E31:E34)</f>
        <v>5.1499999999999997E-2</v>
      </c>
      <c r="F30" s="185">
        <f>SUM(F31:F34)</f>
        <v>3.6499999999999998E-2</v>
      </c>
      <c r="G30" s="6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</row>
    <row r="31" spans="1:26" ht="20.25" customHeight="1" x14ac:dyDescent="0.2">
      <c r="A31" s="6"/>
      <c r="B31" s="183" t="s">
        <v>1274</v>
      </c>
      <c r="C31" s="184" t="s">
        <v>1275</v>
      </c>
      <c r="D31" s="184"/>
      <c r="E31" s="185">
        <v>6.4999999999999997E-3</v>
      </c>
      <c r="F31" s="185">
        <v>6.4999999999999997E-3</v>
      </c>
      <c r="G31" s="6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</row>
    <row r="32" spans="1:26" ht="20.25" customHeight="1" x14ac:dyDescent="0.2">
      <c r="A32" s="6"/>
      <c r="B32" s="183" t="s">
        <v>1276</v>
      </c>
      <c r="C32" s="184" t="s">
        <v>1277</v>
      </c>
      <c r="D32" s="184"/>
      <c r="E32" s="185">
        <v>0.03</v>
      </c>
      <c r="F32" s="185">
        <v>0.03</v>
      </c>
      <c r="G32" s="6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</row>
    <row r="33" spans="1:26" ht="20.25" customHeight="1" x14ac:dyDescent="0.2">
      <c r="A33" s="6"/>
      <c r="B33" s="186" t="s">
        <v>1278</v>
      </c>
      <c r="C33" s="187" t="s">
        <v>1279</v>
      </c>
      <c r="D33" s="187"/>
      <c r="E33" s="188">
        <v>1.4999999999999999E-2</v>
      </c>
      <c r="F33" s="188">
        <v>0</v>
      </c>
      <c r="G33" s="6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</row>
    <row r="34" spans="1:26" ht="20.25" customHeight="1" x14ac:dyDescent="0.2">
      <c r="A34" s="6"/>
      <c r="B34" s="183" t="s">
        <v>1280</v>
      </c>
      <c r="C34" s="184" t="s">
        <v>1281</v>
      </c>
      <c r="D34" s="184"/>
      <c r="E34" s="185">
        <v>0</v>
      </c>
      <c r="F34" s="185">
        <v>0</v>
      </c>
      <c r="G34" s="6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</row>
    <row r="35" spans="1:26" ht="20.25" customHeight="1" x14ac:dyDescent="0.2">
      <c r="A35" s="6"/>
      <c r="B35" s="189"/>
      <c r="C35" s="190"/>
      <c r="D35" s="190"/>
      <c r="E35" s="185"/>
      <c r="F35" s="185"/>
      <c r="G35" s="6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</row>
    <row r="36" spans="1:26" ht="20.25" customHeight="1" x14ac:dyDescent="0.2">
      <c r="A36" s="6"/>
      <c r="B36" s="478" t="s">
        <v>1282</v>
      </c>
      <c r="C36" s="478"/>
      <c r="D36" s="478"/>
      <c r="E36" s="405">
        <f>((1+E25+E26+E27)*(1+E28)*(1+E29)/(1-E30))-1</f>
        <v>0.20812597172799152</v>
      </c>
      <c r="F36" s="72">
        <f>((1+F25+F26+F27)*(1+F28)*(1+F29)/(1-F30))-1</f>
        <v>0.13512301037882701</v>
      </c>
      <c r="G36" s="6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</row>
    <row r="37" spans="1:26" ht="6" customHeight="1" x14ac:dyDescent="0.2">
      <c r="A37" s="6"/>
      <c r="B37" s="68"/>
      <c r="C37" s="68"/>
      <c r="D37" s="68"/>
      <c r="E37" s="191"/>
      <c r="F37" s="191"/>
      <c r="G37" s="6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</row>
    <row r="38" spans="1:26" ht="6" customHeight="1" x14ac:dyDescent="0.2">
      <c r="A38" s="6"/>
      <c r="B38" s="68"/>
      <c r="C38" s="68"/>
      <c r="D38" s="68"/>
      <c r="E38" s="191"/>
      <c r="F38" s="191"/>
      <c r="G38" s="6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</row>
    <row r="39" spans="1:26" ht="20.25" customHeight="1" x14ac:dyDescent="0.2">
      <c r="A39" s="6"/>
      <c r="B39" s="69" t="s">
        <v>1283</v>
      </c>
      <c r="C39" s="53"/>
      <c r="D39" s="53"/>
      <c r="E39" s="53"/>
      <c r="F39" s="53"/>
      <c r="G39" s="6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</row>
    <row r="40" spans="1:26" ht="20.25" customHeight="1" x14ac:dyDescent="0.2">
      <c r="A40" s="6"/>
      <c r="B40" s="36" t="s">
        <v>1284</v>
      </c>
      <c r="C40" s="500" t="s">
        <v>1285</v>
      </c>
      <c r="D40" s="500"/>
      <c r="E40" s="500"/>
      <c r="F40" s="500"/>
      <c r="G40" s="6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</row>
    <row r="41" spans="1:26" ht="38.25" customHeight="1" x14ac:dyDescent="0.2">
      <c r="A41" s="6"/>
      <c r="B41" s="36" t="s">
        <v>1286</v>
      </c>
      <c r="C41" s="503" t="s">
        <v>1287</v>
      </c>
      <c r="D41" s="503"/>
      <c r="E41" s="503"/>
      <c r="F41" s="503"/>
      <c r="G41" s="6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</row>
    <row r="42" spans="1:26" ht="15" customHeight="1" x14ac:dyDescent="0.2">
      <c r="A42" s="6"/>
      <c r="B42" s="36" t="s">
        <v>1591</v>
      </c>
      <c r="C42" s="504" t="s">
        <v>1592</v>
      </c>
      <c r="D42" s="504"/>
      <c r="E42" s="504"/>
      <c r="F42" s="504"/>
      <c r="G42" s="6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</row>
    <row r="43" spans="1:26" ht="20.25" customHeight="1" x14ac:dyDescent="0.2">
      <c r="A43" s="6"/>
      <c r="B43" s="36"/>
      <c r="C43" s="504"/>
      <c r="D43" s="504"/>
      <c r="E43" s="504"/>
      <c r="F43" s="504"/>
      <c r="G43" s="6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</row>
    <row r="44" spans="1:26" ht="20.25" customHeight="1" x14ac:dyDescent="0.2">
      <c r="A44" s="6"/>
      <c r="B44" s="69" t="s">
        <v>1288</v>
      </c>
      <c r="C44" s="53"/>
      <c r="D44" s="53"/>
      <c r="E44" s="53"/>
      <c r="F44" s="53"/>
      <c r="G44" s="6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</row>
    <row r="45" spans="1:26" ht="20.25" customHeight="1" x14ac:dyDescent="0.2">
      <c r="A45" s="6"/>
      <c r="B45" s="36" t="s">
        <v>1284</v>
      </c>
      <c r="C45" s="500" t="s">
        <v>1289</v>
      </c>
      <c r="D45" s="500"/>
      <c r="E45" s="500"/>
      <c r="F45" s="500"/>
      <c r="G45" s="6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</row>
    <row r="46" spans="1:26" ht="20.25" customHeight="1" x14ac:dyDescent="0.2">
      <c r="A46" s="6"/>
      <c r="B46" s="36" t="s">
        <v>1286</v>
      </c>
      <c r="C46" s="500" t="s">
        <v>1290</v>
      </c>
      <c r="D46" s="500"/>
      <c r="E46" s="500"/>
      <c r="F46" s="500"/>
      <c r="G46" s="6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</row>
    <row r="47" spans="1:26" ht="20.25" customHeight="1" x14ac:dyDescent="0.2">
      <c r="A47" s="6"/>
      <c r="B47" s="6"/>
      <c r="C47" s="6"/>
      <c r="D47" s="6"/>
      <c r="E47" s="6"/>
      <c r="F47" s="193"/>
      <c r="G47" s="6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</row>
    <row r="48" spans="1:26" ht="20.25" customHeight="1" x14ac:dyDescent="0.2">
      <c r="A48" s="6"/>
      <c r="B48" s="501" t="s">
        <v>18</v>
      </c>
      <c r="C48" s="501"/>
      <c r="D48" s="501"/>
      <c r="E48" s="501"/>
      <c r="F48" s="501"/>
      <c r="G48" s="6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</row>
    <row r="49" spans="1:26" ht="20.25" customHeight="1" x14ac:dyDescent="0.2">
      <c r="A49" s="6"/>
      <c r="B49" s="501"/>
      <c r="C49" s="501"/>
      <c r="D49" s="501"/>
      <c r="E49" s="501"/>
      <c r="F49" s="501"/>
      <c r="G49" s="6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</row>
    <row r="50" spans="1:26" ht="20.25" customHeight="1" x14ac:dyDescent="0.2">
      <c r="A50" s="6"/>
      <c r="B50" s="501"/>
      <c r="C50" s="501"/>
      <c r="D50" s="501"/>
      <c r="E50" s="501"/>
      <c r="F50" s="501"/>
      <c r="G50" s="6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</row>
    <row r="51" spans="1:26" ht="20.25" customHeight="1" x14ac:dyDescent="0.2">
      <c r="A51" s="6"/>
      <c r="B51" s="501"/>
      <c r="C51" s="501"/>
      <c r="D51" s="501"/>
      <c r="E51" s="501"/>
      <c r="F51" s="501"/>
      <c r="G51" s="6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</row>
    <row r="52" spans="1:26" ht="20.25" customHeight="1" x14ac:dyDescent="0.25">
      <c r="A52" s="6"/>
      <c r="B52" s="429">
        <f>'DADOS GERAIS'!C24</f>
        <v>0</v>
      </c>
      <c r="C52" s="429"/>
      <c r="D52" s="429"/>
      <c r="E52" s="429"/>
      <c r="F52" s="429"/>
      <c r="G52" s="6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</row>
    <row r="53" spans="1:26" ht="20.25" customHeight="1" x14ac:dyDescent="0.2">
      <c r="A53" s="6"/>
      <c r="B53" s="502">
        <f>'DADOS GERAIS'!C25</f>
        <v>0</v>
      </c>
      <c r="C53" s="502"/>
      <c r="D53" s="502"/>
      <c r="E53" s="502"/>
      <c r="F53" s="502"/>
      <c r="G53" s="6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</row>
    <row r="54" spans="1:26" ht="20.25" customHeight="1" x14ac:dyDescent="0.2">
      <c r="A54" s="6"/>
      <c r="B54" s="324"/>
      <c r="C54" s="325"/>
      <c r="D54" s="325"/>
      <c r="E54" s="325"/>
      <c r="F54" s="326"/>
      <c r="G54" s="6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</row>
    <row r="55" spans="1:26" ht="15.75" customHeight="1" x14ac:dyDescent="0.2">
      <c r="A55" s="6"/>
      <c r="B55" s="96"/>
      <c r="C55" s="46"/>
      <c r="D55" s="46"/>
      <c r="E55" s="46"/>
      <c r="F55" s="47"/>
      <c r="G55" s="6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</row>
    <row r="56" spans="1:26" ht="20.25" customHeight="1" x14ac:dyDescent="0.2">
      <c r="A56" s="6"/>
      <c r="B56" s="6"/>
      <c r="C56" s="6"/>
      <c r="D56" s="6"/>
      <c r="E56" s="6"/>
      <c r="F56" s="6"/>
      <c r="G56" s="6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</row>
    <row r="57" spans="1:26" ht="15.75" customHeight="1" x14ac:dyDescent="0.2">
      <c r="A57" s="170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</row>
    <row r="58" spans="1:26" ht="15.75" customHeight="1" x14ac:dyDescent="0.2">
      <c r="A58" s="170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</row>
    <row r="59" spans="1:26" ht="15.75" customHeight="1" x14ac:dyDescent="0.2">
      <c r="A59" s="170"/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</row>
    <row r="60" spans="1:26" ht="15.75" customHeight="1" x14ac:dyDescent="0.2">
      <c r="A60" s="170"/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</row>
    <row r="61" spans="1:26" ht="15.75" customHeight="1" x14ac:dyDescent="0.2">
      <c r="A61" s="170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</row>
    <row r="62" spans="1:26" ht="15.75" customHeight="1" x14ac:dyDescent="0.2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</row>
    <row r="63" spans="1:26" ht="15.75" customHeight="1" x14ac:dyDescent="0.2">
      <c r="A63" s="170"/>
      <c r="B63" s="170"/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</row>
    <row r="64" spans="1:26" ht="15.75" customHeight="1" x14ac:dyDescent="0.2">
      <c r="A64" s="170"/>
      <c r="B64" s="170"/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</row>
    <row r="65" spans="1:26" ht="15.75" customHeight="1" x14ac:dyDescent="0.2">
      <c r="A65" s="170"/>
      <c r="B65" s="170"/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</row>
    <row r="66" spans="1:26" ht="15.75" customHeight="1" x14ac:dyDescent="0.2">
      <c r="A66" s="170"/>
      <c r="B66" s="170"/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</row>
    <row r="67" spans="1:26" ht="15.75" customHeight="1" x14ac:dyDescent="0.2">
      <c r="A67" s="170"/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  <c r="V67" s="170"/>
      <c r="W67" s="170"/>
      <c r="X67" s="170"/>
      <c r="Y67" s="170"/>
      <c r="Z67" s="170"/>
    </row>
    <row r="68" spans="1:26" ht="15.75" customHeight="1" x14ac:dyDescent="0.2">
      <c r="A68" s="170"/>
      <c r="B68" s="170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  <c r="V68" s="170"/>
      <c r="W68" s="170"/>
      <c r="X68" s="170"/>
      <c r="Y68" s="170"/>
      <c r="Z68" s="170"/>
    </row>
    <row r="69" spans="1:26" ht="15.75" customHeight="1" x14ac:dyDescent="0.2">
      <c r="A69" s="170"/>
      <c r="B69" s="170"/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  <c r="S69" s="170"/>
      <c r="T69" s="170"/>
      <c r="U69" s="170"/>
      <c r="V69" s="170"/>
      <c r="W69" s="170"/>
      <c r="X69" s="170"/>
      <c r="Y69" s="170"/>
      <c r="Z69" s="170"/>
    </row>
    <row r="70" spans="1:26" ht="15.75" customHeight="1" x14ac:dyDescent="0.2">
      <c r="A70" s="170"/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</row>
    <row r="71" spans="1:26" ht="15.75" customHeight="1" x14ac:dyDescent="0.2">
      <c r="A71" s="170"/>
      <c r="B71" s="170"/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  <c r="V71" s="170"/>
      <c r="W71" s="170"/>
      <c r="X71" s="170"/>
      <c r="Y71" s="170"/>
      <c r="Z71" s="170"/>
    </row>
    <row r="72" spans="1:26" ht="15.75" customHeight="1" x14ac:dyDescent="0.2">
      <c r="A72" s="170"/>
      <c r="B72" s="170"/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  <c r="V72" s="170"/>
      <c r="W72" s="170"/>
      <c r="X72" s="170"/>
      <c r="Y72" s="170"/>
      <c r="Z72" s="170"/>
    </row>
    <row r="73" spans="1:26" ht="15.75" customHeight="1" x14ac:dyDescent="0.2">
      <c r="A73" s="170"/>
      <c r="B73" s="170"/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  <c r="V73" s="170"/>
      <c r="W73" s="170"/>
      <c r="X73" s="170"/>
      <c r="Y73" s="170"/>
      <c r="Z73" s="170"/>
    </row>
    <row r="74" spans="1:26" ht="15.75" customHeight="1" x14ac:dyDescent="0.2">
      <c r="A74" s="170"/>
      <c r="B74" s="170"/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  <c r="S74" s="170"/>
      <c r="T74" s="170"/>
      <c r="U74" s="170"/>
      <c r="V74" s="170"/>
      <c r="W74" s="170"/>
      <c r="X74" s="170"/>
      <c r="Y74" s="170"/>
      <c r="Z74" s="170"/>
    </row>
    <row r="75" spans="1:26" ht="15.75" customHeight="1" x14ac:dyDescent="0.2">
      <c r="A75" s="170"/>
      <c r="B75" s="170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  <c r="V75" s="170"/>
      <c r="W75" s="170"/>
      <c r="X75" s="170"/>
      <c r="Y75" s="170"/>
      <c r="Z75" s="170"/>
    </row>
    <row r="76" spans="1:26" ht="15.75" customHeight="1" x14ac:dyDescent="0.2">
      <c r="A76" s="170"/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  <c r="V76" s="170"/>
      <c r="W76" s="170"/>
      <c r="X76" s="170"/>
      <c r="Y76" s="170"/>
      <c r="Z76" s="170"/>
    </row>
    <row r="77" spans="1:26" ht="15.75" customHeight="1" x14ac:dyDescent="0.2">
      <c r="A77" s="170"/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  <c r="V77" s="170"/>
      <c r="W77" s="170"/>
      <c r="X77" s="170"/>
      <c r="Y77" s="170"/>
      <c r="Z77" s="170"/>
    </row>
    <row r="78" spans="1:26" ht="15.75" customHeight="1" x14ac:dyDescent="0.2">
      <c r="A78" s="170"/>
      <c r="B78" s="170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  <c r="V78" s="170"/>
      <c r="W78" s="170"/>
      <c r="X78" s="170"/>
      <c r="Y78" s="170"/>
      <c r="Z78" s="170"/>
    </row>
    <row r="79" spans="1:26" ht="15.75" customHeight="1" x14ac:dyDescent="0.2">
      <c r="A79" s="170"/>
      <c r="B79" s="170"/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  <c r="S79" s="170"/>
      <c r="T79" s="170"/>
      <c r="U79" s="170"/>
      <c r="V79" s="170"/>
      <c r="W79" s="170"/>
      <c r="X79" s="170"/>
      <c r="Y79" s="170"/>
      <c r="Z79" s="170"/>
    </row>
    <row r="80" spans="1:26" ht="15.75" customHeight="1" x14ac:dyDescent="0.2">
      <c r="A80" s="170"/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  <c r="S80" s="170"/>
      <c r="T80" s="170"/>
      <c r="U80" s="170"/>
      <c r="V80" s="170"/>
      <c r="W80" s="170"/>
      <c r="X80" s="170"/>
      <c r="Y80" s="170"/>
      <c r="Z80" s="170"/>
    </row>
    <row r="81" spans="1:26" ht="15.75" customHeight="1" x14ac:dyDescent="0.2">
      <c r="A81" s="170"/>
      <c r="B81" s="170"/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  <c r="V81" s="170"/>
      <c r="W81" s="170"/>
      <c r="X81" s="170"/>
      <c r="Y81" s="170"/>
      <c r="Z81" s="170"/>
    </row>
    <row r="82" spans="1:26" ht="15.75" customHeight="1" x14ac:dyDescent="0.2">
      <c r="A82" s="170"/>
      <c r="B82" s="170"/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  <c r="S82" s="170"/>
      <c r="T82" s="170"/>
      <c r="U82" s="170"/>
      <c r="V82" s="170"/>
      <c r="W82" s="170"/>
      <c r="X82" s="170"/>
      <c r="Y82" s="170"/>
      <c r="Z82" s="170"/>
    </row>
    <row r="83" spans="1:26" ht="15.75" customHeight="1" x14ac:dyDescent="0.2">
      <c r="A83" s="170"/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  <c r="S83" s="170"/>
      <c r="T83" s="170"/>
      <c r="U83" s="170"/>
      <c r="V83" s="170"/>
      <c r="W83" s="170"/>
      <c r="X83" s="170"/>
      <c r="Y83" s="170"/>
      <c r="Z83" s="170"/>
    </row>
    <row r="84" spans="1:26" ht="15.75" customHeight="1" x14ac:dyDescent="0.2">
      <c r="A84" s="170"/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  <c r="V84" s="170"/>
      <c r="W84" s="170"/>
      <c r="X84" s="170"/>
      <c r="Y84" s="170"/>
      <c r="Z84" s="170"/>
    </row>
    <row r="85" spans="1:26" ht="15.75" customHeight="1" x14ac:dyDescent="0.2">
      <c r="A85" s="170"/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  <c r="S85" s="170"/>
      <c r="T85" s="170"/>
      <c r="U85" s="170"/>
      <c r="V85" s="170"/>
      <c r="W85" s="170"/>
      <c r="X85" s="170"/>
      <c r="Y85" s="170"/>
      <c r="Z85" s="170"/>
    </row>
    <row r="86" spans="1:26" ht="15.75" customHeight="1" x14ac:dyDescent="0.2">
      <c r="A86" s="170"/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  <c r="V86" s="170"/>
      <c r="W86" s="170"/>
      <c r="X86" s="170"/>
      <c r="Y86" s="170"/>
      <c r="Z86" s="170"/>
    </row>
    <row r="87" spans="1:26" ht="15.75" customHeight="1" x14ac:dyDescent="0.2">
      <c r="A87" s="170"/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  <c r="S87" s="170"/>
      <c r="T87" s="170"/>
      <c r="U87" s="170"/>
      <c r="V87" s="170"/>
      <c r="W87" s="170"/>
      <c r="X87" s="170"/>
      <c r="Y87" s="170"/>
      <c r="Z87" s="170"/>
    </row>
    <row r="88" spans="1:26" ht="15.75" customHeight="1" x14ac:dyDescent="0.2">
      <c r="A88" s="170"/>
      <c r="B88" s="170"/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  <c r="V88" s="170"/>
      <c r="W88" s="170"/>
      <c r="X88" s="170"/>
      <c r="Y88" s="170"/>
      <c r="Z88" s="170"/>
    </row>
    <row r="89" spans="1:26" ht="15.75" customHeight="1" x14ac:dyDescent="0.2">
      <c r="A89" s="170"/>
      <c r="B89" s="170"/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  <c r="V89" s="170"/>
      <c r="W89" s="170"/>
      <c r="X89" s="170"/>
      <c r="Y89" s="170"/>
      <c r="Z89" s="170"/>
    </row>
    <row r="90" spans="1:26" ht="15.75" customHeight="1" x14ac:dyDescent="0.2">
      <c r="A90" s="170"/>
      <c r="B90" s="170"/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  <c r="V90" s="170"/>
      <c r="W90" s="170"/>
      <c r="X90" s="170"/>
      <c r="Y90" s="170"/>
      <c r="Z90" s="170"/>
    </row>
    <row r="91" spans="1:26" ht="15.75" customHeight="1" x14ac:dyDescent="0.2">
      <c r="A91" s="170"/>
      <c r="B91" s="170"/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  <c r="S91" s="170"/>
      <c r="T91" s="170"/>
      <c r="U91" s="170"/>
      <c r="V91" s="170"/>
      <c r="W91" s="170"/>
      <c r="X91" s="170"/>
      <c r="Y91" s="170"/>
      <c r="Z91" s="170"/>
    </row>
    <row r="92" spans="1:26" ht="15.75" customHeight="1" x14ac:dyDescent="0.2">
      <c r="A92" s="170"/>
      <c r="B92" s="170"/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  <c r="V92" s="170"/>
      <c r="W92" s="170"/>
      <c r="X92" s="170"/>
      <c r="Y92" s="170"/>
      <c r="Z92" s="170"/>
    </row>
    <row r="93" spans="1:26" ht="15.75" customHeight="1" x14ac:dyDescent="0.2">
      <c r="A93" s="170"/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</row>
    <row r="94" spans="1:26" ht="15.75" customHeight="1" x14ac:dyDescent="0.2">
      <c r="A94" s="170"/>
      <c r="B94" s="170"/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</row>
    <row r="95" spans="1:26" ht="15.75" customHeight="1" x14ac:dyDescent="0.2">
      <c r="A95" s="170"/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  <c r="V95" s="170"/>
      <c r="W95" s="170"/>
      <c r="X95" s="170"/>
      <c r="Y95" s="170"/>
      <c r="Z95" s="170"/>
    </row>
    <row r="96" spans="1:26" ht="15.75" customHeight="1" x14ac:dyDescent="0.2">
      <c r="A96" s="170"/>
      <c r="B96" s="170"/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  <c r="S96" s="170"/>
      <c r="T96" s="170"/>
      <c r="U96" s="170"/>
      <c r="V96" s="170"/>
      <c r="W96" s="170"/>
      <c r="X96" s="170"/>
      <c r="Y96" s="170"/>
      <c r="Z96" s="170"/>
    </row>
    <row r="97" spans="1:26" ht="15.75" customHeight="1" x14ac:dyDescent="0.2">
      <c r="A97" s="170"/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</row>
    <row r="98" spans="1:26" ht="15.75" customHeight="1" x14ac:dyDescent="0.2">
      <c r="A98" s="170"/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</row>
    <row r="99" spans="1:26" ht="15.75" customHeight="1" x14ac:dyDescent="0.2">
      <c r="A99" s="170"/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  <c r="S99" s="170"/>
      <c r="T99" s="170"/>
      <c r="U99" s="170"/>
      <c r="V99" s="170"/>
      <c r="W99" s="170"/>
      <c r="X99" s="170"/>
      <c r="Y99" s="170"/>
      <c r="Z99" s="170"/>
    </row>
    <row r="100" spans="1:26" ht="15.75" customHeight="1" x14ac:dyDescent="0.2">
      <c r="A100" s="170"/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  <c r="S100" s="170"/>
      <c r="T100" s="170"/>
      <c r="U100" s="170"/>
      <c r="V100" s="170"/>
      <c r="W100" s="170"/>
      <c r="X100" s="170"/>
      <c r="Y100" s="170"/>
      <c r="Z100" s="170"/>
    </row>
    <row r="101" spans="1:26" ht="15.75" customHeight="1" x14ac:dyDescent="0.2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</row>
    <row r="102" spans="1:26" ht="15.75" customHeight="1" x14ac:dyDescent="0.2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  <c r="V102" s="170"/>
      <c r="W102" s="170"/>
      <c r="X102" s="170"/>
      <c r="Y102" s="170"/>
      <c r="Z102" s="170"/>
    </row>
    <row r="103" spans="1:26" ht="15.75" customHeight="1" x14ac:dyDescent="0.2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  <c r="R103" s="170"/>
      <c r="S103" s="170"/>
      <c r="T103" s="170"/>
      <c r="U103" s="170"/>
      <c r="V103" s="170"/>
      <c r="W103" s="170"/>
      <c r="X103" s="170"/>
      <c r="Y103" s="170"/>
      <c r="Z103" s="170"/>
    </row>
    <row r="104" spans="1:26" ht="15.75" customHeight="1" x14ac:dyDescent="0.2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  <c r="V104" s="170"/>
      <c r="W104" s="170"/>
      <c r="X104" s="170"/>
      <c r="Y104" s="170"/>
      <c r="Z104" s="170"/>
    </row>
    <row r="105" spans="1:26" ht="15.75" customHeight="1" x14ac:dyDescent="0.2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  <c r="V105" s="170"/>
      <c r="W105" s="170"/>
      <c r="X105" s="170"/>
      <c r="Y105" s="170"/>
      <c r="Z105" s="170"/>
    </row>
    <row r="106" spans="1:26" ht="15.75" customHeight="1" x14ac:dyDescent="0.2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  <c r="V106" s="170"/>
      <c r="W106" s="170"/>
      <c r="X106" s="170"/>
      <c r="Y106" s="170"/>
      <c r="Z106" s="170"/>
    </row>
    <row r="107" spans="1:26" ht="15.75" customHeight="1" x14ac:dyDescent="0.2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  <c r="V107" s="170"/>
      <c r="W107" s="170"/>
      <c r="X107" s="170"/>
      <c r="Y107" s="170"/>
      <c r="Z107" s="170"/>
    </row>
    <row r="108" spans="1:26" ht="15.75" customHeight="1" x14ac:dyDescent="0.2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Z108" s="170"/>
    </row>
    <row r="109" spans="1:26" ht="15.75" customHeight="1" x14ac:dyDescent="0.2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  <c r="R109" s="170"/>
      <c r="S109" s="170"/>
      <c r="T109" s="170"/>
      <c r="U109" s="170"/>
      <c r="V109" s="170"/>
      <c r="W109" s="170"/>
      <c r="X109" s="170"/>
      <c r="Y109" s="170"/>
      <c r="Z109" s="170"/>
    </row>
    <row r="110" spans="1:26" ht="15.75" customHeight="1" x14ac:dyDescent="0.2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  <c r="R110" s="170"/>
      <c r="S110" s="170"/>
      <c r="T110" s="170"/>
      <c r="U110" s="170"/>
      <c r="V110" s="170"/>
      <c r="W110" s="170"/>
      <c r="X110" s="170"/>
      <c r="Y110" s="170"/>
      <c r="Z110" s="170"/>
    </row>
    <row r="111" spans="1:26" ht="15.75" customHeight="1" x14ac:dyDescent="0.2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  <c r="R111" s="170"/>
      <c r="S111" s="170"/>
      <c r="T111" s="170"/>
      <c r="U111" s="170"/>
      <c r="V111" s="170"/>
      <c r="W111" s="170"/>
      <c r="X111" s="170"/>
      <c r="Y111" s="170"/>
      <c r="Z111" s="170"/>
    </row>
    <row r="112" spans="1:26" ht="15.75" customHeight="1" x14ac:dyDescent="0.2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70"/>
      <c r="R112" s="170"/>
      <c r="S112" s="170"/>
      <c r="T112" s="170"/>
      <c r="U112" s="170"/>
      <c r="V112" s="170"/>
      <c r="W112" s="170"/>
      <c r="X112" s="170"/>
      <c r="Y112" s="170"/>
      <c r="Z112" s="170"/>
    </row>
    <row r="113" spans="1:26" ht="15.75" customHeight="1" x14ac:dyDescent="0.2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Z113" s="170"/>
    </row>
    <row r="114" spans="1:26" ht="15.75" customHeight="1" x14ac:dyDescent="0.2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0"/>
      <c r="R114" s="170"/>
      <c r="S114" s="170"/>
      <c r="T114" s="170"/>
      <c r="U114" s="170"/>
      <c r="V114" s="170"/>
      <c r="W114" s="170"/>
      <c r="X114" s="170"/>
      <c r="Y114" s="170"/>
      <c r="Z114" s="170"/>
    </row>
    <row r="115" spans="1:26" ht="15.75" customHeight="1" x14ac:dyDescent="0.2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</row>
    <row r="116" spans="1:26" ht="15.75" customHeight="1" x14ac:dyDescent="0.2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  <c r="N116" s="170"/>
      <c r="O116" s="170"/>
      <c r="P116" s="170"/>
      <c r="Q116" s="170"/>
      <c r="R116" s="170"/>
      <c r="S116" s="170"/>
      <c r="T116" s="170"/>
      <c r="U116" s="170"/>
      <c r="V116" s="170"/>
      <c r="W116" s="170"/>
      <c r="X116" s="170"/>
      <c r="Y116" s="170"/>
      <c r="Z116" s="170"/>
    </row>
    <row r="117" spans="1:26" ht="15.75" customHeight="1" x14ac:dyDescent="0.2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  <c r="R117" s="170"/>
      <c r="S117" s="170"/>
      <c r="T117" s="170"/>
      <c r="U117" s="170"/>
      <c r="V117" s="170"/>
      <c r="W117" s="170"/>
      <c r="X117" s="170"/>
      <c r="Y117" s="170"/>
      <c r="Z117" s="170"/>
    </row>
    <row r="118" spans="1:26" ht="15.75" customHeight="1" x14ac:dyDescent="0.2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0"/>
      <c r="O118" s="170"/>
      <c r="P118" s="170"/>
      <c r="Q118" s="170"/>
      <c r="R118" s="170"/>
      <c r="S118" s="170"/>
      <c r="T118" s="170"/>
      <c r="U118" s="170"/>
      <c r="V118" s="170"/>
      <c r="W118" s="170"/>
      <c r="X118" s="170"/>
      <c r="Y118" s="170"/>
      <c r="Z118" s="170"/>
    </row>
    <row r="119" spans="1:26" ht="15.75" customHeight="1" x14ac:dyDescent="0.2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70"/>
      <c r="R119" s="170"/>
      <c r="S119" s="170"/>
      <c r="T119" s="170"/>
      <c r="U119" s="170"/>
      <c r="V119" s="170"/>
      <c r="W119" s="170"/>
      <c r="X119" s="170"/>
      <c r="Y119" s="170"/>
      <c r="Z119" s="170"/>
    </row>
    <row r="120" spans="1:26" ht="15.75" customHeight="1" x14ac:dyDescent="0.2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  <c r="N120" s="170"/>
      <c r="O120" s="170"/>
      <c r="P120" s="170"/>
      <c r="Q120" s="170"/>
      <c r="R120" s="170"/>
      <c r="S120" s="170"/>
      <c r="T120" s="170"/>
      <c r="U120" s="170"/>
      <c r="V120" s="170"/>
      <c r="W120" s="170"/>
      <c r="X120" s="170"/>
      <c r="Y120" s="170"/>
      <c r="Z120" s="170"/>
    </row>
    <row r="121" spans="1:26" ht="15.75" customHeight="1" x14ac:dyDescent="0.2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  <c r="R121" s="170"/>
      <c r="S121" s="170"/>
      <c r="T121" s="170"/>
      <c r="U121" s="170"/>
      <c r="V121" s="170"/>
      <c r="W121" s="170"/>
      <c r="X121" s="170"/>
      <c r="Y121" s="170"/>
      <c r="Z121" s="170"/>
    </row>
    <row r="122" spans="1:26" ht="15.75" customHeight="1" x14ac:dyDescent="0.2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  <c r="N122" s="170"/>
      <c r="O122" s="170"/>
      <c r="P122" s="170"/>
      <c r="Q122" s="170"/>
      <c r="R122" s="170"/>
      <c r="S122" s="170"/>
      <c r="T122" s="170"/>
      <c r="U122" s="170"/>
      <c r="V122" s="170"/>
      <c r="W122" s="170"/>
      <c r="X122" s="170"/>
      <c r="Y122" s="170"/>
      <c r="Z122" s="170"/>
    </row>
    <row r="123" spans="1:26" ht="15.75" customHeight="1" x14ac:dyDescent="0.2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  <c r="K123" s="170"/>
      <c r="L123" s="170"/>
      <c r="M123" s="170"/>
      <c r="N123" s="170"/>
      <c r="O123" s="170"/>
      <c r="P123" s="170"/>
      <c r="Q123" s="170"/>
      <c r="R123" s="170"/>
      <c r="S123" s="170"/>
      <c r="T123" s="170"/>
      <c r="U123" s="170"/>
      <c r="V123" s="170"/>
      <c r="W123" s="170"/>
      <c r="X123" s="170"/>
      <c r="Y123" s="170"/>
      <c r="Z123" s="170"/>
    </row>
    <row r="124" spans="1:26" ht="15.75" customHeight="1" x14ac:dyDescent="0.2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  <c r="N124" s="170"/>
      <c r="O124" s="170"/>
      <c r="P124" s="170"/>
      <c r="Q124" s="170"/>
      <c r="R124" s="170"/>
      <c r="S124" s="170"/>
      <c r="T124" s="170"/>
      <c r="U124" s="170"/>
      <c r="V124" s="170"/>
      <c r="W124" s="170"/>
      <c r="X124" s="170"/>
      <c r="Y124" s="170"/>
      <c r="Z124" s="170"/>
    </row>
    <row r="125" spans="1:26" ht="15.75" customHeight="1" x14ac:dyDescent="0.2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  <c r="K125" s="170"/>
      <c r="L125" s="170"/>
      <c r="M125" s="170"/>
      <c r="N125" s="170"/>
      <c r="O125" s="170"/>
      <c r="P125" s="170"/>
      <c r="Q125" s="170"/>
      <c r="R125" s="170"/>
      <c r="S125" s="170"/>
      <c r="T125" s="170"/>
      <c r="U125" s="170"/>
      <c r="V125" s="170"/>
      <c r="W125" s="170"/>
      <c r="X125" s="170"/>
      <c r="Y125" s="170"/>
      <c r="Z125" s="170"/>
    </row>
    <row r="126" spans="1:26" ht="15.75" customHeight="1" x14ac:dyDescent="0.2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  <c r="K126" s="170"/>
      <c r="L126" s="170"/>
      <c r="M126" s="170"/>
      <c r="N126" s="170"/>
      <c r="O126" s="170"/>
      <c r="P126" s="170"/>
      <c r="Q126" s="170"/>
      <c r="R126" s="170"/>
      <c r="S126" s="170"/>
      <c r="T126" s="170"/>
      <c r="U126" s="170"/>
      <c r="V126" s="170"/>
      <c r="W126" s="170"/>
      <c r="X126" s="170"/>
      <c r="Y126" s="170"/>
      <c r="Z126" s="170"/>
    </row>
    <row r="127" spans="1:26" ht="15.75" customHeight="1" x14ac:dyDescent="0.2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  <c r="K127" s="170"/>
      <c r="L127" s="170"/>
      <c r="M127" s="170"/>
      <c r="N127" s="170"/>
      <c r="O127" s="170"/>
      <c r="P127" s="170"/>
      <c r="Q127" s="170"/>
      <c r="R127" s="170"/>
      <c r="S127" s="170"/>
      <c r="T127" s="170"/>
      <c r="U127" s="170"/>
      <c r="V127" s="170"/>
      <c r="W127" s="170"/>
      <c r="X127" s="170"/>
      <c r="Y127" s="170"/>
      <c r="Z127" s="170"/>
    </row>
    <row r="128" spans="1:26" ht="15.75" customHeight="1" x14ac:dyDescent="0.2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  <c r="N128" s="170"/>
      <c r="O128" s="170"/>
      <c r="P128" s="170"/>
      <c r="Q128" s="170"/>
      <c r="R128" s="170"/>
      <c r="S128" s="170"/>
      <c r="T128" s="170"/>
      <c r="U128" s="170"/>
      <c r="V128" s="170"/>
      <c r="W128" s="170"/>
      <c r="X128" s="170"/>
      <c r="Y128" s="170"/>
      <c r="Z128" s="170"/>
    </row>
    <row r="129" spans="1:26" ht="15.75" customHeight="1" x14ac:dyDescent="0.2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  <c r="K129" s="170"/>
      <c r="L129" s="170"/>
      <c r="M129" s="170"/>
      <c r="N129" s="170"/>
      <c r="O129" s="170"/>
      <c r="P129" s="170"/>
      <c r="Q129" s="170"/>
      <c r="R129" s="170"/>
      <c r="S129" s="170"/>
      <c r="T129" s="170"/>
      <c r="U129" s="170"/>
      <c r="V129" s="170"/>
      <c r="W129" s="170"/>
      <c r="X129" s="170"/>
      <c r="Y129" s="170"/>
      <c r="Z129" s="170"/>
    </row>
    <row r="130" spans="1:26" ht="15.75" customHeight="1" x14ac:dyDescent="0.2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  <c r="N130" s="170"/>
      <c r="O130" s="170"/>
      <c r="P130" s="170"/>
      <c r="Q130" s="170"/>
      <c r="R130" s="170"/>
      <c r="S130" s="170"/>
      <c r="T130" s="170"/>
      <c r="U130" s="170"/>
      <c r="V130" s="170"/>
      <c r="W130" s="170"/>
      <c r="X130" s="170"/>
      <c r="Y130" s="170"/>
      <c r="Z130" s="170"/>
    </row>
    <row r="131" spans="1:26" ht="15.75" customHeight="1" x14ac:dyDescent="0.2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  <c r="N131" s="170"/>
      <c r="O131" s="170"/>
      <c r="P131" s="170"/>
      <c r="Q131" s="170"/>
      <c r="R131" s="170"/>
      <c r="S131" s="170"/>
      <c r="T131" s="170"/>
      <c r="U131" s="170"/>
      <c r="V131" s="170"/>
      <c r="W131" s="170"/>
      <c r="X131" s="170"/>
      <c r="Y131" s="170"/>
      <c r="Z131" s="170"/>
    </row>
    <row r="132" spans="1:26" ht="15.75" customHeight="1" x14ac:dyDescent="0.2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  <c r="R132" s="170"/>
      <c r="S132" s="170"/>
      <c r="T132" s="170"/>
      <c r="U132" s="170"/>
      <c r="V132" s="170"/>
      <c r="W132" s="170"/>
      <c r="X132" s="170"/>
      <c r="Y132" s="170"/>
      <c r="Z132" s="170"/>
    </row>
    <row r="133" spans="1:26" ht="15.75" customHeight="1" x14ac:dyDescent="0.2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  <c r="N133" s="170"/>
      <c r="O133" s="170"/>
      <c r="P133" s="170"/>
      <c r="Q133" s="170"/>
      <c r="R133" s="170"/>
      <c r="S133" s="170"/>
      <c r="T133" s="170"/>
      <c r="U133" s="170"/>
      <c r="V133" s="170"/>
      <c r="W133" s="170"/>
      <c r="X133" s="170"/>
      <c r="Y133" s="170"/>
      <c r="Z133" s="170"/>
    </row>
    <row r="134" spans="1:26" ht="15.75" customHeight="1" x14ac:dyDescent="0.2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70"/>
      <c r="R134" s="170"/>
      <c r="S134" s="170"/>
      <c r="T134" s="170"/>
      <c r="U134" s="170"/>
      <c r="V134" s="170"/>
      <c r="W134" s="170"/>
      <c r="X134" s="170"/>
      <c r="Y134" s="170"/>
      <c r="Z134" s="170"/>
    </row>
    <row r="135" spans="1:26" ht="15.75" customHeight="1" x14ac:dyDescent="0.2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70"/>
      <c r="R135" s="170"/>
      <c r="S135" s="170"/>
      <c r="T135" s="170"/>
      <c r="U135" s="170"/>
      <c r="V135" s="170"/>
      <c r="W135" s="170"/>
      <c r="X135" s="170"/>
      <c r="Y135" s="170"/>
      <c r="Z135" s="170"/>
    </row>
    <row r="136" spans="1:26" ht="15.75" customHeight="1" x14ac:dyDescent="0.2">
      <c r="A136" s="170"/>
      <c r="B136" s="170"/>
      <c r="C136" s="170"/>
      <c r="D136" s="170"/>
      <c r="E136" s="170"/>
      <c r="F136" s="170"/>
      <c r="G136" s="170"/>
      <c r="H136" s="170"/>
      <c r="I136" s="170"/>
      <c r="J136" s="170"/>
      <c r="K136" s="170"/>
      <c r="L136" s="170"/>
      <c r="M136" s="170"/>
      <c r="N136" s="170"/>
      <c r="O136" s="170"/>
      <c r="P136" s="170"/>
      <c r="Q136" s="170"/>
      <c r="R136" s="170"/>
      <c r="S136" s="170"/>
      <c r="T136" s="170"/>
      <c r="U136" s="170"/>
      <c r="V136" s="170"/>
      <c r="W136" s="170"/>
      <c r="X136" s="170"/>
      <c r="Y136" s="170"/>
      <c r="Z136" s="170"/>
    </row>
    <row r="137" spans="1:26" ht="15.75" customHeight="1" x14ac:dyDescent="0.2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70"/>
      <c r="R137" s="170"/>
      <c r="S137" s="170"/>
      <c r="T137" s="170"/>
      <c r="U137" s="170"/>
      <c r="V137" s="170"/>
      <c r="W137" s="170"/>
      <c r="X137" s="170"/>
      <c r="Y137" s="170"/>
      <c r="Z137" s="170"/>
    </row>
    <row r="138" spans="1:26" ht="15.75" customHeight="1" x14ac:dyDescent="0.2">
      <c r="A138" s="170"/>
      <c r="B138" s="170"/>
      <c r="C138" s="170"/>
      <c r="D138" s="170"/>
      <c r="E138" s="170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170"/>
      <c r="R138" s="170"/>
      <c r="S138" s="170"/>
      <c r="T138" s="170"/>
      <c r="U138" s="170"/>
      <c r="V138" s="170"/>
      <c r="W138" s="170"/>
      <c r="X138" s="170"/>
      <c r="Y138" s="170"/>
      <c r="Z138" s="170"/>
    </row>
    <row r="139" spans="1:26" ht="15.75" customHeight="1" x14ac:dyDescent="0.2">
      <c r="A139" s="170"/>
      <c r="B139" s="170"/>
      <c r="C139" s="170"/>
      <c r="D139" s="170"/>
      <c r="E139" s="170"/>
      <c r="F139" s="170"/>
      <c r="G139" s="170"/>
      <c r="H139" s="170"/>
      <c r="I139" s="170"/>
      <c r="J139" s="170"/>
      <c r="K139" s="170"/>
      <c r="L139" s="170"/>
      <c r="M139" s="170"/>
      <c r="N139" s="170"/>
      <c r="O139" s="170"/>
      <c r="P139" s="170"/>
      <c r="Q139" s="170"/>
      <c r="R139" s="170"/>
      <c r="S139" s="170"/>
      <c r="T139" s="170"/>
      <c r="U139" s="170"/>
      <c r="V139" s="170"/>
      <c r="W139" s="170"/>
      <c r="X139" s="170"/>
      <c r="Y139" s="170"/>
      <c r="Z139" s="170"/>
    </row>
    <row r="140" spans="1:26" ht="15.75" customHeight="1" x14ac:dyDescent="0.2">
      <c r="A140" s="170"/>
      <c r="B140" s="170"/>
      <c r="C140" s="170"/>
      <c r="D140" s="170"/>
      <c r="E140" s="170"/>
      <c r="F140" s="170"/>
      <c r="G140" s="170"/>
      <c r="H140" s="170"/>
      <c r="I140" s="170"/>
      <c r="J140" s="170"/>
      <c r="K140" s="170"/>
      <c r="L140" s="170"/>
      <c r="M140" s="170"/>
      <c r="N140" s="170"/>
      <c r="O140" s="170"/>
      <c r="P140" s="170"/>
      <c r="Q140" s="170"/>
      <c r="R140" s="170"/>
      <c r="S140" s="170"/>
      <c r="T140" s="170"/>
      <c r="U140" s="170"/>
      <c r="V140" s="170"/>
      <c r="W140" s="170"/>
      <c r="X140" s="170"/>
      <c r="Y140" s="170"/>
      <c r="Z140" s="170"/>
    </row>
    <row r="141" spans="1:26" ht="15.75" customHeight="1" x14ac:dyDescent="0.2">
      <c r="A141" s="170"/>
      <c r="B141" s="170"/>
      <c r="C141" s="170"/>
      <c r="D141" s="170"/>
      <c r="E141" s="170"/>
      <c r="F141" s="170"/>
      <c r="G141" s="170"/>
      <c r="H141" s="170"/>
      <c r="I141" s="170"/>
      <c r="J141" s="170"/>
      <c r="K141" s="170"/>
      <c r="L141" s="170"/>
      <c r="M141" s="170"/>
      <c r="N141" s="170"/>
      <c r="O141" s="170"/>
      <c r="P141" s="170"/>
      <c r="Q141" s="170"/>
      <c r="R141" s="170"/>
      <c r="S141" s="170"/>
      <c r="T141" s="170"/>
      <c r="U141" s="170"/>
      <c r="V141" s="170"/>
      <c r="W141" s="170"/>
      <c r="X141" s="170"/>
      <c r="Y141" s="170"/>
      <c r="Z141" s="170"/>
    </row>
    <row r="142" spans="1:26" ht="15.75" customHeight="1" x14ac:dyDescent="0.2">
      <c r="A142" s="170"/>
      <c r="B142" s="170"/>
      <c r="C142" s="170"/>
      <c r="D142" s="170"/>
      <c r="E142" s="170"/>
      <c r="F142" s="170"/>
      <c r="G142" s="170"/>
      <c r="H142" s="170"/>
      <c r="I142" s="170"/>
      <c r="J142" s="170"/>
      <c r="K142" s="170"/>
      <c r="L142" s="170"/>
      <c r="M142" s="170"/>
      <c r="N142" s="170"/>
      <c r="O142" s="170"/>
      <c r="P142" s="170"/>
      <c r="Q142" s="170"/>
      <c r="R142" s="170"/>
      <c r="S142" s="170"/>
      <c r="T142" s="170"/>
      <c r="U142" s="170"/>
      <c r="V142" s="170"/>
      <c r="W142" s="170"/>
      <c r="X142" s="170"/>
      <c r="Y142" s="170"/>
      <c r="Z142" s="170"/>
    </row>
    <row r="143" spans="1:26" ht="15.75" customHeight="1" x14ac:dyDescent="0.2">
      <c r="A143" s="170"/>
      <c r="B143" s="170"/>
      <c r="C143" s="170"/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0"/>
      <c r="Q143" s="170"/>
      <c r="R143" s="170"/>
      <c r="S143" s="170"/>
      <c r="T143" s="170"/>
      <c r="U143" s="170"/>
      <c r="V143" s="170"/>
      <c r="W143" s="170"/>
      <c r="X143" s="170"/>
      <c r="Y143" s="170"/>
      <c r="Z143" s="170"/>
    </row>
    <row r="144" spans="1:26" ht="15.75" customHeight="1" x14ac:dyDescent="0.2">
      <c r="A144" s="170"/>
      <c r="B144" s="170"/>
      <c r="C144" s="170"/>
      <c r="D144" s="170"/>
      <c r="E144" s="170"/>
      <c r="F144" s="170"/>
      <c r="G144" s="170"/>
      <c r="H144" s="170"/>
      <c r="I144" s="170"/>
      <c r="J144" s="170"/>
      <c r="K144" s="170"/>
      <c r="L144" s="170"/>
      <c r="M144" s="170"/>
      <c r="N144" s="170"/>
      <c r="O144" s="170"/>
      <c r="P144" s="170"/>
      <c r="Q144" s="170"/>
      <c r="R144" s="170"/>
      <c r="S144" s="170"/>
      <c r="T144" s="170"/>
      <c r="U144" s="170"/>
      <c r="V144" s="170"/>
      <c r="W144" s="170"/>
      <c r="X144" s="170"/>
      <c r="Y144" s="170"/>
      <c r="Z144" s="170"/>
    </row>
    <row r="145" spans="1:26" ht="15.75" customHeight="1" x14ac:dyDescent="0.2">
      <c r="A145" s="170"/>
      <c r="B145" s="170"/>
      <c r="C145" s="170"/>
      <c r="D145" s="170"/>
      <c r="E145" s="170"/>
      <c r="F145" s="170"/>
      <c r="G145" s="170"/>
      <c r="H145" s="170"/>
      <c r="I145" s="170"/>
      <c r="J145" s="170"/>
      <c r="K145" s="170"/>
      <c r="L145" s="170"/>
      <c r="M145" s="170"/>
      <c r="N145" s="170"/>
      <c r="O145" s="170"/>
      <c r="P145" s="170"/>
      <c r="Q145" s="170"/>
      <c r="R145" s="170"/>
      <c r="S145" s="170"/>
      <c r="T145" s="170"/>
      <c r="U145" s="170"/>
      <c r="V145" s="170"/>
      <c r="W145" s="170"/>
      <c r="X145" s="170"/>
      <c r="Y145" s="170"/>
      <c r="Z145" s="170"/>
    </row>
    <row r="146" spans="1:26" ht="15.75" customHeight="1" x14ac:dyDescent="0.2">
      <c r="A146" s="170"/>
      <c r="B146" s="170"/>
      <c r="C146" s="170"/>
      <c r="D146" s="170"/>
      <c r="E146" s="170"/>
      <c r="F146" s="170"/>
      <c r="G146" s="170"/>
      <c r="H146" s="170"/>
      <c r="I146" s="170"/>
      <c r="J146" s="170"/>
      <c r="K146" s="170"/>
      <c r="L146" s="170"/>
      <c r="M146" s="170"/>
      <c r="N146" s="170"/>
      <c r="O146" s="170"/>
      <c r="P146" s="170"/>
      <c r="Q146" s="170"/>
      <c r="R146" s="170"/>
      <c r="S146" s="170"/>
      <c r="T146" s="170"/>
      <c r="U146" s="170"/>
      <c r="V146" s="170"/>
      <c r="W146" s="170"/>
      <c r="X146" s="170"/>
      <c r="Y146" s="170"/>
      <c r="Z146" s="170"/>
    </row>
    <row r="147" spans="1:26" ht="15.75" customHeight="1" x14ac:dyDescent="0.2">
      <c r="A147" s="170"/>
      <c r="B147" s="170"/>
      <c r="C147" s="170"/>
      <c r="D147" s="170"/>
      <c r="E147" s="170"/>
      <c r="F147" s="170"/>
      <c r="G147" s="170"/>
      <c r="H147" s="170"/>
      <c r="I147" s="170"/>
      <c r="J147" s="170"/>
      <c r="K147" s="170"/>
      <c r="L147" s="170"/>
      <c r="M147" s="170"/>
      <c r="N147" s="170"/>
      <c r="O147" s="170"/>
      <c r="P147" s="170"/>
      <c r="Q147" s="170"/>
      <c r="R147" s="170"/>
      <c r="S147" s="170"/>
      <c r="T147" s="170"/>
      <c r="U147" s="170"/>
      <c r="V147" s="170"/>
      <c r="W147" s="170"/>
      <c r="X147" s="170"/>
      <c r="Y147" s="170"/>
      <c r="Z147" s="170"/>
    </row>
    <row r="148" spans="1:26" ht="15.75" customHeight="1" x14ac:dyDescent="0.2">
      <c r="A148" s="170"/>
      <c r="B148" s="170"/>
      <c r="C148" s="170"/>
      <c r="D148" s="170"/>
      <c r="E148" s="170"/>
      <c r="F148" s="170"/>
      <c r="G148" s="170"/>
      <c r="H148" s="170"/>
      <c r="I148" s="170"/>
      <c r="J148" s="170"/>
      <c r="K148" s="170"/>
      <c r="L148" s="170"/>
      <c r="M148" s="170"/>
      <c r="N148" s="170"/>
      <c r="O148" s="170"/>
      <c r="P148" s="170"/>
      <c r="Q148" s="170"/>
      <c r="R148" s="170"/>
      <c r="S148" s="170"/>
      <c r="T148" s="170"/>
      <c r="U148" s="170"/>
      <c r="V148" s="170"/>
      <c r="W148" s="170"/>
      <c r="X148" s="170"/>
      <c r="Y148" s="170"/>
      <c r="Z148" s="170"/>
    </row>
    <row r="149" spans="1:26" ht="15.75" customHeight="1" x14ac:dyDescent="0.2">
      <c r="A149" s="170"/>
      <c r="B149" s="170"/>
      <c r="C149" s="170"/>
      <c r="D149" s="170"/>
      <c r="E149" s="170"/>
      <c r="F149" s="170"/>
      <c r="G149" s="170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  <c r="R149" s="170"/>
      <c r="S149" s="170"/>
      <c r="T149" s="170"/>
      <c r="U149" s="170"/>
      <c r="V149" s="170"/>
      <c r="W149" s="170"/>
      <c r="X149" s="170"/>
      <c r="Y149" s="170"/>
      <c r="Z149" s="170"/>
    </row>
    <row r="150" spans="1:26" ht="15.75" customHeight="1" x14ac:dyDescent="0.2">
      <c r="A150" s="170"/>
      <c r="B150" s="170"/>
      <c r="C150" s="170"/>
      <c r="D150" s="170"/>
      <c r="E150" s="170"/>
      <c r="F150" s="170"/>
      <c r="G150" s="170"/>
      <c r="H150" s="170"/>
      <c r="I150" s="170"/>
      <c r="J150" s="170"/>
      <c r="K150" s="170"/>
      <c r="L150" s="170"/>
      <c r="M150" s="170"/>
      <c r="N150" s="170"/>
      <c r="O150" s="170"/>
      <c r="P150" s="170"/>
      <c r="Q150" s="170"/>
      <c r="R150" s="170"/>
      <c r="S150" s="170"/>
      <c r="T150" s="170"/>
      <c r="U150" s="170"/>
      <c r="V150" s="170"/>
      <c r="W150" s="170"/>
      <c r="X150" s="170"/>
      <c r="Y150" s="170"/>
      <c r="Z150" s="170"/>
    </row>
    <row r="151" spans="1:26" ht="15.75" customHeight="1" x14ac:dyDescent="0.2">
      <c r="A151" s="170"/>
      <c r="B151" s="170"/>
      <c r="C151" s="170"/>
      <c r="D151" s="170"/>
      <c r="E151" s="170"/>
      <c r="F151" s="170"/>
      <c r="G151" s="170"/>
      <c r="H151" s="170"/>
      <c r="I151" s="170"/>
      <c r="J151" s="170"/>
      <c r="K151" s="170"/>
      <c r="L151" s="170"/>
      <c r="M151" s="170"/>
      <c r="N151" s="170"/>
      <c r="O151" s="170"/>
      <c r="P151" s="170"/>
      <c r="Q151" s="170"/>
      <c r="R151" s="170"/>
      <c r="S151" s="170"/>
      <c r="T151" s="170"/>
      <c r="U151" s="170"/>
      <c r="V151" s="170"/>
      <c r="W151" s="170"/>
      <c r="X151" s="170"/>
      <c r="Y151" s="170"/>
      <c r="Z151" s="170"/>
    </row>
    <row r="152" spans="1:26" ht="15.75" customHeight="1" x14ac:dyDescent="0.2">
      <c r="A152" s="170"/>
      <c r="B152" s="170"/>
      <c r="C152" s="170"/>
      <c r="D152" s="170"/>
      <c r="E152" s="170"/>
      <c r="F152" s="170"/>
      <c r="G152" s="170"/>
      <c r="H152" s="170"/>
      <c r="I152" s="170"/>
      <c r="J152" s="170"/>
      <c r="K152" s="170"/>
      <c r="L152" s="170"/>
      <c r="M152" s="170"/>
      <c r="N152" s="170"/>
      <c r="O152" s="170"/>
      <c r="P152" s="170"/>
      <c r="Q152" s="170"/>
      <c r="R152" s="170"/>
      <c r="S152" s="170"/>
      <c r="T152" s="170"/>
      <c r="U152" s="170"/>
      <c r="V152" s="170"/>
      <c r="W152" s="170"/>
      <c r="X152" s="170"/>
      <c r="Y152" s="170"/>
      <c r="Z152" s="170"/>
    </row>
    <row r="153" spans="1:26" ht="15.75" customHeight="1" x14ac:dyDescent="0.2">
      <c r="A153" s="170"/>
      <c r="B153" s="170"/>
      <c r="C153" s="170"/>
      <c r="D153" s="170"/>
      <c r="E153" s="170"/>
      <c r="F153" s="170"/>
      <c r="G153" s="170"/>
      <c r="H153" s="170"/>
      <c r="I153" s="170"/>
      <c r="J153" s="170"/>
      <c r="K153" s="170"/>
      <c r="L153" s="170"/>
      <c r="M153" s="170"/>
      <c r="N153" s="170"/>
      <c r="O153" s="170"/>
      <c r="P153" s="170"/>
      <c r="Q153" s="170"/>
      <c r="R153" s="170"/>
      <c r="S153" s="170"/>
      <c r="T153" s="170"/>
      <c r="U153" s="170"/>
      <c r="V153" s="170"/>
      <c r="W153" s="170"/>
      <c r="X153" s="170"/>
      <c r="Y153" s="170"/>
      <c r="Z153" s="170"/>
    </row>
    <row r="154" spans="1:26" ht="15.75" customHeight="1" x14ac:dyDescent="0.2">
      <c r="A154" s="170"/>
      <c r="B154" s="170"/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  <c r="R154" s="170"/>
      <c r="S154" s="170"/>
      <c r="T154" s="170"/>
      <c r="U154" s="170"/>
      <c r="V154" s="170"/>
      <c r="W154" s="170"/>
      <c r="X154" s="170"/>
      <c r="Y154" s="170"/>
      <c r="Z154" s="170"/>
    </row>
    <row r="155" spans="1:26" ht="15.75" customHeight="1" x14ac:dyDescent="0.2">
      <c r="A155" s="170"/>
      <c r="B155" s="170"/>
      <c r="C155" s="170"/>
      <c r="D155" s="170"/>
      <c r="E155" s="170"/>
      <c r="F155" s="170"/>
      <c r="G155" s="170"/>
      <c r="H155" s="170"/>
      <c r="I155" s="170"/>
      <c r="J155" s="170"/>
      <c r="K155" s="170"/>
      <c r="L155" s="170"/>
      <c r="M155" s="170"/>
      <c r="N155" s="170"/>
      <c r="O155" s="170"/>
      <c r="P155" s="170"/>
      <c r="Q155" s="170"/>
      <c r="R155" s="170"/>
      <c r="S155" s="170"/>
      <c r="T155" s="170"/>
      <c r="U155" s="170"/>
      <c r="V155" s="170"/>
      <c r="W155" s="170"/>
      <c r="X155" s="170"/>
      <c r="Y155" s="170"/>
      <c r="Z155" s="170"/>
    </row>
    <row r="156" spans="1:26" ht="15.75" customHeight="1" x14ac:dyDescent="0.2">
      <c r="A156" s="170"/>
      <c r="B156" s="170"/>
      <c r="C156" s="170"/>
      <c r="D156" s="170"/>
      <c r="E156" s="170"/>
      <c r="F156" s="170"/>
      <c r="G156" s="170"/>
      <c r="H156" s="170"/>
      <c r="I156" s="170"/>
      <c r="J156" s="170"/>
      <c r="K156" s="170"/>
      <c r="L156" s="170"/>
      <c r="M156" s="170"/>
      <c r="N156" s="170"/>
      <c r="O156" s="170"/>
      <c r="P156" s="170"/>
      <c r="Q156" s="170"/>
      <c r="R156" s="170"/>
      <c r="S156" s="170"/>
      <c r="T156" s="170"/>
      <c r="U156" s="170"/>
      <c r="V156" s="170"/>
      <c r="W156" s="170"/>
      <c r="X156" s="170"/>
      <c r="Y156" s="170"/>
      <c r="Z156" s="170"/>
    </row>
    <row r="157" spans="1:26" ht="15.75" customHeight="1" x14ac:dyDescent="0.2">
      <c r="A157" s="170"/>
      <c r="B157" s="170"/>
      <c r="C157" s="170"/>
      <c r="D157" s="170"/>
      <c r="E157" s="170"/>
      <c r="F157" s="170"/>
      <c r="G157" s="170"/>
      <c r="H157" s="170"/>
      <c r="I157" s="170"/>
      <c r="J157" s="170"/>
      <c r="K157" s="170"/>
      <c r="L157" s="170"/>
      <c r="M157" s="170"/>
      <c r="N157" s="170"/>
      <c r="O157" s="170"/>
      <c r="P157" s="170"/>
      <c r="Q157" s="170"/>
      <c r="R157" s="170"/>
      <c r="S157" s="170"/>
      <c r="T157" s="170"/>
      <c r="U157" s="170"/>
      <c r="V157" s="170"/>
      <c r="W157" s="170"/>
      <c r="X157" s="170"/>
      <c r="Y157" s="170"/>
      <c r="Z157" s="170"/>
    </row>
    <row r="158" spans="1:26" ht="15.75" customHeight="1" x14ac:dyDescent="0.2">
      <c r="A158" s="170"/>
      <c r="B158" s="170"/>
      <c r="C158" s="170"/>
      <c r="D158" s="170"/>
      <c r="E158" s="170"/>
      <c r="F158" s="170"/>
      <c r="G158" s="170"/>
      <c r="H158" s="170"/>
      <c r="I158" s="170"/>
      <c r="J158" s="170"/>
      <c r="K158" s="170"/>
      <c r="L158" s="170"/>
      <c r="M158" s="170"/>
      <c r="N158" s="170"/>
      <c r="O158" s="170"/>
      <c r="P158" s="170"/>
      <c r="Q158" s="170"/>
      <c r="R158" s="170"/>
      <c r="S158" s="170"/>
      <c r="T158" s="170"/>
      <c r="U158" s="170"/>
      <c r="V158" s="170"/>
      <c r="W158" s="170"/>
      <c r="X158" s="170"/>
      <c r="Y158" s="170"/>
      <c r="Z158" s="170"/>
    </row>
    <row r="159" spans="1:26" ht="15.75" customHeight="1" x14ac:dyDescent="0.2">
      <c r="A159" s="170"/>
      <c r="B159" s="170"/>
      <c r="C159" s="170"/>
      <c r="D159" s="170"/>
      <c r="E159" s="170"/>
      <c r="F159" s="170"/>
      <c r="G159" s="170"/>
      <c r="H159" s="170"/>
      <c r="I159" s="170"/>
      <c r="J159" s="170"/>
      <c r="K159" s="170"/>
      <c r="L159" s="170"/>
      <c r="M159" s="170"/>
      <c r="N159" s="170"/>
      <c r="O159" s="170"/>
      <c r="P159" s="170"/>
      <c r="Q159" s="170"/>
      <c r="R159" s="170"/>
      <c r="S159" s="170"/>
      <c r="T159" s="170"/>
      <c r="U159" s="170"/>
      <c r="V159" s="170"/>
      <c r="W159" s="170"/>
      <c r="X159" s="170"/>
      <c r="Y159" s="170"/>
      <c r="Z159" s="170"/>
    </row>
    <row r="160" spans="1:26" ht="15.75" customHeight="1" x14ac:dyDescent="0.2">
      <c r="A160" s="170"/>
      <c r="B160" s="170"/>
      <c r="C160" s="170"/>
      <c r="D160" s="170"/>
      <c r="E160" s="170"/>
      <c r="F160" s="170"/>
      <c r="G160" s="170"/>
      <c r="H160" s="170"/>
      <c r="I160" s="170"/>
      <c r="J160" s="170"/>
      <c r="K160" s="170"/>
      <c r="L160" s="170"/>
      <c r="M160" s="170"/>
      <c r="N160" s="170"/>
      <c r="O160" s="170"/>
      <c r="P160" s="170"/>
      <c r="Q160" s="170"/>
      <c r="R160" s="170"/>
      <c r="S160" s="170"/>
      <c r="T160" s="170"/>
      <c r="U160" s="170"/>
      <c r="V160" s="170"/>
      <c r="W160" s="170"/>
      <c r="X160" s="170"/>
      <c r="Y160" s="170"/>
      <c r="Z160" s="170"/>
    </row>
    <row r="161" spans="1:26" ht="15.75" customHeight="1" x14ac:dyDescent="0.2">
      <c r="A161" s="170"/>
      <c r="B161" s="170"/>
      <c r="C161" s="170"/>
      <c r="D161" s="170"/>
      <c r="E161" s="170"/>
      <c r="F161" s="170"/>
      <c r="G161" s="170"/>
      <c r="H161" s="170"/>
      <c r="I161" s="170"/>
      <c r="J161" s="170"/>
      <c r="K161" s="170"/>
      <c r="L161" s="170"/>
      <c r="M161" s="170"/>
      <c r="N161" s="170"/>
      <c r="O161" s="170"/>
      <c r="P161" s="170"/>
      <c r="Q161" s="170"/>
      <c r="R161" s="170"/>
      <c r="S161" s="170"/>
      <c r="T161" s="170"/>
      <c r="U161" s="170"/>
      <c r="V161" s="170"/>
      <c r="W161" s="170"/>
      <c r="X161" s="170"/>
      <c r="Y161" s="170"/>
      <c r="Z161" s="170"/>
    </row>
    <row r="162" spans="1:26" ht="15.75" customHeight="1" x14ac:dyDescent="0.2">
      <c r="A162" s="170"/>
      <c r="B162" s="170"/>
      <c r="C162" s="170"/>
      <c r="D162" s="170"/>
      <c r="E162" s="170"/>
      <c r="F162" s="170"/>
      <c r="G162" s="170"/>
      <c r="H162" s="170"/>
      <c r="I162" s="170"/>
      <c r="J162" s="170"/>
      <c r="K162" s="170"/>
      <c r="L162" s="170"/>
      <c r="M162" s="170"/>
      <c r="N162" s="170"/>
      <c r="O162" s="170"/>
      <c r="P162" s="170"/>
      <c r="Q162" s="170"/>
      <c r="R162" s="170"/>
      <c r="S162" s="170"/>
      <c r="T162" s="170"/>
      <c r="U162" s="170"/>
      <c r="V162" s="170"/>
      <c r="W162" s="170"/>
      <c r="X162" s="170"/>
      <c r="Y162" s="170"/>
      <c r="Z162" s="170"/>
    </row>
    <row r="163" spans="1:26" ht="15.75" customHeight="1" x14ac:dyDescent="0.2">
      <c r="A163" s="170"/>
      <c r="B163" s="170"/>
      <c r="C163" s="170"/>
      <c r="D163" s="170"/>
      <c r="E163" s="170"/>
      <c r="F163" s="170"/>
      <c r="G163" s="170"/>
      <c r="H163" s="170"/>
      <c r="I163" s="170"/>
      <c r="J163" s="170"/>
      <c r="K163" s="170"/>
      <c r="L163" s="170"/>
      <c r="M163" s="170"/>
      <c r="N163" s="170"/>
      <c r="O163" s="170"/>
      <c r="P163" s="170"/>
      <c r="Q163" s="170"/>
      <c r="R163" s="170"/>
      <c r="S163" s="170"/>
      <c r="T163" s="170"/>
      <c r="U163" s="170"/>
      <c r="V163" s="170"/>
      <c r="W163" s="170"/>
      <c r="X163" s="170"/>
      <c r="Y163" s="170"/>
      <c r="Z163" s="170"/>
    </row>
    <row r="164" spans="1:26" ht="15.75" customHeight="1" x14ac:dyDescent="0.2">
      <c r="A164" s="170"/>
      <c r="B164" s="170"/>
      <c r="C164" s="170"/>
      <c r="D164" s="170"/>
      <c r="E164" s="170"/>
      <c r="F164" s="170"/>
      <c r="G164" s="170"/>
      <c r="H164" s="170"/>
      <c r="I164" s="170"/>
      <c r="J164" s="170"/>
      <c r="K164" s="170"/>
      <c r="L164" s="170"/>
      <c r="M164" s="170"/>
      <c r="N164" s="170"/>
      <c r="O164" s="170"/>
      <c r="P164" s="170"/>
      <c r="Q164" s="170"/>
      <c r="R164" s="170"/>
      <c r="S164" s="170"/>
      <c r="T164" s="170"/>
      <c r="U164" s="170"/>
      <c r="V164" s="170"/>
      <c r="W164" s="170"/>
      <c r="X164" s="170"/>
      <c r="Y164" s="170"/>
      <c r="Z164" s="170"/>
    </row>
    <row r="165" spans="1:26" ht="15.75" customHeight="1" x14ac:dyDescent="0.2">
      <c r="A165" s="170"/>
      <c r="B165" s="170"/>
      <c r="C165" s="170"/>
      <c r="D165" s="170"/>
      <c r="E165" s="170"/>
      <c r="F165" s="170"/>
      <c r="G165" s="170"/>
      <c r="H165" s="170"/>
      <c r="I165" s="170"/>
      <c r="J165" s="170"/>
      <c r="K165" s="170"/>
      <c r="L165" s="170"/>
      <c r="M165" s="170"/>
      <c r="N165" s="170"/>
      <c r="O165" s="170"/>
      <c r="P165" s="170"/>
      <c r="Q165" s="170"/>
      <c r="R165" s="170"/>
      <c r="S165" s="170"/>
      <c r="T165" s="170"/>
      <c r="U165" s="170"/>
      <c r="V165" s="170"/>
      <c r="W165" s="170"/>
      <c r="X165" s="170"/>
      <c r="Y165" s="170"/>
      <c r="Z165" s="170"/>
    </row>
    <row r="166" spans="1:26" ht="15.75" customHeight="1" x14ac:dyDescent="0.2">
      <c r="A166" s="170"/>
      <c r="B166" s="170"/>
      <c r="C166" s="170"/>
      <c r="D166" s="170"/>
      <c r="E166" s="170"/>
      <c r="F166" s="170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0"/>
      <c r="R166" s="170"/>
      <c r="S166" s="170"/>
      <c r="T166" s="170"/>
      <c r="U166" s="170"/>
      <c r="V166" s="170"/>
      <c r="W166" s="170"/>
      <c r="X166" s="170"/>
      <c r="Y166" s="170"/>
      <c r="Z166" s="170"/>
    </row>
    <row r="167" spans="1:26" ht="15.75" customHeight="1" x14ac:dyDescent="0.2">
      <c r="A167" s="170"/>
      <c r="B167" s="170"/>
      <c r="C167" s="170"/>
      <c r="D167" s="170"/>
      <c r="E167" s="170"/>
      <c r="F167" s="170"/>
      <c r="G167" s="170"/>
      <c r="H167" s="170"/>
      <c r="I167" s="170"/>
      <c r="J167" s="170"/>
      <c r="K167" s="170"/>
      <c r="L167" s="170"/>
      <c r="M167" s="170"/>
      <c r="N167" s="170"/>
      <c r="O167" s="170"/>
      <c r="P167" s="170"/>
      <c r="Q167" s="170"/>
      <c r="R167" s="170"/>
      <c r="S167" s="170"/>
      <c r="T167" s="170"/>
      <c r="U167" s="170"/>
      <c r="V167" s="170"/>
      <c r="W167" s="170"/>
      <c r="X167" s="170"/>
      <c r="Y167" s="170"/>
      <c r="Z167" s="170"/>
    </row>
    <row r="168" spans="1:26" ht="15.75" customHeight="1" x14ac:dyDescent="0.2">
      <c r="A168" s="170"/>
      <c r="B168" s="170"/>
      <c r="C168" s="170"/>
      <c r="D168" s="170"/>
      <c r="E168" s="170"/>
      <c r="F168" s="170"/>
      <c r="G168" s="170"/>
      <c r="H168" s="170"/>
      <c r="I168" s="170"/>
      <c r="J168" s="170"/>
      <c r="K168" s="170"/>
      <c r="L168" s="170"/>
      <c r="M168" s="170"/>
      <c r="N168" s="170"/>
      <c r="O168" s="170"/>
      <c r="P168" s="170"/>
      <c r="Q168" s="170"/>
      <c r="R168" s="170"/>
      <c r="S168" s="170"/>
      <c r="T168" s="170"/>
      <c r="U168" s="170"/>
      <c r="V168" s="170"/>
      <c r="W168" s="170"/>
      <c r="X168" s="170"/>
      <c r="Y168" s="170"/>
      <c r="Z168" s="170"/>
    </row>
    <row r="169" spans="1:26" ht="15.75" customHeight="1" x14ac:dyDescent="0.2">
      <c r="A169" s="170"/>
      <c r="B169" s="170"/>
      <c r="C169" s="170"/>
      <c r="D169" s="170"/>
      <c r="E169" s="170"/>
      <c r="F169" s="170"/>
      <c r="G169" s="170"/>
      <c r="H169" s="170"/>
      <c r="I169" s="170"/>
      <c r="J169" s="170"/>
      <c r="K169" s="170"/>
      <c r="L169" s="170"/>
      <c r="M169" s="170"/>
      <c r="N169" s="170"/>
      <c r="O169" s="170"/>
      <c r="P169" s="170"/>
      <c r="Q169" s="170"/>
      <c r="R169" s="170"/>
      <c r="S169" s="170"/>
      <c r="T169" s="170"/>
      <c r="U169" s="170"/>
      <c r="V169" s="170"/>
      <c r="W169" s="170"/>
      <c r="X169" s="170"/>
      <c r="Y169" s="170"/>
      <c r="Z169" s="170"/>
    </row>
    <row r="170" spans="1:26" ht="15.75" customHeight="1" x14ac:dyDescent="0.2">
      <c r="A170" s="170"/>
      <c r="B170" s="170"/>
      <c r="C170" s="170"/>
      <c r="D170" s="170"/>
      <c r="E170" s="170"/>
      <c r="F170" s="170"/>
      <c r="G170" s="170"/>
      <c r="H170" s="170"/>
      <c r="I170" s="170"/>
      <c r="J170" s="170"/>
      <c r="K170" s="170"/>
      <c r="L170" s="170"/>
      <c r="M170" s="170"/>
      <c r="N170" s="170"/>
      <c r="O170" s="170"/>
      <c r="P170" s="170"/>
      <c r="Q170" s="170"/>
      <c r="R170" s="170"/>
      <c r="S170" s="170"/>
      <c r="T170" s="170"/>
      <c r="U170" s="170"/>
      <c r="V170" s="170"/>
      <c r="W170" s="170"/>
      <c r="X170" s="170"/>
      <c r="Y170" s="170"/>
      <c r="Z170" s="170"/>
    </row>
    <row r="171" spans="1:26" ht="15.75" customHeight="1" x14ac:dyDescent="0.2">
      <c r="A171" s="170"/>
      <c r="B171" s="170"/>
      <c r="C171" s="170"/>
      <c r="D171" s="170"/>
      <c r="E171" s="170"/>
      <c r="F171" s="170"/>
      <c r="G171" s="170"/>
      <c r="H171" s="170"/>
      <c r="I171" s="170"/>
      <c r="J171" s="170"/>
      <c r="K171" s="170"/>
      <c r="L171" s="170"/>
      <c r="M171" s="170"/>
      <c r="N171" s="170"/>
      <c r="O171" s="170"/>
      <c r="P171" s="170"/>
      <c r="Q171" s="170"/>
      <c r="R171" s="170"/>
      <c r="S171" s="170"/>
      <c r="T171" s="170"/>
      <c r="U171" s="170"/>
      <c r="V171" s="170"/>
      <c r="W171" s="170"/>
      <c r="X171" s="170"/>
      <c r="Y171" s="170"/>
      <c r="Z171" s="170"/>
    </row>
    <row r="172" spans="1:26" ht="15.75" customHeight="1" x14ac:dyDescent="0.2">
      <c r="A172" s="170"/>
      <c r="B172" s="170"/>
      <c r="C172" s="170"/>
      <c r="D172" s="170"/>
      <c r="E172" s="170"/>
      <c r="F172" s="170"/>
      <c r="G172" s="170"/>
      <c r="H172" s="170"/>
      <c r="I172" s="170"/>
      <c r="J172" s="170"/>
      <c r="K172" s="170"/>
      <c r="L172" s="170"/>
      <c r="M172" s="170"/>
      <c r="N172" s="170"/>
      <c r="O172" s="170"/>
      <c r="P172" s="170"/>
      <c r="Q172" s="170"/>
      <c r="R172" s="170"/>
      <c r="S172" s="170"/>
      <c r="T172" s="170"/>
      <c r="U172" s="170"/>
      <c r="V172" s="170"/>
      <c r="W172" s="170"/>
      <c r="X172" s="170"/>
      <c r="Y172" s="170"/>
      <c r="Z172" s="170"/>
    </row>
    <row r="173" spans="1:26" ht="15.75" customHeight="1" x14ac:dyDescent="0.2">
      <c r="A173" s="170"/>
      <c r="B173" s="170"/>
      <c r="C173" s="170"/>
      <c r="D173" s="170"/>
      <c r="E173" s="170"/>
      <c r="F173" s="170"/>
      <c r="G173" s="170"/>
      <c r="H173" s="170"/>
      <c r="I173" s="170"/>
      <c r="J173" s="170"/>
      <c r="K173" s="170"/>
      <c r="L173" s="170"/>
      <c r="M173" s="170"/>
      <c r="N173" s="170"/>
      <c r="O173" s="170"/>
      <c r="P173" s="170"/>
      <c r="Q173" s="170"/>
      <c r="R173" s="170"/>
      <c r="S173" s="170"/>
      <c r="T173" s="170"/>
      <c r="U173" s="170"/>
      <c r="V173" s="170"/>
      <c r="W173" s="170"/>
      <c r="X173" s="170"/>
      <c r="Y173" s="170"/>
      <c r="Z173" s="170"/>
    </row>
    <row r="174" spans="1:26" ht="15.75" customHeight="1" x14ac:dyDescent="0.2">
      <c r="A174" s="170"/>
      <c r="B174" s="170"/>
      <c r="C174" s="170"/>
      <c r="D174" s="170"/>
      <c r="E174" s="170"/>
      <c r="F174" s="170"/>
      <c r="G174" s="170"/>
      <c r="H174" s="170"/>
      <c r="I174" s="170"/>
      <c r="J174" s="170"/>
      <c r="K174" s="170"/>
      <c r="L174" s="170"/>
      <c r="M174" s="170"/>
      <c r="N174" s="170"/>
      <c r="O174" s="170"/>
      <c r="P174" s="170"/>
      <c r="Q174" s="170"/>
      <c r="R174" s="170"/>
      <c r="S174" s="170"/>
      <c r="T174" s="170"/>
      <c r="U174" s="170"/>
      <c r="V174" s="170"/>
      <c r="W174" s="170"/>
      <c r="X174" s="170"/>
      <c r="Y174" s="170"/>
      <c r="Z174" s="170"/>
    </row>
    <row r="175" spans="1:26" ht="15.75" customHeight="1" x14ac:dyDescent="0.2">
      <c r="A175" s="170"/>
      <c r="B175" s="170"/>
      <c r="C175" s="170"/>
      <c r="D175" s="170"/>
      <c r="E175" s="170"/>
      <c r="F175" s="170"/>
      <c r="G175" s="170"/>
      <c r="H175" s="170"/>
      <c r="I175" s="170"/>
      <c r="J175" s="170"/>
      <c r="K175" s="170"/>
      <c r="L175" s="170"/>
      <c r="M175" s="170"/>
      <c r="N175" s="170"/>
      <c r="O175" s="170"/>
      <c r="P175" s="170"/>
      <c r="Q175" s="170"/>
      <c r="R175" s="170"/>
      <c r="S175" s="170"/>
      <c r="T175" s="170"/>
      <c r="U175" s="170"/>
      <c r="V175" s="170"/>
      <c r="W175" s="170"/>
      <c r="X175" s="170"/>
      <c r="Y175" s="170"/>
      <c r="Z175" s="170"/>
    </row>
    <row r="176" spans="1:26" ht="15.75" customHeight="1" x14ac:dyDescent="0.2">
      <c r="A176" s="170"/>
      <c r="B176" s="170"/>
      <c r="C176" s="170"/>
      <c r="D176" s="170"/>
      <c r="E176" s="170"/>
      <c r="F176" s="170"/>
      <c r="G176" s="170"/>
      <c r="H176" s="170"/>
      <c r="I176" s="170"/>
      <c r="J176" s="170"/>
      <c r="K176" s="170"/>
      <c r="L176" s="170"/>
      <c r="M176" s="170"/>
      <c r="N176" s="170"/>
      <c r="O176" s="170"/>
      <c r="P176" s="170"/>
      <c r="Q176" s="170"/>
      <c r="R176" s="170"/>
      <c r="S176" s="170"/>
      <c r="T176" s="170"/>
      <c r="U176" s="170"/>
      <c r="V176" s="170"/>
      <c r="W176" s="170"/>
      <c r="X176" s="170"/>
      <c r="Y176" s="170"/>
      <c r="Z176" s="170"/>
    </row>
    <row r="177" spans="1:26" ht="15.75" customHeight="1" x14ac:dyDescent="0.2">
      <c r="A177" s="170"/>
      <c r="B177" s="170"/>
      <c r="C177" s="170"/>
      <c r="D177" s="170"/>
      <c r="E177" s="170"/>
      <c r="F177" s="170"/>
      <c r="G177" s="170"/>
      <c r="H177" s="170"/>
      <c r="I177" s="170"/>
      <c r="J177" s="170"/>
      <c r="K177" s="170"/>
      <c r="L177" s="170"/>
      <c r="M177" s="170"/>
      <c r="N177" s="170"/>
      <c r="O177" s="170"/>
      <c r="P177" s="170"/>
      <c r="Q177" s="170"/>
      <c r="R177" s="170"/>
      <c r="S177" s="170"/>
      <c r="T177" s="170"/>
      <c r="U177" s="170"/>
      <c r="V177" s="170"/>
      <c r="W177" s="170"/>
      <c r="X177" s="170"/>
      <c r="Y177" s="170"/>
      <c r="Z177" s="170"/>
    </row>
    <row r="178" spans="1:26" ht="15.75" customHeight="1" x14ac:dyDescent="0.2">
      <c r="A178" s="170"/>
      <c r="B178" s="170"/>
      <c r="C178" s="170"/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  <c r="N178" s="170"/>
      <c r="O178" s="170"/>
      <c r="P178" s="170"/>
      <c r="Q178" s="170"/>
      <c r="R178" s="170"/>
      <c r="S178" s="170"/>
      <c r="T178" s="170"/>
      <c r="U178" s="170"/>
      <c r="V178" s="170"/>
      <c r="W178" s="170"/>
      <c r="X178" s="170"/>
      <c r="Y178" s="170"/>
      <c r="Z178" s="170"/>
    </row>
    <row r="179" spans="1:26" ht="15.75" customHeight="1" x14ac:dyDescent="0.2">
      <c r="A179" s="170"/>
      <c r="B179" s="170"/>
      <c r="C179" s="170"/>
      <c r="D179" s="170"/>
      <c r="E179" s="170"/>
      <c r="F179" s="170"/>
      <c r="G179" s="170"/>
      <c r="H179" s="170"/>
      <c r="I179" s="170"/>
      <c r="J179" s="170"/>
      <c r="K179" s="170"/>
      <c r="L179" s="170"/>
      <c r="M179" s="170"/>
      <c r="N179" s="170"/>
      <c r="O179" s="170"/>
      <c r="P179" s="170"/>
      <c r="Q179" s="170"/>
      <c r="R179" s="170"/>
      <c r="S179" s="170"/>
      <c r="T179" s="170"/>
      <c r="U179" s="170"/>
      <c r="V179" s="170"/>
      <c r="W179" s="170"/>
      <c r="X179" s="170"/>
      <c r="Y179" s="170"/>
      <c r="Z179" s="170"/>
    </row>
    <row r="180" spans="1:26" ht="15.75" customHeight="1" x14ac:dyDescent="0.2">
      <c r="A180" s="170"/>
      <c r="B180" s="170"/>
      <c r="C180" s="170"/>
      <c r="D180" s="170"/>
      <c r="E180" s="170"/>
      <c r="F180" s="170"/>
      <c r="G180" s="170"/>
      <c r="H180" s="170"/>
      <c r="I180" s="170"/>
      <c r="J180" s="170"/>
      <c r="K180" s="170"/>
      <c r="L180" s="170"/>
      <c r="M180" s="170"/>
      <c r="N180" s="170"/>
      <c r="O180" s="170"/>
      <c r="P180" s="170"/>
      <c r="Q180" s="170"/>
      <c r="R180" s="170"/>
      <c r="S180" s="170"/>
      <c r="T180" s="170"/>
      <c r="U180" s="170"/>
      <c r="V180" s="170"/>
      <c r="W180" s="170"/>
      <c r="X180" s="170"/>
      <c r="Y180" s="170"/>
      <c r="Z180" s="170"/>
    </row>
    <row r="181" spans="1:26" ht="15.75" customHeight="1" x14ac:dyDescent="0.2">
      <c r="A181" s="170"/>
      <c r="B181" s="170"/>
      <c r="C181" s="170"/>
      <c r="D181" s="170"/>
      <c r="E181" s="170"/>
      <c r="F181" s="170"/>
      <c r="G181" s="170"/>
      <c r="H181" s="170"/>
      <c r="I181" s="170"/>
      <c r="J181" s="170"/>
      <c r="K181" s="170"/>
      <c r="L181" s="170"/>
      <c r="M181" s="170"/>
      <c r="N181" s="170"/>
      <c r="O181" s="170"/>
      <c r="P181" s="170"/>
      <c r="Q181" s="170"/>
      <c r="R181" s="170"/>
      <c r="S181" s="170"/>
      <c r="T181" s="170"/>
      <c r="U181" s="170"/>
      <c r="V181" s="170"/>
      <c r="W181" s="170"/>
      <c r="X181" s="170"/>
      <c r="Y181" s="170"/>
      <c r="Z181" s="170"/>
    </row>
    <row r="182" spans="1:26" ht="15.75" customHeight="1" x14ac:dyDescent="0.2">
      <c r="A182" s="170"/>
      <c r="B182" s="170"/>
      <c r="C182" s="170"/>
      <c r="D182" s="170"/>
      <c r="E182" s="170"/>
      <c r="F182" s="170"/>
      <c r="G182" s="170"/>
      <c r="H182" s="170"/>
      <c r="I182" s="170"/>
      <c r="J182" s="170"/>
      <c r="K182" s="170"/>
      <c r="L182" s="170"/>
      <c r="M182" s="170"/>
      <c r="N182" s="170"/>
      <c r="O182" s="170"/>
      <c r="P182" s="170"/>
      <c r="Q182" s="170"/>
      <c r="R182" s="170"/>
      <c r="S182" s="170"/>
      <c r="T182" s="170"/>
      <c r="U182" s="170"/>
      <c r="V182" s="170"/>
      <c r="W182" s="170"/>
      <c r="X182" s="170"/>
      <c r="Y182" s="170"/>
      <c r="Z182" s="170"/>
    </row>
    <row r="183" spans="1:26" ht="15.75" customHeight="1" x14ac:dyDescent="0.2">
      <c r="A183" s="170"/>
      <c r="B183" s="170"/>
      <c r="C183" s="170"/>
      <c r="D183" s="170"/>
      <c r="E183" s="170"/>
      <c r="F183" s="170"/>
      <c r="G183" s="170"/>
      <c r="H183" s="170"/>
      <c r="I183" s="170"/>
      <c r="J183" s="170"/>
      <c r="K183" s="170"/>
      <c r="L183" s="170"/>
      <c r="M183" s="170"/>
      <c r="N183" s="170"/>
      <c r="O183" s="170"/>
      <c r="P183" s="170"/>
      <c r="Q183" s="170"/>
      <c r="R183" s="170"/>
      <c r="S183" s="170"/>
      <c r="T183" s="170"/>
      <c r="U183" s="170"/>
      <c r="V183" s="170"/>
      <c r="W183" s="170"/>
      <c r="X183" s="170"/>
      <c r="Y183" s="170"/>
      <c r="Z183" s="170"/>
    </row>
    <row r="184" spans="1:26" ht="15.75" customHeight="1" x14ac:dyDescent="0.2">
      <c r="A184" s="170"/>
      <c r="B184" s="170"/>
      <c r="C184" s="170"/>
      <c r="D184" s="170"/>
      <c r="E184" s="170"/>
      <c r="F184" s="170"/>
      <c r="G184" s="170"/>
      <c r="H184" s="170"/>
      <c r="I184" s="170"/>
      <c r="J184" s="170"/>
      <c r="K184" s="170"/>
      <c r="L184" s="170"/>
      <c r="M184" s="170"/>
      <c r="N184" s="170"/>
      <c r="O184" s="170"/>
      <c r="P184" s="170"/>
      <c r="Q184" s="170"/>
      <c r="R184" s="170"/>
      <c r="S184" s="170"/>
      <c r="T184" s="170"/>
      <c r="U184" s="170"/>
      <c r="V184" s="170"/>
      <c r="W184" s="170"/>
      <c r="X184" s="170"/>
      <c r="Y184" s="170"/>
      <c r="Z184" s="170"/>
    </row>
    <row r="185" spans="1:26" ht="15.75" customHeight="1" x14ac:dyDescent="0.2">
      <c r="A185" s="170"/>
      <c r="B185" s="170"/>
      <c r="C185" s="170"/>
      <c r="D185" s="170"/>
      <c r="E185" s="170"/>
      <c r="F185" s="170"/>
      <c r="G185" s="170"/>
      <c r="H185" s="170"/>
      <c r="I185" s="170"/>
      <c r="J185" s="170"/>
      <c r="K185" s="170"/>
      <c r="L185" s="170"/>
      <c r="M185" s="170"/>
      <c r="N185" s="170"/>
      <c r="O185" s="170"/>
      <c r="P185" s="170"/>
      <c r="Q185" s="170"/>
      <c r="R185" s="170"/>
      <c r="S185" s="170"/>
      <c r="T185" s="170"/>
      <c r="U185" s="170"/>
      <c r="V185" s="170"/>
      <c r="W185" s="170"/>
      <c r="X185" s="170"/>
      <c r="Y185" s="170"/>
      <c r="Z185" s="170"/>
    </row>
    <row r="186" spans="1:26" ht="15.75" customHeight="1" x14ac:dyDescent="0.2">
      <c r="A186" s="170"/>
      <c r="B186" s="170"/>
      <c r="C186" s="170"/>
      <c r="D186" s="170"/>
      <c r="E186" s="170"/>
      <c r="F186" s="170"/>
      <c r="G186" s="170"/>
      <c r="H186" s="170"/>
      <c r="I186" s="170"/>
      <c r="J186" s="170"/>
      <c r="K186" s="170"/>
      <c r="L186" s="170"/>
      <c r="M186" s="170"/>
      <c r="N186" s="170"/>
      <c r="O186" s="170"/>
      <c r="P186" s="170"/>
      <c r="Q186" s="170"/>
      <c r="R186" s="170"/>
      <c r="S186" s="170"/>
      <c r="T186" s="170"/>
      <c r="U186" s="170"/>
      <c r="V186" s="170"/>
      <c r="W186" s="170"/>
      <c r="X186" s="170"/>
      <c r="Y186" s="170"/>
      <c r="Z186" s="170"/>
    </row>
    <row r="187" spans="1:26" ht="15.75" customHeight="1" x14ac:dyDescent="0.2">
      <c r="A187" s="170"/>
      <c r="B187" s="170"/>
      <c r="C187" s="170"/>
      <c r="D187" s="170"/>
      <c r="E187" s="170"/>
      <c r="F187" s="170"/>
      <c r="G187" s="170"/>
      <c r="H187" s="170"/>
      <c r="I187" s="170"/>
      <c r="J187" s="170"/>
      <c r="K187" s="170"/>
      <c r="L187" s="170"/>
      <c r="M187" s="170"/>
      <c r="N187" s="170"/>
      <c r="O187" s="170"/>
      <c r="P187" s="170"/>
      <c r="Q187" s="170"/>
      <c r="R187" s="170"/>
      <c r="S187" s="170"/>
      <c r="T187" s="170"/>
      <c r="U187" s="170"/>
      <c r="V187" s="170"/>
      <c r="W187" s="170"/>
      <c r="X187" s="170"/>
      <c r="Y187" s="170"/>
      <c r="Z187" s="170"/>
    </row>
    <row r="188" spans="1:26" ht="15.75" customHeight="1" x14ac:dyDescent="0.2">
      <c r="A188" s="170"/>
      <c r="B188" s="170"/>
      <c r="C188" s="170"/>
      <c r="D188" s="170"/>
      <c r="E188" s="170"/>
      <c r="F188" s="170"/>
      <c r="G188" s="170"/>
      <c r="H188" s="170"/>
      <c r="I188" s="170"/>
      <c r="J188" s="170"/>
      <c r="K188" s="170"/>
      <c r="L188" s="170"/>
      <c r="M188" s="170"/>
      <c r="N188" s="170"/>
      <c r="O188" s="170"/>
      <c r="P188" s="170"/>
      <c r="Q188" s="170"/>
      <c r="R188" s="170"/>
      <c r="S188" s="170"/>
      <c r="T188" s="170"/>
      <c r="U188" s="170"/>
      <c r="V188" s="170"/>
      <c r="W188" s="170"/>
      <c r="X188" s="170"/>
      <c r="Y188" s="170"/>
      <c r="Z188" s="170"/>
    </row>
    <row r="189" spans="1:26" ht="15.75" customHeight="1" x14ac:dyDescent="0.2">
      <c r="A189" s="170"/>
      <c r="B189" s="170"/>
      <c r="C189" s="170"/>
      <c r="D189" s="170"/>
      <c r="E189" s="170"/>
      <c r="F189" s="170"/>
      <c r="G189" s="170"/>
      <c r="H189" s="170"/>
      <c r="I189" s="170"/>
      <c r="J189" s="170"/>
      <c r="K189" s="170"/>
      <c r="L189" s="170"/>
      <c r="M189" s="170"/>
      <c r="N189" s="170"/>
      <c r="O189" s="170"/>
      <c r="P189" s="170"/>
      <c r="Q189" s="170"/>
      <c r="R189" s="170"/>
      <c r="S189" s="170"/>
      <c r="T189" s="170"/>
      <c r="U189" s="170"/>
      <c r="V189" s="170"/>
      <c r="W189" s="170"/>
      <c r="X189" s="170"/>
      <c r="Y189" s="170"/>
      <c r="Z189" s="170"/>
    </row>
    <row r="190" spans="1:26" ht="15.75" customHeight="1" x14ac:dyDescent="0.2">
      <c r="A190" s="170"/>
      <c r="B190" s="170"/>
      <c r="C190" s="170"/>
      <c r="D190" s="170"/>
      <c r="E190" s="170"/>
      <c r="F190" s="170"/>
      <c r="G190" s="170"/>
      <c r="H190" s="170"/>
      <c r="I190" s="170"/>
      <c r="J190" s="170"/>
      <c r="K190" s="170"/>
      <c r="L190" s="170"/>
      <c r="M190" s="170"/>
      <c r="N190" s="170"/>
      <c r="O190" s="170"/>
      <c r="P190" s="170"/>
      <c r="Q190" s="170"/>
      <c r="R190" s="170"/>
      <c r="S190" s="170"/>
      <c r="T190" s="170"/>
      <c r="U190" s="170"/>
      <c r="V190" s="170"/>
      <c r="W190" s="170"/>
      <c r="X190" s="170"/>
      <c r="Y190" s="170"/>
      <c r="Z190" s="170"/>
    </row>
    <row r="191" spans="1:26" ht="15.75" customHeight="1" x14ac:dyDescent="0.2">
      <c r="A191" s="170"/>
      <c r="B191" s="170"/>
      <c r="C191" s="170"/>
      <c r="D191" s="170"/>
      <c r="E191" s="170"/>
      <c r="F191" s="170"/>
      <c r="G191" s="170"/>
      <c r="H191" s="170"/>
      <c r="I191" s="170"/>
      <c r="J191" s="170"/>
      <c r="K191" s="170"/>
      <c r="L191" s="170"/>
      <c r="M191" s="170"/>
      <c r="N191" s="170"/>
      <c r="O191" s="170"/>
      <c r="P191" s="170"/>
      <c r="Q191" s="170"/>
      <c r="R191" s="170"/>
      <c r="S191" s="170"/>
      <c r="T191" s="170"/>
      <c r="U191" s="170"/>
      <c r="V191" s="170"/>
      <c r="W191" s="170"/>
      <c r="X191" s="170"/>
      <c r="Y191" s="170"/>
      <c r="Z191" s="170"/>
    </row>
    <row r="192" spans="1:26" ht="15.75" customHeight="1" x14ac:dyDescent="0.2">
      <c r="A192" s="170"/>
      <c r="B192" s="170"/>
      <c r="C192" s="170"/>
      <c r="D192" s="170"/>
      <c r="E192" s="170"/>
      <c r="F192" s="170"/>
      <c r="G192" s="170"/>
      <c r="H192" s="170"/>
      <c r="I192" s="170"/>
      <c r="J192" s="170"/>
      <c r="K192" s="170"/>
      <c r="L192" s="170"/>
      <c r="M192" s="170"/>
      <c r="N192" s="170"/>
      <c r="O192" s="170"/>
      <c r="P192" s="170"/>
      <c r="Q192" s="170"/>
      <c r="R192" s="170"/>
      <c r="S192" s="170"/>
      <c r="T192" s="170"/>
      <c r="U192" s="170"/>
      <c r="V192" s="170"/>
      <c r="W192" s="170"/>
      <c r="X192" s="170"/>
      <c r="Y192" s="170"/>
      <c r="Z192" s="170"/>
    </row>
    <row r="193" spans="1:26" ht="15.75" customHeight="1" x14ac:dyDescent="0.2">
      <c r="A193" s="170"/>
      <c r="B193" s="170"/>
      <c r="C193" s="170"/>
      <c r="D193" s="170"/>
      <c r="E193" s="170"/>
      <c r="F193" s="170"/>
      <c r="G193" s="170"/>
      <c r="H193" s="170"/>
      <c r="I193" s="170"/>
      <c r="J193" s="170"/>
      <c r="K193" s="170"/>
      <c r="L193" s="170"/>
      <c r="M193" s="170"/>
      <c r="N193" s="170"/>
      <c r="O193" s="170"/>
      <c r="P193" s="170"/>
      <c r="Q193" s="170"/>
      <c r="R193" s="170"/>
      <c r="S193" s="170"/>
      <c r="T193" s="170"/>
      <c r="U193" s="170"/>
      <c r="V193" s="170"/>
      <c r="W193" s="170"/>
      <c r="X193" s="170"/>
      <c r="Y193" s="170"/>
      <c r="Z193" s="170"/>
    </row>
    <row r="194" spans="1:26" ht="15.75" customHeight="1" x14ac:dyDescent="0.2">
      <c r="A194" s="170"/>
      <c r="B194" s="170"/>
      <c r="C194" s="170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  <c r="N194" s="170"/>
      <c r="O194" s="170"/>
      <c r="P194" s="170"/>
      <c r="Q194" s="170"/>
      <c r="R194" s="170"/>
      <c r="S194" s="170"/>
      <c r="T194" s="170"/>
      <c r="U194" s="170"/>
      <c r="V194" s="170"/>
      <c r="W194" s="170"/>
      <c r="X194" s="170"/>
      <c r="Y194" s="170"/>
      <c r="Z194" s="170"/>
    </row>
    <row r="195" spans="1:26" ht="15.75" customHeight="1" x14ac:dyDescent="0.2">
      <c r="A195" s="170"/>
      <c r="B195" s="170"/>
      <c r="C195" s="170"/>
      <c r="D195" s="170"/>
      <c r="E195" s="170"/>
      <c r="F195" s="170"/>
      <c r="G195" s="170"/>
      <c r="H195" s="170"/>
      <c r="I195" s="170"/>
      <c r="J195" s="170"/>
      <c r="K195" s="170"/>
      <c r="L195" s="170"/>
      <c r="M195" s="170"/>
      <c r="N195" s="170"/>
      <c r="O195" s="170"/>
      <c r="P195" s="170"/>
      <c r="Q195" s="170"/>
      <c r="R195" s="170"/>
      <c r="S195" s="170"/>
      <c r="T195" s="170"/>
      <c r="U195" s="170"/>
      <c r="V195" s="170"/>
      <c r="W195" s="170"/>
      <c r="X195" s="170"/>
      <c r="Y195" s="170"/>
      <c r="Z195" s="170"/>
    </row>
    <row r="196" spans="1:26" ht="15.75" customHeight="1" x14ac:dyDescent="0.2">
      <c r="A196" s="170"/>
      <c r="B196" s="170"/>
      <c r="C196" s="170"/>
      <c r="D196" s="170"/>
      <c r="E196" s="170"/>
      <c r="F196" s="170"/>
      <c r="G196" s="170"/>
      <c r="H196" s="170"/>
      <c r="I196" s="170"/>
      <c r="J196" s="170"/>
      <c r="K196" s="170"/>
      <c r="L196" s="170"/>
      <c r="M196" s="170"/>
      <c r="N196" s="170"/>
      <c r="O196" s="170"/>
      <c r="P196" s="170"/>
      <c r="Q196" s="170"/>
      <c r="R196" s="170"/>
      <c r="S196" s="170"/>
      <c r="T196" s="170"/>
      <c r="U196" s="170"/>
      <c r="V196" s="170"/>
      <c r="W196" s="170"/>
      <c r="X196" s="170"/>
      <c r="Y196" s="170"/>
      <c r="Z196" s="170"/>
    </row>
    <row r="197" spans="1:26" ht="15.75" customHeight="1" x14ac:dyDescent="0.2">
      <c r="A197" s="170"/>
      <c r="B197" s="170"/>
      <c r="C197" s="170"/>
      <c r="D197" s="170"/>
      <c r="E197" s="170"/>
      <c r="F197" s="170"/>
      <c r="G197" s="170"/>
      <c r="H197" s="170"/>
      <c r="I197" s="170"/>
      <c r="J197" s="170"/>
      <c r="K197" s="170"/>
      <c r="L197" s="170"/>
      <c r="M197" s="170"/>
      <c r="N197" s="170"/>
      <c r="O197" s="170"/>
      <c r="P197" s="170"/>
      <c r="Q197" s="170"/>
      <c r="R197" s="170"/>
      <c r="S197" s="170"/>
      <c r="T197" s="170"/>
      <c r="U197" s="170"/>
      <c r="V197" s="170"/>
      <c r="W197" s="170"/>
      <c r="X197" s="170"/>
      <c r="Y197" s="170"/>
      <c r="Z197" s="170"/>
    </row>
    <row r="198" spans="1:26" ht="15.75" customHeight="1" x14ac:dyDescent="0.2">
      <c r="A198" s="170"/>
      <c r="B198" s="170"/>
      <c r="C198" s="170"/>
      <c r="D198" s="170"/>
      <c r="E198" s="170"/>
      <c r="F198" s="170"/>
      <c r="G198" s="170"/>
      <c r="H198" s="170"/>
      <c r="I198" s="170"/>
      <c r="J198" s="170"/>
      <c r="K198" s="170"/>
      <c r="L198" s="170"/>
      <c r="M198" s="170"/>
      <c r="N198" s="170"/>
      <c r="O198" s="170"/>
      <c r="P198" s="170"/>
      <c r="Q198" s="170"/>
      <c r="R198" s="170"/>
      <c r="S198" s="170"/>
      <c r="T198" s="170"/>
      <c r="U198" s="170"/>
      <c r="V198" s="170"/>
      <c r="W198" s="170"/>
      <c r="X198" s="170"/>
      <c r="Y198" s="170"/>
      <c r="Z198" s="170"/>
    </row>
    <row r="199" spans="1:26" ht="15.75" customHeight="1" x14ac:dyDescent="0.2">
      <c r="A199" s="170"/>
      <c r="B199" s="170"/>
      <c r="C199" s="170"/>
      <c r="D199" s="170"/>
      <c r="E199" s="170"/>
      <c r="F199" s="170"/>
      <c r="G199" s="170"/>
      <c r="H199" s="170"/>
      <c r="I199" s="170"/>
      <c r="J199" s="170"/>
      <c r="K199" s="170"/>
      <c r="L199" s="170"/>
      <c r="M199" s="170"/>
      <c r="N199" s="170"/>
      <c r="O199" s="170"/>
      <c r="P199" s="170"/>
      <c r="Q199" s="170"/>
      <c r="R199" s="170"/>
      <c r="S199" s="170"/>
      <c r="T199" s="170"/>
      <c r="U199" s="170"/>
      <c r="V199" s="170"/>
      <c r="W199" s="170"/>
      <c r="X199" s="170"/>
      <c r="Y199" s="170"/>
      <c r="Z199" s="170"/>
    </row>
    <row r="200" spans="1:26" ht="15.75" customHeight="1" x14ac:dyDescent="0.2">
      <c r="A200" s="170"/>
      <c r="B200" s="170"/>
      <c r="C200" s="170"/>
      <c r="D200" s="170"/>
      <c r="E200" s="170"/>
      <c r="F200" s="170"/>
      <c r="G200" s="170"/>
      <c r="H200" s="170"/>
      <c r="I200" s="170"/>
      <c r="J200" s="170"/>
      <c r="K200" s="170"/>
      <c r="L200" s="170"/>
      <c r="M200" s="170"/>
      <c r="N200" s="170"/>
      <c r="O200" s="170"/>
      <c r="P200" s="170"/>
      <c r="Q200" s="170"/>
      <c r="R200" s="170"/>
      <c r="S200" s="170"/>
      <c r="T200" s="170"/>
      <c r="U200" s="170"/>
      <c r="V200" s="170"/>
      <c r="W200" s="170"/>
      <c r="X200" s="170"/>
      <c r="Y200" s="170"/>
      <c r="Z200" s="170"/>
    </row>
    <row r="201" spans="1:26" ht="15.75" customHeight="1" x14ac:dyDescent="0.2">
      <c r="A201" s="170"/>
      <c r="B201" s="170"/>
      <c r="C201" s="170"/>
      <c r="D201" s="170"/>
      <c r="E201" s="170"/>
      <c r="F201" s="170"/>
      <c r="G201" s="170"/>
      <c r="H201" s="170"/>
      <c r="I201" s="170"/>
      <c r="J201" s="170"/>
      <c r="K201" s="170"/>
      <c r="L201" s="170"/>
      <c r="M201" s="170"/>
      <c r="N201" s="170"/>
      <c r="O201" s="170"/>
      <c r="P201" s="170"/>
      <c r="Q201" s="170"/>
      <c r="R201" s="170"/>
      <c r="S201" s="170"/>
      <c r="T201" s="170"/>
      <c r="U201" s="170"/>
      <c r="V201" s="170"/>
      <c r="W201" s="170"/>
      <c r="X201" s="170"/>
      <c r="Y201" s="170"/>
      <c r="Z201" s="170"/>
    </row>
    <row r="202" spans="1:26" ht="15.75" customHeight="1" x14ac:dyDescent="0.2">
      <c r="A202" s="170"/>
      <c r="B202" s="170"/>
      <c r="C202" s="170"/>
      <c r="D202" s="170"/>
      <c r="E202" s="170"/>
      <c r="F202" s="170"/>
      <c r="G202" s="170"/>
      <c r="H202" s="170"/>
      <c r="I202" s="170"/>
      <c r="J202" s="170"/>
      <c r="K202" s="170"/>
      <c r="L202" s="170"/>
      <c r="M202" s="170"/>
      <c r="N202" s="170"/>
      <c r="O202" s="170"/>
      <c r="P202" s="170"/>
      <c r="Q202" s="170"/>
      <c r="R202" s="170"/>
      <c r="S202" s="170"/>
      <c r="T202" s="170"/>
      <c r="U202" s="170"/>
      <c r="V202" s="170"/>
      <c r="W202" s="170"/>
      <c r="X202" s="170"/>
      <c r="Y202" s="170"/>
      <c r="Z202" s="170"/>
    </row>
    <row r="203" spans="1:26" ht="15.75" customHeight="1" x14ac:dyDescent="0.2">
      <c r="A203" s="170"/>
      <c r="B203" s="170"/>
      <c r="C203" s="170"/>
      <c r="D203" s="170"/>
      <c r="E203" s="170"/>
      <c r="F203" s="170"/>
      <c r="G203" s="170"/>
      <c r="H203" s="170"/>
      <c r="I203" s="170"/>
      <c r="J203" s="170"/>
      <c r="K203" s="170"/>
      <c r="L203" s="170"/>
      <c r="M203" s="170"/>
      <c r="N203" s="170"/>
      <c r="O203" s="170"/>
      <c r="P203" s="170"/>
      <c r="Q203" s="170"/>
      <c r="R203" s="170"/>
      <c r="S203" s="170"/>
      <c r="T203" s="170"/>
      <c r="U203" s="170"/>
      <c r="V203" s="170"/>
      <c r="W203" s="170"/>
      <c r="X203" s="170"/>
      <c r="Y203" s="170"/>
      <c r="Z203" s="170"/>
    </row>
    <row r="204" spans="1:26" ht="15.75" customHeight="1" x14ac:dyDescent="0.2">
      <c r="A204" s="170"/>
      <c r="B204" s="170"/>
      <c r="C204" s="170"/>
      <c r="D204" s="170"/>
      <c r="E204" s="170"/>
      <c r="F204" s="170"/>
      <c r="G204" s="170"/>
      <c r="H204" s="170"/>
      <c r="I204" s="170"/>
      <c r="J204" s="170"/>
      <c r="K204" s="170"/>
      <c r="L204" s="170"/>
      <c r="M204" s="170"/>
      <c r="N204" s="170"/>
      <c r="O204" s="170"/>
      <c r="P204" s="170"/>
      <c r="Q204" s="170"/>
      <c r="R204" s="170"/>
      <c r="S204" s="170"/>
      <c r="T204" s="170"/>
      <c r="U204" s="170"/>
      <c r="V204" s="170"/>
      <c r="W204" s="170"/>
      <c r="X204" s="170"/>
      <c r="Y204" s="170"/>
      <c r="Z204" s="170"/>
    </row>
    <row r="205" spans="1:26" ht="15.75" customHeight="1" x14ac:dyDescent="0.2">
      <c r="A205" s="170"/>
      <c r="B205" s="170"/>
      <c r="C205" s="170"/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0"/>
      <c r="Q205" s="170"/>
      <c r="R205" s="170"/>
      <c r="S205" s="170"/>
      <c r="T205" s="170"/>
      <c r="U205" s="170"/>
      <c r="V205" s="170"/>
      <c r="W205" s="170"/>
      <c r="X205" s="170"/>
      <c r="Y205" s="170"/>
      <c r="Z205" s="170"/>
    </row>
    <row r="206" spans="1:26" ht="15.75" customHeight="1" x14ac:dyDescent="0.2">
      <c r="A206" s="170"/>
      <c r="B206" s="170"/>
      <c r="C206" s="170"/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0"/>
      <c r="Q206" s="170"/>
      <c r="R206" s="170"/>
      <c r="S206" s="170"/>
      <c r="T206" s="170"/>
      <c r="U206" s="170"/>
      <c r="V206" s="170"/>
      <c r="W206" s="170"/>
      <c r="X206" s="170"/>
      <c r="Y206" s="170"/>
      <c r="Z206" s="170"/>
    </row>
    <row r="207" spans="1:26" ht="15.75" customHeight="1" x14ac:dyDescent="0.2">
      <c r="A207" s="170"/>
      <c r="B207" s="170"/>
      <c r="C207" s="170"/>
      <c r="D207" s="170"/>
      <c r="E207" s="170"/>
      <c r="F207" s="170"/>
      <c r="G207" s="170"/>
      <c r="H207" s="170"/>
      <c r="I207" s="170"/>
      <c r="J207" s="170"/>
      <c r="K207" s="170"/>
      <c r="L207" s="170"/>
      <c r="M207" s="170"/>
      <c r="N207" s="170"/>
      <c r="O207" s="170"/>
      <c r="P207" s="170"/>
      <c r="Q207" s="170"/>
      <c r="R207" s="170"/>
      <c r="S207" s="170"/>
      <c r="T207" s="170"/>
      <c r="U207" s="170"/>
      <c r="V207" s="170"/>
      <c r="W207" s="170"/>
      <c r="X207" s="170"/>
      <c r="Y207" s="170"/>
      <c r="Z207" s="170"/>
    </row>
    <row r="208" spans="1:26" ht="15.75" customHeight="1" x14ac:dyDescent="0.2">
      <c r="A208" s="170"/>
      <c r="B208" s="170"/>
      <c r="C208" s="170"/>
      <c r="D208" s="170"/>
      <c r="E208" s="170"/>
      <c r="F208" s="170"/>
      <c r="G208" s="170"/>
      <c r="H208" s="170"/>
      <c r="I208" s="170"/>
      <c r="J208" s="170"/>
      <c r="K208" s="170"/>
      <c r="L208" s="170"/>
      <c r="M208" s="170"/>
      <c r="N208" s="170"/>
      <c r="O208" s="170"/>
      <c r="P208" s="170"/>
      <c r="Q208" s="170"/>
      <c r="R208" s="170"/>
      <c r="S208" s="170"/>
      <c r="T208" s="170"/>
      <c r="U208" s="170"/>
      <c r="V208" s="170"/>
      <c r="W208" s="170"/>
      <c r="X208" s="170"/>
      <c r="Y208" s="170"/>
      <c r="Z208" s="170"/>
    </row>
    <row r="209" spans="1:26" ht="15.75" customHeight="1" x14ac:dyDescent="0.2">
      <c r="A209" s="170"/>
      <c r="B209" s="170"/>
      <c r="C209" s="170"/>
      <c r="D209" s="170"/>
      <c r="E209" s="170"/>
      <c r="F209" s="170"/>
      <c r="G209" s="170"/>
      <c r="H209" s="170"/>
      <c r="I209" s="170"/>
      <c r="J209" s="170"/>
      <c r="K209" s="170"/>
      <c r="L209" s="170"/>
      <c r="M209" s="170"/>
      <c r="N209" s="170"/>
      <c r="O209" s="170"/>
      <c r="P209" s="170"/>
      <c r="Q209" s="170"/>
      <c r="R209" s="170"/>
      <c r="S209" s="170"/>
      <c r="T209" s="170"/>
      <c r="U209" s="170"/>
      <c r="V209" s="170"/>
      <c r="W209" s="170"/>
      <c r="X209" s="170"/>
      <c r="Y209" s="170"/>
      <c r="Z209" s="170"/>
    </row>
    <row r="210" spans="1:26" ht="15.75" customHeight="1" x14ac:dyDescent="0.2">
      <c r="A210" s="170"/>
      <c r="B210" s="170"/>
      <c r="C210" s="170"/>
      <c r="D210" s="170"/>
      <c r="E210" s="170"/>
      <c r="F210" s="170"/>
      <c r="G210" s="170"/>
      <c r="H210" s="170"/>
      <c r="I210" s="170"/>
      <c r="J210" s="170"/>
      <c r="K210" s="170"/>
      <c r="L210" s="170"/>
      <c r="M210" s="170"/>
      <c r="N210" s="170"/>
      <c r="O210" s="170"/>
      <c r="P210" s="170"/>
      <c r="Q210" s="170"/>
      <c r="R210" s="170"/>
      <c r="S210" s="170"/>
      <c r="T210" s="170"/>
      <c r="U210" s="170"/>
      <c r="V210" s="170"/>
      <c r="W210" s="170"/>
      <c r="X210" s="170"/>
      <c r="Y210" s="170"/>
      <c r="Z210" s="170"/>
    </row>
    <row r="211" spans="1:26" ht="15.75" customHeight="1" x14ac:dyDescent="0.2">
      <c r="A211" s="170"/>
      <c r="B211" s="170"/>
      <c r="C211" s="170"/>
      <c r="D211" s="170"/>
      <c r="E211" s="170"/>
      <c r="F211" s="170"/>
      <c r="G211" s="170"/>
      <c r="H211" s="170"/>
      <c r="I211" s="170"/>
      <c r="J211" s="170"/>
      <c r="K211" s="170"/>
      <c r="L211" s="170"/>
      <c r="M211" s="170"/>
      <c r="N211" s="170"/>
      <c r="O211" s="170"/>
      <c r="P211" s="170"/>
      <c r="Q211" s="170"/>
      <c r="R211" s="170"/>
      <c r="S211" s="170"/>
      <c r="T211" s="170"/>
      <c r="U211" s="170"/>
      <c r="V211" s="170"/>
      <c r="W211" s="170"/>
      <c r="X211" s="170"/>
      <c r="Y211" s="170"/>
      <c r="Z211" s="170"/>
    </row>
    <row r="212" spans="1:26" ht="15.75" customHeight="1" x14ac:dyDescent="0.2">
      <c r="A212" s="170"/>
      <c r="B212" s="170"/>
      <c r="C212" s="170"/>
      <c r="D212" s="170"/>
      <c r="E212" s="170"/>
      <c r="F212" s="170"/>
      <c r="G212" s="170"/>
      <c r="H212" s="170"/>
      <c r="I212" s="170"/>
      <c r="J212" s="170"/>
      <c r="K212" s="170"/>
      <c r="L212" s="170"/>
      <c r="M212" s="170"/>
      <c r="N212" s="170"/>
      <c r="O212" s="170"/>
      <c r="P212" s="170"/>
      <c r="Q212" s="170"/>
      <c r="R212" s="170"/>
      <c r="S212" s="170"/>
      <c r="T212" s="170"/>
      <c r="U212" s="170"/>
      <c r="V212" s="170"/>
      <c r="W212" s="170"/>
      <c r="X212" s="170"/>
      <c r="Y212" s="170"/>
      <c r="Z212" s="170"/>
    </row>
    <row r="213" spans="1:26" ht="15.75" customHeight="1" x14ac:dyDescent="0.2">
      <c r="A213" s="170"/>
      <c r="B213" s="170"/>
      <c r="C213" s="170"/>
      <c r="D213" s="170"/>
      <c r="E213" s="170"/>
      <c r="F213" s="170"/>
      <c r="G213" s="170"/>
      <c r="H213" s="170"/>
      <c r="I213" s="170"/>
      <c r="J213" s="170"/>
      <c r="K213" s="170"/>
      <c r="L213" s="170"/>
      <c r="M213" s="170"/>
      <c r="N213" s="170"/>
      <c r="O213" s="170"/>
      <c r="P213" s="170"/>
      <c r="Q213" s="170"/>
      <c r="R213" s="170"/>
      <c r="S213" s="170"/>
      <c r="T213" s="170"/>
      <c r="U213" s="170"/>
      <c r="V213" s="170"/>
      <c r="W213" s="170"/>
      <c r="X213" s="170"/>
      <c r="Y213" s="170"/>
      <c r="Z213" s="170"/>
    </row>
    <row r="214" spans="1:26" ht="15.75" customHeight="1" x14ac:dyDescent="0.2">
      <c r="A214" s="170"/>
      <c r="B214" s="170"/>
      <c r="C214" s="170"/>
      <c r="D214" s="170"/>
      <c r="E214" s="170"/>
      <c r="F214" s="170"/>
      <c r="G214" s="170"/>
      <c r="H214" s="170"/>
      <c r="I214" s="170"/>
      <c r="J214" s="170"/>
      <c r="K214" s="170"/>
      <c r="L214" s="170"/>
      <c r="M214" s="170"/>
      <c r="N214" s="170"/>
      <c r="O214" s="170"/>
      <c r="P214" s="170"/>
      <c r="Q214" s="170"/>
      <c r="R214" s="170"/>
      <c r="S214" s="170"/>
      <c r="T214" s="170"/>
      <c r="U214" s="170"/>
      <c r="V214" s="170"/>
      <c r="W214" s="170"/>
      <c r="X214" s="170"/>
      <c r="Y214" s="170"/>
      <c r="Z214" s="170"/>
    </row>
    <row r="215" spans="1:26" ht="15.75" customHeight="1" x14ac:dyDescent="0.2">
      <c r="A215" s="170"/>
      <c r="B215" s="170"/>
      <c r="C215" s="170"/>
      <c r="D215" s="170"/>
      <c r="E215" s="170"/>
      <c r="F215" s="170"/>
      <c r="G215" s="170"/>
      <c r="H215" s="170"/>
      <c r="I215" s="170"/>
      <c r="J215" s="170"/>
      <c r="K215" s="170"/>
      <c r="L215" s="170"/>
      <c r="M215" s="170"/>
      <c r="N215" s="170"/>
      <c r="O215" s="170"/>
      <c r="P215" s="170"/>
      <c r="Q215" s="170"/>
      <c r="R215" s="170"/>
      <c r="S215" s="170"/>
      <c r="T215" s="170"/>
      <c r="U215" s="170"/>
      <c r="V215" s="170"/>
      <c r="W215" s="170"/>
      <c r="X215" s="170"/>
      <c r="Y215" s="170"/>
      <c r="Z215" s="170"/>
    </row>
    <row r="216" spans="1:26" ht="15.75" customHeight="1" x14ac:dyDescent="0.2">
      <c r="A216" s="170"/>
      <c r="B216" s="170"/>
      <c r="C216" s="170"/>
      <c r="D216" s="170"/>
      <c r="E216" s="170"/>
      <c r="F216" s="170"/>
      <c r="G216" s="170"/>
      <c r="H216" s="170"/>
      <c r="I216" s="170"/>
      <c r="J216" s="170"/>
      <c r="K216" s="170"/>
      <c r="L216" s="170"/>
      <c r="M216" s="170"/>
      <c r="N216" s="170"/>
      <c r="O216" s="170"/>
      <c r="P216" s="170"/>
      <c r="Q216" s="170"/>
      <c r="R216" s="170"/>
      <c r="S216" s="170"/>
      <c r="T216" s="170"/>
      <c r="U216" s="170"/>
      <c r="V216" s="170"/>
      <c r="W216" s="170"/>
      <c r="X216" s="170"/>
      <c r="Y216" s="170"/>
      <c r="Z216" s="170"/>
    </row>
    <row r="217" spans="1:26" ht="15.75" customHeight="1" x14ac:dyDescent="0.2">
      <c r="A217" s="170"/>
      <c r="B217" s="170"/>
      <c r="C217" s="170"/>
      <c r="D217" s="170"/>
      <c r="E217" s="170"/>
      <c r="F217" s="170"/>
      <c r="G217" s="170"/>
      <c r="H217" s="170"/>
      <c r="I217" s="170"/>
      <c r="J217" s="170"/>
      <c r="K217" s="170"/>
      <c r="L217" s="170"/>
      <c r="M217" s="170"/>
      <c r="N217" s="170"/>
      <c r="O217" s="170"/>
      <c r="P217" s="170"/>
      <c r="Q217" s="170"/>
      <c r="R217" s="170"/>
      <c r="S217" s="170"/>
      <c r="T217" s="170"/>
      <c r="U217" s="170"/>
      <c r="V217" s="170"/>
      <c r="W217" s="170"/>
      <c r="X217" s="170"/>
      <c r="Y217" s="170"/>
      <c r="Z217" s="170"/>
    </row>
    <row r="218" spans="1:26" ht="15.75" customHeight="1" x14ac:dyDescent="0.2">
      <c r="A218" s="170"/>
      <c r="B218" s="170"/>
      <c r="C218" s="170"/>
      <c r="D218" s="170"/>
      <c r="E218" s="170"/>
      <c r="F218" s="170"/>
      <c r="G218" s="170"/>
      <c r="H218" s="170"/>
      <c r="I218" s="170"/>
      <c r="J218" s="170"/>
      <c r="K218" s="170"/>
      <c r="L218" s="170"/>
      <c r="M218" s="170"/>
      <c r="N218" s="170"/>
      <c r="O218" s="170"/>
      <c r="P218" s="170"/>
      <c r="Q218" s="170"/>
      <c r="R218" s="170"/>
      <c r="S218" s="170"/>
      <c r="T218" s="170"/>
      <c r="U218" s="170"/>
      <c r="V218" s="170"/>
      <c r="W218" s="170"/>
      <c r="X218" s="170"/>
      <c r="Y218" s="170"/>
      <c r="Z218" s="170"/>
    </row>
    <row r="219" spans="1:26" ht="15.75" customHeight="1" x14ac:dyDescent="0.2">
      <c r="A219" s="170"/>
      <c r="B219" s="170"/>
      <c r="C219" s="170"/>
      <c r="D219" s="170"/>
      <c r="E219" s="170"/>
      <c r="F219" s="170"/>
      <c r="G219" s="170"/>
      <c r="H219" s="170"/>
      <c r="I219" s="170"/>
      <c r="J219" s="170"/>
      <c r="K219" s="170"/>
      <c r="L219" s="170"/>
      <c r="M219" s="170"/>
      <c r="N219" s="170"/>
      <c r="O219" s="170"/>
      <c r="P219" s="170"/>
      <c r="Q219" s="170"/>
      <c r="R219" s="170"/>
      <c r="S219" s="170"/>
      <c r="T219" s="170"/>
      <c r="U219" s="170"/>
      <c r="V219" s="170"/>
      <c r="W219" s="170"/>
      <c r="X219" s="170"/>
      <c r="Y219" s="170"/>
      <c r="Z219" s="170"/>
    </row>
    <row r="220" spans="1:26" ht="15.75" customHeight="1" x14ac:dyDescent="0.2">
      <c r="A220" s="170"/>
      <c r="B220" s="170"/>
      <c r="C220" s="170"/>
      <c r="D220" s="170"/>
      <c r="E220" s="170"/>
      <c r="F220" s="170"/>
      <c r="G220" s="170"/>
      <c r="H220" s="170"/>
      <c r="I220" s="170"/>
      <c r="J220" s="170"/>
      <c r="K220" s="170"/>
      <c r="L220" s="170"/>
      <c r="M220" s="170"/>
      <c r="N220" s="170"/>
      <c r="O220" s="170"/>
      <c r="P220" s="170"/>
      <c r="Q220" s="170"/>
      <c r="R220" s="170"/>
      <c r="S220" s="170"/>
      <c r="T220" s="170"/>
      <c r="U220" s="170"/>
      <c r="V220" s="170"/>
      <c r="W220" s="170"/>
      <c r="X220" s="170"/>
      <c r="Y220" s="170"/>
      <c r="Z220" s="170"/>
    </row>
    <row r="221" spans="1:26" ht="15.75" customHeight="1" x14ac:dyDescent="0.2">
      <c r="A221" s="170"/>
      <c r="B221" s="170"/>
      <c r="C221" s="170"/>
      <c r="D221" s="170"/>
      <c r="E221" s="170"/>
      <c r="F221" s="170"/>
      <c r="G221" s="170"/>
      <c r="H221" s="170"/>
      <c r="I221" s="170"/>
      <c r="J221" s="170"/>
      <c r="K221" s="170"/>
      <c r="L221" s="170"/>
      <c r="M221" s="170"/>
      <c r="N221" s="170"/>
      <c r="O221" s="170"/>
      <c r="P221" s="170"/>
      <c r="Q221" s="170"/>
      <c r="R221" s="170"/>
      <c r="S221" s="170"/>
      <c r="T221" s="170"/>
      <c r="U221" s="170"/>
      <c r="V221" s="170"/>
      <c r="W221" s="170"/>
      <c r="X221" s="170"/>
      <c r="Y221" s="170"/>
      <c r="Z221" s="170"/>
    </row>
    <row r="222" spans="1:26" ht="15.75" customHeight="1" x14ac:dyDescent="0.2">
      <c r="A222" s="170"/>
      <c r="B222" s="170"/>
      <c r="C222" s="170"/>
      <c r="D222" s="170"/>
      <c r="E222" s="170"/>
      <c r="F222" s="170"/>
      <c r="G222" s="170"/>
      <c r="H222" s="170"/>
      <c r="I222" s="170"/>
      <c r="J222" s="170"/>
      <c r="K222" s="170"/>
      <c r="L222" s="170"/>
      <c r="M222" s="170"/>
      <c r="N222" s="170"/>
      <c r="O222" s="170"/>
      <c r="P222" s="170"/>
      <c r="Q222" s="170"/>
      <c r="R222" s="170"/>
      <c r="S222" s="170"/>
      <c r="T222" s="170"/>
      <c r="U222" s="170"/>
      <c r="V222" s="170"/>
      <c r="W222" s="170"/>
      <c r="X222" s="170"/>
      <c r="Y222" s="170"/>
      <c r="Z222" s="170"/>
    </row>
    <row r="223" spans="1:26" ht="15.75" customHeight="1" x14ac:dyDescent="0.2">
      <c r="A223" s="170"/>
      <c r="B223" s="170"/>
      <c r="C223" s="170"/>
      <c r="D223" s="170"/>
      <c r="E223" s="170"/>
      <c r="F223" s="170"/>
      <c r="G223" s="170"/>
      <c r="H223" s="170"/>
      <c r="I223" s="170"/>
      <c r="J223" s="170"/>
      <c r="K223" s="170"/>
      <c r="L223" s="170"/>
      <c r="M223" s="170"/>
      <c r="N223" s="170"/>
      <c r="O223" s="170"/>
      <c r="P223" s="170"/>
      <c r="Q223" s="170"/>
      <c r="R223" s="170"/>
      <c r="S223" s="170"/>
      <c r="T223" s="170"/>
      <c r="U223" s="170"/>
      <c r="V223" s="170"/>
      <c r="W223" s="170"/>
      <c r="X223" s="170"/>
      <c r="Y223" s="170"/>
      <c r="Z223" s="170"/>
    </row>
    <row r="224" spans="1:26" ht="15.75" customHeight="1" x14ac:dyDescent="0.2">
      <c r="A224" s="170"/>
      <c r="B224" s="170"/>
      <c r="C224" s="170"/>
      <c r="D224" s="170"/>
      <c r="E224" s="170"/>
      <c r="F224" s="170"/>
      <c r="G224" s="170"/>
      <c r="H224" s="170"/>
      <c r="I224" s="170"/>
      <c r="J224" s="170"/>
      <c r="K224" s="170"/>
      <c r="L224" s="170"/>
      <c r="M224" s="170"/>
      <c r="N224" s="170"/>
      <c r="O224" s="170"/>
      <c r="P224" s="170"/>
      <c r="Q224" s="170"/>
      <c r="R224" s="170"/>
      <c r="S224" s="170"/>
      <c r="T224" s="170"/>
      <c r="U224" s="170"/>
      <c r="V224" s="170"/>
      <c r="W224" s="170"/>
      <c r="X224" s="170"/>
      <c r="Y224" s="170"/>
      <c r="Z224" s="170"/>
    </row>
    <row r="225" spans="1:26" ht="15.75" customHeight="1" x14ac:dyDescent="0.2">
      <c r="A225" s="170"/>
      <c r="B225" s="170"/>
      <c r="C225" s="170"/>
      <c r="D225" s="170"/>
      <c r="E225" s="170"/>
      <c r="F225" s="170"/>
      <c r="G225" s="170"/>
      <c r="H225" s="170"/>
      <c r="I225" s="170"/>
      <c r="J225" s="170"/>
      <c r="K225" s="170"/>
      <c r="L225" s="170"/>
      <c r="M225" s="170"/>
      <c r="N225" s="170"/>
      <c r="O225" s="170"/>
      <c r="P225" s="170"/>
      <c r="Q225" s="170"/>
      <c r="R225" s="170"/>
      <c r="S225" s="170"/>
      <c r="T225" s="170"/>
      <c r="U225" s="170"/>
      <c r="V225" s="170"/>
      <c r="W225" s="170"/>
      <c r="X225" s="170"/>
      <c r="Y225" s="170"/>
      <c r="Z225" s="170"/>
    </row>
    <row r="226" spans="1:26" ht="15.75" customHeight="1" x14ac:dyDescent="0.2">
      <c r="A226" s="170"/>
      <c r="B226" s="170"/>
      <c r="C226" s="170"/>
      <c r="D226" s="170"/>
      <c r="E226" s="170"/>
      <c r="F226" s="170"/>
      <c r="G226" s="170"/>
      <c r="H226" s="170"/>
      <c r="I226" s="170"/>
      <c r="J226" s="170"/>
      <c r="K226" s="170"/>
      <c r="L226" s="170"/>
      <c r="M226" s="170"/>
      <c r="N226" s="170"/>
      <c r="O226" s="170"/>
      <c r="P226" s="170"/>
      <c r="Q226" s="170"/>
      <c r="R226" s="170"/>
      <c r="S226" s="170"/>
      <c r="T226" s="170"/>
      <c r="U226" s="170"/>
      <c r="V226" s="170"/>
      <c r="W226" s="170"/>
      <c r="X226" s="170"/>
      <c r="Y226" s="170"/>
      <c r="Z226" s="170"/>
    </row>
    <row r="227" spans="1:26" ht="15.75" customHeight="1" x14ac:dyDescent="0.2">
      <c r="A227" s="170"/>
      <c r="B227" s="170"/>
      <c r="C227" s="170"/>
      <c r="D227" s="170"/>
      <c r="E227" s="170"/>
      <c r="F227" s="170"/>
      <c r="G227" s="170"/>
      <c r="H227" s="170"/>
      <c r="I227" s="170"/>
      <c r="J227" s="170"/>
      <c r="K227" s="170"/>
      <c r="L227" s="170"/>
      <c r="M227" s="170"/>
      <c r="N227" s="170"/>
      <c r="O227" s="170"/>
      <c r="P227" s="170"/>
      <c r="Q227" s="170"/>
      <c r="R227" s="170"/>
      <c r="S227" s="170"/>
      <c r="T227" s="170"/>
      <c r="U227" s="170"/>
      <c r="V227" s="170"/>
      <c r="W227" s="170"/>
      <c r="X227" s="170"/>
      <c r="Y227" s="170"/>
      <c r="Z227" s="170"/>
    </row>
    <row r="228" spans="1:26" ht="15.75" customHeight="1" x14ac:dyDescent="0.2">
      <c r="A228" s="170"/>
      <c r="B228" s="170"/>
      <c r="C228" s="170"/>
      <c r="D228" s="170"/>
      <c r="E228" s="170"/>
      <c r="F228" s="170"/>
      <c r="G228" s="170"/>
      <c r="H228" s="170"/>
      <c r="I228" s="170"/>
      <c r="J228" s="170"/>
      <c r="K228" s="170"/>
      <c r="L228" s="170"/>
      <c r="M228" s="170"/>
      <c r="N228" s="170"/>
      <c r="O228" s="170"/>
      <c r="P228" s="170"/>
      <c r="Q228" s="170"/>
      <c r="R228" s="170"/>
      <c r="S228" s="170"/>
      <c r="T228" s="170"/>
      <c r="U228" s="170"/>
      <c r="V228" s="170"/>
      <c r="W228" s="170"/>
      <c r="X228" s="170"/>
      <c r="Y228" s="170"/>
      <c r="Z228" s="170"/>
    </row>
    <row r="229" spans="1:26" ht="15.75" customHeight="1" x14ac:dyDescent="0.2">
      <c r="A229" s="170"/>
      <c r="B229" s="170"/>
      <c r="C229" s="170"/>
      <c r="D229" s="170"/>
      <c r="E229" s="170"/>
      <c r="F229" s="170"/>
      <c r="G229" s="170"/>
      <c r="H229" s="170"/>
      <c r="I229" s="170"/>
      <c r="J229" s="170"/>
      <c r="K229" s="170"/>
      <c r="L229" s="170"/>
      <c r="M229" s="170"/>
      <c r="N229" s="170"/>
      <c r="O229" s="170"/>
      <c r="P229" s="170"/>
      <c r="Q229" s="170"/>
      <c r="R229" s="170"/>
      <c r="S229" s="170"/>
      <c r="T229" s="170"/>
      <c r="U229" s="170"/>
      <c r="V229" s="170"/>
      <c r="W229" s="170"/>
      <c r="X229" s="170"/>
      <c r="Y229" s="170"/>
      <c r="Z229" s="170"/>
    </row>
    <row r="230" spans="1:26" ht="15.75" customHeight="1" x14ac:dyDescent="0.2">
      <c r="A230" s="170"/>
      <c r="B230" s="170"/>
      <c r="C230" s="170"/>
      <c r="D230" s="170"/>
      <c r="E230" s="170"/>
      <c r="F230" s="170"/>
      <c r="G230" s="170"/>
      <c r="H230" s="170"/>
      <c r="I230" s="170"/>
      <c r="J230" s="170"/>
      <c r="K230" s="170"/>
      <c r="L230" s="170"/>
      <c r="M230" s="170"/>
      <c r="N230" s="170"/>
      <c r="O230" s="170"/>
      <c r="P230" s="170"/>
      <c r="Q230" s="170"/>
      <c r="R230" s="170"/>
      <c r="S230" s="170"/>
      <c r="T230" s="170"/>
      <c r="U230" s="170"/>
      <c r="V230" s="170"/>
      <c r="W230" s="170"/>
      <c r="X230" s="170"/>
      <c r="Y230" s="170"/>
      <c r="Z230" s="170"/>
    </row>
    <row r="231" spans="1:26" ht="15.75" customHeight="1" x14ac:dyDescent="0.2">
      <c r="A231" s="170"/>
      <c r="B231" s="170"/>
      <c r="C231" s="170"/>
      <c r="D231" s="170"/>
      <c r="E231" s="170"/>
      <c r="F231" s="170"/>
      <c r="G231" s="170"/>
      <c r="H231" s="170"/>
      <c r="I231" s="170"/>
      <c r="J231" s="170"/>
      <c r="K231" s="170"/>
      <c r="L231" s="170"/>
      <c r="M231" s="170"/>
      <c r="N231" s="170"/>
      <c r="O231" s="170"/>
      <c r="P231" s="170"/>
      <c r="Q231" s="170"/>
      <c r="R231" s="170"/>
      <c r="S231" s="170"/>
      <c r="T231" s="170"/>
      <c r="U231" s="170"/>
      <c r="V231" s="170"/>
      <c r="W231" s="170"/>
      <c r="X231" s="170"/>
      <c r="Y231" s="170"/>
      <c r="Z231" s="170"/>
    </row>
    <row r="232" spans="1:26" ht="15.75" customHeight="1" x14ac:dyDescent="0.2">
      <c r="A232" s="170"/>
      <c r="B232" s="170"/>
      <c r="C232" s="170"/>
      <c r="D232" s="170"/>
      <c r="E232" s="170"/>
      <c r="F232" s="170"/>
      <c r="G232" s="170"/>
      <c r="H232" s="170"/>
      <c r="I232" s="170"/>
      <c r="J232" s="170"/>
      <c r="K232" s="170"/>
      <c r="L232" s="170"/>
      <c r="M232" s="170"/>
      <c r="N232" s="170"/>
      <c r="O232" s="170"/>
      <c r="P232" s="170"/>
      <c r="Q232" s="170"/>
      <c r="R232" s="170"/>
      <c r="S232" s="170"/>
      <c r="T232" s="170"/>
      <c r="U232" s="170"/>
      <c r="V232" s="170"/>
      <c r="W232" s="170"/>
      <c r="X232" s="170"/>
      <c r="Y232" s="170"/>
      <c r="Z232" s="170"/>
    </row>
    <row r="233" spans="1:26" ht="15.75" customHeight="1" x14ac:dyDescent="0.2">
      <c r="A233" s="170"/>
      <c r="B233" s="170"/>
      <c r="C233" s="170"/>
      <c r="D233" s="170"/>
      <c r="E233" s="170"/>
      <c r="F233" s="170"/>
      <c r="G233" s="170"/>
      <c r="H233" s="170"/>
      <c r="I233" s="170"/>
      <c r="J233" s="170"/>
      <c r="K233" s="170"/>
      <c r="L233" s="170"/>
      <c r="M233" s="170"/>
      <c r="N233" s="170"/>
      <c r="O233" s="170"/>
      <c r="P233" s="170"/>
      <c r="Q233" s="170"/>
      <c r="R233" s="170"/>
      <c r="S233" s="170"/>
      <c r="T233" s="170"/>
      <c r="U233" s="170"/>
      <c r="V233" s="170"/>
      <c r="W233" s="170"/>
      <c r="X233" s="170"/>
      <c r="Y233" s="170"/>
      <c r="Z233" s="170"/>
    </row>
    <row r="234" spans="1:26" ht="15.75" customHeight="1" x14ac:dyDescent="0.2">
      <c r="A234" s="170"/>
      <c r="B234" s="170"/>
      <c r="C234" s="170"/>
      <c r="D234" s="170"/>
      <c r="E234" s="170"/>
      <c r="F234" s="170"/>
      <c r="G234" s="170"/>
      <c r="H234" s="170"/>
      <c r="I234" s="170"/>
      <c r="J234" s="170"/>
      <c r="K234" s="170"/>
      <c r="L234" s="170"/>
      <c r="M234" s="170"/>
      <c r="N234" s="170"/>
      <c r="O234" s="170"/>
      <c r="P234" s="170"/>
      <c r="Q234" s="170"/>
      <c r="R234" s="170"/>
      <c r="S234" s="170"/>
      <c r="T234" s="170"/>
      <c r="U234" s="170"/>
      <c r="V234" s="170"/>
      <c r="W234" s="170"/>
      <c r="X234" s="170"/>
      <c r="Y234" s="170"/>
      <c r="Z234" s="170"/>
    </row>
    <row r="235" spans="1:26" ht="15.75" customHeight="1" x14ac:dyDescent="0.2">
      <c r="A235" s="170"/>
      <c r="B235" s="170"/>
      <c r="C235" s="170"/>
      <c r="D235" s="170"/>
      <c r="E235" s="170"/>
      <c r="F235" s="170"/>
      <c r="G235" s="170"/>
      <c r="H235" s="170"/>
      <c r="I235" s="170"/>
      <c r="J235" s="170"/>
      <c r="K235" s="170"/>
      <c r="L235" s="170"/>
      <c r="M235" s="170"/>
      <c r="N235" s="170"/>
      <c r="O235" s="170"/>
      <c r="P235" s="170"/>
      <c r="Q235" s="170"/>
      <c r="R235" s="170"/>
      <c r="S235" s="170"/>
      <c r="T235" s="170"/>
      <c r="U235" s="170"/>
      <c r="V235" s="170"/>
      <c r="W235" s="170"/>
      <c r="X235" s="170"/>
      <c r="Y235" s="170"/>
      <c r="Z235" s="170"/>
    </row>
    <row r="236" spans="1:26" ht="15.75" customHeight="1" x14ac:dyDescent="0.2">
      <c r="A236" s="170"/>
      <c r="B236" s="170"/>
      <c r="C236" s="170"/>
      <c r="D236" s="170"/>
      <c r="E236" s="170"/>
      <c r="F236" s="170"/>
      <c r="G236" s="170"/>
      <c r="H236" s="170"/>
      <c r="I236" s="170"/>
      <c r="J236" s="170"/>
      <c r="K236" s="170"/>
      <c r="L236" s="170"/>
      <c r="M236" s="170"/>
      <c r="N236" s="170"/>
      <c r="O236" s="170"/>
      <c r="P236" s="170"/>
      <c r="Q236" s="170"/>
      <c r="R236" s="170"/>
      <c r="S236" s="170"/>
      <c r="T236" s="170"/>
      <c r="U236" s="170"/>
      <c r="V236" s="170"/>
      <c r="W236" s="170"/>
      <c r="X236" s="170"/>
      <c r="Y236" s="170"/>
      <c r="Z236" s="170"/>
    </row>
    <row r="237" spans="1:26" ht="15.75" customHeight="1" x14ac:dyDescent="0.2">
      <c r="A237" s="170"/>
      <c r="B237" s="170"/>
      <c r="C237" s="170"/>
      <c r="D237" s="170"/>
      <c r="E237" s="170"/>
      <c r="F237" s="170"/>
      <c r="G237" s="170"/>
      <c r="H237" s="170"/>
      <c r="I237" s="170"/>
      <c r="J237" s="170"/>
      <c r="K237" s="170"/>
      <c r="L237" s="170"/>
      <c r="M237" s="170"/>
      <c r="N237" s="170"/>
      <c r="O237" s="170"/>
      <c r="P237" s="170"/>
      <c r="Q237" s="170"/>
      <c r="R237" s="170"/>
      <c r="S237" s="170"/>
      <c r="T237" s="170"/>
      <c r="U237" s="170"/>
      <c r="V237" s="170"/>
      <c r="W237" s="170"/>
      <c r="X237" s="170"/>
      <c r="Y237" s="170"/>
      <c r="Z237" s="170"/>
    </row>
    <row r="238" spans="1:26" ht="15.75" customHeight="1" x14ac:dyDescent="0.2">
      <c r="A238" s="170"/>
      <c r="B238" s="170"/>
      <c r="C238" s="170"/>
      <c r="D238" s="170"/>
      <c r="E238" s="170"/>
      <c r="F238" s="170"/>
      <c r="G238" s="170"/>
      <c r="H238" s="170"/>
      <c r="I238" s="170"/>
      <c r="J238" s="170"/>
      <c r="K238" s="170"/>
      <c r="L238" s="170"/>
      <c r="M238" s="170"/>
      <c r="N238" s="170"/>
      <c r="O238" s="170"/>
      <c r="P238" s="170"/>
      <c r="Q238" s="170"/>
      <c r="R238" s="170"/>
      <c r="S238" s="170"/>
      <c r="T238" s="170"/>
      <c r="U238" s="170"/>
      <c r="V238" s="170"/>
      <c r="W238" s="170"/>
      <c r="X238" s="170"/>
      <c r="Y238" s="170"/>
      <c r="Z238" s="170"/>
    </row>
    <row r="239" spans="1:26" ht="15.75" customHeight="1" x14ac:dyDescent="0.2">
      <c r="A239" s="170"/>
      <c r="B239" s="170"/>
      <c r="C239" s="170"/>
      <c r="D239" s="170"/>
      <c r="E239" s="170"/>
      <c r="F239" s="170"/>
      <c r="G239" s="170"/>
      <c r="H239" s="170"/>
      <c r="I239" s="170"/>
      <c r="J239" s="170"/>
      <c r="K239" s="170"/>
      <c r="L239" s="170"/>
      <c r="M239" s="170"/>
      <c r="N239" s="170"/>
      <c r="O239" s="170"/>
      <c r="P239" s="170"/>
      <c r="Q239" s="170"/>
      <c r="R239" s="170"/>
      <c r="S239" s="170"/>
      <c r="T239" s="170"/>
      <c r="U239" s="170"/>
      <c r="V239" s="170"/>
      <c r="W239" s="170"/>
      <c r="X239" s="170"/>
      <c r="Y239" s="170"/>
      <c r="Z239" s="170"/>
    </row>
    <row r="240" spans="1:26" ht="15.75" customHeight="1" x14ac:dyDescent="0.2">
      <c r="A240" s="170"/>
      <c r="B240" s="170"/>
      <c r="C240" s="170"/>
      <c r="D240" s="170"/>
      <c r="E240" s="170"/>
      <c r="F240" s="170"/>
      <c r="G240" s="170"/>
      <c r="H240" s="170"/>
      <c r="I240" s="170"/>
      <c r="J240" s="170"/>
      <c r="K240" s="170"/>
      <c r="L240" s="170"/>
      <c r="M240" s="170"/>
      <c r="N240" s="170"/>
      <c r="O240" s="170"/>
      <c r="P240" s="170"/>
      <c r="Q240" s="170"/>
      <c r="R240" s="170"/>
      <c r="S240" s="170"/>
      <c r="T240" s="170"/>
      <c r="U240" s="170"/>
      <c r="V240" s="170"/>
      <c r="W240" s="170"/>
      <c r="X240" s="170"/>
      <c r="Y240" s="170"/>
      <c r="Z240" s="170"/>
    </row>
    <row r="241" spans="1:26" ht="15.75" customHeight="1" x14ac:dyDescent="0.2">
      <c r="A241" s="170"/>
      <c r="B241" s="170"/>
      <c r="C241" s="170"/>
      <c r="D241" s="170"/>
      <c r="E241" s="170"/>
      <c r="F241" s="170"/>
      <c r="G241" s="170"/>
      <c r="H241" s="170"/>
      <c r="I241" s="170"/>
      <c r="J241" s="170"/>
      <c r="K241" s="170"/>
      <c r="L241" s="170"/>
      <c r="M241" s="170"/>
      <c r="N241" s="170"/>
      <c r="O241" s="170"/>
      <c r="P241" s="170"/>
      <c r="Q241" s="170"/>
      <c r="R241" s="170"/>
      <c r="S241" s="170"/>
      <c r="T241" s="170"/>
      <c r="U241" s="170"/>
      <c r="V241" s="170"/>
      <c r="W241" s="170"/>
      <c r="X241" s="170"/>
      <c r="Y241" s="170"/>
      <c r="Z241" s="170"/>
    </row>
    <row r="242" spans="1:26" ht="15.75" customHeight="1" x14ac:dyDescent="0.2">
      <c r="A242" s="170"/>
      <c r="B242" s="170"/>
      <c r="C242" s="170"/>
      <c r="D242" s="170"/>
      <c r="E242" s="170"/>
      <c r="F242" s="170"/>
      <c r="G242" s="170"/>
      <c r="H242" s="170"/>
      <c r="I242" s="170"/>
      <c r="J242" s="170"/>
      <c r="K242" s="170"/>
      <c r="L242" s="170"/>
      <c r="M242" s="170"/>
      <c r="N242" s="170"/>
      <c r="O242" s="170"/>
      <c r="P242" s="170"/>
      <c r="Q242" s="170"/>
      <c r="R242" s="170"/>
      <c r="S242" s="170"/>
      <c r="T242" s="170"/>
      <c r="U242" s="170"/>
      <c r="V242" s="170"/>
      <c r="W242" s="170"/>
      <c r="X242" s="170"/>
      <c r="Y242" s="170"/>
      <c r="Z242" s="170"/>
    </row>
    <row r="243" spans="1:26" ht="15.75" customHeight="1" x14ac:dyDescent="0.2">
      <c r="A243" s="170"/>
      <c r="B243" s="170"/>
      <c r="C243" s="170"/>
      <c r="D243" s="170"/>
      <c r="E243" s="170"/>
      <c r="F243" s="170"/>
      <c r="G243" s="170"/>
      <c r="H243" s="170"/>
      <c r="I243" s="170"/>
      <c r="J243" s="170"/>
      <c r="K243" s="170"/>
      <c r="L243" s="170"/>
      <c r="M243" s="170"/>
      <c r="N243" s="170"/>
      <c r="O243" s="170"/>
      <c r="P243" s="170"/>
      <c r="Q243" s="170"/>
      <c r="R243" s="170"/>
      <c r="S243" s="170"/>
      <c r="T243" s="170"/>
      <c r="U243" s="170"/>
      <c r="V243" s="170"/>
      <c r="W243" s="170"/>
      <c r="X243" s="170"/>
      <c r="Y243" s="170"/>
      <c r="Z243" s="170"/>
    </row>
    <row r="244" spans="1:26" ht="15.75" customHeight="1" x14ac:dyDescent="0.2">
      <c r="A244" s="170"/>
      <c r="B244" s="170"/>
      <c r="C244" s="170"/>
      <c r="D244" s="170"/>
      <c r="E244" s="170"/>
      <c r="F244" s="170"/>
      <c r="G244" s="170"/>
      <c r="H244" s="170"/>
      <c r="I244" s="170"/>
      <c r="J244" s="170"/>
      <c r="K244" s="170"/>
      <c r="L244" s="170"/>
      <c r="M244" s="170"/>
      <c r="N244" s="170"/>
      <c r="O244" s="170"/>
      <c r="P244" s="170"/>
      <c r="Q244" s="170"/>
      <c r="R244" s="170"/>
      <c r="S244" s="170"/>
      <c r="T244" s="170"/>
      <c r="U244" s="170"/>
      <c r="V244" s="170"/>
      <c r="W244" s="170"/>
      <c r="X244" s="170"/>
      <c r="Y244" s="170"/>
      <c r="Z244" s="170"/>
    </row>
    <row r="245" spans="1:26" ht="15.75" customHeight="1" x14ac:dyDescent="0.2">
      <c r="A245" s="170"/>
      <c r="B245" s="170"/>
      <c r="C245" s="170"/>
      <c r="D245" s="170"/>
      <c r="E245" s="170"/>
      <c r="F245" s="170"/>
      <c r="G245" s="170"/>
      <c r="H245" s="170"/>
      <c r="I245" s="170"/>
      <c r="J245" s="170"/>
      <c r="K245" s="170"/>
      <c r="L245" s="170"/>
      <c r="M245" s="170"/>
      <c r="N245" s="170"/>
      <c r="O245" s="170"/>
      <c r="P245" s="170"/>
      <c r="Q245" s="170"/>
      <c r="R245" s="170"/>
      <c r="S245" s="170"/>
      <c r="T245" s="170"/>
      <c r="U245" s="170"/>
      <c r="V245" s="170"/>
      <c r="W245" s="170"/>
      <c r="X245" s="170"/>
      <c r="Y245" s="170"/>
      <c r="Z245" s="170"/>
    </row>
    <row r="246" spans="1:26" ht="15.75" customHeight="1" x14ac:dyDescent="0.2">
      <c r="A246" s="170"/>
      <c r="B246" s="170"/>
      <c r="C246" s="170"/>
      <c r="D246" s="170"/>
      <c r="E246" s="170"/>
      <c r="F246" s="170"/>
      <c r="G246" s="170"/>
      <c r="H246" s="170"/>
      <c r="I246" s="170"/>
      <c r="J246" s="170"/>
      <c r="K246" s="170"/>
      <c r="L246" s="170"/>
      <c r="M246" s="170"/>
      <c r="N246" s="170"/>
      <c r="O246" s="170"/>
      <c r="P246" s="170"/>
      <c r="Q246" s="170"/>
      <c r="R246" s="170"/>
      <c r="S246" s="170"/>
      <c r="T246" s="170"/>
      <c r="U246" s="170"/>
      <c r="V246" s="170"/>
      <c r="W246" s="170"/>
      <c r="X246" s="170"/>
      <c r="Y246" s="170"/>
      <c r="Z246" s="170"/>
    </row>
    <row r="247" spans="1:26" ht="15.75" customHeight="1" x14ac:dyDescent="0.2">
      <c r="A247" s="170"/>
      <c r="B247" s="170"/>
      <c r="C247" s="170"/>
      <c r="D247" s="170"/>
      <c r="E247" s="170"/>
      <c r="F247" s="170"/>
      <c r="G247" s="170"/>
      <c r="H247" s="170"/>
      <c r="I247" s="170"/>
      <c r="J247" s="170"/>
      <c r="K247" s="170"/>
      <c r="L247" s="170"/>
      <c r="M247" s="170"/>
      <c r="N247" s="170"/>
      <c r="O247" s="170"/>
      <c r="P247" s="170"/>
      <c r="Q247" s="170"/>
      <c r="R247" s="170"/>
      <c r="S247" s="170"/>
      <c r="T247" s="170"/>
      <c r="U247" s="170"/>
      <c r="V247" s="170"/>
      <c r="W247" s="170"/>
      <c r="X247" s="170"/>
      <c r="Y247" s="170"/>
      <c r="Z247" s="170"/>
    </row>
    <row r="248" spans="1:26" ht="15.75" customHeight="1" x14ac:dyDescent="0.2">
      <c r="A248" s="170"/>
      <c r="B248" s="170"/>
      <c r="C248" s="170"/>
      <c r="D248" s="170"/>
      <c r="E248" s="170"/>
      <c r="F248" s="170"/>
      <c r="G248" s="170"/>
      <c r="H248" s="170"/>
      <c r="I248" s="170"/>
      <c r="J248" s="170"/>
      <c r="K248" s="170"/>
      <c r="L248" s="170"/>
      <c r="M248" s="170"/>
      <c r="N248" s="170"/>
      <c r="O248" s="170"/>
      <c r="P248" s="170"/>
      <c r="Q248" s="170"/>
      <c r="R248" s="170"/>
      <c r="S248" s="170"/>
      <c r="T248" s="170"/>
      <c r="U248" s="170"/>
      <c r="V248" s="170"/>
      <c r="W248" s="170"/>
      <c r="X248" s="170"/>
      <c r="Y248" s="170"/>
      <c r="Z248" s="170"/>
    </row>
    <row r="249" spans="1:26" ht="15.75" customHeight="1" x14ac:dyDescent="0.2">
      <c r="A249" s="170"/>
      <c r="B249" s="170"/>
      <c r="C249" s="170"/>
      <c r="D249" s="170"/>
      <c r="E249" s="170"/>
      <c r="F249" s="170"/>
      <c r="G249" s="170"/>
      <c r="H249" s="170"/>
      <c r="I249" s="170"/>
      <c r="J249" s="170"/>
      <c r="K249" s="170"/>
      <c r="L249" s="170"/>
      <c r="M249" s="170"/>
      <c r="N249" s="170"/>
      <c r="O249" s="170"/>
      <c r="P249" s="170"/>
      <c r="Q249" s="170"/>
      <c r="R249" s="170"/>
      <c r="S249" s="170"/>
      <c r="T249" s="170"/>
      <c r="U249" s="170"/>
      <c r="V249" s="170"/>
      <c r="W249" s="170"/>
      <c r="X249" s="170"/>
      <c r="Y249" s="170"/>
      <c r="Z249" s="170"/>
    </row>
    <row r="250" spans="1:26" ht="15.75" customHeight="1" x14ac:dyDescent="0.2">
      <c r="A250" s="170"/>
      <c r="B250" s="170"/>
      <c r="C250" s="170"/>
      <c r="D250" s="170"/>
      <c r="E250" s="170"/>
      <c r="F250" s="170"/>
      <c r="G250" s="170"/>
      <c r="H250" s="170"/>
      <c r="I250" s="170"/>
      <c r="J250" s="170"/>
      <c r="K250" s="170"/>
      <c r="L250" s="170"/>
      <c r="M250" s="170"/>
      <c r="N250" s="170"/>
      <c r="O250" s="170"/>
      <c r="P250" s="170"/>
      <c r="Q250" s="170"/>
      <c r="R250" s="170"/>
      <c r="S250" s="170"/>
      <c r="T250" s="170"/>
      <c r="U250" s="170"/>
      <c r="V250" s="170"/>
      <c r="W250" s="170"/>
      <c r="X250" s="170"/>
      <c r="Y250" s="170"/>
      <c r="Z250" s="170"/>
    </row>
    <row r="251" spans="1:26" ht="15.75" customHeight="1" x14ac:dyDescent="0.2">
      <c r="A251" s="170"/>
      <c r="B251" s="170"/>
      <c r="C251" s="170"/>
      <c r="D251" s="170"/>
      <c r="E251" s="170"/>
      <c r="F251" s="170"/>
      <c r="G251" s="170"/>
      <c r="H251" s="170"/>
      <c r="I251" s="170"/>
      <c r="J251" s="170"/>
      <c r="K251" s="170"/>
      <c r="L251" s="170"/>
      <c r="M251" s="170"/>
      <c r="N251" s="170"/>
      <c r="O251" s="170"/>
      <c r="P251" s="170"/>
      <c r="Q251" s="170"/>
      <c r="R251" s="170"/>
      <c r="S251" s="170"/>
      <c r="T251" s="170"/>
      <c r="U251" s="170"/>
      <c r="V251" s="170"/>
      <c r="W251" s="170"/>
      <c r="X251" s="170"/>
      <c r="Y251" s="170"/>
      <c r="Z251" s="170"/>
    </row>
    <row r="252" spans="1:26" ht="15.75" customHeight="1" x14ac:dyDescent="0.2">
      <c r="A252" s="170"/>
      <c r="B252" s="170"/>
      <c r="C252" s="170"/>
      <c r="D252" s="170"/>
      <c r="E252" s="170"/>
      <c r="F252" s="170"/>
      <c r="G252" s="170"/>
      <c r="H252" s="170"/>
      <c r="I252" s="170"/>
      <c r="J252" s="170"/>
      <c r="K252" s="170"/>
      <c r="L252" s="170"/>
      <c r="M252" s="170"/>
      <c r="N252" s="170"/>
      <c r="O252" s="170"/>
      <c r="P252" s="170"/>
      <c r="Q252" s="170"/>
      <c r="R252" s="170"/>
      <c r="S252" s="170"/>
      <c r="T252" s="170"/>
      <c r="U252" s="170"/>
      <c r="V252" s="170"/>
      <c r="W252" s="170"/>
      <c r="X252" s="170"/>
      <c r="Y252" s="170"/>
      <c r="Z252" s="170"/>
    </row>
    <row r="253" spans="1:26" ht="15.75" customHeight="1" x14ac:dyDescent="0.2">
      <c r="A253" s="170"/>
      <c r="B253" s="170"/>
      <c r="C253" s="170"/>
      <c r="D253" s="170"/>
      <c r="E253" s="170"/>
      <c r="F253" s="170"/>
      <c r="G253" s="170"/>
      <c r="H253" s="170"/>
      <c r="I253" s="170"/>
      <c r="J253" s="170"/>
      <c r="K253" s="170"/>
      <c r="L253" s="170"/>
      <c r="M253" s="170"/>
      <c r="N253" s="170"/>
      <c r="O253" s="170"/>
      <c r="P253" s="170"/>
      <c r="Q253" s="170"/>
      <c r="R253" s="170"/>
      <c r="S253" s="170"/>
      <c r="T253" s="170"/>
      <c r="U253" s="170"/>
      <c r="V253" s="170"/>
      <c r="W253" s="170"/>
      <c r="X253" s="170"/>
      <c r="Y253" s="170"/>
      <c r="Z253" s="170"/>
    </row>
    <row r="254" spans="1:26" ht="15.75" customHeight="1" x14ac:dyDescent="0.2">
      <c r="A254" s="170"/>
      <c r="B254" s="170"/>
      <c r="C254" s="170"/>
      <c r="D254" s="170"/>
      <c r="E254" s="170"/>
      <c r="F254" s="170"/>
      <c r="G254" s="170"/>
      <c r="H254" s="170"/>
      <c r="I254" s="170"/>
      <c r="J254" s="170"/>
      <c r="K254" s="170"/>
      <c r="L254" s="170"/>
      <c r="M254" s="170"/>
      <c r="N254" s="170"/>
      <c r="O254" s="170"/>
      <c r="P254" s="170"/>
      <c r="Q254" s="170"/>
      <c r="R254" s="170"/>
      <c r="S254" s="170"/>
      <c r="T254" s="170"/>
      <c r="U254" s="170"/>
      <c r="V254" s="170"/>
      <c r="W254" s="170"/>
      <c r="X254" s="170"/>
      <c r="Y254" s="170"/>
      <c r="Z254" s="170"/>
    </row>
    <row r="255" spans="1:26" ht="15.75" customHeight="1" x14ac:dyDescent="0.2">
      <c r="A255" s="170"/>
      <c r="B255" s="170"/>
      <c r="C255" s="170"/>
      <c r="D255" s="170"/>
      <c r="E255" s="170"/>
      <c r="F255" s="170"/>
      <c r="G255" s="170"/>
      <c r="H255" s="170"/>
      <c r="I255" s="170"/>
      <c r="J255" s="170"/>
      <c r="K255" s="170"/>
      <c r="L255" s="170"/>
      <c r="M255" s="170"/>
      <c r="N255" s="170"/>
      <c r="O255" s="170"/>
      <c r="P255" s="170"/>
      <c r="Q255" s="170"/>
      <c r="R255" s="170"/>
      <c r="S255" s="170"/>
      <c r="T255" s="170"/>
      <c r="U255" s="170"/>
      <c r="V255" s="170"/>
      <c r="W255" s="170"/>
      <c r="X255" s="170"/>
      <c r="Y255" s="170"/>
      <c r="Z255" s="170"/>
    </row>
    <row r="256" spans="1:26" ht="15.75" customHeight="1" x14ac:dyDescent="0.2">
      <c r="A256" s="170"/>
      <c r="B256" s="170"/>
      <c r="C256" s="170"/>
      <c r="D256" s="170"/>
      <c r="E256" s="170"/>
      <c r="F256" s="170"/>
      <c r="G256" s="170"/>
      <c r="H256" s="170"/>
      <c r="I256" s="170"/>
      <c r="J256" s="170"/>
      <c r="K256" s="170"/>
      <c r="L256" s="170"/>
      <c r="M256" s="170"/>
      <c r="N256" s="170"/>
      <c r="O256" s="170"/>
      <c r="P256" s="170"/>
      <c r="Q256" s="170"/>
      <c r="R256" s="170"/>
      <c r="S256" s="170"/>
      <c r="T256" s="170"/>
      <c r="U256" s="170"/>
      <c r="V256" s="170"/>
      <c r="W256" s="170"/>
      <c r="X256" s="170"/>
      <c r="Y256" s="170"/>
      <c r="Z256" s="170"/>
    </row>
    <row r="257" spans="1:26" ht="15.75" customHeight="1" x14ac:dyDescent="0.2">
      <c r="A257" s="170"/>
      <c r="B257" s="170"/>
      <c r="C257" s="170"/>
      <c r="D257" s="170"/>
      <c r="E257" s="170"/>
      <c r="F257" s="170"/>
      <c r="G257" s="170"/>
      <c r="H257" s="170"/>
      <c r="I257" s="170"/>
      <c r="J257" s="170"/>
      <c r="K257" s="170"/>
      <c r="L257" s="170"/>
      <c r="M257" s="170"/>
      <c r="N257" s="170"/>
      <c r="O257" s="170"/>
      <c r="P257" s="170"/>
      <c r="Q257" s="170"/>
      <c r="R257" s="170"/>
      <c r="S257" s="170"/>
      <c r="T257" s="170"/>
      <c r="U257" s="170"/>
      <c r="V257" s="170"/>
      <c r="W257" s="170"/>
      <c r="X257" s="170"/>
      <c r="Y257" s="170"/>
      <c r="Z257" s="170"/>
    </row>
    <row r="258" spans="1:26" ht="15.75" customHeight="1" x14ac:dyDescent="0.2">
      <c r="A258" s="170"/>
      <c r="B258" s="170"/>
      <c r="C258" s="170"/>
      <c r="D258" s="170"/>
      <c r="E258" s="170"/>
      <c r="F258" s="170"/>
      <c r="G258" s="170"/>
      <c r="H258" s="170"/>
      <c r="I258" s="170"/>
      <c r="J258" s="170"/>
      <c r="K258" s="170"/>
      <c r="L258" s="170"/>
      <c r="M258" s="170"/>
      <c r="N258" s="170"/>
      <c r="O258" s="170"/>
      <c r="P258" s="170"/>
      <c r="Q258" s="170"/>
      <c r="R258" s="170"/>
      <c r="S258" s="170"/>
      <c r="T258" s="170"/>
      <c r="U258" s="170"/>
      <c r="V258" s="170"/>
      <c r="W258" s="170"/>
      <c r="X258" s="170"/>
      <c r="Y258" s="170"/>
      <c r="Z258" s="170"/>
    </row>
    <row r="259" spans="1:26" ht="15.75" customHeight="1" x14ac:dyDescent="0.2">
      <c r="A259" s="170"/>
      <c r="B259" s="170"/>
      <c r="C259" s="170"/>
      <c r="D259" s="170"/>
      <c r="E259" s="170"/>
      <c r="F259" s="170"/>
      <c r="G259" s="170"/>
      <c r="H259" s="170"/>
      <c r="I259" s="170"/>
      <c r="J259" s="170"/>
      <c r="K259" s="170"/>
      <c r="L259" s="170"/>
      <c r="M259" s="170"/>
      <c r="N259" s="170"/>
      <c r="O259" s="170"/>
      <c r="P259" s="170"/>
      <c r="Q259" s="170"/>
      <c r="R259" s="170"/>
      <c r="S259" s="170"/>
      <c r="T259" s="170"/>
      <c r="U259" s="170"/>
      <c r="V259" s="170"/>
      <c r="W259" s="170"/>
      <c r="X259" s="170"/>
      <c r="Y259" s="170"/>
      <c r="Z259" s="170"/>
    </row>
    <row r="260" spans="1:26" ht="15.75" customHeight="1" x14ac:dyDescent="0.2">
      <c r="A260" s="170"/>
      <c r="B260" s="170"/>
      <c r="C260" s="170"/>
      <c r="D260" s="170"/>
      <c r="E260" s="170"/>
      <c r="F260" s="170"/>
      <c r="G260" s="170"/>
      <c r="H260" s="170"/>
      <c r="I260" s="170"/>
      <c r="J260" s="170"/>
      <c r="K260" s="170"/>
      <c r="L260" s="170"/>
      <c r="M260" s="170"/>
      <c r="N260" s="170"/>
      <c r="O260" s="170"/>
      <c r="P260" s="170"/>
      <c r="Q260" s="170"/>
      <c r="R260" s="170"/>
      <c r="S260" s="170"/>
      <c r="T260" s="170"/>
      <c r="U260" s="170"/>
      <c r="V260" s="170"/>
      <c r="W260" s="170"/>
      <c r="X260" s="170"/>
      <c r="Y260" s="170"/>
      <c r="Z260" s="170"/>
    </row>
    <row r="261" spans="1:26" ht="15.75" customHeight="1" x14ac:dyDescent="0.2">
      <c r="A261" s="170"/>
      <c r="B261" s="170"/>
      <c r="C261" s="170"/>
      <c r="D261" s="170"/>
      <c r="E261" s="170"/>
      <c r="F261" s="170"/>
      <c r="G261" s="170"/>
      <c r="H261" s="170"/>
      <c r="I261" s="170"/>
      <c r="J261" s="170"/>
      <c r="K261" s="170"/>
      <c r="L261" s="170"/>
      <c r="M261" s="170"/>
      <c r="N261" s="170"/>
      <c r="O261" s="170"/>
      <c r="P261" s="170"/>
      <c r="Q261" s="170"/>
      <c r="R261" s="170"/>
      <c r="S261" s="170"/>
      <c r="T261" s="170"/>
      <c r="U261" s="170"/>
      <c r="V261" s="170"/>
      <c r="W261" s="170"/>
      <c r="X261" s="170"/>
      <c r="Y261" s="170"/>
      <c r="Z261" s="170"/>
    </row>
    <row r="262" spans="1:26" ht="15.75" customHeight="1" x14ac:dyDescent="0.2">
      <c r="A262" s="170"/>
      <c r="B262" s="170"/>
      <c r="C262" s="170"/>
      <c r="D262" s="170"/>
      <c r="E262" s="170"/>
      <c r="F262" s="170"/>
      <c r="G262" s="170"/>
      <c r="H262" s="170"/>
      <c r="I262" s="170"/>
      <c r="J262" s="170"/>
      <c r="K262" s="170"/>
      <c r="L262" s="170"/>
      <c r="M262" s="170"/>
      <c r="N262" s="170"/>
      <c r="O262" s="170"/>
      <c r="P262" s="170"/>
      <c r="Q262" s="170"/>
      <c r="R262" s="170"/>
      <c r="S262" s="170"/>
      <c r="T262" s="170"/>
      <c r="U262" s="170"/>
      <c r="V262" s="170"/>
      <c r="W262" s="170"/>
      <c r="X262" s="170"/>
      <c r="Y262" s="170"/>
      <c r="Z262" s="170"/>
    </row>
    <row r="263" spans="1:26" ht="15.75" customHeight="1" x14ac:dyDescent="0.2">
      <c r="A263" s="170"/>
      <c r="B263" s="170"/>
      <c r="C263" s="170"/>
      <c r="D263" s="170"/>
      <c r="E263" s="170"/>
      <c r="F263" s="170"/>
      <c r="G263" s="170"/>
      <c r="H263" s="170"/>
      <c r="I263" s="170"/>
      <c r="J263" s="170"/>
      <c r="K263" s="170"/>
      <c r="L263" s="170"/>
      <c r="M263" s="170"/>
      <c r="N263" s="170"/>
      <c r="O263" s="170"/>
      <c r="P263" s="170"/>
      <c r="Q263" s="170"/>
      <c r="R263" s="170"/>
      <c r="S263" s="170"/>
      <c r="T263" s="170"/>
      <c r="U263" s="170"/>
      <c r="V263" s="170"/>
      <c r="W263" s="170"/>
      <c r="X263" s="170"/>
      <c r="Y263" s="170"/>
      <c r="Z263" s="170"/>
    </row>
    <row r="264" spans="1:26" ht="15.75" customHeight="1" x14ac:dyDescent="0.2">
      <c r="A264" s="170"/>
      <c r="B264" s="170"/>
      <c r="C264" s="170"/>
      <c r="D264" s="170"/>
      <c r="E264" s="170"/>
      <c r="F264" s="170"/>
      <c r="G264" s="170"/>
      <c r="H264" s="170"/>
      <c r="I264" s="170"/>
      <c r="J264" s="170"/>
      <c r="K264" s="170"/>
      <c r="L264" s="170"/>
      <c r="M264" s="170"/>
      <c r="N264" s="170"/>
      <c r="O264" s="170"/>
      <c r="P264" s="170"/>
      <c r="Q264" s="170"/>
      <c r="R264" s="170"/>
      <c r="S264" s="170"/>
      <c r="T264" s="170"/>
      <c r="U264" s="170"/>
      <c r="V264" s="170"/>
      <c r="W264" s="170"/>
      <c r="X264" s="170"/>
      <c r="Y264" s="170"/>
      <c r="Z264" s="170"/>
    </row>
    <row r="265" spans="1:26" ht="15.75" customHeight="1" x14ac:dyDescent="0.2">
      <c r="A265" s="170"/>
      <c r="B265" s="170"/>
      <c r="C265" s="170"/>
      <c r="D265" s="170"/>
      <c r="E265" s="170"/>
      <c r="F265" s="170"/>
      <c r="G265" s="170"/>
      <c r="H265" s="170"/>
      <c r="I265" s="170"/>
      <c r="J265" s="170"/>
      <c r="K265" s="170"/>
      <c r="L265" s="170"/>
      <c r="M265" s="170"/>
      <c r="N265" s="170"/>
      <c r="O265" s="170"/>
      <c r="P265" s="170"/>
      <c r="Q265" s="170"/>
      <c r="R265" s="170"/>
      <c r="S265" s="170"/>
      <c r="T265" s="170"/>
      <c r="U265" s="170"/>
      <c r="V265" s="170"/>
      <c r="W265" s="170"/>
      <c r="X265" s="170"/>
      <c r="Y265" s="170"/>
      <c r="Z265" s="170"/>
    </row>
    <row r="266" spans="1:26" ht="15.75" customHeight="1" x14ac:dyDescent="0.2">
      <c r="A266" s="170"/>
      <c r="B266" s="170"/>
      <c r="C266" s="170"/>
      <c r="D266" s="170"/>
      <c r="E266" s="170"/>
      <c r="F266" s="170"/>
      <c r="G266" s="170"/>
      <c r="H266" s="170"/>
      <c r="I266" s="170"/>
      <c r="J266" s="170"/>
      <c r="K266" s="170"/>
      <c r="L266" s="170"/>
      <c r="M266" s="170"/>
      <c r="N266" s="170"/>
      <c r="O266" s="170"/>
      <c r="P266" s="170"/>
      <c r="Q266" s="170"/>
      <c r="R266" s="170"/>
      <c r="S266" s="170"/>
      <c r="T266" s="170"/>
      <c r="U266" s="170"/>
      <c r="V266" s="170"/>
      <c r="W266" s="170"/>
      <c r="X266" s="170"/>
      <c r="Y266" s="170"/>
      <c r="Z266" s="170"/>
    </row>
    <row r="267" spans="1:26" ht="15.75" customHeight="1" x14ac:dyDescent="0.2">
      <c r="A267" s="170"/>
      <c r="B267" s="170"/>
      <c r="C267" s="170"/>
      <c r="D267" s="170"/>
      <c r="E267" s="170"/>
      <c r="F267" s="170"/>
      <c r="G267" s="170"/>
      <c r="H267" s="170"/>
      <c r="I267" s="170"/>
      <c r="J267" s="170"/>
      <c r="K267" s="170"/>
      <c r="L267" s="170"/>
      <c r="M267" s="170"/>
      <c r="N267" s="170"/>
      <c r="O267" s="170"/>
      <c r="P267" s="170"/>
      <c r="Q267" s="170"/>
      <c r="R267" s="170"/>
      <c r="S267" s="170"/>
      <c r="T267" s="170"/>
      <c r="U267" s="170"/>
      <c r="V267" s="170"/>
      <c r="W267" s="170"/>
      <c r="X267" s="170"/>
      <c r="Y267" s="170"/>
      <c r="Z267" s="170"/>
    </row>
    <row r="268" spans="1:26" ht="15.75" customHeight="1" x14ac:dyDescent="0.2">
      <c r="A268" s="170"/>
      <c r="B268" s="170"/>
      <c r="C268" s="170"/>
      <c r="D268" s="170"/>
      <c r="E268" s="170"/>
      <c r="F268" s="170"/>
      <c r="G268" s="170"/>
      <c r="H268" s="170"/>
      <c r="I268" s="170"/>
      <c r="J268" s="170"/>
      <c r="K268" s="170"/>
      <c r="L268" s="170"/>
      <c r="M268" s="170"/>
      <c r="N268" s="170"/>
      <c r="O268" s="170"/>
      <c r="P268" s="170"/>
      <c r="Q268" s="170"/>
      <c r="R268" s="170"/>
      <c r="S268" s="170"/>
      <c r="T268" s="170"/>
      <c r="U268" s="170"/>
      <c r="V268" s="170"/>
      <c r="W268" s="170"/>
      <c r="X268" s="170"/>
      <c r="Y268" s="170"/>
      <c r="Z268" s="170"/>
    </row>
    <row r="269" spans="1:26" ht="15.75" customHeight="1" x14ac:dyDescent="0.2">
      <c r="A269" s="170"/>
      <c r="B269" s="170"/>
      <c r="C269" s="170"/>
      <c r="D269" s="170"/>
      <c r="E269" s="170"/>
      <c r="F269" s="170"/>
      <c r="G269" s="170"/>
      <c r="H269" s="170"/>
      <c r="I269" s="170"/>
      <c r="J269" s="170"/>
      <c r="K269" s="170"/>
      <c r="L269" s="170"/>
      <c r="M269" s="170"/>
      <c r="N269" s="170"/>
      <c r="O269" s="170"/>
      <c r="P269" s="170"/>
      <c r="Q269" s="170"/>
      <c r="R269" s="170"/>
      <c r="S269" s="170"/>
      <c r="T269" s="170"/>
      <c r="U269" s="170"/>
      <c r="V269" s="170"/>
      <c r="W269" s="170"/>
      <c r="X269" s="170"/>
      <c r="Y269" s="170"/>
      <c r="Z269" s="170"/>
    </row>
    <row r="270" spans="1:26" ht="15.75" customHeight="1" x14ac:dyDescent="0.2">
      <c r="A270" s="170"/>
      <c r="B270" s="170"/>
      <c r="C270" s="170"/>
      <c r="D270" s="170"/>
      <c r="E270" s="170"/>
      <c r="F270" s="170"/>
      <c r="G270" s="170"/>
      <c r="H270" s="170"/>
      <c r="I270" s="170"/>
      <c r="J270" s="170"/>
      <c r="K270" s="170"/>
      <c r="L270" s="170"/>
      <c r="M270" s="170"/>
      <c r="N270" s="170"/>
      <c r="O270" s="170"/>
      <c r="P270" s="170"/>
      <c r="Q270" s="170"/>
      <c r="R270" s="170"/>
      <c r="S270" s="170"/>
      <c r="T270" s="170"/>
      <c r="U270" s="170"/>
      <c r="V270" s="170"/>
      <c r="W270" s="170"/>
      <c r="X270" s="170"/>
      <c r="Y270" s="170"/>
      <c r="Z270" s="170"/>
    </row>
    <row r="271" spans="1:26" ht="15.75" customHeight="1" x14ac:dyDescent="0.2">
      <c r="A271" s="170"/>
      <c r="B271" s="170"/>
      <c r="C271" s="170"/>
      <c r="D271" s="170"/>
      <c r="E271" s="170"/>
      <c r="F271" s="170"/>
      <c r="G271" s="170"/>
      <c r="H271" s="170"/>
      <c r="I271" s="170"/>
      <c r="J271" s="170"/>
      <c r="K271" s="170"/>
      <c r="L271" s="170"/>
      <c r="M271" s="170"/>
      <c r="N271" s="170"/>
      <c r="O271" s="170"/>
      <c r="P271" s="170"/>
      <c r="Q271" s="170"/>
      <c r="R271" s="170"/>
      <c r="S271" s="170"/>
      <c r="T271" s="170"/>
      <c r="U271" s="170"/>
      <c r="V271" s="170"/>
      <c r="W271" s="170"/>
      <c r="X271" s="170"/>
      <c r="Y271" s="170"/>
      <c r="Z271" s="170"/>
    </row>
    <row r="272" spans="1:26" ht="15.75" customHeight="1" x14ac:dyDescent="0.2">
      <c r="A272" s="170"/>
      <c r="B272" s="170"/>
      <c r="C272" s="170"/>
      <c r="D272" s="170"/>
      <c r="E272" s="170"/>
      <c r="F272" s="170"/>
      <c r="G272" s="170"/>
      <c r="H272" s="170"/>
      <c r="I272" s="170"/>
      <c r="J272" s="170"/>
      <c r="K272" s="170"/>
      <c r="L272" s="170"/>
      <c r="M272" s="170"/>
      <c r="N272" s="170"/>
      <c r="O272" s="170"/>
      <c r="P272" s="170"/>
      <c r="Q272" s="170"/>
      <c r="R272" s="170"/>
      <c r="S272" s="170"/>
      <c r="T272" s="170"/>
      <c r="U272" s="170"/>
      <c r="V272" s="170"/>
      <c r="W272" s="170"/>
      <c r="X272" s="170"/>
      <c r="Y272" s="170"/>
      <c r="Z272" s="170"/>
    </row>
    <row r="273" spans="1:26" ht="15.75" customHeight="1" x14ac:dyDescent="0.2">
      <c r="A273" s="170"/>
      <c r="B273" s="170"/>
      <c r="C273" s="170"/>
      <c r="D273" s="170"/>
      <c r="E273" s="170"/>
      <c r="F273" s="170"/>
      <c r="G273" s="170"/>
      <c r="H273" s="170"/>
      <c r="I273" s="170"/>
      <c r="J273" s="170"/>
      <c r="K273" s="170"/>
      <c r="L273" s="170"/>
      <c r="M273" s="170"/>
      <c r="N273" s="170"/>
      <c r="O273" s="170"/>
      <c r="P273" s="170"/>
      <c r="Q273" s="170"/>
      <c r="R273" s="170"/>
      <c r="S273" s="170"/>
      <c r="T273" s="170"/>
      <c r="U273" s="170"/>
      <c r="V273" s="170"/>
      <c r="W273" s="170"/>
      <c r="X273" s="170"/>
      <c r="Y273" s="170"/>
      <c r="Z273" s="170"/>
    </row>
    <row r="274" spans="1:26" ht="15.75" customHeight="1" x14ac:dyDescent="0.2">
      <c r="A274" s="170"/>
      <c r="B274" s="170"/>
      <c r="C274" s="170"/>
      <c r="D274" s="170"/>
      <c r="E274" s="170"/>
      <c r="F274" s="170"/>
      <c r="G274" s="170"/>
      <c r="H274" s="170"/>
      <c r="I274" s="170"/>
      <c r="J274" s="170"/>
      <c r="K274" s="170"/>
      <c r="L274" s="170"/>
      <c r="M274" s="170"/>
      <c r="N274" s="170"/>
      <c r="O274" s="170"/>
      <c r="P274" s="170"/>
      <c r="Q274" s="170"/>
      <c r="R274" s="170"/>
      <c r="S274" s="170"/>
      <c r="T274" s="170"/>
      <c r="U274" s="170"/>
      <c r="V274" s="170"/>
      <c r="W274" s="170"/>
      <c r="X274" s="170"/>
      <c r="Y274" s="170"/>
      <c r="Z274" s="170"/>
    </row>
    <row r="275" spans="1:26" ht="15.75" customHeight="1" x14ac:dyDescent="0.2">
      <c r="A275" s="170"/>
      <c r="B275" s="170"/>
      <c r="C275" s="170"/>
      <c r="D275" s="170"/>
      <c r="E275" s="170"/>
      <c r="F275" s="170"/>
      <c r="G275" s="170"/>
      <c r="H275" s="170"/>
      <c r="I275" s="170"/>
      <c r="J275" s="170"/>
      <c r="K275" s="170"/>
      <c r="L275" s="170"/>
      <c r="M275" s="170"/>
      <c r="N275" s="170"/>
      <c r="O275" s="170"/>
      <c r="P275" s="170"/>
      <c r="Q275" s="170"/>
      <c r="R275" s="170"/>
      <c r="S275" s="170"/>
      <c r="T275" s="170"/>
      <c r="U275" s="170"/>
      <c r="V275" s="170"/>
      <c r="W275" s="170"/>
      <c r="X275" s="170"/>
      <c r="Y275" s="170"/>
      <c r="Z275" s="170"/>
    </row>
    <row r="276" spans="1:26" ht="15.75" customHeight="1" x14ac:dyDescent="0.2">
      <c r="A276" s="170"/>
      <c r="B276" s="170"/>
      <c r="C276" s="170"/>
      <c r="D276" s="170"/>
      <c r="E276" s="170"/>
      <c r="F276" s="170"/>
      <c r="G276" s="170"/>
      <c r="H276" s="170"/>
      <c r="I276" s="170"/>
      <c r="J276" s="170"/>
      <c r="K276" s="170"/>
      <c r="L276" s="170"/>
      <c r="M276" s="170"/>
      <c r="N276" s="170"/>
      <c r="O276" s="170"/>
      <c r="P276" s="170"/>
      <c r="Q276" s="170"/>
      <c r="R276" s="170"/>
      <c r="S276" s="170"/>
      <c r="T276" s="170"/>
      <c r="U276" s="170"/>
      <c r="V276" s="170"/>
      <c r="W276" s="170"/>
      <c r="X276" s="170"/>
      <c r="Y276" s="170"/>
      <c r="Z276" s="170"/>
    </row>
    <row r="277" spans="1:26" ht="15.75" customHeight="1" x14ac:dyDescent="0.2">
      <c r="A277" s="170"/>
      <c r="B277" s="170"/>
      <c r="C277" s="170"/>
      <c r="D277" s="170"/>
      <c r="E277" s="170"/>
      <c r="F277" s="170"/>
      <c r="G277" s="170"/>
      <c r="H277" s="170"/>
      <c r="I277" s="170"/>
      <c r="J277" s="170"/>
      <c r="K277" s="170"/>
      <c r="L277" s="170"/>
      <c r="M277" s="170"/>
      <c r="N277" s="170"/>
      <c r="O277" s="170"/>
      <c r="P277" s="170"/>
      <c r="Q277" s="170"/>
      <c r="R277" s="170"/>
      <c r="S277" s="170"/>
      <c r="T277" s="170"/>
      <c r="U277" s="170"/>
      <c r="V277" s="170"/>
      <c r="W277" s="170"/>
      <c r="X277" s="170"/>
      <c r="Y277" s="170"/>
      <c r="Z277" s="170"/>
    </row>
    <row r="278" spans="1:26" ht="15.75" customHeight="1" x14ac:dyDescent="0.2">
      <c r="A278" s="170"/>
      <c r="B278" s="170"/>
      <c r="C278" s="170"/>
      <c r="D278" s="170"/>
      <c r="E278" s="170"/>
      <c r="F278" s="170"/>
      <c r="G278" s="170"/>
      <c r="H278" s="170"/>
      <c r="I278" s="170"/>
      <c r="J278" s="170"/>
      <c r="K278" s="170"/>
      <c r="L278" s="170"/>
      <c r="M278" s="170"/>
      <c r="N278" s="170"/>
      <c r="O278" s="170"/>
      <c r="P278" s="170"/>
      <c r="Q278" s="170"/>
      <c r="R278" s="170"/>
      <c r="S278" s="170"/>
      <c r="T278" s="170"/>
      <c r="U278" s="170"/>
      <c r="V278" s="170"/>
      <c r="W278" s="170"/>
      <c r="X278" s="170"/>
      <c r="Y278" s="170"/>
      <c r="Z278" s="170"/>
    </row>
    <row r="279" spans="1:26" ht="15.75" customHeight="1" x14ac:dyDescent="0.2">
      <c r="A279" s="170"/>
      <c r="B279" s="170"/>
      <c r="C279" s="170"/>
      <c r="D279" s="170"/>
      <c r="E279" s="170"/>
      <c r="F279" s="170"/>
      <c r="G279" s="170"/>
      <c r="H279" s="170"/>
      <c r="I279" s="170"/>
      <c r="J279" s="170"/>
      <c r="K279" s="170"/>
      <c r="L279" s="170"/>
      <c r="M279" s="170"/>
      <c r="N279" s="170"/>
      <c r="O279" s="170"/>
      <c r="P279" s="170"/>
      <c r="Q279" s="170"/>
      <c r="R279" s="170"/>
      <c r="S279" s="170"/>
      <c r="T279" s="170"/>
      <c r="U279" s="170"/>
      <c r="V279" s="170"/>
      <c r="W279" s="170"/>
      <c r="X279" s="170"/>
      <c r="Y279" s="170"/>
      <c r="Z279" s="170"/>
    </row>
    <row r="280" spans="1:26" ht="15.75" customHeight="1" x14ac:dyDescent="0.2">
      <c r="A280" s="170"/>
      <c r="B280" s="170"/>
      <c r="C280" s="170"/>
      <c r="D280" s="170"/>
      <c r="E280" s="170"/>
      <c r="F280" s="170"/>
      <c r="G280" s="170"/>
      <c r="H280" s="170"/>
      <c r="I280" s="170"/>
      <c r="J280" s="170"/>
      <c r="K280" s="170"/>
      <c r="L280" s="170"/>
      <c r="M280" s="170"/>
      <c r="N280" s="170"/>
      <c r="O280" s="170"/>
      <c r="P280" s="170"/>
      <c r="Q280" s="170"/>
      <c r="R280" s="170"/>
      <c r="S280" s="170"/>
      <c r="T280" s="170"/>
      <c r="U280" s="170"/>
      <c r="V280" s="170"/>
      <c r="W280" s="170"/>
      <c r="X280" s="170"/>
      <c r="Y280" s="170"/>
      <c r="Z280" s="170"/>
    </row>
    <row r="281" spans="1:26" ht="15.75" customHeight="1" x14ac:dyDescent="0.2">
      <c r="A281" s="170"/>
      <c r="B281" s="170"/>
      <c r="C281" s="170"/>
      <c r="D281" s="170"/>
      <c r="E281" s="170"/>
      <c r="F281" s="170"/>
      <c r="G281" s="170"/>
      <c r="H281" s="170"/>
      <c r="I281" s="170"/>
      <c r="J281" s="170"/>
      <c r="K281" s="170"/>
      <c r="L281" s="170"/>
      <c r="M281" s="170"/>
      <c r="N281" s="170"/>
      <c r="O281" s="170"/>
      <c r="P281" s="170"/>
      <c r="Q281" s="170"/>
      <c r="R281" s="170"/>
      <c r="S281" s="170"/>
      <c r="T281" s="170"/>
      <c r="U281" s="170"/>
      <c r="V281" s="170"/>
      <c r="W281" s="170"/>
      <c r="X281" s="170"/>
      <c r="Y281" s="170"/>
      <c r="Z281" s="170"/>
    </row>
    <row r="282" spans="1:26" ht="15.75" customHeight="1" x14ac:dyDescent="0.2">
      <c r="A282" s="170"/>
      <c r="B282" s="170"/>
      <c r="C282" s="170"/>
      <c r="D282" s="170"/>
      <c r="E282" s="170"/>
      <c r="F282" s="170"/>
      <c r="G282" s="170"/>
      <c r="H282" s="170"/>
      <c r="I282" s="170"/>
      <c r="J282" s="170"/>
      <c r="K282" s="170"/>
      <c r="L282" s="170"/>
      <c r="M282" s="170"/>
      <c r="N282" s="170"/>
      <c r="O282" s="170"/>
      <c r="P282" s="170"/>
      <c r="Q282" s="170"/>
      <c r="R282" s="170"/>
      <c r="S282" s="170"/>
      <c r="T282" s="170"/>
      <c r="U282" s="170"/>
      <c r="V282" s="170"/>
      <c r="W282" s="170"/>
      <c r="X282" s="170"/>
      <c r="Y282" s="170"/>
      <c r="Z282" s="170"/>
    </row>
    <row r="283" spans="1:26" ht="15.75" customHeight="1" x14ac:dyDescent="0.2">
      <c r="A283" s="170"/>
      <c r="B283" s="170"/>
      <c r="C283" s="170"/>
      <c r="D283" s="170"/>
      <c r="E283" s="170"/>
      <c r="F283" s="170"/>
      <c r="G283" s="170"/>
      <c r="H283" s="170"/>
      <c r="I283" s="170"/>
      <c r="J283" s="170"/>
      <c r="K283" s="170"/>
      <c r="L283" s="170"/>
      <c r="M283" s="170"/>
      <c r="N283" s="170"/>
      <c r="O283" s="170"/>
      <c r="P283" s="170"/>
      <c r="Q283" s="170"/>
      <c r="R283" s="170"/>
      <c r="S283" s="170"/>
      <c r="T283" s="170"/>
      <c r="U283" s="170"/>
      <c r="V283" s="170"/>
      <c r="W283" s="170"/>
      <c r="X283" s="170"/>
      <c r="Y283" s="170"/>
      <c r="Z283" s="170"/>
    </row>
    <row r="284" spans="1:26" ht="15.75" customHeight="1" x14ac:dyDescent="0.2">
      <c r="A284" s="170"/>
      <c r="B284" s="170"/>
      <c r="C284" s="170"/>
      <c r="D284" s="170"/>
      <c r="E284" s="170"/>
      <c r="F284" s="170"/>
      <c r="G284" s="170"/>
      <c r="H284" s="170"/>
      <c r="I284" s="170"/>
      <c r="J284" s="170"/>
      <c r="K284" s="170"/>
      <c r="L284" s="170"/>
      <c r="M284" s="170"/>
      <c r="N284" s="170"/>
      <c r="O284" s="170"/>
      <c r="P284" s="170"/>
      <c r="Q284" s="170"/>
      <c r="R284" s="170"/>
      <c r="S284" s="170"/>
      <c r="T284" s="170"/>
      <c r="U284" s="170"/>
      <c r="V284" s="170"/>
      <c r="W284" s="170"/>
      <c r="X284" s="170"/>
      <c r="Y284" s="170"/>
      <c r="Z284" s="170"/>
    </row>
    <row r="285" spans="1:26" ht="15.75" customHeight="1" x14ac:dyDescent="0.2">
      <c r="A285" s="170"/>
      <c r="B285" s="170"/>
      <c r="C285" s="170"/>
      <c r="D285" s="170"/>
      <c r="E285" s="170"/>
      <c r="F285" s="170"/>
      <c r="G285" s="170"/>
      <c r="H285" s="170"/>
      <c r="I285" s="170"/>
      <c r="J285" s="170"/>
      <c r="K285" s="170"/>
      <c r="L285" s="170"/>
      <c r="M285" s="170"/>
      <c r="N285" s="170"/>
      <c r="O285" s="170"/>
      <c r="P285" s="170"/>
      <c r="Q285" s="170"/>
      <c r="R285" s="170"/>
      <c r="S285" s="170"/>
      <c r="T285" s="170"/>
      <c r="U285" s="170"/>
      <c r="V285" s="170"/>
      <c r="W285" s="170"/>
      <c r="X285" s="170"/>
      <c r="Y285" s="170"/>
      <c r="Z285" s="170"/>
    </row>
    <row r="286" spans="1:26" ht="15.75" customHeight="1" x14ac:dyDescent="0.2">
      <c r="A286" s="170"/>
      <c r="B286" s="170"/>
      <c r="C286" s="170"/>
      <c r="D286" s="170"/>
      <c r="E286" s="170"/>
      <c r="F286" s="170"/>
      <c r="G286" s="170"/>
      <c r="H286" s="170"/>
      <c r="I286" s="170"/>
      <c r="J286" s="170"/>
      <c r="K286" s="170"/>
      <c r="L286" s="170"/>
      <c r="M286" s="170"/>
      <c r="N286" s="170"/>
      <c r="O286" s="170"/>
      <c r="P286" s="170"/>
      <c r="Q286" s="170"/>
      <c r="R286" s="170"/>
      <c r="S286" s="170"/>
      <c r="T286" s="170"/>
      <c r="U286" s="170"/>
      <c r="V286" s="170"/>
      <c r="W286" s="170"/>
      <c r="X286" s="170"/>
      <c r="Y286" s="170"/>
      <c r="Z286" s="170"/>
    </row>
    <row r="287" spans="1:26" ht="15.75" customHeight="1" x14ac:dyDescent="0.2">
      <c r="A287" s="170"/>
      <c r="B287" s="170"/>
      <c r="C287" s="170"/>
      <c r="D287" s="170"/>
      <c r="E287" s="170"/>
      <c r="F287" s="170"/>
      <c r="G287" s="170"/>
      <c r="H287" s="170"/>
      <c r="I287" s="170"/>
      <c r="J287" s="170"/>
      <c r="K287" s="170"/>
      <c r="L287" s="170"/>
      <c r="M287" s="170"/>
      <c r="N287" s="170"/>
      <c r="O287" s="170"/>
      <c r="P287" s="170"/>
      <c r="Q287" s="170"/>
      <c r="R287" s="170"/>
      <c r="S287" s="170"/>
      <c r="T287" s="170"/>
      <c r="U287" s="170"/>
      <c r="V287" s="170"/>
      <c r="W287" s="170"/>
      <c r="X287" s="170"/>
      <c r="Y287" s="170"/>
      <c r="Z287" s="170"/>
    </row>
    <row r="288" spans="1:26" ht="15.75" customHeight="1" x14ac:dyDescent="0.2">
      <c r="A288" s="170"/>
      <c r="B288" s="170"/>
      <c r="C288" s="170"/>
      <c r="D288" s="170"/>
      <c r="E288" s="170"/>
      <c r="F288" s="170"/>
      <c r="G288" s="170"/>
      <c r="H288" s="170"/>
      <c r="I288" s="170"/>
      <c r="J288" s="170"/>
      <c r="K288" s="170"/>
      <c r="L288" s="170"/>
      <c r="M288" s="170"/>
      <c r="N288" s="170"/>
      <c r="O288" s="170"/>
      <c r="P288" s="170"/>
      <c r="Q288" s="170"/>
      <c r="R288" s="170"/>
      <c r="S288" s="170"/>
      <c r="T288" s="170"/>
      <c r="U288" s="170"/>
      <c r="V288" s="170"/>
      <c r="W288" s="170"/>
      <c r="X288" s="170"/>
      <c r="Y288" s="170"/>
      <c r="Z288" s="170"/>
    </row>
    <row r="289" spans="1:26" ht="15.75" customHeight="1" x14ac:dyDescent="0.2">
      <c r="A289" s="170"/>
      <c r="B289" s="170"/>
      <c r="C289" s="170"/>
      <c r="D289" s="170"/>
      <c r="E289" s="170"/>
      <c r="F289" s="170"/>
      <c r="G289" s="170"/>
      <c r="H289" s="170"/>
      <c r="I289" s="170"/>
      <c r="J289" s="170"/>
      <c r="K289" s="170"/>
      <c r="L289" s="170"/>
      <c r="M289" s="170"/>
      <c r="N289" s="170"/>
      <c r="O289" s="170"/>
      <c r="P289" s="170"/>
      <c r="Q289" s="170"/>
      <c r="R289" s="170"/>
      <c r="S289" s="170"/>
      <c r="T289" s="170"/>
      <c r="U289" s="170"/>
      <c r="V289" s="170"/>
      <c r="W289" s="170"/>
      <c r="X289" s="170"/>
      <c r="Y289" s="170"/>
      <c r="Z289" s="170"/>
    </row>
    <row r="290" spans="1:26" ht="15.75" customHeight="1" x14ac:dyDescent="0.2">
      <c r="A290" s="170"/>
      <c r="B290" s="170"/>
      <c r="C290" s="170"/>
      <c r="D290" s="170"/>
      <c r="E290" s="170"/>
      <c r="F290" s="170"/>
      <c r="G290" s="170"/>
      <c r="H290" s="170"/>
      <c r="I290" s="170"/>
      <c r="J290" s="170"/>
      <c r="K290" s="170"/>
      <c r="L290" s="170"/>
      <c r="M290" s="170"/>
      <c r="N290" s="170"/>
      <c r="O290" s="170"/>
      <c r="P290" s="170"/>
      <c r="Q290" s="170"/>
      <c r="R290" s="170"/>
      <c r="S290" s="170"/>
      <c r="T290" s="170"/>
      <c r="U290" s="170"/>
      <c r="V290" s="170"/>
      <c r="W290" s="170"/>
      <c r="X290" s="170"/>
      <c r="Y290" s="170"/>
      <c r="Z290" s="170"/>
    </row>
    <row r="291" spans="1:26" ht="15.75" customHeight="1" x14ac:dyDescent="0.2">
      <c r="A291" s="170"/>
      <c r="B291" s="170"/>
      <c r="C291" s="170"/>
      <c r="D291" s="170"/>
      <c r="E291" s="170"/>
      <c r="F291" s="170"/>
      <c r="G291" s="170"/>
      <c r="H291" s="170"/>
      <c r="I291" s="170"/>
      <c r="J291" s="170"/>
      <c r="K291" s="170"/>
      <c r="L291" s="170"/>
      <c r="M291" s="170"/>
      <c r="N291" s="170"/>
      <c r="O291" s="170"/>
      <c r="P291" s="170"/>
      <c r="Q291" s="170"/>
      <c r="R291" s="170"/>
      <c r="S291" s="170"/>
      <c r="T291" s="170"/>
      <c r="U291" s="170"/>
      <c r="V291" s="170"/>
      <c r="W291" s="170"/>
      <c r="X291" s="170"/>
      <c r="Y291" s="170"/>
      <c r="Z291" s="170"/>
    </row>
    <row r="292" spans="1:26" ht="15.75" customHeight="1" x14ac:dyDescent="0.2">
      <c r="A292" s="170"/>
      <c r="B292" s="170"/>
      <c r="C292" s="170"/>
      <c r="D292" s="170"/>
      <c r="E292" s="170"/>
      <c r="F292" s="170"/>
      <c r="G292" s="170"/>
      <c r="H292" s="170"/>
      <c r="I292" s="170"/>
      <c r="J292" s="170"/>
      <c r="K292" s="170"/>
      <c r="L292" s="170"/>
      <c r="M292" s="170"/>
      <c r="N292" s="170"/>
      <c r="O292" s="170"/>
      <c r="P292" s="170"/>
      <c r="Q292" s="170"/>
      <c r="R292" s="170"/>
      <c r="S292" s="170"/>
      <c r="T292" s="170"/>
      <c r="U292" s="170"/>
      <c r="V292" s="170"/>
      <c r="W292" s="170"/>
      <c r="X292" s="170"/>
      <c r="Y292" s="170"/>
      <c r="Z292" s="170"/>
    </row>
    <row r="293" spans="1:26" ht="15.75" customHeight="1" x14ac:dyDescent="0.2">
      <c r="A293" s="170"/>
      <c r="B293" s="170"/>
      <c r="C293" s="170"/>
      <c r="D293" s="170"/>
      <c r="E293" s="170"/>
      <c r="F293" s="170"/>
      <c r="G293" s="170"/>
      <c r="H293" s="170"/>
      <c r="I293" s="170"/>
      <c r="J293" s="170"/>
      <c r="K293" s="170"/>
      <c r="L293" s="170"/>
      <c r="M293" s="170"/>
      <c r="N293" s="170"/>
      <c r="O293" s="170"/>
      <c r="P293" s="170"/>
      <c r="Q293" s="170"/>
      <c r="R293" s="170"/>
      <c r="S293" s="170"/>
      <c r="T293" s="170"/>
      <c r="U293" s="170"/>
      <c r="V293" s="170"/>
      <c r="W293" s="170"/>
      <c r="X293" s="170"/>
      <c r="Y293" s="170"/>
      <c r="Z293" s="170"/>
    </row>
    <row r="294" spans="1:26" ht="15.75" customHeight="1" x14ac:dyDescent="0.2">
      <c r="A294" s="170"/>
      <c r="B294" s="170"/>
      <c r="C294" s="170"/>
      <c r="D294" s="170"/>
      <c r="E294" s="170"/>
      <c r="F294" s="170"/>
      <c r="G294" s="170"/>
      <c r="H294" s="170"/>
      <c r="I294" s="170"/>
      <c r="J294" s="170"/>
      <c r="K294" s="170"/>
      <c r="L294" s="170"/>
      <c r="M294" s="170"/>
      <c r="N294" s="170"/>
      <c r="O294" s="170"/>
      <c r="P294" s="170"/>
      <c r="Q294" s="170"/>
      <c r="R294" s="170"/>
      <c r="S294" s="170"/>
      <c r="T294" s="170"/>
      <c r="U294" s="170"/>
      <c r="V294" s="170"/>
      <c r="W294" s="170"/>
      <c r="X294" s="170"/>
      <c r="Y294" s="170"/>
      <c r="Z294" s="170"/>
    </row>
    <row r="295" spans="1:26" ht="15.75" customHeight="1" x14ac:dyDescent="0.2">
      <c r="A295" s="170"/>
      <c r="B295" s="170"/>
      <c r="C295" s="170"/>
      <c r="D295" s="170"/>
      <c r="E295" s="170"/>
      <c r="F295" s="170"/>
      <c r="G295" s="170"/>
      <c r="H295" s="170"/>
      <c r="I295" s="170"/>
      <c r="J295" s="170"/>
      <c r="K295" s="170"/>
      <c r="L295" s="170"/>
      <c r="M295" s="170"/>
      <c r="N295" s="170"/>
      <c r="O295" s="170"/>
      <c r="P295" s="170"/>
      <c r="Q295" s="170"/>
      <c r="R295" s="170"/>
      <c r="S295" s="170"/>
      <c r="T295" s="170"/>
      <c r="U295" s="170"/>
      <c r="V295" s="170"/>
      <c r="W295" s="170"/>
      <c r="X295" s="170"/>
      <c r="Y295" s="170"/>
      <c r="Z295" s="170"/>
    </row>
    <row r="296" spans="1:26" ht="15.75" customHeight="1" x14ac:dyDescent="0.2">
      <c r="A296" s="170"/>
      <c r="B296" s="170"/>
      <c r="C296" s="170"/>
      <c r="D296" s="170"/>
      <c r="E296" s="170"/>
      <c r="F296" s="170"/>
      <c r="G296" s="170"/>
      <c r="H296" s="170"/>
      <c r="I296" s="170"/>
      <c r="J296" s="170"/>
      <c r="K296" s="170"/>
      <c r="L296" s="170"/>
      <c r="M296" s="170"/>
      <c r="N296" s="170"/>
      <c r="O296" s="170"/>
      <c r="P296" s="170"/>
      <c r="Q296" s="170"/>
      <c r="R296" s="170"/>
      <c r="S296" s="170"/>
      <c r="T296" s="170"/>
      <c r="U296" s="170"/>
      <c r="V296" s="170"/>
      <c r="W296" s="170"/>
      <c r="X296" s="170"/>
      <c r="Y296" s="170"/>
      <c r="Z296" s="170"/>
    </row>
    <row r="297" spans="1:26" ht="15.75" customHeight="1" x14ac:dyDescent="0.2">
      <c r="A297" s="170"/>
      <c r="B297" s="170"/>
      <c r="C297" s="170"/>
      <c r="D297" s="170"/>
      <c r="E297" s="170"/>
      <c r="F297" s="170"/>
      <c r="G297" s="170"/>
      <c r="H297" s="170"/>
      <c r="I297" s="170"/>
      <c r="J297" s="170"/>
      <c r="K297" s="170"/>
      <c r="L297" s="170"/>
      <c r="M297" s="170"/>
      <c r="N297" s="170"/>
      <c r="O297" s="170"/>
      <c r="P297" s="170"/>
      <c r="Q297" s="170"/>
      <c r="R297" s="170"/>
      <c r="S297" s="170"/>
      <c r="T297" s="170"/>
      <c r="U297" s="170"/>
      <c r="V297" s="170"/>
      <c r="W297" s="170"/>
      <c r="X297" s="170"/>
      <c r="Y297" s="170"/>
      <c r="Z297" s="170"/>
    </row>
    <row r="298" spans="1:26" ht="15.75" customHeight="1" x14ac:dyDescent="0.2">
      <c r="A298" s="170"/>
      <c r="B298" s="170"/>
      <c r="C298" s="170"/>
      <c r="D298" s="170"/>
      <c r="E298" s="170"/>
      <c r="F298" s="170"/>
      <c r="G298" s="170"/>
      <c r="H298" s="170"/>
      <c r="I298" s="170"/>
      <c r="J298" s="170"/>
      <c r="K298" s="170"/>
      <c r="L298" s="170"/>
      <c r="M298" s="170"/>
      <c r="N298" s="170"/>
      <c r="O298" s="170"/>
      <c r="P298" s="170"/>
      <c r="Q298" s="170"/>
      <c r="R298" s="170"/>
      <c r="S298" s="170"/>
      <c r="T298" s="170"/>
      <c r="U298" s="170"/>
      <c r="V298" s="170"/>
      <c r="W298" s="170"/>
      <c r="X298" s="170"/>
      <c r="Y298" s="170"/>
      <c r="Z298" s="170"/>
    </row>
    <row r="299" spans="1:26" ht="15.75" customHeight="1" x14ac:dyDescent="0.2">
      <c r="A299" s="170"/>
      <c r="B299" s="170"/>
      <c r="C299" s="170"/>
      <c r="D299" s="170"/>
      <c r="E299" s="170"/>
      <c r="F299" s="170"/>
      <c r="G299" s="170"/>
      <c r="H299" s="170"/>
      <c r="I299" s="170"/>
      <c r="J299" s="170"/>
      <c r="K299" s="170"/>
      <c r="L299" s="170"/>
      <c r="M299" s="170"/>
      <c r="N299" s="170"/>
      <c r="O299" s="170"/>
      <c r="P299" s="170"/>
      <c r="Q299" s="170"/>
      <c r="R299" s="170"/>
      <c r="S299" s="170"/>
      <c r="T299" s="170"/>
      <c r="U299" s="170"/>
      <c r="V299" s="170"/>
      <c r="W299" s="170"/>
      <c r="X299" s="170"/>
      <c r="Y299" s="170"/>
      <c r="Z299" s="170"/>
    </row>
    <row r="300" spans="1:26" ht="15.75" customHeight="1" x14ac:dyDescent="0.2">
      <c r="A300" s="170"/>
      <c r="B300" s="170"/>
      <c r="C300" s="170"/>
      <c r="D300" s="170"/>
      <c r="E300" s="170"/>
      <c r="F300" s="170"/>
      <c r="G300" s="170"/>
      <c r="H300" s="170"/>
      <c r="I300" s="170"/>
      <c r="J300" s="170"/>
      <c r="K300" s="170"/>
      <c r="L300" s="170"/>
      <c r="M300" s="170"/>
      <c r="N300" s="170"/>
      <c r="O300" s="170"/>
      <c r="P300" s="170"/>
      <c r="Q300" s="170"/>
      <c r="R300" s="170"/>
      <c r="S300" s="170"/>
      <c r="T300" s="170"/>
      <c r="U300" s="170"/>
      <c r="V300" s="170"/>
      <c r="W300" s="170"/>
      <c r="X300" s="170"/>
      <c r="Y300" s="170"/>
      <c r="Z300" s="170"/>
    </row>
    <row r="301" spans="1:26" ht="15.75" customHeight="1" x14ac:dyDescent="0.2">
      <c r="A301" s="170"/>
      <c r="B301" s="170"/>
      <c r="C301" s="170"/>
      <c r="D301" s="170"/>
      <c r="E301" s="170"/>
      <c r="F301" s="170"/>
      <c r="G301" s="170"/>
      <c r="H301" s="170"/>
      <c r="I301" s="170"/>
      <c r="J301" s="170"/>
      <c r="K301" s="170"/>
      <c r="L301" s="170"/>
      <c r="M301" s="170"/>
      <c r="N301" s="170"/>
      <c r="O301" s="170"/>
      <c r="P301" s="170"/>
      <c r="Q301" s="170"/>
      <c r="R301" s="170"/>
      <c r="S301" s="170"/>
      <c r="T301" s="170"/>
      <c r="U301" s="170"/>
      <c r="V301" s="170"/>
      <c r="W301" s="170"/>
      <c r="X301" s="170"/>
      <c r="Y301" s="170"/>
      <c r="Z301" s="170"/>
    </row>
    <row r="302" spans="1:26" ht="15.75" customHeight="1" x14ac:dyDescent="0.2">
      <c r="A302" s="170"/>
      <c r="B302" s="170"/>
      <c r="C302" s="170"/>
      <c r="D302" s="170"/>
      <c r="E302" s="170"/>
      <c r="F302" s="170"/>
      <c r="G302" s="170"/>
      <c r="H302" s="170"/>
      <c r="I302" s="170"/>
      <c r="J302" s="170"/>
      <c r="K302" s="170"/>
      <c r="L302" s="170"/>
      <c r="M302" s="170"/>
      <c r="N302" s="170"/>
      <c r="O302" s="170"/>
      <c r="P302" s="170"/>
      <c r="Q302" s="170"/>
      <c r="R302" s="170"/>
      <c r="S302" s="170"/>
      <c r="T302" s="170"/>
      <c r="U302" s="170"/>
      <c r="V302" s="170"/>
      <c r="W302" s="170"/>
      <c r="X302" s="170"/>
      <c r="Y302" s="170"/>
      <c r="Z302" s="170"/>
    </row>
    <row r="303" spans="1:26" ht="15.75" customHeight="1" x14ac:dyDescent="0.2">
      <c r="A303" s="170"/>
      <c r="B303" s="170"/>
      <c r="C303" s="170"/>
      <c r="D303" s="170"/>
      <c r="E303" s="170"/>
      <c r="F303" s="170"/>
      <c r="G303" s="170"/>
      <c r="H303" s="170"/>
      <c r="I303" s="170"/>
      <c r="J303" s="170"/>
      <c r="K303" s="170"/>
      <c r="L303" s="170"/>
      <c r="M303" s="170"/>
      <c r="N303" s="170"/>
      <c r="O303" s="170"/>
      <c r="P303" s="170"/>
      <c r="Q303" s="170"/>
      <c r="R303" s="170"/>
      <c r="S303" s="170"/>
      <c r="T303" s="170"/>
      <c r="U303" s="170"/>
      <c r="V303" s="170"/>
      <c r="W303" s="170"/>
      <c r="X303" s="170"/>
      <c r="Y303" s="170"/>
      <c r="Z303" s="170"/>
    </row>
    <row r="304" spans="1:26" ht="15.75" customHeight="1" x14ac:dyDescent="0.2">
      <c r="A304" s="170"/>
      <c r="B304" s="170"/>
      <c r="C304" s="170"/>
      <c r="D304" s="170"/>
      <c r="E304" s="170"/>
      <c r="F304" s="170"/>
      <c r="G304" s="170"/>
      <c r="H304" s="170"/>
      <c r="I304" s="170"/>
      <c r="J304" s="170"/>
      <c r="K304" s="170"/>
      <c r="L304" s="170"/>
      <c r="M304" s="170"/>
      <c r="N304" s="170"/>
      <c r="O304" s="170"/>
      <c r="P304" s="170"/>
      <c r="Q304" s="170"/>
      <c r="R304" s="170"/>
      <c r="S304" s="170"/>
      <c r="T304" s="170"/>
      <c r="U304" s="170"/>
      <c r="V304" s="170"/>
      <c r="W304" s="170"/>
      <c r="X304" s="170"/>
      <c r="Y304" s="170"/>
      <c r="Z304" s="170"/>
    </row>
    <row r="305" spans="1:26" ht="15.75" customHeight="1" x14ac:dyDescent="0.2">
      <c r="A305" s="170"/>
      <c r="B305" s="170"/>
      <c r="C305" s="170"/>
      <c r="D305" s="170"/>
      <c r="E305" s="170"/>
      <c r="F305" s="170"/>
      <c r="G305" s="170"/>
      <c r="H305" s="170"/>
      <c r="I305" s="170"/>
      <c r="J305" s="170"/>
      <c r="K305" s="170"/>
      <c r="L305" s="170"/>
      <c r="M305" s="170"/>
      <c r="N305" s="170"/>
      <c r="O305" s="170"/>
      <c r="P305" s="170"/>
      <c r="Q305" s="170"/>
      <c r="R305" s="170"/>
      <c r="S305" s="170"/>
      <c r="T305" s="170"/>
      <c r="U305" s="170"/>
      <c r="V305" s="170"/>
      <c r="W305" s="170"/>
      <c r="X305" s="170"/>
      <c r="Y305" s="170"/>
      <c r="Z305" s="170"/>
    </row>
    <row r="306" spans="1:26" ht="15.75" customHeight="1" x14ac:dyDescent="0.2">
      <c r="A306" s="170"/>
      <c r="B306" s="170"/>
      <c r="C306" s="170"/>
      <c r="D306" s="170"/>
      <c r="E306" s="170"/>
      <c r="F306" s="170"/>
      <c r="G306" s="170"/>
      <c r="H306" s="170"/>
      <c r="I306" s="170"/>
      <c r="J306" s="170"/>
      <c r="K306" s="170"/>
      <c r="L306" s="170"/>
      <c r="M306" s="170"/>
      <c r="N306" s="170"/>
      <c r="O306" s="170"/>
      <c r="P306" s="170"/>
      <c r="Q306" s="170"/>
      <c r="R306" s="170"/>
      <c r="S306" s="170"/>
      <c r="T306" s="170"/>
      <c r="U306" s="170"/>
      <c r="V306" s="170"/>
      <c r="W306" s="170"/>
      <c r="X306" s="170"/>
      <c r="Y306" s="170"/>
      <c r="Z306" s="170"/>
    </row>
    <row r="307" spans="1:26" ht="15.75" customHeight="1" x14ac:dyDescent="0.2">
      <c r="A307" s="170"/>
      <c r="B307" s="170"/>
      <c r="C307" s="170"/>
      <c r="D307" s="170"/>
      <c r="E307" s="170"/>
      <c r="F307" s="170"/>
      <c r="G307" s="170"/>
      <c r="H307" s="170"/>
      <c r="I307" s="170"/>
      <c r="J307" s="170"/>
      <c r="K307" s="170"/>
      <c r="L307" s="170"/>
      <c r="M307" s="170"/>
      <c r="N307" s="170"/>
      <c r="O307" s="170"/>
      <c r="P307" s="170"/>
      <c r="Q307" s="170"/>
      <c r="R307" s="170"/>
      <c r="S307" s="170"/>
      <c r="T307" s="170"/>
      <c r="U307" s="170"/>
      <c r="V307" s="170"/>
      <c r="W307" s="170"/>
      <c r="X307" s="170"/>
      <c r="Y307" s="170"/>
      <c r="Z307" s="170"/>
    </row>
    <row r="308" spans="1:26" ht="15.75" customHeight="1" x14ac:dyDescent="0.2">
      <c r="A308" s="170"/>
      <c r="B308" s="170"/>
      <c r="C308" s="170"/>
      <c r="D308" s="170"/>
      <c r="E308" s="170"/>
      <c r="F308" s="170"/>
      <c r="G308" s="170"/>
      <c r="H308" s="170"/>
      <c r="I308" s="170"/>
      <c r="J308" s="170"/>
      <c r="K308" s="170"/>
      <c r="L308" s="170"/>
      <c r="M308" s="170"/>
      <c r="N308" s="170"/>
      <c r="O308" s="170"/>
      <c r="P308" s="170"/>
      <c r="Q308" s="170"/>
      <c r="R308" s="170"/>
      <c r="S308" s="170"/>
      <c r="T308" s="170"/>
      <c r="U308" s="170"/>
      <c r="V308" s="170"/>
      <c r="W308" s="170"/>
      <c r="X308" s="170"/>
      <c r="Y308" s="170"/>
      <c r="Z308" s="170"/>
    </row>
    <row r="309" spans="1:26" ht="15.75" customHeight="1" x14ac:dyDescent="0.2">
      <c r="A309" s="170"/>
      <c r="B309" s="170"/>
      <c r="C309" s="170"/>
      <c r="D309" s="170"/>
      <c r="E309" s="170"/>
      <c r="F309" s="170"/>
      <c r="G309" s="170"/>
      <c r="H309" s="170"/>
      <c r="I309" s="170"/>
      <c r="J309" s="170"/>
      <c r="K309" s="170"/>
      <c r="L309" s="170"/>
      <c r="M309" s="170"/>
      <c r="N309" s="170"/>
      <c r="O309" s="170"/>
      <c r="P309" s="170"/>
      <c r="Q309" s="170"/>
      <c r="R309" s="170"/>
      <c r="S309" s="170"/>
      <c r="T309" s="170"/>
      <c r="U309" s="170"/>
      <c r="V309" s="170"/>
      <c r="W309" s="170"/>
      <c r="X309" s="170"/>
      <c r="Y309" s="170"/>
      <c r="Z309" s="170"/>
    </row>
    <row r="310" spans="1:26" ht="15.75" customHeight="1" x14ac:dyDescent="0.2">
      <c r="A310" s="170"/>
      <c r="B310" s="170"/>
      <c r="C310" s="170"/>
      <c r="D310" s="170"/>
      <c r="E310" s="170"/>
      <c r="F310" s="170"/>
      <c r="G310" s="170"/>
      <c r="H310" s="170"/>
      <c r="I310" s="170"/>
      <c r="J310" s="170"/>
      <c r="K310" s="170"/>
      <c r="L310" s="170"/>
      <c r="M310" s="170"/>
      <c r="N310" s="170"/>
      <c r="O310" s="170"/>
      <c r="P310" s="170"/>
      <c r="Q310" s="170"/>
      <c r="R310" s="170"/>
      <c r="S310" s="170"/>
      <c r="T310" s="170"/>
      <c r="U310" s="170"/>
      <c r="V310" s="170"/>
      <c r="W310" s="170"/>
      <c r="X310" s="170"/>
      <c r="Y310" s="170"/>
      <c r="Z310" s="170"/>
    </row>
    <row r="311" spans="1:26" ht="15.75" customHeight="1" x14ac:dyDescent="0.2">
      <c r="A311" s="170"/>
      <c r="B311" s="170"/>
      <c r="C311" s="170"/>
      <c r="D311" s="170"/>
      <c r="E311" s="170"/>
      <c r="F311" s="170"/>
      <c r="G311" s="170"/>
      <c r="H311" s="170"/>
      <c r="I311" s="170"/>
      <c r="J311" s="170"/>
      <c r="K311" s="170"/>
      <c r="L311" s="170"/>
      <c r="M311" s="170"/>
      <c r="N311" s="170"/>
      <c r="O311" s="170"/>
      <c r="P311" s="170"/>
      <c r="Q311" s="170"/>
      <c r="R311" s="170"/>
      <c r="S311" s="170"/>
      <c r="T311" s="170"/>
      <c r="U311" s="170"/>
      <c r="V311" s="170"/>
      <c r="W311" s="170"/>
      <c r="X311" s="170"/>
      <c r="Y311" s="170"/>
      <c r="Z311" s="170"/>
    </row>
    <row r="312" spans="1:26" ht="15.75" customHeight="1" x14ac:dyDescent="0.2">
      <c r="A312" s="170"/>
      <c r="B312" s="170"/>
      <c r="C312" s="170"/>
      <c r="D312" s="170"/>
      <c r="E312" s="170"/>
      <c r="F312" s="170"/>
      <c r="G312" s="170"/>
      <c r="H312" s="170"/>
      <c r="I312" s="170"/>
      <c r="J312" s="170"/>
      <c r="K312" s="170"/>
      <c r="L312" s="170"/>
      <c r="M312" s="170"/>
      <c r="N312" s="170"/>
      <c r="O312" s="170"/>
      <c r="P312" s="170"/>
      <c r="Q312" s="170"/>
      <c r="R312" s="170"/>
      <c r="S312" s="170"/>
      <c r="T312" s="170"/>
      <c r="U312" s="170"/>
      <c r="V312" s="170"/>
      <c r="W312" s="170"/>
      <c r="X312" s="170"/>
      <c r="Y312" s="170"/>
      <c r="Z312" s="170"/>
    </row>
    <row r="313" spans="1:26" ht="15.75" customHeight="1" x14ac:dyDescent="0.2">
      <c r="A313" s="170"/>
      <c r="B313" s="170"/>
      <c r="C313" s="170"/>
      <c r="D313" s="170"/>
      <c r="E313" s="170"/>
      <c r="F313" s="170"/>
      <c r="G313" s="170"/>
      <c r="H313" s="170"/>
      <c r="I313" s="170"/>
      <c r="J313" s="170"/>
      <c r="K313" s="170"/>
      <c r="L313" s="170"/>
      <c r="M313" s="170"/>
      <c r="N313" s="170"/>
      <c r="O313" s="170"/>
      <c r="P313" s="170"/>
      <c r="Q313" s="170"/>
      <c r="R313" s="170"/>
      <c r="S313" s="170"/>
      <c r="T313" s="170"/>
      <c r="U313" s="170"/>
      <c r="V313" s="170"/>
      <c r="W313" s="170"/>
      <c r="X313" s="170"/>
      <c r="Y313" s="170"/>
      <c r="Z313" s="170"/>
    </row>
    <row r="314" spans="1:26" ht="15.75" customHeight="1" x14ac:dyDescent="0.2">
      <c r="A314" s="170"/>
      <c r="B314" s="170"/>
      <c r="C314" s="170"/>
      <c r="D314" s="170"/>
      <c r="E314" s="170"/>
      <c r="F314" s="170"/>
      <c r="G314" s="170"/>
      <c r="H314" s="170"/>
      <c r="I314" s="170"/>
      <c r="J314" s="170"/>
      <c r="K314" s="170"/>
      <c r="L314" s="170"/>
      <c r="M314" s="170"/>
      <c r="N314" s="170"/>
      <c r="O314" s="170"/>
      <c r="P314" s="170"/>
      <c r="Q314" s="170"/>
      <c r="R314" s="170"/>
      <c r="S314" s="170"/>
      <c r="T314" s="170"/>
      <c r="U314" s="170"/>
      <c r="V314" s="170"/>
      <c r="W314" s="170"/>
      <c r="X314" s="170"/>
      <c r="Y314" s="170"/>
      <c r="Z314" s="170"/>
    </row>
    <row r="315" spans="1:26" ht="15.75" customHeight="1" x14ac:dyDescent="0.2">
      <c r="A315" s="170"/>
      <c r="B315" s="170"/>
      <c r="C315" s="170"/>
      <c r="D315" s="170"/>
      <c r="E315" s="170"/>
      <c r="F315" s="170"/>
      <c r="G315" s="170"/>
      <c r="H315" s="170"/>
      <c r="I315" s="170"/>
      <c r="J315" s="170"/>
      <c r="K315" s="170"/>
      <c r="L315" s="170"/>
      <c r="M315" s="170"/>
      <c r="N315" s="170"/>
      <c r="O315" s="170"/>
      <c r="P315" s="170"/>
      <c r="Q315" s="170"/>
      <c r="R315" s="170"/>
      <c r="S315" s="170"/>
      <c r="T315" s="170"/>
      <c r="U315" s="170"/>
      <c r="V315" s="170"/>
      <c r="W315" s="170"/>
      <c r="X315" s="170"/>
      <c r="Y315" s="170"/>
      <c r="Z315" s="170"/>
    </row>
    <row r="316" spans="1:26" ht="15.75" customHeight="1" x14ac:dyDescent="0.2">
      <c r="A316" s="170"/>
      <c r="B316" s="170"/>
      <c r="C316" s="170"/>
      <c r="D316" s="170"/>
      <c r="E316" s="170"/>
      <c r="F316" s="170"/>
      <c r="G316" s="170"/>
      <c r="H316" s="170"/>
      <c r="I316" s="170"/>
      <c r="J316" s="170"/>
      <c r="K316" s="170"/>
      <c r="L316" s="170"/>
      <c r="M316" s="170"/>
      <c r="N316" s="170"/>
      <c r="O316" s="170"/>
      <c r="P316" s="170"/>
      <c r="Q316" s="170"/>
      <c r="R316" s="170"/>
      <c r="S316" s="170"/>
      <c r="T316" s="170"/>
      <c r="U316" s="170"/>
      <c r="V316" s="170"/>
      <c r="W316" s="170"/>
      <c r="X316" s="170"/>
      <c r="Y316" s="170"/>
      <c r="Z316" s="170"/>
    </row>
    <row r="317" spans="1:26" ht="15.75" customHeight="1" x14ac:dyDescent="0.2">
      <c r="A317" s="170"/>
      <c r="B317" s="170"/>
      <c r="C317" s="170"/>
      <c r="D317" s="170"/>
      <c r="E317" s="170"/>
      <c r="F317" s="170"/>
      <c r="G317" s="170"/>
      <c r="H317" s="170"/>
      <c r="I317" s="170"/>
      <c r="J317" s="170"/>
      <c r="K317" s="170"/>
      <c r="L317" s="170"/>
      <c r="M317" s="170"/>
      <c r="N317" s="170"/>
      <c r="O317" s="170"/>
      <c r="P317" s="170"/>
      <c r="Q317" s="170"/>
      <c r="R317" s="170"/>
      <c r="S317" s="170"/>
      <c r="T317" s="170"/>
      <c r="U317" s="170"/>
      <c r="V317" s="170"/>
      <c r="W317" s="170"/>
      <c r="X317" s="170"/>
      <c r="Y317" s="170"/>
      <c r="Z317" s="170"/>
    </row>
    <row r="318" spans="1:26" ht="15.75" customHeight="1" x14ac:dyDescent="0.2">
      <c r="A318" s="170"/>
      <c r="B318" s="170"/>
      <c r="C318" s="170"/>
      <c r="D318" s="170"/>
      <c r="E318" s="170"/>
      <c r="F318" s="170"/>
      <c r="G318" s="170"/>
      <c r="H318" s="170"/>
      <c r="I318" s="170"/>
      <c r="J318" s="170"/>
      <c r="K318" s="170"/>
      <c r="L318" s="170"/>
      <c r="M318" s="170"/>
      <c r="N318" s="170"/>
      <c r="O318" s="170"/>
      <c r="P318" s="170"/>
      <c r="Q318" s="170"/>
      <c r="R318" s="170"/>
      <c r="S318" s="170"/>
      <c r="T318" s="170"/>
      <c r="U318" s="170"/>
      <c r="V318" s="170"/>
      <c r="W318" s="170"/>
      <c r="X318" s="170"/>
      <c r="Y318" s="170"/>
      <c r="Z318" s="170"/>
    </row>
    <row r="319" spans="1:26" ht="15.75" customHeight="1" x14ac:dyDescent="0.2">
      <c r="A319" s="170"/>
      <c r="B319" s="170"/>
      <c r="C319" s="170"/>
      <c r="D319" s="170"/>
      <c r="E319" s="170"/>
      <c r="F319" s="170"/>
      <c r="G319" s="170"/>
      <c r="H319" s="170"/>
      <c r="I319" s="170"/>
      <c r="J319" s="170"/>
      <c r="K319" s="170"/>
      <c r="L319" s="170"/>
      <c r="M319" s="170"/>
      <c r="N319" s="170"/>
      <c r="O319" s="170"/>
      <c r="P319" s="170"/>
      <c r="Q319" s="170"/>
      <c r="R319" s="170"/>
      <c r="S319" s="170"/>
      <c r="T319" s="170"/>
      <c r="U319" s="170"/>
      <c r="V319" s="170"/>
      <c r="W319" s="170"/>
      <c r="X319" s="170"/>
      <c r="Y319" s="170"/>
      <c r="Z319" s="170"/>
    </row>
    <row r="320" spans="1:26" ht="15.75" customHeight="1" x14ac:dyDescent="0.2">
      <c r="A320" s="170"/>
      <c r="B320" s="170"/>
      <c r="C320" s="170"/>
      <c r="D320" s="170"/>
      <c r="E320" s="170"/>
      <c r="F320" s="170"/>
      <c r="G320" s="170"/>
      <c r="H320" s="170"/>
      <c r="I320" s="170"/>
      <c r="J320" s="170"/>
      <c r="K320" s="170"/>
      <c r="L320" s="170"/>
      <c r="M320" s="170"/>
      <c r="N320" s="170"/>
      <c r="O320" s="170"/>
      <c r="P320" s="170"/>
      <c r="Q320" s="170"/>
      <c r="R320" s="170"/>
      <c r="S320" s="170"/>
      <c r="T320" s="170"/>
      <c r="U320" s="170"/>
      <c r="V320" s="170"/>
      <c r="W320" s="170"/>
      <c r="X320" s="170"/>
      <c r="Y320" s="170"/>
      <c r="Z320" s="170"/>
    </row>
    <row r="321" spans="1:26" ht="15.75" customHeight="1" x14ac:dyDescent="0.2">
      <c r="A321" s="170"/>
      <c r="B321" s="170"/>
      <c r="C321" s="170"/>
      <c r="D321" s="170"/>
      <c r="E321" s="170"/>
      <c r="F321" s="170"/>
      <c r="G321" s="170"/>
      <c r="H321" s="170"/>
      <c r="I321" s="170"/>
      <c r="J321" s="170"/>
      <c r="K321" s="170"/>
      <c r="L321" s="170"/>
      <c r="M321" s="170"/>
      <c r="N321" s="170"/>
      <c r="O321" s="170"/>
      <c r="P321" s="170"/>
      <c r="Q321" s="170"/>
      <c r="R321" s="170"/>
      <c r="S321" s="170"/>
      <c r="T321" s="170"/>
      <c r="U321" s="170"/>
      <c r="V321" s="170"/>
      <c r="W321" s="170"/>
      <c r="X321" s="170"/>
      <c r="Y321" s="170"/>
      <c r="Z321" s="170"/>
    </row>
    <row r="322" spans="1:26" ht="15.75" customHeight="1" x14ac:dyDescent="0.2">
      <c r="A322" s="170"/>
      <c r="B322" s="170"/>
      <c r="C322" s="170"/>
      <c r="D322" s="170"/>
      <c r="E322" s="170"/>
      <c r="F322" s="170"/>
      <c r="G322" s="170"/>
      <c r="H322" s="170"/>
      <c r="I322" s="170"/>
      <c r="J322" s="170"/>
      <c r="K322" s="170"/>
      <c r="L322" s="170"/>
      <c r="M322" s="170"/>
      <c r="N322" s="170"/>
      <c r="O322" s="170"/>
      <c r="P322" s="170"/>
      <c r="Q322" s="170"/>
      <c r="R322" s="170"/>
      <c r="S322" s="170"/>
      <c r="T322" s="170"/>
      <c r="U322" s="170"/>
      <c r="V322" s="170"/>
      <c r="W322" s="170"/>
      <c r="X322" s="170"/>
      <c r="Y322" s="170"/>
      <c r="Z322" s="170"/>
    </row>
    <row r="323" spans="1:26" ht="15.75" customHeight="1" x14ac:dyDescent="0.2">
      <c r="A323" s="170"/>
      <c r="B323" s="170"/>
      <c r="C323" s="170"/>
      <c r="D323" s="170"/>
      <c r="E323" s="170"/>
      <c r="F323" s="170"/>
      <c r="G323" s="170"/>
      <c r="H323" s="170"/>
      <c r="I323" s="170"/>
      <c r="J323" s="170"/>
      <c r="K323" s="170"/>
      <c r="L323" s="170"/>
      <c r="M323" s="170"/>
      <c r="N323" s="170"/>
      <c r="O323" s="170"/>
      <c r="P323" s="170"/>
      <c r="Q323" s="170"/>
      <c r="R323" s="170"/>
      <c r="S323" s="170"/>
      <c r="T323" s="170"/>
      <c r="U323" s="170"/>
      <c r="V323" s="170"/>
      <c r="W323" s="170"/>
      <c r="X323" s="170"/>
      <c r="Y323" s="170"/>
      <c r="Z323" s="170"/>
    </row>
    <row r="324" spans="1:26" ht="15.75" customHeight="1" x14ac:dyDescent="0.2">
      <c r="A324" s="170"/>
      <c r="B324" s="170"/>
      <c r="C324" s="170"/>
      <c r="D324" s="170"/>
      <c r="E324" s="170"/>
      <c r="F324" s="170"/>
      <c r="G324" s="170"/>
      <c r="H324" s="170"/>
      <c r="I324" s="170"/>
      <c r="J324" s="170"/>
      <c r="K324" s="170"/>
      <c r="L324" s="170"/>
      <c r="M324" s="170"/>
      <c r="N324" s="170"/>
      <c r="O324" s="170"/>
      <c r="P324" s="170"/>
      <c r="Q324" s="170"/>
      <c r="R324" s="170"/>
      <c r="S324" s="170"/>
      <c r="T324" s="170"/>
      <c r="U324" s="170"/>
      <c r="V324" s="170"/>
      <c r="W324" s="170"/>
      <c r="X324" s="170"/>
      <c r="Y324" s="170"/>
      <c r="Z324" s="170"/>
    </row>
    <row r="325" spans="1:26" ht="15.75" customHeight="1" x14ac:dyDescent="0.2">
      <c r="A325" s="170"/>
      <c r="B325" s="170"/>
      <c r="C325" s="170"/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N325" s="170"/>
      <c r="O325" s="170"/>
      <c r="P325" s="170"/>
      <c r="Q325" s="170"/>
      <c r="R325" s="170"/>
      <c r="S325" s="170"/>
      <c r="T325" s="170"/>
      <c r="U325" s="170"/>
      <c r="V325" s="170"/>
      <c r="W325" s="170"/>
      <c r="X325" s="170"/>
      <c r="Y325" s="170"/>
      <c r="Z325" s="170"/>
    </row>
    <row r="326" spans="1:26" ht="15.75" customHeight="1" x14ac:dyDescent="0.2">
      <c r="A326" s="170"/>
      <c r="B326" s="170"/>
      <c r="C326" s="170"/>
      <c r="D326" s="170"/>
      <c r="E326" s="170"/>
      <c r="F326" s="170"/>
      <c r="G326" s="170"/>
      <c r="H326" s="170"/>
      <c r="I326" s="170"/>
      <c r="J326" s="170"/>
      <c r="K326" s="170"/>
      <c r="L326" s="170"/>
      <c r="M326" s="170"/>
      <c r="N326" s="170"/>
      <c r="O326" s="170"/>
      <c r="P326" s="170"/>
      <c r="Q326" s="170"/>
      <c r="R326" s="170"/>
      <c r="S326" s="170"/>
      <c r="T326" s="170"/>
      <c r="U326" s="170"/>
      <c r="V326" s="170"/>
      <c r="W326" s="170"/>
      <c r="X326" s="170"/>
      <c r="Y326" s="170"/>
      <c r="Z326" s="170"/>
    </row>
    <row r="327" spans="1:26" ht="15.75" customHeight="1" x14ac:dyDescent="0.2">
      <c r="A327" s="170"/>
      <c r="B327" s="170"/>
      <c r="C327" s="170"/>
      <c r="D327" s="170"/>
      <c r="E327" s="170"/>
      <c r="F327" s="170"/>
      <c r="G327" s="170"/>
      <c r="H327" s="170"/>
      <c r="I327" s="170"/>
      <c r="J327" s="170"/>
      <c r="K327" s="170"/>
      <c r="L327" s="170"/>
      <c r="M327" s="170"/>
      <c r="N327" s="170"/>
      <c r="O327" s="170"/>
      <c r="P327" s="170"/>
      <c r="Q327" s="170"/>
      <c r="R327" s="170"/>
      <c r="S327" s="170"/>
      <c r="T327" s="170"/>
      <c r="U327" s="170"/>
      <c r="V327" s="170"/>
      <c r="W327" s="170"/>
      <c r="X327" s="170"/>
      <c r="Y327" s="170"/>
      <c r="Z327" s="170"/>
    </row>
    <row r="328" spans="1:26" ht="15.75" customHeight="1" x14ac:dyDescent="0.2">
      <c r="A328" s="170"/>
      <c r="B328" s="170"/>
      <c r="C328" s="170"/>
      <c r="D328" s="170"/>
      <c r="E328" s="170"/>
      <c r="F328" s="170"/>
      <c r="G328" s="170"/>
      <c r="H328" s="170"/>
      <c r="I328" s="170"/>
      <c r="J328" s="170"/>
      <c r="K328" s="170"/>
      <c r="L328" s="170"/>
      <c r="M328" s="170"/>
      <c r="N328" s="170"/>
      <c r="O328" s="170"/>
      <c r="P328" s="170"/>
      <c r="Q328" s="170"/>
      <c r="R328" s="170"/>
      <c r="S328" s="170"/>
      <c r="T328" s="170"/>
      <c r="U328" s="170"/>
      <c r="V328" s="170"/>
      <c r="W328" s="170"/>
      <c r="X328" s="170"/>
      <c r="Y328" s="170"/>
      <c r="Z328" s="170"/>
    </row>
    <row r="329" spans="1:26" ht="15.75" customHeight="1" x14ac:dyDescent="0.2">
      <c r="A329" s="170"/>
      <c r="B329" s="170"/>
      <c r="C329" s="170"/>
      <c r="D329" s="170"/>
      <c r="E329" s="170"/>
      <c r="F329" s="170"/>
      <c r="G329" s="170"/>
      <c r="H329" s="170"/>
      <c r="I329" s="170"/>
      <c r="J329" s="170"/>
      <c r="K329" s="170"/>
      <c r="L329" s="170"/>
      <c r="M329" s="170"/>
      <c r="N329" s="170"/>
      <c r="O329" s="170"/>
      <c r="P329" s="170"/>
      <c r="Q329" s="170"/>
      <c r="R329" s="170"/>
      <c r="S329" s="170"/>
      <c r="T329" s="170"/>
      <c r="U329" s="170"/>
      <c r="V329" s="170"/>
      <c r="W329" s="170"/>
      <c r="X329" s="170"/>
      <c r="Y329" s="170"/>
      <c r="Z329" s="170"/>
    </row>
    <row r="330" spans="1:26" ht="15.75" customHeight="1" x14ac:dyDescent="0.2">
      <c r="A330" s="170"/>
      <c r="B330" s="170"/>
      <c r="C330" s="170"/>
      <c r="D330" s="170"/>
      <c r="E330" s="170"/>
      <c r="F330" s="170"/>
      <c r="G330" s="170"/>
      <c r="H330" s="170"/>
      <c r="I330" s="170"/>
      <c r="J330" s="170"/>
      <c r="K330" s="170"/>
      <c r="L330" s="170"/>
      <c r="M330" s="170"/>
      <c r="N330" s="170"/>
      <c r="O330" s="170"/>
      <c r="P330" s="170"/>
      <c r="Q330" s="170"/>
      <c r="R330" s="170"/>
      <c r="S330" s="170"/>
      <c r="T330" s="170"/>
      <c r="U330" s="170"/>
      <c r="V330" s="170"/>
      <c r="W330" s="170"/>
      <c r="X330" s="170"/>
      <c r="Y330" s="170"/>
      <c r="Z330" s="170"/>
    </row>
    <row r="331" spans="1:26" ht="15.75" customHeight="1" x14ac:dyDescent="0.2">
      <c r="A331" s="170"/>
      <c r="B331" s="170"/>
      <c r="C331" s="170"/>
      <c r="D331" s="170"/>
      <c r="E331" s="170"/>
      <c r="F331" s="170"/>
      <c r="G331" s="170"/>
      <c r="H331" s="170"/>
      <c r="I331" s="170"/>
      <c r="J331" s="170"/>
      <c r="K331" s="170"/>
      <c r="L331" s="170"/>
      <c r="M331" s="170"/>
      <c r="N331" s="170"/>
      <c r="O331" s="170"/>
      <c r="P331" s="170"/>
      <c r="Q331" s="170"/>
      <c r="R331" s="170"/>
      <c r="S331" s="170"/>
      <c r="T331" s="170"/>
      <c r="U331" s="170"/>
      <c r="V331" s="170"/>
      <c r="W331" s="170"/>
      <c r="X331" s="170"/>
      <c r="Y331" s="170"/>
      <c r="Z331" s="170"/>
    </row>
    <row r="332" spans="1:26" ht="15.75" customHeight="1" x14ac:dyDescent="0.2">
      <c r="A332" s="170"/>
      <c r="B332" s="170"/>
      <c r="C332" s="170"/>
      <c r="D332" s="170"/>
      <c r="E332" s="170"/>
      <c r="F332" s="170"/>
      <c r="G332" s="170"/>
      <c r="H332" s="170"/>
      <c r="I332" s="170"/>
      <c r="J332" s="170"/>
      <c r="K332" s="170"/>
      <c r="L332" s="170"/>
      <c r="M332" s="170"/>
      <c r="N332" s="170"/>
      <c r="O332" s="170"/>
      <c r="P332" s="170"/>
      <c r="Q332" s="170"/>
      <c r="R332" s="170"/>
      <c r="S332" s="170"/>
      <c r="T332" s="170"/>
      <c r="U332" s="170"/>
      <c r="V332" s="170"/>
      <c r="W332" s="170"/>
      <c r="X332" s="170"/>
      <c r="Y332" s="170"/>
      <c r="Z332" s="170"/>
    </row>
    <row r="333" spans="1:26" ht="15.75" customHeight="1" x14ac:dyDescent="0.2">
      <c r="A333" s="170"/>
      <c r="B333" s="170"/>
      <c r="C333" s="170"/>
      <c r="D333" s="170"/>
      <c r="E333" s="170"/>
      <c r="F333" s="170"/>
      <c r="G333" s="170"/>
      <c r="H333" s="170"/>
      <c r="I333" s="170"/>
      <c r="J333" s="170"/>
      <c r="K333" s="170"/>
      <c r="L333" s="170"/>
      <c r="M333" s="170"/>
      <c r="N333" s="170"/>
      <c r="O333" s="170"/>
      <c r="P333" s="170"/>
      <c r="Q333" s="170"/>
      <c r="R333" s="170"/>
      <c r="S333" s="170"/>
      <c r="T333" s="170"/>
      <c r="U333" s="170"/>
      <c r="V333" s="170"/>
      <c r="W333" s="170"/>
      <c r="X333" s="170"/>
      <c r="Y333" s="170"/>
      <c r="Z333" s="170"/>
    </row>
    <row r="334" spans="1:26" ht="15.75" customHeight="1" x14ac:dyDescent="0.2">
      <c r="A334" s="170"/>
      <c r="B334" s="170"/>
      <c r="C334" s="170"/>
      <c r="D334" s="170"/>
      <c r="E334" s="170"/>
      <c r="F334" s="170"/>
      <c r="G334" s="170"/>
      <c r="H334" s="170"/>
      <c r="I334" s="170"/>
      <c r="J334" s="170"/>
      <c r="K334" s="170"/>
      <c r="L334" s="170"/>
      <c r="M334" s="170"/>
      <c r="N334" s="170"/>
      <c r="O334" s="170"/>
      <c r="P334" s="170"/>
      <c r="Q334" s="170"/>
      <c r="R334" s="170"/>
      <c r="S334" s="170"/>
      <c r="T334" s="170"/>
      <c r="U334" s="170"/>
      <c r="V334" s="170"/>
      <c r="W334" s="170"/>
      <c r="X334" s="170"/>
      <c r="Y334" s="170"/>
      <c r="Z334" s="170"/>
    </row>
    <row r="335" spans="1:26" ht="15.75" customHeight="1" x14ac:dyDescent="0.2">
      <c r="A335" s="170"/>
      <c r="B335" s="170"/>
      <c r="C335" s="170"/>
      <c r="D335" s="170"/>
      <c r="E335" s="170"/>
      <c r="F335" s="170"/>
      <c r="G335" s="170"/>
      <c r="H335" s="170"/>
      <c r="I335" s="170"/>
      <c r="J335" s="170"/>
      <c r="K335" s="170"/>
      <c r="L335" s="170"/>
      <c r="M335" s="170"/>
      <c r="N335" s="170"/>
      <c r="O335" s="170"/>
      <c r="P335" s="170"/>
      <c r="Q335" s="170"/>
      <c r="R335" s="170"/>
      <c r="S335" s="170"/>
      <c r="T335" s="170"/>
      <c r="U335" s="170"/>
      <c r="V335" s="170"/>
      <c r="W335" s="170"/>
      <c r="X335" s="170"/>
      <c r="Y335" s="170"/>
      <c r="Z335" s="170"/>
    </row>
    <row r="336" spans="1:26" ht="15.75" customHeight="1" x14ac:dyDescent="0.2">
      <c r="A336" s="170"/>
      <c r="B336" s="170"/>
      <c r="C336" s="170"/>
      <c r="D336" s="170"/>
      <c r="E336" s="170"/>
      <c r="F336" s="170"/>
      <c r="G336" s="170"/>
      <c r="H336" s="170"/>
      <c r="I336" s="170"/>
      <c r="J336" s="170"/>
      <c r="K336" s="170"/>
      <c r="L336" s="170"/>
      <c r="M336" s="170"/>
      <c r="N336" s="170"/>
      <c r="O336" s="170"/>
      <c r="P336" s="170"/>
      <c r="Q336" s="170"/>
      <c r="R336" s="170"/>
      <c r="S336" s="170"/>
      <c r="T336" s="170"/>
      <c r="U336" s="170"/>
      <c r="V336" s="170"/>
      <c r="W336" s="170"/>
      <c r="X336" s="170"/>
      <c r="Y336" s="170"/>
      <c r="Z336" s="170"/>
    </row>
    <row r="337" spans="1:26" ht="15.75" customHeight="1" x14ac:dyDescent="0.2">
      <c r="A337" s="170"/>
      <c r="B337" s="170"/>
      <c r="C337" s="170"/>
      <c r="D337" s="170"/>
      <c r="E337" s="170"/>
      <c r="F337" s="170"/>
      <c r="G337" s="170"/>
      <c r="H337" s="170"/>
      <c r="I337" s="170"/>
      <c r="J337" s="170"/>
      <c r="K337" s="170"/>
      <c r="L337" s="170"/>
      <c r="M337" s="170"/>
      <c r="N337" s="170"/>
      <c r="O337" s="170"/>
      <c r="P337" s="170"/>
      <c r="Q337" s="170"/>
      <c r="R337" s="170"/>
      <c r="S337" s="170"/>
      <c r="T337" s="170"/>
      <c r="U337" s="170"/>
      <c r="V337" s="170"/>
      <c r="W337" s="170"/>
      <c r="X337" s="170"/>
      <c r="Y337" s="170"/>
      <c r="Z337" s="170"/>
    </row>
    <row r="338" spans="1:26" ht="15.75" customHeight="1" x14ac:dyDescent="0.2">
      <c r="A338" s="170"/>
      <c r="B338" s="170"/>
      <c r="C338" s="170"/>
      <c r="D338" s="170"/>
      <c r="E338" s="170"/>
      <c r="F338" s="170"/>
      <c r="G338" s="170"/>
      <c r="H338" s="170"/>
      <c r="I338" s="170"/>
      <c r="J338" s="170"/>
      <c r="K338" s="170"/>
      <c r="L338" s="170"/>
      <c r="M338" s="170"/>
      <c r="N338" s="170"/>
      <c r="O338" s="170"/>
      <c r="P338" s="170"/>
      <c r="Q338" s="170"/>
      <c r="R338" s="170"/>
      <c r="S338" s="170"/>
      <c r="T338" s="170"/>
      <c r="U338" s="170"/>
      <c r="V338" s="170"/>
      <c r="W338" s="170"/>
      <c r="X338" s="170"/>
      <c r="Y338" s="170"/>
      <c r="Z338" s="170"/>
    </row>
    <row r="339" spans="1:26" ht="15.75" customHeight="1" x14ac:dyDescent="0.2">
      <c r="A339" s="170"/>
      <c r="B339" s="170"/>
      <c r="C339" s="170"/>
      <c r="D339" s="170"/>
      <c r="E339" s="170"/>
      <c r="F339" s="170"/>
      <c r="G339" s="170"/>
      <c r="H339" s="170"/>
      <c r="I339" s="170"/>
      <c r="J339" s="170"/>
      <c r="K339" s="170"/>
      <c r="L339" s="170"/>
      <c r="M339" s="170"/>
      <c r="N339" s="170"/>
      <c r="O339" s="170"/>
      <c r="P339" s="170"/>
      <c r="Q339" s="170"/>
      <c r="R339" s="170"/>
      <c r="S339" s="170"/>
      <c r="T339" s="170"/>
      <c r="U339" s="170"/>
      <c r="V339" s="170"/>
      <c r="W339" s="170"/>
      <c r="X339" s="170"/>
      <c r="Y339" s="170"/>
      <c r="Z339" s="170"/>
    </row>
    <row r="340" spans="1:26" ht="15.75" customHeight="1" x14ac:dyDescent="0.2">
      <c r="A340" s="170"/>
      <c r="B340" s="170"/>
      <c r="C340" s="170"/>
      <c r="D340" s="170"/>
      <c r="E340" s="170"/>
      <c r="F340" s="170"/>
      <c r="G340" s="170"/>
      <c r="H340" s="170"/>
      <c r="I340" s="170"/>
      <c r="J340" s="170"/>
      <c r="K340" s="170"/>
      <c r="L340" s="170"/>
      <c r="M340" s="170"/>
      <c r="N340" s="170"/>
      <c r="O340" s="170"/>
      <c r="P340" s="170"/>
      <c r="Q340" s="170"/>
      <c r="R340" s="170"/>
      <c r="S340" s="170"/>
      <c r="T340" s="170"/>
      <c r="U340" s="170"/>
      <c r="V340" s="170"/>
      <c r="W340" s="170"/>
      <c r="X340" s="170"/>
      <c r="Y340" s="170"/>
      <c r="Z340" s="170"/>
    </row>
    <row r="341" spans="1:26" ht="15.75" customHeight="1" x14ac:dyDescent="0.2">
      <c r="A341" s="170"/>
      <c r="B341" s="170"/>
      <c r="C341" s="170"/>
      <c r="D341" s="170"/>
      <c r="E341" s="170"/>
      <c r="F341" s="170"/>
      <c r="G341" s="170"/>
      <c r="H341" s="170"/>
      <c r="I341" s="170"/>
      <c r="J341" s="170"/>
      <c r="K341" s="170"/>
      <c r="L341" s="170"/>
      <c r="M341" s="170"/>
      <c r="N341" s="170"/>
      <c r="O341" s="170"/>
      <c r="P341" s="170"/>
      <c r="Q341" s="170"/>
      <c r="R341" s="170"/>
      <c r="S341" s="170"/>
      <c r="T341" s="170"/>
      <c r="U341" s="170"/>
      <c r="V341" s="170"/>
      <c r="W341" s="170"/>
      <c r="X341" s="170"/>
      <c r="Y341" s="170"/>
      <c r="Z341" s="170"/>
    </row>
    <row r="342" spans="1:26" ht="15.75" customHeight="1" x14ac:dyDescent="0.2">
      <c r="A342" s="170"/>
      <c r="B342" s="170"/>
      <c r="C342" s="170"/>
      <c r="D342" s="170"/>
      <c r="E342" s="170"/>
      <c r="F342" s="170"/>
      <c r="G342" s="170"/>
      <c r="H342" s="170"/>
      <c r="I342" s="170"/>
      <c r="J342" s="170"/>
      <c r="K342" s="170"/>
      <c r="L342" s="170"/>
      <c r="M342" s="170"/>
      <c r="N342" s="170"/>
      <c r="O342" s="170"/>
      <c r="P342" s="170"/>
      <c r="Q342" s="170"/>
      <c r="R342" s="170"/>
      <c r="S342" s="170"/>
      <c r="T342" s="170"/>
      <c r="U342" s="170"/>
      <c r="V342" s="170"/>
      <c r="W342" s="170"/>
      <c r="X342" s="170"/>
      <c r="Y342" s="170"/>
      <c r="Z342" s="170"/>
    </row>
    <row r="343" spans="1:26" ht="15.75" customHeight="1" x14ac:dyDescent="0.2">
      <c r="A343" s="170"/>
      <c r="B343" s="170"/>
      <c r="C343" s="170"/>
      <c r="D343" s="170"/>
      <c r="E343" s="170"/>
      <c r="F343" s="170"/>
      <c r="G343" s="170"/>
      <c r="H343" s="170"/>
      <c r="I343" s="170"/>
      <c r="J343" s="170"/>
      <c r="K343" s="170"/>
      <c r="L343" s="170"/>
      <c r="M343" s="170"/>
      <c r="N343" s="170"/>
      <c r="O343" s="170"/>
      <c r="P343" s="170"/>
      <c r="Q343" s="170"/>
      <c r="R343" s="170"/>
      <c r="S343" s="170"/>
      <c r="T343" s="170"/>
      <c r="U343" s="170"/>
      <c r="V343" s="170"/>
      <c r="W343" s="170"/>
      <c r="X343" s="170"/>
      <c r="Y343" s="170"/>
      <c r="Z343" s="170"/>
    </row>
    <row r="344" spans="1:26" ht="15.75" customHeight="1" x14ac:dyDescent="0.2">
      <c r="A344" s="170"/>
      <c r="B344" s="170"/>
      <c r="C344" s="170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  <c r="N344" s="170"/>
      <c r="O344" s="170"/>
      <c r="P344" s="170"/>
      <c r="Q344" s="170"/>
      <c r="R344" s="170"/>
      <c r="S344" s="170"/>
      <c r="T344" s="170"/>
      <c r="U344" s="170"/>
      <c r="V344" s="170"/>
      <c r="W344" s="170"/>
      <c r="X344" s="170"/>
      <c r="Y344" s="170"/>
      <c r="Z344" s="170"/>
    </row>
    <row r="345" spans="1:26" ht="15.75" customHeight="1" x14ac:dyDescent="0.2">
      <c r="A345" s="170"/>
      <c r="B345" s="170"/>
      <c r="C345" s="170"/>
      <c r="D345" s="170"/>
      <c r="E345" s="170"/>
      <c r="F345" s="170"/>
      <c r="G345" s="170"/>
      <c r="H345" s="170"/>
      <c r="I345" s="170"/>
      <c r="J345" s="170"/>
      <c r="K345" s="170"/>
      <c r="L345" s="170"/>
      <c r="M345" s="170"/>
      <c r="N345" s="170"/>
      <c r="O345" s="170"/>
      <c r="P345" s="170"/>
      <c r="Q345" s="170"/>
      <c r="R345" s="170"/>
      <c r="S345" s="170"/>
      <c r="T345" s="170"/>
      <c r="U345" s="170"/>
      <c r="V345" s="170"/>
      <c r="W345" s="170"/>
      <c r="X345" s="170"/>
      <c r="Y345" s="170"/>
      <c r="Z345" s="170"/>
    </row>
    <row r="346" spans="1:26" ht="15.75" customHeight="1" x14ac:dyDescent="0.2">
      <c r="A346" s="170"/>
      <c r="B346" s="170"/>
      <c r="C346" s="170"/>
      <c r="D346" s="170"/>
      <c r="E346" s="170"/>
      <c r="F346" s="170"/>
      <c r="G346" s="170"/>
      <c r="H346" s="170"/>
      <c r="I346" s="170"/>
      <c r="J346" s="170"/>
      <c r="K346" s="170"/>
      <c r="L346" s="170"/>
      <c r="M346" s="170"/>
      <c r="N346" s="170"/>
      <c r="O346" s="170"/>
      <c r="P346" s="170"/>
      <c r="Q346" s="170"/>
      <c r="R346" s="170"/>
      <c r="S346" s="170"/>
      <c r="T346" s="170"/>
      <c r="U346" s="170"/>
      <c r="V346" s="170"/>
      <c r="W346" s="170"/>
      <c r="X346" s="170"/>
      <c r="Y346" s="170"/>
      <c r="Z346" s="170"/>
    </row>
    <row r="347" spans="1:26" ht="15.75" customHeight="1" x14ac:dyDescent="0.2">
      <c r="A347" s="170"/>
      <c r="B347" s="170"/>
      <c r="C347" s="170"/>
      <c r="D347" s="170"/>
      <c r="E347" s="170"/>
      <c r="F347" s="170"/>
      <c r="G347" s="170"/>
      <c r="H347" s="170"/>
      <c r="I347" s="170"/>
      <c r="J347" s="170"/>
      <c r="K347" s="170"/>
      <c r="L347" s="170"/>
      <c r="M347" s="170"/>
      <c r="N347" s="170"/>
      <c r="O347" s="170"/>
      <c r="P347" s="170"/>
      <c r="Q347" s="170"/>
      <c r="R347" s="170"/>
      <c r="S347" s="170"/>
      <c r="T347" s="170"/>
      <c r="U347" s="170"/>
      <c r="V347" s="170"/>
      <c r="W347" s="170"/>
      <c r="X347" s="170"/>
      <c r="Y347" s="170"/>
      <c r="Z347" s="170"/>
    </row>
    <row r="348" spans="1:26" ht="15.75" customHeight="1" x14ac:dyDescent="0.2">
      <c r="A348" s="170"/>
      <c r="B348" s="170"/>
      <c r="C348" s="170"/>
      <c r="D348" s="170"/>
      <c r="E348" s="170"/>
      <c r="F348" s="170"/>
      <c r="G348" s="170"/>
      <c r="H348" s="170"/>
      <c r="I348" s="170"/>
      <c r="J348" s="170"/>
      <c r="K348" s="170"/>
      <c r="L348" s="170"/>
      <c r="M348" s="170"/>
      <c r="N348" s="170"/>
      <c r="O348" s="170"/>
      <c r="P348" s="170"/>
      <c r="Q348" s="170"/>
      <c r="R348" s="170"/>
      <c r="S348" s="170"/>
      <c r="T348" s="170"/>
      <c r="U348" s="170"/>
      <c r="V348" s="170"/>
      <c r="W348" s="170"/>
      <c r="X348" s="170"/>
      <c r="Y348" s="170"/>
      <c r="Z348" s="170"/>
    </row>
    <row r="349" spans="1:26" ht="15.75" customHeight="1" x14ac:dyDescent="0.2">
      <c r="A349" s="170"/>
      <c r="B349" s="170"/>
      <c r="C349" s="170"/>
      <c r="D349" s="170"/>
      <c r="E349" s="170"/>
      <c r="F349" s="170"/>
      <c r="G349" s="170"/>
      <c r="H349" s="170"/>
      <c r="I349" s="170"/>
      <c r="J349" s="170"/>
      <c r="K349" s="170"/>
      <c r="L349" s="170"/>
      <c r="M349" s="170"/>
      <c r="N349" s="170"/>
      <c r="O349" s="170"/>
      <c r="P349" s="170"/>
      <c r="Q349" s="170"/>
      <c r="R349" s="170"/>
      <c r="S349" s="170"/>
      <c r="T349" s="170"/>
      <c r="U349" s="170"/>
      <c r="V349" s="170"/>
      <c r="W349" s="170"/>
      <c r="X349" s="170"/>
      <c r="Y349" s="170"/>
      <c r="Z349" s="170"/>
    </row>
    <row r="350" spans="1:26" ht="15.75" customHeight="1" x14ac:dyDescent="0.2">
      <c r="A350" s="170"/>
      <c r="B350" s="170"/>
      <c r="C350" s="170"/>
      <c r="D350" s="170"/>
      <c r="E350" s="170"/>
      <c r="F350" s="170"/>
      <c r="G350" s="170"/>
      <c r="H350" s="170"/>
      <c r="I350" s="170"/>
      <c r="J350" s="170"/>
      <c r="K350" s="170"/>
      <c r="L350" s="170"/>
      <c r="M350" s="170"/>
      <c r="N350" s="170"/>
      <c r="O350" s="170"/>
      <c r="P350" s="170"/>
      <c r="Q350" s="170"/>
      <c r="R350" s="170"/>
      <c r="S350" s="170"/>
      <c r="T350" s="170"/>
      <c r="U350" s="170"/>
      <c r="V350" s="170"/>
      <c r="W350" s="170"/>
      <c r="X350" s="170"/>
      <c r="Y350" s="170"/>
      <c r="Z350" s="170"/>
    </row>
    <row r="351" spans="1:26" ht="15.75" customHeight="1" x14ac:dyDescent="0.2">
      <c r="A351" s="170"/>
      <c r="B351" s="170"/>
      <c r="C351" s="170"/>
      <c r="D351" s="170"/>
      <c r="E351" s="170"/>
      <c r="F351" s="170"/>
      <c r="G351" s="170"/>
      <c r="H351" s="170"/>
      <c r="I351" s="170"/>
      <c r="J351" s="170"/>
      <c r="K351" s="170"/>
      <c r="L351" s="170"/>
      <c r="M351" s="170"/>
      <c r="N351" s="170"/>
      <c r="O351" s="170"/>
      <c r="P351" s="170"/>
      <c r="Q351" s="170"/>
      <c r="R351" s="170"/>
      <c r="S351" s="170"/>
      <c r="T351" s="170"/>
      <c r="U351" s="170"/>
      <c r="V351" s="170"/>
      <c r="W351" s="170"/>
      <c r="X351" s="170"/>
      <c r="Y351" s="170"/>
      <c r="Z351" s="170"/>
    </row>
    <row r="352" spans="1:26" ht="15.75" customHeight="1" x14ac:dyDescent="0.2">
      <c r="A352" s="170"/>
      <c r="B352" s="170"/>
      <c r="C352" s="170"/>
      <c r="D352" s="170"/>
      <c r="E352" s="170"/>
      <c r="F352" s="170"/>
      <c r="G352" s="170"/>
      <c r="H352" s="170"/>
      <c r="I352" s="170"/>
      <c r="J352" s="170"/>
      <c r="K352" s="170"/>
      <c r="L352" s="170"/>
      <c r="M352" s="170"/>
      <c r="N352" s="170"/>
      <c r="O352" s="170"/>
      <c r="P352" s="170"/>
      <c r="Q352" s="170"/>
      <c r="R352" s="170"/>
      <c r="S352" s="170"/>
      <c r="T352" s="170"/>
      <c r="U352" s="170"/>
      <c r="V352" s="170"/>
      <c r="W352" s="170"/>
      <c r="X352" s="170"/>
      <c r="Y352" s="170"/>
      <c r="Z352" s="170"/>
    </row>
    <row r="353" spans="1:26" ht="15.75" customHeight="1" x14ac:dyDescent="0.2">
      <c r="A353" s="170"/>
      <c r="B353" s="170"/>
      <c r="C353" s="170"/>
      <c r="D353" s="170"/>
      <c r="E353" s="170"/>
      <c r="F353" s="170"/>
      <c r="G353" s="170"/>
      <c r="H353" s="170"/>
      <c r="I353" s="170"/>
      <c r="J353" s="170"/>
      <c r="K353" s="170"/>
      <c r="L353" s="170"/>
      <c r="M353" s="170"/>
      <c r="N353" s="170"/>
      <c r="O353" s="170"/>
      <c r="P353" s="170"/>
      <c r="Q353" s="170"/>
      <c r="R353" s="170"/>
      <c r="S353" s="170"/>
      <c r="T353" s="170"/>
      <c r="U353" s="170"/>
      <c r="V353" s="170"/>
      <c r="W353" s="170"/>
      <c r="X353" s="170"/>
      <c r="Y353" s="170"/>
      <c r="Z353" s="170"/>
    </row>
    <row r="354" spans="1:26" ht="15.75" customHeight="1" x14ac:dyDescent="0.2">
      <c r="A354" s="170"/>
      <c r="B354" s="170"/>
      <c r="C354" s="170"/>
      <c r="D354" s="170"/>
      <c r="E354" s="170"/>
      <c r="F354" s="170"/>
      <c r="G354" s="170"/>
      <c r="H354" s="170"/>
      <c r="I354" s="170"/>
      <c r="J354" s="170"/>
      <c r="K354" s="170"/>
      <c r="L354" s="170"/>
      <c r="M354" s="170"/>
      <c r="N354" s="170"/>
      <c r="O354" s="170"/>
      <c r="P354" s="170"/>
      <c r="Q354" s="170"/>
      <c r="R354" s="170"/>
      <c r="S354" s="170"/>
      <c r="T354" s="170"/>
      <c r="U354" s="170"/>
      <c r="V354" s="170"/>
      <c r="W354" s="170"/>
      <c r="X354" s="170"/>
      <c r="Y354" s="170"/>
      <c r="Z354" s="170"/>
    </row>
    <row r="355" spans="1:26" ht="15.75" customHeight="1" x14ac:dyDescent="0.2">
      <c r="A355" s="170"/>
      <c r="B355" s="170"/>
      <c r="C355" s="170"/>
      <c r="D355" s="170"/>
      <c r="E355" s="170"/>
      <c r="F355" s="170"/>
      <c r="G355" s="170"/>
      <c r="H355" s="170"/>
      <c r="I355" s="170"/>
      <c r="J355" s="170"/>
      <c r="K355" s="170"/>
      <c r="L355" s="170"/>
      <c r="M355" s="170"/>
      <c r="N355" s="170"/>
      <c r="O355" s="170"/>
      <c r="P355" s="170"/>
      <c r="Q355" s="170"/>
      <c r="R355" s="170"/>
      <c r="S355" s="170"/>
      <c r="T355" s="170"/>
      <c r="U355" s="170"/>
      <c r="V355" s="170"/>
      <c r="W355" s="170"/>
      <c r="X355" s="170"/>
      <c r="Y355" s="170"/>
      <c r="Z355" s="170"/>
    </row>
    <row r="356" spans="1:26" ht="15.75" customHeight="1" x14ac:dyDescent="0.2">
      <c r="A356" s="170"/>
      <c r="B356" s="170"/>
      <c r="C356" s="170"/>
      <c r="D356" s="170"/>
      <c r="E356" s="170"/>
      <c r="F356" s="170"/>
      <c r="G356" s="170"/>
      <c r="H356" s="170"/>
      <c r="I356" s="170"/>
      <c r="J356" s="170"/>
      <c r="K356" s="170"/>
      <c r="L356" s="170"/>
      <c r="M356" s="170"/>
      <c r="N356" s="170"/>
      <c r="O356" s="170"/>
      <c r="P356" s="170"/>
      <c r="Q356" s="170"/>
      <c r="R356" s="170"/>
      <c r="S356" s="170"/>
      <c r="T356" s="170"/>
      <c r="U356" s="170"/>
      <c r="V356" s="170"/>
      <c r="W356" s="170"/>
      <c r="X356" s="170"/>
      <c r="Y356" s="170"/>
      <c r="Z356" s="170"/>
    </row>
    <row r="357" spans="1:26" ht="15.75" customHeight="1" x14ac:dyDescent="0.2">
      <c r="A357" s="170"/>
      <c r="B357" s="170"/>
      <c r="C357" s="170"/>
      <c r="D357" s="170"/>
      <c r="E357" s="170"/>
      <c r="F357" s="170"/>
      <c r="G357" s="170"/>
      <c r="H357" s="170"/>
      <c r="I357" s="170"/>
      <c r="J357" s="170"/>
      <c r="K357" s="170"/>
      <c r="L357" s="170"/>
      <c r="M357" s="170"/>
      <c r="N357" s="170"/>
      <c r="O357" s="170"/>
      <c r="P357" s="170"/>
      <c r="Q357" s="170"/>
      <c r="R357" s="170"/>
      <c r="S357" s="170"/>
      <c r="T357" s="170"/>
      <c r="U357" s="170"/>
      <c r="V357" s="170"/>
      <c r="W357" s="170"/>
      <c r="X357" s="170"/>
      <c r="Y357" s="170"/>
      <c r="Z357" s="170"/>
    </row>
    <row r="358" spans="1:26" ht="15.75" customHeight="1" x14ac:dyDescent="0.2">
      <c r="A358" s="170"/>
      <c r="B358" s="170"/>
      <c r="C358" s="170"/>
      <c r="D358" s="170"/>
      <c r="E358" s="170"/>
      <c r="F358" s="170"/>
      <c r="G358" s="170"/>
      <c r="H358" s="170"/>
      <c r="I358" s="170"/>
      <c r="J358" s="170"/>
      <c r="K358" s="170"/>
      <c r="L358" s="170"/>
      <c r="M358" s="170"/>
      <c r="N358" s="170"/>
      <c r="O358" s="170"/>
      <c r="P358" s="170"/>
      <c r="Q358" s="170"/>
      <c r="R358" s="170"/>
      <c r="S358" s="170"/>
      <c r="T358" s="170"/>
      <c r="U358" s="170"/>
      <c r="V358" s="170"/>
      <c r="W358" s="170"/>
      <c r="X358" s="170"/>
      <c r="Y358" s="170"/>
      <c r="Z358" s="170"/>
    </row>
    <row r="359" spans="1:26" ht="15.75" customHeight="1" x14ac:dyDescent="0.2">
      <c r="A359" s="170"/>
      <c r="B359" s="170"/>
      <c r="C359" s="170"/>
      <c r="D359" s="170"/>
      <c r="E359" s="170"/>
      <c r="F359" s="170"/>
      <c r="G359" s="170"/>
      <c r="H359" s="170"/>
      <c r="I359" s="170"/>
      <c r="J359" s="170"/>
      <c r="K359" s="170"/>
      <c r="L359" s="170"/>
      <c r="M359" s="170"/>
      <c r="N359" s="170"/>
      <c r="O359" s="170"/>
      <c r="P359" s="170"/>
      <c r="Q359" s="170"/>
      <c r="R359" s="170"/>
      <c r="S359" s="170"/>
      <c r="T359" s="170"/>
      <c r="U359" s="170"/>
      <c r="V359" s="170"/>
      <c r="W359" s="170"/>
      <c r="X359" s="170"/>
      <c r="Y359" s="170"/>
      <c r="Z359" s="170"/>
    </row>
    <row r="360" spans="1:26" ht="15.75" customHeight="1" x14ac:dyDescent="0.2">
      <c r="A360" s="170"/>
      <c r="B360" s="170"/>
      <c r="C360" s="170"/>
      <c r="D360" s="170"/>
      <c r="E360" s="170"/>
      <c r="F360" s="170"/>
      <c r="G360" s="170"/>
      <c r="H360" s="170"/>
      <c r="I360" s="170"/>
      <c r="J360" s="170"/>
      <c r="K360" s="170"/>
      <c r="L360" s="170"/>
      <c r="M360" s="170"/>
      <c r="N360" s="170"/>
      <c r="O360" s="170"/>
      <c r="P360" s="170"/>
      <c r="Q360" s="170"/>
      <c r="R360" s="170"/>
      <c r="S360" s="170"/>
      <c r="T360" s="170"/>
      <c r="U360" s="170"/>
      <c r="V360" s="170"/>
      <c r="W360" s="170"/>
      <c r="X360" s="170"/>
      <c r="Y360" s="170"/>
      <c r="Z360" s="170"/>
    </row>
    <row r="361" spans="1:26" ht="15.75" customHeight="1" x14ac:dyDescent="0.2">
      <c r="A361" s="170"/>
      <c r="B361" s="170"/>
      <c r="C361" s="170"/>
      <c r="D361" s="170"/>
      <c r="E361" s="170"/>
      <c r="F361" s="170"/>
      <c r="G361" s="170"/>
      <c r="H361" s="170"/>
      <c r="I361" s="170"/>
      <c r="J361" s="170"/>
      <c r="K361" s="170"/>
      <c r="L361" s="170"/>
      <c r="M361" s="170"/>
      <c r="N361" s="170"/>
      <c r="O361" s="170"/>
      <c r="P361" s="170"/>
      <c r="Q361" s="170"/>
      <c r="R361" s="170"/>
      <c r="S361" s="170"/>
      <c r="T361" s="170"/>
      <c r="U361" s="170"/>
      <c r="V361" s="170"/>
      <c r="W361" s="170"/>
      <c r="X361" s="170"/>
      <c r="Y361" s="170"/>
      <c r="Z361" s="170"/>
    </row>
    <row r="362" spans="1:26" ht="15.75" customHeight="1" x14ac:dyDescent="0.2">
      <c r="A362" s="170"/>
      <c r="B362" s="170"/>
      <c r="C362" s="170"/>
      <c r="D362" s="170"/>
      <c r="E362" s="170"/>
      <c r="F362" s="170"/>
      <c r="G362" s="170"/>
      <c r="H362" s="170"/>
      <c r="I362" s="170"/>
      <c r="J362" s="170"/>
      <c r="K362" s="170"/>
      <c r="L362" s="170"/>
      <c r="M362" s="170"/>
      <c r="N362" s="170"/>
      <c r="O362" s="170"/>
      <c r="P362" s="170"/>
      <c r="Q362" s="170"/>
      <c r="R362" s="170"/>
      <c r="S362" s="170"/>
      <c r="T362" s="170"/>
      <c r="U362" s="170"/>
      <c r="V362" s="170"/>
      <c r="W362" s="170"/>
      <c r="X362" s="170"/>
      <c r="Y362" s="170"/>
      <c r="Z362" s="170"/>
    </row>
    <row r="363" spans="1:26" ht="15.75" customHeight="1" x14ac:dyDescent="0.2">
      <c r="A363" s="170"/>
      <c r="B363" s="170"/>
      <c r="C363" s="170"/>
      <c r="D363" s="170"/>
      <c r="E363" s="170"/>
      <c r="F363" s="170"/>
      <c r="G363" s="170"/>
      <c r="H363" s="170"/>
      <c r="I363" s="170"/>
      <c r="J363" s="170"/>
      <c r="K363" s="170"/>
      <c r="L363" s="170"/>
      <c r="M363" s="170"/>
      <c r="N363" s="170"/>
      <c r="O363" s="170"/>
      <c r="P363" s="170"/>
      <c r="Q363" s="170"/>
      <c r="R363" s="170"/>
      <c r="S363" s="170"/>
      <c r="T363" s="170"/>
      <c r="U363" s="170"/>
      <c r="V363" s="170"/>
      <c r="W363" s="170"/>
      <c r="X363" s="170"/>
      <c r="Y363" s="170"/>
      <c r="Z363" s="170"/>
    </row>
    <row r="364" spans="1:26" ht="15.75" customHeight="1" x14ac:dyDescent="0.2">
      <c r="A364" s="170"/>
      <c r="B364" s="170"/>
      <c r="C364" s="170"/>
      <c r="D364" s="170"/>
      <c r="E364" s="170"/>
      <c r="F364" s="170"/>
      <c r="G364" s="170"/>
      <c r="H364" s="170"/>
      <c r="I364" s="170"/>
      <c r="J364" s="170"/>
      <c r="K364" s="170"/>
      <c r="L364" s="170"/>
      <c r="M364" s="170"/>
      <c r="N364" s="170"/>
      <c r="O364" s="170"/>
      <c r="P364" s="170"/>
      <c r="Q364" s="170"/>
      <c r="R364" s="170"/>
      <c r="S364" s="170"/>
      <c r="T364" s="170"/>
      <c r="U364" s="170"/>
      <c r="V364" s="170"/>
      <c r="W364" s="170"/>
      <c r="X364" s="170"/>
      <c r="Y364" s="170"/>
      <c r="Z364" s="170"/>
    </row>
    <row r="365" spans="1:26" ht="15.75" customHeight="1" x14ac:dyDescent="0.2">
      <c r="A365" s="170"/>
      <c r="B365" s="170"/>
      <c r="C365" s="170"/>
      <c r="D365" s="170"/>
      <c r="E365" s="170"/>
      <c r="F365" s="170"/>
      <c r="G365" s="170"/>
      <c r="H365" s="170"/>
      <c r="I365" s="170"/>
      <c r="J365" s="170"/>
      <c r="K365" s="170"/>
      <c r="L365" s="170"/>
      <c r="M365" s="170"/>
      <c r="N365" s="170"/>
      <c r="O365" s="170"/>
      <c r="P365" s="170"/>
      <c r="Q365" s="170"/>
      <c r="R365" s="170"/>
      <c r="S365" s="170"/>
      <c r="T365" s="170"/>
      <c r="U365" s="170"/>
      <c r="V365" s="170"/>
      <c r="W365" s="170"/>
      <c r="X365" s="170"/>
      <c r="Y365" s="170"/>
      <c r="Z365" s="170"/>
    </row>
    <row r="366" spans="1:26" ht="15.75" customHeight="1" x14ac:dyDescent="0.2">
      <c r="A366" s="170"/>
      <c r="B366" s="170"/>
      <c r="C366" s="170"/>
      <c r="D366" s="170"/>
      <c r="E366" s="170"/>
      <c r="F366" s="170"/>
      <c r="G366" s="170"/>
      <c r="H366" s="170"/>
      <c r="I366" s="170"/>
      <c r="J366" s="170"/>
      <c r="K366" s="170"/>
      <c r="L366" s="170"/>
      <c r="M366" s="170"/>
      <c r="N366" s="170"/>
      <c r="O366" s="170"/>
      <c r="P366" s="170"/>
      <c r="Q366" s="170"/>
      <c r="R366" s="170"/>
      <c r="S366" s="170"/>
      <c r="T366" s="170"/>
      <c r="U366" s="170"/>
      <c r="V366" s="170"/>
      <c r="W366" s="170"/>
      <c r="X366" s="170"/>
      <c r="Y366" s="170"/>
      <c r="Z366" s="170"/>
    </row>
    <row r="367" spans="1:26" ht="15.75" customHeight="1" x14ac:dyDescent="0.2">
      <c r="A367" s="170"/>
      <c r="B367" s="170"/>
      <c r="C367" s="170"/>
      <c r="D367" s="170"/>
      <c r="E367" s="170"/>
      <c r="F367" s="170"/>
      <c r="G367" s="170"/>
      <c r="H367" s="170"/>
      <c r="I367" s="170"/>
      <c r="J367" s="170"/>
      <c r="K367" s="170"/>
      <c r="L367" s="170"/>
      <c r="M367" s="170"/>
      <c r="N367" s="170"/>
      <c r="O367" s="170"/>
      <c r="P367" s="170"/>
      <c r="Q367" s="170"/>
      <c r="R367" s="170"/>
      <c r="S367" s="170"/>
      <c r="T367" s="170"/>
      <c r="U367" s="170"/>
      <c r="V367" s="170"/>
      <c r="W367" s="170"/>
      <c r="X367" s="170"/>
      <c r="Y367" s="170"/>
      <c r="Z367" s="170"/>
    </row>
    <row r="368" spans="1:26" ht="15.75" customHeight="1" x14ac:dyDescent="0.2">
      <c r="A368" s="170"/>
      <c r="B368" s="170"/>
      <c r="C368" s="170"/>
      <c r="D368" s="170"/>
      <c r="E368" s="170"/>
      <c r="F368" s="170"/>
      <c r="G368" s="170"/>
      <c r="H368" s="170"/>
      <c r="I368" s="170"/>
      <c r="J368" s="170"/>
      <c r="K368" s="170"/>
      <c r="L368" s="170"/>
      <c r="M368" s="170"/>
      <c r="N368" s="170"/>
      <c r="O368" s="170"/>
      <c r="P368" s="170"/>
      <c r="Q368" s="170"/>
      <c r="R368" s="170"/>
      <c r="S368" s="170"/>
      <c r="T368" s="170"/>
      <c r="U368" s="170"/>
      <c r="V368" s="170"/>
      <c r="W368" s="170"/>
      <c r="X368" s="170"/>
      <c r="Y368" s="170"/>
      <c r="Z368" s="170"/>
    </row>
    <row r="369" spans="1:26" ht="15.75" customHeight="1" x14ac:dyDescent="0.2">
      <c r="A369" s="170"/>
      <c r="B369" s="170"/>
      <c r="C369" s="170"/>
      <c r="D369" s="170"/>
      <c r="E369" s="170"/>
      <c r="F369" s="170"/>
      <c r="G369" s="170"/>
      <c r="H369" s="170"/>
      <c r="I369" s="170"/>
      <c r="J369" s="170"/>
      <c r="K369" s="170"/>
      <c r="L369" s="170"/>
      <c r="M369" s="170"/>
      <c r="N369" s="170"/>
      <c r="O369" s="170"/>
      <c r="P369" s="170"/>
      <c r="Q369" s="170"/>
      <c r="R369" s="170"/>
      <c r="S369" s="170"/>
      <c r="T369" s="170"/>
      <c r="U369" s="170"/>
      <c r="V369" s="170"/>
      <c r="W369" s="170"/>
      <c r="X369" s="170"/>
      <c r="Y369" s="170"/>
      <c r="Z369" s="170"/>
    </row>
    <row r="370" spans="1:26" ht="15.75" customHeight="1" x14ac:dyDescent="0.2">
      <c r="A370" s="170"/>
      <c r="B370" s="170"/>
      <c r="C370" s="170"/>
      <c r="D370" s="170"/>
      <c r="E370" s="170"/>
      <c r="F370" s="170"/>
      <c r="G370" s="170"/>
      <c r="H370" s="170"/>
      <c r="I370" s="170"/>
      <c r="J370" s="170"/>
      <c r="K370" s="170"/>
      <c r="L370" s="170"/>
      <c r="M370" s="170"/>
      <c r="N370" s="170"/>
      <c r="O370" s="170"/>
      <c r="P370" s="170"/>
      <c r="Q370" s="170"/>
      <c r="R370" s="170"/>
      <c r="S370" s="170"/>
      <c r="T370" s="170"/>
      <c r="U370" s="170"/>
      <c r="V370" s="170"/>
      <c r="W370" s="170"/>
      <c r="X370" s="170"/>
      <c r="Y370" s="170"/>
      <c r="Z370" s="170"/>
    </row>
    <row r="371" spans="1:26" ht="15.75" customHeight="1" x14ac:dyDescent="0.2">
      <c r="A371" s="170"/>
      <c r="B371" s="170"/>
      <c r="C371" s="170"/>
      <c r="D371" s="170"/>
      <c r="E371" s="170"/>
      <c r="F371" s="170"/>
      <c r="G371" s="170"/>
      <c r="H371" s="170"/>
      <c r="I371" s="170"/>
      <c r="J371" s="170"/>
      <c r="K371" s="170"/>
      <c r="L371" s="170"/>
      <c r="M371" s="170"/>
      <c r="N371" s="170"/>
      <c r="O371" s="170"/>
      <c r="P371" s="170"/>
      <c r="Q371" s="170"/>
      <c r="R371" s="170"/>
      <c r="S371" s="170"/>
      <c r="T371" s="170"/>
      <c r="U371" s="170"/>
      <c r="V371" s="170"/>
      <c r="W371" s="170"/>
      <c r="X371" s="170"/>
      <c r="Y371" s="170"/>
      <c r="Z371" s="170"/>
    </row>
    <row r="372" spans="1:26" ht="15.75" customHeight="1" x14ac:dyDescent="0.2">
      <c r="A372" s="170"/>
      <c r="B372" s="170"/>
      <c r="C372" s="170"/>
      <c r="D372" s="170"/>
      <c r="E372" s="170"/>
      <c r="F372" s="170"/>
      <c r="G372" s="170"/>
      <c r="H372" s="170"/>
      <c r="I372" s="170"/>
      <c r="J372" s="170"/>
      <c r="K372" s="170"/>
      <c r="L372" s="170"/>
      <c r="M372" s="170"/>
      <c r="N372" s="170"/>
      <c r="O372" s="170"/>
      <c r="P372" s="170"/>
      <c r="Q372" s="170"/>
      <c r="R372" s="170"/>
      <c r="S372" s="170"/>
      <c r="T372" s="170"/>
      <c r="U372" s="170"/>
      <c r="V372" s="170"/>
      <c r="W372" s="170"/>
      <c r="X372" s="170"/>
      <c r="Y372" s="170"/>
      <c r="Z372" s="170"/>
    </row>
    <row r="373" spans="1:26" ht="15.75" customHeight="1" x14ac:dyDescent="0.2">
      <c r="A373" s="170"/>
      <c r="B373" s="170"/>
      <c r="C373" s="170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N373" s="170"/>
      <c r="O373" s="170"/>
      <c r="P373" s="170"/>
      <c r="Q373" s="170"/>
      <c r="R373" s="170"/>
      <c r="S373" s="170"/>
      <c r="T373" s="170"/>
      <c r="U373" s="170"/>
      <c r="V373" s="170"/>
      <c r="W373" s="170"/>
      <c r="X373" s="170"/>
      <c r="Y373" s="170"/>
      <c r="Z373" s="170"/>
    </row>
    <row r="374" spans="1:26" ht="15.75" customHeight="1" x14ac:dyDescent="0.2">
      <c r="A374" s="170"/>
      <c r="B374" s="170"/>
      <c r="C374" s="170"/>
      <c r="D374" s="170"/>
      <c r="E374" s="170"/>
      <c r="F374" s="170"/>
      <c r="G374" s="170"/>
      <c r="H374" s="170"/>
      <c r="I374" s="170"/>
      <c r="J374" s="170"/>
      <c r="K374" s="170"/>
      <c r="L374" s="170"/>
      <c r="M374" s="170"/>
      <c r="N374" s="170"/>
      <c r="O374" s="170"/>
      <c r="P374" s="170"/>
      <c r="Q374" s="170"/>
      <c r="R374" s="170"/>
      <c r="S374" s="170"/>
      <c r="T374" s="170"/>
      <c r="U374" s="170"/>
      <c r="V374" s="170"/>
      <c r="W374" s="170"/>
      <c r="X374" s="170"/>
      <c r="Y374" s="170"/>
      <c r="Z374" s="170"/>
    </row>
    <row r="375" spans="1:26" ht="15.75" customHeight="1" x14ac:dyDescent="0.2">
      <c r="A375" s="170"/>
      <c r="B375" s="170"/>
      <c r="C375" s="170"/>
      <c r="D375" s="170"/>
      <c r="E375" s="170"/>
      <c r="F375" s="170"/>
      <c r="G375" s="170"/>
      <c r="H375" s="170"/>
      <c r="I375" s="170"/>
      <c r="J375" s="170"/>
      <c r="K375" s="170"/>
      <c r="L375" s="170"/>
      <c r="M375" s="170"/>
      <c r="N375" s="170"/>
      <c r="O375" s="170"/>
      <c r="P375" s="170"/>
      <c r="Q375" s="170"/>
      <c r="R375" s="170"/>
      <c r="S375" s="170"/>
      <c r="T375" s="170"/>
      <c r="U375" s="170"/>
      <c r="V375" s="170"/>
      <c r="W375" s="170"/>
      <c r="X375" s="170"/>
      <c r="Y375" s="170"/>
      <c r="Z375" s="170"/>
    </row>
    <row r="376" spans="1:26" ht="15.75" customHeight="1" x14ac:dyDescent="0.2">
      <c r="A376" s="170"/>
      <c r="B376" s="170"/>
      <c r="C376" s="170"/>
      <c r="D376" s="170"/>
      <c r="E376" s="170"/>
      <c r="F376" s="170"/>
      <c r="G376" s="170"/>
      <c r="H376" s="170"/>
      <c r="I376" s="170"/>
      <c r="J376" s="170"/>
      <c r="K376" s="170"/>
      <c r="L376" s="170"/>
      <c r="M376" s="170"/>
      <c r="N376" s="170"/>
      <c r="O376" s="170"/>
      <c r="P376" s="170"/>
      <c r="Q376" s="170"/>
      <c r="R376" s="170"/>
      <c r="S376" s="170"/>
      <c r="T376" s="170"/>
      <c r="U376" s="170"/>
      <c r="V376" s="170"/>
      <c r="W376" s="170"/>
      <c r="X376" s="170"/>
      <c r="Y376" s="170"/>
      <c r="Z376" s="170"/>
    </row>
    <row r="377" spans="1:26" ht="15.75" customHeight="1" x14ac:dyDescent="0.2">
      <c r="A377" s="170"/>
      <c r="B377" s="170"/>
      <c r="C377" s="170"/>
      <c r="D377" s="170"/>
      <c r="E377" s="170"/>
      <c r="F377" s="170"/>
      <c r="G377" s="170"/>
      <c r="H377" s="170"/>
      <c r="I377" s="170"/>
      <c r="J377" s="170"/>
      <c r="K377" s="170"/>
      <c r="L377" s="170"/>
      <c r="M377" s="170"/>
      <c r="N377" s="170"/>
      <c r="O377" s="170"/>
      <c r="P377" s="170"/>
      <c r="Q377" s="170"/>
      <c r="R377" s="170"/>
      <c r="S377" s="170"/>
      <c r="T377" s="170"/>
      <c r="U377" s="170"/>
      <c r="V377" s="170"/>
      <c r="W377" s="170"/>
      <c r="X377" s="170"/>
      <c r="Y377" s="170"/>
      <c r="Z377" s="170"/>
    </row>
    <row r="378" spans="1:26" ht="15.75" customHeight="1" x14ac:dyDescent="0.2">
      <c r="A378" s="170"/>
      <c r="B378" s="170"/>
      <c r="C378" s="170"/>
      <c r="D378" s="170"/>
      <c r="E378" s="170"/>
      <c r="F378" s="170"/>
      <c r="G378" s="170"/>
      <c r="H378" s="170"/>
      <c r="I378" s="170"/>
      <c r="J378" s="170"/>
      <c r="K378" s="170"/>
      <c r="L378" s="170"/>
      <c r="M378" s="170"/>
      <c r="N378" s="170"/>
      <c r="O378" s="170"/>
      <c r="P378" s="170"/>
      <c r="Q378" s="170"/>
      <c r="R378" s="170"/>
      <c r="S378" s="170"/>
      <c r="T378" s="170"/>
      <c r="U378" s="170"/>
      <c r="V378" s="170"/>
      <c r="W378" s="170"/>
      <c r="X378" s="170"/>
      <c r="Y378" s="170"/>
      <c r="Z378" s="170"/>
    </row>
    <row r="379" spans="1:26" ht="15.75" customHeight="1" x14ac:dyDescent="0.2">
      <c r="A379" s="170"/>
      <c r="B379" s="170"/>
      <c r="C379" s="170"/>
      <c r="D379" s="170"/>
      <c r="E379" s="170"/>
      <c r="F379" s="170"/>
      <c r="G379" s="170"/>
      <c r="H379" s="170"/>
      <c r="I379" s="170"/>
      <c r="J379" s="170"/>
      <c r="K379" s="170"/>
      <c r="L379" s="170"/>
      <c r="M379" s="170"/>
      <c r="N379" s="170"/>
      <c r="O379" s="170"/>
      <c r="P379" s="170"/>
      <c r="Q379" s="170"/>
      <c r="R379" s="170"/>
      <c r="S379" s="170"/>
      <c r="T379" s="170"/>
      <c r="U379" s="170"/>
      <c r="V379" s="170"/>
      <c r="W379" s="170"/>
      <c r="X379" s="170"/>
      <c r="Y379" s="170"/>
      <c r="Z379" s="170"/>
    </row>
    <row r="380" spans="1:26" ht="15.75" customHeight="1" x14ac:dyDescent="0.2">
      <c r="A380" s="170"/>
      <c r="B380" s="170"/>
      <c r="C380" s="170"/>
      <c r="D380" s="170"/>
      <c r="E380" s="170"/>
      <c r="F380" s="170"/>
      <c r="G380" s="170"/>
      <c r="H380" s="170"/>
      <c r="I380" s="170"/>
      <c r="J380" s="170"/>
      <c r="K380" s="170"/>
      <c r="L380" s="170"/>
      <c r="M380" s="170"/>
      <c r="N380" s="170"/>
      <c r="O380" s="170"/>
      <c r="P380" s="170"/>
      <c r="Q380" s="170"/>
      <c r="R380" s="170"/>
      <c r="S380" s="170"/>
      <c r="T380" s="170"/>
      <c r="U380" s="170"/>
      <c r="V380" s="170"/>
      <c r="W380" s="170"/>
      <c r="X380" s="170"/>
      <c r="Y380" s="170"/>
      <c r="Z380" s="170"/>
    </row>
    <row r="381" spans="1:26" ht="15.75" customHeight="1" x14ac:dyDescent="0.2">
      <c r="A381" s="170"/>
      <c r="B381" s="170"/>
      <c r="C381" s="170"/>
      <c r="D381" s="170"/>
      <c r="E381" s="170"/>
      <c r="F381" s="170"/>
      <c r="G381" s="170"/>
      <c r="H381" s="170"/>
      <c r="I381" s="170"/>
      <c r="J381" s="170"/>
      <c r="K381" s="170"/>
      <c r="L381" s="170"/>
      <c r="M381" s="170"/>
      <c r="N381" s="170"/>
      <c r="O381" s="170"/>
      <c r="P381" s="170"/>
      <c r="Q381" s="170"/>
      <c r="R381" s="170"/>
      <c r="S381" s="170"/>
      <c r="T381" s="170"/>
      <c r="U381" s="170"/>
      <c r="V381" s="170"/>
      <c r="W381" s="170"/>
      <c r="X381" s="170"/>
      <c r="Y381" s="170"/>
      <c r="Z381" s="170"/>
    </row>
    <row r="382" spans="1:26" ht="15.75" customHeight="1" x14ac:dyDescent="0.2">
      <c r="A382" s="170"/>
      <c r="B382" s="170"/>
      <c r="C382" s="170"/>
      <c r="D382" s="170"/>
      <c r="E382" s="170"/>
      <c r="F382" s="170"/>
      <c r="G382" s="170"/>
      <c r="H382" s="170"/>
      <c r="I382" s="170"/>
      <c r="J382" s="170"/>
      <c r="K382" s="170"/>
      <c r="L382" s="170"/>
      <c r="M382" s="170"/>
      <c r="N382" s="170"/>
      <c r="O382" s="170"/>
      <c r="P382" s="170"/>
      <c r="Q382" s="170"/>
      <c r="R382" s="170"/>
      <c r="S382" s="170"/>
      <c r="T382" s="170"/>
      <c r="U382" s="170"/>
      <c r="V382" s="170"/>
      <c r="W382" s="170"/>
      <c r="X382" s="170"/>
      <c r="Y382" s="170"/>
      <c r="Z382" s="170"/>
    </row>
    <row r="383" spans="1:26" ht="15.75" customHeight="1" x14ac:dyDescent="0.2">
      <c r="A383" s="170"/>
      <c r="B383" s="170"/>
      <c r="C383" s="170"/>
      <c r="D383" s="170"/>
      <c r="E383" s="170"/>
      <c r="F383" s="170"/>
      <c r="G383" s="170"/>
      <c r="H383" s="170"/>
      <c r="I383" s="170"/>
      <c r="J383" s="170"/>
      <c r="K383" s="170"/>
      <c r="L383" s="170"/>
      <c r="M383" s="170"/>
      <c r="N383" s="170"/>
      <c r="O383" s="170"/>
      <c r="P383" s="170"/>
      <c r="Q383" s="170"/>
      <c r="R383" s="170"/>
      <c r="S383" s="170"/>
      <c r="T383" s="170"/>
      <c r="U383" s="170"/>
      <c r="V383" s="170"/>
      <c r="W383" s="170"/>
      <c r="X383" s="170"/>
      <c r="Y383" s="170"/>
      <c r="Z383" s="170"/>
    </row>
    <row r="384" spans="1:26" ht="15.75" customHeight="1" x14ac:dyDescent="0.2">
      <c r="A384" s="170"/>
      <c r="B384" s="170"/>
      <c r="C384" s="170"/>
      <c r="D384" s="170"/>
      <c r="E384" s="170"/>
      <c r="F384" s="170"/>
      <c r="G384" s="170"/>
      <c r="H384" s="170"/>
      <c r="I384" s="170"/>
      <c r="J384" s="170"/>
      <c r="K384" s="170"/>
      <c r="L384" s="170"/>
      <c r="M384" s="170"/>
      <c r="N384" s="170"/>
      <c r="O384" s="170"/>
      <c r="P384" s="170"/>
      <c r="Q384" s="170"/>
      <c r="R384" s="170"/>
      <c r="S384" s="170"/>
      <c r="T384" s="170"/>
      <c r="U384" s="170"/>
      <c r="V384" s="170"/>
      <c r="W384" s="170"/>
      <c r="X384" s="170"/>
      <c r="Y384" s="170"/>
      <c r="Z384" s="170"/>
    </row>
    <row r="385" spans="1:26" ht="15.75" customHeight="1" x14ac:dyDescent="0.2">
      <c r="A385" s="170"/>
      <c r="B385" s="170"/>
      <c r="C385" s="170"/>
      <c r="D385" s="170"/>
      <c r="E385" s="170"/>
      <c r="F385" s="170"/>
      <c r="G385" s="170"/>
      <c r="H385" s="170"/>
      <c r="I385" s="170"/>
      <c r="J385" s="170"/>
      <c r="K385" s="170"/>
      <c r="L385" s="170"/>
      <c r="M385" s="170"/>
      <c r="N385" s="170"/>
      <c r="O385" s="170"/>
      <c r="P385" s="170"/>
      <c r="Q385" s="170"/>
      <c r="R385" s="170"/>
      <c r="S385" s="170"/>
      <c r="T385" s="170"/>
      <c r="U385" s="170"/>
      <c r="V385" s="170"/>
      <c r="W385" s="170"/>
      <c r="X385" s="170"/>
      <c r="Y385" s="170"/>
      <c r="Z385" s="170"/>
    </row>
    <row r="386" spans="1:26" ht="15.75" customHeight="1" x14ac:dyDescent="0.2">
      <c r="A386" s="170"/>
      <c r="B386" s="170"/>
      <c r="C386" s="170"/>
      <c r="D386" s="170"/>
      <c r="E386" s="170"/>
      <c r="F386" s="170"/>
      <c r="G386" s="170"/>
      <c r="H386" s="170"/>
      <c r="I386" s="170"/>
      <c r="J386" s="170"/>
      <c r="K386" s="170"/>
      <c r="L386" s="170"/>
      <c r="M386" s="170"/>
      <c r="N386" s="170"/>
      <c r="O386" s="170"/>
      <c r="P386" s="170"/>
      <c r="Q386" s="170"/>
      <c r="R386" s="170"/>
      <c r="S386" s="170"/>
      <c r="T386" s="170"/>
      <c r="U386" s="170"/>
      <c r="V386" s="170"/>
      <c r="W386" s="170"/>
      <c r="X386" s="170"/>
      <c r="Y386" s="170"/>
      <c r="Z386" s="170"/>
    </row>
    <row r="387" spans="1:26" ht="15.75" customHeight="1" x14ac:dyDescent="0.2">
      <c r="A387" s="170"/>
      <c r="B387" s="170"/>
      <c r="C387" s="170"/>
      <c r="D387" s="170"/>
      <c r="E387" s="170"/>
      <c r="F387" s="170"/>
      <c r="G387" s="170"/>
      <c r="H387" s="170"/>
      <c r="I387" s="170"/>
      <c r="J387" s="170"/>
      <c r="K387" s="170"/>
      <c r="L387" s="170"/>
      <c r="M387" s="170"/>
      <c r="N387" s="170"/>
      <c r="O387" s="170"/>
      <c r="P387" s="170"/>
      <c r="Q387" s="170"/>
      <c r="R387" s="170"/>
      <c r="S387" s="170"/>
      <c r="T387" s="170"/>
      <c r="U387" s="170"/>
      <c r="V387" s="170"/>
      <c r="W387" s="170"/>
      <c r="X387" s="170"/>
      <c r="Y387" s="170"/>
      <c r="Z387" s="170"/>
    </row>
    <row r="388" spans="1:26" ht="15.75" customHeight="1" x14ac:dyDescent="0.2">
      <c r="A388" s="170"/>
      <c r="B388" s="170"/>
      <c r="C388" s="170"/>
      <c r="D388" s="170"/>
      <c r="E388" s="170"/>
      <c r="F388" s="170"/>
      <c r="G388" s="170"/>
      <c r="H388" s="170"/>
      <c r="I388" s="170"/>
      <c r="J388" s="170"/>
      <c r="K388" s="170"/>
      <c r="L388" s="170"/>
      <c r="M388" s="170"/>
      <c r="N388" s="170"/>
      <c r="O388" s="170"/>
      <c r="P388" s="170"/>
      <c r="Q388" s="170"/>
      <c r="R388" s="170"/>
      <c r="S388" s="170"/>
      <c r="T388" s="170"/>
      <c r="U388" s="170"/>
      <c r="V388" s="170"/>
      <c r="W388" s="170"/>
      <c r="X388" s="170"/>
      <c r="Y388" s="170"/>
      <c r="Z388" s="170"/>
    </row>
    <row r="389" spans="1:26" ht="15.75" customHeight="1" x14ac:dyDescent="0.2">
      <c r="A389" s="170"/>
      <c r="B389" s="170"/>
      <c r="C389" s="170"/>
      <c r="D389" s="170"/>
      <c r="E389" s="170"/>
      <c r="F389" s="170"/>
      <c r="G389" s="170"/>
      <c r="H389" s="170"/>
      <c r="I389" s="170"/>
      <c r="J389" s="170"/>
      <c r="K389" s="170"/>
      <c r="L389" s="170"/>
      <c r="M389" s="170"/>
      <c r="N389" s="170"/>
      <c r="O389" s="170"/>
      <c r="P389" s="170"/>
      <c r="Q389" s="170"/>
      <c r="R389" s="170"/>
      <c r="S389" s="170"/>
      <c r="T389" s="170"/>
      <c r="U389" s="170"/>
      <c r="V389" s="170"/>
      <c r="W389" s="170"/>
      <c r="X389" s="170"/>
      <c r="Y389" s="170"/>
      <c r="Z389" s="170"/>
    </row>
    <row r="390" spans="1:26" ht="15.75" customHeight="1" x14ac:dyDescent="0.2">
      <c r="A390" s="170"/>
      <c r="B390" s="170"/>
      <c r="C390" s="170"/>
      <c r="D390" s="170"/>
      <c r="E390" s="170"/>
      <c r="F390" s="170"/>
      <c r="G390" s="170"/>
      <c r="H390" s="170"/>
      <c r="I390" s="170"/>
      <c r="J390" s="170"/>
      <c r="K390" s="170"/>
      <c r="L390" s="170"/>
      <c r="M390" s="170"/>
      <c r="N390" s="170"/>
      <c r="O390" s="170"/>
      <c r="P390" s="170"/>
      <c r="Q390" s="170"/>
      <c r="R390" s="170"/>
      <c r="S390" s="170"/>
      <c r="T390" s="170"/>
      <c r="U390" s="170"/>
      <c r="V390" s="170"/>
      <c r="W390" s="170"/>
      <c r="X390" s="170"/>
      <c r="Y390" s="170"/>
      <c r="Z390" s="170"/>
    </row>
    <row r="391" spans="1:26" ht="15.75" customHeight="1" x14ac:dyDescent="0.2">
      <c r="A391" s="170"/>
      <c r="B391" s="170"/>
      <c r="C391" s="170"/>
      <c r="D391" s="170"/>
      <c r="E391" s="170"/>
      <c r="F391" s="170"/>
      <c r="G391" s="170"/>
      <c r="H391" s="170"/>
      <c r="I391" s="170"/>
      <c r="J391" s="170"/>
      <c r="K391" s="170"/>
      <c r="L391" s="170"/>
      <c r="M391" s="170"/>
      <c r="N391" s="170"/>
      <c r="O391" s="170"/>
      <c r="P391" s="170"/>
      <c r="Q391" s="170"/>
      <c r="R391" s="170"/>
      <c r="S391" s="170"/>
      <c r="T391" s="170"/>
      <c r="U391" s="170"/>
      <c r="V391" s="170"/>
      <c r="W391" s="170"/>
      <c r="X391" s="170"/>
      <c r="Y391" s="170"/>
      <c r="Z391" s="170"/>
    </row>
    <row r="392" spans="1:26" ht="15.75" customHeight="1" x14ac:dyDescent="0.2">
      <c r="A392" s="170"/>
      <c r="B392" s="170"/>
      <c r="C392" s="170"/>
      <c r="D392" s="170"/>
      <c r="E392" s="170"/>
      <c r="F392" s="170"/>
      <c r="G392" s="170"/>
      <c r="H392" s="170"/>
      <c r="I392" s="170"/>
      <c r="J392" s="170"/>
      <c r="K392" s="170"/>
      <c r="L392" s="170"/>
      <c r="M392" s="170"/>
      <c r="N392" s="170"/>
      <c r="O392" s="170"/>
      <c r="P392" s="170"/>
      <c r="Q392" s="170"/>
      <c r="R392" s="170"/>
      <c r="S392" s="170"/>
      <c r="T392" s="170"/>
      <c r="U392" s="170"/>
      <c r="V392" s="170"/>
      <c r="W392" s="170"/>
      <c r="X392" s="170"/>
      <c r="Y392" s="170"/>
      <c r="Z392" s="170"/>
    </row>
    <row r="393" spans="1:26" ht="15.75" customHeight="1" x14ac:dyDescent="0.2">
      <c r="A393" s="170"/>
      <c r="B393" s="170"/>
      <c r="C393" s="170"/>
      <c r="D393" s="170"/>
      <c r="E393" s="170"/>
      <c r="F393" s="170"/>
      <c r="G393" s="170"/>
      <c r="H393" s="170"/>
      <c r="I393" s="170"/>
      <c r="J393" s="170"/>
      <c r="K393" s="170"/>
      <c r="L393" s="170"/>
      <c r="M393" s="170"/>
      <c r="N393" s="170"/>
      <c r="O393" s="170"/>
      <c r="P393" s="170"/>
      <c r="Q393" s="170"/>
      <c r="R393" s="170"/>
      <c r="S393" s="170"/>
      <c r="T393" s="170"/>
      <c r="U393" s="170"/>
      <c r="V393" s="170"/>
      <c r="W393" s="170"/>
      <c r="X393" s="170"/>
      <c r="Y393" s="170"/>
      <c r="Z393" s="170"/>
    </row>
    <row r="394" spans="1:26" ht="15.75" customHeight="1" x14ac:dyDescent="0.2">
      <c r="A394" s="170"/>
      <c r="B394" s="170"/>
      <c r="C394" s="170"/>
      <c r="D394" s="170"/>
      <c r="E394" s="170"/>
      <c r="F394" s="170"/>
      <c r="G394" s="170"/>
      <c r="H394" s="170"/>
      <c r="I394" s="170"/>
      <c r="J394" s="170"/>
      <c r="K394" s="170"/>
      <c r="L394" s="170"/>
      <c r="M394" s="170"/>
      <c r="N394" s="170"/>
      <c r="O394" s="170"/>
      <c r="P394" s="170"/>
      <c r="Q394" s="170"/>
      <c r="R394" s="170"/>
      <c r="S394" s="170"/>
      <c r="T394" s="170"/>
      <c r="U394" s="170"/>
      <c r="V394" s="170"/>
      <c r="W394" s="170"/>
      <c r="X394" s="170"/>
      <c r="Y394" s="170"/>
      <c r="Z394" s="170"/>
    </row>
    <row r="395" spans="1:26" ht="15.75" customHeight="1" x14ac:dyDescent="0.2">
      <c r="A395" s="170"/>
      <c r="B395" s="170"/>
      <c r="C395" s="170"/>
      <c r="D395" s="170"/>
      <c r="E395" s="170"/>
      <c r="F395" s="170"/>
      <c r="G395" s="170"/>
      <c r="H395" s="170"/>
      <c r="I395" s="170"/>
      <c r="J395" s="170"/>
      <c r="K395" s="170"/>
      <c r="L395" s="170"/>
      <c r="M395" s="170"/>
      <c r="N395" s="170"/>
      <c r="O395" s="170"/>
      <c r="P395" s="170"/>
      <c r="Q395" s="170"/>
      <c r="R395" s="170"/>
      <c r="S395" s="170"/>
      <c r="T395" s="170"/>
      <c r="U395" s="170"/>
      <c r="V395" s="170"/>
      <c r="W395" s="170"/>
      <c r="X395" s="170"/>
      <c r="Y395" s="170"/>
      <c r="Z395" s="170"/>
    </row>
    <row r="396" spans="1:26" ht="15.75" customHeight="1" x14ac:dyDescent="0.2">
      <c r="A396" s="170"/>
      <c r="B396" s="170"/>
      <c r="C396" s="170"/>
      <c r="D396" s="170"/>
      <c r="E396" s="170"/>
      <c r="F396" s="170"/>
      <c r="G396" s="170"/>
      <c r="H396" s="170"/>
      <c r="I396" s="170"/>
      <c r="J396" s="170"/>
      <c r="K396" s="170"/>
      <c r="L396" s="170"/>
      <c r="M396" s="170"/>
      <c r="N396" s="170"/>
      <c r="O396" s="170"/>
      <c r="P396" s="170"/>
      <c r="Q396" s="170"/>
      <c r="R396" s="170"/>
      <c r="S396" s="170"/>
      <c r="T396" s="170"/>
      <c r="U396" s="170"/>
      <c r="V396" s="170"/>
      <c r="W396" s="170"/>
      <c r="X396" s="170"/>
      <c r="Y396" s="170"/>
      <c r="Z396" s="170"/>
    </row>
    <row r="397" spans="1:26" ht="15.75" customHeight="1" x14ac:dyDescent="0.2">
      <c r="A397" s="170"/>
      <c r="B397" s="170"/>
      <c r="C397" s="170"/>
      <c r="D397" s="170"/>
      <c r="E397" s="170"/>
      <c r="F397" s="170"/>
      <c r="G397" s="170"/>
      <c r="H397" s="170"/>
      <c r="I397" s="170"/>
      <c r="J397" s="170"/>
      <c r="K397" s="170"/>
      <c r="L397" s="170"/>
      <c r="M397" s="170"/>
      <c r="N397" s="170"/>
      <c r="O397" s="170"/>
      <c r="P397" s="170"/>
      <c r="Q397" s="170"/>
      <c r="R397" s="170"/>
      <c r="S397" s="170"/>
      <c r="T397" s="170"/>
      <c r="U397" s="170"/>
      <c r="V397" s="170"/>
      <c r="W397" s="170"/>
      <c r="X397" s="170"/>
      <c r="Y397" s="170"/>
      <c r="Z397" s="170"/>
    </row>
    <row r="398" spans="1:26" ht="15.75" customHeight="1" x14ac:dyDescent="0.2">
      <c r="A398" s="170"/>
      <c r="B398" s="170"/>
      <c r="C398" s="170"/>
      <c r="D398" s="170"/>
      <c r="E398" s="170"/>
      <c r="F398" s="170"/>
      <c r="G398" s="170"/>
      <c r="H398" s="170"/>
      <c r="I398" s="170"/>
      <c r="J398" s="170"/>
      <c r="K398" s="170"/>
      <c r="L398" s="170"/>
      <c r="M398" s="170"/>
      <c r="N398" s="170"/>
      <c r="O398" s="170"/>
      <c r="P398" s="170"/>
      <c r="Q398" s="170"/>
      <c r="R398" s="170"/>
      <c r="S398" s="170"/>
      <c r="T398" s="170"/>
      <c r="U398" s="170"/>
      <c r="V398" s="170"/>
      <c r="W398" s="170"/>
      <c r="X398" s="170"/>
      <c r="Y398" s="170"/>
      <c r="Z398" s="170"/>
    </row>
    <row r="399" spans="1:26" ht="15.75" customHeight="1" x14ac:dyDescent="0.2">
      <c r="A399" s="170"/>
      <c r="B399" s="170"/>
      <c r="C399" s="170"/>
      <c r="D399" s="170"/>
      <c r="E399" s="170"/>
      <c r="F399" s="170"/>
      <c r="G399" s="170"/>
      <c r="H399" s="170"/>
      <c r="I399" s="170"/>
      <c r="J399" s="170"/>
      <c r="K399" s="170"/>
      <c r="L399" s="170"/>
      <c r="M399" s="170"/>
      <c r="N399" s="170"/>
      <c r="O399" s="170"/>
      <c r="P399" s="170"/>
      <c r="Q399" s="170"/>
      <c r="R399" s="170"/>
      <c r="S399" s="170"/>
      <c r="T399" s="170"/>
      <c r="U399" s="170"/>
      <c r="V399" s="170"/>
      <c r="W399" s="170"/>
      <c r="X399" s="170"/>
      <c r="Y399" s="170"/>
      <c r="Z399" s="170"/>
    </row>
    <row r="400" spans="1:26" ht="15.75" customHeight="1" x14ac:dyDescent="0.2">
      <c r="A400" s="170"/>
      <c r="B400" s="170"/>
      <c r="C400" s="170"/>
      <c r="D400" s="170"/>
      <c r="E400" s="170"/>
      <c r="F400" s="170"/>
      <c r="G400" s="170"/>
      <c r="H400" s="170"/>
      <c r="I400" s="170"/>
      <c r="J400" s="170"/>
      <c r="K400" s="170"/>
      <c r="L400" s="170"/>
      <c r="M400" s="170"/>
      <c r="N400" s="170"/>
      <c r="O400" s="170"/>
      <c r="P400" s="170"/>
      <c r="Q400" s="170"/>
      <c r="R400" s="170"/>
      <c r="S400" s="170"/>
      <c r="T400" s="170"/>
      <c r="U400" s="170"/>
      <c r="V400" s="170"/>
      <c r="W400" s="170"/>
      <c r="X400" s="170"/>
      <c r="Y400" s="170"/>
      <c r="Z400" s="170"/>
    </row>
    <row r="401" spans="1:26" ht="15.75" customHeight="1" x14ac:dyDescent="0.2">
      <c r="A401" s="170"/>
      <c r="B401" s="170"/>
      <c r="C401" s="170"/>
      <c r="D401" s="170"/>
      <c r="E401" s="170"/>
      <c r="F401" s="170"/>
      <c r="G401" s="170"/>
      <c r="H401" s="170"/>
      <c r="I401" s="170"/>
      <c r="J401" s="170"/>
      <c r="K401" s="170"/>
      <c r="L401" s="170"/>
      <c r="M401" s="170"/>
      <c r="N401" s="170"/>
      <c r="O401" s="170"/>
      <c r="P401" s="170"/>
      <c r="Q401" s="170"/>
      <c r="R401" s="170"/>
      <c r="S401" s="170"/>
      <c r="T401" s="170"/>
      <c r="U401" s="170"/>
      <c r="V401" s="170"/>
      <c r="W401" s="170"/>
      <c r="X401" s="170"/>
      <c r="Y401" s="170"/>
      <c r="Z401" s="170"/>
    </row>
    <row r="402" spans="1:26" ht="15.75" customHeight="1" x14ac:dyDescent="0.2">
      <c r="A402" s="170"/>
      <c r="B402" s="170"/>
      <c r="C402" s="170"/>
      <c r="D402" s="170"/>
      <c r="E402" s="170"/>
      <c r="F402" s="170"/>
      <c r="G402" s="170"/>
      <c r="H402" s="170"/>
      <c r="I402" s="170"/>
      <c r="J402" s="170"/>
      <c r="K402" s="170"/>
      <c r="L402" s="170"/>
      <c r="M402" s="170"/>
      <c r="N402" s="170"/>
      <c r="O402" s="170"/>
      <c r="P402" s="170"/>
      <c r="Q402" s="170"/>
      <c r="R402" s="170"/>
      <c r="S402" s="170"/>
      <c r="T402" s="170"/>
      <c r="U402" s="170"/>
      <c r="V402" s="170"/>
      <c r="W402" s="170"/>
      <c r="X402" s="170"/>
      <c r="Y402" s="170"/>
      <c r="Z402" s="170"/>
    </row>
    <row r="403" spans="1:26" ht="15.75" customHeight="1" x14ac:dyDescent="0.2">
      <c r="A403" s="170"/>
      <c r="B403" s="170"/>
      <c r="C403" s="170"/>
      <c r="D403" s="170"/>
      <c r="E403" s="170"/>
      <c r="F403" s="170"/>
      <c r="G403" s="170"/>
      <c r="H403" s="170"/>
      <c r="I403" s="170"/>
      <c r="J403" s="170"/>
      <c r="K403" s="170"/>
      <c r="L403" s="170"/>
      <c r="M403" s="170"/>
      <c r="N403" s="170"/>
      <c r="O403" s="170"/>
      <c r="P403" s="170"/>
      <c r="Q403" s="170"/>
      <c r="R403" s="170"/>
      <c r="S403" s="170"/>
      <c r="T403" s="170"/>
      <c r="U403" s="170"/>
      <c r="V403" s="170"/>
      <c r="W403" s="170"/>
      <c r="X403" s="170"/>
      <c r="Y403" s="170"/>
      <c r="Z403" s="170"/>
    </row>
    <row r="404" spans="1:26" ht="15.75" customHeight="1" x14ac:dyDescent="0.2">
      <c r="A404" s="170"/>
      <c r="B404" s="170"/>
      <c r="C404" s="170"/>
      <c r="D404" s="170"/>
      <c r="E404" s="170"/>
      <c r="F404" s="170"/>
      <c r="G404" s="170"/>
      <c r="H404" s="170"/>
      <c r="I404" s="170"/>
      <c r="J404" s="170"/>
      <c r="K404" s="170"/>
      <c r="L404" s="170"/>
      <c r="M404" s="170"/>
      <c r="N404" s="170"/>
      <c r="O404" s="170"/>
      <c r="P404" s="170"/>
      <c r="Q404" s="170"/>
      <c r="R404" s="170"/>
      <c r="S404" s="170"/>
      <c r="T404" s="170"/>
      <c r="U404" s="170"/>
      <c r="V404" s="170"/>
      <c r="W404" s="170"/>
      <c r="X404" s="170"/>
      <c r="Y404" s="170"/>
      <c r="Z404" s="170"/>
    </row>
    <row r="405" spans="1:26" ht="15.75" customHeight="1" x14ac:dyDescent="0.2">
      <c r="A405" s="170"/>
      <c r="B405" s="170"/>
      <c r="C405" s="170"/>
      <c r="D405" s="170"/>
      <c r="E405" s="170"/>
      <c r="F405" s="170"/>
      <c r="G405" s="170"/>
      <c r="H405" s="170"/>
      <c r="I405" s="170"/>
      <c r="J405" s="170"/>
      <c r="K405" s="170"/>
      <c r="L405" s="170"/>
      <c r="M405" s="170"/>
      <c r="N405" s="170"/>
      <c r="O405" s="170"/>
      <c r="P405" s="170"/>
      <c r="Q405" s="170"/>
      <c r="R405" s="170"/>
      <c r="S405" s="170"/>
      <c r="T405" s="170"/>
      <c r="U405" s="170"/>
      <c r="V405" s="170"/>
      <c r="W405" s="170"/>
      <c r="X405" s="170"/>
      <c r="Y405" s="170"/>
      <c r="Z405" s="170"/>
    </row>
    <row r="406" spans="1:26" ht="15.75" customHeight="1" x14ac:dyDescent="0.2">
      <c r="A406" s="170"/>
      <c r="B406" s="170"/>
      <c r="C406" s="170"/>
      <c r="D406" s="170"/>
      <c r="E406" s="170"/>
      <c r="F406" s="170"/>
      <c r="G406" s="170"/>
      <c r="H406" s="170"/>
      <c r="I406" s="170"/>
      <c r="J406" s="170"/>
      <c r="K406" s="170"/>
      <c r="L406" s="170"/>
      <c r="M406" s="170"/>
      <c r="N406" s="170"/>
      <c r="O406" s="170"/>
      <c r="P406" s="170"/>
      <c r="Q406" s="170"/>
      <c r="R406" s="170"/>
      <c r="S406" s="170"/>
      <c r="T406" s="170"/>
      <c r="U406" s="170"/>
      <c r="V406" s="170"/>
      <c r="W406" s="170"/>
      <c r="X406" s="170"/>
      <c r="Y406" s="170"/>
      <c r="Z406" s="170"/>
    </row>
    <row r="407" spans="1:26" ht="15.75" customHeight="1" x14ac:dyDescent="0.2">
      <c r="A407" s="170"/>
      <c r="B407" s="170"/>
      <c r="C407" s="170"/>
      <c r="D407" s="170"/>
      <c r="E407" s="170"/>
      <c r="F407" s="170"/>
      <c r="G407" s="170"/>
      <c r="H407" s="170"/>
      <c r="I407" s="170"/>
      <c r="J407" s="170"/>
      <c r="K407" s="170"/>
      <c r="L407" s="170"/>
      <c r="M407" s="170"/>
      <c r="N407" s="170"/>
      <c r="O407" s="170"/>
      <c r="P407" s="170"/>
      <c r="Q407" s="170"/>
      <c r="R407" s="170"/>
      <c r="S407" s="170"/>
      <c r="T407" s="170"/>
      <c r="U407" s="170"/>
      <c r="V407" s="170"/>
      <c r="W407" s="170"/>
      <c r="X407" s="170"/>
      <c r="Y407" s="170"/>
      <c r="Z407" s="170"/>
    </row>
    <row r="408" spans="1:26" ht="15.75" customHeight="1" x14ac:dyDescent="0.2">
      <c r="A408" s="170"/>
      <c r="B408" s="170"/>
      <c r="C408" s="170"/>
      <c r="D408" s="170"/>
      <c r="E408" s="170"/>
      <c r="F408" s="170"/>
      <c r="G408" s="170"/>
      <c r="H408" s="170"/>
      <c r="I408" s="170"/>
      <c r="J408" s="170"/>
      <c r="K408" s="170"/>
      <c r="L408" s="170"/>
      <c r="M408" s="170"/>
      <c r="N408" s="170"/>
      <c r="O408" s="170"/>
      <c r="P408" s="170"/>
      <c r="Q408" s="170"/>
      <c r="R408" s="170"/>
      <c r="S408" s="170"/>
      <c r="T408" s="170"/>
      <c r="U408" s="170"/>
      <c r="V408" s="170"/>
      <c r="W408" s="170"/>
      <c r="X408" s="170"/>
      <c r="Y408" s="170"/>
      <c r="Z408" s="170"/>
    </row>
    <row r="409" spans="1:26" ht="15.75" customHeight="1" x14ac:dyDescent="0.2">
      <c r="A409" s="170"/>
      <c r="B409" s="170"/>
      <c r="C409" s="170"/>
      <c r="D409" s="170"/>
      <c r="E409" s="170"/>
      <c r="F409" s="170"/>
      <c r="G409" s="170"/>
      <c r="H409" s="170"/>
      <c r="I409" s="170"/>
      <c r="J409" s="170"/>
      <c r="K409" s="170"/>
      <c r="L409" s="170"/>
      <c r="M409" s="170"/>
      <c r="N409" s="170"/>
      <c r="O409" s="170"/>
      <c r="P409" s="170"/>
      <c r="Q409" s="170"/>
      <c r="R409" s="170"/>
      <c r="S409" s="170"/>
      <c r="T409" s="170"/>
      <c r="U409" s="170"/>
      <c r="V409" s="170"/>
      <c r="W409" s="170"/>
      <c r="X409" s="170"/>
      <c r="Y409" s="170"/>
      <c r="Z409" s="170"/>
    </row>
    <row r="410" spans="1:26" ht="15.75" customHeight="1" x14ac:dyDescent="0.2">
      <c r="A410" s="170"/>
      <c r="B410" s="170"/>
      <c r="C410" s="170"/>
      <c r="D410" s="170"/>
      <c r="E410" s="170"/>
      <c r="F410" s="170"/>
      <c r="G410" s="170"/>
      <c r="H410" s="170"/>
      <c r="I410" s="170"/>
      <c r="J410" s="170"/>
      <c r="K410" s="170"/>
      <c r="L410" s="170"/>
      <c r="M410" s="170"/>
      <c r="N410" s="170"/>
      <c r="O410" s="170"/>
      <c r="P410" s="170"/>
      <c r="Q410" s="170"/>
      <c r="R410" s="170"/>
      <c r="S410" s="170"/>
      <c r="T410" s="170"/>
      <c r="U410" s="170"/>
      <c r="V410" s="170"/>
      <c r="W410" s="170"/>
      <c r="X410" s="170"/>
      <c r="Y410" s="170"/>
      <c r="Z410" s="170"/>
    </row>
    <row r="411" spans="1:26" ht="15.75" customHeight="1" x14ac:dyDescent="0.2">
      <c r="A411" s="170"/>
      <c r="B411" s="170"/>
      <c r="C411" s="170"/>
      <c r="D411" s="170"/>
      <c r="E411" s="170"/>
      <c r="F411" s="170"/>
      <c r="G411" s="170"/>
      <c r="H411" s="170"/>
      <c r="I411" s="170"/>
      <c r="J411" s="170"/>
      <c r="K411" s="170"/>
      <c r="L411" s="170"/>
      <c r="M411" s="170"/>
      <c r="N411" s="170"/>
      <c r="O411" s="170"/>
      <c r="P411" s="170"/>
      <c r="Q411" s="170"/>
      <c r="R411" s="170"/>
      <c r="S411" s="170"/>
      <c r="T411" s="170"/>
      <c r="U411" s="170"/>
      <c r="V411" s="170"/>
      <c r="W411" s="170"/>
      <c r="X411" s="170"/>
      <c r="Y411" s="170"/>
      <c r="Z411" s="170"/>
    </row>
    <row r="412" spans="1:26" ht="15.75" customHeight="1" x14ac:dyDescent="0.2">
      <c r="A412" s="170"/>
      <c r="B412" s="170"/>
      <c r="C412" s="170"/>
      <c r="D412" s="170"/>
      <c r="E412" s="170"/>
      <c r="F412" s="170"/>
      <c r="G412" s="170"/>
      <c r="H412" s="170"/>
      <c r="I412" s="170"/>
      <c r="J412" s="170"/>
      <c r="K412" s="170"/>
      <c r="L412" s="170"/>
      <c r="M412" s="170"/>
      <c r="N412" s="170"/>
      <c r="O412" s="170"/>
      <c r="P412" s="170"/>
      <c r="Q412" s="170"/>
      <c r="R412" s="170"/>
      <c r="S412" s="170"/>
      <c r="T412" s="170"/>
      <c r="U412" s="170"/>
      <c r="V412" s="170"/>
      <c r="W412" s="170"/>
      <c r="X412" s="170"/>
      <c r="Y412" s="170"/>
      <c r="Z412" s="170"/>
    </row>
    <row r="413" spans="1:26" ht="15.75" customHeight="1" x14ac:dyDescent="0.2">
      <c r="A413" s="170"/>
      <c r="B413" s="170"/>
      <c r="C413" s="170"/>
      <c r="D413" s="170"/>
      <c r="E413" s="170"/>
      <c r="F413" s="170"/>
      <c r="G413" s="170"/>
      <c r="H413" s="170"/>
      <c r="I413" s="170"/>
      <c r="J413" s="170"/>
      <c r="K413" s="170"/>
      <c r="L413" s="170"/>
      <c r="M413" s="170"/>
      <c r="N413" s="170"/>
      <c r="O413" s="170"/>
      <c r="P413" s="170"/>
      <c r="Q413" s="170"/>
      <c r="R413" s="170"/>
      <c r="S413" s="170"/>
      <c r="T413" s="170"/>
      <c r="U413" s="170"/>
      <c r="V413" s="170"/>
      <c r="W413" s="170"/>
      <c r="X413" s="170"/>
      <c r="Y413" s="170"/>
      <c r="Z413" s="170"/>
    </row>
    <row r="414" spans="1:26" ht="15.75" customHeight="1" x14ac:dyDescent="0.2">
      <c r="A414" s="170"/>
      <c r="B414" s="170"/>
      <c r="C414" s="170"/>
      <c r="D414" s="170"/>
      <c r="E414" s="170"/>
      <c r="F414" s="170"/>
      <c r="G414" s="170"/>
      <c r="H414" s="170"/>
      <c r="I414" s="170"/>
      <c r="J414" s="170"/>
      <c r="K414" s="170"/>
      <c r="L414" s="170"/>
      <c r="M414" s="170"/>
      <c r="N414" s="170"/>
      <c r="O414" s="170"/>
      <c r="P414" s="170"/>
      <c r="Q414" s="170"/>
      <c r="R414" s="170"/>
      <c r="S414" s="170"/>
      <c r="T414" s="170"/>
      <c r="U414" s="170"/>
      <c r="V414" s="170"/>
      <c r="W414" s="170"/>
      <c r="X414" s="170"/>
      <c r="Y414" s="170"/>
      <c r="Z414" s="170"/>
    </row>
    <row r="415" spans="1:26" ht="15.75" customHeight="1" x14ac:dyDescent="0.2">
      <c r="A415" s="170"/>
      <c r="B415" s="170"/>
      <c r="C415" s="170"/>
      <c r="D415" s="170"/>
      <c r="E415" s="170"/>
      <c r="F415" s="170"/>
      <c r="G415" s="170"/>
      <c r="H415" s="170"/>
      <c r="I415" s="170"/>
      <c r="J415" s="170"/>
      <c r="K415" s="170"/>
      <c r="L415" s="170"/>
      <c r="M415" s="170"/>
      <c r="N415" s="170"/>
      <c r="O415" s="170"/>
      <c r="P415" s="170"/>
      <c r="Q415" s="170"/>
      <c r="R415" s="170"/>
      <c r="S415" s="170"/>
      <c r="T415" s="170"/>
      <c r="U415" s="170"/>
      <c r="V415" s="170"/>
      <c r="W415" s="170"/>
      <c r="X415" s="170"/>
      <c r="Y415" s="170"/>
      <c r="Z415" s="170"/>
    </row>
    <row r="416" spans="1:26" ht="15.75" customHeight="1" x14ac:dyDescent="0.2">
      <c r="A416" s="170"/>
      <c r="B416" s="170"/>
      <c r="C416" s="170"/>
      <c r="D416" s="170"/>
      <c r="E416" s="170"/>
      <c r="F416" s="170"/>
      <c r="G416" s="170"/>
      <c r="H416" s="170"/>
      <c r="I416" s="170"/>
      <c r="J416" s="170"/>
      <c r="K416" s="170"/>
      <c r="L416" s="170"/>
      <c r="M416" s="170"/>
      <c r="N416" s="170"/>
      <c r="O416" s="170"/>
      <c r="P416" s="170"/>
      <c r="Q416" s="170"/>
      <c r="R416" s="170"/>
      <c r="S416" s="170"/>
      <c r="T416" s="170"/>
      <c r="U416" s="170"/>
      <c r="V416" s="170"/>
      <c r="W416" s="170"/>
      <c r="X416" s="170"/>
      <c r="Y416" s="170"/>
      <c r="Z416" s="170"/>
    </row>
    <row r="417" spans="1:26" ht="15.75" customHeight="1" x14ac:dyDescent="0.2">
      <c r="A417" s="170"/>
      <c r="B417" s="170"/>
      <c r="C417" s="170"/>
      <c r="D417" s="170"/>
      <c r="E417" s="170"/>
      <c r="F417" s="170"/>
      <c r="G417" s="170"/>
      <c r="H417" s="170"/>
      <c r="I417" s="170"/>
      <c r="J417" s="170"/>
      <c r="K417" s="170"/>
      <c r="L417" s="170"/>
      <c r="M417" s="170"/>
      <c r="N417" s="170"/>
      <c r="O417" s="170"/>
      <c r="P417" s="170"/>
      <c r="Q417" s="170"/>
      <c r="R417" s="170"/>
      <c r="S417" s="170"/>
      <c r="T417" s="170"/>
      <c r="U417" s="170"/>
      <c r="V417" s="170"/>
      <c r="W417" s="170"/>
      <c r="X417" s="170"/>
      <c r="Y417" s="170"/>
      <c r="Z417" s="170"/>
    </row>
    <row r="418" spans="1:26" ht="15.75" customHeight="1" x14ac:dyDescent="0.2">
      <c r="A418" s="170"/>
      <c r="B418" s="170"/>
      <c r="C418" s="170"/>
      <c r="D418" s="170"/>
      <c r="E418" s="170"/>
      <c r="F418" s="170"/>
      <c r="G418" s="170"/>
      <c r="H418" s="170"/>
      <c r="I418" s="170"/>
      <c r="J418" s="170"/>
      <c r="K418" s="170"/>
      <c r="L418" s="170"/>
      <c r="M418" s="170"/>
      <c r="N418" s="170"/>
      <c r="O418" s="170"/>
      <c r="P418" s="170"/>
      <c r="Q418" s="170"/>
      <c r="R418" s="170"/>
      <c r="S418" s="170"/>
      <c r="T418" s="170"/>
      <c r="U418" s="170"/>
      <c r="V418" s="170"/>
      <c r="W418" s="170"/>
      <c r="X418" s="170"/>
      <c r="Y418" s="170"/>
      <c r="Z418" s="170"/>
    </row>
    <row r="419" spans="1:26" ht="15.75" customHeight="1" x14ac:dyDescent="0.2">
      <c r="A419" s="170"/>
      <c r="B419" s="170"/>
      <c r="C419" s="170"/>
      <c r="D419" s="170"/>
      <c r="E419" s="170"/>
      <c r="F419" s="170"/>
      <c r="G419" s="170"/>
      <c r="H419" s="170"/>
      <c r="I419" s="170"/>
      <c r="J419" s="170"/>
      <c r="K419" s="170"/>
      <c r="L419" s="170"/>
      <c r="M419" s="170"/>
      <c r="N419" s="170"/>
      <c r="O419" s="170"/>
      <c r="P419" s="170"/>
      <c r="Q419" s="170"/>
      <c r="R419" s="170"/>
      <c r="S419" s="170"/>
      <c r="T419" s="170"/>
      <c r="U419" s="170"/>
      <c r="V419" s="170"/>
      <c r="W419" s="170"/>
      <c r="X419" s="170"/>
      <c r="Y419" s="170"/>
      <c r="Z419" s="170"/>
    </row>
    <row r="420" spans="1:26" ht="15.75" customHeight="1" x14ac:dyDescent="0.2">
      <c r="A420" s="170"/>
      <c r="B420" s="170"/>
      <c r="C420" s="170"/>
      <c r="D420" s="170"/>
      <c r="E420" s="170"/>
      <c r="F420" s="170"/>
      <c r="G420" s="170"/>
      <c r="H420" s="170"/>
      <c r="I420" s="170"/>
      <c r="J420" s="170"/>
      <c r="K420" s="170"/>
      <c r="L420" s="170"/>
      <c r="M420" s="170"/>
      <c r="N420" s="170"/>
      <c r="O420" s="170"/>
      <c r="P420" s="170"/>
      <c r="Q420" s="170"/>
      <c r="R420" s="170"/>
      <c r="S420" s="170"/>
      <c r="T420" s="170"/>
      <c r="U420" s="170"/>
      <c r="V420" s="170"/>
      <c r="W420" s="170"/>
      <c r="X420" s="170"/>
      <c r="Y420" s="170"/>
      <c r="Z420" s="170"/>
    </row>
    <row r="421" spans="1:26" ht="15.75" customHeight="1" x14ac:dyDescent="0.2">
      <c r="A421" s="170"/>
      <c r="B421" s="170"/>
      <c r="C421" s="170"/>
      <c r="D421" s="170"/>
      <c r="E421" s="170"/>
      <c r="F421" s="170"/>
      <c r="G421" s="170"/>
      <c r="H421" s="170"/>
      <c r="I421" s="170"/>
      <c r="J421" s="170"/>
      <c r="K421" s="170"/>
      <c r="L421" s="170"/>
      <c r="M421" s="170"/>
      <c r="N421" s="170"/>
      <c r="O421" s="170"/>
      <c r="P421" s="170"/>
      <c r="Q421" s="170"/>
      <c r="R421" s="170"/>
      <c r="S421" s="170"/>
      <c r="T421" s="170"/>
      <c r="U421" s="170"/>
      <c r="V421" s="170"/>
      <c r="W421" s="170"/>
      <c r="X421" s="170"/>
      <c r="Y421" s="170"/>
      <c r="Z421" s="170"/>
    </row>
    <row r="422" spans="1:26" ht="15.75" customHeight="1" x14ac:dyDescent="0.2">
      <c r="A422" s="170"/>
      <c r="B422" s="170"/>
      <c r="C422" s="170"/>
      <c r="D422" s="170"/>
      <c r="E422" s="170"/>
      <c r="F422" s="170"/>
      <c r="G422" s="170"/>
      <c r="H422" s="170"/>
      <c r="I422" s="170"/>
      <c r="J422" s="170"/>
      <c r="K422" s="170"/>
      <c r="L422" s="170"/>
      <c r="M422" s="170"/>
      <c r="N422" s="170"/>
      <c r="O422" s="170"/>
      <c r="P422" s="170"/>
      <c r="Q422" s="170"/>
      <c r="R422" s="170"/>
      <c r="S422" s="170"/>
      <c r="T422" s="170"/>
      <c r="U422" s="170"/>
      <c r="V422" s="170"/>
      <c r="W422" s="170"/>
      <c r="X422" s="170"/>
      <c r="Y422" s="170"/>
      <c r="Z422" s="170"/>
    </row>
    <row r="423" spans="1:26" ht="15.75" customHeight="1" x14ac:dyDescent="0.2">
      <c r="A423" s="170"/>
      <c r="B423" s="170"/>
      <c r="C423" s="170"/>
      <c r="D423" s="170"/>
      <c r="E423" s="170"/>
      <c r="F423" s="170"/>
      <c r="G423" s="170"/>
      <c r="H423" s="170"/>
      <c r="I423" s="170"/>
      <c r="J423" s="170"/>
      <c r="K423" s="170"/>
      <c r="L423" s="170"/>
      <c r="M423" s="170"/>
      <c r="N423" s="170"/>
      <c r="O423" s="170"/>
      <c r="P423" s="170"/>
      <c r="Q423" s="170"/>
      <c r="R423" s="170"/>
      <c r="S423" s="170"/>
      <c r="T423" s="170"/>
      <c r="U423" s="170"/>
      <c r="V423" s="170"/>
      <c r="W423" s="170"/>
      <c r="X423" s="170"/>
      <c r="Y423" s="170"/>
      <c r="Z423" s="170"/>
    </row>
    <row r="424" spans="1:26" ht="15.75" customHeight="1" x14ac:dyDescent="0.2">
      <c r="A424" s="170"/>
      <c r="B424" s="170"/>
      <c r="C424" s="170"/>
      <c r="D424" s="170"/>
      <c r="E424" s="170"/>
      <c r="F424" s="170"/>
      <c r="G424" s="170"/>
      <c r="H424" s="170"/>
      <c r="I424" s="170"/>
      <c r="J424" s="170"/>
      <c r="K424" s="170"/>
      <c r="L424" s="170"/>
      <c r="M424" s="170"/>
      <c r="N424" s="170"/>
      <c r="O424" s="170"/>
      <c r="P424" s="170"/>
      <c r="Q424" s="170"/>
      <c r="R424" s="170"/>
      <c r="S424" s="170"/>
      <c r="T424" s="170"/>
      <c r="U424" s="170"/>
      <c r="V424" s="170"/>
      <c r="W424" s="170"/>
      <c r="X424" s="170"/>
      <c r="Y424" s="170"/>
      <c r="Z424" s="170"/>
    </row>
    <row r="425" spans="1:26" ht="15.75" customHeight="1" x14ac:dyDescent="0.2">
      <c r="A425" s="170"/>
      <c r="B425" s="170"/>
      <c r="C425" s="170"/>
      <c r="D425" s="170"/>
      <c r="E425" s="170"/>
      <c r="F425" s="170"/>
      <c r="G425" s="170"/>
      <c r="H425" s="170"/>
      <c r="I425" s="170"/>
      <c r="J425" s="170"/>
      <c r="K425" s="170"/>
      <c r="L425" s="170"/>
      <c r="M425" s="170"/>
      <c r="N425" s="170"/>
      <c r="O425" s="170"/>
      <c r="P425" s="170"/>
      <c r="Q425" s="170"/>
      <c r="R425" s="170"/>
      <c r="S425" s="170"/>
      <c r="T425" s="170"/>
      <c r="U425" s="170"/>
      <c r="V425" s="170"/>
      <c r="W425" s="170"/>
      <c r="X425" s="170"/>
      <c r="Y425" s="170"/>
      <c r="Z425" s="170"/>
    </row>
    <row r="426" spans="1:26" ht="15.75" customHeight="1" x14ac:dyDescent="0.2">
      <c r="A426" s="170"/>
      <c r="B426" s="170"/>
      <c r="C426" s="170"/>
      <c r="D426" s="170"/>
      <c r="E426" s="170"/>
      <c r="F426" s="170"/>
      <c r="G426" s="170"/>
      <c r="H426" s="170"/>
      <c r="I426" s="170"/>
      <c r="J426" s="170"/>
      <c r="K426" s="170"/>
      <c r="L426" s="170"/>
      <c r="M426" s="170"/>
      <c r="N426" s="170"/>
      <c r="O426" s="170"/>
      <c r="P426" s="170"/>
      <c r="Q426" s="170"/>
      <c r="R426" s="170"/>
      <c r="S426" s="170"/>
      <c r="T426" s="170"/>
      <c r="U426" s="170"/>
      <c r="V426" s="170"/>
      <c r="W426" s="170"/>
      <c r="X426" s="170"/>
      <c r="Y426" s="170"/>
      <c r="Z426" s="170"/>
    </row>
    <row r="427" spans="1:26" ht="15.75" customHeight="1" x14ac:dyDescent="0.2">
      <c r="A427" s="170"/>
      <c r="B427" s="170"/>
      <c r="C427" s="170"/>
      <c r="D427" s="170"/>
      <c r="E427" s="170"/>
      <c r="F427" s="170"/>
      <c r="G427" s="170"/>
      <c r="H427" s="170"/>
      <c r="I427" s="170"/>
      <c r="J427" s="170"/>
      <c r="K427" s="170"/>
      <c r="L427" s="170"/>
      <c r="M427" s="170"/>
      <c r="N427" s="170"/>
      <c r="O427" s="170"/>
      <c r="P427" s="170"/>
      <c r="Q427" s="170"/>
      <c r="R427" s="170"/>
      <c r="S427" s="170"/>
      <c r="T427" s="170"/>
      <c r="U427" s="170"/>
      <c r="V427" s="170"/>
      <c r="W427" s="170"/>
      <c r="X427" s="170"/>
      <c r="Y427" s="170"/>
      <c r="Z427" s="170"/>
    </row>
    <row r="428" spans="1:26" ht="15.75" customHeight="1" x14ac:dyDescent="0.2">
      <c r="A428" s="170"/>
      <c r="B428" s="170"/>
      <c r="C428" s="170"/>
      <c r="D428" s="170"/>
      <c r="E428" s="170"/>
      <c r="F428" s="170"/>
      <c r="G428" s="170"/>
      <c r="H428" s="170"/>
      <c r="I428" s="170"/>
      <c r="J428" s="170"/>
      <c r="K428" s="170"/>
      <c r="L428" s="170"/>
      <c r="M428" s="170"/>
      <c r="N428" s="170"/>
      <c r="O428" s="170"/>
      <c r="P428" s="170"/>
      <c r="Q428" s="170"/>
      <c r="R428" s="170"/>
      <c r="S428" s="170"/>
      <c r="T428" s="170"/>
      <c r="U428" s="170"/>
      <c r="V428" s="170"/>
      <c r="W428" s="170"/>
      <c r="X428" s="170"/>
      <c r="Y428" s="170"/>
      <c r="Z428" s="170"/>
    </row>
    <row r="429" spans="1:26" ht="15.75" customHeight="1" x14ac:dyDescent="0.2">
      <c r="A429" s="170"/>
      <c r="B429" s="170"/>
      <c r="C429" s="170"/>
      <c r="D429" s="170"/>
      <c r="E429" s="170"/>
      <c r="F429" s="170"/>
      <c r="G429" s="170"/>
      <c r="H429" s="170"/>
      <c r="I429" s="170"/>
      <c r="J429" s="170"/>
      <c r="K429" s="170"/>
      <c r="L429" s="170"/>
      <c r="M429" s="170"/>
      <c r="N429" s="170"/>
      <c r="O429" s="170"/>
      <c r="P429" s="170"/>
      <c r="Q429" s="170"/>
      <c r="R429" s="170"/>
      <c r="S429" s="170"/>
      <c r="T429" s="170"/>
      <c r="U429" s="170"/>
      <c r="V429" s="170"/>
      <c r="W429" s="170"/>
      <c r="X429" s="170"/>
      <c r="Y429" s="170"/>
      <c r="Z429" s="170"/>
    </row>
    <row r="430" spans="1:26" ht="15.75" customHeight="1" x14ac:dyDescent="0.2">
      <c r="A430" s="170"/>
      <c r="B430" s="170"/>
      <c r="C430" s="170"/>
      <c r="D430" s="170"/>
      <c r="E430" s="170"/>
      <c r="F430" s="170"/>
      <c r="G430" s="170"/>
      <c r="H430" s="170"/>
      <c r="I430" s="170"/>
      <c r="J430" s="170"/>
      <c r="K430" s="170"/>
      <c r="L430" s="170"/>
      <c r="M430" s="170"/>
      <c r="N430" s="170"/>
      <c r="O430" s="170"/>
      <c r="P430" s="170"/>
      <c r="Q430" s="170"/>
      <c r="R430" s="170"/>
      <c r="S430" s="170"/>
      <c r="T430" s="170"/>
      <c r="U430" s="170"/>
      <c r="V430" s="170"/>
      <c r="W430" s="170"/>
      <c r="X430" s="170"/>
      <c r="Y430" s="170"/>
      <c r="Z430" s="170"/>
    </row>
    <row r="431" spans="1:26" ht="15.75" customHeight="1" x14ac:dyDescent="0.2">
      <c r="A431" s="170"/>
      <c r="B431" s="170"/>
      <c r="C431" s="170"/>
      <c r="D431" s="170"/>
      <c r="E431" s="170"/>
      <c r="F431" s="170"/>
      <c r="G431" s="170"/>
      <c r="H431" s="170"/>
      <c r="I431" s="170"/>
      <c r="J431" s="170"/>
      <c r="K431" s="170"/>
      <c r="L431" s="170"/>
      <c r="M431" s="170"/>
      <c r="N431" s="170"/>
      <c r="O431" s="170"/>
      <c r="P431" s="170"/>
      <c r="Q431" s="170"/>
      <c r="R431" s="170"/>
      <c r="S431" s="170"/>
      <c r="T431" s="170"/>
      <c r="U431" s="170"/>
      <c r="V431" s="170"/>
      <c r="W431" s="170"/>
      <c r="X431" s="170"/>
      <c r="Y431" s="170"/>
      <c r="Z431" s="170"/>
    </row>
    <row r="432" spans="1:26" ht="15.75" customHeight="1" x14ac:dyDescent="0.2">
      <c r="A432" s="170"/>
      <c r="B432" s="170"/>
      <c r="C432" s="170"/>
      <c r="D432" s="170"/>
      <c r="E432" s="170"/>
      <c r="F432" s="170"/>
      <c r="G432" s="170"/>
      <c r="H432" s="170"/>
      <c r="I432" s="170"/>
      <c r="J432" s="170"/>
      <c r="K432" s="170"/>
      <c r="L432" s="170"/>
      <c r="M432" s="170"/>
      <c r="N432" s="170"/>
      <c r="O432" s="170"/>
      <c r="P432" s="170"/>
      <c r="Q432" s="170"/>
      <c r="R432" s="170"/>
      <c r="S432" s="170"/>
      <c r="T432" s="170"/>
      <c r="U432" s="170"/>
      <c r="V432" s="170"/>
      <c r="W432" s="170"/>
      <c r="X432" s="170"/>
      <c r="Y432" s="170"/>
      <c r="Z432" s="170"/>
    </row>
    <row r="433" spans="1:26" ht="15.75" customHeight="1" x14ac:dyDescent="0.2">
      <c r="A433" s="170"/>
      <c r="B433" s="170"/>
      <c r="C433" s="170"/>
      <c r="D433" s="170"/>
      <c r="E433" s="170"/>
      <c r="F433" s="170"/>
      <c r="G433" s="170"/>
      <c r="H433" s="170"/>
      <c r="I433" s="170"/>
      <c r="J433" s="170"/>
      <c r="K433" s="170"/>
      <c r="L433" s="170"/>
      <c r="M433" s="170"/>
      <c r="N433" s="170"/>
      <c r="O433" s="170"/>
      <c r="P433" s="170"/>
      <c r="Q433" s="170"/>
      <c r="R433" s="170"/>
      <c r="S433" s="170"/>
      <c r="T433" s="170"/>
      <c r="U433" s="170"/>
      <c r="V433" s="170"/>
      <c r="W433" s="170"/>
      <c r="X433" s="170"/>
      <c r="Y433" s="170"/>
      <c r="Z433" s="170"/>
    </row>
    <row r="434" spans="1:26" ht="15.75" customHeight="1" x14ac:dyDescent="0.2">
      <c r="A434" s="170"/>
      <c r="B434" s="170"/>
      <c r="C434" s="170"/>
      <c r="D434" s="170"/>
      <c r="E434" s="170"/>
      <c r="F434" s="170"/>
      <c r="G434" s="170"/>
      <c r="H434" s="170"/>
      <c r="I434" s="170"/>
      <c r="J434" s="170"/>
      <c r="K434" s="170"/>
      <c r="L434" s="170"/>
      <c r="M434" s="170"/>
      <c r="N434" s="170"/>
      <c r="O434" s="170"/>
      <c r="P434" s="170"/>
      <c r="Q434" s="170"/>
      <c r="R434" s="170"/>
      <c r="S434" s="170"/>
      <c r="T434" s="170"/>
      <c r="U434" s="170"/>
      <c r="V434" s="170"/>
      <c r="W434" s="170"/>
      <c r="X434" s="170"/>
      <c r="Y434" s="170"/>
      <c r="Z434" s="170"/>
    </row>
    <row r="435" spans="1:26" ht="15.75" customHeight="1" x14ac:dyDescent="0.2">
      <c r="A435" s="170"/>
      <c r="B435" s="170"/>
      <c r="C435" s="170"/>
      <c r="D435" s="170"/>
      <c r="E435" s="170"/>
      <c r="F435" s="170"/>
      <c r="G435" s="170"/>
      <c r="H435" s="170"/>
      <c r="I435" s="170"/>
      <c r="J435" s="170"/>
      <c r="K435" s="170"/>
      <c r="L435" s="170"/>
      <c r="M435" s="170"/>
      <c r="N435" s="170"/>
      <c r="O435" s="170"/>
      <c r="P435" s="170"/>
      <c r="Q435" s="170"/>
      <c r="R435" s="170"/>
      <c r="S435" s="170"/>
      <c r="T435" s="170"/>
      <c r="U435" s="170"/>
      <c r="V435" s="170"/>
      <c r="W435" s="170"/>
      <c r="X435" s="170"/>
      <c r="Y435" s="170"/>
      <c r="Z435" s="170"/>
    </row>
    <row r="436" spans="1:26" ht="15.75" customHeight="1" x14ac:dyDescent="0.2">
      <c r="A436" s="170"/>
      <c r="B436" s="170"/>
      <c r="C436" s="170"/>
      <c r="D436" s="170"/>
      <c r="E436" s="170"/>
      <c r="F436" s="170"/>
      <c r="G436" s="170"/>
      <c r="H436" s="170"/>
      <c r="I436" s="170"/>
      <c r="J436" s="170"/>
      <c r="K436" s="170"/>
      <c r="L436" s="170"/>
      <c r="M436" s="170"/>
      <c r="N436" s="170"/>
      <c r="O436" s="170"/>
      <c r="P436" s="170"/>
      <c r="Q436" s="170"/>
      <c r="R436" s="170"/>
      <c r="S436" s="170"/>
      <c r="T436" s="170"/>
      <c r="U436" s="170"/>
      <c r="V436" s="170"/>
      <c r="W436" s="170"/>
      <c r="X436" s="170"/>
      <c r="Y436" s="170"/>
      <c r="Z436" s="170"/>
    </row>
    <row r="437" spans="1:26" ht="15.75" customHeight="1" x14ac:dyDescent="0.2">
      <c r="A437" s="170"/>
      <c r="B437" s="170"/>
      <c r="C437" s="170"/>
      <c r="D437" s="170"/>
      <c r="E437" s="170"/>
      <c r="F437" s="170"/>
      <c r="G437" s="170"/>
      <c r="H437" s="170"/>
      <c r="I437" s="170"/>
      <c r="J437" s="170"/>
      <c r="K437" s="170"/>
      <c r="L437" s="170"/>
      <c r="M437" s="170"/>
      <c r="N437" s="170"/>
      <c r="O437" s="170"/>
      <c r="P437" s="170"/>
      <c r="Q437" s="170"/>
      <c r="R437" s="170"/>
      <c r="S437" s="170"/>
      <c r="T437" s="170"/>
      <c r="U437" s="170"/>
      <c r="V437" s="170"/>
      <c r="W437" s="170"/>
      <c r="X437" s="170"/>
      <c r="Y437" s="170"/>
      <c r="Z437" s="170"/>
    </row>
    <row r="438" spans="1:26" ht="15.75" customHeight="1" x14ac:dyDescent="0.2">
      <c r="A438" s="170"/>
      <c r="B438" s="170"/>
      <c r="C438" s="170"/>
      <c r="D438" s="170"/>
      <c r="E438" s="170"/>
      <c r="F438" s="170"/>
      <c r="G438" s="170"/>
      <c r="H438" s="170"/>
      <c r="I438" s="170"/>
      <c r="J438" s="170"/>
      <c r="K438" s="170"/>
      <c r="L438" s="170"/>
      <c r="M438" s="170"/>
      <c r="N438" s="170"/>
      <c r="O438" s="170"/>
      <c r="P438" s="170"/>
      <c r="Q438" s="170"/>
      <c r="R438" s="170"/>
      <c r="S438" s="170"/>
      <c r="T438" s="170"/>
      <c r="U438" s="170"/>
      <c r="V438" s="170"/>
      <c r="W438" s="170"/>
      <c r="X438" s="170"/>
      <c r="Y438" s="170"/>
      <c r="Z438" s="170"/>
    </row>
    <row r="439" spans="1:26" ht="15.75" customHeight="1" x14ac:dyDescent="0.2">
      <c r="A439" s="170"/>
      <c r="B439" s="170"/>
      <c r="C439" s="170"/>
      <c r="D439" s="170"/>
      <c r="E439" s="170"/>
      <c r="F439" s="170"/>
      <c r="G439" s="170"/>
      <c r="H439" s="170"/>
      <c r="I439" s="170"/>
      <c r="J439" s="170"/>
      <c r="K439" s="170"/>
      <c r="L439" s="170"/>
      <c r="M439" s="170"/>
      <c r="N439" s="170"/>
      <c r="O439" s="170"/>
      <c r="P439" s="170"/>
      <c r="Q439" s="170"/>
      <c r="R439" s="170"/>
      <c r="S439" s="170"/>
      <c r="T439" s="170"/>
      <c r="U439" s="170"/>
      <c r="V439" s="170"/>
      <c r="W439" s="170"/>
      <c r="X439" s="170"/>
      <c r="Y439" s="170"/>
      <c r="Z439" s="170"/>
    </row>
    <row r="440" spans="1:26" ht="15.75" customHeight="1" x14ac:dyDescent="0.2">
      <c r="A440" s="170"/>
      <c r="B440" s="170"/>
      <c r="C440" s="170"/>
      <c r="D440" s="170"/>
      <c r="E440" s="170"/>
      <c r="F440" s="170"/>
      <c r="G440" s="170"/>
      <c r="H440" s="170"/>
      <c r="I440" s="170"/>
      <c r="J440" s="170"/>
      <c r="K440" s="170"/>
      <c r="L440" s="170"/>
      <c r="M440" s="170"/>
      <c r="N440" s="170"/>
      <c r="O440" s="170"/>
      <c r="P440" s="170"/>
      <c r="Q440" s="170"/>
      <c r="R440" s="170"/>
      <c r="S440" s="170"/>
      <c r="T440" s="170"/>
      <c r="U440" s="170"/>
      <c r="V440" s="170"/>
      <c r="W440" s="170"/>
      <c r="X440" s="170"/>
      <c r="Y440" s="170"/>
      <c r="Z440" s="170"/>
    </row>
    <row r="441" spans="1:26" ht="15.75" customHeight="1" x14ac:dyDescent="0.2">
      <c r="A441" s="170"/>
      <c r="B441" s="170"/>
      <c r="C441" s="170"/>
      <c r="D441" s="170"/>
      <c r="E441" s="170"/>
      <c r="F441" s="170"/>
      <c r="G441" s="170"/>
      <c r="H441" s="170"/>
      <c r="I441" s="170"/>
      <c r="J441" s="170"/>
      <c r="K441" s="170"/>
      <c r="L441" s="170"/>
      <c r="M441" s="170"/>
      <c r="N441" s="170"/>
      <c r="O441" s="170"/>
      <c r="P441" s="170"/>
      <c r="Q441" s="170"/>
      <c r="R441" s="170"/>
      <c r="S441" s="170"/>
      <c r="T441" s="170"/>
      <c r="U441" s="170"/>
      <c r="V441" s="170"/>
      <c r="W441" s="170"/>
      <c r="X441" s="170"/>
      <c r="Y441" s="170"/>
      <c r="Z441" s="170"/>
    </row>
    <row r="442" spans="1:26" ht="15.75" customHeight="1" x14ac:dyDescent="0.2">
      <c r="A442" s="170"/>
      <c r="B442" s="170"/>
      <c r="C442" s="170"/>
      <c r="D442" s="170"/>
      <c r="E442" s="170"/>
      <c r="F442" s="170"/>
      <c r="G442" s="170"/>
      <c r="H442" s="170"/>
      <c r="I442" s="170"/>
      <c r="J442" s="170"/>
      <c r="K442" s="170"/>
      <c r="L442" s="170"/>
      <c r="M442" s="170"/>
      <c r="N442" s="170"/>
      <c r="O442" s="170"/>
      <c r="P442" s="170"/>
      <c r="Q442" s="170"/>
      <c r="R442" s="170"/>
      <c r="S442" s="170"/>
      <c r="T442" s="170"/>
      <c r="U442" s="170"/>
      <c r="V442" s="170"/>
      <c r="W442" s="170"/>
      <c r="X442" s="170"/>
      <c r="Y442" s="170"/>
      <c r="Z442" s="170"/>
    </row>
    <row r="443" spans="1:26" ht="15.75" customHeight="1" x14ac:dyDescent="0.2">
      <c r="A443" s="170"/>
      <c r="B443" s="170"/>
      <c r="C443" s="170"/>
      <c r="D443" s="170"/>
      <c r="E443" s="170"/>
      <c r="F443" s="170"/>
      <c r="G443" s="170"/>
      <c r="H443" s="170"/>
      <c r="I443" s="170"/>
      <c r="J443" s="170"/>
      <c r="K443" s="170"/>
      <c r="L443" s="170"/>
      <c r="M443" s="170"/>
      <c r="N443" s="170"/>
      <c r="O443" s="170"/>
      <c r="P443" s="170"/>
      <c r="Q443" s="170"/>
      <c r="R443" s="170"/>
      <c r="S443" s="170"/>
      <c r="T443" s="170"/>
      <c r="U443" s="170"/>
      <c r="V443" s="170"/>
      <c r="W443" s="170"/>
      <c r="X443" s="170"/>
      <c r="Y443" s="170"/>
      <c r="Z443" s="170"/>
    </row>
    <row r="444" spans="1:26" ht="15.75" customHeight="1" x14ac:dyDescent="0.2">
      <c r="A444" s="170"/>
      <c r="B444" s="170"/>
      <c r="C444" s="170"/>
      <c r="D444" s="170"/>
      <c r="E444" s="170"/>
      <c r="F444" s="170"/>
      <c r="G444" s="170"/>
      <c r="H444" s="170"/>
      <c r="I444" s="170"/>
      <c r="J444" s="170"/>
      <c r="K444" s="170"/>
      <c r="L444" s="170"/>
      <c r="M444" s="170"/>
      <c r="N444" s="170"/>
      <c r="O444" s="170"/>
      <c r="P444" s="170"/>
      <c r="Q444" s="170"/>
      <c r="R444" s="170"/>
      <c r="S444" s="170"/>
      <c r="T444" s="170"/>
      <c r="U444" s="170"/>
      <c r="V444" s="170"/>
      <c r="W444" s="170"/>
      <c r="X444" s="170"/>
      <c r="Y444" s="170"/>
      <c r="Z444" s="170"/>
    </row>
    <row r="445" spans="1:26" ht="15.75" customHeight="1" x14ac:dyDescent="0.2">
      <c r="A445" s="170"/>
      <c r="B445" s="170"/>
      <c r="C445" s="170"/>
      <c r="D445" s="170"/>
      <c r="E445" s="170"/>
      <c r="F445" s="170"/>
      <c r="G445" s="170"/>
      <c r="H445" s="170"/>
      <c r="I445" s="170"/>
      <c r="J445" s="170"/>
      <c r="K445" s="170"/>
      <c r="L445" s="170"/>
      <c r="M445" s="170"/>
      <c r="N445" s="170"/>
      <c r="O445" s="170"/>
      <c r="P445" s="170"/>
      <c r="Q445" s="170"/>
      <c r="R445" s="170"/>
      <c r="S445" s="170"/>
      <c r="T445" s="170"/>
      <c r="U445" s="170"/>
      <c r="V445" s="170"/>
      <c r="W445" s="170"/>
      <c r="X445" s="170"/>
      <c r="Y445" s="170"/>
      <c r="Z445" s="170"/>
    </row>
    <row r="446" spans="1:26" ht="15.75" customHeight="1" x14ac:dyDescent="0.2">
      <c r="A446" s="170"/>
      <c r="B446" s="170"/>
      <c r="C446" s="170"/>
      <c r="D446" s="170"/>
      <c r="E446" s="170"/>
      <c r="F446" s="170"/>
      <c r="G446" s="170"/>
      <c r="H446" s="170"/>
      <c r="I446" s="170"/>
      <c r="J446" s="170"/>
      <c r="K446" s="170"/>
      <c r="L446" s="170"/>
      <c r="M446" s="170"/>
      <c r="N446" s="170"/>
      <c r="O446" s="170"/>
      <c r="P446" s="170"/>
      <c r="Q446" s="170"/>
      <c r="R446" s="170"/>
      <c r="S446" s="170"/>
      <c r="T446" s="170"/>
      <c r="U446" s="170"/>
      <c r="V446" s="170"/>
      <c r="W446" s="170"/>
      <c r="X446" s="170"/>
      <c r="Y446" s="170"/>
      <c r="Z446" s="170"/>
    </row>
    <row r="447" spans="1:26" ht="15.75" customHeight="1" x14ac:dyDescent="0.2">
      <c r="A447" s="170"/>
      <c r="B447" s="170"/>
      <c r="C447" s="170"/>
      <c r="D447" s="170"/>
      <c r="E447" s="170"/>
      <c r="F447" s="170"/>
      <c r="G447" s="170"/>
      <c r="H447" s="170"/>
      <c r="I447" s="170"/>
      <c r="J447" s="170"/>
      <c r="K447" s="170"/>
      <c r="L447" s="170"/>
      <c r="M447" s="170"/>
      <c r="N447" s="170"/>
      <c r="O447" s="170"/>
      <c r="P447" s="170"/>
      <c r="Q447" s="170"/>
      <c r="R447" s="170"/>
      <c r="S447" s="170"/>
      <c r="T447" s="170"/>
      <c r="U447" s="170"/>
      <c r="V447" s="170"/>
      <c r="W447" s="170"/>
      <c r="X447" s="170"/>
      <c r="Y447" s="170"/>
      <c r="Z447" s="170"/>
    </row>
    <row r="448" spans="1:26" ht="15.75" customHeight="1" x14ac:dyDescent="0.2">
      <c r="A448" s="170"/>
      <c r="B448" s="170"/>
      <c r="C448" s="170"/>
      <c r="D448" s="170"/>
      <c r="E448" s="170"/>
      <c r="F448" s="170"/>
      <c r="G448" s="170"/>
      <c r="H448" s="170"/>
      <c r="I448" s="170"/>
      <c r="J448" s="170"/>
      <c r="K448" s="170"/>
      <c r="L448" s="170"/>
      <c r="M448" s="170"/>
      <c r="N448" s="170"/>
      <c r="O448" s="170"/>
      <c r="P448" s="170"/>
      <c r="Q448" s="170"/>
      <c r="R448" s="170"/>
      <c r="S448" s="170"/>
      <c r="T448" s="170"/>
      <c r="U448" s="170"/>
      <c r="V448" s="170"/>
      <c r="W448" s="170"/>
      <c r="X448" s="170"/>
      <c r="Y448" s="170"/>
      <c r="Z448" s="170"/>
    </row>
    <row r="449" spans="1:26" ht="15.75" customHeight="1" x14ac:dyDescent="0.2">
      <c r="A449" s="170"/>
      <c r="B449" s="170"/>
      <c r="C449" s="170"/>
      <c r="D449" s="170"/>
      <c r="E449" s="170"/>
      <c r="F449" s="170"/>
      <c r="G449" s="170"/>
      <c r="H449" s="170"/>
      <c r="I449" s="170"/>
      <c r="J449" s="170"/>
      <c r="K449" s="170"/>
      <c r="L449" s="170"/>
      <c r="M449" s="170"/>
      <c r="N449" s="170"/>
      <c r="O449" s="170"/>
      <c r="P449" s="170"/>
      <c r="Q449" s="170"/>
      <c r="R449" s="170"/>
      <c r="S449" s="170"/>
      <c r="T449" s="170"/>
      <c r="U449" s="170"/>
      <c r="V449" s="170"/>
      <c r="W449" s="170"/>
      <c r="X449" s="170"/>
      <c r="Y449" s="170"/>
      <c r="Z449" s="170"/>
    </row>
    <row r="450" spans="1:26" ht="15.75" customHeight="1" x14ac:dyDescent="0.2">
      <c r="A450" s="170"/>
      <c r="B450" s="170"/>
      <c r="C450" s="170"/>
      <c r="D450" s="170"/>
      <c r="E450" s="170"/>
      <c r="F450" s="170"/>
      <c r="G450" s="170"/>
      <c r="H450" s="170"/>
      <c r="I450" s="170"/>
      <c r="J450" s="170"/>
      <c r="K450" s="170"/>
      <c r="L450" s="170"/>
      <c r="M450" s="170"/>
      <c r="N450" s="170"/>
      <c r="O450" s="170"/>
      <c r="P450" s="170"/>
      <c r="Q450" s="170"/>
      <c r="R450" s="170"/>
      <c r="S450" s="170"/>
      <c r="T450" s="170"/>
      <c r="U450" s="170"/>
      <c r="V450" s="170"/>
      <c r="W450" s="170"/>
      <c r="X450" s="170"/>
      <c r="Y450" s="170"/>
      <c r="Z450" s="170"/>
    </row>
    <row r="451" spans="1:26" ht="15.75" customHeight="1" x14ac:dyDescent="0.2">
      <c r="A451" s="170"/>
      <c r="B451" s="170"/>
      <c r="C451" s="170"/>
      <c r="D451" s="170"/>
      <c r="E451" s="170"/>
      <c r="F451" s="170"/>
      <c r="G451" s="170"/>
      <c r="H451" s="170"/>
      <c r="I451" s="170"/>
      <c r="J451" s="170"/>
      <c r="K451" s="170"/>
      <c r="L451" s="170"/>
      <c r="M451" s="170"/>
      <c r="N451" s="170"/>
      <c r="O451" s="170"/>
      <c r="P451" s="170"/>
      <c r="Q451" s="170"/>
      <c r="R451" s="170"/>
      <c r="S451" s="170"/>
      <c r="T451" s="170"/>
      <c r="U451" s="170"/>
      <c r="V451" s="170"/>
      <c r="W451" s="170"/>
      <c r="X451" s="170"/>
      <c r="Y451" s="170"/>
      <c r="Z451" s="170"/>
    </row>
    <row r="452" spans="1:26" ht="15.75" customHeight="1" x14ac:dyDescent="0.2">
      <c r="A452" s="170"/>
      <c r="B452" s="170"/>
      <c r="C452" s="170"/>
      <c r="D452" s="170"/>
      <c r="E452" s="170"/>
      <c r="F452" s="170"/>
      <c r="G452" s="170"/>
      <c r="H452" s="170"/>
      <c r="I452" s="170"/>
      <c r="J452" s="170"/>
      <c r="K452" s="170"/>
      <c r="L452" s="170"/>
      <c r="M452" s="170"/>
      <c r="N452" s="170"/>
      <c r="O452" s="170"/>
      <c r="P452" s="170"/>
      <c r="Q452" s="170"/>
      <c r="R452" s="170"/>
      <c r="S452" s="170"/>
      <c r="T452" s="170"/>
      <c r="U452" s="170"/>
      <c r="V452" s="170"/>
      <c r="W452" s="170"/>
      <c r="X452" s="170"/>
      <c r="Y452" s="170"/>
      <c r="Z452" s="170"/>
    </row>
    <row r="453" spans="1:26" ht="15.75" customHeight="1" x14ac:dyDescent="0.2">
      <c r="A453" s="170"/>
      <c r="B453" s="170"/>
      <c r="C453" s="170"/>
      <c r="D453" s="170"/>
      <c r="E453" s="170"/>
      <c r="F453" s="170"/>
      <c r="G453" s="170"/>
      <c r="H453" s="170"/>
      <c r="I453" s="170"/>
      <c r="J453" s="170"/>
      <c r="K453" s="170"/>
      <c r="L453" s="170"/>
      <c r="M453" s="170"/>
      <c r="N453" s="170"/>
      <c r="O453" s="170"/>
      <c r="P453" s="170"/>
      <c r="Q453" s="170"/>
      <c r="R453" s="170"/>
      <c r="S453" s="170"/>
      <c r="T453" s="170"/>
      <c r="U453" s="170"/>
      <c r="V453" s="170"/>
      <c r="W453" s="170"/>
      <c r="X453" s="170"/>
      <c r="Y453" s="170"/>
      <c r="Z453" s="170"/>
    </row>
    <row r="454" spans="1:26" ht="15.75" customHeight="1" x14ac:dyDescent="0.2">
      <c r="A454" s="170"/>
      <c r="B454" s="170"/>
      <c r="C454" s="170"/>
      <c r="D454" s="170"/>
      <c r="E454" s="170"/>
      <c r="F454" s="170"/>
      <c r="G454" s="170"/>
      <c r="H454" s="170"/>
      <c r="I454" s="170"/>
      <c r="J454" s="170"/>
      <c r="K454" s="170"/>
      <c r="L454" s="170"/>
      <c r="M454" s="170"/>
      <c r="N454" s="170"/>
      <c r="O454" s="170"/>
      <c r="P454" s="170"/>
      <c r="Q454" s="170"/>
      <c r="R454" s="170"/>
      <c r="S454" s="170"/>
      <c r="T454" s="170"/>
      <c r="U454" s="170"/>
      <c r="V454" s="170"/>
      <c r="W454" s="170"/>
      <c r="X454" s="170"/>
      <c r="Y454" s="170"/>
      <c r="Z454" s="170"/>
    </row>
    <row r="455" spans="1:26" ht="15.75" customHeight="1" x14ac:dyDescent="0.2">
      <c r="A455" s="170"/>
      <c r="B455" s="170"/>
      <c r="C455" s="170"/>
      <c r="D455" s="170"/>
      <c r="E455" s="170"/>
      <c r="F455" s="170"/>
      <c r="G455" s="170"/>
      <c r="H455" s="170"/>
      <c r="I455" s="170"/>
      <c r="J455" s="170"/>
      <c r="K455" s="170"/>
      <c r="L455" s="170"/>
      <c r="M455" s="170"/>
      <c r="N455" s="170"/>
      <c r="O455" s="170"/>
      <c r="P455" s="170"/>
      <c r="Q455" s="170"/>
      <c r="R455" s="170"/>
      <c r="S455" s="170"/>
      <c r="T455" s="170"/>
      <c r="U455" s="170"/>
      <c r="V455" s="170"/>
      <c r="W455" s="170"/>
      <c r="X455" s="170"/>
      <c r="Y455" s="170"/>
      <c r="Z455" s="170"/>
    </row>
    <row r="456" spans="1:26" ht="15.75" customHeight="1" x14ac:dyDescent="0.2">
      <c r="A456" s="170"/>
      <c r="B456" s="170"/>
      <c r="C456" s="170"/>
      <c r="D456" s="170"/>
      <c r="E456" s="170"/>
      <c r="F456" s="170"/>
      <c r="G456" s="170"/>
      <c r="H456" s="170"/>
      <c r="I456" s="170"/>
      <c r="J456" s="170"/>
      <c r="K456" s="170"/>
      <c r="L456" s="170"/>
      <c r="M456" s="170"/>
      <c r="N456" s="170"/>
      <c r="O456" s="170"/>
      <c r="P456" s="170"/>
      <c r="Q456" s="170"/>
      <c r="R456" s="170"/>
      <c r="S456" s="170"/>
      <c r="T456" s="170"/>
      <c r="U456" s="170"/>
      <c r="V456" s="170"/>
      <c r="W456" s="170"/>
      <c r="X456" s="170"/>
      <c r="Y456" s="170"/>
      <c r="Z456" s="170"/>
    </row>
    <row r="457" spans="1:26" ht="15.75" customHeight="1" x14ac:dyDescent="0.2">
      <c r="A457" s="170"/>
      <c r="B457" s="170"/>
      <c r="C457" s="170"/>
      <c r="D457" s="170"/>
      <c r="E457" s="170"/>
      <c r="F457" s="170"/>
      <c r="G457" s="170"/>
      <c r="H457" s="170"/>
      <c r="I457" s="170"/>
      <c r="J457" s="170"/>
      <c r="K457" s="170"/>
      <c r="L457" s="170"/>
      <c r="M457" s="170"/>
      <c r="N457" s="170"/>
      <c r="O457" s="170"/>
      <c r="P457" s="170"/>
      <c r="Q457" s="170"/>
      <c r="R457" s="170"/>
      <c r="S457" s="170"/>
      <c r="T457" s="170"/>
      <c r="U457" s="170"/>
      <c r="V457" s="170"/>
      <c r="W457" s="170"/>
      <c r="X457" s="170"/>
      <c r="Y457" s="170"/>
      <c r="Z457" s="170"/>
    </row>
    <row r="458" spans="1:26" ht="15.75" customHeight="1" x14ac:dyDescent="0.2">
      <c r="A458" s="170"/>
      <c r="B458" s="170"/>
      <c r="C458" s="170"/>
      <c r="D458" s="170"/>
      <c r="E458" s="170"/>
      <c r="F458" s="170"/>
      <c r="G458" s="170"/>
      <c r="H458" s="170"/>
      <c r="I458" s="170"/>
      <c r="J458" s="170"/>
      <c r="K458" s="170"/>
      <c r="L458" s="170"/>
      <c r="M458" s="170"/>
      <c r="N458" s="170"/>
      <c r="O458" s="170"/>
      <c r="P458" s="170"/>
      <c r="Q458" s="170"/>
      <c r="R458" s="170"/>
      <c r="S458" s="170"/>
      <c r="T458" s="170"/>
      <c r="U458" s="170"/>
      <c r="V458" s="170"/>
      <c r="W458" s="170"/>
      <c r="X458" s="170"/>
      <c r="Y458" s="170"/>
      <c r="Z458" s="170"/>
    </row>
    <row r="459" spans="1:26" ht="15.75" customHeight="1" x14ac:dyDescent="0.2">
      <c r="A459" s="170"/>
      <c r="B459" s="170"/>
      <c r="C459" s="170"/>
      <c r="D459" s="170"/>
      <c r="E459" s="170"/>
      <c r="F459" s="170"/>
      <c r="G459" s="170"/>
      <c r="H459" s="170"/>
      <c r="I459" s="170"/>
      <c r="J459" s="170"/>
      <c r="K459" s="170"/>
      <c r="L459" s="170"/>
      <c r="M459" s="170"/>
      <c r="N459" s="170"/>
      <c r="O459" s="170"/>
      <c r="P459" s="170"/>
      <c r="Q459" s="170"/>
      <c r="R459" s="170"/>
      <c r="S459" s="170"/>
      <c r="T459" s="170"/>
      <c r="U459" s="170"/>
      <c r="V459" s="170"/>
      <c r="W459" s="170"/>
      <c r="X459" s="170"/>
      <c r="Y459" s="170"/>
      <c r="Z459" s="170"/>
    </row>
    <row r="460" spans="1:26" ht="15.75" customHeight="1" x14ac:dyDescent="0.2">
      <c r="A460" s="170"/>
      <c r="B460" s="170"/>
      <c r="C460" s="170"/>
      <c r="D460" s="170"/>
      <c r="E460" s="170"/>
      <c r="F460" s="170"/>
      <c r="G460" s="170"/>
      <c r="H460" s="170"/>
      <c r="I460" s="170"/>
      <c r="J460" s="170"/>
      <c r="K460" s="170"/>
      <c r="L460" s="170"/>
      <c r="M460" s="170"/>
      <c r="N460" s="170"/>
      <c r="O460" s="170"/>
      <c r="P460" s="170"/>
      <c r="Q460" s="170"/>
      <c r="R460" s="170"/>
      <c r="S460" s="170"/>
      <c r="T460" s="170"/>
      <c r="U460" s="170"/>
      <c r="V460" s="170"/>
      <c r="W460" s="170"/>
      <c r="X460" s="170"/>
      <c r="Y460" s="170"/>
      <c r="Z460" s="170"/>
    </row>
    <row r="461" spans="1:26" ht="15.75" customHeight="1" x14ac:dyDescent="0.2">
      <c r="A461" s="170"/>
      <c r="B461" s="170"/>
      <c r="C461" s="170"/>
      <c r="D461" s="170"/>
      <c r="E461" s="170"/>
      <c r="F461" s="170"/>
      <c r="G461" s="170"/>
      <c r="H461" s="170"/>
      <c r="I461" s="170"/>
      <c r="J461" s="170"/>
      <c r="K461" s="170"/>
      <c r="L461" s="170"/>
      <c r="M461" s="170"/>
      <c r="N461" s="170"/>
      <c r="O461" s="170"/>
      <c r="P461" s="170"/>
      <c r="Q461" s="170"/>
      <c r="R461" s="170"/>
      <c r="S461" s="170"/>
      <c r="T461" s="170"/>
      <c r="U461" s="170"/>
      <c r="V461" s="170"/>
      <c r="W461" s="170"/>
      <c r="X461" s="170"/>
      <c r="Y461" s="170"/>
      <c r="Z461" s="170"/>
    </row>
    <row r="462" spans="1:26" ht="15.75" customHeight="1" x14ac:dyDescent="0.2">
      <c r="A462" s="170"/>
      <c r="B462" s="170"/>
      <c r="C462" s="170"/>
      <c r="D462" s="170"/>
      <c r="E462" s="170"/>
      <c r="F462" s="170"/>
      <c r="G462" s="170"/>
      <c r="H462" s="170"/>
      <c r="I462" s="170"/>
      <c r="J462" s="170"/>
      <c r="K462" s="170"/>
      <c r="L462" s="170"/>
      <c r="M462" s="170"/>
      <c r="N462" s="170"/>
      <c r="O462" s="170"/>
      <c r="P462" s="170"/>
      <c r="Q462" s="170"/>
      <c r="R462" s="170"/>
      <c r="S462" s="170"/>
      <c r="T462" s="170"/>
      <c r="U462" s="170"/>
      <c r="V462" s="170"/>
      <c r="W462" s="170"/>
      <c r="X462" s="170"/>
      <c r="Y462" s="170"/>
      <c r="Z462" s="170"/>
    </row>
    <row r="463" spans="1:26" ht="15.75" customHeight="1" x14ac:dyDescent="0.2">
      <c r="A463" s="170"/>
      <c r="B463" s="170"/>
      <c r="C463" s="170"/>
      <c r="D463" s="170"/>
      <c r="E463" s="170"/>
      <c r="F463" s="170"/>
      <c r="G463" s="170"/>
      <c r="H463" s="170"/>
      <c r="I463" s="170"/>
      <c r="J463" s="170"/>
      <c r="K463" s="170"/>
      <c r="L463" s="170"/>
      <c r="M463" s="170"/>
      <c r="N463" s="170"/>
      <c r="O463" s="170"/>
      <c r="P463" s="170"/>
      <c r="Q463" s="170"/>
      <c r="R463" s="170"/>
      <c r="S463" s="170"/>
      <c r="T463" s="170"/>
      <c r="U463" s="170"/>
      <c r="V463" s="170"/>
      <c r="W463" s="170"/>
      <c r="X463" s="170"/>
      <c r="Y463" s="170"/>
      <c r="Z463" s="170"/>
    </row>
    <row r="464" spans="1:26" ht="15.75" customHeight="1" x14ac:dyDescent="0.2">
      <c r="A464" s="170"/>
      <c r="B464" s="170"/>
      <c r="C464" s="170"/>
      <c r="D464" s="170"/>
      <c r="E464" s="170"/>
      <c r="F464" s="170"/>
      <c r="G464" s="170"/>
      <c r="H464" s="170"/>
      <c r="I464" s="170"/>
      <c r="J464" s="170"/>
      <c r="K464" s="170"/>
      <c r="L464" s="170"/>
      <c r="M464" s="170"/>
      <c r="N464" s="170"/>
      <c r="O464" s="170"/>
      <c r="P464" s="170"/>
      <c r="Q464" s="170"/>
      <c r="R464" s="170"/>
      <c r="S464" s="170"/>
      <c r="T464" s="170"/>
      <c r="U464" s="170"/>
      <c r="V464" s="170"/>
      <c r="W464" s="170"/>
      <c r="X464" s="170"/>
      <c r="Y464" s="170"/>
      <c r="Z464" s="170"/>
    </row>
    <row r="465" spans="1:26" ht="15.75" customHeight="1" x14ac:dyDescent="0.2">
      <c r="A465" s="170"/>
      <c r="B465" s="170"/>
      <c r="C465" s="170"/>
      <c r="D465" s="170"/>
      <c r="E465" s="170"/>
      <c r="F465" s="170"/>
      <c r="G465" s="170"/>
      <c r="H465" s="170"/>
      <c r="I465" s="170"/>
      <c r="J465" s="170"/>
      <c r="K465" s="170"/>
      <c r="L465" s="170"/>
      <c r="M465" s="170"/>
      <c r="N465" s="170"/>
      <c r="O465" s="170"/>
      <c r="P465" s="170"/>
      <c r="Q465" s="170"/>
      <c r="R465" s="170"/>
      <c r="S465" s="170"/>
      <c r="T465" s="170"/>
      <c r="U465" s="170"/>
      <c r="V465" s="170"/>
      <c r="W465" s="170"/>
      <c r="X465" s="170"/>
      <c r="Y465" s="170"/>
      <c r="Z465" s="170"/>
    </row>
    <row r="466" spans="1:26" ht="15.75" customHeight="1" x14ac:dyDescent="0.2">
      <c r="A466" s="170"/>
      <c r="B466" s="170"/>
      <c r="C466" s="170"/>
      <c r="D466" s="170"/>
      <c r="E466" s="170"/>
      <c r="F466" s="170"/>
      <c r="G466" s="170"/>
      <c r="H466" s="170"/>
      <c r="I466" s="170"/>
      <c r="J466" s="170"/>
      <c r="K466" s="170"/>
      <c r="L466" s="170"/>
      <c r="M466" s="170"/>
      <c r="N466" s="170"/>
      <c r="O466" s="170"/>
      <c r="P466" s="170"/>
      <c r="Q466" s="170"/>
      <c r="R466" s="170"/>
      <c r="S466" s="170"/>
      <c r="T466" s="170"/>
      <c r="U466" s="170"/>
      <c r="V466" s="170"/>
      <c r="W466" s="170"/>
      <c r="X466" s="170"/>
      <c r="Y466" s="170"/>
      <c r="Z466" s="170"/>
    </row>
    <row r="467" spans="1:26" ht="15.75" customHeight="1" x14ac:dyDescent="0.2">
      <c r="A467" s="170"/>
      <c r="B467" s="170"/>
      <c r="C467" s="170"/>
      <c r="D467" s="170"/>
      <c r="E467" s="170"/>
      <c r="F467" s="170"/>
      <c r="G467" s="170"/>
      <c r="H467" s="170"/>
      <c r="I467" s="170"/>
      <c r="J467" s="170"/>
      <c r="K467" s="170"/>
      <c r="L467" s="170"/>
      <c r="M467" s="170"/>
      <c r="N467" s="170"/>
      <c r="O467" s="170"/>
      <c r="P467" s="170"/>
      <c r="Q467" s="170"/>
      <c r="R467" s="170"/>
      <c r="S467" s="170"/>
      <c r="T467" s="170"/>
      <c r="U467" s="170"/>
      <c r="V467" s="170"/>
      <c r="W467" s="170"/>
      <c r="X467" s="170"/>
      <c r="Y467" s="170"/>
      <c r="Z467" s="170"/>
    </row>
    <row r="468" spans="1:26" ht="15.75" customHeight="1" x14ac:dyDescent="0.2">
      <c r="A468" s="170"/>
      <c r="B468" s="170"/>
      <c r="C468" s="170"/>
      <c r="D468" s="170"/>
      <c r="E468" s="170"/>
      <c r="F468" s="170"/>
      <c r="G468" s="170"/>
      <c r="H468" s="170"/>
      <c r="I468" s="170"/>
      <c r="J468" s="170"/>
      <c r="K468" s="170"/>
      <c r="L468" s="170"/>
      <c r="M468" s="170"/>
      <c r="N468" s="170"/>
      <c r="O468" s="170"/>
      <c r="P468" s="170"/>
      <c r="Q468" s="170"/>
      <c r="R468" s="170"/>
      <c r="S468" s="170"/>
      <c r="T468" s="170"/>
      <c r="U468" s="170"/>
      <c r="V468" s="170"/>
      <c r="W468" s="170"/>
      <c r="X468" s="170"/>
      <c r="Y468" s="170"/>
      <c r="Z468" s="170"/>
    </row>
    <row r="469" spans="1:26" ht="15.75" customHeight="1" x14ac:dyDescent="0.2">
      <c r="A469" s="170"/>
      <c r="B469" s="170"/>
      <c r="C469" s="170"/>
      <c r="D469" s="170"/>
      <c r="E469" s="170"/>
      <c r="F469" s="170"/>
      <c r="G469" s="170"/>
      <c r="H469" s="170"/>
      <c r="I469" s="170"/>
      <c r="J469" s="170"/>
      <c r="K469" s="170"/>
      <c r="L469" s="170"/>
      <c r="M469" s="170"/>
      <c r="N469" s="170"/>
      <c r="O469" s="170"/>
      <c r="P469" s="170"/>
      <c r="Q469" s="170"/>
      <c r="R469" s="170"/>
      <c r="S469" s="170"/>
      <c r="T469" s="170"/>
      <c r="U469" s="170"/>
      <c r="V469" s="170"/>
      <c r="W469" s="170"/>
      <c r="X469" s="170"/>
      <c r="Y469" s="170"/>
      <c r="Z469" s="170"/>
    </row>
    <row r="470" spans="1:26" ht="15.75" customHeight="1" x14ac:dyDescent="0.2">
      <c r="A470" s="170"/>
      <c r="B470" s="170"/>
      <c r="C470" s="170"/>
      <c r="D470" s="170"/>
      <c r="E470" s="170"/>
      <c r="F470" s="170"/>
      <c r="G470" s="170"/>
      <c r="H470" s="170"/>
      <c r="I470" s="170"/>
      <c r="J470" s="170"/>
      <c r="K470" s="170"/>
      <c r="L470" s="170"/>
      <c r="M470" s="170"/>
      <c r="N470" s="170"/>
      <c r="O470" s="170"/>
      <c r="P470" s="170"/>
      <c r="Q470" s="170"/>
      <c r="R470" s="170"/>
      <c r="S470" s="170"/>
      <c r="T470" s="170"/>
      <c r="U470" s="170"/>
      <c r="V470" s="170"/>
      <c r="W470" s="170"/>
      <c r="X470" s="170"/>
      <c r="Y470" s="170"/>
      <c r="Z470" s="170"/>
    </row>
    <row r="471" spans="1:26" ht="15.75" customHeight="1" x14ac:dyDescent="0.2">
      <c r="A471" s="170"/>
      <c r="B471" s="170"/>
      <c r="C471" s="170"/>
      <c r="D471" s="170"/>
      <c r="E471" s="170"/>
      <c r="F471" s="170"/>
      <c r="G471" s="170"/>
      <c r="H471" s="170"/>
      <c r="I471" s="170"/>
      <c r="J471" s="170"/>
      <c r="K471" s="170"/>
      <c r="L471" s="170"/>
      <c r="M471" s="170"/>
      <c r="N471" s="170"/>
      <c r="O471" s="170"/>
      <c r="P471" s="170"/>
      <c r="Q471" s="170"/>
      <c r="R471" s="170"/>
      <c r="S471" s="170"/>
      <c r="T471" s="170"/>
      <c r="U471" s="170"/>
      <c r="V471" s="170"/>
      <c r="W471" s="170"/>
      <c r="X471" s="170"/>
      <c r="Y471" s="170"/>
      <c r="Z471" s="170"/>
    </row>
    <row r="472" spans="1:26" ht="15.75" customHeight="1" x14ac:dyDescent="0.2">
      <c r="A472" s="170"/>
      <c r="B472" s="170"/>
      <c r="C472" s="170"/>
      <c r="D472" s="170"/>
      <c r="E472" s="170"/>
      <c r="F472" s="170"/>
      <c r="G472" s="170"/>
      <c r="H472" s="170"/>
      <c r="I472" s="170"/>
      <c r="J472" s="170"/>
      <c r="K472" s="170"/>
      <c r="L472" s="170"/>
      <c r="M472" s="170"/>
      <c r="N472" s="170"/>
      <c r="O472" s="170"/>
      <c r="P472" s="170"/>
      <c r="Q472" s="170"/>
      <c r="R472" s="170"/>
      <c r="S472" s="170"/>
      <c r="T472" s="170"/>
      <c r="U472" s="170"/>
      <c r="V472" s="170"/>
      <c r="W472" s="170"/>
      <c r="X472" s="170"/>
      <c r="Y472" s="170"/>
      <c r="Z472" s="170"/>
    </row>
    <row r="473" spans="1:26" ht="15.75" customHeight="1" x14ac:dyDescent="0.2">
      <c r="A473" s="170"/>
      <c r="B473" s="170"/>
      <c r="C473" s="170"/>
      <c r="D473" s="170"/>
      <c r="E473" s="170"/>
      <c r="F473" s="170"/>
      <c r="G473" s="170"/>
      <c r="H473" s="170"/>
      <c r="I473" s="170"/>
      <c r="J473" s="170"/>
      <c r="K473" s="170"/>
      <c r="L473" s="170"/>
      <c r="M473" s="170"/>
      <c r="N473" s="170"/>
      <c r="O473" s="170"/>
      <c r="P473" s="170"/>
      <c r="Q473" s="170"/>
      <c r="R473" s="170"/>
      <c r="S473" s="170"/>
      <c r="T473" s="170"/>
      <c r="U473" s="170"/>
      <c r="V473" s="170"/>
      <c r="W473" s="170"/>
      <c r="X473" s="170"/>
      <c r="Y473" s="170"/>
      <c r="Z473" s="170"/>
    </row>
    <row r="474" spans="1:26" ht="15.75" customHeight="1" x14ac:dyDescent="0.2">
      <c r="A474" s="170"/>
      <c r="B474" s="170"/>
      <c r="C474" s="170"/>
      <c r="D474" s="170"/>
      <c r="E474" s="170"/>
      <c r="F474" s="170"/>
      <c r="G474" s="170"/>
      <c r="H474" s="170"/>
      <c r="I474" s="170"/>
      <c r="J474" s="170"/>
      <c r="K474" s="170"/>
      <c r="L474" s="170"/>
      <c r="M474" s="170"/>
      <c r="N474" s="170"/>
      <c r="O474" s="170"/>
      <c r="P474" s="170"/>
      <c r="Q474" s="170"/>
      <c r="R474" s="170"/>
      <c r="S474" s="170"/>
      <c r="T474" s="170"/>
      <c r="U474" s="170"/>
      <c r="V474" s="170"/>
      <c r="W474" s="170"/>
      <c r="X474" s="170"/>
      <c r="Y474" s="170"/>
      <c r="Z474" s="170"/>
    </row>
    <row r="475" spans="1:26" ht="15.75" customHeight="1" x14ac:dyDescent="0.2">
      <c r="A475" s="170"/>
      <c r="B475" s="170"/>
      <c r="C475" s="170"/>
      <c r="D475" s="170"/>
      <c r="E475" s="170"/>
      <c r="F475" s="170"/>
      <c r="G475" s="170"/>
      <c r="H475" s="170"/>
      <c r="I475" s="170"/>
      <c r="J475" s="170"/>
      <c r="K475" s="170"/>
      <c r="L475" s="170"/>
      <c r="M475" s="170"/>
      <c r="N475" s="170"/>
      <c r="O475" s="170"/>
      <c r="P475" s="170"/>
      <c r="Q475" s="170"/>
      <c r="R475" s="170"/>
      <c r="S475" s="170"/>
      <c r="T475" s="170"/>
      <c r="U475" s="170"/>
      <c r="V475" s="170"/>
      <c r="W475" s="170"/>
      <c r="X475" s="170"/>
      <c r="Y475" s="170"/>
      <c r="Z475" s="170"/>
    </row>
    <row r="476" spans="1:26" ht="15.75" customHeight="1" x14ac:dyDescent="0.2">
      <c r="A476" s="170"/>
      <c r="B476" s="170"/>
      <c r="C476" s="170"/>
      <c r="D476" s="170"/>
      <c r="E476" s="170"/>
      <c r="F476" s="170"/>
      <c r="G476" s="170"/>
      <c r="H476" s="170"/>
      <c r="I476" s="170"/>
      <c r="J476" s="170"/>
      <c r="K476" s="170"/>
      <c r="L476" s="170"/>
      <c r="M476" s="170"/>
      <c r="N476" s="170"/>
      <c r="O476" s="170"/>
      <c r="P476" s="170"/>
      <c r="Q476" s="170"/>
      <c r="R476" s="170"/>
      <c r="S476" s="170"/>
      <c r="T476" s="170"/>
      <c r="U476" s="170"/>
      <c r="V476" s="170"/>
      <c r="W476" s="170"/>
      <c r="X476" s="170"/>
      <c r="Y476" s="170"/>
      <c r="Z476" s="170"/>
    </row>
    <row r="477" spans="1:26" ht="15.75" customHeight="1" x14ac:dyDescent="0.2">
      <c r="A477" s="170"/>
      <c r="B477" s="170"/>
      <c r="C477" s="170"/>
      <c r="D477" s="170"/>
      <c r="E477" s="170"/>
      <c r="F477" s="170"/>
      <c r="G477" s="170"/>
      <c r="H477" s="170"/>
      <c r="I477" s="170"/>
      <c r="J477" s="170"/>
      <c r="K477" s="170"/>
      <c r="L477" s="170"/>
      <c r="M477" s="170"/>
      <c r="N477" s="170"/>
      <c r="O477" s="170"/>
      <c r="P477" s="170"/>
      <c r="Q477" s="170"/>
      <c r="R477" s="170"/>
      <c r="S477" s="170"/>
      <c r="T477" s="170"/>
      <c r="U477" s="170"/>
      <c r="V477" s="170"/>
      <c r="W477" s="170"/>
      <c r="X477" s="170"/>
      <c r="Y477" s="170"/>
      <c r="Z477" s="170"/>
    </row>
    <row r="478" spans="1:26" ht="15.75" customHeight="1" x14ac:dyDescent="0.2">
      <c r="A478" s="170"/>
      <c r="B478" s="170"/>
      <c r="C478" s="170"/>
      <c r="D478" s="170"/>
      <c r="E478" s="170"/>
      <c r="F478" s="170"/>
      <c r="G478" s="170"/>
      <c r="H478" s="170"/>
      <c r="I478" s="170"/>
      <c r="J478" s="170"/>
      <c r="K478" s="170"/>
      <c r="L478" s="170"/>
      <c r="M478" s="170"/>
      <c r="N478" s="170"/>
      <c r="O478" s="170"/>
      <c r="P478" s="170"/>
      <c r="Q478" s="170"/>
      <c r="R478" s="170"/>
      <c r="S478" s="170"/>
      <c r="T478" s="170"/>
      <c r="U478" s="170"/>
      <c r="V478" s="170"/>
      <c r="W478" s="170"/>
      <c r="X478" s="170"/>
      <c r="Y478" s="170"/>
      <c r="Z478" s="170"/>
    </row>
    <row r="479" spans="1:26" ht="15.75" customHeight="1" x14ac:dyDescent="0.2">
      <c r="A479" s="170"/>
      <c r="B479" s="170"/>
      <c r="C479" s="170"/>
      <c r="D479" s="170"/>
      <c r="E479" s="170"/>
      <c r="F479" s="170"/>
      <c r="G479" s="170"/>
      <c r="H479" s="170"/>
      <c r="I479" s="170"/>
      <c r="J479" s="170"/>
      <c r="K479" s="170"/>
      <c r="L479" s="170"/>
      <c r="M479" s="170"/>
      <c r="N479" s="170"/>
      <c r="O479" s="170"/>
      <c r="P479" s="170"/>
      <c r="Q479" s="170"/>
      <c r="R479" s="170"/>
      <c r="S479" s="170"/>
      <c r="T479" s="170"/>
      <c r="U479" s="170"/>
      <c r="V479" s="170"/>
      <c r="W479" s="170"/>
      <c r="X479" s="170"/>
      <c r="Y479" s="170"/>
      <c r="Z479" s="170"/>
    </row>
    <row r="480" spans="1:26" ht="15.75" customHeight="1" x14ac:dyDescent="0.2">
      <c r="A480" s="170"/>
      <c r="B480" s="170"/>
      <c r="C480" s="170"/>
      <c r="D480" s="170"/>
      <c r="E480" s="170"/>
      <c r="F480" s="170"/>
      <c r="G480" s="170"/>
      <c r="H480" s="170"/>
      <c r="I480" s="170"/>
      <c r="J480" s="170"/>
      <c r="K480" s="170"/>
      <c r="L480" s="170"/>
      <c r="M480" s="170"/>
      <c r="N480" s="170"/>
      <c r="O480" s="170"/>
      <c r="P480" s="170"/>
      <c r="Q480" s="170"/>
      <c r="R480" s="170"/>
      <c r="S480" s="170"/>
      <c r="T480" s="170"/>
      <c r="U480" s="170"/>
      <c r="V480" s="170"/>
      <c r="W480" s="170"/>
      <c r="X480" s="170"/>
      <c r="Y480" s="170"/>
      <c r="Z480" s="170"/>
    </row>
    <row r="481" spans="1:26" ht="15.75" customHeight="1" x14ac:dyDescent="0.2">
      <c r="A481" s="170"/>
      <c r="B481" s="170"/>
      <c r="C481" s="170"/>
      <c r="D481" s="170"/>
      <c r="E481" s="170"/>
      <c r="F481" s="170"/>
      <c r="G481" s="170"/>
      <c r="H481" s="170"/>
      <c r="I481" s="170"/>
      <c r="J481" s="170"/>
      <c r="K481" s="170"/>
      <c r="L481" s="170"/>
      <c r="M481" s="170"/>
      <c r="N481" s="170"/>
      <c r="O481" s="170"/>
      <c r="P481" s="170"/>
      <c r="Q481" s="170"/>
      <c r="R481" s="170"/>
      <c r="S481" s="170"/>
      <c r="T481" s="170"/>
      <c r="U481" s="170"/>
      <c r="V481" s="170"/>
      <c r="W481" s="170"/>
      <c r="X481" s="170"/>
      <c r="Y481" s="170"/>
      <c r="Z481" s="170"/>
    </row>
    <row r="482" spans="1:26" ht="15.75" customHeight="1" x14ac:dyDescent="0.2">
      <c r="A482" s="170"/>
      <c r="B482" s="170"/>
      <c r="C482" s="170"/>
      <c r="D482" s="170"/>
      <c r="E482" s="170"/>
      <c r="F482" s="170"/>
      <c r="G482" s="170"/>
      <c r="H482" s="170"/>
      <c r="I482" s="170"/>
      <c r="J482" s="170"/>
      <c r="K482" s="170"/>
      <c r="L482" s="170"/>
      <c r="M482" s="170"/>
      <c r="N482" s="170"/>
      <c r="O482" s="170"/>
      <c r="P482" s="170"/>
      <c r="Q482" s="170"/>
      <c r="R482" s="170"/>
      <c r="S482" s="170"/>
      <c r="T482" s="170"/>
      <c r="U482" s="170"/>
      <c r="V482" s="170"/>
      <c r="W482" s="170"/>
      <c r="X482" s="170"/>
      <c r="Y482" s="170"/>
      <c r="Z482" s="170"/>
    </row>
    <row r="483" spans="1:26" ht="15.75" customHeight="1" x14ac:dyDescent="0.2">
      <c r="A483" s="170"/>
      <c r="B483" s="170"/>
      <c r="C483" s="170"/>
      <c r="D483" s="170"/>
      <c r="E483" s="170"/>
      <c r="F483" s="170"/>
      <c r="G483" s="170"/>
      <c r="H483" s="170"/>
      <c r="I483" s="170"/>
      <c r="J483" s="170"/>
      <c r="K483" s="170"/>
      <c r="L483" s="170"/>
      <c r="M483" s="170"/>
      <c r="N483" s="170"/>
      <c r="O483" s="170"/>
      <c r="P483" s="170"/>
      <c r="Q483" s="170"/>
      <c r="R483" s="170"/>
      <c r="S483" s="170"/>
      <c r="T483" s="170"/>
      <c r="U483" s="170"/>
      <c r="V483" s="170"/>
      <c r="W483" s="170"/>
      <c r="X483" s="170"/>
      <c r="Y483" s="170"/>
      <c r="Z483" s="170"/>
    </row>
    <row r="484" spans="1:26" ht="15.75" customHeight="1" x14ac:dyDescent="0.2">
      <c r="A484" s="170"/>
      <c r="B484" s="170"/>
      <c r="C484" s="170"/>
      <c r="D484" s="170"/>
      <c r="E484" s="170"/>
      <c r="F484" s="170"/>
      <c r="G484" s="170"/>
      <c r="H484" s="170"/>
      <c r="I484" s="170"/>
      <c r="J484" s="170"/>
      <c r="K484" s="170"/>
      <c r="L484" s="170"/>
      <c r="M484" s="170"/>
      <c r="N484" s="170"/>
      <c r="O484" s="170"/>
      <c r="P484" s="170"/>
      <c r="Q484" s="170"/>
      <c r="R484" s="170"/>
      <c r="S484" s="170"/>
      <c r="T484" s="170"/>
      <c r="U484" s="170"/>
      <c r="V484" s="170"/>
      <c r="W484" s="170"/>
      <c r="X484" s="170"/>
      <c r="Y484" s="170"/>
      <c r="Z484" s="170"/>
    </row>
    <row r="485" spans="1:26" ht="15.75" customHeight="1" x14ac:dyDescent="0.2">
      <c r="A485" s="170"/>
      <c r="B485" s="170"/>
      <c r="C485" s="170"/>
      <c r="D485" s="170"/>
      <c r="E485" s="170"/>
      <c r="F485" s="170"/>
      <c r="G485" s="170"/>
      <c r="H485" s="170"/>
      <c r="I485" s="170"/>
      <c r="J485" s="170"/>
      <c r="K485" s="170"/>
      <c r="L485" s="170"/>
      <c r="M485" s="170"/>
      <c r="N485" s="170"/>
      <c r="O485" s="170"/>
      <c r="P485" s="170"/>
      <c r="Q485" s="170"/>
      <c r="R485" s="170"/>
      <c r="S485" s="170"/>
      <c r="T485" s="170"/>
      <c r="U485" s="170"/>
      <c r="V485" s="170"/>
      <c r="W485" s="170"/>
      <c r="X485" s="170"/>
      <c r="Y485" s="170"/>
      <c r="Z485" s="170"/>
    </row>
    <row r="486" spans="1:26" ht="15.75" customHeight="1" x14ac:dyDescent="0.2">
      <c r="A486" s="170"/>
      <c r="B486" s="170"/>
      <c r="C486" s="170"/>
      <c r="D486" s="170"/>
      <c r="E486" s="170"/>
      <c r="F486" s="170"/>
      <c r="G486" s="170"/>
      <c r="H486" s="170"/>
      <c r="I486" s="170"/>
      <c r="J486" s="170"/>
      <c r="K486" s="170"/>
      <c r="L486" s="170"/>
      <c r="M486" s="170"/>
      <c r="N486" s="170"/>
      <c r="O486" s="170"/>
      <c r="P486" s="170"/>
      <c r="Q486" s="170"/>
      <c r="R486" s="170"/>
      <c r="S486" s="170"/>
      <c r="T486" s="170"/>
      <c r="U486" s="170"/>
      <c r="V486" s="170"/>
      <c r="W486" s="170"/>
      <c r="X486" s="170"/>
      <c r="Y486" s="170"/>
      <c r="Z486" s="170"/>
    </row>
    <row r="487" spans="1:26" ht="15.75" customHeight="1" x14ac:dyDescent="0.2">
      <c r="A487" s="170"/>
      <c r="B487" s="170"/>
      <c r="C487" s="170"/>
      <c r="D487" s="170"/>
      <c r="E487" s="170"/>
      <c r="F487" s="170"/>
      <c r="G487" s="170"/>
      <c r="H487" s="170"/>
      <c r="I487" s="170"/>
      <c r="J487" s="170"/>
      <c r="K487" s="170"/>
      <c r="L487" s="170"/>
      <c r="M487" s="170"/>
      <c r="N487" s="170"/>
      <c r="O487" s="170"/>
      <c r="P487" s="170"/>
      <c r="Q487" s="170"/>
      <c r="R487" s="170"/>
      <c r="S487" s="170"/>
      <c r="T487" s="170"/>
      <c r="U487" s="170"/>
      <c r="V487" s="170"/>
      <c r="W487" s="170"/>
      <c r="X487" s="170"/>
      <c r="Y487" s="170"/>
      <c r="Z487" s="170"/>
    </row>
    <row r="488" spans="1:26" ht="15.75" customHeight="1" x14ac:dyDescent="0.2">
      <c r="A488" s="170"/>
      <c r="B488" s="170"/>
      <c r="C488" s="170"/>
      <c r="D488" s="170"/>
      <c r="E488" s="170"/>
      <c r="F488" s="170"/>
      <c r="G488" s="170"/>
      <c r="H488" s="170"/>
      <c r="I488" s="170"/>
      <c r="J488" s="170"/>
      <c r="K488" s="170"/>
      <c r="L488" s="170"/>
      <c r="M488" s="170"/>
      <c r="N488" s="170"/>
      <c r="O488" s="170"/>
      <c r="P488" s="170"/>
      <c r="Q488" s="170"/>
      <c r="R488" s="170"/>
      <c r="S488" s="170"/>
      <c r="T488" s="170"/>
      <c r="U488" s="170"/>
      <c r="V488" s="170"/>
      <c r="W488" s="170"/>
      <c r="X488" s="170"/>
      <c r="Y488" s="170"/>
      <c r="Z488" s="170"/>
    </row>
    <row r="489" spans="1:26" ht="15.75" customHeight="1" x14ac:dyDescent="0.2">
      <c r="A489" s="170"/>
      <c r="B489" s="170"/>
      <c r="C489" s="170"/>
      <c r="D489" s="170"/>
      <c r="E489" s="170"/>
      <c r="F489" s="170"/>
      <c r="G489" s="170"/>
      <c r="H489" s="170"/>
      <c r="I489" s="170"/>
      <c r="J489" s="170"/>
      <c r="K489" s="170"/>
      <c r="L489" s="170"/>
      <c r="M489" s="170"/>
      <c r="N489" s="170"/>
      <c r="O489" s="170"/>
      <c r="P489" s="170"/>
      <c r="Q489" s="170"/>
      <c r="R489" s="170"/>
      <c r="S489" s="170"/>
      <c r="T489" s="170"/>
      <c r="U489" s="170"/>
      <c r="V489" s="170"/>
      <c r="W489" s="170"/>
      <c r="X489" s="170"/>
      <c r="Y489" s="170"/>
      <c r="Z489" s="170"/>
    </row>
    <row r="490" spans="1:26" ht="15.75" customHeight="1" x14ac:dyDescent="0.2">
      <c r="A490" s="170"/>
      <c r="B490" s="170"/>
      <c r="C490" s="170"/>
      <c r="D490" s="170"/>
      <c r="E490" s="170"/>
      <c r="F490" s="170"/>
      <c r="G490" s="170"/>
      <c r="H490" s="170"/>
      <c r="I490" s="170"/>
      <c r="J490" s="170"/>
      <c r="K490" s="170"/>
      <c r="L490" s="170"/>
      <c r="M490" s="170"/>
      <c r="N490" s="170"/>
      <c r="O490" s="170"/>
      <c r="P490" s="170"/>
      <c r="Q490" s="170"/>
      <c r="R490" s="170"/>
      <c r="S490" s="170"/>
      <c r="T490" s="170"/>
      <c r="U490" s="170"/>
      <c r="V490" s="170"/>
      <c r="W490" s="170"/>
      <c r="X490" s="170"/>
      <c r="Y490" s="170"/>
      <c r="Z490" s="170"/>
    </row>
    <row r="491" spans="1:26" ht="15.75" customHeight="1" x14ac:dyDescent="0.2">
      <c r="A491" s="170"/>
      <c r="B491" s="170"/>
      <c r="C491" s="170"/>
      <c r="D491" s="170"/>
      <c r="E491" s="170"/>
      <c r="F491" s="170"/>
      <c r="G491" s="170"/>
      <c r="H491" s="170"/>
      <c r="I491" s="170"/>
      <c r="J491" s="170"/>
      <c r="K491" s="170"/>
      <c r="L491" s="170"/>
      <c r="M491" s="170"/>
      <c r="N491" s="170"/>
      <c r="O491" s="170"/>
      <c r="P491" s="170"/>
      <c r="Q491" s="170"/>
      <c r="R491" s="170"/>
      <c r="S491" s="170"/>
      <c r="T491" s="170"/>
      <c r="U491" s="170"/>
      <c r="V491" s="170"/>
      <c r="W491" s="170"/>
      <c r="X491" s="170"/>
      <c r="Y491" s="170"/>
      <c r="Z491" s="170"/>
    </row>
    <row r="492" spans="1:26" ht="15.75" customHeight="1" x14ac:dyDescent="0.2">
      <c r="A492" s="170"/>
      <c r="B492" s="170"/>
      <c r="C492" s="170"/>
      <c r="D492" s="170"/>
      <c r="E492" s="170"/>
      <c r="F492" s="170"/>
      <c r="G492" s="170"/>
      <c r="H492" s="170"/>
      <c r="I492" s="170"/>
      <c r="J492" s="170"/>
      <c r="K492" s="170"/>
      <c r="L492" s="170"/>
      <c r="M492" s="170"/>
      <c r="N492" s="170"/>
      <c r="O492" s="170"/>
      <c r="P492" s="170"/>
      <c r="Q492" s="170"/>
      <c r="R492" s="170"/>
      <c r="S492" s="170"/>
      <c r="T492" s="170"/>
      <c r="U492" s="170"/>
      <c r="V492" s="170"/>
      <c r="W492" s="170"/>
      <c r="X492" s="170"/>
      <c r="Y492" s="170"/>
      <c r="Z492" s="170"/>
    </row>
    <row r="493" spans="1:26" ht="15.75" customHeight="1" x14ac:dyDescent="0.2">
      <c r="A493" s="170"/>
      <c r="B493" s="170"/>
      <c r="C493" s="170"/>
      <c r="D493" s="170"/>
      <c r="E493" s="170"/>
      <c r="F493" s="170"/>
      <c r="G493" s="170"/>
      <c r="H493" s="170"/>
      <c r="I493" s="170"/>
      <c r="J493" s="170"/>
      <c r="K493" s="170"/>
      <c r="L493" s="170"/>
      <c r="M493" s="170"/>
      <c r="N493" s="170"/>
      <c r="O493" s="170"/>
      <c r="P493" s="170"/>
      <c r="Q493" s="170"/>
      <c r="R493" s="170"/>
      <c r="S493" s="170"/>
      <c r="T493" s="170"/>
      <c r="U493" s="170"/>
      <c r="V493" s="170"/>
      <c r="W493" s="170"/>
      <c r="X493" s="170"/>
      <c r="Y493" s="170"/>
      <c r="Z493" s="170"/>
    </row>
    <row r="494" spans="1:26" ht="15.75" customHeight="1" x14ac:dyDescent="0.2">
      <c r="A494" s="170"/>
      <c r="B494" s="170"/>
      <c r="C494" s="170"/>
      <c r="D494" s="170"/>
      <c r="E494" s="170"/>
      <c r="F494" s="170"/>
      <c r="G494" s="170"/>
      <c r="H494" s="170"/>
      <c r="I494" s="170"/>
      <c r="J494" s="170"/>
      <c r="K494" s="170"/>
      <c r="L494" s="170"/>
      <c r="M494" s="170"/>
      <c r="N494" s="170"/>
      <c r="O494" s="170"/>
      <c r="P494" s="170"/>
      <c r="Q494" s="170"/>
      <c r="R494" s="170"/>
      <c r="S494" s="170"/>
      <c r="T494" s="170"/>
      <c r="U494" s="170"/>
      <c r="V494" s="170"/>
      <c r="W494" s="170"/>
      <c r="X494" s="170"/>
      <c r="Y494" s="170"/>
      <c r="Z494" s="170"/>
    </row>
    <row r="495" spans="1:26" ht="15.75" customHeight="1" x14ac:dyDescent="0.2">
      <c r="A495" s="170"/>
      <c r="B495" s="170"/>
      <c r="C495" s="170"/>
      <c r="D495" s="170"/>
      <c r="E495" s="170"/>
      <c r="F495" s="170"/>
      <c r="G495" s="170"/>
      <c r="H495" s="170"/>
      <c r="I495" s="170"/>
      <c r="J495" s="170"/>
      <c r="K495" s="170"/>
      <c r="L495" s="170"/>
      <c r="M495" s="170"/>
      <c r="N495" s="170"/>
      <c r="O495" s="170"/>
      <c r="P495" s="170"/>
      <c r="Q495" s="170"/>
      <c r="R495" s="170"/>
      <c r="S495" s="170"/>
      <c r="T495" s="170"/>
      <c r="U495" s="170"/>
      <c r="V495" s="170"/>
      <c r="W495" s="170"/>
      <c r="X495" s="170"/>
      <c r="Y495" s="170"/>
      <c r="Z495" s="170"/>
    </row>
    <row r="496" spans="1:26" ht="15.75" customHeight="1" x14ac:dyDescent="0.2">
      <c r="A496" s="170"/>
      <c r="B496" s="170"/>
      <c r="C496" s="170"/>
      <c r="D496" s="170"/>
      <c r="E496" s="170"/>
      <c r="F496" s="170"/>
      <c r="G496" s="170"/>
      <c r="H496" s="170"/>
      <c r="I496" s="170"/>
      <c r="J496" s="170"/>
      <c r="K496" s="170"/>
      <c r="L496" s="170"/>
      <c r="M496" s="170"/>
      <c r="N496" s="170"/>
      <c r="O496" s="170"/>
      <c r="P496" s="170"/>
      <c r="Q496" s="170"/>
      <c r="R496" s="170"/>
      <c r="S496" s="170"/>
      <c r="T496" s="170"/>
      <c r="U496" s="170"/>
      <c r="V496" s="170"/>
      <c r="W496" s="170"/>
      <c r="X496" s="170"/>
      <c r="Y496" s="170"/>
      <c r="Z496" s="170"/>
    </row>
    <row r="497" spans="1:26" ht="15.75" customHeight="1" x14ac:dyDescent="0.2">
      <c r="A497" s="170"/>
      <c r="B497" s="170"/>
      <c r="C497" s="170"/>
      <c r="D497" s="170"/>
      <c r="E497" s="170"/>
      <c r="F497" s="170"/>
      <c r="G497" s="170"/>
      <c r="H497" s="170"/>
      <c r="I497" s="170"/>
      <c r="J497" s="170"/>
      <c r="K497" s="170"/>
      <c r="L497" s="170"/>
      <c r="M497" s="170"/>
      <c r="N497" s="170"/>
      <c r="O497" s="170"/>
      <c r="P497" s="170"/>
      <c r="Q497" s="170"/>
      <c r="R497" s="170"/>
      <c r="S497" s="170"/>
      <c r="T497" s="170"/>
      <c r="U497" s="170"/>
      <c r="V497" s="170"/>
      <c r="W497" s="170"/>
      <c r="X497" s="170"/>
      <c r="Y497" s="170"/>
      <c r="Z497" s="170"/>
    </row>
    <row r="498" spans="1:26" ht="15.75" customHeight="1" x14ac:dyDescent="0.2">
      <c r="A498" s="170"/>
      <c r="B498" s="170"/>
      <c r="C498" s="170"/>
      <c r="D498" s="170"/>
      <c r="E498" s="170"/>
      <c r="F498" s="170"/>
      <c r="G498" s="170"/>
      <c r="H498" s="170"/>
      <c r="I498" s="170"/>
      <c r="J498" s="170"/>
      <c r="K498" s="170"/>
      <c r="L498" s="170"/>
      <c r="M498" s="170"/>
      <c r="N498" s="170"/>
      <c r="O498" s="170"/>
      <c r="P498" s="170"/>
      <c r="Q498" s="170"/>
      <c r="R498" s="170"/>
      <c r="S498" s="170"/>
      <c r="T498" s="170"/>
      <c r="U498" s="170"/>
      <c r="V498" s="170"/>
      <c r="W498" s="170"/>
      <c r="X498" s="170"/>
      <c r="Y498" s="170"/>
      <c r="Z498" s="170"/>
    </row>
    <row r="499" spans="1:26" ht="15.75" customHeight="1" x14ac:dyDescent="0.2">
      <c r="A499" s="170"/>
      <c r="B499" s="170"/>
      <c r="C499" s="170"/>
      <c r="D499" s="170"/>
      <c r="E499" s="170"/>
      <c r="F499" s="170"/>
      <c r="G499" s="170"/>
      <c r="H499" s="170"/>
      <c r="I499" s="170"/>
      <c r="J499" s="170"/>
      <c r="K499" s="170"/>
      <c r="L499" s="170"/>
      <c r="M499" s="170"/>
      <c r="N499" s="170"/>
      <c r="O499" s="170"/>
      <c r="P499" s="170"/>
      <c r="Q499" s="170"/>
      <c r="R499" s="170"/>
      <c r="S499" s="170"/>
      <c r="T499" s="170"/>
      <c r="U499" s="170"/>
      <c r="V499" s="170"/>
      <c r="W499" s="170"/>
      <c r="X499" s="170"/>
      <c r="Y499" s="170"/>
      <c r="Z499" s="170"/>
    </row>
    <row r="500" spans="1:26" ht="15.75" customHeight="1" x14ac:dyDescent="0.2">
      <c r="A500" s="170"/>
      <c r="B500" s="170"/>
      <c r="C500" s="170"/>
      <c r="D500" s="170"/>
      <c r="E500" s="170"/>
      <c r="F500" s="170"/>
      <c r="G500" s="170"/>
      <c r="H500" s="170"/>
      <c r="I500" s="170"/>
      <c r="J500" s="170"/>
      <c r="K500" s="170"/>
      <c r="L500" s="170"/>
      <c r="M500" s="170"/>
      <c r="N500" s="170"/>
      <c r="O500" s="170"/>
      <c r="P500" s="170"/>
      <c r="Q500" s="170"/>
      <c r="R500" s="170"/>
      <c r="S500" s="170"/>
      <c r="T500" s="170"/>
      <c r="U500" s="170"/>
      <c r="V500" s="170"/>
      <c r="W500" s="170"/>
      <c r="X500" s="170"/>
      <c r="Y500" s="170"/>
      <c r="Z500" s="170"/>
    </row>
    <row r="501" spans="1:26" ht="15.75" customHeight="1" x14ac:dyDescent="0.2">
      <c r="A501" s="170"/>
      <c r="B501" s="170"/>
      <c r="C501" s="170"/>
      <c r="D501" s="170"/>
      <c r="E501" s="170"/>
      <c r="F501" s="170"/>
      <c r="G501" s="170"/>
      <c r="H501" s="170"/>
      <c r="I501" s="170"/>
      <c r="J501" s="170"/>
      <c r="K501" s="170"/>
      <c r="L501" s="170"/>
      <c r="M501" s="170"/>
      <c r="N501" s="170"/>
      <c r="O501" s="170"/>
      <c r="P501" s="170"/>
      <c r="Q501" s="170"/>
      <c r="R501" s="170"/>
      <c r="S501" s="170"/>
      <c r="T501" s="170"/>
      <c r="U501" s="170"/>
      <c r="V501" s="170"/>
      <c r="W501" s="170"/>
      <c r="X501" s="170"/>
      <c r="Y501" s="170"/>
      <c r="Z501" s="170"/>
    </row>
    <row r="502" spans="1:26" ht="15.75" customHeight="1" x14ac:dyDescent="0.2">
      <c r="A502" s="170"/>
      <c r="B502" s="170"/>
      <c r="C502" s="170"/>
      <c r="D502" s="170"/>
      <c r="E502" s="170"/>
      <c r="F502" s="170"/>
      <c r="G502" s="170"/>
      <c r="H502" s="170"/>
      <c r="I502" s="170"/>
      <c r="J502" s="170"/>
      <c r="K502" s="170"/>
      <c r="L502" s="170"/>
      <c r="M502" s="170"/>
      <c r="N502" s="170"/>
      <c r="O502" s="170"/>
      <c r="P502" s="170"/>
      <c r="Q502" s="170"/>
      <c r="R502" s="170"/>
      <c r="S502" s="170"/>
      <c r="T502" s="170"/>
      <c r="U502" s="170"/>
      <c r="V502" s="170"/>
      <c r="W502" s="170"/>
      <c r="X502" s="170"/>
      <c r="Y502" s="170"/>
      <c r="Z502" s="170"/>
    </row>
    <row r="503" spans="1:26" ht="15.75" customHeight="1" x14ac:dyDescent="0.2">
      <c r="A503" s="170"/>
      <c r="B503" s="170"/>
      <c r="C503" s="170"/>
      <c r="D503" s="170"/>
      <c r="E503" s="170"/>
      <c r="F503" s="170"/>
      <c r="G503" s="170"/>
      <c r="H503" s="170"/>
      <c r="I503" s="170"/>
      <c r="J503" s="170"/>
      <c r="K503" s="170"/>
      <c r="L503" s="170"/>
      <c r="M503" s="170"/>
      <c r="N503" s="170"/>
      <c r="O503" s="170"/>
      <c r="P503" s="170"/>
      <c r="Q503" s="170"/>
      <c r="R503" s="170"/>
      <c r="S503" s="170"/>
      <c r="T503" s="170"/>
      <c r="U503" s="170"/>
      <c r="V503" s="170"/>
      <c r="W503" s="170"/>
      <c r="X503" s="170"/>
      <c r="Y503" s="170"/>
      <c r="Z503" s="170"/>
    </row>
    <row r="504" spans="1:26" ht="15.75" customHeight="1" x14ac:dyDescent="0.2">
      <c r="A504" s="170"/>
      <c r="B504" s="170"/>
      <c r="C504" s="170"/>
      <c r="D504" s="170"/>
      <c r="E504" s="170"/>
      <c r="F504" s="170"/>
      <c r="G504" s="170"/>
      <c r="H504" s="170"/>
      <c r="I504" s="170"/>
      <c r="J504" s="170"/>
      <c r="K504" s="170"/>
      <c r="L504" s="170"/>
      <c r="M504" s="170"/>
      <c r="N504" s="170"/>
      <c r="O504" s="170"/>
      <c r="P504" s="170"/>
      <c r="Q504" s="170"/>
      <c r="R504" s="170"/>
      <c r="S504" s="170"/>
      <c r="T504" s="170"/>
      <c r="U504" s="170"/>
      <c r="V504" s="170"/>
      <c r="W504" s="170"/>
      <c r="X504" s="170"/>
      <c r="Y504" s="170"/>
      <c r="Z504" s="170"/>
    </row>
    <row r="505" spans="1:26" ht="15.75" customHeight="1" x14ac:dyDescent="0.2">
      <c r="A505" s="170"/>
      <c r="B505" s="170"/>
      <c r="C505" s="170"/>
      <c r="D505" s="170"/>
      <c r="E505" s="170"/>
      <c r="F505" s="170"/>
      <c r="G505" s="170"/>
      <c r="H505" s="170"/>
      <c r="I505" s="170"/>
      <c r="J505" s="170"/>
      <c r="K505" s="170"/>
      <c r="L505" s="170"/>
      <c r="M505" s="170"/>
      <c r="N505" s="170"/>
      <c r="O505" s="170"/>
      <c r="P505" s="170"/>
      <c r="Q505" s="170"/>
      <c r="R505" s="170"/>
      <c r="S505" s="170"/>
      <c r="T505" s="170"/>
      <c r="U505" s="170"/>
      <c r="V505" s="170"/>
      <c r="W505" s="170"/>
      <c r="X505" s="170"/>
      <c r="Y505" s="170"/>
      <c r="Z505" s="170"/>
    </row>
    <row r="506" spans="1:26" ht="15.75" customHeight="1" x14ac:dyDescent="0.2">
      <c r="A506" s="170"/>
      <c r="B506" s="170"/>
      <c r="C506" s="170"/>
      <c r="D506" s="170"/>
      <c r="E506" s="170"/>
      <c r="F506" s="170"/>
      <c r="G506" s="170"/>
      <c r="H506" s="170"/>
      <c r="I506" s="170"/>
      <c r="J506" s="170"/>
      <c r="K506" s="170"/>
      <c r="L506" s="170"/>
      <c r="M506" s="170"/>
      <c r="N506" s="170"/>
      <c r="O506" s="170"/>
      <c r="P506" s="170"/>
      <c r="Q506" s="170"/>
      <c r="R506" s="170"/>
      <c r="S506" s="170"/>
      <c r="T506" s="170"/>
      <c r="U506" s="170"/>
      <c r="V506" s="170"/>
      <c r="W506" s="170"/>
      <c r="X506" s="170"/>
      <c r="Y506" s="170"/>
      <c r="Z506" s="170"/>
    </row>
    <row r="507" spans="1:26" ht="15.75" customHeight="1" x14ac:dyDescent="0.2">
      <c r="A507" s="170"/>
      <c r="B507" s="170"/>
      <c r="C507" s="170"/>
      <c r="D507" s="170"/>
      <c r="E507" s="170"/>
      <c r="F507" s="170"/>
      <c r="G507" s="170"/>
      <c r="H507" s="170"/>
      <c r="I507" s="170"/>
      <c r="J507" s="170"/>
      <c r="K507" s="170"/>
      <c r="L507" s="170"/>
      <c r="M507" s="170"/>
      <c r="N507" s="170"/>
      <c r="O507" s="170"/>
      <c r="P507" s="170"/>
      <c r="Q507" s="170"/>
      <c r="R507" s="170"/>
      <c r="S507" s="170"/>
      <c r="T507" s="170"/>
      <c r="U507" s="170"/>
      <c r="V507" s="170"/>
      <c r="W507" s="170"/>
      <c r="X507" s="170"/>
      <c r="Y507" s="170"/>
      <c r="Z507" s="170"/>
    </row>
    <row r="508" spans="1:26" ht="15.75" customHeight="1" x14ac:dyDescent="0.2">
      <c r="A508" s="170"/>
      <c r="B508" s="170"/>
      <c r="C508" s="170"/>
      <c r="D508" s="170"/>
      <c r="E508" s="170"/>
      <c r="F508" s="170"/>
      <c r="G508" s="170"/>
      <c r="H508" s="170"/>
      <c r="I508" s="170"/>
      <c r="J508" s="170"/>
      <c r="K508" s="170"/>
      <c r="L508" s="170"/>
      <c r="M508" s="170"/>
      <c r="N508" s="170"/>
      <c r="O508" s="170"/>
      <c r="P508" s="170"/>
      <c r="Q508" s="170"/>
      <c r="R508" s="170"/>
      <c r="S508" s="170"/>
      <c r="T508" s="170"/>
      <c r="U508" s="170"/>
      <c r="V508" s="170"/>
      <c r="W508" s="170"/>
      <c r="X508" s="170"/>
      <c r="Y508" s="170"/>
      <c r="Z508" s="170"/>
    </row>
    <row r="509" spans="1:26" ht="15.75" customHeight="1" x14ac:dyDescent="0.2">
      <c r="A509" s="170"/>
      <c r="B509" s="170"/>
      <c r="C509" s="170"/>
      <c r="D509" s="170"/>
      <c r="E509" s="170"/>
      <c r="F509" s="170"/>
      <c r="G509" s="170"/>
      <c r="H509" s="170"/>
      <c r="I509" s="170"/>
      <c r="J509" s="170"/>
      <c r="K509" s="170"/>
      <c r="L509" s="170"/>
      <c r="M509" s="170"/>
      <c r="N509" s="170"/>
      <c r="O509" s="170"/>
      <c r="P509" s="170"/>
      <c r="Q509" s="170"/>
      <c r="R509" s="170"/>
      <c r="S509" s="170"/>
      <c r="T509" s="170"/>
      <c r="U509" s="170"/>
      <c r="V509" s="170"/>
      <c r="W509" s="170"/>
      <c r="X509" s="170"/>
      <c r="Y509" s="170"/>
      <c r="Z509" s="170"/>
    </row>
    <row r="510" spans="1:26" ht="15.75" customHeight="1" x14ac:dyDescent="0.2">
      <c r="A510" s="170"/>
      <c r="B510" s="170"/>
      <c r="C510" s="170"/>
      <c r="D510" s="170"/>
      <c r="E510" s="170"/>
      <c r="F510" s="170"/>
      <c r="G510" s="170"/>
      <c r="H510" s="170"/>
      <c r="I510" s="170"/>
      <c r="J510" s="170"/>
      <c r="K510" s="170"/>
      <c r="L510" s="170"/>
      <c r="M510" s="170"/>
      <c r="N510" s="170"/>
      <c r="O510" s="170"/>
      <c r="P510" s="170"/>
      <c r="Q510" s="170"/>
      <c r="R510" s="170"/>
      <c r="S510" s="170"/>
      <c r="T510" s="170"/>
      <c r="U510" s="170"/>
      <c r="V510" s="170"/>
      <c r="W510" s="170"/>
      <c r="X510" s="170"/>
      <c r="Y510" s="170"/>
      <c r="Z510" s="170"/>
    </row>
    <row r="511" spans="1:26" ht="15.75" customHeight="1" x14ac:dyDescent="0.2">
      <c r="A511" s="170"/>
      <c r="B511" s="170"/>
      <c r="C511" s="170"/>
      <c r="D511" s="170"/>
      <c r="E511" s="170"/>
      <c r="F511" s="170"/>
      <c r="G511" s="170"/>
      <c r="H511" s="170"/>
      <c r="I511" s="170"/>
      <c r="J511" s="170"/>
      <c r="K511" s="170"/>
      <c r="L511" s="170"/>
      <c r="M511" s="170"/>
      <c r="N511" s="170"/>
      <c r="O511" s="170"/>
      <c r="P511" s="170"/>
      <c r="Q511" s="170"/>
      <c r="R511" s="170"/>
      <c r="S511" s="170"/>
      <c r="T511" s="170"/>
      <c r="U511" s="170"/>
      <c r="V511" s="170"/>
      <c r="W511" s="170"/>
      <c r="X511" s="170"/>
      <c r="Y511" s="170"/>
      <c r="Z511" s="170"/>
    </row>
    <row r="512" spans="1:26" ht="15.75" customHeight="1" x14ac:dyDescent="0.2">
      <c r="A512" s="170"/>
      <c r="B512" s="170"/>
      <c r="C512" s="170"/>
      <c r="D512" s="170"/>
      <c r="E512" s="170"/>
      <c r="F512" s="170"/>
      <c r="G512" s="170"/>
      <c r="H512" s="170"/>
      <c r="I512" s="170"/>
      <c r="J512" s="170"/>
      <c r="K512" s="170"/>
      <c r="L512" s="170"/>
      <c r="M512" s="170"/>
      <c r="N512" s="170"/>
      <c r="O512" s="170"/>
      <c r="P512" s="170"/>
      <c r="Q512" s="170"/>
      <c r="R512" s="170"/>
      <c r="S512" s="170"/>
      <c r="T512" s="170"/>
      <c r="U512" s="170"/>
      <c r="V512" s="170"/>
      <c r="W512" s="170"/>
      <c r="X512" s="170"/>
      <c r="Y512" s="170"/>
      <c r="Z512" s="170"/>
    </row>
    <row r="513" spans="1:26" ht="15.75" customHeight="1" x14ac:dyDescent="0.2">
      <c r="A513" s="170"/>
      <c r="B513" s="170"/>
      <c r="C513" s="170"/>
      <c r="D513" s="170"/>
      <c r="E513" s="170"/>
      <c r="F513" s="170"/>
      <c r="G513" s="170"/>
      <c r="H513" s="170"/>
      <c r="I513" s="170"/>
      <c r="J513" s="170"/>
      <c r="K513" s="170"/>
      <c r="L513" s="170"/>
      <c r="M513" s="170"/>
      <c r="N513" s="170"/>
      <c r="O513" s="170"/>
      <c r="P513" s="170"/>
      <c r="Q513" s="170"/>
      <c r="R513" s="170"/>
      <c r="S513" s="170"/>
      <c r="T513" s="170"/>
      <c r="U513" s="170"/>
      <c r="V513" s="170"/>
      <c r="W513" s="170"/>
      <c r="X513" s="170"/>
      <c r="Y513" s="170"/>
      <c r="Z513" s="170"/>
    </row>
    <row r="514" spans="1:26" ht="15.75" customHeight="1" x14ac:dyDescent="0.2">
      <c r="A514" s="170"/>
      <c r="B514" s="170"/>
      <c r="C514" s="170"/>
      <c r="D514" s="170"/>
      <c r="E514" s="170"/>
      <c r="F514" s="170"/>
      <c r="G514" s="170"/>
      <c r="H514" s="170"/>
      <c r="I514" s="170"/>
      <c r="J514" s="170"/>
      <c r="K514" s="170"/>
      <c r="L514" s="170"/>
      <c r="M514" s="170"/>
      <c r="N514" s="170"/>
      <c r="O514" s="170"/>
      <c r="P514" s="170"/>
      <c r="Q514" s="170"/>
      <c r="R514" s="170"/>
      <c r="S514" s="170"/>
      <c r="T514" s="170"/>
      <c r="U514" s="170"/>
      <c r="V514" s="170"/>
      <c r="W514" s="170"/>
      <c r="X514" s="170"/>
      <c r="Y514" s="170"/>
      <c r="Z514" s="170"/>
    </row>
    <row r="515" spans="1:26" ht="15.75" customHeight="1" x14ac:dyDescent="0.2">
      <c r="A515" s="170"/>
      <c r="B515" s="170"/>
      <c r="C515" s="170"/>
      <c r="D515" s="170"/>
      <c r="E515" s="170"/>
      <c r="F515" s="170"/>
      <c r="G515" s="170"/>
      <c r="H515" s="170"/>
      <c r="I515" s="170"/>
      <c r="J515" s="170"/>
      <c r="K515" s="170"/>
      <c r="L515" s="170"/>
      <c r="M515" s="170"/>
      <c r="N515" s="170"/>
      <c r="O515" s="170"/>
      <c r="P515" s="170"/>
      <c r="Q515" s="170"/>
      <c r="R515" s="170"/>
      <c r="S515" s="170"/>
      <c r="T515" s="170"/>
      <c r="U515" s="170"/>
      <c r="V515" s="170"/>
      <c r="W515" s="170"/>
      <c r="X515" s="170"/>
      <c r="Y515" s="170"/>
      <c r="Z515" s="170"/>
    </row>
    <row r="516" spans="1:26" ht="15.75" customHeight="1" x14ac:dyDescent="0.2">
      <c r="A516" s="170"/>
      <c r="B516" s="170"/>
      <c r="C516" s="170"/>
      <c r="D516" s="170"/>
      <c r="E516" s="170"/>
      <c r="F516" s="170"/>
      <c r="G516" s="170"/>
      <c r="H516" s="170"/>
      <c r="I516" s="170"/>
      <c r="J516" s="170"/>
      <c r="K516" s="170"/>
      <c r="L516" s="170"/>
      <c r="M516" s="170"/>
      <c r="N516" s="170"/>
      <c r="O516" s="170"/>
      <c r="P516" s="170"/>
      <c r="Q516" s="170"/>
      <c r="R516" s="170"/>
      <c r="S516" s="170"/>
      <c r="T516" s="170"/>
      <c r="U516" s="170"/>
      <c r="V516" s="170"/>
      <c r="W516" s="170"/>
      <c r="X516" s="170"/>
      <c r="Y516" s="170"/>
      <c r="Z516" s="170"/>
    </row>
    <row r="517" spans="1:26" ht="15.75" customHeight="1" x14ac:dyDescent="0.2">
      <c r="A517" s="170"/>
      <c r="B517" s="170"/>
      <c r="C517" s="170"/>
      <c r="D517" s="170"/>
      <c r="E517" s="170"/>
      <c r="F517" s="170"/>
      <c r="G517" s="170"/>
      <c r="H517" s="170"/>
      <c r="I517" s="170"/>
      <c r="J517" s="170"/>
      <c r="K517" s="170"/>
      <c r="L517" s="170"/>
      <c r="M517" s="170"/>
      <c r="N517" s="170"/>
      <c r="O517" s="170"/>
      <c r="P517" s="170"/>
      <c r="Q517" s="170"/>
      <c r="R517" s="170"/>
      <c r="S517" s="170"/>
      <c r="T517" s="170"/>
      <c r="U517" s="170"/>
      <c r="V517" s="170"/>
      <c r="W517" s="170"/>
      <c r="X517" s="170"/>
      <c r="Y517" s="170"/>
      <c r="Z517" s="170"/>
    </row>
    <row r="518" spans="1:26" ht="15.75" customHeight="1" x14ac:dyDescent="0.2">
      <c r="A518" s="170"/>
      <c r="B518" s="170"/>
      <c r="C518" s="170"/>
      <c r="D518" s="170"/>
      <c r="E518" s="170"/>
      <c r="F518" s="170"/>
      <c r="G518" s="170"/>
      <c r="H518" s="170"/>
      <c r="I518" s="170"/>
      <c r="J518" s="170"/>
      <c r="K518" s="170"/>
      <c r="L518" s="170"/>
      <c r="M518" s="170"/>
      <c r="N518" s="170"/>
      <c r="O518" s="170"/>
      <c r="P518" s="170"/>
      <c r="Q518" s="170"/>
      <c r="R518" s="170"/>
      <c r="S518" s="170"/>
      <c r="T518" s="170"/>
      <c r="U518" s="170"/>
      <c r="V518" s="170"/>
      <c r="W518" s="170"/>
      <c r="X518" s="170"/>
      <c r="Y518" s="170"/>
      <c r="Z518" s="170"/>
    </row>
    <row r="519" spans="1:26" ht="15.75" customHeight="1" x14ac:dyDescent="0.2">
      <c r="A519" s="170"/>
      <c r="B519" s="170"/>
      <c r="C519" s="170"/>
      <c r="D519" s="170"/>
      <c r="E519" s="170"/>
      <c r="F519" s="170"/>
      <c r="G519" s="170"/>
      <c r="H519" s="170"/>
      <c r="I519" s="170"/>
      <c r="J519" s="170"/>
      <c r="K519" s="170"/>
      <c r="L519" s="170"/>
      <c r="M519" s="170"/>
      <c r="N519" s="170"/>
      <c r="O519" s="170"/>
      <c r="P519" s="170"/>
      <c r="Q519" s="170"/>
      <c r="R519" s="170"/>
      <c r="S519" s="170"/>
      <c r="T519" s="170"/>
      <c r="U519" s="170"/>
      <c r="V519" s="170"/>
      <c r="W519" s="170"/>
      <c r="X519" s="170"/>
      <c r="Y519" s="170"/>
      <c r="Z519" s="170"/>
    </row>
    <row r="520" spans="1:26" ht="15.75" customHeight="1" x14ac:dyDescent="0.2">
      <c r="A520" s="170"/>
      <c r="B520" s="170"/>
      <c r="C520" s="170"/>
      <c r="D520" s="170"/>
      <c r="E520" s="170"/>
      <c r="F520" s="170"/>
      <c r="G520" s="170"/>
      <c r="H520" s="170"/>
      <c r="I520" s="170"/>
      <c r="J520" s="170"/>
      <c r="K520" s="170"/>
      <c r="L520" s="170"/>
      <c r="M520" s="170"/>
      <c r="N520" s="170"/>
      <c r="O520" s="170"/>
      <c r="P520" s="170"/>
      <c r="Q520" s="170"/>
      <c r="R520" s="170"/>
      <c r="S520" s="170"/>
      <c r="T520" s="170"/>
      <c r="U520" s="170"/>
      <c r="V520" s="170"/>
      <c r="W520" s="170"/>
      <c r="X520" s="170"/>
      <c r="Y520" s="170"/>
      <c r="Z520" s="170"/>
    </row>
    <row r="521" spans="1:26" ht="15.75" customHeight="1" x14ac:dyDescent="0.2">
      <c r="A521" s="170"/>
      <c r="B521" s="170"/>
      <c r="C521" s="170"/>
      <c r="D521" s="170"/>
      <c r="E521" s="170"/>
      <c r="F521" s="170"/>
      <c r="G521" s="170"/>
      <c r="H521" s="170"/>
      <c r="I521" s="170"/>
      <c r="J521" s="170"/>
      <c r="K521" s="170"/>
      <c r="L521" s="170"/>
      <c r="M521" s="170"/>
      <c r="N521" s="170"/>
      <c r="O521" s="170"/>
      <c r="P521" s="170"/>
      <c r="Q521" s="170"/>
      <c r="R521" s="170"/>
      <c r="S521" s="170"/>
      <c r="T521" s="170"/>
      <c r="U521" s="170"/>
      <c r="V521" s="170"/>
      <c r="W521" s="170"/>
      <c r="X521" s="170"/>
      <c r="Y521" s="170"/>
      <c r="Z521" s="170"/>
    </row>
    <row r="522" spans="1:26" ht="15.75" customHeight="1" x14ac:dyDescent="0.2">
      <c r="A522" s="170"/>
      <c r="B522" s="170"/>
      <c r="C522" s="170"/>
      <c r="D522" s="170"/>
      <c r="E522" s="170"/>
      <c r="F522" s="170"/>
      <c r="G522" s="170"/>
      <c r="H522" s="170"/>
      <c r="I522" s="170"/>
      <c r="J522" s="170"/>
      <c r="K522" s="170"/>
      <c r="L522" s="170"/>
      <c r="M522" s="170"/>
      <c r="N522" s="170"/>
      <c r="O522" s="170"/>
      <c r="P522" s="170"/>
      <c r="Q522" s="170"/>
      <c r="R522" s="170"/>
      <c r="S522" s="170"/>
      <c r="T522" s="170"/>
      <c r="U522" s="170"/>
      <c r="V522" s="170"/>
      <c r="W522" s="170"/>
      <c r="X522" s="170"/>
      <c r="Y522" s="170"/>
      <c r="Z522" s="170"/>
    </row>
    <row r="523" spans="1:26" ht="15.75" customHeight="1" x14ac:dyDescent="0.2">
      <c r="A523" s="170"/>
      <c r="B523" s="170"/>
      <c r="C523" s="170"/>
      <c r="D523" s="170"/>
      <c r="E523" s="170"/>
      <c r="F523" s="170"/>
      <c r="G523" s="170"/>
      <c r="H523" s="170"/>
      <c r="I523" s="170"/>
      <c r="J523" s="170"/>
      <c r="K523" s="170"/>
      <c r="L523" s="170"/>
      <c r="M523" s="170"/>
      <c r="N523" s="170"/>
      <c r="O523" s="170"/>
      <c r="P523" s="170"/>
      <c r="Q523" s="170"/>
      <c r="R523" s="170"/>
      <c r="S523" s="170"/>
      <c r="T523" s="170"/>
      <c r="U523" s="170"/>
      <c r="V523" s="170"/>
      <c r="W523" s="170"/>
      <c r="X523" s="170"/>
      <c r="Y523" s="170"/>
      <c r="Z523" s="170"/>
    </row>
    <row r="524" spans="1:26" ht="15.75" customHeight="1" x14ac:dyDescent="0.2">
      <c r="A524" s="170"/>
      <c r="B524" s="170"/>
      <c r="C524" s="170"/>
      <c r="D524" s="170"/>
      <c r="E524" s="170"/>
      <c r="F524" s="170"/>
      <c r="G524" s="170"/>
      <c r="H524" s="170"/>
      <c r="I524" s="170"/>
      <c r="J524" s="170"/>
      <c r="K524" s="170"/>
      <c r="L524" s="170"/>
      <c r="M524" s="170"/>
      <c r="N524" s="170"/>
      <c r="O524" s="170"/>
      <c r="P524" s="170"/>
      <c r="Q524" s="170"/>
      <c r="R524" s="170"/>
      <c r="S524" s="170"/>
      <c r="T524" s="170"/>
      <c r="U524" s="170"/>
      <c r="V524" s="170"/>
      <c r="W524" s="170"/>
      <c r="X524" s="170"/>
      <c r="Y524" s="170"/>
      <c r="Z524" s="170"/>
    </row>
    <row r="525" spans="1:26" ht="15.75" customHeight="1" x14ac:dyDescent="0.2">
      <c r="A525" s="170"/>
      <c r="B525" s="170"/>
      <c r="C525" s="170"/>
      <c r="D525" s="170"/>
      <c r="E525" s="170"/>
      <c r="F525" s="170"/>
      <c r="G525" s="170"/>
      <c r="H525" s="170"/>
      <c r="I525" s="170"/>
      <c r="J525" s="170"/>
      <c r="K525" s="170"/>
      <c r="L525" s="170"/>
      <c r="M525" s="170"/>
      <c r="N525" s="170"/>
      <c r="O525" s="170"/>
      <c r="P525" s="170"/>
      <c r="Q525" s="170"/>
      <c r="R525" s="170"/>
      <c r="S525" s="170"/>
      <c r="T525" s="170"/>
      <c r="U525" s="170"/>
      <c r="V525" s="170"/>
      <c r="W525" s="170"/>
      <c r="X525" s="170"/>
      <c r="Y525" s="170"/>
      <c r="Z525" s="170"/>
    </row>
    <row r="526" spans="1:26" ht="15.75" customHeight="1" x14ac:dyDescent="0.2">
      <c r="A526" s="170"/>
      <c r="B526" s="170"/>
      <c r="C526" s="170"/>
      <c r="D526" s="170"/>
      <c r="E526" s="170"/>
      <c r="F526" s="170"/>
      <c r="G526" s="170"/>
      <c r="H526" s="170"/>
      <c r="I526" s="170"/>
      <c r="J526" s="170"/>
      <c r="K526" s="170"/>
      <c r="L526" s="170"/>
      <c r="M526" s="170"/>
      <c r="N526" s="170"/>
      <c r="O526" s="170"/>
      <c r="P526" s="170"/>
      <c r="Q526" s="170"/>
      <c r="R526" s="170"/>
      <c r="S526" s="170"/>
      <c r="T526" s="170"/>
      <c r="U526" s="170"/>
      <c r="V526" s="170"/>
      <c r="W526" s="170"/>
      <c r="X526" s="170"/>
      <c r="Y526" s="170"/>
      <c r="Z526" s="170"/>
    </row>
    <row r="527" spans="1:26" ht="15.75" customHeight="1" x14ac:dyDescent="0.2">
      <c r="A527" s="170"/>
      <c r="B527" s="170"/>
      <c r="C527" s="170"/>
      <c r="D527" s="170"/>
      <c r="E527" s="170"/>
      <c r="F527" s="170"/>
      <c r="G527" s="170"/>
      <c r="H527" s="170"/>
      <c r="I527" s="170"/>
      <c r="J527" s="170"/>
      <c r="K527" s="170"/>
      <c r="L527" s="170"/>
      <c r="M527" s="170"/>
      <c r="N527" s="170"/>
      <c r="O527" s="170"/>
      <c r="P527" s="170"/>
      <c r="Q527" s="170"/>
      <c r="R527" s="170"/>
      <c r="S527" s="170"/>
      <c r="T527" s="170"/>
      <c r="U527" s="170"/>
      <c r="V527" s="170"/>
      <c r="W527" s="170"/>
      <c r="X527" s="170"/>
      <c r="Y527" s="170"/>
      <c r="Z527" s="170"/>
    </row>
    <row r="528" spans="1:26" ht="15.75" customHeight="1" x14ac:dyDescent="0.2">
      <c r="A528" s="170"/>
      <c r="B528" s="170"/>
      <c r="C528" s="170"/>
      <c r="D528" s="170"/>
      <c r="E528" s="170"/>
      <c r="F528" s="170"/>
      <c r="G528" s="170"/>
      <c r="H528" s="170"/>
      <c r="I528" s="170"/>
      <c r="J528" s="170"/>
      <c r="K528" s="170"/>
      <c r="L528" s="170"/>
      <c r="M528" s="170"/>
      <c r="N528" s="170"/>
      <c r="O528" s="170"/>
      <c r="P528" s="170"/>
      <c r="Q528" s="170"/>
      <c r="R528" s="170"/>
      <c r="S528" s="170"/>
      <c r="T528" s="170"/>
      <c r="U528" s="170"/>
      <c r="V528" s="170"/>
      <c r="W528" s="170"/>
      <c r="X528" s="170"/>
      <c r="Y528" s="170"/>
      <c r="Z528" s="170"/>
    </row>
    <row r="529" spans="1:26" ht="15.75" customHeight="1" x14ac:dyDescent="0.2">
      <c r="A529" s="170"/>
      <c r="B529" s="170"/>
      <c r="C529" s="170"/>
      <c r="D529" s="170"/>
      <c r="E529" s="170"/>
      <c r="F529" s="170"/>
      <c r="G529" s="170"/>
      <c r="H529" s="170"/>
      <c r="I529" s="170"/>
      <c r="J529" s="170"/>
      <c r="K529" s="170"/>
      <c r="L529" s="170"/>
      <c r="M529" s="170"/>
      <c r="N529" s="170"/>
      <c r="O529" s="170"/>
      <c r="P529" s="170"/>
      <c r="Q529" s="170"/>
      <c r="R529" s="170"/>
      <c r="S529" s="170"/>
      <c r="T529" s="170"/>
      <c r="U529" s="170"/>
      <c r="V529" s="170"/>
      <c r="W529" s="170"/>
      <c r="X529" s="170"/>
      <c r="Y529" s="170"/>
      <c r="Z529" s="170"/>
    </row>
    <row r="530" spans="1:26" ht="15.75" customHeight="1" x14ac:dyDescent="0.2">
      <c r="A530" s="170"/>
      <c r="B530" s="170"/>
      <c r="C530" s="170"/>
      <c r="D530" s="170"/>
      <c r="E530" s="170"/>
      <c r="F530" s="170"/>
      <c r="G530" s="170"/>
      <c r="H530" s="170"/>
      <c r="I530" s="170"/>
      <c r="J530" s="170"/>
      <c r="K530" s="170"/>
      <c r="L530" s="170"/>
      <c r="M530" s="170"/>
      <c r="N530" s="170"/>
      <c r="O530" s="170"/>
      <c r="P530" s="170"/>
      <c r="Q530" s="170"/>
      <c r="R530" s="170"/>
      <c r="S530" s="170"/>
      <c r="T530" s="170"/>
      <c r="U530" s="170"/>
      <c r="V530" s="170"/>
      <c r="W530" s="170"/>
      <c r="X530" s="170"/>
      <c r="Y530" s="170"/>
      <c r="Z530" s="170"/>
    </row>
    <row r="531" spans="1:26" ht="15.75" customHeight="1" x14ac:dyDescent="0.2">
      <c r="A531" s="170"/>
      <c r="B531" s="170"/>
      <c r="C531" s="170"/>
      <c r="D531" s="170"/>
      <c r="E531" s="170"/>
      <c r="F531" s="170"/>
      <c r="G531" s="170"/>
      <c r="H531" s="170"/>
      <c r="I531" s="170"/>
      <c r="J531" s="170"/>
      <c r="K531" s="170"/>
      <c r="L531" s="170"/>
      <c r="M531" s="170"/>
      <c r="N531" s="170"/>
      <c r="O531" s="170"/>
      <c r="P531" s="170"/>
      <c r="Q531" s="170"/>
      <c r="R531" s="170"/>
      <c r="S531" s="170"/>
      <c r="T531" s="170"/>
      <c r="U531" s="170"/>
      <c r="V531" s="170"/>
      <c r="W531" s="170"/>
      <c r="X531" s="170"/>
      <c r="Y531" s="170"/>
      <c r="Z531" s="170"/>
    </row>
    <row r="532" spans="1:26" ht="15.75" customHeight="1" x14ac:dyDescent="0.2">
      <c r="A532" s="170"/>
      <c r="B532" s="170"/>
      <c r="C532" s="170"/>
      <c r="D532" s="170"/>
      <c r="E532" s="170"/>
      <c r="F532" s="170"/>
      <c r="G532" s="170"/>
      <c r="H532" s="170"/>
      <c r="I532" s="170"/>
      <c r="J532" s="170"/>
      <c r="K532" s="170"/>
      <c r="L532" s="170"/>
      <c r="M532" s="170"/>
      <c r="N532" s="170"/>
      <c r="O532" s="170"/>
      <c r="P532" s="170"/>
      <c r="Q532" s="170"/>
      <c r="R532" s="170"/>
      <c r="S532" s="170"/>
      <c r="T532" s="170"/>
      <c r="U532" s="170"/>
      <c r="V532" s="170"/>
      <c r="W532" s="170"/>
      <c r="X532" s="170"/>
      <c r="Y532" s="170"/>
      <c r="Z532" s="170"/>
    </row>
    <row r="533" spans="1:26" ht="15.75" customHeight="1" x14ac:dyDescent="0.2">
      <c r="A533" s="170"/>
      <c r="B533" s="170"/>
      <c r="C533" s="170"/>
      <c r="D533" s="170"/>
      <c r="E533" s="170"/>
      <c r="F533" s="170"/>
      <c r="G533" s="170"/>
      <c r="H533" s="170"/>
      <c r="I533" s="170"/>
      <c r="J533" s="170"/>
      <c r="K533" s="170"/>
      <c r="L533" s="170"/>
      <c r="M533" s="170"/>
      <c r="N533" s="170"/>
      <c r="O533" s="170"/>
      <c r="P533" s="170"/>
      <c r="Q533" s="170"/>
      <c r="R533" s="170"/>
      <c r="S533" s="170"/>
      <c r="T533" s="170"/>
      <c r="U533" s="170"/>
      <c r="V533" s="170"/>
      <c r="W533" s="170"/>
      <c r="X533" s="170"/>
      <c r="Y533" s="170"/>
      <c r="Z533" s="170"/>
    </row>
    <row r="534" spans="1:26" ht="15.75" customHeight="1" x14ac:dyDescent="0.2">
      <c r="A534" s="170"/>
      <c r="B534" s="170"/>
      <c r="C534" s="170"/>
      <c r="D534" s="170"/>
      <c r="E534" s="170"/>
      <c r="F534" s="170"/>
      <c r="G534" s="170"/>
      <c r="H534" s="170"/>
      <c r="I534" s="170"/>
      <c r="J534" s="170"/>
      <c r="K534" s="170"/>
      <c r="L534" s="170"/>
      <c r="M534" s="170"/>
      <c r="N534" s="170"/>
      <c r="O534" s="170"/>
      <c r="P534" s="170"/>
      <c r="Q534" s="170"/>
      <c r="R534" s="170"/>
      <c r="S534" s="170"/>
      <c r="T534" s="170"/>
      <c r="U534" s="170"/>
      <c r="V534" s="170"/>
      <c r="W534" s="170"/>
      <c r="X534" s="170"/>
      <c r="Y534" s="170"/>
      <c r="Z534" s="170"/>
    </row>
    <row r="535" spans="1:26" ht="15.75" customHeight="1" x14ac:dyDescent="0.2">
      <c r="A535" s="170"/>
      <c r="B535" s="170"/>
      <c r="C535" s="170"/>
      <c r="D535" s="170"/>
      <c r="E535" s="170"/>
      <c r="F535" s="170"/>
      <c r="G535" s="170"/>
      <c r="H535" s="170"/>
      <c r="I535" s="170"/>
      <c r="J535" s="170"/>
      <c r="K535" s="170"/>
      <c r="L535" s="170"/>
      <c r="M535" s="170"/>
      <c r="N535" s="170"/>
      <c r="O535" s="170"/>
      <c r="P535" s="170"/>
      <c r="Q535" s="170"/>
      <c r="R535" s="170"/>
      <c r="S535" s="170"/>
      <c r="T535" s="170"/>
      <c r="U535" s="170"/>
      <c r="V535" s="170"/>
      <c r="W535" s="170"/>
      <c r="X535" s="170"/>
      <c r="Y535" s="170"/>
      <c r="Z535" s="170"/>
    </row>
    <row r="536" spans="1:26" ht="15.75" customHeight="1" x14ac:dyDescent="0.2">
      <c r="A536" s="170"/>
      <c r="B536" s="170"/>
      <c r="C536" s="170"/>
      <c r="D536" s="170"/>
      <c r="E536" s="170"/>
      <c r="F536" s="170"/>
      <c r="G536" s="170"/>
      <c r="H536" s="170"/>
      <c r="I536" s="170"/>
      <c r="J536" s="170"/>
      <c r="K536" s="170"/>
      <c r="L536" s="170"/>
      <c r="M536" s="170"/>
      <c r="N536" s="170"/>
      <c r="O536" s="170"/>
      <c r="P536" s="170"/>
      <c r="Q536" s="170"/>
      <c r="R536" s="170"/>
      <c r="S536" s="170"/>
      <c r="T536" s="170"/>
      <c r="U536" s="170"/>
      <c r="V536" s="170"/>
      <c r="W536" s="170"/>
      <c r="X536" s="170"/>
      <c r="Y536" s="170"/>
      <c r="Z536" s="170"/>
    </row>
    <row r="537" spans="1:26" ht="15.75" customHeight="1" x14ac:dyDescent="0.2">
      <c r="A537" s="170"/>
      <c r="B537" s="170"/>
      <c r="C537" s="170"/>
      <c r="D537" s="170"/>
      <c r="E537" s="170"/>
      <c r="F537" s="170"/>
      <c r="G537" s="170"/>
      <c r="H537" s="170"/>
      <c r="I537" s="170"/>
      <c r="J537" s="170"/>
      <c r="K537" s="170"/>
      <c r="L537" s="170"/>
      <c r="M537" s="170"/>
      <c r="N537" s="170"/>
      <c r="O537" s="170"/>
      <c r="P537" s="170"/>
      <c r="Q537" s="170"/>
      <c r="R537" s="170"/>
      <c r="S537" s="170"/>
      <c r="T537" s="170"/>
      <c r="U537" s="170"/>
      <c r="V537" s="170"/>
      <c r="W537" s="170"/>
      <c r="X537" s="170"/>
      <c r="Y537" s="170"/>
      <c r="Z537" s="170"/>
    </row>
    <row r="538" spans="1:26" ht="15.75" customHeight="1" x14ac:dyDescent="0.2">
      <c r="A538" s="170"/>
      <c r="B538" s="170"/>
      <c r="C538" s="170"/>
      <c r="D538" s="170"/>
      <c r="E538" s="170"/>
      <c r="F538" s="170"/>
      <c r="G538" s="170"/>
      <c r="H538" s="170"/>
      <c r="I538" s="170"/>
      <c r="J538" s="170"/>
      <c r="K538" s="170"/>
      <c r="L538" s="170"/>
      <c r="M538" s="170"/>
      <c r="N538" s="170"/>
      <c r="O538" s="170"/>
      <c r="P538" s="170"/>
      <c r="Q538" s="170"/>
      <c r="R538" s="170"/>
      <c r="S538" s="170"/>
      <c r="T538" s="170"/>
      <c r="U538" s="170"/>
      <c r="V538" s="170"/>
      <c r="W538" s="170"/>
      <c r="X538" s="170"/>
      <c r="Y538" s="170"/>
      <c r="Z538" s="170"/>
    </row>
    <row r="539" spans="1:26" ht="15.75" customHeight="1" x14ac:dyDescent="0.2">
      <c r="A539" s="170"/>
      <c r="B539" s="170"/>
      <c r="C539" s="170"/>
      <c r="D539" s="170"/>
      <c r="E539" s="170"/>
      <c r="F539" s="170"/>
      <c r="G539" s="170"/>
      <c r="H539" s="170"/>
      <c r="I539" s="170"/>
      <c r="J539" s="170"/>
      <c r="K539" s="170"/>
      <c r="L539" s="170"/>
      <c r="M539" s="170"/>
      <c r="N539" s="170"/>
      <c r="O539" s="170"/>
      <c r="P539" s="170"/>
      <c r="Q539" s="170"/>
      <c r="R539" s="170"/>
      <c r="S539" s="170"/>
      <c r="T539" s="170"/>
      <c r="U539" s="170"/>
      <c r="V539" s="170"/>
      <c r="W539" s="170"/>
      <c r="X539" s="170"/>
      <c r="Y539" s="170"/>
      <c r="Z539" s="170"/>
    </row>
    <row r="540" spans="1:26" ht="15.75" customHeight="1" x14ac:dyDescent="0.2">
      <c r="A540" s="170"/>
      <c r="B540" s="170"/>
      <c r="C540" s="170"/>
      <c r="D540" s="170"/>
      <c r="E540" s="170"/>
      <c r="F540" s="170"/>
      <c r="G540" s="170"/>
      <c r="H540" s="170"/>
      <c r="I540" s="170"/>
      <c r="J540" s="170"/>
      <c r="K540" s="170"/>
      <c r="L540" s="170"/>
      <c r="M540" s="170"/>
      <c r="N540" s="170"/>
      <c r="O540" s="170"/>
      <c r="P540" s="170"/>
      <c r="Q540" s="170"/>
      <c r="R540" s="170"/>
      <c r="S540" s="170"/>
      <c r="T540" s="170"/>
      <c r="U540" s="170"/>
      <c r="V540" s="170"/>
      <c r="W540" s="170"/>
      <c r="X540" s="170"/>
      <c r="Y540" s="170"/>
      <c r="Z540" s="170"/>
    </row>
    <row r="541" spans="1:26" ht="15.75" customHeight="1" x14ac:dyDescent="0.2">
      <c r="A541" s="170"/>
      <c r="B541" s="170"/>
      <c r="C541" s="170"/>
      <c r="D541" s="170"/>
      <c r="E541" s="170"/>
      <c r="F541" s="170"/>
      <c r="G541" s="170"/>
      <c r="H541" s="170"/>
      <c r="I541" s="170"/>
      <c r="J541" s="170"/>
      <c r="K541" s="170"/>
      <c r="L541" s="170"/>
      <c r="M541" s="170"/>
      <c r="N541" s="170"/>
      <c r="O541" s="170"/>
      <c r="P541" s="170"/>
      <c r="Q541" s="170"/>
      <c r="R541" s="170"/>
      <c r="S541" s="170"/>
      <c r="T541" s="170"/>
      <c r="U541" s="170"/>
      <c r="V541" s="170"/>
      <c r="W541" s="170"/>
      <c r="X541" s="170"/>
      <c r="Y541" s="170"/>
      <c r="Z541" s="170"/>
    </row>
    <row r="542" spans="1:26" ht="15.75" customHeight="1" x14ac:dyDescent="0.2">
      <c r="A542" s="170"/>
      <c r="B542" s="170"/>
      <c r="C542" s="170"/>
      <c r="D542" s="170"/>
      <c r="E542" s="170"/>
      <c r="F542" s="170"/>
      <c r="G542" s="170"/>
      <c r="H542" s="170"/>
      <c r="I542" s="170"/>
      <c r="J542" s="170"/>
      <c r="K542" s="170"/>
      <c r="L542" s="170"/>
      <c r="M542" s="170"/>
      <c r="N542" s="170"/>
      <c r="O542" s="170"/>
      <c r="P542" s="170"/>
      <c r="Q542" s="170"/>
      <c r="R542" s="170"/>
      <c r="S542" s="170"/>
      <c r="T542" s="170"/>
      <c r="U542" s="170"/>
      <c r="V542" s="170"/>
      <c r="W542" s="170"/>
      <c r="X542" s="170"/>
      <c r="Y542" s="170"/>
      <c r="Z542" s="170"/>
    </row>
    <row r="543" spans="1:26" ht="15.75" customHeight="1" x14ac:dyDescent="0.2">
      <c r="A543" s="170"/>
      <c r="B543" s="170"/>
      <c r="C543" s="170"/>
      <c r="D543" s="170"/>
      <c r="E543" s="170"/>
      <c r="F543" s="170"/>
      <c r="G543" s="170"/>
      <c r="H543" s="170"/>
      <c r="I543" s="170"/>
      <c r="J543" s="170"/>
      <c r="K543" s="170"/>
      <c r="L543" s="170"/>
      <c r="M543" s="170"/>
      <c r="N543" s="170"/>
      <c r="O543" s="170"/>
      <c r="P543" s="170"/>
      <c r="Q543" s="170"/>
      <c r="R543" s="170"/>
      <c r="S543" s="170"/>
      <c r="T543" s="170"/>
      <c r="U543" s="170"/>
      <c r="V543" s="170"/>
      <c r="W543" s="170"/>
      <c r="X543" s="170"/>
      <c r="Y543" s="170"/>
      <c r="Z543" s="170"/>
    </row>
    <row r="544" spans="1:26" ht="15.75" customHeight="1" x14ac:dyDescent="0.2">
      <c r="A544" s="170"/>
      <c r="B544" s="170"/>
      <c r="C544" s="170"/>
      <c r="D544" s="170"/>
      <c r="E544" s="170"/>
      <c r="F544" s="170"/>
      <c r="G544" s="170"/>
      <c r="H544" s="170"/>
      <c r="I544" s="170"/>
      <c r="J544" s="170"/>
      <c r="K544" s="170"/>
      <c r="L544" s="170"/>
      <c r="M544" s="170"/>
      <c r="N544" s="170"/>
      <c r="O544" s="170"/>
      <c r="P544" s="170"/>
      <c r="Q544" s="170"/>
      <c r="R544" s="170"/>
      <c r="S544" s="170"/>
      <c r="T544" s="170"/>
      <c r="U544" s="170"/>
      <c r="V544" s="170"/>
      <c r="W544" s="170"/>
      <c r="X544" s="170"/>
      <c r="Y544" s="170"/>
      <c r="Z544" s="170"/>
    </row>
    <row r="545" spans="1:26" ht="15.75" customHeight="1" x14ac:dyDescent="0.2">
      <c r="A545" s="170"/>
      <c r="B545" s="170"/>
      <c r="C545" s="170"/>
      <c r="D545" s="170"/>
      <c r="E545" s="170"/>
      <c r="F545" s="170"/>
      <c r="G545" s="170"/>
      <c r="H545" s="170"/>
      <c r="I545" s="170"/>
      <c r="J545" s="170"/>
      <c r="K545" s="170"/>
      <c r="L545" s="170"/>
      <c r="M545" s="170"/>
      <c r="N545" s="170"/>
      <c r="O545" s="170"/>
      <c r="P545" s="170"/>
      <c r="Q545" s="170"/>
      <c r="R545" s="170"/>
      <c r="S545" s="170"/>
      <c r="T545" s="170"/>
      <c r="U545" s="170"/>
      <c r="V545" s="170"/>
      <c r="W545" s="170"/>
      <c r="X545" s="170"/>
      <c r="Y545" s="170"/>
      <c r="Z545" s="170"/>
    </row>
    <row r="546" spans="1:26" ht="15.75" customHeight="1" x14ac:dyDescent="0.2">
      <c r="A546" s="170"/>
      <c r="B546" s="170"/>
      <c r="C546" s="170"/>
      <c r="D546" s="170"/>
      <c r="E546" s="170"/>
      <c r="F546" s="170"/>
      <c r="G546" s="170"/>
      <c r="H546" s="170"/>
      <c r="I546" s="170"/>
      <c r="J546" s="170"/>
      <c r="K546" s="170"/>
      <c r="L546" s="170"/>
      <c r="M546" s="170"/>
      <c r="N546" s="170"/>
      <c r="O546" s="170"/>
      <c r="P546" s="170"/>
      <c r="Q546" s="170"/>
      <c r="R546" s="170"/>
      <c r="S546" s="170"/>
      <c r="T546" s="170"/>
      <c r="U546" s="170"/>
      <c r="V546" s="170"/>
      <c r="W546" s="170"/>
      <c r="X546" s="170"/>
      <c r="Y546" s="170"/>
      <c r="Z546" s="170"/>
    </row>
    <row r="547" spans="1:26" ht="15.75" customHeight="1" x14ac:dyDescent="0.2">
      <c r="A547" s="170"/>
      <c r="B547" s="170"/>
      <c r="C547" s="170"/>
      <c r="D547" s="170"/>
      <c r="E547" s="170"/>
      <c r="F547" s="170"/>
      <c r="G547" s="170"/>
      <c r="H547" s="170"/>
      <c r="I547" s="170"/>
      <c r="J547" s="170"/>
      <c r="K547" s="170"/>
      <c r="L547" s="170"/>
      <c r="M547" s="170"/>
      <c r="N547" s="170"/>
      <c r="O547" s="170"/>
      <c r="P547" s="170"/>
      <c r="Q547" s="170"/>
      <c r="R547" s="170"/>
      <c r="S547" s="170"/>
      <c r="T547" s="170"/>
      <c r="U547" s="170"/>
      <c r="V547" s="170"/>
      <c r="W547" s="170"/>
      <c r="X547" s="170"/>
      <c r="Y547" s="170"/>
      <c r="Z547" s="170"/>
    </row>
    <row r="548" spans="1:26" ht="15.75" customHeight="1" x14ac:dyDescent="0.2">
      <c r="A548" s="170"/>
      <c r="B548" s="170"/>
      <c r="C548" s="170"/>
      <c r="D548" s="170"/>
      <c r="E548" s="170"/>
      <c r="F548" s="170"/>
      <c r="G548" s="170"/>
      <c r="H548" s="170"/>
      <c r="I548" s="170"/>
      <c r="J548" s="170"/>
      <c r="K548" s="170"/>
      <c r="L548" s="170"/>
      <c r="M548" s="170"/>
      <c r="N548" s="170"/>
      <c r="O548" s="170"/>
      <c r="P548" s="170"/>
      <c r="Q548" s="170"/>
      <c r="R548" s="170"/>
      <c r="S548" s="170"/>
      <c r="T548" s="170"/>
      <c r="U548" s="170"/>
      <c r="V548" s="170"/>
      <c r="W548" s="170"/>
      <c r="X548" s="170"/>
      <c r="Y548" s="170"/>
      <c r="Z548" s="170"/>
    </row>
    <row r="549" spans="1:26" ht="15.75" customHeight="1" x14ac:dyDescent="0.2">
      <c r="A549" s="170"/>
      <c r="B549" s="170"/>
      <c r="C549" s="170"/>
      <c r="D549" s="170"/>
      <c r="E549" s="170"/>
      <c r="F549" s="170"/>
      <c r="G549" s="170"/>
      <c r="H549" s="170"/>
      <c r="I549" s="170"/>
      <c r="J549" s="170"/>
      <c r="K549" s="170"/>
      <c r="L549" s="170"/>
      <c r="M549" s="170"/>
      <c r="N549" s="170"/>
      <c r="O549" s="170"/>
      <c r="P549" s="170"/>
      <c r="Q549" s="170"/>
      <c r="R549" s="170"/>
      <c r="S549" s="170"/>
      <c r="T549" s="170"/>
      <c r="U549" s="170"/>
      <c r="V549" s="170"/>
      <c r="W549" s="170"/>
      <c r="X549" s="170"/>
      <c r="Y549" s="170"/>
      <c r="Z549" s="170"/>
    </row>
    <row r="550" spans="1:26" ht="15.75" customHeight="1" x14ac:dyDescent="0.2">
      <c r="A550" s="170"/>
      <c r="B550" s="170"/>
      <c r="C550" s="170"/>
      <c r="D550" s="170"/>
      <c r="E550" s="170"/>
      <c r="F550" s="170"/>
      <c r="G550" s="170"/>
      <c r="H550" s="170"/>
      <c r="I550" s="170"/>
      <c r="J550" s="170"/>
      <c r="K550" s="170"/>
      <c r="L550" s="170"/>
      <c r="M550" s="170"/>
      <c r="N550" s="170"/>
      <c r="O550" s="170"/>
      <c r="P550" s="170"/>
      <c r="Q550" s="170"/>
      <c r="R550" s="170"/>
      <c r="S550" s="170"/>
      <c r="T550" s="170"/>
      <c r="U550" s="170"/>
      <c r="V550" s="170"/>
      <c r="W550" s="170"/>
      <c r="X550" s="170"/>
      <c r="Y550" s="170"/>
      <c r="Z550" s="170"/>
    </row>
    <row r="551" spans="1:26" ht="15.75" customHeight="1" x14ac:dyDescent="0.2">
      <c r="A551" s="170"/>
      <c r="B551" s="170"/>
      <c r="C551" s="170"/>
      <c r="D551" s="170"/>
      <c r="E551" s="170"/>
      <c r="F551" s="170"/>
      <c r="G551" s="170"/>
      <c r="H551" s="170"/>
      <c r="I551" s="170"/>
      <c r="J551" s="170"/>
      <c r="K551" s="170"/>
      <c r="L551" s="170"/>
      <c r="M551" s="170"/>
      <c r="N551" s="170"/>
      <c r="O551" s="170"/>
      <c r="P551" s="170"/>
      <c r="Q551" s="170"/>
      <c r="R551" s="170"/>
      <c r="S551" s="170"/>
      <c r="T551" s="170"/>
      <c r="U551" s="170"/>
      <c r="V551" s="170"/>
      <c r="W551" s="170"/>
      <c r="X551" s="170"/>
      <c r="Y551" s="170"/>
      <c r="Z551" s="170"/>
    </row>
    <row r="552" spans="1:26" ht="15.75" customHeight="1" x14ac:dyDescent="0.2">
      <c r="A552" s="170"/>
      <c r="B552" s="170"/>
      <c r="C552" s="170"/>
      <c r="D552" s="170"/>
      <c r="E552" s="170"/>
      <c r="F552" s="170"/>
      <c r="G552" s="170"/>
      <c r="H552" s="170"/>
      <c r="I552" s="170"/>
      <c r="J552" s="170"/>
      <c r="K552" s="170"/>
      <c r="L552" s="170"/>
      <c r="M552" s="170"/>
      <c r="N552" s="170"/>
      <c r="O552" s="170"/>
      <c r="P552" s="170"/>
      <c r="Q552" s="170"/>
      <c r="R552" s="170"/>
      <c r="S552" s="170"/>
      <c r="T552" s="170"/>
      <c r="U552" s="170"/>
      <c r="V552" s="170"/>
      <c r="W552" s="170"/>
      <c r="X552" s="170"/>
      <c r="Y552" s="170"/>
      <c r="Z552" s="170"/>
    </row>
    <row r="553" spans="1:26" ht="15.75" customHeight="1" x14ac:dyDescent="0.2">
      <c r="A553" s="170"/>
      <c r="B553" s="170"/>
      <c r="C553" s="170"/>
      <c r="D553" s="170"/>
      <c r="E553" s="170"/>
      <c r="F553" s="170"/>
      <c r="G553" s="170"/>
      <c r="H553" s="170"/>
      <c r="I553" s="170"/>
      <c r="J553" s="170"/>
      <c r="K553" s="170"/>
      <c r="L553" s="170"/>
      <c r="M553" s="170"/>
      <c r="N553" s="170"/>
      <c r="O553" s="170"/>
      <c r="P553" s="170"/>
      <c r="Q553" s="170"/>
      <c r="R553" s="170"/>
      <c r="S553" s="170"/>
      <c r="T553" s="170"/>
      <c r="U553" s="170"/>
      <c r="V553" s="170"/>
      <c r="W553" s="170"/>
      <c r="X553" s="170"/>
      <c r="Y553" s="170"/>
      <c r="Z553" s="170"/>
    </row>
    <row r="554" spans="1:26" ht="15.75" customHeight="1" x14ac:dyDescent="0.2">
      <c r="A554" s="170"/>
      <c r="B554" s="170"/>
      <c r="C554" s="170"/>
      <c r="D554" s="170"/>
      <c r="E554" s="170"/>
      <c r="F554" s="170"/>
      <c r="G554" s="170"/>
      <c r="H554" s="170"/>
      <c r="I554" s="170"/>
      <c r="J554" s="170"/>
      <c r="K554" s="170"/>
      <c r="L554" s="170"/>
      <c r="M554" s="170"/>
      <c r="N554" s="170"/>
      <c r="O554" s="170"/>
      <c r="P554" s="170"/>
      <c r="Q554" s="170"/>
      <c r="R554" s="170"/>
      <c r="S554" s="170"/>
      <c r="T554" s="170"/>
      <c r="U554" s="170"/>
      <c r="V554" s="170"/>
      <c r="W554" s="170"/>
      <c r="X554" s="170"/>
      <c r="Y554" s="170"/>
      <c r="Z554" s="170"/>
    </row>
    <row r="555" spans="1:26" ht="15.75" customHeight="1" x14ac:dyDescent="0.2">
      <c r="A555" s="170"/>
      <c r="B555" s="170"/>
      <c r="C555" s="170"/>
      <c r="D555" s="170"/>
      <c r="E555" s="170"/>
      <c r="F555" s="170"/>
      <c r="G555" s="170"/>
      <c r="H555" s="170"/>
      <c r="I555" s="170"/>
      <c r="J555" s="170"/>
      <c r="K555" s="170"/>
      <c r="L555" s="170"/>
      <c r="M555" s="170"/>
      <c r="N555" s="170"/>
      <c r="O555" s="170"/>
      <c r="P555" s="170"/>
      <c r="Q555" s="170"/>
      <c r="R555" s="170"/>
      <c r="S555" s="170"/>
      <c r="T555" s="170"/>
      <c r="U555" s="170"/>
      <c r="V555" s="170"/>
      <c r="W555" s="170"/>
      <c r="X555" s="170"/>
      <c r="Y555" s="170"/>
      <c r="Z555" s="170"/>
    </row>
    <row r="556" spans="1:26" ht="15.75" customHeight="1" x14ac:dyDescent="0.2">
      <c r="A556" s="170"/>
      <c r="B556" s="170"/>
      <c r="C556" s="170"/>
      <c r="D556" s="170"/>
      <c r="E556" s="170"/>
      <c r="F556" s="170"/>
      <c r="G556" s="170"/>
      <c r="H556" s="170"/>
      <c r="I556" s="170"/>
      <c r="J556" s="170"/>
      <c r="K556" s="170"/>
      <c r="L556" s="170"/>
      <c r="M556" s="170"/>
      <c r="N556" s="170"/>
      <c r="O556" s="170"/>
      <c r="P556" s="170"/>
      <c r="Q556" s="170"/>
      <c r="R556" s="170"/>
      <c r="S556" s="170"/>
      <c r="T556" s="170"/>
      <c r="U556" s="170"/>
      <c r="V556" s="170"/>
      <c r="W556" s="170"/>
      <c r="X556" s="170"/>
      <c r="Y556" s="170"/>
      <c r="Z556" s="170"/>
    </row>
    <row r="557" spans="1:26" ht="15.75" customHeight="1" x14ac:dyDescent="0.2">
      <c r="A557" s="170"/>
      <c r="B557" s="170"/>
      <c r="C557" s="170"/>
      <c r="D557" s="170"/>
      <c r="E557" s="170"/>
      <c r="F557" s="170"/>
      <c r="G557" s="170"/>
      <c r="H557" s="170"/>
      <c r="I557" s="170"/>
      <c r="J557" s="170"/>
      <c r="K557" s="170"/>
      <c r="L557" s="170"/>
      <c r="M557" s="170"/>
      <c r="N557" s="170"/>
      <c r="O557" s="170"/>
      <c r="P557" s="170"/>
      <c r="Q557" s="170"/>
      <c r="R557" s="170"/>
      <c r="S557" s="170"/>
      <c r="T557" s="170"/>
      <c r="U557" s="170"/>
      <c r="V557" s="170"/>
      <c r="W557" s="170"/>
      <c r="X557" s="170"/>
      <c r="Y557" s="170"/>
      <c r="Z557" s="170"/>
    </row>
    <row r="558" spans="1:26" ht="15.75" customHeight="1" x14ac:dyDescent="0.2">
      <c r="A558" s="170"/>
      <c r="B558" s="170"/>
      <c r="C558" s="170"/>
      <c r="D558" s="170"/>
      <c r="E558" s="170"/>
      <c r="F558" s="170"/>
      <c r="G558" s="170"/>
      <c r="H558" s="170"/>
      <c r="I558" s="170"/>
      <c r="J558" s="170"/>
      <c r="K558" s="170"/>
      <c r="L558" s="170"/>
      <c r="M558" s="170"/>
      <c r="N558" s="170"/>
      <c r="O558" s="170"/>
      <c r="P558" s="170"/>
      <c r="Q558" s="170"/>
      <c r="R558" s="170"/>
      <c r="S558" s="170"/>
      <c r="T558" s="170"/>
      <c r="U558" s="170"/>
      <c r="V558" s="170"/>
      <c r="W558" s="170"/>
      <c r="X558" s="170"/>
      <c r="Y558" s="170"/>
      <c r="Z558" s="170"/>
    </row>
    <row r="559" spans="1:26" ht="15.75" customHeight="1" x14ac:dyDescent="0.2">
      <c r="A559" s="170"/>
      <c r="B559" s="170"/>
      <c r="C559" s="170"/>
      <c r="D559" s="170"/>
      <c r="E559" s="170"/>
      <c r="F559" s="170"/>
      <c r="G559" s="170"/>
      <c r="H559" s="170"/>
      <c r="I559" s="170"/>
      <c r="J559" s="170"/>
      <c r="K559" s="170"/>
      <c r="L559" s="170"/>
      <c r="M559" s="170"/>
      <c r="N559" s="170"/>
      <c r="O559" s="170"/>
      <c r="P559" s="170"/>
      <c r="Q559" s="170"/>
      <c r="R559" s="170"/>
      <c r="S559" s="170"/>
      <c r="T559" s="170"/>
      <c r="U559" s="170"/>
      <c r="V559" s="170"/>
      <c r="W559" s="170"/>
      <c r="X559" s="170"/>
      <c r="Y559" s="170"/>
      <c r="Z559" s="170"/>
    </row>
    <row r="560" spans="1:26" ht="15.75" customHeight="1" x14ac:dyDescent="0.2">
      <c r="A560" s="170"/>
      <c r="B560" s="170"/>
      <c r="C560" s="170"/>
      <c r="D560" s="170"/>
      <c r="E560" s="170"/>
      <c r="F560" s="170"/>
      <c r="G560" s="170"/>
      <c r="H560" s="170"/>
      <c r="I560" s="170"/>
      <c r="J560" s="170"/>
      <c r="K560" s="170"/>
      <c r="L560" s="170"/>
      <c r="M560" s="170"/>
      <c r="N560" s="170"/>
      <c r="O560" s="170"/>
      <c r="P560" s="170"/>
      <c r="Q560" s="170"/>
      <c r="R560" s="170"/>
      <c r="S560" s="170"/>
      <c r="T560" s="170"/>
      <c r="U560" s="170"/>
      <c r="V560" s="170"/>
      <c r="W560" s="170"/>
      <c r="X560" s="170"/>
      <c r="Y560" s="170"/>
      <c r="Z560" s="170"/>
    </row>
    <row r="561" spans="1:26" ht="15.75" customHeight="1" x14ac:dyDescent="0.2">
      <c r="A561" s="170"/>
      <c r="B561" s="170"/>
      <c r="C561" s="170"/>
      <c r="D561" s="170"/>
      <c r="E561" s="170"/>
      <c r="F561" s="170"/>
      <c r="G561" s="170"/>
      <c r="H561" s="170"/>
      <c r="I561" s="170"/>
      <c r="J561" s="170"/>
      <c r="K561" s="170"/>
      <c r="L561" s="170"/>
      <c r="M561" s="170"/>
      <c r="N561" s="170"/>
      <c r="O561" s="170"/>
      <c r="P561" s="170"/>
      <c r="Q561" s="170"/>
      <c r="R561" s="170"/>
      <c r="S561" s="170"/>
      <c r="T561" s="170"/>
      <c r="U561" s="170"/>
      <c r="V561" s="170"/>
      <c r="W561" s="170"/>
      <c r="X561" s="170"/>
      <c r="Y561" s="170"/>
      <c r="Z561" s="170"/>
    </row>
    <row r="562" spans="1:26" ht="15.75" customHeight="1" x14ac:dyDescent="0.2">
      <c r="A562" s="170"/>
      <c r="B562" s="170"/>
      <c r="C562" s="170"/>
      <c r="D562" s="170"/>
      <c r="E562" s="170"/>
      <c r="F562" s="170"/>
      <c r="G562" s="170"/>
      <c r="H562" s="170"/>
      <c r="I562" s="170"/>
      <c r="J562" s="170"/>
      <c r="K562" s="170"/>
      <c r="L562" s="170"/>
      <c r="M562" s="170"/>
      <c r="N562" s="170"/>
      <c r="O562" s="170"/>
      <c r="P562" s="170"/>
      <c r="Q562" s="170"/>
      <c r="R562" s="170"/>
      <c r="S562" s="170"/>
      <c r="T562" s="170"/>
      <c r="U562" s="170"/>
      <c r="V562" s="170"/>
      <c r="W562" s="170"/>
      <c r="X562" s="170"/>
      <c r="Y562" s="170"/>
      <c r="Z562" s="170"/>
    </row>
    <row r="563" spans="1:26" ht="15.75" customHeight="1" x14ac:dyDescent="0.2">
      <c r="A563" s="170"/>
      <c r="B563" s="170"/>
      <c r="C563" s="170"/>
      <c r="D563" s="170"/>
      <c r="E563" s="170"/>
      <c r="F563" s="170"/>
      <c r="G563" s="170"/>
      <c r="H563" s="170"/>
      <c r="I563" s="170"/>
      <c r="J563" s="170"/>
      <c r="K563" s="170"/>
      <c r="L563" s="170"/>
      <c r="M563" s="170"/>
      <c r="N563" s="170"/>
      <c r="O563" s="170"/>
      <c r="P563" s="170"/>
      <c r="Q563" s="170"/>
      <c r="R563" s="170"/>
      <c r="S563" s="170"/>
      <c r="T563" s="170"/>
      <c r="U563" s="170"/>
      <c r="V563" s="170"/>
      <c r="W563" s="170"/>
      <c r="X563" s="170"/>
      <c r="Y563" s="170"/>
      <c r="Z563" s="170"/>
    </row>
    <row r="564" spans="1:26" ht="15.75" customHeight="1" x14ac:dyDescent="0.2">
      <c r="A564" s="170"/>
      <c r="B564" s="170"/>
      <c r="C564" s="170"/>
      <c r="D564" s="170"/>
      <c r="E564" s="170"/>
      <c r="F564" s="170"/>
      <c r="G564" s="170"/>
      <c r="H564" s="170"/>
      <c r="I564" s="170"/>
      <c r="J564" s="170"/>
      <c r="K564" s="170"/>
      <c r="L564" s="170"/>
      <c r="M564" s="170"/>
      <c r="N564" s="170"/>
      <c r="O564" s="170"/>
      <c r="P564" s="170"/>
      <c r="Q564" s="170"/>
      <c r="R564" s="170"/>
      <c r="S564" s="170"/>
      <c r="T564" s="170"/>
      <c r="U564" s="170"/>
      <c r="V564" s="170"/>
      <c r="W564" s="170"/>
      <c r="X564" s="170"/>
      <c r="Y564" s="170"/>
      <c r="Z564" s="170"/>
    </row>
    <row r="565" spans="1:26" ht="15.75" customHeight="1" x14ac:dyDescent="0.2">
      <c r="A565" s="170"/>
      <c r="B565" s="170"/>
      <c r="C565" s="170"/>
      <c r="D565" s="170"/>
      <c r="E565" s="170"/>
      <c r="F565" s="170"/>
      <c r="G565" s="170"/>
      <c r="H565" s="170"/>
      <c r="I565" s="170"/>
      <c r="J565" s="170"/>
      <c r="K565" s="170"/>
      <c r="L565" s="170"/>
      <c r="M565" s="170"/>
      <c r="N565" s="170"/>
      <c r="O565" s="170"/>
      <c r="P565" s="170"/>
      <c r="Q565" s="170"/>
      <c r="R565" s="170"/>
      <c r="S565" s="170"/>
      <c r="T565" s="170"/>
      <c r="U565" s="170"/>
      <c r="V565" s="170"/>
      <c r="W565" s="170"/>
      <c r="X565" s="170"/>
      <c r="Y565" s="170"/>
      <c r="Z565" s="170"/>
    </row>
    <row r="566" spans="1:26" ht="15.75" customHeight="1" x14ac:dyDescent="0.2">
      <c r="A566" s="170"/>
      <c r="B566" s="170"/>
      <c r="C566" s="170"/>
      <c r="D566" s="170"/>
      <c r="E566" s="170"/>
      <c r="F566" s="170"/>
      <c r="G566" s="170"/>
      <c r="H566" s="170"/>
      <c r="I566" s="170"/>
      <c r="J566" s="170"/>
      <c r="K566" s="170"/>
      <c r="L566" s="170"/>
      <c r="M566" s="170"/>
      <c r="N566" s="170"/>
      <c r="O566" s="170"/>
      <c r="P566" s="170"/>
      <c r="Q566" s="170"/>
      <c r="R566" s="170"/>
      <c r="S566" s="170"/>
      <c r="T566" s="170"/>
      <c r="U566" s="170"/>
      <c r="V566" s="170"/>
      <c r="W566" s="170"/>
      <c r="X566" s="170"/>
      <c r="Y566" s="170"/>
      <c r="Z566" s="170"/>
    </row>
    <row r="567" spans="1:26" ht="15.75" customHeight="1" x14ac:dyDescent="0.2">
      <c r="A567" s="170"/>
      <c r="B567" s="170"/>
      <c r="C567" s="170"/>
      <c r="D567" s="170"/>
      <c r="E567" s="170"/>
      <c r="F567" s="170"/>
      <c r="G567" s="170"/>
      <c r="H567" s="170"/>
      <c r="I567" s="170"/>
      <c r="J567" s="170"/>
      <c r="K567" s="170"/>
      <c r="L567" s="170"/>
      <c r="M567" s="170"/>
      <c r="N567" s="170"/>
      <c r="O567" s="170"/>
      <c r="P567" s="170"/>
      <c r="Q567" s="170"/>
      <c r="R567" s="170"/>
      <c r="S567" s="170"/>
      <c r="T567" s="170"/>
      <c r="U567" s="170"/>
      <c r="V567" s="170"/>
      <c r="W567" s="170"/>
      <c r="X567" s="170"/>
      <c r="Y567" s="170"/>
      <c r="Z567" s="170"/>
    </row>
    <row r="568" spans="1:26" ht="15.75" customHeight="1" x14ac:dyDescent="0.2">
      <c r="A568" s="170"/>
      <c r="B568" s="170"/>
      <c r="C568" s="170"/>
      <c r="D568" s="170"/>
      <c r="E568" s="170"/>
      <c r="F568" s="170"/>
      <c r="G568" s="170"/>
      <c r="H568" s="170"/>
      <c r="I568" s="170"/>
      <c r="J568" s="170"/>
      <c r="K568" s="170"/>
      <c r="L568" s="170"/>
      <c r="M568" s="170"/>
      <c r="N568" s="170"/>
      <c r="O568" s="170"/>
      <c r="P568" s="170"/>
      <c r="Q568" s="170"/>
      <c r="R568" s="170"/>
      <c r="S568" s="170"/>
      <c r="T568" s="170"/>
      <c r="U568" s="170"/>
      <c r="V568" s="170"/>
      <c r="W568" s="170"/>
      <c r="X568" s="170"/>
      <c r="Y568" s="170"/>
      <c r="Z568" s="170"/>
    </row>
    <row r="569" spans="1:26" ht="15.75" customHeight="1" x14ac:dyDescent="0.2">
      <c r="A569" s="170"/>
      <c r="B569" s="170"/>
      <c r="C569" s="170"/>
      <c r="D569" s="170"/>
      <c r="E569" s="170"/>
      <c r="F569" s="170"/>
      <c r="G569" s="170"/>
      <c r="H569" s="170"/>
      <c r="I569" s="170"/>
      <c r="J569" s="170"/>
      <c r="K569" s="170"/>
      <c r="L569" s="170"/>
      <c r="M569" s="170"/>
      <c r="N569" s="170"/>
      <c r="O569" s="170"/>
      <c r="P569" s="170"/>
      <c r="Q569" s="170"/>
      <c r="R569" s="170"/>
      <c r="S569" s="170"/>
      <c r="T569" s="170"/>
      <c r="U569" s="170"/>
      <c r="V569" s="170"/>
      <c r="W569" s="170"/>
      <c r="X569" s="170"/>
      <c r="Y569" s="170"/>
      <c r="Z569" s="170"/>
    </row>
    <row r="570" spans="1:26" ht="15.75" customHeight="1" x14ac:dyDescent="0.2">
      <c r="A570" s="170"/>
      <c r="B570" s="170"/>
      <c r="C570" s="170"/>
      <c r="D570" s="170"/>
      <c r="E570" s="170"/>
      <c r="F570" s="170"/>
      <c r="G570" s="170"/>
      <c r="H570" s="170"/>
      <c r="I570" s="170"/>
      <c r="J570" s="170"/>
      <c r="K570" s="170"/>
      <c r="L570" s="170"/>
      <c r="M570" s="170"/>
      <c r="N570" s="170"/>
      <c r="O570" s="170"/>
      <c r="P570" s="170"/>
      <c r="Q570" s="170"/>
      <c r="R570" s="170"/>
      <c r="S570" s="170"/>
      <c r="T570" s="170"/>
      <c r="U570" s="170"/>
      <c r="V570" s="170"/>
      <c r="W570" s="170"/>
      <c r="X570" s="170"/>
      <c r="Y570" s="170"/>
      <c r="Z570" s="170"/>
    </row>
    <row r="571" spans="1:26" ht="15.75" customHeight="1" x14ac:dyDescent="0.2">
      <c r="A571" s="170"/>
      <c r="B571" s="170"/>
      <c r="C571" s="170"/>
      <c r="D571" s="170"/>
      <c r="E571" s="170"/>
      <c r="F571" s="170"/>
      <c r="G571" s="170"/>
      <c r="H571" s="170"/>
      <c r="I571" s="170"/>
      <c r="J571" s="170"/>
      <c r="K571" s="170"/>
      <c r="L571" s="170"/>
      <c r="M571" s="170"/>
      <c r="N571" s="170"/>
      <c r="O571" s="170"/>
      <c r="P571" s="170"/>
      <c r="Q571" s="170"/>
      <c r="R571" s="170"/>
      <c r="S571" s="170"/>
      <c r="T571" s="170"/>
      <c r="U571" s="170"/>
      <c r="V571" s="170"/>
      <c r="W571" s="170"/>
      <c r="X571" s="170"/>
      <c r="Y571" s="170"/>
      <c r="Z571" s="170"/>
    </row>
    <row r="572" spans="1:26" ht="15.75" customHeight="1" x14ac:dyDescent="0.2">
      <c r="A572" s="170"/>
      <c r="B572" s="170"/>
      <c r="C572" s="170"/>
      <c r="D572" s="170"/>
      <c r="E572" s="170"/>
      <c r="F572" s="170"/>
      <c r="G572" s="170"/>
      <c r="H572" s="170"/>
      <c r="I572" s="170"/>
      <c r="J572" s="170"/>
      <c r="K572" s="170"/>
      <c r="L572" s="170"/>
      <c r="M572" s="170"/>
      <c r="N572" s="170"/>
      <c r="O572" s="170"/>
      <c r="P572" s="170"/>
      <c r="Q572" s="170"/>
      <c r="R572" s="170"/>
      <c r="S572" s="170"/>
      <c r="T572" s="170"/>
      <c r="U572" s="170"/>
      <c r="V572" s="170"/>
      <c r="W572" s="170"/>
      <c r="X572" s="170"/>
      <c r="Y572" s="170"/>
      <c r="Z572" s="170"/>
    </row>
    <row r="573" spans="1:26" ht="15.75" customHeight="1" x14ac:dyDescent="0.2">
      <c r="A573" s="170"/>
      <c r="B573" s="170"/>
      <c r="C573" s="170"/>
      <c r="D573" s="170"/>
      <c r="E573" s="170"/>
      <c r="F573" s="170"/>
      <c r="G573" s="170"/>
      <c r="H573" s="170"/>
      <c r="I573" s="170"/>
      <c r="J573" s="170"/>
      <c r="K573" s="170"/>
      <c r="L573" s="170"/>
      <c r="M573" s="170"/>
      <c r="N573" s="170"/>
      <c r="O573" s="170"/>
      <c r="P573" s="170"/>
      <c r="Q573" s="170"/>
      <c r="R573" s="170"/>
      <c r="S573" s="170"/>
      <c r="T573" s="170"/>
      <c r="U573" s="170"/>
      <c r="V573" s="170"/>
      <c r="W573" s="170"/>
      <c r="X573" s="170"/>
      <c r="Y573" s="170"/>
      <c r="Z573" s="170"/>
    </row>
    <row r="574" spans="1:26" ht="15.75" customHeight="1" x14ac:dyDescent="0.2">
      <c r="A574" s="170"/>
      <c r="B574" s="170"/>
      <c r="C574" s="170"/>
      <c r="D574" s="170"/>
      <c r="E574" s="170"/>
      <c r="F574" s="170"/>
      <c r="G574" s="170"/>
      <c r="H574" s="170"/>
      <c r="I574" s="170"/>
      <c r="J574" s="170"/>
      <c r="K574" s="170"/>
      <c r="L574" s="170"/>
      <c r="M574" s="170"/>
      <c r="N574" s="170"/>
      <c r="O574" s="170"/>
      <c r="P574" s="170"/>
      <c r="Q574" s="170"/>
      <c r="R574" s="170"/>
      <c r="S574" s="170"/>
      <c r="T574" s="170"/>
      <c r="U574" s="170"/>
      <c r="V574" s="170"/>
      <c r="W574" s="170"/>
      <c r="X574" s="170"/>
      <c r="Y574" s="170"/>
      <c r="Z574" s="170"/>
    </row>
    <row r="575" spans="1:26" ht="15.75" customHeight="1" x14ac:dyDescent="0.2">
      <c r="A575" s="170"/>
      <c r="B575" s="170"/>
      <c r="C575" s="170"/>
      <c r="D575" s="170"/>
      <c r="E575" s="170"/>
      <c r="F575" s="170"/>
      <c r="G575" s="170"/>
      <c r="H575" s="170"/>
      <c r="I575" s="170"/>
      <c r="J575" s="170"/>
      <c r="K575" s="170"/>
      <c r="L575" s="170"/>
      <c r="M575" s="170"/>
      <c r="N575" s="170"/>
      <c r="O575" s="170"/>
      <c r="P575" s="170"/>
      <c r="Q575" s="170"/>
      <c r="R575" s="170"/>
      <c r="S575" s="170"/>
      <c r="T575" s="170"/>
      <c r="U575" s="170"/>
      <c r="V575" s="170"/>
      <c r="W575" s="170"/>
      <c r="X575" s="170"/>
      <c r="Y575" s="170"/>
      <c r="Z575" s="170"/>
    </row>
    <row r="576" spans="1:26" ht="15.75" customHeight="1" x14ac:dyDescent="0.2">
      <c r="A576" s="170"/>
      <c r="B576" s="170"/>
      <c r="C576" s="170"/>
      <c r="D576" s="170"/>
      <c r="E576" s="170"/>
      <c r="F576" s="170"/>
      <c r="G576" s="170"/>
      <c r="H576" s="170"/>
      <c r="I576" s="170"/>
      <c r="J576" s="170"/>
      <c r="K576" s="170"/>
      <c r="L576" s="170"/>
      <c r="M576" s="170"/>
      <c r="N576" s="170"/>
      <c r="O576" s="170"/>
      <c r="P576" s="170"/>
      <c r="Q576" s="170"/>
      <c r="R576" s="170"/>
      <c r="S576" s="170"/>
      <c r="T576" s="170"/>
      <c r="U576" s="170"/>
      <c r="V576" s="170"/>
      <c r="W576" s="170"/>
      <c r="X576" s="170"/>
      <c r="Y576" s="170"/>
      <c r="Z576" s="170"/>
    </row>
    <row r="577" spans="1:26" ht="15.75" customHeight="1" x14ac:dyDescent="0.2">
      <c r="A577" s="170"/>
      <c r="B577" s="170"/>
      <c r="C577" s="170"/>
      <c r="D577" s="170"/>
      <c r="E577" s="170"/>
      <c r="F577" s="170"/>
      <c r="G577" s="170"/>
      <c r="H577" s="170"/>
      <c r="I577" s="170"/>
      <c r="J577" s="170"/>
      <c r="K577" s="170"/>
      <c r="L577" s="170"/>
      <c r="M577" s="170"/>
      <c r="N577" s="170"/>
      <c r="O577" s="170"/>
      <c r="P577" s="170"/>
      <c r="Q577" s="170"/>
      <c r="R577" s="170"/>
      <c r="S577" s="170"/>
      <c r="T577" s="170"/>
      <c r="U577" s="170"/>
      <c r="V577" s="170"/>
      <c r="W577" s="170"/>
      <c r="X577" s="170"/>
      <c r="Y577" s="170"/>
      <c r="Z577" s="170"/>
    </row>
    <row r="578" spans="1:26" ht="15.75" customHeight="1" x14ac:dyDescent="0.2">
      <c r="A578" s="170"/>
      <c r="B578" s="170"/>
      <c r="C578" s="170"/>
      <c r="D578" s="170"/>
      <c r="E578" s="170"/>
      <c r="F578" s="170"/>
      <c r="G578" s="170"/>
      <c r="H578" s="170"/>
      <c r="I578" s="170"/>
      <c r="J578" s="170"/>
      <c r="K578" s="170"/>
      <c r="L578" s="170"/>
      <c r="M578" s="170"/>
      <c r="N578" s="170"/>
      <c r="O578" s="170"/>
      <c r="P578" s="170"/>
      <c r="Q578" s="170"/>
      <c r="R578" s="170"/>
      <c r="S578" s="170"/>
      <c r="T578" s="170"/>
      <c r="U578" s="170"/>
      <c r="V578" s="170"/>
      <c r="W578" s="170"/>
      <c r="X578" s="170"/>
      <c r="Y578" s="170"/>
      <c r="Z578" s="170"/>
    </row>
    <row r="579" spans="1:26" ht="15.75" customHeight="1" x14ac:dyDescent="0.2">
      <c r="A579" s="170"/>
      <c r="B579" s="170"/>
      <c r="C579" s="170"/>
      <c r="D579" s="170"/>
      <c r="E579" s="170"/>
      <c r="F579" s="170"/>
      <c r="G579" s="170"/>
      <c r="H579" s="170"/>
      <c r="I579" s="170"/>
      <c r="J579" s="170"/>
      <c r="K579" s="170"/>
      <c r="L579" s="170"/>
      <c r="M579" s="170"/>
      <c r="N579" s="170"/>
      <c r="O579" s="170"/>
      <c r="P579" s="170"/>
      <c r="Q579" s="170"/>
      <c r="R579" s="170"/>
      <c r="S579" s="170"/>
      <c r="T579" s="170"/>
      <c r="U579" s="170"/>
      <c r="V579" s="170"/>
      <c r="W579" s="170"/>
      <c r="X579" s="170"/>
      <c r="Y579" s="170"/>
      <c r="Z579" s="170"/>
    </row>
    <row r="580" spans="1:26" ht="15.75" customHeight="1" x14ac:dyDescent="0.2">
      <c r="A580" s="170"/>
      <c r="B580" s="170"/>
      <c r="C580" s="170"/>
      <c r="D580" s="170"/>
      <c r="E580" s="170"/>
      <c r="F580" s="170"/>
      <c r="G580" s="170"/>
      <c r="H580" s="170"/>
      <c r="I580" s="170"/>
      <c r="J580" s="170"/>
      <c r="K580" s="170"/>
      <c r="L580" s="170"/>
      <c r="M580" s="170"/>
      <c r="N580" s="170"/>
      <c r="O580" s="170"/>
      <c r="P580" s="170"/>
      <c r="Q580" s="170"/>
      <c r="R580" s="170"/>
      <c r="S580" s="170"/>
      <c r="T580" s="170"/>
      <c r="U580" s="170"/>
      <c r="V580" s="170"/>
      <c r="W580" s="170"/>
      <c r="X580" s="170"/>
      <c r="Y580" s="170"/>
      <c r="Z580" s="170"/>
    </row>
    <row r="581" spans="1:26" ht="15.75" customHeight="1" x14ac:dyDescent="0.2">
      <c r="A581" s="170"/>
      <c r="B581" s="170"/>
      <c r="C581" s="170"/>
      <c r="D581" s="170"/>
      <c r="E581" s="170"/>
      <c r="F581" s="170"/>
      <c r="G581" s="170"/>
      <c r="H581" s="170"/>
      <c r="I581" s="170"/>
      <c r="J581" s="170"/>
      <c r="K581" s="170"/>
      <c r="L581" s="170"/>
      <c r="M581" s="170"/>
      <c r="N581" s="170"/>
      <c r="O581" s="170"/>
      <c r="P581" s="170"/>
      <c r="Q581" s="170"/>
      <c r="R581" s="170"/>
      <c r="S581" s="170"/>
      <c r="T581" s="170"/>
      <c r="U581" s="170"/>
      <c r="V581" s="170"/>
      <c r="W581" s="170"/>
      <c r="X581" s="170"/>
      <c r="Y581" s="170"/>
      <c r="Z581" s="170"/>
    </row>
    <row r="582" spans="1:26" ht="15.75" customHeight="1" x14ac:dyDescent="0.2">
      <c r="A582" s="170"/>
      <c r="B582" s="170"/>
      <c r="C582" s="170"/>
      <c r="D582" s="170"/>
      <c r="E582" s="170"/>
      <c r="F582" s="170"/>
      <c r="G582" s="170"/>
      <c r="H582" s="170"/>
      <c r="I582" s="170"/>
      <c r="J582" s="170"/>
      <c r="K582" s="170"/>
      <c r="L582" s="170"/>
      <c r="M582" s="170"/>
      <c r="N582" s="170"/>
      <c r="O582" s="170"/>
      <c r="P582" s="170"/>
      <c r="Q582" s="170"/>
      <c r="R582" s="170"/>
      <c r="S582" s="170"/>
      <c r="T582" s="170"/>
      <c r="U582" s="170"/>
      <c r="V582" s="170"/>
      <c r="W582" s="170"/>
      <c r="X582" s="170"/>
      <c r="Y582" s="170"/>
      <c r="Z582" s="170"/>
    </row>
    <row r="583" spans="1:26" ht="15.75" customHeight="1" x14ac:dyDescent="0.2">
      <c r="A583" s="170"/>
      <c r="B583" s="170"/>
      <c r="C583" s="170"/>
      <c r="D583" s="170"/>
      <c r="E583" s="170"/>
      <c r="F583" s="170"/>
      <c r="G583" s="170"/>
      <c r="H583" s="170"/>
      <c r="I583" s="170"/>
      <c r="J583" s="170"/>
      <c r="K583" s="170"/>
      <c r="L583" s="170"/>
      <c r="M583" s="170"/>
      <c r="N583" s="170"/>
      <c r="O583" s="170"/>
      <c r="P583" s="170"/>
      <c r="Q583" s="170"/>
      <c r="R583" s="170"/>
      <c r="S583" s="170"/>
      <c r="T583" s="170"/>
      <c r="U583" s="170"/>
      <c r="V583" s="170"/>
      <c r="W583" s="170"/>
      <c r="X583" s="170"/>
      <c r="Y583" s="170"/>
      <c r="Z583" s="170"/>
    </row>
    <row r="584" spans="1:26" ht="15.75" customHeight="1" x14ac:dyDescent="0.2">
      <c r="A584" s="170"/>
      <c r="B584" s="170"/>
      <c r="C584" s="170"/>
      <c r="D584" s="170"/>
      <c r="E584" s="170"/>
      <c r="F584" s="170"/>
      <c r="G584" s="170"/>
      <c r="H584" s="170"/>
      <c r="I584" s="170"/>
      <c r="J584" s="170"/>
      <c r="K584" s="170"/>
      <c r="L584" s="170"/>
      <c r="M584" s="170"/>
      <c r="N584" s="170"/>
      <c r="O584" s="170"/>
      <c r="P584" s="170"/>
      <c r="Q584" s="170"/>
      <c r="R584" s="170"/>
      <c r="S584" s="170"/>
      <c r="T584" s="170"/>
      <c r="U584" s="170"/>
      <c r="V584" s="170"/>
      <c r="W584" s="170"/>
      <c r="X584" s="170"/>
      <c r="Y584" s="170"/>
      <c r="Z584" s="170"/>
    </row>
    <row r="585" spans="1:26" ht="15.75" customHeight="1" x14ac:dyDescent="0.2">
      <c r="A585" s="170"/>
      <c r="B585" s="170"/>
      <c r="C585" s="170"/>
      <c r="D585" s="170"/>
      <c r="E585" s="170"/>
      <c r="F585" s="170"/>
      <c r="G585" s="170"/>
      <c r="H585" s="170"/>
      <c r="I585" s="170"/>
      <c r="J585" s="170"/>
      <c r="K585" s="170"/>
      <c r="L585" s="170"/>
      <c r="M585" s="170"/>
      <c r="N585" s="170"/>
      <c r="O585" s="170"/>
      <c r="P585" s="170"/>
      <c r="Q585" s="170"/>
      <c r="R585" s="170"/>
      <c r="S585" s="170"/>
      <c r="T585" s="170"/>
      <c r="U585" s="170"/>
      <c r="V585" s="170"/>
      <c r="W585" s="170"/>
      <c r="X585" s="170"/>
      <c r="Y585" s="170"/>
      <c r="Z585" s="170"/>
    </row>
    <row r="586" spans="1:26" ht="15.75" customHeight="1" x14ac:dyDescent="0.2">
      <c r="A586" s="170"/>
      <c r="B586" s="170"/>
      <c r="C586" s="170"/>
      <c r="D586" s="170"/>
      <c r="E586" s="170"/>
      <c r="F586" s="170"/>
      <c r="G586" s="170"/>
      <c r="H586" s="170"/>
      <c r="I586" s="170"/>
      <c r="J586" s="170"/>
      <c r="K586" s="170"/>
      <c r="L586" s="170"/>
      <c r="M586" s="170"/>
      <c r="N586" s="170"/>
      <c r="O586" s="170"/>
      <c r="P586" s="170"/>
      <c r="Q586" s="170"/>
      <c r="R586" s="170"/>
      <c r="S586" s="170"/>
      <c r="T586" s="170"/>
      <c r="U586" s="170"/>
      <c r="V586" s="170"/>
      <c r="W586" s="170"/>
      <c r="X586" s="170"/>
      <c r="Y586" s="170"/>
      <c r="Z586" s="170"/>
    </row>
    <row r="587" spans="1:26" ht="15.75" customHeight="1" x14ac:dyDescent="0.2">
      <c r="A587" s="170"/>
      <c r="B587" s="170"/>
      <c r="C587" s="170"/>
      <c r="D587" s="170"/>
      <c r="E587" s="170"/>
      <c r="F587" s="170"/>
      <c r="G587" s="170"/>
      <c r="H587" s="170"/>
      <c r="I587" s="170"/>
      <c r="J587" s="170"/>
      <c r="K587" s="170"/>
      <c r="L587" s="170"/>
      <c r="M587" s="170"/>
      <c r="N587" s="170"/>
      <c r="O587" s="170"/>
      <c r="P587" s="170"/>
      <c r="Q587" s="170"/>
      <c r="R587" s="170"/>
      <c r="S587" s="170"/>
      <c r="T587" s="170"/>
      <c r="U587" s="170"/>
      <c r="V587" s="170"/>
      <c r="W587" s="170"/>
      <c r="X587" s="170"/>
      <c r="Y587" s="170"/>
      <c r="Z587" s="170"/>
    </row>
    <row r="588" spans="1:26" ht="15.75" customHeight="1" x14ac:dyDescent="0.2">
      <c r="A588" s="170"/>
      <c r="B588" s="170"/>
      <c r="C588" s="170"/>
      <c r="D588" s="170"/>
      <c r="E588" s="170"/>
      <c r="F588" s="170"/>
      <c r="G588" s="170"/>
      <c r="H588" s="170"/>
      <c r="I588" s="170"/>
      <c r="J588" s="170"/>
      <c r="K588" s="170"/>
      <c r="L588" s="170"/>
      <c r="M588" s="170"/>
      <c r="N588" s="170"/>
      <c r="O588" s="170"/>
      <c r="P588" s="170"/>
      <c r="Q588" s="170"/>
      <c r="R588" s="170"/>
      <c r="S588" s="170"/>
      <c r="T588" s="170"/>
      <c r="U588" s="170"/>
      <c r="V588" s="170"/>
      <c r="W588" s="170"/>
      <c r="X588" s="170"/>
      <c r="Y588" s="170"/>
      <c r="Z588" s="170"/>
    </row>
    <row r="589" spans="1:26" ht="15.75" customHeight="1" x14ac:dyDescent="0.2">
      <c r="A589" s="170"/>
      <c r="B589" s="170"/>
      <c r="C589" s="170"/>
      <c r="D589" s="170"/>
      <c r="E589" s="170"/>
      <c r="F589" s="170"/>
      <c r="G589" s="170"/>
      <c r="H589" s="170"/>
      <c r="I589" s="170"/>
      <c r="J589" s="170"/>
      <c r="K589" s="170"/>
      <c r="L589" s="170"/>
      <c r="M589" s="170"/>
      <c r="N589" s="170"/>
      <c r="O589" s="170"/>
      <c r="P589" s="170"/>
      <c r="Q589" s="170"/>
      <c r="R589" s="170"/>
      <c r="S589" s="170"/>
      <c r="T589" s="170"/>
      <c r="U589" s="170"/>
      <c r="V589" s="170"/>
      <c r="W589" s="170"/>
      <c r="X589" s="170"/>
      <c r="Y589" s="170"/>
      <c r="Z589" s="170"/>
    </row>
    <row r="590" spans="1:26" ht="15.75" customHeight="1" x14ac:dyDescent="0.2">
      <c r="A590" s="170"/>
      <c r="B590" s="170"/>
      <c r="C590" s="170"/>
      <c r="D590" s="170"/>
      <c r="E590" s="170"/>
      <c r="F590" s="170"/>
      <c r="G590" s="170"/>
      <c r="H590" s="170"/>
      <c r="I590" s="170"/>
      <c r="J590" s="170"/>
      <c r="K590" s="170"/>
      <c r="L590" s="170"/>
      <c r="M590" s="170"/>
      <c r="N590" s="170"/>
      <c r="O590" s="170"/>
      <c r="P590" s="170"/>
      <c r="Q590" s="170"/>
      <c r="R590" s="170"/>
      <c r="S590" s="170"/>
      <c r="T590" s="170"/>
      <c r="U590" s="170"/>
      <c r="V590" s="170"/>
      <c r="W590" s="170"/>
      <c r="X590" s="170"/>
      <c r="Y590" s="170"/>
      <c r="Z590" s="170"/>
    </row>
    <row r="591" spans="1:26" ht="15.75" customHeight="1" x14ac:dyDescent="0.2">
      <c r="A591" s="170"/>
      <c r="B591" s="170"/>
      <c r="C591" s="170"/>
      <c r="D591" s="170"/>
      <c r="E591" s="170"/>
      <c r="F591" s="170"/>
      <c r="G591" s="170"/>
      <c r="H591" s="170"/>
      <c r="I591" s="170"/>
      <c r="J591" s="170"/>
      <c r="K591" s="170"/>
      <c r="L591" s="170"/>
      <c r="M591" s="170"/>
      <c r="N591" s="170"/>
      <c r="O591" s="170"/>
      <c r="P591" s="170"/>
      <c r="Q591" s="170"/>
      <c r="R591" s="170"/>
      <c r="S591" s="170"/>
      <c r="T591" s="170"/>
      <c r="U591" s="170"/>
      <c r="V591" s="170"/>
      <c r="W591" s="170"/>
      <c r="X591" s="170"/>
      <c r="Y591" s="170"/>
      <c r="Z591" s="170"/>
    </row>
    <row r="592" spans="1:26" ht="15.75" customHeight="1" x14ac:dyDescent="0.2">
      <c r="A592" s="170"/>
      <c r="B592" s="170"/>
      <c r="C592" s="170"/>
      <c r="D592" s="170"/>
      <c r="E592" s="170"/>
      <c r="F592" s="170"/>
      <c r="G592" s="170"/>
      <c r="H592" s="170"/>
      <c r="I592" s="170"/>
      <c r="J592" s="170"/>
      <c r="K592" s="170"/>
      <c r="L592" s="170"/>
      <c r="M592" s="170"/>
      <c r="N592" s="170"/>
      <c r="O592" s="170"/>
      <c r="P592" s="170"/>
      <c r="Q592" s="170"/>
      <c r="R592" s="170"/>
      <c r="S592" s="170"/>
      <c r="T592" s="170"/>
      <c r="U592" s="170"/>
      <c r="V592" s="170"/>
      <c r="W592" s="170"/>
      <c r="X592" s="170"/>
      <c r="Y592" s="170"/>
      <c r="Z592" s="170"/>
    </row>
    <row r="593" spans="1:26" ht="15.75" customHeight="1" x14ac:dyDescent="0.2">
      <c r="A593" s="170"/>
      <c r="B593" s="170"/>
      <c r="C593" s="170"/>
      <c r="D593" s="170"/>
      <c r="E593" s="170"/>
      <c r="F593" s="170"/>
      <c r="G593" s="170"/>
      <c r="H593" s="170"/>
      <c r="I593" s="170"/>
      <c r="J593" s="170"/>
      <c r="K593" s="170"/>
      <c r="L593" s="170"/>
      <c r="M593" s="170"/>
      <c r="N593" s="170"/>
      <c r="O593" s="170"/>
      <c r="P593" s="170"/>
      <c r="Q593" s="170"/>
      <c r="R593" s="170"/>
      <c r="S593" s="170"/>
      <c r="T593" s="170"/>
      <c r="U593" s="170"/>
      <c r="V593" s="170"/>
      <c r="W593" s="170"/>
      <c r="X593" s="170"/>
      <c r="Y593" s="170"/>
      <c r="Z593" s="170"/>
    </row>
    <row r="594" spans="1:26" ht="15.75" customHeight="1" x14ac:dyDescent="0.2">
      <c r="A594" s="170"/>
      <c r="B594" s="170"/>
      <c r="C594" s="170"/>
      <c r="D594" s="170"/>
      <c r="E594" s="170"/>
      <c r="F594" s="170"/>
      <c r="G594" s="170"/>
      <c r="H594" s="170"/>
      <c r="I594" s="170"/>
      <c r="J594" s="170"/>
      <c r="K594" s="170"/>
      <c r="L594" s="170"/>
      <c r="M594" s="170"/>
      <c r="N594" s="170"/>
      <c r="O594" s="170"/>
      <c r="P594" s="170"/>
      <c r="Q594" s="170"/>
      <c r="R594" s="170"/>
      <c r="S594" s="170"/>
      <c r="T594" s="170"/>
      <c r="U594" s="170"/>
      <c r="V594" s="170"/>
      <c r="W594" s="170"/>
      <c r="X594" s="170"/>
      <c r="Y594" s="170"/>
      <c r="Z594" s="170"/>
    </row>
    <row r="595" spans="1:26" ht="15.75" customHeight="1" x14ac:dyDescent="0.2">
      <c r="A595" s="170"/>
      <c r="B595" s="170"/>
      <c r="C595" s="170"/>
      <c r="D595" s="170"/>
      <c r="E595" s="170"/>
      <c r="F595" s="170"/>
      <c r="G595" s="170"/>
      <c r="H595" s="170"/>
      <c r="I595" s="170"/>
      <c r="J595" s="170"/>
      <c r="K595" s="170"/>
      <c r="L595" s="170"/>
      <c r="M595" s="170"/>
      <c r="N595" s="170"/>
      <c r="O595" s="170"/>
      <c r="P595" s="170"/>
      <c r="Q595" s="170"/>
      <c r="R595" s="170"/>
      <c r="S595" s="170"/>
      <c r="T595" s="170"/>
      <c r="U595" s="170"/>
      <c r="V595" s="170"/>
      <c r="W595" s="170"/>
      <c r="X595" s="170"/>
      <c r="Y595" s="170"/>
      <c r="Z595" s="170"/>
    </row>
    <row r="596" spans="1:26" ht="15.75" customHeight="1" x14ac:dyDescent="0.2">
      <c r="A596" s="170"/>
      <c r="B596" s="170"/>
      <c r="C596" s="170"/>
      <c r="D596" s="170"/>
      <c r="E596" s="170"/>
      <c r="F596" s="170"/>
      <c r="G596" s="170"/>
      <c r="H596" s="170"/>
      <c r="I596" s="170"/>
      <c r="J596" s="170"/>
      <c r="K596" s="170"/>
      <c r="L596" s="170"/>
      <c r="M596" s="170"/>
      <c r="N596" s="170"/>
      <c r="O596" s="170"/>
      <c r="P596" s="170"/>
      <c r="Q596" s="170"/>
      <c r="R596" s="170"/>
      <c r="S596" s="170"/>
      <c r="T596" s="170"/>
      <c r="U596" s="170"/>
      <c r="V596" s="170"/>
      <c r="W596" s="170"/>
      <c r="X596" s="170"/>
      <c r="Y596" s="170"/>
      <c r="Z596" s="170"/>
    </row>
    <row r="597" spans="1:26" ht="15.75" customHeight="1" x14ac:dyDescent="0.2">
      <c r="A597" s="170"/>
      <c r="B597" s="170"/>
      <c r="C597" s="170"/>
      <c r="D597" s="170"/>
      <c r="E597" s="170"/>
      <c r="F597" s="170"/>
      <c r="G597" s="170"/>
      <c r="H597" s="170"/>
      <c r="I597" s="170"/>
      <c r="J597" s="170"/>
      <c r="K597" s="170"/>
      <c r="L597" s="170"/>
      <c r="M597" s="170"/>
      <c r="N597" s="170"/>
      <c r="O597" s="170"/>
      <c r="P597" s="170"/>
      <c r="Q597" s="170"/>
      <c r="R597" s="170"/>
      <c r="S597" s="170"/>
      <c r="T597" s="170"/>
      <c r="U597" s="170"/>
      <c r="V597" s="170"/>
      <c r="W597" s="170"/>
      <c r="X597" s="170"/>
      <c r="Y597" s="170"/>
      <c r="Z597" s="170"/>
    </row>
    <row r="598" spans="1:26" ht="15.75" customHeight="1" x14ac:dyDescent="0.2">
      <c r="A598" s="170"/>
      <c r="B598" s="170"/>
      <c r="C598" s="170"/>
      <c r="D598" s="170"/>
      <c r="E598" s="170"/>
      <c r="F598" s="170"/>
      <c r="G598" s="170"/>
      <c r="H598" s="170"/>
      <c r="I598" s="170"/>
      <c r="J598" s="170"/>
      <c r="K598" s="170"/>
      <c r="L598" s="170"/>
      <c r="M598" s="170"/>
      <c r="N598" s="170"/>
      <c r="O598" s="170"/>
      <c r="P598" s="170"/>
      <c r="Q598" s="170"/>
      <c r="R598" s="170"/>
      <c r="S598" s="170"/>
      <c r="T598" s="170"/>
      <c r="U598" s="170"/>
      <c r="V598" s="170"/>
      <c r="W598" s="170"/>
      <c r="X598" s="170"/>
      <c r="Y598" s="170"/>
      <c r="Z598" s="170"/>
    </row>
    <row r="599" spans="1:26" ht="15.75" customHeight="1" x14ac:dyDescent="0.2">
      <c r="A599" s="170"/>
      <c r="B599" s="170"/>
      <c r="C599" s="170"/>
      <c r="D599" s="170"/>
      <c r="E599" s="170"/>
      <c r="F599" s="170"/>
      <c r="G599" s="170"/>
      <c r="H599" s="170"/>
      <c r="I599" s="170"/>
      <c r="J599" s="170"/>
      <c r="K599" s="170"/>
      <c r="L599" s="170"/>
      <c r="M599" s="170"/>
      <c r="N599" s="170"/>
      <c r="O599" s="170"/>
      <c r="P599" s="170"/>
      <c r="Q599" s="170"/>
      <c r="R599" s="170"/>
      <c r="S599" s="170"/>
      <c r="T599" s="170"/>
      <c r="U599" s="170"/>
      <c r="V599" s="170"/>
      <c r="W599" s="170"/>
      <c r="X599" s="170"/>
      <c r="Y599" s="170"/>
      <c r="Z599" s="170"/>
    </row>
    <row r="600" spans="1:26" ht="15.75" customHeight="1" x14ac:dyDescent="0.2">
      <c r="A600" s="170"/>
      <c r="B600" s="170"/>
      <c r="C600" s="170"/>
      <c r="D600" s="170"/>
      <c r="E600" s="170"/>
      <c r="F600" s="170"/>
      <c r="G600" s="170"/>
      <c r="H600" s="170"/>
      <c r="I600" s="170"/>
      <c r="J600" s="170"/>
      <c r="K600" s="170"/>
      <c r="L600" s="170"/>
      <c r="M600" s="170"/>
      <c r="N600" s="170"/>
      <c r="O600" s="170"/>
      <c r="P600" s="170"/>
      <c r="Q600" s="170"/>
      <c r="R600" s="170"/>
      <c r="S600" s="170"/>
      <c r="T600" s="170"/>
      <c r="U600" s="170"/>
      <c r="V600" s="170"/>
      <c r="W600" s="170"/>
      <c r="X600" s="170"/>
      <c r="Y600" s="170"/>
      <c r="Z600" s="170"/>
    </row>
    <row r="601" spans="1:26" ht="15.75" customHeight="1" x14ac:dyDescent="0.2">
      <c r="A601" s="170"/>
      <c r="B601" s="170"/>
      <c r="C601" s="170"/>
      <c r="D601" s="170"/>
      <c r="E601" s="170"/>
      <c r="F601" s="170"/>
      <c r="G601" s="170"/>
      <c r="H601" s="170"/>
      <c r="I601" s="170"/>
      <c r="J601" s="170"/>
      <c r="K601" s="170"/>
      <c r="L601" s="170"/>
      <c r="M601" s="170"/>
      <c r="N601" s="170"/>
      <c r="O601" s="170"/>
      <c r="P601" s="170"/>
      <c r="Q601" s="170"/>
      <c r="R601" s="170"/>
      <c r="S601" s="170"/>
      <c r="T601" s="170"/>
      <c r="U601" s="170"/>
      <c r="V601" s="170"/>
      <c r="W601" s="170"/>
      <c r="X601" s="170"/>
      <c r="Y601" s="170"/>
      <c r="Z601" s="170"/>
    </row>
    <row r="602" spans="1:26" ht="15.75" customHeight="1" x14ac:dyDescent="0.2">
      <c r="A602" s="170"/>
      <c r="B602" s="170"/>
      <c r="C602" s="170"/>
      <c r="D602" s="170"/>
      <c r="E602" s="170"/>
      <c r="F602" s="170"/>
      <c r="G602" s="170"/>
      <c r="H602" s="170"/>
      <c r="I602" s="170"/>
      <c r="J602" s="170"/>
      <c r="K602" s="170"/>
      <c r="L602" s="170"/>
      <c r="M602" s="170"/>
      <c r="N602" s="170"/>
      <c r="O602" s="170"/>
      <c r="P602" s="170"/>
      <c r="Q602" s="170"/>
      <c r="R602" s="170"/>
      <c r="S602" s="170"/>
      <c r="T602" s="170"/>
      <c r="U602" s="170"/>
      <c r="V602" s="170"/>
      <c r="W602" s="170"/>
      <c r="X602" s="170"/>
      <c r="Y602" s="170"/>
      <c r="Z602" s="170"/>
    </row>
    <row r="603" spans="1:26" ht="15.75" customHeight="1" x14ac:dyDescent="0.2">
      <c r="A603" s="170"/>
      <c r="B603" s="170"/>
      <c r="C603" s="170"/>
      <c r="D603" s="170"/>
      <c r="E603" s="170"/>
      <c r="F603" s="170"/>
      <c r="G603" s="170"/>
      <c r="H603" s="170"/>
      <c r="I603" s="170"/>
      <c r="J603" s="170"/>
      <c r="K603" s="170"/>
      <c r="L603" s="170"/>
      <c r="M603" s="170"/>
      <c r="N603" s="170"/>
      <c r="O603" s="170"/>
      <c r="P603" s="170"/>
      <c r="Q603" s="170"/>
      <c r="R603" s="170"/>
      <c r="S603" s="170"/>
      <c r="T603" s="170"/>
      <c r="U603" s="170"/>
      <c r="V603" s="170"/>
      <c r="W603" s="170"/>
      <c r="X603" s="170"/>
      <c r="Y603" s="170"/>
      <c r="Z603" s="170"/>
    </row>
    <row r="604" spans="1:26" ht="15.75" customHeight="1" x14ac:dyDescent="0.2">
      <c r="A604" s="170"/>
      <c r="B604" s="170"/>
      <c r="C604" s="170"/>
      <c r="D604" s="170"/>
      <c r="E604" s="170"/>
      <c r="F604" s="170"/>
      <c r="G604" s="170"/>
      <c r="H604" s="170"/>
      <c r="I604" s="170"/>
      <c r="J604" s="170"/>
      <c r="K604" s="170"/>
      <c r="L604" s="170"/>
      <c r="M604" s="170"/>
      <c r="N604" s="170"/>
      <c r="O604" s="170"/>
      <c r="P604" s="170"/>
      <c r="Q604" s="170"/>
      <c r="R604" s="170"/>
      <c r="S604" s="170"/>
      <c r="T604" s="170"/>
      <c r="U604" s="170"/>
      <c r="V604" s="170"/>
      <c r="W604" s="170"/>
      <c r="X604" s="170"/>
      <c r="Y604" s="170"/>
      <c r="Z604" s="170"/>
    </row>
    <row r="605" spans="1:26" ht="15.75" customHeight="1" x14ac:dyDescent="0.2">
      <c r="A605" s="170"/>
      <c r="B605" s="170"/>
      <c r="C605" s="170"/>
      <c r="D605" s="170"/>
      <c r="E605" s="170"/>
      <c r="F605" s="170"/>
      <c r="G605" s="170"/>
      <c r="H605" s="170"/>
      <c r="I605" s="170"/>
      <c r="J605" s="170"/>
      <c r="K605" s="170"/>
      <c r="L605" s="170"/>
      <c r="M605" s="170"/>
      <c r="N605" s="170"/>
      <c r="O605" s="170"/>
      <c r="P605" s="170"/>
      <c r="Q605" s="170"/>
      <c r="R605" s="170"/>
      <c r="S605" s="170"/>
      <c r="T605" s="170"/>
      <c r="U605" s="170"/>
      <c r="V605" s="170"/>
      <c r="W605" s="170"/>
      <c r="X605" s="170"/>
      <c r="Y605" s="170"/>
      <c r="Z605" s="170"/>
    </row>
    <row r="606" spans="1:26" ht="15.75" customHeight="1" x14ac:dyDescent="0.2">
      <c r="A606" s="170"/>
      <c r="B606" s="170"/>
      <c r="C606" s="170"/>
      <c r="D606" s="170"/>
      <c r="E606" s="170"/>
      <c r="F606" s="170"/>
      <c r="G606" s="170"/>
      <c r="H606" s="170"/>
      <c r="I606" s="170"/>
      <c r="J606" s="170"/>
      <c r="K606" s="170"/>
      <c r="L606" s="170"/>
      <c r="M606" s="170"/>
      <c r="N606" s="170"/>
      <c r="O606" s="170"/>
      <c r="P606" s="170"/>
      <c r="Q606" s="170"/>
      <c r="R606" s="170"/>
      <c r="S606" s="170"/>
      <c r="T606" s="170"/>
      <c r="U606" s="170"/>
      <c r="V606" s="170"/>
      <c r="W606" s="170"/>
      <c r="X606" s="170"/>
      <c r="Y606" s="170"/>
      <c r="Z606" s="170"/>
    </row>
    <row r="607" spans="1:26" ht="15.75" customHeight="1" x14ac:dyDescent="0.2">
      <c r="A607" s="170"/>
      <c r="B607" s="170"/>
      <c r="C607" s="170"/>
      <c r="D607" s="170"/>
      <c r="E607" s="170"/>
      <c r="F607" s="170"/>
      <c r="G607" s="170"/>
      <c r="H607" s="170"/>
      <c r="I607" s="170"/>
      <c r="J607" s="170"/>
      <c r="K607" s="170"/>
      <c r="L607" s="170"/>
      <c r="M607" s="170"/>
      <c r="N607" s="170"/>
      <c r="O607" s="170"/>
      <c r="P607" s="170"/>
      <c r="Q607" s="170"/>
      <c r="R607" s="170"/>
      <c r="S607" s="170"/>
      <c r="T607" s="170"/>
      <c r="U607" s="170"/>
      <c r="V607" s="170"/>
      <c r="W607" s="170"/>
      <c r="X607" s="170"/>
      <c r="Y607" s="170"/>
      <c r="Z607" s="170"/>
    </row>
    <row r="608" spans="1:26" ht="15.75" customHeight="1" x14ac:dyDescent="0.2">
      <c r="A608" s="170"/>
      <c r="B608" s="170"/>
      <c r="C608" s="170"/>
      <c r="D608" s="170"/>
      <c r="E608" s="170"/>
      <c r="F608" s="170"/>
      <c r="G608" s="170"/>
      <c r="H608" s="170"/>
      <c r="I608" s="170"/>
      <c r="J608" s="170"/>
      <c r="K608" s="170"/>
      <c r="L608" s="170"/>
      <c r="M608" s="170"/>
      <c r="N608" s="170"/>
      <c r="O608" s="170"/>
      <c r="P608" s="170"/>
      <c r="Q608" s="170"/>
      <c r="R608" s="170"/>
      <c r="S608" s="170"/>
      <c r="T608" s="170"/>
      <c r="U608" s="170"/>
      <c r="V608" s="170"/>
      <c r="W608" s="170"/>
      <c r="X608" s="170"/>
      <c r="Y608" s="170"/>
      <c r="Z608" s="170"/>
    </row>
    <row r="609" spans="1:26" ht="15.75" customHeight="1" x14ac:dyDescent="0.2">
      <c r="A609" s="170"/>
      <c r="B609" s="170"/>
      <c r="C609" s="170"/>
      <c r="D609" s="170"/>
      <c r="E609" s="170"/>
      <c r="F609" s="170"/>
      <c r="G609" s="170"/>
      <c r="H609" s="170"/>
      <c r="I609" s="170"/>
      <c r="J609" s="170"/>
      <c r="K609" s="170"/>
      <c r="L609" s="170"/>
      <c r="M609" s="170"/>
      <c r="N609" s="170"/>
      <c r="O609" s="170"/>
      <c r="P609" s="170"/>
      <c r="Q609" s="170"/>
      <c r="R609" s="170"/>
      <c r="S609" s="170"/>
      <c r="T609" s="170"/>
      <c r="U609" s="170"/>
      <c r="V609" s="170"/>
      <c r="W609" s="170"/>
      <c r="X609" s="170"/>
      <c r="Y609" s="170"/>
      <c r="Z609" s="170"/>
    </row>
    <row r="610" spans="1:26" ht="15.75" customHeight="1" x14ac:dyDescent="0.2">
      <c r="A610" s="170"/>
      <c r="B610" s="170"/>
      <c r="C610" s="170"/>
      <c r="D610" s="170"/>
      <c r="E610" s="170"/>
      <c r="F610" s="170"/>
      <c r="G610" s="170"/>
      <c r="H610" s="170"/>
      <c r="I610" s="170"/>
      <c r="J610" s="170"/>
      <c r="K610" s="170"/>
      <c r="L610" s="170"/>
      <c r="M610" s="170"/>
      <c r="N610" s="170"/>
      <c r="O610" s="170"/>
      <c r="P610" s="170"/>
      <c r="Q610" s="170"/>
      <c r="R610" s="170"/>
      <c r="S610" s="170"/>
      <c r="T610" s="170"/>
      <c r="U610" s="170"/>
      <c r="V610" s="170"/>
      <c r="W610" s="170"/>
      <c r="X610" s="170"/>
      <c r="Y610" s="170"/>
      <c r="Z610" s="170"/>
    </row>
    <row r="611" spans="1:26" ht="15.75" customHeight="1" x14ac:dyDescent="0.2">
      <c r="A611" s="170"/>
      <c r="B611" s="170"/>
      <c r="C611" s="170"/>
      <c r="D611" s="170"/>
      <c r="E611" s="170"/>
      <c r="F611" s="170"/>
      <c r="G611" s="170"/>
      <c r="H611" s="170"/>
      <c r="I611" s="170"/>
      <c r="J611" s="170"/>
      <c r="K611" s="170"/>
      <c r="L611" s="170"/>
      <c r="M611" s="170"/>
      <c r="N611" s="170"/>
      <c r="O611" s="170"/>
      <c r="P611" s="170"/>
      <c r="Q611" s="170"/>
      <c r="R611" s="170"/>
      <c r="S611" s="170"/>
      <c r="T611" s="170"/>
      <c r="U611" s="170"/>
      <c r="V611" s="170"/>
      <c r="W611" s="170"/>
      <c r="X611" s="170"/>
      <c r="Y611" s="170"/>
      <c r="Z611" s="170"/>
    </row>
    <row r="612" spans="1:26" ht="15.75" customHeight="1" x14ac:dyDescent="0.2">
      <c r="A612" s="170"/>
      <c r="B612" s="170"/>
      <c r="C612" s="170"/>
      <c r="D612" s="170"/>
      <c r="E612" s="170"/>
      <c r="F612" s="170"/>
      <c r="G612" s="170"/>
      <c r="H612" s="170"/>
      <c r="I612" s="170"/>
      <c r="J612" s="170"/>
      <c r="K612" s="170"/>
      <c r="L612" s="170"/>
      <c r="M612" s="170"/>
      <c r="N612" s="170"/>
      <c r="O612" s="170"/>
      <c r="P612" s="170"/>
      <c r="Q612" s="170"/>
      <c r="R612" s="170"/>
      <c r="S612" s="170"/>
      <c r="T612" s="170"/>
      <c r="U612" s="170"/>
      <c r="V612" s="170"/>
      <c r="W612" s="170"/>
      <c r="X612" s="170"/>
      <c r="Y612" s="170"/>
      <c r="Z612" s="170"/>
    </row>
    <row r="613" spans="1:26" ht="15.75" customHeight="1" x14ac:dyDescent="0.2">
      <c r="A613" s="170"/>
      <c r="B613" s="170"/>
      <c r="C613" s="170"/>
      <c r="D613" s="170"/>
      <c r="E613" s="170"/>
      <c r="F613" s="170"/>
      <c r="G613" s="170"/>
      <c r="H613" s="170"/>
      <c r="I613" s="170"/>
      <c r="J613" s="170"/>
      <c r="K613" s="170"/>
      <c r="L613" s="170"/>
      <c r="M613" s="170"/>
      <c r="N613" s="170"/>
      <c r="O613" s="170"/>
      <c r="P613" s="170"/>
      <c r="Q613" s="170"/>
      <c r="R613" s="170"/>
      <c r="S613" s="170"/>
      <c r="T613" s="170"/>
      <c r="U613" s="170"/>
      <c r="V613" s="170"/>
      <c r="W613" s="170"/>
      <c r="X613" s="170"/>
      <c r="Y613" s="170"/>
      <c r="Z613" s="170"/>
    </row>
    <row r="614" spans="1:26" ht="15.75" customHeight="1" x14ac:dyDescent="0.2">
      <c r="A614" s="170"/>
      <c r="B614" s="170"/>
      <c r="C614" s="170"/>
      <c r="D614" s="170"/>
      <c r="E614" s="170"/>
      <c r="F614" s="170"/>
      <c r="G614" s="170"/>
      <c r="H614" s="170"/>
      <c r="I614" s="170"/>
      <c r="J614" s="170"/>
      <c r="K614" s="170"/>
      <c r="L614" s="170"/>
      <c r="M614" s="170"/>
      <c r="N614" s="170"/>
      <c r="O614" s="170"/>
      <c r="P614" s="170"/>
      <c r="Q614" s="170"/>
      <c r="R614" s="170"/>
      <c r="S614" s="170"/>
      <c r="T614" s="170"/>
      <c r="U614" s="170"/>
      <c r="V614" s="170"/>
      <c r="W614" s="170"/>
      <c r="X614" s="170"/>
      <c r="Y614" s="170"/>
      <c r="Z614" s="170"/>
    </row>
    <row r="615" spans="1:26" ht="15.75" customHeight="1" x14ac:dyDescent="0.2">
      <c r="A615" s="170"/>
      <c r="B615" s="170"/>
      <c r="C615" s="170"/>
      <c r="D615" s="170"/>
      <c r="E615" s="170"/>
      <c r="F615" s="170"/>
      <c r="G615" s="170"/>
      <c r="H615" s="170"/>
      <c r="I615" s="170"/>
      <c r="J615" s="170"/>
      <c r="K615" s="170"/>
      <c r="L615" s="170"/>
      <c r="M615" s="170"/>
      <c r="N615" s="170"/>
      <c r="O615" s="170"/>
      <c r="P615" s="170"/>
      <c r="Q615" s="170"/>
      <c r="R615" s="170"/>
      <c r="S615" s="170"/>
      <c r="T615" s="170"/>
      <c r="U615" s="170"/>
      <c r="V615" s="170"/>
      <c r="W615" s="170"/>
      <c r="X615" s="170"/>
      <c r="Y615" s="170"/>
      <c r="Z615" s="170"/>
    </row>
    <row r="616" spans="1:26" ht="15.75" customHeight="1" x14ac:dyDescent="0.2">
      <c r="A616" s="170"/>
      <c r="B616" s="170"/>
      <c r="C616" s="170"/>
      <c r="D616" s="170"/>
      <c r="E616" s="170"/>
      <c r="F616" s="170"/>
      <c r="G616" s="170"/>
      <c r="H616" s="170"/>
      <c r="I616" s="170"/>
      <c r="J616" s="170"/>
      <c r="K616" s="170"/>
      <c r="L616" s="170"/>
      <c r="M616" s="170"/>
      <c r="N616" s="170"/>
      <c r="O616" s="170"/>
      <c r="P616" s="170"/>
      <c r="Q616" s="170"/>
      <c r="R616" s="170"/>
      <c r="S616" s="170"/>
      <c r="T616" s="170"/>
      <c r="U616" s="170"/>
      <c r="V616" s="170"/>
      <c r="W616" s="170"/>
      <c r="X616" s="170"/>
      <c r="Y616" s="170"/>
      <c r="Z616" s="170"/>
    </row>
    <row r="617" spans="1:26" ht="15.75" customHeight="1" x14ac:dyDescent="0.2">
      <c r="A617" s="170"/>
      <c r="B617" s="170"/>
      <c r="C617" s="170"/>
      <c r="D617" s="170"/>
      <c r="E617" s="170"/>
      <c r="F617" s="170"/>
      <c r="G617" s="170"/>
      <c r="H617" s="170"/>
      <c r="I617" s="170"/>
      <c r="J617" s="170"/>
      <c r="K617" s="170"/>
      <c r="L617" s="170"/>
      <c r="M617" s="170"/>
      <c r="N617" s="170"/>
      <c r="O617" s="170"/>
      <c r="P617" s="170"/>
      <c r="Q617" s="170"/>
      <c r="R617" s="170"/>
      <c r="S617" s="170"/>
      <c r="T617" s="170"/>
      <c r="U617" s="170"/>
      <c r="V617" s="170"/>
      <c r="W617" s="170"/>
      <c r="X617" s="170"/>
      <c r="Y617" s="170"/>
      <c r="Z617" s="170"/>
    </row>
    <row r="618" spans="1:26" ht="15.75" customHeight="1" x14ac:dyDescent="0.2">
      <c r="A618" s="170"/>
      <c r="B618" s="170"/>
      <c r="C618" s="170"/>
      <c r="D618" s="170"/>
      <c r="E618" s="170"/>
      <c r="F618" s="170"/>
      <c r="G618" s="170"/>
      <c r="H618" s="170"/>
      <c r="I618" s="170"/>
      <c r="J618" s="170"/>
      <c r="K618" s="170"/>
      <c r="L618" s="170"/>
      <c r="M618" s="170"/>
      <c r="N618" s="170"/>
      <c r="O618" s="170"/>
      <c r="P618" s="170"/>
      <c r="Q618" s="170"/>
      <c r="R618" s="170"/>
      <c r="S618" s="170"/>
      <c r="T618" s="170"/>
      <c r="U618" s="170"/>
      <c r="V618" s="170"/>
      <c r="W618" s="170"/>
      <c r="X618" s="170"/>
      <c r="Y618" s="170"/>
      <c r="Z618" s="170"/>
    </row>
    <row r="619" spans="1:26" ht="15.75" customHeight="1" x14ac:dyDescent="0.2">
      <c r="A619" s="170"/>
      <c r="B619" s="170"/>
      <c r="C619" s="170"/>
      <c r="D619" s="170"/>
      <c r="E619" s="170"/>
      <c r="F619" s="170"/>
      <c r="G619" s="170"/>
      <c r="H619" s="170"/>
      <c r="I619" s="170"/>
      <c r="J619" s="170"/>
      <c r="K619" s="170"/>
      <c r="L619" s="170"/>
      <c r="M619" s="170"/>
      <c r="N619" s="170"/>
      <c r="O619" s="170"/>
      <c r="P619" s="170"/>
      <c r="Q619" s="170"/>
      <c r="R619" s="170"/>
      <c r="S619" s="170"/>
      <c r="T619" s="170"/>
      <c r="U619" s="170"/>
      <c r="V619" s="170"/>
      <c r="W619" s="170"/>
      <c r="X619" s="170"/>
      <c r="Y619" s="170"/>
      <c r="Z619" s="170"/>
    </row>
    <row r="620" spans="1:26" ht="15.75" customHeight="1" x14ac:dyDescent="0.2">
      <c r="A620" s="170"/>
      <c r="B620" s="170"/>
      <c r="C620" s="170"/>
      <c r="D620" s="170"/>
      <c r="E620" s="170"/>
      <c r="F620" s="170"/>
      <c r="G620" s="170"/>
      <c r="H620" s="170"/>
      <c r="I620" s="170"/>
      <c r="J620" s="170"/>
      <c r="K620" s="170"/>
      <c r="L620" s="170"/>
      <c r="M620" s="170"/>
      <c r="N620" s="170"/>
      <c r="O620" s="170"/>
      <c r="P620" s="170"/>
      <c r="Q620" s="170"/>
      <c r="R620" s="170"/>
      <c r="S620" s="170"/>
      <c r="T620" s="170"/>
      <c r="U620" s="170"/>
      <c r="V620" s="170"/>
      <c r="W620" s="170"/>
      <c r="X620" s="170"/>
      <c r="Y620" s="170"/>
      <c r="Z620" s="170"/>
    </row>
    <row r="621" spans="1:26" ht="15.75" customHeight="1" x14ac:dyDescent="0.2">
      <c r="A621" s="170"/>
      <c r="B621" s="170"/>
      <c r="C621" s="170"/>
      <c r="D621" s="170"/>
      <c r="E621" s="170"/>
      <c r="F621" s="170"/>
      <c r="G621" s="170"/>
      <c r="H621" s="170"/>
      <c r="I621" s="170"/>
      <c r="J621" s="170"/>
      <c r="K621" s="170"/>
      <c r="L621" s="170"/>
      <c r="M621" s="170"/>
      <c r="N621" s="170"/>
      <c r="O621" s="170"/>
      <c r="P621" s="170"/>
      <c r="Q621" s="170"/>
      <c r="R621" s="170"/>
      <c r="S621" s="170"/>
      <c r="T621" s="170"/>
      <c r="U621" s="170"/>
      <c r="V621" s="170"/>
      <c r="W621" s="170"/>
      <c r="X621" s="170"/>
      <c r="Y621" s="170"/>
      <c r="Z621" s="170"/>
    </row>
    <row r="622" spans="1:26" ht="15.75" customHeight="1" x14ac:dyDescent="0.2">
      <c r="A622" s="170"/>
      <c r="B622" s="170"/>
      <c r="C622" s="170"/>
      <c r="D622" s="170"/>
      <c r="E622" s="170"/>
      <c r="F622" s="170"/>
      <c r="G622" s="170"/>
      <c r="H622" s="170"/>
      <c r="I622" s="170"/>
      <c r="J622" s="170"/>
      <c r="K622" s="170"/>
      <c r="L622" s="170"/>
      <c r="M622" s="170"/>
      <c r="N622" s="170"/>
      <c r="O622" s="170"/>
      <c r="P622" s="170"/>
      <c r="Q622" s="170"/>
      <c r="R622" s="170"/>
      <c r="S622" s="170"/>
      <c r="T622" s="170"/>
      <c r="U622" s="170"/>
      <c r="V622" s="170"/>
      <c r="W622" s="170"/>
      <c r="X622" s="170"/>
      <c r="Y622" s="170"/>
      <c r="Z622" s="170"/>
    </row>
    <row r="623" spans="1:26" ht="15.75" customHeight="1" x14ac:dyDescent="0.2">
      <c r="A623" s="170"/>
      <c r="B623" s="170"/>
      <c r="C623" s="170"/>
      <c r="D623" s="170"/>
      <c r="E623" s="170"/>
      <c r="F623" s="170"/>
      <c r="G623" s="170"/>
      <c r="H623" s="170"/>
      <c r="I623" s="170"/>
      <c r="J623" s="170"/>
      <c r="K623" s="170"/>
      <c r="L623" s="170"/>
      <c r="M623" s="170"/>
      <c r="N623" s="170"/>
      <c r="O623" s="170"/>
      <c r="P623" s="170"/>
      <c r="Q623" s="170"/>
      <c r="R623" s="170"/>
      <c r="S623" s="170"/>
      <c r="T623" s="170"/>
      <c r="U623" s="170"/>
      <c r="V623" s="170"/>
      <c r="W623" s="170"/>
      <c r="X623" s="170"/>
      <c r="Y623" s="170"/>
      <c r="Z623" s="170"/>
    </row>
    <row r="624" spans="1:26" ht="15.75" customHeight="1" x14ac:dyDescent="0.2">
      <c r="A624" s="170"/>
      <c r="B624" s="170"/>
      <c r="C624" s="170"/>
      <c r="D624" s="170"/>
      <c r="E624" s="170"/>
      <c r="F624" s="170"/>
      <c r="G624" s="170"/>
      <c r="H624" s="170"/>
      <c r="I624" s="170"/>
      <c r="J624" s="170"/>
      <c r="K624" s="170"/>
      <c r="L624" s="170"/>
      <c r="M624" s="170"/>
      <c r="N624" s="170"/>
      <c r="O624" s="170"/>
      <c r="P624" s="170"/>
      <c r="Q624" s="170"/>
      <c r="R624" s="170"/>
      <c r="S624" s="170"/>
      <c r="T624" s="170"/>
      <c r="U624" s="170"/>
      <c r="V624" s="170"/>
      <c r="W624" s="170"/>
      <c r="X624" s="170"/>
      <c r="Y624" s="170"/>
      <c r="Z624" s="170"/>
    </row>
    <row r="625" spans="1:26" ht="15.75" customHeight="1" x14ac:dyDescent="0.2">
      <c r="A625" s="170"/>
      <c r="B625" s="170"/>
      <c r="C625" s="170"/>
      <c r="D625" s="170"/>
      <c r="E625" s="170"/>
      <c r="F625" s="170"/>
      <c r="G625" s="170"/>
      <c r="H625" s="170"/>
      <c r="I625" s="170"/>
      <c r="J625" s="170"/>
      <c r="K625" s="170"/>
      <c r="L625" s="170"/>
      <c r="M625" s="170"/>
      <c r="N625" s="170"/>
      <c r="O625" s="170"/>
      <c r="P625" s="170"/>
      <c r="Q625" s="170"/>
      <c r="R625" s="170"/>
      <c r="S625" s="170"/>
      <c r="T625" s="170"/>
      <c r="U625" s="170"/>
      <c r="V625" s="170"/>
      <c r="W625" s="170"/>
      <c r="X625" s="170"/>
      <c r="Y625" s="170"/>
      <c r="Z625" s="170"/>
    </row>
    <row r="626" spans="1:26" ht="15.75" customHeight="1" x14ac:dyDescent="0.2">
      <c r="A626" s="170"/>
      <c r="B626" s="170"/>
      <c r="C626" s="170"/>
      <c r="D626" s="170"/>
      <c r="E626" s="170"/>
      <c r="F626" s="170"/>
      <c r="G626" s="170"/>
      <c r="H626" s="170"/>
      <c r="I626" s="170"/>
      <c r="J626" s="170"/>
      <c r="K626" s="170"/>
      <c r="L626" s="170"/>
      <c r="M626" s="170"/>
      <c r="N626" s="170"/>
      <c r="O626" s="170"/>
      <c r="P626" s="170"/>
      <c r="Q626" s="170"/>
      <c r="R626" s="170"/>
      <c r="S626" s="170"/>
      <c r="T626" s="170"/>
      <c r="U626" s="170"/>
      <c r="V626" s="170"/>
      <c r="W626" s="170"/>
      <c r="X626" s="170"/>
      <c r="Y626" s="170"/>
      <c r="Z626" s="170"/>
    </row>
    <row r="627" spans="1:26" ht="15.75" customHeight="1" x14ac:dyDescent="0.2">
      <c r="A627" s="170"/>
      <c r="B627" s="170"/>
      <c r="C627" s="170"/>
      <c r="D627" s="170"/>
      <c r="E627" s="170"/>
      <c r="F627" s="170"/>
      <c r="G627" s="170"/>
      <c r="H627" s="170"/>
      <c r="I627" s="170"/>
      <c r="J627" s="170"/>
      <c r="K627" s="170"/>
      <c r="L627" s="170"/>
      <c r="M627" s="170"/>
      <c r="N627" s="170"/>
      <c r="O627" s="170"/>
      <c r="P627" s="170"/>
      <c r="Q627" s="170"/>
      <c r="R627" s="170"/>
      <c r="S627" s="170"/>
      <c r="T627" s="170"/>
      <c r="U627" s="170"/>
      <c r="V627" s="170"/>
      <c r="W627" s="170"/>
      <c r="X627" s="170"/>
      <c r="Y627" s="170"/>
      <c r="Z627" s="170"/>
    </row>
    <row r="628" spans="1:26" ht="15.75" customHeight="1" x14ac:dyDescent="0.2">
      <c r="A628" s="170"/>
      <c r="B628" s="170"/>
      <c r="C628" s="170"/>
      <c r="D628" s="170"/>
      <c r="E628" s="170"/>
      <c r="F628" s="170"/>
      <c r="G628" s="170"/>
      <c r="H628" s="170"/>
      <c r="I628" s="170"/>
      <c r="J628" s="170"/>
      <c r="K628" s="170"/>
      <c r="L628" s="170"/>
      <c r="M628" s="170"/>
      <c r="N628" s="170"/>
      <c r="O628" s="170"/>
      <c r="P628" s="170"/>
      <c r="Q628" s="170"/>
      <c r="R628" s="170"/>
      <c r="S628" s="170"/>
      <c r="T628" s="170"/>
      <c r="U628" s="170"/>
      <c r="V628" s="170"/>
      <c r="W628" s="170"/>
      <c r="X628" s="170"/>
      <c r="Y628" s="170"/>
      <c r="Z628" s="170"/>
    </row>
    <row r="629" spans="1:26" ht="15.75" customHeight="1" x14ac:dyDescent="0.2">
      <c r="A629" s="170"/>
      <c r="B629" s="170"/>
      <c r="C629" s="170"/>
      <c r="D629" s="170"/>
      <c r="E629" s="170"/>
      <c r="F629" s="170"/>
      <c r="G629" s="170"/>
      <c r="H629" s="170"/>
      <c r="I629" s="170"/>
      <c r="J629" s="170"/>
      <c r="K629" s="170"/>
      <c r="L629" s="170"/>
      <c r="M629" s="170"/>
      <c r="N629" s="170"/>
      <c r="O629" s="170"/>
      <c r="P629" s="170"/>
      <c r="Q629" s="170"/>
      <c r="R629" s="170"/>
      <c r="S629" s="170"/>
      <c r="T629" s="170"/>
      <c r="U629" s="170"/>
      <c r="V629" s="170"/>
      <c r="W629" s="170"/>
      <c r="X629" s="170"/>
      <c r="Y629" s="170"/>
      <c r="Z629" s="170"/>
    </row>
    <row r="630" spans="1:26" ht="15.75" customHeight="1" x14ac:dyDescent="0.2">
      <c r="A630" s="170"/>
      <c r="B630" s="170"/>
      <c r="C630" s="170"/>
      <c r="D630" s="170"/>
      <c r="E630" s="170"/>
      <c r="F630" s="170"/>
      <c r="G630" s="170"/>
      <c r="H630" s="170"/>
      <c r="I630" s="170"/>
      <c r="J630" s="170"/>
      <c r="K630" s="170"/>
      <c r="L630" s="170"/>
      <c r="M630" s="170"/>
      <c r="N630" s="170"/>
      <c r="O630" s="170"/>
      <c r="P630" s="170"/>
      <c r="Q630" s="170"/>
      <c r="R630" s="170"/>
      <c r="S630" s="170"/>
      <c r="T630" s="170"/>
      <c r="U630" s="170"/>
      <c r="V630" s="170"/>
      <c r="W630" s="170"/>
      <c r="X630" s="170"/>
      <c r="Y630" s="170"/>
      <c r="Z630" s="170"/>
    </row>
    <row r="631" spans="1:26" ht="15.75" customHeight="1" x14ac:dyDescent="0.2">
      <c r="A631" s="170"/>
      <c r="B631" s="170"/>
      <c r="C631" s="170"/>
      <c r="D631" s="170"/>
      <c r="E631" s="170"/>
      <c r="F631" s="170"/>
      <c r="G631" s="170"/>
      <c r="H631" s="170"/>
      <c r="I631" s="170"/>
      <c r="J631" s="170"/>
      <c r="K631" s="170"/>
      <c r="L631" s="170"/>
      <c r="M631" s="170"/>
      <c r="N631" s="170"/>
      <c r="O631" s="170"/>
      <c r="P631" s="170"/>
      <c r="Q631" s="170"/>
      <c r="R631" s="170"/>
      <c r="S631" s="170"/>
      <c r="T631" s="170"/>
      <c r="U631" s="170"/>
      <c r="V631" s="170"/>
      <c r="W631" s="170"/>
      <c r="X631" s="170"/>
      <c r="Y631" s="170"/>
      <c r="Z631" s="170"/>
    </row>
    <row r="632" spans="1:26" ht="15.75" customHeight="1" x14ac:dyDescent="0.2">
      <c r="A632" s="170"/>
      <c r="B632" s="170"/>
      <c r="C632" s="170"/>
      <c r="D632" s="170"/>
      <c r="E632" s="170"/>
      <c r="F632" s="170"/>
      <c r="G632" s="170"/>
      <c r="H632" s="170"/>
      <c r="I632" s="170"/>
      <c r="J632" s="170"/>
      <c r="K632" s="170"/>
      <c r="L632" s="170"/>
      <c r="M632" s="170"/>
      <c r="N632" s="170"/>
      <c r="O632" s="170"/>
      <c r="P632" s="170"/>
      <c r="Q632" s="170"/>
      <c r="R632" s="170"/>
      <c r="S632" s="170"/>
      <c r="T632" s="170"/>
      <c r="U632" s="170"/>
      <c r="V632" s="170"/>
      <c r="W632" s="170"/>
      <c r="X632" s="170"/>
      <c r="Y632" s="170"/>
      <c r="Z632" s="170"/>
    </row>
    <row r="633" spans="1:26" ht="15.75" customHeight="1" x14ac:dyDescent="0.2">
      <c r="A633" s="170"/>
      <c r="B633" s="170"/>
      <c r="C633" s="170"/>
      <c r="D633" s="170"/>
      <c r="E633" s="170"/>
      <c r="F633" s="170"/>
      <c r="G633" s="170"/>
      <c r="H633" s="170"/>
      <c r="I633" s="170"/>
      <c r="J633" s="170"/>
      <c r="K633" s="170"/>
      <c r="L633" s="170"/>
      <c r="M633" s="170"/>
      <c r="N633" s="170"/>
      <c r="O633" s="170"/>
      <c r="P633" s="170"/>
      <c r="Q633" s="170"/>
      <c r="R633" s="170"/>
      <c r="S633" s="170"/>
      <c r="T633" s="170"/>
      <c r="U633" s="170"/>
      <c r="V633" s="170"/>
      <c r="W633" s="170"/>
      <c r="X633" s="170"/>
      <c r="Y633" s="170"/>
      <c r="Z633" s="170"/>
    </row>
    <row r="634" spans="1:26" ht="15.75" customHeight="1" x14ac:dyDescent="0.2">
      <c r="A634" s="170"/>
      <c r="B634" s="170"/>
      <c r="C634" s="170"/>
      <c r="D634" s="170"/>
      <c r="E634" s="170"/>
      <c r="F634" s="170"/>
      <c r="G634" s="170"/>
      <c r="H634" s="170"/>
      <c r="I634" s="170"/>
      <c r="J634" s="170"/>
      <c r="K634" s="170"/>
      <c r="L634" s="170"/>
      <c r="M634" s="170"/>
      <c r="N634" s="170"/>
      <c r="O634" s="170"/>
      <c r="P634" s="170"/>
      <c r="Q634" s="170"/>
      <c r="R634" s="170"/>
      <c r="S634" s="170"/>
      <c r="T634" s="170"/>
      <c r="U634" s="170"/>
      <c r="V634" s="170"/>
      <c r="W634" s="170"/>
      <c r="X634" s="170"/>
      <c r="Y634" s="170"/>
      <c r="Z634" s="170"/>
    </row>
    <row r="635" spans="1:26" ht="15.75" customHeight="1" x14ac:dyDescent="0.2">
      <c r="A635" s="170"/>
      <c r="B635" s="170"/>
      <c r="C635" s="170"/>
      <c r="D635" s="170"/>
      <c r="E635" s="170"/>
      <c r="F635" s="170"/>
      <c r="G635" s="170"/>
      <c r="H635" s="170"/>
      <c r="I635" s="170"/>
      <c r="J635" s="170"/>
      <c r="K635" s="170"/>
      <c r="L635" s="170"/>
      <c r="M635" s="170"/>
      <c r="N635" s="170"/>
      <c r="O635" s="170"/>
      <c r="P635" s="170"/>
      <c r="Q635" s="170"/>
      <c r="R635" s="170"/>
      <c r="S635" s="170"/>
      <c r="T635" s="170"/>
      <c r="U635" s="170"/>
      <c r="V635" s="170"/>
      <c r="W635" s="170"/>
      <c r="X635" s="170"/>
      <c r="Y635" s="170"/>
      <c r="Z635" s="170"/>
    </row>
    <row r="636" spans="1:26" ht="15.75" customHeight="1" x14ac:dyDescent="0.2">
      <c r="A636" s="170"/>
      <c r="B636" s="170"/>
      <c r="C636" s="170"/>
      <c r="D636" s="170"/>
      <c r="E636" s="170"/>
      <c r="F636" s="170"/>
      <c r="G636" s="170"/>
      <c r="H636" s="170"/>
      <c r="I636" s="170"/>
      <c r="J636" s="170"/>
      <c r="K636" s="170"/>
      <c r="L636" s="170"/>
      <c r="M636" s="170"/>
      <c r="N636" s="170"/>
      <c r="O636" s="170"/>
      <c r="P636" s="170"/>
      <c r="Q636" s="170"/>
      <c r="R636" s="170"/>
      <c r="S636" s="170"/>
      <c r="T636" s="170"/>
      <c r="U636" s="170"/>
      <c r="V636" s="170"/>
      <c r="W636" s="170"/>
      <c r="X636" s="170"/>
      <c r="Y636" s="170"/>
      <c r="Z636" s="170"/>
    </row>
    <row r="637" spans="1:26" ht="15.75" customHeight="1" x14ac:dyDescent="0.2">
      <c r="A637" s="170"/>
      <c r="B637" s="170"/>
      <c r="C637" s="170"/>
      <c r="D637" s="170"/>
      <c r="E637" s="170"/>
      <c r="F637" s="170"/>
      <c r="G637" s="170"/>
      <c r="H637" s="170"/>
      <c r="I637" s="170"/>
      <c r="J637" s="170"/>
      <c r="K637" s="170"/>
      <c r="L637" s="170"/>
      <c r="M637" s="170"/>
      <c r="N637" s="170"/>
      <c r="O637" s="170"/>
      <c r="P637" s="170"/>
      <c r="Q637" s="170"/>
      <c r="R637" s="170"/>
      <c r="S637" s="170"/>
      <c r="T637" s="170"/>
      <c r="U637" s="170"/>
      <c r="V637" s="170"/>
      <c r="W637" s="170"/>
      <c r="X637" s="170"/>
      <c r="Y637" s="170"/>
      <c r="Z637" s="170"/>
    </row>
    <row r="638" spans="1:26" ht="15.75" customHeight="1" x14ac:dyDescent="0.2">
      <c r="A638" s="170"/>
      <c r="B638" s="170"/>
      <c r="C638" s="170"/>
      <c r="D638" s="170"/>
      <c r="E638" s="170"/>
      <c r="F638" s="170"/>
      <c r="G638" s="170"/>
      <c r="H638" s="170"/>
      <c r="I638" s="170"/>
      <c r="J638" s="170"/>
      <c r="K638" s="170"/>
      <c r="L638" s="170"/>
      <c r="M638" s="170"/>
      <c r="N638" s="170"/>
      <c r="O638" s="170"/>
      <c r="P638" s="170"/>
      <c r="Q638" s="170"/>
      <c r="R638" s="170"/>
      <c r="S638" s="170"/>
      <c r="T638" s="170"/>
      <c r="U638" s="170"/>
      <c r="V638" s="170"/>
      <c r="W638" s="170"/>
      <c r="X638" s="170"/>
      <c r="Y638" s="170"/>
      <c r="Z638" s="170"/>
    </row>
    <row r="639" spans="1:26" ht="15.75" customHeight="1" x14ac:dyDescent="0.2">
      <c r="A639" s="170"/>
      <c r="B639" s="170"/>
      <c r="C639" s="170"/>
      <c r="D639" s="170"/>
      <c r="E639" s="170"/>
      <c r="F639" s="170"/>
      <c r="G639" s="170"/>
      <c r="H639" s="170"/>
      <c r="I639" s="170"/>
      <c r="J639" s="170"/>
      <c r="K639" s="170"/>
      <c r="L639" s="170"/>
      <c r="M639" s="170"/>
      <c r="N639" s="170"/>
      <c r="O639" s="170"/>
      <c r="P639" s="170"/>
      <c r="Q639" s="170"/>
      <c r="R639" s="170"/>
      <c r="S639" s="170"/>
      <c r="T639" s="170"/>
      <c r="U639" s="170"/>
      <c r="V639" s="170"/>
      <c r="W639" s="170"/>
      <c r="X639" s="170"/>
      <c r="Y639" s="170"/>
      <c r="Z639" s="170"/>
    </row>
    <row r="640" spans="1:26" ht="15.75" customHeight="1" x14ac:dyDescent="0.2">
      <c r="A640" s="170"/>
      <c r="B640" s="170"/>
      <c r="C640" s="170"/>
      <c r="D640" s="170"/>
      <c r="E640" s="170"/>
      <c r="F640" s="170"/>
      <c r="G640" s="170"/>
      <c r="H640" s="170"/>
      <c r="I640" s="170"/>
      <c r="J640" s="170"/>
      <c r="K640" s="170"/>
      <c r="L640" s="170"/>
      <c r="M640" s="170"/>
      <c r="N640" s="170"/>
      <c r="O640" s="170"/>
      <c r="P640" s="170"/>
      <c r="Q640" s="170"/>
      <c r="R640" s="170"/>
      <c r="S640" s="170"/>
      <c r="T640" s="170"/>
      <c r="U640" s="170"/>
      <c r="V640" s="170"/>
      <c r="W640" s="170"/>
      <c r="X640" s="170"/>
      <c r="Y640" s="170"/>
      <c r="Z640" s="170"/>
    </row>
    <row r="641" spans="1:26" ht="15.75" customHeight="1" x14ac:dyDescent="0.2">
      <c r="A641" s="170"/>
      <c r="B641" s="170"/>
      <c r="C641" s="170"/>
      <c r="D641" s="170"/>
      <c r="E641" s="170"/>
      <c r="F641" s="170"/>
      <c r="G641" s="170"/>
      <c r="H641" s="170"/>
      <c r="I641" s="170"/>
      <c r="J641" s="170"/>
      <c r="K641" s="170"/>
      <c r="L641" s="170"/>
      <c r="M641" s="170"/>
      <c r="N641" s="170"/>
      <c r="O641" s="170"/>
      <c r="P641" s="170"/>
      <c r="Q641" s="170"/>
      <c r="R641" s="170"/>
      <c r="S641" s="170"/>
      <c r="T641" s="170"/>
      <c r="U641" s="170"/>
      <c r="V641" s="170"/>
      <c r="W641" s="170"/>
      <c r="X641" s="170"/>
      <c r="Y641" s="170"/>
      <c r="Z641" s="170"/>
    </row>
    <row r="642" spans="1:26" ht="15.75" customHeight="1" x14ac:dyDescent="0.2">
      <c r="A642" s="170"/>
      <c r="B642" s="170"/>
      <c r="C642" s="170"/>
      <c r="D642" s="170"/>
      <c r="E642" s="170"/>
      <c r="F642" s="170"/>
      <c r="G642" s="170"/>
      <c r="H642" s="170"/>
      <c r="I642" s="170"/>
      <c r="J642" s="170"/>
      <c r="K642" s="170"/>
      <c r="L642" s="170"/>
      <c r="M642" s="170"/>
      <c r="N642" s="170"/>
      <c r="O642" s="170"/>
      <c r="P642" s="170"/>
      <c r="Q642" s="170"/>
      <c r="R642" s="170"/>
      <c r="S642" s="170"/>
      <c r="T642" s="170"/>
      <c r="U642" s="170"/>
      <c r="V642" s="170"/>
      <c r="W642" s="170"/>
      <c r="X642" s="170"/>
      <c r="Y642" s="170"/>
      <c r="Z642" s="170"/>
    </row>
    <row r="643" spans="1:26" ht="15.75" customHeight="1" x14ac:dyDescent="0.2">
      <c r="A643" s="170"/>
      <c r="B643" s="170"/>
      <c r="C643" s="170"/>
      <c r="D643" s="170"/>
      <c r="E643" s="170"/>
      <c r="F643" s="170"/>
      <c r="G643" s="170"/>
      <c r="H643" s="170"/>
      <c r="I643" s="170"/>
      <c r="J643" s="170"/>
      <c r="K643" s="170"/>
      <c r="L643" s="170"/>
      <c r="M643" s="170"/>
      <c r="N643" s="170"/>
      <c r="O643" s="170"/>
      <c r="P643" s="170"/>
      <c r="Q643" s="170"/>
      <c r="R643" s="170"/>
      <c r="S643" s="170"/>
      <c r="T643" s="170"/>
      <c r="U643" s="170"/>
      <c r="V643" s="170"/>
      <c r="W643" s="170"/>
      <c r="X643" s="170"/>
      <c r="Y643" s="170"/>
      <c r="Z643" s="170"/>
    </row>
    <row r="644" spans="1:26" ht="15.75" customHeight="1" x14ac:dyDescent="0.2">
      <c r="A644" s="170"/>
      <c r="B644" s="170"/>
      <c r="C644" s="170"/>
      <c r="D644" s="170"/>
      <c r="E644" s="170"/>
      <c r="F644" s="170"/>
      <c r="G644" s="170"/>
      <c r="H644" s="170"/>
      <c r="I644" s="170"/>
      <c r="J644" s="170"/>
      <c r="K644" s="170"/>
      <c r="L644" s="170"/>
      <c r="M644" s="170"/>
      <c r="N644" s="170"/>
      <c r="O644" s="170"/>
      <c r="P644" s="170"/>
      <c r="Q644" s="170"/>
      <c r="R644" s="170"/>
      <c r="S644" s="170"/>
      <c r="T644" s="170"/>
      <c r="U644" s="170"/>
      <c r="V644" s="170"/>
      <c r="W644" s="170"/>
      <c r="X644" s="170"/>
      <c r="Y644" s="170"/>
      <c r="Z644" s="170"/>
    </row>
    <row r="645" spans="1:26" ht="15.75" customHeight="1" x14ac:dyDescent="0.2">
      <c r="A645" s="170"/>
      <c r="B645" s="170"/>
      <c r="C645" s="170"/>
      <c r="D645" s="170"/>
      <c r="E645" s="170"/>
      <c r="F645" s="170"/>
      <c r="G645" s="170"/>
      <c r="H645" s="170"/>
      <c r="I645" s="170"/>
      <c r="J645" s="170"/>
      <c r="K645" s="170"/>
      <c r="L645" s="170"/>
      <c r="M645" s="170"/>
      <c r="N645" s="170"/>
      <c r="O645" s="170"/>
      <c r="P645" s="170"/>
      <c r="Q645" s="170"/>
      <c r="R645" s="170"/>
      <c r="S645" s="170"/>
      <c r="T645" s="170"/>
      <c r="U645" s="170"/>
      <c r="V645" s="170"/>
      <c r="W645" s="170"/>
      <c r="X645" s="170"/>
      <c r="Y645" s="170"/>
      <c r="Z645" s="170"/>
    </row>
    <row r="646" spans="1:26" ht="15.75" customHeight="1" x14ac:dyDescent="0.2">
      <c r="A646" s="170"/>
      <c r="B646" s="170"/>
      <c r="C646" s="170"/>
      <c r="D646" s="170"/>
      <c r="E646" s="170"/>
      <c r="F646" s="170"/>
      <c r="G646" s="170"/>
      <c r="H646" s="170"/>
      <c r="I646" s="170"/>
      <c r="J646" s="170"/>
      <c r="K646" s="170"/>
      <c r="L646" s="170"/>
      <c r="M646" s="170"/>
      <c r="N646" s="170"/>
      <c r="O646" s="170"/>
      <c r="P646" s="170"/>
      <c r="Q646" s="170"/>
      <c r="R646" s="170"/>
      <c r="S646" s="170"/>
      <c r="T646" s="170"/>
      <c r="U646" s="170"/>
      <c r="V646" s="170"/>
      <c r="W646" s="170"/>
      <c r="X646" s="170"/>
      <c r="Y646" s="170"/>
      <c r="Z646" s="170"/>
    </row>
    <row r="647" spans="1:26" ht="15.75" customHeight="1" x14ac:dyDescent="0.2">
      <c r="A647" s="170"/>
      <c r="B647" s="170"/>
      <c r="C647" s="170"/>
      <c r="D647" s="170"/>
      <c r="E647" s="170"/>
      <c r="F647" s="170"/>
      <c r="G647" s="170"/>
      <c r="H647" s="170"/>
      <c r="I647" s="170"/>
      <c r="J647" s="170"/>
      <c r="K647" s="170"/>
      <c r="L647" s="170"/>
      <c r="M647" s="170"/>
      <c r="N647" s="170"/>
      <c r="O647" s="170"/>
      <c r="P647" s="170"/>
      <c r="Q647" s="170"/>
      <c r="R647" s="170"/>
      <c r="S647" s="170"/>
      <c r="T647" s="170"/>
      <c r="U647" s="170"/>
      <c r="V647" s="170"/>
      <c r="W647" s="170"/>
      <c r="X647" s="170"/>
      <c r="Y647" s="170"/>
      <c r="Z647" s="170"/>
    </row>
    <row r="648" spans="1:26" ht="15.75" customHeight="1" x14ac:dyDescent="0.2">
      <c r="A648" s="170"/>
      <c r="B648" s="170"/>
      <c r="C648" s="170"/>
      <c r="D648" s="170"/>
      <c r="E648" s="170"/>
      <c r="F648" s="170"/>
      <c r="G648" s="170"/>
      <c r="H648" s="170"/>
      <c r="I648" s="170"/>
      <c r="J648" s="170"/>
      <c r="K648" s="170"/>
      <c r="L648" s="170"/>
      <c r="M648" s="170"/>
      <c r="N648" s="170"/>
      <c r="O648" s="170"/>
      <c r="P648" s="170"/>
      <c r="Q648" s="170"/>
      <c r="R648" s="170"/>
      <c r="S648" s="170"/>
      <c r="T648" s="170"/>
      <c r="U648" s="170"/>
      <c r="V648" s="170"/>
      <c r="W648" s="170"/>
      <c r="X648" s="170"/>
      <c r="Y648" s="170"/>
      <c r="Z648" s="170"/>
    </row>
    <row r="649" spans="1:26" ht="15.75" customHeight="1" x14ac:dyDescent="0.2">
      <c r="A649" s="170"/>
      <c r="B649" s="170"/>
      <c r="C649" s="170"/>
      <c r="D649" s="170"/>
      <c r="E649" s="170"/>
      <c r="F649" s="170"/>
      <c r="G649" s="170"/>
      <c r="H649" s="170"/>
      <c r="I649" s="170"/>
      <c r="J649" s="170"/>
      <c r="K649" s="170"/>
      <c r="L649" s="170"/>
      <c r="M649" s="170"/>
      <c r="N649" s="170"/>
      <c r="O649" s="170"/>
      <c r="P649" s="170"/>
      <c r="Q649" s="170"/>
      <c r="R649" s="170"/>
      <c r="S649" s="170"/>
      <c r="T649" s="170"/>
      <c r="U649" s="170"/>
      <c r="V649" s="170"/>
      <c r="W649" s="170"/>
      <c r="X649" s="170"/>
      <c r="Y649" s="170"/>
      <c r="Z649" s="170"/>
    </row>
    <row r="650" spans="1:26" ht="15.75" customHeight="1" x14ac:dyDescent="0.2">
      <c r="A650" s="170"/>
      <c r="B650" s="170"/>
      <c r="C650" s="170"/>
      <c r="D650" s="170"/>
      <c r="E650" s="170"/>
      <c r="F650" s="170"/>
      <c r="G650" s="170"/>
      <c r="H650" s="170"/>
      <c r="I650" s="170"/>
      <c r="J650" s="170"/>
      <c r="K650" s="170"/>
      <c r="L650" s="170"/>
      <c r="M650" s="170"/>
      <c r="N650" s="170"/>
      <c r="O650" s="170"/>
      <c r="P650" s="170"/>
      <c r="Q650" s="170"/>
      <c r="R650" s="170"/>
      <c r="S650" s="170"/>
      <c r="T650" s="170"/>
      <c r="U650" s="170"/>
      <c r="V650" s="170"/>
      <c r="W650" s="170"/>
      <c r="X650" s="170"/>
      <c r="Y650" s="170"/>
      <c r="Z650" s="170"/>
    </row>
    <row r="651" spans="1:26" ht="15.75" customHeight="1" x14ac:dyDescent="0.2">
      <c r="A651" s="170"/>
      <c r="B651" s="170"/>
      <c r="C651" s="170"/>
      <c r="D651" s="170"/>
      <c r="E651" s="170"/>
      <c r="F651" s="170"/>
      <c r="G651" s="170"/>
      <c r="H651" s="170"/>
      <c r="I651" s="170"/>
      <c r="J651" s="170"/>
      <c r="K651" s="170"/>
      <c r="L651" s="170"/>
      <c r="M651" s="170"/>
      <c r="N651" s="170"/>
      <c r="O651" s="170"/>
      <c r="P651" s="170"/>
      <c r="Q651" s="170"/>
      <c r="R651" s="170"/>
      <c r="S651" s="170"/>
      <c r="T651" s="170"/>
      <c r="U651" s="170"/>
      <c r="V651" s="170"/>
      <c r="W651" s="170"/>
      <c r="X651" s="170"/>
      <c r="Y651" s="170"/>
      <c r="Z651" s="170"/>
    </row>
    <row r="652" spans="1:26" ht="15.75" customHeight="1" x14ac:dyDescent="0.2">
      <c r="A652" s="170"/>
      <c r="B652" s="170"/>
      <c r="C652" s="170"/>
      <c r="D652" s="170"/>
      <c r="E652" s="170"/>
      <c r="F652" s="170"/>
      <c r="G652" s="170"/>
      <c r="H652" s="170"/>
      <c r="I652" s="170"/>
      <c r="J652" s="170"/>
      <c r="K652" s="170"/>
      <c r="L652" s="170"/>
      <c r="M652" s="170"/>
      <c r="N652" s="170"/>
      <c r="O652" s="170"/>
      <c r="P652" s="170"/>
      <c r="Q652" s="170"/>
      <c r="R652" s="170"/>
      <c r="S652" s="170"/>
      <c r="T652" s="170"/>
      <c r="U652" s="170"/>
      <c r="V652" s="170"/>
      <c r="W652" s="170"/>
      <c r="X652" s="170"/>
      <c r="Y652" s="170"/>
      <c r="Z652" s="170"/>
    </row>
    <row r="653" spans="1:26" ht="15.75" customHeight="1" x14ac:dyDescent="0.2">
      <c r="A653" s="170"/>
      <c r="B653" s="170"/>
      <c r="C653" s="170"/>
      <c r="D653" s="170"/>
      <c r="E653" s="170"/>
      <c r="F653" s="170"/>
      <c r="G653" s="170"/>
      <c r="H653" s="170"/>
      <c r="I653" s="170"/>
      <c r="J653" s="170"/>
      <c r="K653" s="170"/>
      <c r="L653" s="170"/>
      <c r="M653" s="170"/>
      <c r="N653" s="170"/>
      <c r="O653" s="170"/>
      <c r="P653" s="170"/>
      <c r="Q653" s="170"/>
      <c r="R653" s="170"/>
      <c r="S653" s="170"/>
      <c r="T653" s="170"/>
      <c r="U653" s="170"/>
      <c r="V653" s="170"/>
      <c r="W653" s="170"/>
      <c r="X653" s="170"/>
      <c r="Y653" s="170"/>
      <c r="Z653" s="170"/>
    </row>
    <row r="654" spans="1:26" ht="15.75" customHeight="1" x14ac:dyDescent="0.2">
      <c r="A654" s="170"/>
      <c r="B654" s="170"/>
      <c r="C654" s="170"/>
      <c r="D654" s="170"/>
      <c r="E654" s="170"/>
      <c r="F654" s="170"/>
      <c r="G654" s="170"/>
      <c r="H654" s="170"/>
      <c r="I654" s="170"/>
      <c r="J654" s="170"/>
      <c r="K654" s="170"/>
      <c r="L654" s="170"/>
      <c r="M654" s="170"/>
      <c r="N654" s="170"/>
      <c r="O654" s="170"/>
      <c r="P654" s="170"/>
      <c r="Q654" s="170"/>
      <c r="R654" s="170"/>
      <c r="S654" s="170"/>
      <c r="T654" s="170"/>
      <c r="U654" s="170"/>
      <c r="V654" s="170"/>
      <c r="W654" s="170"/>
      <c r="X654" s="170"/>
      <c r="Y654" s="170"/>
      <c r="Z654" s="170"/>
    </row>
    <row r="655" spans="1:26" ht="15.75" customHeight="1" x14ac:dyDescent="0.2">
      <c r="A655" s="170"/>
      <c r="B655" s="170"/>
      <c r="C655" s="170"/>
      <c r="D655" s="170"/>
      <c r="E655" s="170"/>
      <c r="F655" s="170"/>
      <c r="G655" s="170"/>
      <c r="H655" s="170"/>
      <c r="I655" s="170"/>
      <c r="J655" s="170"/>
      <c r="K655" s="170"/>
      <c r="L655" s="170"/>
      <c r="M655" s="170"/>
      <c r="N655" s="170"/>
      <c r="O655" s="170"/>
      <c r="P655" s="170"/>
      <c r="Q655" s="170"/>
      <c r="R655" s="170"/>
      <c r="S655" s="170"/>
      <c r="T655" s="170"/>
      <c r="U655" s="170"/>
      <c r="V655" s="170"/>
      <c r="W655" s="170"/>
      <c r="X655" s="170"/>
      <c r="Y655" s="170"/>
      <c r="Z655" s="170"/>
    </row>
    <row r="656" spans="1:26" ht="15.75" customHeight="1" x14ac:dyDescent="0.2">
      <c r="A656" s="170"/>
      <c r="B656" s="170"/>
      <c r="C656" s="170"/>
      <c r="D656" s="170"/>
      <c r="E656" s="170"/>
      <c r="F656" s="170"/>
      <c r="G656" s="170"/>
      <c r="H656" s="170"/>
      <c r="I656" s="170"/>
      <c r="J656" s="170"/>
      <c r="K656" s="170"/>
      <c r="L656" s="170"/>
      <c r="M656" s="170"/>
      <c r="N656" s="170"/>
      <c r="O656" s="170"/>
      <c r="P656" s="170"/>
      <c r="Q656" s="170"/>
      <c r="R656" s="170"/>
      <c r="S656" s="170"/>
      <c r="T656" s="170"/>
      <c r="U656" s="170"/>
      <c r="V656" s="170"/>
      <c r="W656" s="170"/>
      <c r="X656" s="170"/>
      <c r="Y656" s="170"/>
      <c r="Z656" s="170"/>
    </row>
    <row r="657" spans="1:26" ht="15.75" customHeight="1" x14ac:dyDescent="0.2">
      <c r="A657" s="170"/>
      <c r="B657" s="170"/>
      <c r="C657" s="170"/>
      <c r="D657" s="170"/>
      <c r="E657" s="170"/>
      <c r="F657" s="170"/>
      <c r="G657" s="170"/>
      <c r="H657" s="170"/>
      <c r="I657" s="170"/>
      <c r="J657" s="170"/>
      <c r="K657" s="170"/>
      <c r="L657" s="170"/>
      <c r="M657" s="170"/>
      <c r="N657" s="170"/>
      <c r="O657" s="170"/>
      <c r="P657" s="170"/>
      <c r="Q657" s="170"/>
      <c r="R657" s="170"/>
      <c r="S657" s="170"/>
      <c r="T657" s="170"/>
      <c r="U657" s="170"/>
      <c r="V657" s="170"/>
      <c r="W657" s="170"/>
      <c r="X657" s="170"/>
      <c r="Y657" s="170"/>
      <c r="Z657" s="170"/>
    </row>
    <row r="658" spans="1:26" ht="15.75" customHeight="1" x14ac:dyDescent="0.2">
      <c r="A658" s="170"/>
      <c r="B658" s="170"/>
      <c r="C658" s="170"/>
      <c r="D658" s="170"/>
      <c r="E658" s="170"/>
      <c r="F658" s="170"/>
      <c r="G658" s="170"/>
      <c r="H658" s="170"/>
      <c r="I658" s="170"/>
      <c r="J658" s="170"/>
      <c r="K658" s="170"/>
      <c r="L658" s="170"/>
      <c r="M658" s="170"/>
      <c r="N658" s="170"/>
      <c r="O658" s="170"/>
      <c r="P658" s="170"/>
      <c r="Q658" s="170"/>
      <c r="R658" s="170"/>
      <c r="S658" s="170"/>
      <c r="T658" s="170"/>
      <c r="U658" s="170"/>
      <c r="V658" s="170"/>
      <c r="W658" s="170"/>
      <c r="X658" s="170"/>
      <c r="Y658" s="170"/>
      <c r="Z658" s="170"/>
    </row>
    <row r="659" spans="1:26" ht="15.75" customHeight="1" x14ac:dyDescent="0.2">
      <c r="A659" s="170"/>
      <c r="B659" s="170"/>
      <c r="C659" s="170"/>
      <c r="D659" s="170"/>
      <c r="E659" s="170"/>
      <c r="F659" s="170"/>
      <c r="G659" s="170"/>
      <c r="H659" s="170"/>
      <c r="I659" s="170"/>
      <c r="J659" s="170"/>
      <c r="K659" s="170"/>
      <c r="L659" s="170"/>
      <c r="M659" s="170"/>
      <c r="N659" s="170"/>
      <c r="O659" s="170"/>
      <c r="P659" s="170"/>
      <c r="Q659" s="170"/>
      <c r="R659" s="170"/>
      <c r="S659" s="170"/>
      <c r="T659" s="170"/>
      <c r="U659" s="170"/>
      <c r="V659" s="170"/>
      <c r="W659" s="170"/>
      <c r="X659" s="170"/>
      <c r="Y659" s="170"/>
      <c r="Z659" s="170"/>
    </row>
    <row r="660" spans="1:26" ht="15.75" customHeight="1" x14ac:dyDescent="0.2">
      <c r="A660" s="170"/>
      <c r="B660" s="170"/>
      <c r="C660" s="170"/>
      <c r="D660" s="170"/>
      <c r="E660" s="170"/>
      <c r="F660" s="170"/>
      <c r="G660" s="170"/>
      <c r="H660" s="170"/>
      <c r="I660" s="170"/>
      <c r="J660" s="170"/>
      <c r="K660" s="170"/>
      <c r="L660" s="170"/>
      <c r="M660" s="170"/>
      <c r="N660" s="170"/>
      <c r="O660" s="170"/>
      <c r="P660" s="170"/>
      <c r="Q660" s="170"/>
      <c r="R660" s="170"/>
      <c r="S660" s="170"/>
      <c r="T660" s="170"/>
      <c r="U660" s="170"/>
      <c r="V660" s="170"/>
      <c r="W660" s="170"/>
      <c r="X660" s="170"/>
      <c r="Y660" s="170"/>
      <c r="Z660" s="170"/>
    </row>
    <row r="661" spans="1:26" ht="15.75" customHeight="1" x14ac:dyDescent="0.2">
      <c r="A661" s="170"/>
      <c r="B661" s="170"/>
      <c r="C661" s="170"/>
      <c r="D661" s="170"/>
      <c r="E661" s="170"/>
      <c r="F661" s="170"/>
      <c r="G661" s="170"/>
      <c r="H661" s="170"/>
      <c r="I661" s="170"/>
      <c r="J661" s="170"/>
      <c r="K661" s="170"/>
      <c r="L661" s="170"/>
      <c r="M661" s="170"/>
      <c r="N661" s="170"/>
      <c r="O661" s="170"/>
      <c r="P661" s="170"/>
      <c r="Q661" s="170"/>
      <c r="R661" s="170"/>
      <c r="S661" s="170"/>
      <c r="T661" s="170"/>
      <c r="U661" s="170"/>
      <c r="V661" s="170"/>
      <c r="W661" s="170"/>
      <c r="X661" s="170"/>
      <c r="Y661" s="170"/>
      <c r="Z661" s="170"/>
    </row>
    <row r="662" spans="1:26" ht="15.75" customHeight="1" x14ac:dyDescent="0.2">
      <c r="A662" s="170"/>
      <c r="B662" s="170"/>
      <c r="C662" s="170"/>
      <c r="D662" s="170"/>
      <c r="E662" s="170"/>
      <c r="F662" s="170"/>
      <c r="G662" s="170"/>
      <c r="H662" s="170"/>
      <c r="I662" s="170"/>
      <c r="J662" s="170"/>
      <c r="K662" s="170"/>
      <c r="L662" s="170"/>
      <c r="M662" s="170"/>
      <c r="N662" s="170"/>
      <c r="O662" s="170"/>
      <c r="P662" s="170"/>
      <c r="Q662" s="170"/>
      <c r="R662" s="170"/>
      <c r="S662" s="170"/>
      <c r="T662" s="170"/>
      <c r="U662" s="170"/>
      <c r="V662" s="170"/>
      <c r="W662" s="170"/>
      <c r="X662" s="170"/>
      <c r="Y662" s="170"/>
      <c r="Z662" s="170"/>
    </row>
    <row r="663" spans="1:26" ht="15.75" customHeight="1" x14ac:dyDescent="0.2">
      <c r="A663" s="170"/>
      <c r="B663" s="170"/>
      <c r="C663" s="170"/>
      <c r="D663" s="170"/>
      <c r="E663" s="170"/>
      <c r="F663" s="170"/>
      <c r="G663" s="170"/>
      <c r="H663" s="170"/>
      <c r="I663" s="170"/>
      <c r="J663" s="170"/>
      <c r="K663" s="170"/>
      <c r="L663" s="170"/>
      <c r="M663" s="170"/>
      <c r="N663" s="170"/>
      <c r="O663" s="170"/>
      <c r="P663" s="170"/>
      <c r="Q663" s="170"/>
      <c r="R663" s="170"/>
      <c r="S663" s="170"/>
      <c r="T663" s="170"/>
      <c r="U663" s="170"/>
      <c r="V663" s="170"/>
      <c r="W663" s="170"/>
      <c r="X663" s="170"/>
      <c r="Y663" s="170"/>
      <c r="Z663" s="170"/>
    </row>
    <row r="664" spans="1:26" ht="15.75" customHeight="1" x14ac:dyDescent="0.2">
      <c r="A664" s="170"/>
      <c r="B664" s="170"/>
      <c r="C664" s="170"/>
      <c r="D664" s="170"/>
      <c r="E664" s="170"/>
      <c r="F664" s="170"/>
      <c r="G664" s="170"/>
      <c r="H664" s="170"/>
      <c r="I664" s="170"/>
      <c r="J664" s="170"/>
      <c r="K664" s="170"/>
      <c r="L664" s="170"/>
      <c r="M664" s="170"/>
      <c r="N664" s="170"/>
      <c r="O664" s="170"/>
      <c r="P664" s="170"/>
      <c r="Q664" s="170"/>
      <c r="R664" s="170"/>
      <c r="S664" s="170"/>
      <c r="T664" s="170"/>
      <c r="U664" s="170"/>
      <c r="V664" s="170"/>
      <c r="W664" s="170"/>
      <c r="X664" s="170"/>
      <c r="Y664" s="170"/>
      <c r="Z664" s="170"/>
    </row>
    <row r="665" spans="1:26" ht="15.75" customHeight="1" x14ac:dyDescent="0.2">
      <c r="A665" s="170"/>
      <c r="B665" s="170"/>
      <c r="C665" s="170"/>
      <c r="D665" s="170"/>
      <c r="E665" s="170"/>
      <c r="F665" s="170"/>
      <c r="G665" s="170"/>
      <c r="H665" s="170"/>
      <c r="I665" s="170"/>
      <c r="J665" s="170"/>
      <c r="K665" s="170"/>
      <c r="L665" s="170"/>
      <c r="M665" s="170"/>
      <c r="N665" s="170"/>
      <c r="O665" s="170"/>
      <c r="P665" s="170"/>
      <c r="Q665" s="170"/>
      <c r="R665" s="170"/>
      <c r="S665" s="170"/>
      <c r="T665" s="170"/>
      <c r="U665" s="170"/>
      <c r="V665" s="170"/>
      <c r="W665" s="170"/>
      <c r="X665" s="170"/>
      <c r="Y665" s="170"/>
      <c r="Z665" s="170"/>
    </row>
    <row r="666" spans="1:26" ht="15.75" customHeight="1" x14ac:dyDescent="0.2">
      <c r="A666" s="170"/>
      <c r="B666" s="170"/>
      <c r="C666" s="170"/>
      <c r="D666" s="170"/>
      <c r="E666" s="170"/>
      <c r="F666" s="170"/>
      <c r="G666" s="170"/>
      <c r="H666" s="170"/>
      <c r="I666" s="170"/>
      <c r="J666" s="170"/>
      <c r="K666" s="170"/>
      <c r="L666" s="170"/>
      <c r="M666" s="170"/>
      <c r="N666" s="170"/>
      <c r="O666" s="170"/>
      <c r="P666" s="170"/>
      <c r="Q666" s="170"/>
      <c r="R666" s="170"/>
      <c r="S666" s="170"/>
      <c r="T666" s="170"/>
      <c r="U666" s="170"/>
      <c r="V666" s="170"/>
      <c r="W666" s="170"/>
      <c r="X666" s="170"/>
      <c r="Y666" s="170"/>
      <c r="Z666" s="170"/>
    </row>
    <row r="667" spans="1:26" ht="15.75" customHeight="1" x14ac:dyDescent="0.2">
      <c r="A667" s="170"/>
      <c r="B667" s="170"/>
      <c r="C667" s="170"/>
      <c r="D667" s="170"/>
      <c r="E667" s="170"/>
      <c r="F667" s="170"/>
      <c r="G667" s="170"/>
      <c r="H667" s="170"/>
      <c r="I667" s="170"/>
      <c r="J667" s="170"/>
      <c r="K667" s="170"/>
      <c r="L667" s="170"/>
      <c r="M667" s="170"/>
      <c r="N667" s="170"/>
      <c r="O667" s="170"/>
      <c r="P667" s="170"/>
      <c r="Q667" s="170"/>
      <c r="R667" s="170"/>
      <c r="S667" s="170"/>
      <c r="T667" s="170"/>
      <c r="U667" s="170"/>
      <c r="V667" s="170"/>
      <c r="W667" s="170"/>
      <c r="X667" s="170"/>
      <c r="Y667" s="170"/>
      <c r="Z667" s="170"/>
    </row>
    <row r="668" spans="1:26" ht="15.75" customHeight="1" x14ac:dyDescent="0.2">
      <c r="A668" s="170"/>
      <c r="B668" s="170"/>
      <c r="C668" s="170"/>
      <c r="D668" s="170"/>
      <c r="E668" s="170"/>
      <c r="F668" s="170"/>
      <c r="G668" s="170"/>
      <c r="H668" s="170"/>
      <c r="I668" s="170"/>
      <c r="J668" s="170"/>
      <c r="K668" s="170"/>
      <c r="L668" s="170"/>
      <c r="M668" s="170"/>
      <c r="N668" s="170"/>
      <c r="O668" s="170"/>
      <c r="P668" s="170"/>
      <c r="Q668" s="170"/>
      <c r="R668" s="170"/>
      <c r="S668" s="170"/>
      <c r="T668" s="170"/>
      <c r="U668" s="170"/>
      <c r="V668" s="170"/>
      <c r="W668" s="170"/>
      <c r="X668" s="170"/>
      <c r="Y668" s="170"/>
      <c r="Z668" s="170"/>
    </row>
    <row r="669" spans="1:26" ht="15.75" customHeight="1" x14ac:dyDescent="0.2">
      <c r="A669" s="170"/>
      <c r="B669" s="170"/>
      <c r="C669" s="170"/>
      <c r="D669" s="170"/>
      <c r="E669" s="170"/>
      <c r="F669" s="170"/>
      <c r="G669" s="170"/>
      <c r="H669" s="170"/>
      <c r="I669" s="170"/>
      <c r="J669" s="170"/>
      <c r="K669" s="170"/>
      <c r="L669" s="170"/>
      <c r="M669" s="170"/>
      <c r="N669" s="170"/>
      <c r="O669" s="170"/>
      <c r="P669" s="170"/>
      <c r="Q669" s="170"/>
      <c r="R669" s="170"/>
      <c r="S669" s="170"/>
      <c r="T669" s="170"/>
      <c r="U669" s="170"/>
      <c r="V669" s="170"/>
      <c r="W669" s="170"/>
      <c r="X669" s="170"/>
      <c r="Y669" s="170"/>
      <c r="Z669" s="170"/>
    </row>
    <row r="670" spans="1:26" ht="15.75" customHeight="1" x14ac:dyDescent="0.2">
      <c r="A670" s="170"/>
      <c r="B670" s="170"/>
      <c r="C670" s="170"/>
      <c r="D670" s="170"/>
      <c r="E670" s="170"/>
      <c r="F670" s="170"/>
      <c r="G670" s="170"/>
      <c r="H670" s="170"/>
      <c r="I670" s="170"/>
      <c r="J670" s="170"/>
      <c r="K670" s="170"/>
      <c r="L670" s="170"/>
      <c r="M670" s="170"/>
      <c r="N670" s="170"/>
      <c r="O670" s="170"/>
      <c r="P670" s="170"/>
      <c r="Q670" s="170"/>
      <c r="R670" s="170"/>
      <c r="S670" s="170"/>
      <c r="T670" s="170"/>
      <c r="U670" s="170"/>
      <c r="V670" s="170"/>
      <c r="W670" s="170"/>
      <c r="X670" s="170"/>
      <c r="Y670" s="170"/>
      <c r="Z670" s="170"/>
    </row>
    <row r="671" spans="1:26" ht="15.75" customHeight="1" x14ac:dyDescent="0.2">
      <c r="A671" s="170"/>
      <c r="B671" s="170"/>
      <c r="C671" s="170"/>
      <c r="D671" s="170"/>
      <c r="E671" s="170"/>
      <c r="F671" s="170"/>
      <c r="G671" s="170"/>
      <c r="H671" s="170"/>
      <c r="I671" s="170"/>
      <c r="J671" s="170"/>
      <c r="K671" s="170"/>
      <c r="L671" s="170"/>
      <c r="M671" s="170"/>
      <c r="N671" s="170"/>
      <c r="O671" s="170"/>
      <c r="P671" s="170"/>
      <c r="Q671" s="170"/>
      <c r="R671" s="170"/>
      <c r="S671" s="170"/>
      <c r="T671" s="170"/>
      <c r="U671" s="170"/>
      <c r="V671" s="170"/>
      <c r="W671" s="170"/>
      <c r="X671" s="170"/>
      <c r="Y671" s="170"/>
      <c r="Z671" s="170"/>
    </row>
    <row r="672" spans="1:26" ht="15.75" customHeight="1" x14ac:dyDescent="0.2">
      <c r="A672" s="170"/>
      <c r="B672" s="170"/>
      <c r="C672" s="170"/>
      <c r="D672" s="170"/>
      <c r="E672" s="170"/>
      <c r="F672" s="170"/>
      <c r="G672" s="170"/>
      <c r="H672" s="170"/>
      <c r="I672" s="170"/>
      <c r="J672" s="170"/>
      <c r="K672" s="170"/>
      <c r="L672" s="170"/>
      <c r="M672" s="170"/>
      <c r="N672" s="170"/>
      <c r="O672" s="170"/>
      <c r="P672" s="170"/>
      <c r="Q672" s="170"/>
      <c r="R672" s="170"/>
      <c r="S672" s="170"/>
      <c r="T672" s="170"/>
      <c r="U672" s="170"/>
      <c r="V672" s="170"/>
      <c r="W672" s="170"/>
      <c r="X672" s="170"/>
      <c r="Y672" s="170"/>
      <c r="Z672" s="170"/>
    </row>
    <row r="673" spans="1:26" ht="15.75" customHeight="1" x14ac:dyDescent="0.2">
      <c r="A673" s="170"/>
      <c r="B673" s="170"/>
      <c r="C673" s="170"/>
      <c r="D673" s="170"/>
      <c r="E673" s="170"/>
      <c r="F673" s="170"/>
      <c r="G673" s="170"/>
      <c r="H673" s="170"/>
      <c r="I673" s="170"/>
      <c r="J673" s="170"/>
      <c r="K673" s="170"/>
      <c r="L673" s="170"/>
      <c r="M673" s="170"/>
      <c r="N673" s="170"/>
      <c r="O673" s="170"/>
      <c r="P673" s="170"/>
      <c r="Q673" s="170"/>
      <c r="R673" s="170"/>
      <c r="S673" s="170"/>
      <c r="T673" s="170"/>
      <c r="U673" s="170"/>
      <c r="V673" s="170"/>
      <c r="W673" s="170"/>
      <c r="X673" s="170"/>
      <c r="Y673" s="170"/>
      <c r="Z673" s="170"/>
    </row>
    <row r="674" spans="1:26" ht="15.75" customHeight="1" x14ac:dyDescent="0.2">
      <c r="A674" s="170"/>
      <c r="B674" s="170"/>
      <c r="C674" s="170"/>
      <c r="D674" s="170"/>
      <c r="E674" s="170"/>
      <c r="F674" s="170"/>
      <c r="G674" s="170"/>
      <c r="H674" s="170"/>
      <c r="I674" s="170"/>
      <c r="J674" s="170"/>
      <c r="K674" s="170"/>
      <c r="L674" s="170"/>
      <c r="M674" s="170"/>
      <c r="N674" s="170"/>
      <c r="O674" s="170"/>
      <c r="P674" s="170"/>
      <c r="Q674" s="170"/>
      <c r="R674" s="170"/>
      <c r="S674" s="170"/>
      <c r="T674" s="170"/>
      <c r="U674" s="170"/>
      <c r="V674" s="170"/>
      <c r="W674" s="170"/>
      <c r="X674" s="170"/>
      <c r="Y674" s="170"/>
      <c r="Z674" s="170"/>
    </row>
    <row r="675" spans="1:26" ht="15.75" customHeight="1" x14ac:dyDescent="0.2">
      <c r="A675" s="170"/>
      <c r="B675" s="170"/>
      <c r="C675" s="170"/>
      <c r="D675" s="170"/>
      <c r="E675" s="170"/>
      <c r="F675" s="170"/>
      <c r="G675" s="170"/>
      <c r="H675" s="170"/>
      <c r="I675" s="170"/>
      <c r="J675" s="170"/>
      <c r="K675" s="170"/>
      <c r="L675" s="170"/>
      <c r="M675" s="170"/>
      <c r="N675" s="170"/>
      <c r="O675" s="170"/>
      <c r="P675" s="170"/>
      <c r="Q675" s="170"/>
      <c r="R675" s="170"/>
      <c r="S675" s="170"/>
      <c r="T675" s="170"/>
      <c r="U675" s="170"/>
      <c r="V675" s="170"/>
      <c r="W675" s="170"/>
      <c r="X675" s="170"/>
      <c r="Y675" s="170"/>
      <c r="Z675" s="170"/>
    </row>
    <row r="676" spans="1:26" ht="15.75" customHeight="1" x14ac:dyDescent="0.2">
      <c r="A676" s="170"/>
      <c r="B676" s="170"/>
      <c r="C676" s="170"/>
      <c r="D676" s="170"/>
      <c r="E676" s="170"/>
      <c r="F676" s="170"/>
      <c r="G676" s="170"/>
      <c r="H676" s="170"/>
      <c r="I676" s="170"/>
      <c r="J676" s="170"/>
      <c r="K676" s="170"/>
      <c r="L676" s="170"/>
      <c r="M676" s="170"/>
      <c r="N676" s="170"/>
      <c r="O676" s="170"/>
      <c r="P676" s="170"/>
      <c r="Q676" s="170"/>
      <c r="R676" s="170"/>
      <c r="S676" s="170"/>
      <c r="T676" s="170"/>
      <c r="U676" s="170"/>
      <c r="V676" s="170"/>
      <c r="W676" s="170"/>
      <c r="X676" s="170"/>
      <c r="Y676" s="170"/>
      <c r="Z676" s="170"/>
    </row>
    <row r="677" spans="1:26" ht="15.75" customHeight="1" x14ac:dyDescent="0.2">
      <c r="A677" s="170"/>
      <c r="B677" s="170"/>
      <c r="C677" s="170"/>
      <c r="D677" s="170"/>
      <c r="E677" s="170"/>
      <c r="F677" s="170"/>
      <c r="G677" s="170"/>
      <c r="H677" s="170"/>
      <c r="I677" s="170"/>
      <c r="J677" s="170"/>
      <c r="K677" s="170"/>
      <c r="L677" s="170"/>
      <c r="M677" s="170"/>
      <c r="N677" s="170"/>
      <c r="O677" s="170"/>
      <c r="P677" s="170"/>
      <c r="Q677" s="170"/>
      <c r="R677" s="170"/>
      <c r="S677" s="170"/>
      <c r="T677" s="170"/>
      <c r="U677" s="170"/>
      <c r="V677" s="170"/>
      <c r="W677" s="170"/>
      <c r="X677" s="170"/>
      <c r="Y677" s="170"/>
      <c r="Z677" s="170"/>
    </row>
    <row r="678" spans="1:26" ht="15.75" customHeight="1" x14ac:dyDescent="0.2">
      <c r="A678" s="170"/>
      <c r="B678" s="170"/>
      <c r="C678" s="170"/>
      <c r="D678" s="170"/>
      <c r="E678" s="170"/>
      <c r="F678" s="170"/>
      <c r="G678" s="170"/>
      <c r="H678" s="170"/>
      <c r="I678" s="170"/>
      <c r="J678" s="170"/>
      <c r="K678" s="170"/>
      <c r="L678" s="170"/>
      <c r="M678" s="170"/>
      <c r="N678" s="170"/>
      <c r="O678" s="170"/>
      <c r="P678" s="170"/>
      <c r="Q678" s="170"/>
      <c r="R678" s="170"/>
      <c r="S678" s="170"/>
      <c r="T678" s="170"/>
      <c r="U678" s="170"/>
      <c r="V678" s="170"/>
      <c r="W678" s="170"/>
      <c r="X678" s="170"/>
      <c r="Y678" s="170"/>
      <c r="Z678" s="170"/>
    </row>
    <row r="679" spans="1:26" ht="15.75" customHeight="1" x14ac:dyDescent="0.2">
      <c r="A679" s="170"/>
      <c r="B679" s="170"/>
      <c r="C679" s="170"/>
      <c r="D679" s="170"/>
      <c r="E679" s="170"/>
      <c r="F679" s="170"/>
      <c r="G679" s="170"/>
      <c r="H679" s="170"/>
      <c r="I679" s="170"/>
      <c r="J679" s="170"/>
      <c r="K679" s="170"/>
      <c r="L679" s="170"/>
      <c r="M679" s="170"/>
      <c r="N679" s="170"/>
      <c r="O679" s="170"/>
      <c r="P679" s="170"/>
      <c r="Q679" s="170"/>
      <c r="R679" s="170"/>
      <c r="S679" s="170"/>
      <c r="T679" s="170"/>
      <c r="U679" s="170"/>
      <c r="V679" s="170"/>
      <c r="W679" s="170"/>
      <c r="X679" s="170"/>
      <c r="Y679" s="170"/>
      <c r="Z679" s="170"/>
    </row>
    <row r="680" spans="1:26" ht="15.75" customHeight="1" x14ac:dyDescent="0.2">
      <c r="A680" s="170"/>
      <c r="B680" s="170"/>
      <c r="C680" s="170"/>
      <c r="D680" s="170"/>
      <c r="E680" s="170"/>
      <c r="F680" s="170"/>
      <c r="G680" s="170"/>
      <c r="H680" s="170"/>
      <c r="I680" s="170"/>
      <c r="J680" s="170"/>
      <c r="K680" s="170"/>
      <c r="L680" s="170"/>
      <c r="M680" s="170"/>
      <c r="N680" s="170"/>
      <c r="O680" s="170"/>
      <c r="P680" s="170"/>
      <c r="Q680" s="170"/>
      <c r="R680" s="170"/>
      <c r="S680" s="170"/>
      <c r="T680" s="170"/>
      <c r="U680" s="170"/>
      <c r="V680" s="170"/>
      <c r="W680" s="170"/>
      <c r="X680" s="170"/>
      <c r="Y680" s="170"/>
      <c r="Z680" s="170"/>
    </row>
    <row r="681" spans="1:26" ht="15.75" customHeight="1" x14ac:dyDescent="0.2">
      <c r="A681" s="170"/>
      <c r="B681" s="170"/>
      <c r="C681" s="170"/>
      <c r="D681" s="170"/>
      <c r="E681" s="170"/>
      <c r="F681" s="170"/>
      <c r="G681" s="170"/>
      <c r="H681" s="170"/>
      <c r="I681" s="170"/>
      <c r="J681" s="170"/>
      <c r="K681" s="170"/>
      <c r="L681" s="170"/>
      <c r="M681" s="170"/>
      <c r="N681" s="170"/>
      <c r="O681" s="170"/>
      <c r="P681" s="170"/>
      <c r="Q681" s="170"/>
      <c r="R681" s="170"/>
      <c r="S681" s="170"/>
      <c r="T681" s="170"/>
      <c r="U681" s="170"/>
      <c r="V681" s="170"/>
      <c r="W681" s="170"/>
      <c r="X681" s="170"/>
      <c r="Y681" s="170"/>
      <c r="Z681" s="170"/>
    </row>
    <row r="682" spans="1:26" ht="15.75" customHeight="1" x14ac:dyDescent="0.2">
      <c r="A682" s="170"/>
      <c r="B682" s="170"/>
      <c r="C682" s="170"/>
      <c r="D682" s="170"/>
      <c r="E682" s="170"/>
      <c r="F682" s="170"/>
      <c r="G682" s="170"/>
      <c r="H682" s="170"/>
      <c r="I682" s="170"/>
      <c r="J682" s="170"/>
      <c r="K682" s="170"/>
      <c r="L682" s="170"/>
      <c r="M682" s="170"/>
      <c r="N682" s="170"/>
      <c r="O682" s="170"/>
      <c r="P682" s="170"/>
      <c r="Q682" s="170"/>
      <c r="R682" s="170"/>
      <c r="S682" s="170"/>
      <c r="T682" s="170"/>
      <c r="U682" s="170"/>
      <c r="V682" s="170"/>
      <c r="W682" s="170"/>
      <c r="X682" s="170"/>
      <c r="Y682" s="170"/>
      <c r="Z682" s="170"/>
    </row>
    <row r="683" spans="1:26" ht="15.75" customHeight="1" x14ac:dyDescent="0.2">
      <c r="A683" s="170"/>
      <c r="B683" s="170"/>
      <c r="C683" s="170"/>
      <c r="D683" s="170"/>
      <c r="E683" s="170"/>
      <c r="F683" s="170"/>
      <c r="G683" s="170"/>
      <c r="H683" s="170"/>
      <c r="I683" s="170"/>
      <c r="J683" s="170"/>
      <c r="K683" s="170"/>
      <c r="L683" s="170"/>
      <c r="M683" s="170"/>
      <c r="N683" s="170"/>
      <c r="O683" s="170"/>
      <c r="P683" s="170"/>
      <c r="Q683" s="170"/>
      <c r="R683" s="170"/>
      <c r="S683" s="170"/>
      <c r="T683" s="170"/>
      <c r="U683" s="170"/>
      <c r="V683" s="170"/>
      <c r="W683" s="170"/>
      <c r="X683" s="170"/>
      <c r="Y683" s="170"/>
      <c r="Z683" s="170"/>
    </row>
    <row r="684" spans="1:26" ht="15.75" customHeight="1" x14ac:dyDescent="0.2">
      <c r="A684" s="170"/>
      <c r="B684" s="170"/>
      <c r="C684" s="170"/>
      <c r="D684" s="170"/>
      <c r="E684" s="170"/>
      <c r="F684" s="170"/>
      <c r="G684" s="170"/>
      <c r="H684" s="170"/>
      <c r="I684" s="170"/>
      <c r="J684" s="170"/>
      <c r="K684" s="170"/>
      <c r="L684" s="170"/>
      <c r="M684" s="170"/>
      <c r="N684" s="170"/>
      <c r="O684" s="170"/>
      <c r="P684" s="170"/>
      <c r="Q684" s="170"/>
      <c r="R684" s="170"/>
      <c r="S684" s="170"/>
      <c r="T684" s="170"/>
      <c r="U684" s="170"/>
      <c r="V684" s="170"/>
      <c r="W684" s="170"/>
      <c r="X684" s="170"/>
      <c r="Y684" s="170"/>
      <c r="Z684" s="170"/>
    </row>
    <row r="685" spans="1:26" ht="15.75" customHeight="1" x14ac:dyDescent="0.2">
      <c r="A685" s="170"/>
      <c r="B685" s="170"/>
      <c r="C685" s="170"/>
      <c r="D685" s="170"/>
      <c r="E685" s="170"/>
      <c r="F685" s="170"/>
      <c r="G685" s="170"/>
      <c r="H685" s="170"/>
      <c r="I685" s="170"/>
      <c r="J685" s="170"/>
      <c r="K685" s="170"/>
      <c r="L685" s="170"/>
      <c r="M685" s="170"/>
      <c r="N685" s="170"/>
      <c r="O685" s="170"/>
      <c r="P685" s="170"/>
      <c r="Q685" s="170"/>
      <c r="R685" s="170"/>
      <c r="S685" s="170"/>
      <c r="T685" s="170"/>
      <c r="U685" s="170"/>
      <c r="V685" s="170"/>
      <c r="W685" s="170"/>
      <c r="X685" s="170"/>
      <c r="Y685" s="170"/>
      <c r="Z685" s="170"/>
    </row>
    <row r="686" spans="1:26" ht="15.75" customHeight="1" x14ac:dyDescent="0.2">
      <c r="A686" s="170"/>
      <c r="B686" s="170"/>
      <c r="C686" s="170"/>
      <c r="D686" s="170"/>
      <c r="E686" s="170"/>
      <c r="F686" s="170"/>
      <c r="G686" s="170"/>
      <c r="H686" s="170"/>
      <c r="I686" s="170"/>
      <c r="J686" s="170"/>
      <c r="K686" s="170"/>
      <c r="L686" s="170"/>
      <c r="M686" s="170"/>
      <c r="N686" s="170"/>
      <c r="O686" s="170"/>
      <c r="P686" s="170"/>
      <c r="Q686" s="170"/>
      <c r="R686" s="170"/>
      <c r="S686" s="170"/>
      <c r="T686" s="170"/>
      <c r="U686" s="170"/>
      <c r="V686" s="170"/>
      <c r="W686" s="170"/>
      <c r="X686" s="170"/>
      <c r="Y686" s="170"/>
      <c r="Z686" s="170"/>
    </row>
    <row r="687" spans="1:26" ht="15.75" customHeight="1" x14ac:dyDescent="0.2">
      <c r="A687" s="170"/>
      <c r="B687" s="170"/>
      <c r="C687" s="170"/>
      <c r="D687" s="170"/>
      <c r="E687" s="170"/>
      <c r="F687" s="170"/>
      <c r="G687" s="170"/>
      <c r="H687" s="170"/>
      <c r="I687" s="170"/>
      <c r="J687" s="170"/>
      <c r="K687" s="170"/>
      <c r="L687" s="170"/>
      <c r="M687" s="170"/>
      <c r="N687" s="170"/>
      <c r="O687" s="170"/>
      <c r="P687" s="170"/>
      <c r="Q687" s="170"/>
      <c r="R687" s="170"/>
      <c r="S687" s="170"/>
      <c r="T687" s="170"/>
      <c r="U687" s="170"/>
      <c r="V687" s="170"/>
      <c r="W687" s="170"/>
      <c r="X687" s="170"/>
      <c r="Y687" s="170"/>
      <c r="Z687" s="170"/>
    </row>
    <row r="688" spans="1:26" ht="15.75" customHeight="1" x14ac:dyDescent="0.2">
      <c r="A688" s="170"/>
      <c r="B688" s="170"/>
      <c r="C688" s="170"/>
      <c r="D688" s="170"/>
      <c r="E688" s="170"/>
      <c r="F688" s="170"/>
      <c r="G688" s="170"/>
      <c r="H688" s="170"/>
      <c r="I688" s="170"/>
      <c r="J688" s="170"/>
      <c r="K688" s="170"/>
      <c r="L688" s="170"/>
      <c r="M688" s="170"/>
      <c r="N688" s="170"/>
      <c r="O688" s="170"/>
      <c r="P688" s="170"/>
      <c r="Q688" s="170"/>
      <c r="R688" s="170"/>
      <c r="S688" s="170"/>
      <c r="T688" s="170"/>
      <c r="U688" s="170"/>
      <c r="V688" s="170"/>
      <c r="W688" s="170"/>
      <c r="X688" s="170"/>
      <c r="Y688" s="170"/>
      <c r="Z688" s="170"/>
    </row>
    <row r="689" spans="1:26" ht="15.75" customHeight="1" x14ac:dyDescent="0.2">
      <c r="A689" s="170"/>
      <c r="B689" s="170"/>
      <c r="C689" s="170"/>
      <c r="D689" s="170"/>
      <c r="E689" s="170"/>
      <c r="F689" s="170"/>
      <c r="G689" s="170"/>
      <c r="H689" s="170"/>
      <c r="I689" s="170"/>
      <c r="J689" s="170"/>
      <c r="K689" s="170"/>
      <c r="L689" s="170"/>
      <c r="M689" s="170"/>
      <c r="N689" s="170"/>
      <c r="O689" s="170"/>
      <c r="P689" s="170"/>
      <c r="Q689" s="170"/>
      <c r="R689" s="170"/>
      <c r="S689" s="170"/>
      <c r="T689" s="170"/>
      <c r="U689" s="170"/>
      <c r="V689" s="170"/>
      <c r="W689" s="170"/>
      <c r="X689" s="170"/>
      <c r="Y689" s="170"/>
      <c r="Z689" s="170"/>
    </row>
    <row r="690" spans="1:26" ht="15.75" customHeight="1" x14ac:dyDescent="0.2">
      <c r="A690" s="170"/>
      <c r="B690" s="170"/>
      <c r="C690" s="170"/>
      <c r="D690" s="170"/>
      <c r="E690" s="170"/>
      <c r="F690" s="170"/>
      <c r="G690" s="170"/>
      <c r="H690" s="170"/>
      <c r="I690" s="170"/>
      <c r="J690" s="170"/>
      <c r="K690" s="170"/>
      <c r="L690" s="170"/>
      <c r="M690" s="170"/>
      <c r="N690" s="170"/>
      <c r="O690" s="170"/>
      <c r="P690" s="170"/>
      <c r="Q690" s="170"/>
      <c r="R690" s="170"/>
      <c r="S690" s="170"/>
      <c r="T690" s="170"/>
      <c r="U690" s="170"/>
      <c r="V690" s="170"/>
      <c r="W690" s="170"/>
      <c r="X690" s="170"/>
      <c r="Y690" s="170"/>
      <c r="Z690" s="170"/>
    </row>
    <row r="691" spans="1:26" ht="15.75" customHeight="1" x14ac:dyDescent="0.2">
      <c r="A691" s="170"/>
      <c r="B691" s="170"/>
      <c r="C691" s="170"/>
      <c r="D691" s="170"/>
      <c r="E691" s="170"/>
      <c r="F691" s="170"/>
      <c r="G691" s="170"/>
      <c r="H691" s="170"/>
      <c r="I691" s="170"/>
      <c r="J691" s="170"/>
      <c r="K691" s="170"/>
      <c r="L691" s="170"/>
      <c r="M691" s="170"/>
      <c r="N691" s="170"/>
      <c r="O691" s="170"/>
      <c r="P691" s="170"/>
      <c r="Q691" s="170"/>
      <c r="R691" s="170"/>
      <c r="S691" s="170"/>
      <c r="T691" s="170"/>
      <c r="U691" s="170"/>
      <c r="V691" s="170"/>
      <c r="W691" s="170"/>
      <c r="X691" s="170"/>
      <c r="Y691" s="170"/>
      <c r="Z691" s="170"/>
    </row>
    <row r="692" spans="1:26" ht="15.75" customHeight="1" x14ac:dyDescent="0.2">
      <c r="A692" s="170"/>
      <c r="B692" s="170"/>
      <c r="C692" s="170"/>
      <c r="D692" s="170"/>
      <c r="E692" s="170"/>
      <c r="F692" s="170"/>
      <c r="G692" s="170"/>
      <c r="H692" s="170"/>
      <c r="I692" s="170"/>
      <c r="J692" s="170"/>
      <c r="K692" s="170"/>
      <c r="L692" s="170"/>
      <c r="M692" s="170"/>
      <c r="N692" s="170"/>
      <c r="O692" s="170"/>
      <c r="P692" s="170"/>
      <c r="Q692" s="170"/>
      <c r="R692" s="170"/>
      <c r="S692" s="170"/>
      <c r="T692" s="170"/>
      <c r="U692" s="170"/>
      <c r="V692" s="170"/>
      <c r="W692" s="170"/>
      <c r="X692" s="170"/>
      <c r="Y692" s="170"/>
      <c r="Z692" s="170"/>
    </row>
    <row r="693" spans="1:26" ht="15.75" customHeight="1" x14ac:dyDescent="0.2">
      <c r="A693" s="170"/>
      <c r="B693" s="170"/>
      <c r="C693" s="170"/>
      <c r="D693" s="170"/>
      <c r="E693" s="170"/>
      <c r="F693" s="170"/>
      <c r="G693" s="170"/>
      <c r="H693" s="170"/>
      <c r="I693" s="170"/>
      <c r="J693" s="170"/>
      <c r="K693" s="170"/>
      <c r="L693" s="170"/>
      <c r="M693" s="170"/>
      <c r="N693" s="170"/>
      <c r="O693" s="170"/>
      <c r="P693" s="170"/>
      <c r="Q693" s="170"/>
      <c r="R693" s="170"/>
      <c r="S693" s="170"/>
      <c r="T693" s="170"/>
      <c r="U693" s="170"/>
      <c r="V693" s="170"/>
      <c r="W693" s="170"/>
      <c r="X693" s="170"/>
      <c r="Y693" s="170"/>
      <c r="Z693" s="170"/>
    </row>
    <row r="694" spans="1:26" ht="15.75" customHeight="1" x14ac:dyDescent="0.2">
      <c r="A694" s="170"/>
      <c r="B694" s="170"/>
      <c r="C694" s="170"/>
      <c r="D694" s="170"/>
      <c r="E694" s="170"/>
      <c r="F694" s="170"/>
      <c r="G694" s="170"/>
      <c r="H694" s="170"/>
      <c r="I694" s="170"/>
      <c r="J694" s="170"/>
      <c r="K694" s="170"/>
      <c r="L694" s="170"/>
      <c r="M694" s="170"/>
      <c r="N694" s="170"/>
      <c r="O694" s="170"/>
      <c r="P694" s="170"/>
      <c r="Q694" s="170"/>
      <c r="R694" s="170"/>
      <c r="S694" s="170"/>
      <c r="T694" s="170"/>
      <c r="U694" s="170"/>
      <c r="V694" s="170"/>
      <c r="W694" s="170"/>
      <c r="X694" s="170"/>
      <c r="Y694" s="170"/>
      <c r="Z694" s="170"/>
    </row>
    <row r="695" spans="1:26" ht="15.75" customHeight="1" x14ac:dyDescent="0.2">
      <c r="A695" s="170"/>
      <c r="B695" s="170"/>
      <c r="C695" s="170"/>
      <c r="D695" s="170"/>
      <c r="E695" s="170"/>
      <c r="F695" s="170"/>
      <c r="G695" s="170"/>
      <c r="H695" s="170"/>
      <c r="I695" s="170"/>
      <c r="J695" s="170"/>
      <c r="K695" s="170"/>
      <c r="L695" s="170"/>
      <c r="M695" s="170"/>
      <c r="N695" s="170"/>
      <c r="O695" s="170"/>
      <c r="P695" s="170"/>
      <c r="Q695" s="170"/>
      <c r="R695" s="170"/>
      <c r="S695" s="170"/>
      <c r="T695" s="170"/>
      <c r="U695" s="170"/>
      <c r="V695" s="170"/>
      <c r="W695" s="170"/>
      <c r="X695" s="170"/>
      <c r="Y695" s="170"/>
      <c r="Z695" s="170"/>
    </row>
    <row r="696" spans="1:26" ht="15.75" customHeight="1" x14ac:dyDescent="0.2">
      <c r="A696" s="170"/>
      <c r="B696" s="170"/>
      <c r="C696" s="170"/>
      <c r="D696" s="170"/>
      <c r="E696" s="170"/>
      <c r="F696" s="170"/>
      <c r="G696" s="170"/>
      <c r="H696" s="170"/>
      <c r="I696" s="170"/>
      <c r="J696" s="170"/>
      <c r="K696" s="170"/>
      <c r="L696" s="170"/>
      <c r="M696" s="170"/>
      <c r="N696" s="170"/>
      <c r="O696" s="170"/>
      <c r="P696" s="170"/>
      <c r="Q696" s="170"/>
      <c r="R696" s="170"/>
      <c r="S696" s="170"/>
      <c r="T696" s="170"/>
      <c r="U696" s="170"/>
      <c r="V696" s="170"/>
      <c r="W696" s="170"/>
      <c r="X696" s="170"/>
      <c r="Y696" s="170"/>
      <c r="Z696" s="170"/>
    </row>
    <row r="697" spans="1:26" ht="15.75" customHeight="1" x14ac:dyDescent="0.2">
      <c r="A697" s="170"/>
      <c r="B697" s="170"/>
      <c r="C697" s="170"/>
      <c r="D697" s="170"/>
      <c r="E697" s="170"/>
      <c r="F697" s="170"/>
      <c r="G697" s="170"/>
      <c r="H697" s="170"/>
      <c r="I697" s="170"/>
      <c r="J697" s="170"/>
      <c r="K697" s="170"/>
      <c r="L697" s="170"/>
      <c r="M697" s="170"/>
      <c r="N697" s="170"/>
      <c r="O697" s="170"/>
      <c r="P697" s="170"/>
      <c r="Q697" s="170"/>
      <c r="R697" s="170"/>
      <c r="S697" s="170"/>
      <c r="T697" s="170"/>
      <c r="U697" s="170"/>
      <c r="V697" s="170"/>
      <c r="W697" s="170"/>
      <c r="X697" s="170"/>
      <c r="Y697" s="170"/>
      <c r="Z697" s="170"/>
    </row>
    <row r="698" spans="1:26" ht="15.75" customHeight="1" x14ac:dyDescent="0.2">
      <c r="A698" s="170"/>
      <c r="B698" s="170"/>
      <c r="C698" s="170"/>
      <c r="D698" s="170"/>
      <c r="E698" s="170"/>
      <c r="F698" s="170"/>
      <c r="G698" s="170"/>
      <c r="H698" s="170"/>
      <c r="I698" s="170"/>
      <c r="J698" s="170"/>
      <c r="K698" s="170"/>
      <c r="L698" s="170"/>
      <c r="M698" s="170"/>
      <c r="N698" s="170"/>
      <c r="O698" s="170"/>
      <c r="P698" s="170"/>
      <c r="Q698" s="170"/>
      <c r="R698" s="170"/>
      <c r="S698" s="170"/>
      <c r="T698" s="170"/>
      <c r="U698" s="170"/>
      <c r="V698" s="170"/>
      <c r="W698" s="170"/>
      <c r="X698" s="170"/>
      <c r="Y698" s="170"/>
      <c r="Z698" s="170"/>
    </row>
    <row r="699" spans="1:26" ht="15.75" customHeight="1" x14ac:dyDescent="0.2">
      <c r="A699" s="170"/>
      <c r="B699" s="170"/>
      <c r="C699" s="170"/>
      <c r="D699" s="170"/>
      <c r="E699" s="170"/>
      <c r="F699" s="170"/>
      <c r="G699" s="170"/>
      <c r="H699" s="170"/>
      <c r="I699" s="170"/>
      <c r="J699" s="170"/>
      <c r="K699" s="170"/>
      <c r="L699" s="170"/>
      <c r="M699" s="170"/>
      <c r="N699" s="170"/>
      <c r="O699" s="170"/>
      <c r="P699" s="170"/>
      <c r="Q699" s="170"/>
      <c r="R699" s="170"/>
      <c r="S699" s="170"/>
      <c r="T699" s="170"/>
      <c r="U699" s="170"/>
      <c r="V699" s="170"/>
      <c r="W699" s="170"/>
      <c r="X699" s="170"/>
      <c r="Y699" s="170"/>
      <c r="Z699" s="170"/>
    </row>
    <row r="700" spans="1:26" ht="15.75" customHeight="1" x14ac:dyDescent="0.2">
      <c r="A700" s="170"/>
      <c r="B700" s="170"/>
      <c r="C700" s="170"/>
      <c r="D700" s="170"/>
      <c r="E700" s="170"/>
      <c r="F700" s="170"/>
      <c r="G700" s="170"/>
      <c r="H700" s="170"/>
      <c r="I700" s="170"/>
      <c r="J700" s="170"/>
      <c r="K700" s="170"/>
      <c r="L700" s="170"/>
      <c r="M700" s="170"/>
      <c r="N700" s="170"/>
      <c r="O700" s="170"/>
      <c r="P700" s="170"/>
      <c r="Q700" s="170"/>
      <c r="R700" s="170"/>
      <c r="S700" s="170"/>
      <c r="T700" s="170"/>
      <c r="U700" s="170"/>
      <c r="V700" s="170"/>
      <c r="W700" s="170"/>
      <c r="X700" s="170"/>
      <c r="Y700" s="170"/>
      <c r="Z700" s="170"/>
    </row>
    <row r="701" spans="1:26" ht="15.75" customHeight="1" x14ac:dyDescent="0.2">
      <c r="A701" s="170"/>
      <c r="B701" s="170"/>
      <c r="C701" s="170"/>
      <c r="D701" s="170"/>
      <c r="E701" s="170"/>
      <c r="F701" s="170"/>
      <c r="G701" s="170"/>
      <c r="H701" s="170"/>
      <c r="I701" s="170"/>
      <c r="J701" s="170"/>
      <c r="K701" s="170"/>
      <c r="L701" s="170"/>
      <c r="M701" s="170"/>
      <c r="N701" s="170"/>
      <c r="O701" s="170"/>
      <c r="P701" s="170"/>
      <c r="Q701" s="170"/>
      <c r="R701" s="170"/>
      <c r="S701" s="170"/>
      <c r="T701" s="170"/>
      <c r="U701" s="170"/>
      <c r="V701" s="170"/>
      <c r="W701" s="170"/>
      <c r="X701" s="170"/>
      <c r="Y701" s="170"/>
      <c r="Z701" s="170"/>
    </row>
    <row r="702" spans="1:26" ht="15.75" customHeight="1" x14ac:dyDescent="0.2">
      <c r="A702" s="170"/>
      <c r="B702" s="170"/>
      <c r="C702" s="170"/>
      <c r="D702" s="170"/>
      <c r="E702" s="170"/>
      <c r="F702" s="170"/>
      <c r="G702" s="170"/>
      <c r="H702" s="170"/>
      <c r="I702" s="170"/>
      <c r="J702" s="170"/>
      <c r="K702" s="170"/>
      <c r="L702" s="170"/>
      <c r="M702" s="170"/>
      <c r="N702" s="170"/>
      <c r="O702" s="170"/>
      <c r="P702" s="170"/>
      <c r="Q702" s="170"/>
      <c r="R702" s="170"/>
      <c r="S702" s="170"/>
      <c r="T702" s="170"/>
      <c r="U702" s="170"/>
      <c r="V702" s="170"/>
      <c r="W702" s="170"/>
      <c r="X702" s="170"/>
      <c r="Y702" s="170"/>
      <c r="Z702" s="170"/>
    </row>
    <row r="703" spans="1:26" ht="15.75" customHeight="1" x14ac:dyDescent="0.2">
      <c r="A703" s="170"/>
      <c r="B703" s="170"/>
      <c r="C703" s="170"/>
      <c r="D703" s="170"/>
      <c r="E703" s="170"/>
      <c r="F703" s="170"/>
      <c r="G703" s="170"/>
      <c r="H703" s="170"/>
      <c r="I703" s="170"/>
      <c r="J703" s="170"/>
      <c r="K703" s="170"/>
      <c r="L703" s="170"/>
      <c r="M703" s="170"/>
      <c r="N703" s="170"/>
      <c r="O703" s="170"/>
      <c r="P703" s="170"/>
      <c r="Q703" s="170"/>
      <c r="R703" s="170"/>
      <c r="S703" s="170"/>
      <c r="T703" s="170"/>
      <c r="U703" s="170"/>
      <c r="V703" s="170"/>
      <c r="W703" s="170"/>
      <c r="X703" s="170"/>
      <c r="Y703" s="170"/>
      <c r="Z703" s="170"/>
    </row>
    <row r="704" spans="1:26" ht="15.75" customHeight="1" x14ac:dyDescent="0.2">
      <c r="A704" s="170"/>
      <c r="B704" s="170"/>
      <c r="C704" s="170"/>
      <c r="D704" s="170"/>
      <c r="E704" s="170"/>
      <c r="F704" s="170"/>
      <c r="G704" s="170"/>
      <c r="H704" s="170"/>
      <c r="I704" s="170"/>
      <c r="J704" s="170"/>
      <c r="K704" s="170"/>
      <c r="L704" s="170"/>
      <c r="M704" s="170"/>
      <c r="N704" s="170"/>
      <c r="O704" s="170"/>
      <c r="P704" s="170"/>
      <c r="Q704" s="170"/>
      <c r="R704" s="170"/>
      <c r="S704" s="170"/>
      <c r="T704" s="170"/>
      <c r="U704" s="170"/>
      <c r="V704" s="170"/>
      <c r="W704" s="170"/>
      <c r="X704" s="170"/>
      <c r="Y704" s="170"/>
      <c r="Z704" s="170"/>
    </row>
    <row r="705" spans="1:26" ht="15.75" customHeight="1" x14ac:dyDescent="0.2">
      <c r="A705" s="170"/>
      <c r="B705" s="170"/>
      <c r="C705" s="170"/>
      <c r="D705" s="170"/>
      <c r="E705" s="170"/>
      <c r="F705" s="170"/>
      <c r="G705" s="170"/>
      <c r="H705" s="170"/>
      <c r="I705" s="170"/>
      <c r="J705" s="170"/>
      <c r="K705" s="170"/>
      <c r="L705" s="170"/>
      <c r="M705" s="170"/>
      <c r="N705" s="170"/>
      <c r="O705" s="170"/>
      <c r="P705" s="170"/>
      <c r="Q705" s="170"/>
      <c r="R705" s="170"/>
      <c r="S705" s="170"/>
      <c r="T705" s="170"/>
      <c r="U705" s="170"/>
      <c r="V705" s="170"/>
      <c r="W705" s="170"/>
      <c r="X705" s="170"/>
      <c r="Y705" s="170"/>
      <c r="Z705" s="170"/>
    </row>
    <row r="706" spans="1:26" ht="15.75" customHeight="1" x14ac:dyDescent="0.2">
      <c r="A706" s="170"/>
      <c r="B706" s="170"/>
      <c r="C706" s="170"/>
      <c r="D706" s="170"/>
      <c r="E706" s="170"/>
      <c r="F706" s="170"/>
      <c r="G706" s="170"/>
      <c r="H706" s="170"/>
      <c r="I706" s="170"/>
      <c r="J706" s="170"/>
      <c r="K706" s="170"/>
      <c r="L706" s="170"/>
      <c r="M706" s="170"/>
      <c r="N706" s="170"/>
      <c r="O706" s="170"/>
      <c r="P706" s="170"/>
      <c r="Q706" s="170"/>
      <c r="R706" s="170"/>
      <c r="S706" s="170"/>
      <c r="T706" s="170"/>
      <c r="U706" s="170"/>
      <c r="V706" s="170"/>
      <c r="W706" s="170"/>
      <c r="X706" s="170"/>
      <c r="Y706" s="170"/>
      <c r="Z706" s="170"/>
    </row>
    <row r="707" spans="1:26" ht="15.75" customHeight="1" x14ac:dyDescent="0.2">
      <c r="A707" s="170"/>
      <c r="B707" s="170"/>
      <c r="C707" s="170"/>
      <c r="D707" s="170"/>
      <c r="E707" s="170"/>
      <c r="F707" s="170"/>
      <c r="G707" s="170"/>
      <c r="H707" s="170"/>
      <c r="I707" s="170"/>
      <c r="J707" s="170"/>
      <c r="K707" s="170"/>
      <c r="L707" s="170"/>
      <c r="M707" s="170"/>
      <c r="N707" s="170"/>
      <c r="O707" s="170"/>
      <c r="P707" s="170"/>
      <c r="Q707" s="170"/>
      <c r="R707" s="170"/>
      <c r="S707" s="170"/>
      <c r="T707" s="170"/>
      <c r="U707" s="170"/>
      <c r="V707" s="170"/>
      <c r="W707" s="170"/>
      <c r="X707" s="170"/>
      <c r="Y707" s="170"/>
      <c r="Z707" s="170"/>
    </row>
    <row r="708" spans="1:26" ht="15.75" customHeight="1" x14ac:dyDescent="0.2">
      <c r="A708" s="170"/>
      <c r="B708" s="170"/>
      <c r="C708" s="170"/>
      <c r="D708" s="170"/>
      <c r="E708" s="170"/>
      <c r="F708" s="170"/>
      <c r="G708" s="170"/>
      <c r="H708" s="170"/>
      <c r="I708" s="170"/>
      <c r="J708" s="170"/>
      <c r="K708" s="170"/>
      <c r="L708" s="170"/>
      <c r="M708" s="170"/>
      <c r="N708" s="170"/>
      <c r="O708" s="170"/>
      <c r="P708" s="170"/>
      <c r="Q708" s="170"/>
      <c r="R708" s="170"/>
      <c r="S708" s="170"/>
      <c r="T708" s="170"/>
      <c r="U708" s="170"/>
      <c r="V708" s="170"/>
      <c r="W708" s="170"/>
      <c r="X708" s="170"/>
      <c r="Y708" s="170"/>
      <c r="Z708" s="170"/>
    </row>
    <row r="709" spans="1:26" ht="15.75" customHeight="1" x14ac:dyDescent="0.2">
      <c r="A709" s="170"/>
      <c r="B709" s="170"/>
      <c r="C709" s="170"/>
      <c r="D709" s="170"/>
      <c r="E709" s="170"/>
      <c r="F709" s="170"/>
      <c r="G709" s="170"/>
      <c r="H709" s="170"/>
      <c r="I709" s="170"/>
      <c r="J709" s="170"/>
      <c r="K709" s="170"/>
      <c r="L709" s="170"/>
      <c r="M709" s="170"/>
      <c r="N709" s="170"/>
      <c r="O709" s="170"/>
      <c r="P709" s="170"/>
      <c r="Q709" s="170"/>
      <c r="R709" s="170"/>
      <c r="S709" s="170"/>
      <c r="T709" s="170"/>
      <c r="U709" s="170"/>
      <c r="V709" s="170"/>
      <c r="W709" s="170"/>
      <c r="X709" s="170"/>
      <c r="Y709" s="170"/>
      <c r="Z709" s="170"/>
    </row>
    <row r="710" spans="1:26" ht="15.75" customHeight="1" x14ac:dyDescent="0.2">
      <c r="A710" s="170"/>
      <c r="B710" s="170"/>
      <c r="C710" s="170"/>
      <c r="D710" s="170"/>
      <c r="E710" s="170"/>
      <c r="F710" s="170"/>
      <c r="G710" s="170"/>
      <c r="H710" s="170"/>
      <c r="I710" s="170"/>
      <c r="J710" s="170"/>
      <c r="K710" s="170"/>
      <c r="L710" s="170"/>
      <c r="M710" s="170"/>
      <c r="N710" s="170"/>
      <c r="O710" s="170"/>
      <c r="P710" s="170"/>
      <c r="Q710" s="170"/>
      <c r="R710" s="170"/>
      <c r="S710" s="170"/>
      <c r="T710" s="170"/>
      <c r="U710" s="170"/>
      <c r="V710" s="170"/>
      <c r="W710" s="170"/>
      <c r="X710" s="170"/>
      <c r="Y710" s="170"/>
      <c r="Z710" s="170"/>
    </row>
    <row r="711" spans="1:26" ht="15.75" customHeight="1" x14ac:dyDescent="0.2">
      <c r="A711" s="170"/>
      <c r="B711" s="170"/>
      <c r="C711" s="170"/>
      <c r="D711" s="170"/>
      <c r="E711" s="170"/>
      <c r="F711" s="170"/>
      <c r="G711" s="170"/>
      <c r="H711" s="170"/>
      <c r="I711" s="170"/>
      <c r="J711" s="170"/>
      <c r="K711" s="170"/>
      <c r="L711" s="170"/>
      <c r="M711" s="170"/>
      <c r="N711" s="170"/>
      <c r="O711" s="170"/>
      <c r="P711" s="170"/>
      <c r="Q711" s="170"/>
      <c r="R711" s="170"/>
      <c r="S711" s="170"/>
      <c r="T711" s="170"/>
      <c r="U711" s="170"/>
      <c r="V711" s="170"/>
      <c r="W711" s="170"/>
      <c r="X711" s="170"/>
      <c r="Y711" s="170"/>
      <c r="Z711" s="170"/>
    </row>
    <row r="712" spans="1:26" ht="15.75" customHeight="1" x14ac:dyDescent="0.2">
      <c r="A712" s="170"/>
      <c r="B712" s="170"/>
      <c r="C712" s="170"/>
      <c r="D712" s="170"/>
      <c r="E712" s="170"/>
      <c r="F712" s="170"/>
      <c r="G712" s="170"/>
      <c r="H712" s="170"/>
      <c r="I712" s="170"/>
      <c r="J712" s="170"/>
      <c r="K712" s="170"/>
      <c r="L712" s="170"/>
      <c r="M712" s="170"/>
      <c r="N712" s="170"/>
      <c r="O712" s="170"/>
      <c r="P712" s="170"/>
      <c r="Q712" s="170"/>
      <c r="R712" s="170"/>
      <c r="S712" s="170"/>
      <c r="T712" s="170"/>
      <c r="U712" s="170"/>
      <c r="V712" s="170"/>
      <c r="W712" s="170"/>
      <c r="X712" s="170"/>
      <c r="Y712" s="170"/>
      <c r="Z712" s="170"/>
    </row>
    <row r="713" spans="1:26" ht="15.75" customHeight="1" x14ac:dyDescent="0.2">
      <c r="A713" s="170"/>
      <c r="B713" s="170"/>
      <c r="C713" s="170"/>
      <c r="D713" s="170"/>
      <c r="E713" s="170"/>
      <c r="F713" s="170"/>
      <c r="G713" s="170"/>
      <c r="H713" s="170"/>
      <c r="I713" s="170"/>
      <c r="J713" s="170"/>
      <c r="K713" s="170"/>
      <c r="L713" s="170"/>
      <c r="M713" s="170"/>
      <c r="N713" s="170"/>
      <c r="O713" s="170"/>
      <c r="P713" s="170"/>
      <c r="Q713" s="170"/>
      <c r="R713" s="170"/>
      <c r="S713" s="170"/>
      <c r="T713" s="170"/>
      <c r="U713" s="170"/>
      <c r="V713" s="170"/>
      <c r="W713" s="170"/>
      <c r="X713" s="170"/>
      <c r="Y713" s="170"/>
      <c r="Z713" s="170"/>
    </row>
    <row r="714" spans="1:26" ht="15.75" customHeight="1" x14ac:dyDescent="0.2">
      <c r="A714" s="170"/>
      <c r="B714" s="170"/>
      <c r="C714" s="170"/>
      <c r="D714" s="170"/>
      <c r="E714" s="170"/>
      <c r="F714" s="170"/>
      <c r="G714" s="170"/>
      <c r="H714" s="170"/>
      <c r="I714" s="170"/>
      <c r="J714" s="170"/>
      <c r="K714" s="170"/>
      <c r="L714" s="170"/>
      <c r="M714" s="170"/>
      <c r="N714" s="170"/>
      <c r="O714" s="170"/>
      <c r="P714" s="170"/>
      <c r="Q714" s="170"/>
      <c r="R714" s="170"/>
      <c r="S714" s="170"/>
      <c r="T714" s="170"/>
      <c r="U714" s="170"/>
      <c r="V714" s="170"/>
      <c r="W714" s="170"/>
      <c r="X714" s="170"/>
      <c r="Y714" s="170"/>
      <c r="Z714" s="170"/>
    </row>
    <row r="715" spans="1:26" ht="15.75" customHeight="1" x14ac:dyDescent="0.2">
      <c r="A715" s="170"/>
      <c r="B715" s="170"/>
      <c r="C715" s="170"/>
      <c r="D715" s="170"/>
      <c r="E715" s="170"/>
      <c r="F715" s="170"/>
      <c r="G715" s="170"/>
      <c r="H715" s="170"/>
      <c r="I715" s="170"/>
      <c r="J715" s="170"/>
      <c r="K715" s="170"/>
      <c r="L715" s="170"/>
      <c r="M715" s="170"/>
      <c r="N715" s="170"/>
      <c r="O715" s="170"/>
      <c r="P715" s="170"/>
      <c r="Q715" s="170"/>
      <c r="R715" s="170"/>
      <c r="S715" s="170"/>
      <c r="T715" s="170"/>
      <c r="U715" s="170"/>
      <c r="V715" s="170"/>
      <c r="W715" s="170"/>
      <c r="X715" s="170"/>
      <c r="Y715" s="170"/>
      <c r="Z715" s="170"/>
    </row>
    <row r="716" spans="1:26" ht="15.75" customHeight="1" x14ac:dyDescent="0.2">
      <c r="A716" s="170"/>
      <c r="B716" s="170"/>
      <c r="C716" s="170"/>
      <c r="D716" s="170"/>
      <c r="E716" s="170"/>
      <c r="F716" s="170"/>
      <c r="G716" s="170"/>
      <c r="H716" s="170"/>
      <c r="I716" s="170"/>
      <c r="J716" s="170"/>
      <c r="K716" s="170"/>
      <c r="L716" s="170"/>
      <c r="M716" s="170"/>
      <c r="N716" s="170"/>
      <c r="O716" s="170"/>
      <c r="P716" s="170"/>
      <c r="Q716" s="170"/>
      <c r="R716" s="170"/>
      <c r="S716" s="170"/>
      <c r="T716" s="170"/>
      <c r="U716" s="170"/>
      <c r="V716" s="170"/>
      <c r="W716" s="170"/>
      <c r="X716" s="170"/>
      <c r="Y716" s="170"/>
      <c r="Z716" s="170"/>
    </row>
    <row r="717" spans="1:26" ht="15.75" customHeight="1" x14ac:dyDescent="0.2">
      <c r="A717" s="170"/>
      <c r="B717" s="170"/>
      <c r="C717" s="170"/>
      <c r="D717" s="170"/>
      <c r="E717" s="170"/>
      <c r="F717" s="170"/>
      <c r="G717" s="170"/>
      <c r="H717" s="170"/>
      <c r="I717" s="170"/>
      <c r="J717" s="170"/>
      <c r="K717" s="170"/>
      <c r="L717" s="170"/>
      <c r="M717" s="170"/>
      <c r="N717" s="170"/>
      <c r="O717" s="170"/>
      <c r="P717" s="170"/>
      <c r="Q717" s="170"/>
      <c r="R717" s="170"/>
      <c r="S717" s="170"/>
      <c r="T717" s="170"/>
      <c r="U717" s="170"/>
      <c r="V717" s="170"/>
      <c r="W717" s="170"/>
      <c r="X717" s="170"/>
      <c r="Y717" s="170"/>
      <c r="Z717" s="170"/>
    </row>
    <row r="718" spans="1:26" ht="15.75" customHeight="1" x14ac:dyDescent="0.2">
      <c r="A718" s="170"/>
      <c r="B718" s="170"/>
      <c r="C718" s="170"/>
      <c r="D718" s="170"/>
      <c r="E718" s="170"/>
      <c r="F718" s="170"/>
      <c r="G718" s="170"/>
      <c r="H718" s="170"/>
      <c r="I718" s="170"/>
      <c r="J718" s="170"/>
      <c r="K718" s="170"/>
      <c r="L718" s="170"/>
      <c r="M718" s="170"/>
      <c r="N718" s="170"/>
      <c r="O718" s="170"/>
      <c r="P718" s="170"/>
      <c r="Q718" s="170"/>
      <c r="R718" s="170"/>
      <c r="S718" s="170"/>
      <c r="T718" s="170"/>
      <c r="U718" s="170"/>
      <c r="V718" s="170"/>
      <c r="W718" s="170"/>
      <c r="X718" s="170"/>
      <c r="Y718" s="170"/>
      <c r="Z718" s="170"/>
    </row>
    <row r="719" spans="1:26" ht="15.75" customHeight="1" x14ac:dyDescent="0.2">
      <c r="A719" s="170"/>
      <c r="B719" s="170"/>
      <c r="C719" s="170"/>
      <c r="D719" s="170"/>
      <c r="E719" s="170"/>
      <c r="F719" s="170"/>
      <c r="G719" s="170"/>
      <c r="H719" s="170"/>
      <c r="I719" s="170"/>
      <c r="J719" s="170"/>
      <c r="K719" s="170"/>
      <c r="L719" s="170"/>
      <c r="M719" s="170"/>
      <c r="N719" s="170"/>
      <c r="O719" s="170"/>
      <c r="P719" s="170"/>
      <c r="Q719" s="170"/>
      <c r="R719" s="170"/>
      <c r="S719" s="170"/>
      <c r="T719" s="170"/>
      <c r="U719" s="170"/>
      <c r="V719" s="170"/>
      <c r="W719" s="170"/>
      <c r="X719" s="170"/>
      <c r="Y719" s="170"/>
      <c r="Z719" s="170"/>
    </row>
    <row r="720" spans="1:26" ht="15.75" customHeight="1" x14ac:dyDescent="0.2">
      <c r="A720" s="170"/>
      <c r="B720" s="170"/>
      <c r="C720" s="170"/>
      <c r="D720" s="170"/>
      <c r="E720" s="170"/>
      <c r="F720" s="170"/>
      <c r="G720" s="170"/>
      <c r="H720" s="170"/>
      <c r="I720" s="170"/>
      <c r="J720" s="170"/>
      <c r="K720" s="170"/>
      <c r="L720" s="170"/>
      <c r="M720" s="170"/>
      <c r="N720" s="170"/>
      <c r="O720" s="170"/>
      <c r="P720" s="170"/>
      <c r="Q720" s="170"/>
      <c r="R720" s="170"/>
      <c r="S720" s="170"/>
      <c r="T720" s="170"/>
      <c r="U720" s="170"/>
      <c r="V720" s="170"/>
      <c r="W720" s="170"/>
      <c r="X720" s="170"/>
      <c r="Y720" s="170"/>
      <c r="Z720" s="170"/>
    </row>
    <row r="721" spans="1:26" ht="15.75" customHeight="1" x14ac:dyDescent="0.2">
      <c r="A721" s="170"/>
      <c r="B721" s="170"/>
      <c r="C721" s="170"/>
      <c r="D721" s="170"/>
      <c r="E721" s="170"/>
      <c r="F721" s="170"/>
      <c r="G721" s="170"/>
      <c r="H721" s="170"/>
      <c r="I721" s="170"/>
      <c r="J721" s="170"/>
      <c r="K721" s="170"/>
      <c r="L721" s="170"/>
      <c r="M721" s="170"/>
      <c r="N721" s="170"/>
      <c r="O721" s="170"/>
      <c r="P721" s="170"/>
      <c r="Q721" s="170"/>
      <c r="R721" s="170"/>
      <c r="S721" s="170"/>
      <c r="T721" s="170"/>
      <c r="U721" s="170"/>
      <c r="V721" s="170"/>
      <c r="W721" s="170"/>
      <c r="X721" s="170"/>
      <c r="Y721" s="170"/>
      <c r="Z721" s="170"/>
    </row>
    <row r="722" spans="1:26" ht="15.75" customHeight="1" x14ac:dyDescent="0.2">
      <c r="A722" s="170"/>
      <c r="B722" s="170"/>
      <c r="C722" s="170"/>
      <c r="D722" s="170"/>
      <c r="E722" s="170"/>
      <c r="F722" s="170"/>
      <c r="G722" s="170"/>
      <c r="H722" s="170"/>
      <c r="I722" s="170"/>
      <c r="J722" s="170"/>
      <c r="K722" s="170"/>
      <c r="L722" s="170"/>
      <c r="M722" s="170"/>
      <c r="N722" s="170"/>
      <c r="O722" s="170"/>
      <c r="P722" s="170"/>
      <c r="Q722" s="170"/>
      <c r="R722" s="170"/>
      <c r="S722" s="170"/>
      <c r="T722" s="170"/>
      <c r="U722" s="170"/>
      <c r="V722" s="170"/>
      <c r="W722" s="170"/>
      <c r="X722" s="170"/>
      <c r="Y722" s="170"/>
      <c r="Z722" s="170"/>
    </row>
    <row r="723" spans="1:26" ht="15.75" customHeight="1" x14ac:dyDescent="0.2">
      <c r="A723" s="170"/>
      <c r="B723" s="170"/>
      <c r="C723" s="170"/>
      <c r="D723" s="170"/>
      <c r="E723" s="170"/>
      <c r="F723" s="170"/>
      <c r="G723" s="170"/>
      <c r="H723" s="170"/>
      <c r="I723" s="170"/>
      <c r="J723" s="170"/>
      <c r="K723" s="170"/>
      <c r="L723" s="170"/>
      <c r="M723" s="170"/>
      <c r="N723" s="170"/>
      <c r="O723" s="170"/>
      <c r="P723" s="170"/>
      <c r="Q723" s="170"/>
      <c r="R723" s="170"/>
      <c r="S723" s="170"/>
      <c r="T723" s="170"/>
      <c r="U723" s="170"/>
      <c r="V723" s="170"/>
      <c r="W723" s="170"/>
      <c r="X723" s="170"/>
      <c r="Y723" s="170"/>
      <c r="Z723" s="170"/>
    </row>
    <row r="724" spans="1:26" ht="15.75" customHeight="1" x14ac:dyDescent="0.2">
      <c r="A724" s="170"/>
      <c r="B724" s="170"/>
      <c r="C724" s="170"/>
      <c r="D724" s="170"/>
      <c r="E724" s="170"/>
      <c r="F724" s="170"/>
      <c r="G724" s="170"/>
      <c r="H724" s="170"/>
      <c r="I724" s="170"/>
      <c r="J724" s="170"/>
      <c r="K724" s="170"/>
      <c r="L724" s="170"/>
      <c r="M724" s="170"/>
      <c r="N724" s="170"/>
      <c r="O724" s="170"/>
      <c r="P724" s="170"/>
      <c r="Q724" s="170"/>
      <c r="R724" s="170"/>
      <c r="S724" s="170"/>
      <c r="T724" s="170"/>
      <c r="U724" s="170"/>
      <c r="V724" s="170"/>
      <c r="W724" s="170"/>
      <c r="X724" s="170"/>
      <c r="Y724" s="170"/>
      <c r="Z724" s="170"/>
    </row>
    <row r="725" spans="1:26" ht="15.75" customHeight="1" x14ac:dyDescent="0.2">
      <c r="A725" s="170"/>
      <c r="B725" s="170"/>
      <c r="C725" s="170"/>
      <c r="D725" s="170"/>
      <c r="E725" s="170"/>
      <c r="F725" s="170"/>
      <c r="G725" s="170"/>
      <c r="H725" s="170"/>
      <c r="I725" s="170"/>
      <c r="J725" s="170"/>
      <c r="K725" s="170"/>
      <c r="L725" s="170"/>
      <c r="M725" s="170"/>
      <c r="N725" s="170"/>
      <c r="O725" s="170"/>
      <c r="P725" s="170"/>
      <c r="Q725" s="170"/>
      <c r="R725" s="170"/>
      <c r="S725" s="170"/>
      <c r="T725" s="170"/>
      <c r="U725" s="170"/>
      <c r="V725" s="170"/>
      <c r="W725" s="170"/>
      <c r="X725" s="170"/>
      <c r="Y725" s="170"/>
      <c r="Z725" s="170"/>
    </row>
    <row r="726" spans="1:26" ht="15.75" customHeight="1" x14ac:dyDescent="0.2">
      <c r="A726" s="170"/>
      <c r="B726" s="170"/>
      <c r="C726" s="170"/>
      <c r="D726" s="170"/>
      <c r="E726" s="170"/>
      <c r="F726" s="170"/>
      <c r="G726" s="170"/>
      <c r="H726" s="170"/>
      <c r="I726" s="170"/>
      <c r="J726" s="170"/>
      <c r="K726" s="170"/>
      <c r="L726" s="170"/>
      <c r="M726" s="170"/>
      <c r="N726" s="170"/>
      <c r="O726" s="170"/>
      <c r="P726" s="170"/>
      <c r="Q726" s="170"/>
      <c r="R726" s="170"/>
      <c r="S726" s="170"/>
      <c r="T726" s="170"/>
      <c r="U726" s="170"/>
      <c r="V726" s="170"/>
      <c r="W726" s="170"/>
      <c r="X726" s="170"/>
      <c r="Y726" s="170"/>
      <c r="Z726" s="170"/>
    </row>
    <row r="727" spans="1:26" ht="15.75" customHeight="1" x14ac:dyDescent="0.2">
      <c r="A727" s="170"/>
      <c r="B727" s="170"/>
      <c r="C727" s="170"/>
      <c r="D727" s="170"/>
      <c r="E727" s="170"/>
      <c r="F727" s="170"/>
      <c r="G727" s="170"/>
      <c r="H727" s="170"/>
      <c r="I727" s="170"/>
      <c r="J727" s="170"/>
      <c r="K727" s="170"/>
      <c r="L727" s="170"/>
      <c r="M727" s="170"/>
      <c r="N727" s="170"/>
      <c r="O727" s="170"/>
      <c r="P727" s="170"/>
      <c r="Q727" s="170"/>
      <c r="R727" s="170"/>
      <c r="S727" s="170"/>
      <c r="T727" s="170"/>
      <c r="U727" s="170"/>
      <c r="V727" s="170"/>
      <c r="W727" s="170"/>
      <c r="X727" s="170"/>
      <c r="Y727" s="170"/>
      <c r="Z727" s="170"/>
    </row>
    <row r="728" spans="1:26" ht="15.75" customHeight="1" x14ac:dyDescent="0.2">
      <c r="A728" s="170"/>
      <c r="B728" s="170"/>
      <c r="C728" s="170"/>
      <c r="D728" s="170"/>
      <c r="E728" s="170"/>
      <c r="F728" s="170"/>
      <c r="G728" s="170"/>
      <c r="H728" s="170"/>
      <c r="I728" s="170"/>
      <c r="J728" s="170"/>
      <c r="K728" s="170"/>
      <c r="L728" s="170"/>
      <c r="M728" s="170"/>
      <c r="N728" s="170"/>
      <c r="O728" s="170"/>
      <c r="P728" s="170"/>
      <c r="Q728" s="170"/>
      <c r="R728" s="170"/>
      <c r="S728" s="170"/>
      <c r="T728" s="170"/>
      <c r="U728" s="170"/>
      <c r="V728" s="170"/>
      <c r="W728" s="170"/>
      <c r="X728" s="170"/>
      <c r="Y728" s="170"/>
      <c r="Z728" s="170"/>
    </row>
    <row r="729" spans="1:26" ht="15.75" customHeight="1" x14ac:dyDescent="0.2">
      <c r="A729" s="170"/>
      <c r="B729" s="170"/>
      <c r="C729" s="170"/>
      <c r="D729" s="170"/>
      <c r="E729" s="170"/>
      <c r="F729" s="170"/>
      <c r="G729" s="170"/>
      <c r="H729" s="170"/>
      <c r="I729" s="170"/>
      <c r="J729" s="170"/>
      <c r="K729" s="170"/>
      <c r="L729" s="170"/>
      <c r="M729" s="170"/>
      <c r="N729" s="170"/>
      <c r="O729" s="170"/>
      <c r="P729" s="170"/>
      <c r="Q729" s="170"/>
      <c r="R729" s="170"/>
      <c r="S729" s="170"/>
      <c r="T729" s="170"/>
      <c r="U729" s="170"/>
      <c r="V729" s="170"/>
      <c r="W729" s="170"/>
      <c r="X729" s="170"/>
      <c r="Y729" s="170"/>
      <c r="Z729" s="170"/>
    </row>
    <row r="730" spans="1:26" ht="15.75" customHeight="1" x14ac:dyDescent="0.2">
      <c r="A730" s="170"/>
      <c r="B730" s="170"/>
      <c r="C730" s="170"/>
      <c r="D730" s="170"/>
      <c r="E730" s="170"/>
      <c r="F730" s="170"/>
      <c r="G730" s="170"/>
      <c r="H730" s="170"/>
      <c r="I730" s="170"/>
      <c r="J730" s="170"/>
      <c r="K730" s="170"/>
      <c r="L730" s="170"/>
      <c r="M730" s="170"/>
      <c r="N730" s="170"/>
      <c r="O730" s="170"/>
      <c r="P730" s="170"/>
      <c r="Q730" s="170"/>
      <c r="R730" s="170"/>
      <c r="S730" s="170"/>
      <c r="T730" s="170"/>
      <c r="U730" s="170"/>
      <c r="V730" s="170"/>
      <c r="W730" s="170"/>
      <c r="X730" s="170"/>
      <c r="Y730" s="170"/>
      <c r="Z730" s="170"/>
    </row>
    <row r="731" spans="1:26" ht="15.75" customHeight="1" x14ac:dyDescent="0.2">
      <c r="A731" s="170"/>
      <c r="B731" s="170"/>
      <c r="C731" s="170"/>
      <c r="D731" s="170"/>
      <c r="E731" s="170"/>
      <c r="F731" s="170"/>
      <c r="G731" s="170"/>
      <c r="H731" s="170"/>
      <c r="I731" s="170"/>
      <c r="J731" s="170"/>
      <c r="K731" s="170"/>
      <c r="L731" s="170"/>
      <c r="M731" s="170"/>
      <c r="N731" s="170"/>
      <c r="O731" s="170"/>
      <c r="P731" s="170"/>
      <c r="Q731" s="170"/>
      <c r="R731" s="170"/>
      <c r="S731" s="170"/>
      <c r="T731" s="170"/>
      <c r="U731" s="170"/>
      <c r="V731" s="170"/>
      <c r="W731" s="170"/>
      <c r="X731" s="170"/>
      <c r="Y731" s="170"/>
      <c r="Z731" s="170"/>
    </row>
    <row r="732" spans="1:26" ht="15.75" customHeight="1" x14ac:dyDescent="0.2">
      <c r="A732" s="170"/>
      <c r="B732" s="170"/>
      <c r="C732" s="170"/>
      <c r="D732" s="170"/>
      <c r="E732" s="170"/>
      <c r="F732" s="170"/>
      <c r="G732" s="170"/>
      <c r="H732" s="170"/>
      <c r="I732" s="170"/>
      <c r="J732" s="170"/>
      <c r="K732" s="170"/>
      <c r="L732" s="170"/>
      <c r="M732" s="170"/>
      <c r="N732" s="170"/>
      <c r="O732" s="170"/>
      <c r="P732" s="170"/>
      <c r="Q732" s="170"/>
      <c r="R732" s="170"/>
      <c r="S732" s="170"/>
      <c r="T732" s="170"/>
      <c r="U732" s="170"/>
      <c r="V732" s="170"/>
      <c r="W732" s="170"/>
      <c r="X732" s="170"/>
      <c r="Y732" s="170"/>
      <c r="Z732" s="170"/>
    </row>
    <row r="733" spans="1:26" ht="15.75" customHeight="1" x14ac:dyDescent="0.2">
      <c r="A733" s="170"/>
      <c r="B733" s="170"/>
      <c r="C733" s="170"/>
      <c r="D733" s="170"/>
      <c r="E733" s="170"/>
      <c r="F733" s="170"/>
      <c r="G733" s="170"/>
      <c r="H733" s="170"/>
      <c r="I733" s="170"/>
      <c r="J733" s="170"/>
      <c r="K733" s="170"/>
      <c r="L733" s="170"/>
      <c r="M733" s="170"/>
      <c r="N733" s="170"/>
      <c r="O733" s="170"/>
      <c r="P733" s="170"/>
      <c r="Q733" s="170"/>
      <c r="R733" s="170"/>
      <c r="S733" s="170"/>
      <c r="T733" s="170"/>
      <c r="U733" s="170"/>
      <c r="V733" s="170"/>
      <c r="W733" s="170"/>
      <c r="X733" s="170"/>
      <c r="Y733" s="170"/>
      <c r="Z733" s="170"/>
    </row>
    <row r="734" spans="1:26" ht="15.75" customHeight="1" x14ac:dyDescent="0.2">
      <c r="A734" s="170"/>
      <c r="B734" s="170"/>
      <c r="C734" s="170"/>
      <c r="D734" s="170"/>
      <c r="E734" s="170"/>
      <c r="F734" s="170"/>
      <c r="G734" s="170"/>
      <c r="H734" s="170"/>
      <c r="I734" s="170"/>
      <c r="J734" s="170"/>
      <c r="K734" s="170"/>
      <c r="L734" s="170"/>
      <c r="M734" s="170"/>
      <c r="N734" s="170"/>
      <c r="O734" s="170"/>
      <c r="P734" s="170"/>
      <c r="Q734" s="170"/>
      <c r="R734" s="170"/>
      <c r="S734" s="170"/>
      <c r="T734" s="170"/>
      <c r="U734" s="170"/>
      <c r="V734" s="170"/>
      <c r="W734" s="170"/>
      <c r="X734" s="170"/>
      <c r="Y734" s="170"/>
      <c r="Z734" s="170"/>
    </row>
    <row r="735" spans="1:26" ht="15.75" customHeight="1" x14ac:dyDescent="0.2">
      <c r="A735" s="170"/>
      <c r="B735" s="170"/>
      <c r="C735" s="170"/>
      <c r="D735" s="170"/>
      <c r="E735" s="170"/>
      <c r="F735" s="170"/>
      <c r="G735" s="170"/>
      <c r="H735" s="170"/>
      <c r="I735" s="170"/>
      <c r="J735" s="170"/>
      <c r="K735" s="170"/>
      <c r="L735" s="170"/>
      <c r="M735" s="170"/>
      <c r="N735" s="170"/>
      <c r="O735" s="170"/>
      <c r="P735" s="170"/>
      <c r="Q735" s="170"/>
      <c r="R735" s="170"/>
      <c r="S735" s="170"/>
      <c r="T735" s="170"/>
      <c r="U735" s="170"/>
      <c r="V735" s="170"/>
      <c r="W735" s="170"/>
      <c r="X735" s="170"/>
      <c r="Y735" s="170"/>
      <c r="Z735" s="170"/>
    </row>
    <row r="736" spans="1:26" ht="15.75" customHeight="1" x14ac:dyDescent="0.2">
      <c r="A736" s="170"/>
      <c r="B736" s="170"/>
      <c r="C736" s="170"/>
      <c r="D736" s="170"/>
      <c r="E736" s="170"/>
      <c r="F736" s="170"/>
      <c r="G736" s="170"/>
      <c r="H736" s="170"/>
      <c r="I736" s="170"/>
      <c r="J736" s="170"/>
      <c r="K736" s="170"/>
      <c r="L736" s="170"/>
      <c r="M736" s="170"/>
      <c r="N736" s="170"/>
      <c r="O736" s="170"/>
      <c r="P736" s="170"/>
      <c r="Q736" s="170"/>
      <c r="R736" s="170"/>
      <c r="S736" s="170"/>
      <c r="T736" s="170"/>
      <c r="U736" s="170"/>
      <c r="V736" s="170"/>
      <c r="W736" s="170"/>
      <c r="X736" s="170"/>
      <c r="Y736" s="170"/>
      <c r="Z736" s="170"/>
    </row>
    <row r="737" spans="1:26" ht="15.75" customHeight="1" x14ac:dyDescent="0.2">
      <c r="A737" s="170"/>
      <c r="B737" s="170"/>
      <c r="C737" s="170"/>
      <c r="D737" s="170"/>
      <c r="E737" s="170"/>
      <c r="F737" s="170"/>
      <c r="G737" s="170"/>
      <c r="H737" s="170"/>
      <c r="I737" s="170"/>
      <c r="J737" s="170"/>
      <c r="K737" s="170"/>
      <c r="L737" s="170"/>
      <c r="M737" s="170"/>
      <c r="N737" s="170"/>
      <c r="O737" s="170"/>
      <c r="P737" s="170"/>
      <c r="Q737" s="170"/>
      <c r="R737" s="170"/>
      <c r="S737" s="170"/>
      <c r="T737" s="170"/>
      <c r="U737" s="170"/>
      <c r="V737" s="170"/>
      <c r="W737" s="170"/>
      <c r="X737" s="170"/>
      <c r="Y737" s="170"/>
      <c r="Z737" s="170"/>
    </row>
    <row r="738" spans="1:26" ht="15.75" customHeight="1" x14ac:dyDescent="0.2">
      <c r="A738" s="170"/>
      <c r="B738" s="170"/>
      <c r="C738" s="170"/>
      <c r="D738" s="170"/>
      <c r="E738" s="170"/>
      <c r="F738" s="170"/>
      <c r="G738" s="170"/>
      <c r="H738" s="170"/>
      <c r="I738" s="170"/>
      <c r="J738" s="170"/>
      <c r="K738" s="170"/>
      <c r="L738" s="170"/>
      <c r="M738" s="170"/>
      <c r="N738" s="170"/>
      <c r="O738" s="170"/>
      <c r="P738" s="170"/>
      <c r="Q738" s="170"/>
      <c r="R738" s="170"/>
      <c r="S738" s="170"/>
      <c r="T738" s="170"/>
      <c r="U738" s="170"/>
      <c r="V738" s="170"/>
      <c r="W738" s="170"/>
      <c r="X738" s="170"/>
      <c r="Y738" s="170"/>
      <c r="Z738" s="170"/>
    </row>
    <row r="739" spans="1:26" ht="15.75" customHeight="1" x14ac:dyDescent="0.2">
      <c r="A739" s="170"/>
      <c r="B739" s="170"/>
      <c r="C739" s="170"/>
      <c r="D739" s="170"/>
      <c r="E739" s="170"/>
      <c r="F739" s="170"/>
      <c r="G739" s="170"/>
      <c r="H739" s="170"/>
      <c r="I739" s="170"/>
      <c r="J739" s="170"/>
      <c r="K739" s="170"/>
      <c r="L739" s="170"/>
      <c r="M739" s="170"/>
      <c r="N739" s="170"/>
      <c r="O739" s="170"/>
      <c r="P739" s="170"/>
      <c r="Q739" s="170"/>
      <c r="R739" s="170"/>
      <c r="S739" s="170"/>
      <c r="T739" s="170"/>
      <c r="U739" s="170"/>
      <c r="V739" s="170"/>
      <c r="W739" s="170"/>
      <c r="X739" s="170"/>
      <c r="Y739" s="170"/>
      <c r="Z739" s="170"/>
    </row>
    <row r="740" spans="1:26" ht="15.75" customHeight="1" x14ac:dyDescent="0.2">
      <c r="A740" s="170"/>
      <c r="B740" s="170"/>
      <c r="C740" s="170"/>
      <c r="D740" s="170"/>
      <c r="E740" s="170"/>
      <c r="F740" s="170"/>
      <c r="G740" s="170"/>
      <c r="H740" s="170"/>
      <c r="I740" s="170"/>
      <c r="J740" s="170"/>
      <c r="K740" s="170"/>
      <c r="L740" s="170"/>
      <c r="M740" s="170"/>
      <c r="N740" s="170"/>
      <c r="O740" s="170"/>
      <c r="P740" s="170"/>
      <c r="Q740" s="170"/>
      <c r="R740" s="170"/>
      <c r="S740" s="170"/>
      <c r="T740" s="170"/>
      <c r="U740" s="170"/>
      <c r="V740" s="170"/>
      <c r="W740" s="170"/>
      <c r="X740" s="170"/>
      <c r="Y740" s="170"/>
      <c r="Z740" s="170"/>
    </row>
    <row r="741" spans="1:26" ht="15.75" customHeight="1" x14ac:dyDescent="0.2">
      <c r="A741" s="170"/>
      <c r="B741" s="170"/>
      <c r="C741" s="170"/>
      <c r="D741" s="170"/>
      <c r="E741" s="170"/>
      <c r="F741" s="170"/>
      <c r="G741" s="170"/>
      <c r="H741" s="170"/>
      <c r="I741" s="170"/>
      <c r="J741" s="170"/>
      <c r="K741" s="170"/>
      <c r="L741" s="170"/>
      <c r="M741" s="170"/>
      <c r="N741" s="170"/>
      <c r="O741" s="170"/>
      <c r="P741" s="170"/>
      <c r="Q741" s="170"/>
      <c r="R741" s="170"/>
      <c r="S741" s="170"/>
      <c r="T741" s="170"/>
      <c r="U741" s="170"/>
      <c r="V741" s="170"/>
      <c r="W741" s="170"/>
      <c r="X741" s="170"/>
      <c r="Y741" s="170"/>
      <c r="Z741" s="170"/>
    </row>
    <row r="742" spans="1:26" ht="15.75" customHeight="1" x14ac:dyDescent="0.2">
      <c r="A742" s="170"/>
      <c r="B742" s="170"/>
      <c r="C742" s="170"/>
      <c r="D742" s="170"/>
      <c r="E742" s="170"/>
      <c r="F742" s="170"/>
      <c r="G742" s="170"/>
      <c r="H742" s="170"/>
      <c r="I742" s="170"/>
      <c r="J742" s="170"/>
      <c r="K742" s="170"/>
      <c r="L742" s="170"/>
      <c r="M742" s="170"/>
      <c r="N742" s="170"/>
      <c r="O742" s="170"/>
      <c r="P742" s="170"/>
      <c r="Q742" s="170"/>
      <c r="R742" s="170"/>
      <c r="S742" s="170"/>
      <c r="T742" s="170"/>
      <c r="U742" s="170"/>
      <c r="V742" s="170"/>
      <c r="W742" s="170"/>
      <c r="X742" s="170"/>
      <c r="Y742" s="170"/>
      <c r="Z742" s="170"/>
    </row>
    <row r="743" spans="1:26" ht="15.75" customHeight="1" x14ac:dyDescent="0.2">
      <c r="A743" s="170"/>
      <c r="B743" s="170"/>
      <c r="C743" s="170"/>
      <c r="D743" s="170"/>
      <c r="E743" s="170"/>
      <c r="F743" s="170"/>
      <c r="G743" s="170"/>
      <c r="H743" s="170"/>
      <c r="I743" s="170"/>
      <c r="J743" s="170"/>
      <c r="K743" s="170"/>
      <c r="L743" s="170"/>
      <c r="M743" s="170"/>
      <c r="N743" s="170"/>
      <c r="O743" s="170"/>
      <c r="P743" s="170"/>
      <c r="Q743" s="170"/>
      <c r="R743" s="170"/>
      <c r="S743" s="170"/>
      <c r="T743" s="170"/>
      <c r="U743" s="170"/>
      <c r="V743" s="170"/>
      <c r="W743" s="170"/>
      <c r="X743" s="170"/>
      <c r="Y743" s="170"/>
      <c r="Z743" s="170"/>
    </row>
    <row r="744" spans="1:26" ht="15.75" customHeight="1" x14ac:dyDescent="0.2">
      <c r="A744" s="170"/>
      <c r="B744" s="170"/>
      <c r="C744" s="170"/>
      <c r="D744" s="170"/>
      <c r="E744" s="170"/>
      <c r="F744" s="170"/>
      <c r="G744" s="170"/>
      <c r="H744" s="170"/>
      <c r="I744" s="170"/>
      <c r="J744" s="170"/>
      <c r="K744" s="170"/>
      <c r="L744" s="170"/>
      <c r="M744" s="170"/>
      <c r="N744" s="170"/>
      <c r="O744" s="170"/>
      <c r="P744" s="170"/>
      <c r="Q744" s="170"/>
      <c r="R744" s="170"/>
      <c r="S744" s="170"/>
      <c r="T744" s="170"/>
      <c r="U744" s="170"/>
      <c r="V744" s="170"/>
      <c r="W744" s="170"/>
      <c r="X744" s="170"/>
      <c r="Y744" s="170"/>
      <c r="Z744" s="170"/>
    </row>
    <row r="745" spans="1:26" ht="15.75" customHeight="1" x14ac:dyDescent="0.2">
      <c r="A745" s="170"/>
      <c r="B745" s="170"/>
      <c r="C745" s="170"/>
      <c r="D745" s="170"/>
      <c r="E745" s="170"/>
      <c r="F745" s="170"/>
      <c r="G745" s="170"/>
      <c r="H745" s="170"/>
      <c r="I745" s="170"/>
      <c r="J745" s="170"/>
      <c r="K745" s="170"/>
      <c r="L745" s="170"/>
      <c r="M745" s="170"/>
      <c r="N745" s="170"/>
      <c r="O745" s="170"/>
      <c r="P745" s="170"/>
      <c r="Q745" s="170"/>
      <c r="R745" s="170"/>
      <c r="S745" s="170"/>
      <c r="T745" s="170"/>
      <c r="U745" s="170"/>
      <c r="V745" s="170"/>
      <c r="W745" s="170"/>
      <c r="X745" s="170"/>
      <c r="Y745" s="170"/>
      <c r="Z745" s="170"/>
    </row>
    <row r="746" spans="1:26" ht="15.75" customHeight="1" x14ac:dyDescent="0.2">
      <c r="A746" s="170"/>
      <c r="B746" s="170"/>
      <c r="C746" s="170"/>
      <c r="D746" s="170"/>
      <c r="E746" s="170"/>
      <c r="F746" s="170"/>
      <c r="G746" s="170"/>
      <c r="H746" s="170"/>
      <c r="I746" s="170"/>
      <c r="J746" s="170"/>
      <c r="K746" s="170"/>
      <c r="L746" s="170"/>
      <c r="M746" s="170"/>
      <c r="N746" s="170"/>
      <c r="O746" s="170"/>
      <c r="P746" s="170"/>
      <c r="Q746" s="170"/>
      <c r="R746" s="170"/>
      <c r="S746" s="170"/>
      <c r="T746" s="170"/>
      <c r="U746" s="170"/>
      <c r="V746" s="170"/>
      <c r="W746" s="170"/>
      <c r="X746" s="170"/>
      <c r="Y746" s="170"/>
      <c r="Z746" s="170"/>
    </row>
    <row r="747" spans="1:26" ht="15.75" customHeight="1" x14ac:dyDescent="0.2">
      <c r="A747" s="170"/>
      <c r="B747" s="170"/>
      <c r="C747" s="170"/>
      <c r="D747" s="170"/>
      <c r="E747" s="170"/>
      <c r="F747" s="170"/>
      <c r="G747" s="170"/>
      <c r="H747" s="170"/>
      <c r="I747" s="170"/>
      <c r="J747" s="170"/>
      <c r="K747" s="170"/>
      <c r="L747" s="170"/>
      <c r="M747" s="170"/>
      <c r="N747" s="170"/>
      <c r="O747" s="170"/>
      <c r="P747" s="170"/>
      <c r="Q747" s="170"/>
      <c r="R747" s="170"/>
      <c r="S747" s="170"/>
      <c r="T747" s="170"/>
      <c r="U747" s="170"/>
      <c r="V747" s="170"/>
      <c r="W747" s="170"/>
      <c r="X747" s="170"/>
      <c r="Y747" s="170"/>
      <c r="Z747" s="170"/>
    </row>
    <row r="748" spans="1:26" ht="15.75" customHeight="1" x14ac:dyDescent="0.2">
      <c r="A748" s="170"/>
      <c r="B748" s="170"/>
      <c r="C748" s="170"/>
      <c r="D748" s="170"/>
      <c r="E748" s="170"/>
      <c r="F748" s="170"/>
      <c r="G748" s="170"/>
      <c r="H748" s="170"/>
      <c r="I748" s="170"/>
      <c r="J748" s="170"/>
      <c r="K748" s="170"/>
      <c r="L748" s="170"/>
      <c r="M748" s="170"/>
      <c r="N748" s="170"/>
      <c r="O748" s="170"/>
      <c r="P748" s="170"/>
      <c r="Q748" s="170"/>
      <c r="R748" s="170"/>
      <c r="S748" s="170"/>
      <c r="T748" s="170"/>
      <c r="U748" s="170"/>
      <c r="V748" s="170"/>
      <c r="W748" s="170"/>
      <c r="X748" s="170"/>
      <c r="Y748" s="170"/>
      <c r="Z748" s="170"/>
    </row>
    <row r="749" spans="1:26" ht="15.75" customHeight="1" x14ac:dyDescent="0.2">
      <c r="A749" s="170"/>
      <c r="B749" s="170"/>
      <c r="C749" s="170"/>
      <c r="D749" s="170"/>
      <c r="E749" s="170"/>
      <c r="F749" s="170"/>
      <c r="G749" s="170"/>
      <c r="H749" s="170"/>
      <c r="I749" s="170"/>
      <c r="J749" s="170"/>
      <c r="K749" s="170"/>
      <c r="L749" s="170"/>
      <c r="M749" s="170"/>
      <c r="N749" s="170"/>
      <c r="O749" s="170"/>
      <c r="P749" s="170"/>
      <c r="Q749" s="170"/>
      <c r="R749" s="170"/>
      <c r="S749" s="170"/>
      <c r="T749" s="170"/>
      <c r="U749" s="170"/>
      <c r="V749" s="170"/>
      <c r="W749" s="170"/>
      <c r="X749" s="170"/>
      <c r="Y749" s="170"/>
      <c r="Z749" s="170"/>
    </row>
    <row r="750" spans="1:26" ht="15.75" customHeight="1" x14ac:dyDescent="0.2">
      <c r="A750" s="170"/>
      <c r="B750" s="170"/>
      <c r="C750" s="170"/>
      <c r="D750" s="170"/>
      <c r="E750" s="170"/>
      <c r="F750" s="170"/>
      <c r="G750" s="170"/>
      <c r="H750" s="170"/>
      <c r="I750" s="170"/>
      <c r="J750" s="170"/>
      <c r="K750" s="170"/>
      <c r="L750" s="170"/>
      <c r="M750" s="170"/>
      <c r="N750" s="170"/>
      <c r="O750" s="170"/>
      <c r="P750" s="170"/>
      <c r="Q750" s="170"/>
      <c r="R750" s="170"/>
      <c r="S750" s="170"/>
      <c r="T750" s="170"/>
      <c r="U750" s="170"/>
      <c r="V750" s="170"/>
      <c r="W750" s="170"/>
      <c r="X750" s="170"/>
      <c r="Y750" s="170"/>
      <c r="Z750" s="170"/>
    </row>
    <row r="751" spans="1:26" ht="15.75" customHeight="1" x14ac:dyDescent="0.2">
      <c r="A751" s="170"/>
      <c r="B751" s="170"/>
      <c r="C751" s="170"/>
      <c r="D751" s="170"/>
      <c r="E751" s="170"/>
      <c r="F751" s="170"/>
      <c r="G751" s="170"/>
      <c r="H751" s="170"/>
      <c r="I751" s="170"/>
      <c r="J751" s="170"/>
      <c r="K751" s="170"/>
      <c r="L751" s="170"/>
      <c r="M751" s="170"/>
      <c r="N751" s="170"/>
      <c r="O751" s="170"/>
      <c r="P751" s="170"/>
      <c r="Q751" s="170"/>
      <c r="R751" s="170"/>
      <c r="S751" s="170"/>
      <c r="T751" s="170"/>
      <c r="U751" s="170"/>
      <c r="V751" s="170"/>
      <c r="W751" s="170"/>
      <c r="X751" s="170"/>
      <c r="Y751" s="170"/>
      <c r="Z751" s="170"/>
    </row>
    <row r="752" spans="1:26" ht="15.75" customHeight="1" x14ac:dyDescent="0.2">
      <c r="A752" s="170"/>
      <c r="B752" s="170"/>
      <c r="C752" s="170"/>
      <c r="D752" s="170"/>
      <c r="E752" s="170"/>
      <c r="F752" s="170"/>
      <c r="G752" s="170"/>
      <c r="H752" s="170"/>
      <c r="I752" s="170"/>
      <c r="J752" s="170"/>
      <c r="K752" s="170"/>
      <c r="L752" s="170"/>
      <c r="M752" s="170"/>
      <c r="N752" s="170"/>
      <c r="O752" s="170"/>
      <c r="P752" s="170"/>
      <c r="Q752" s="170"/>
      <c r="R752" s="170"/>
      <c r="S752" s="170"/>
      <c r="T752" s="170"/>
      <c r="U752" s="170"/>
      <c r="V752" s="170"/>
      <c r="W752" s="170"/>
      <c r="X752" s="170"/>
      <c r="Y752" s="170"/>
      <c r="Z752" s="170"/>
    </row>
    <row r="753" spans="1:26" ht="15.75" customHeight="1" x14ac:dyDescent="0.2">
      <c r="A753" s="170"/>
      <c r="B753" s="170"/>
      <c r="C753" s="170"/>
      <c r="D753" s="170"/>
      <c r="E753" s="170"/>
      <c r="F753" s="170"/>
      <c r="G753" s="170"/>
      <c r="H753" s="170"/>
      <c r="I753" s="170"/>
      <c r="J753" s="170"/>
      <c r="K753" s="170"/>
      <c r="L753" s="170"/>
      <c r="M753" s="170"/>
      <c r="N753" s="170"/>
      <c r="O753" s="170"/>
      <c r="P753" s="170"/>
      <c r="Q753" s="170"/>
      <c r="R753" s="170"/>
      <c r="S753" s="170"/>
      <c r="T753" s="170"/>
      <c r="U753" s="170"/>
      <c r="V753" s="170"/>
      <c r="W753" s="170"/>
      <c r="X753" s="170"/>
      <c r="Y753" s="170"/>
      <c r="Z753" s="170"/>
    </row>
    <row r="754" spans="1:26" ht="15.75" customHeight="1" x14ac:dyDescent="0.2">
      <c r="A754" s="170"/>
      <c r="B754" s="170"/>
      <c r="C754" s="170"/>
      <c r="D754" s="170"/>
      <c r="E754" s="170"/>
      <c r="F754" s="170"/>
      <c r="G754" s="170"/>
      <c r="H754" s="170"/>
      <c r="I754" s="170"/>
      <c r="J754" s="170"/>
      <c r="K754" s="170"/>
      <c r="L754" s="170"/>
      <c r="M754" s="170"/>
      <c r="N754" s="170"/>
      <c r="O754" s="170"/>
      <c r="P754" s="170"/>
      <c r="Q754" s="170"/>
      <c r="R754" s="170"/>
      <c r="S754" s="170"/>
      <c r="T754" s="170"/>
      <c r="U754" s="170"/>
      <c r="V754" s="170"/>
      <c r="W754" s="170"/>
      <c r="X754" s="170"/>
      <c r="Y754" s="170"/>
      <c r="Z754" s="170"/>
    </row>
    <row r="755" spans="1:26" ht="15.75" customHeight="1" x14ac:dyDescent="0.2">
      <c r="A755" s="170"/>
      <c r="B755" s="170"/>
      <c r="C755" s="170"/>
      <c r="D755" s="170"/>
      <c r="E755" s="170"/>
      <c r="F755" s="170"/>
      <c r="G755" s="170"/>
      <c r="H755" s="170"/>
      <c r="I755" s="170"/>
      <c r="J755" s="170"/>
      <c r="K755" s="170"/>
      <c r="L755" s="170"/>
      <c r="M755" s="170"/>
      <c r="N755" s="170"/>
      <c r="O755" s="170"/>
      <c r="P755" s="170"/>
      <c r="Q755" s="170"/>
      <c r="R755" s="170"/>
      <c r="S755" s="170"/>
      <c r="T755" s="170"/>
      <c r="U755" s="170"/>
      <c r="V755" s="170"/>
      <c r="W755" s="170"/>
      <c r="X755" s="170"/>
      <c r="Y755" s="170"/>
      <c r="Z755" s="170"/>
    </row>
    <row r="756" spans="1:26" ht="15.75" customHeight="1" x14ac:dyDescent="0.2">
      <c r="A756" s="170"/>
      <c r="B756" s="170"/>
      <c r="C756" s="170"/>
      <c r="D756" s="170"/>
      <c r="E756" s="170"/>
      <c r="F756" s="170"/>
      <c r="G756" s="170"/>
      <c r="H756" s="170"/>
      <c r="I756" s="170"/>
      <c r="J756" s="170"/>
      <c r="K756" s="170"/>
      <c r="L756" s="170"/>
      <c r="M756" s="170"/>
      <c r="N756" s="170"/>
      <c r="O756" s="170"/>
      <c r="P756" s="170"/>
      <c r="Q756" s="170"/>
      <c r="R756" s="170"/>
      <c r="S756" s="170"/>
      <c r="T756" s="170"/>
      <c r="U756" s="170"/>
      <c r="V756" s="170"/>
      <c r="W756" s="170"/>
      <c r="X756" s="170"/>
      <c r="Y756" s="170"/>
      <c r="Z756" s="170"/>
    </row>
    <row r="757" spans="1:26" ht="15.75" customHeight="1" x14ac:dyDescent="0.2">
      <c r="A757" s="170"/>
      <c r="B757" s="170"/>
      <c r="C757" s="170"/>
      <c r="D757" s="170"/>
      <c r="E757" s="170"/>
      <c r="F757" s="170"/>
      <c r="G757" s="170"/>
      <c r="H757" s="170"/>
      <c r="I757" s="170"/>
      <c r="J757" s="170"/>
      <c r="K757" s="170"/>
      <c r="L757" s="170"/>
      <c r="M757" s="170"/>
      <c r="N757" s="170"/>
      <c r="O757" s="170"/>
      <c r="P757" s="170"/>
      <c r="Q757" s="170"/>
      <c r="R757" s="170"/>
      <c r="S757" s="170"/>
      <c r="T757" s="170"/>
      <c r="U757" s="170"/>
      <c r="V757" s="170"/>
      <c r="W757" s="170"/>
      <c r="X757" s="170"/>
      <c r="Y757" s="170"/>
      <c r="Z757" s="170"/>
    </row>
    <row r="758" spans="1:26" ht="15.75" customHeight="1" x14ac:dyDescent="0.2">
      <c r="A758" s="170"/>
      <c r="B758" s="170"/>
      <c r="C758" s="170"/>
      <c r="D758" s="170"/>
      <c r="E758" s="170"/>
      <c r="F758" s="170"/>
      <c r="G758" s="170"/>
      <c r="H758" s="170"/>
      <c r="I758" s="170"/>
      <c r="J758" s="170"/>
      <c r="K758" s="170"/>
      <c r="L758" s="170"/>
      <c r="M758" s="170"/>
      <c r="N758" s="170"/>
      <c r="O758" s="170"/>
      <c r="P758" s="170"/>
      <c r="Q758" s="170"/>
      <c r="R758" s="170"/>
      <c r="S758" s="170"/>
      <c r="T758" s="170"/>
      <c r="U758" s="170"/>
      <c r="V758" s="170"/>
      <c r="W758" s="170"/>
      <c r="X758" s="170"/>
      <c r="Y758" s="170"/>
      <c r="Z758" s="170"/>
    </row>
    <row r="759" spans="1:26" ht="15.75" customHeight="1" x14ac:dyDescent="0.2">
      <c r="A759" s="170"/>
      <c r="B759" s="170"/>
      <c r="C759" s="170"/>
      <c r="D759" s="170"/>
      <c r="E759" s="170"/>
      <c r="F759" s="170"/>
      <c r="G759" s="170"/>
      <c r="H759" s="170"/>
      <c r="I759" s="170"/>
      <c r="J759" s="170"/>
      <c r="K759" s="170"/>
      <c r="L759" s="170"/>
      <c r="M759" s="170"/>
      <c r="N759" s="170"/>
      <c r="O759" s="170"/>
      <c r="P759" s="170"/>
      <c r="Q759" s="170"/>
      <c r="R759" s="170"/>
      <c r="S759" s="170"/>
      <c r="T759" s="170"/>
      <c r="U759" s="170"/>
      <c r="V759" s="170"/>
      <c r="W759" s="170"/>
      <c r="X759" s="170"/>
      <c r="Y759" s="170"/>
      <c r="Z759" s="170"/>
    </row>
    <row r="760" spans="1:26" ht="15.75" customHeight="1" x14ac:dyDescent="0.2">
      <c r="A760" s="170"/>
      <c r="B760" s="170"/>
      <c r="C760" s="170"/>
      <c r="D760" s="170"/>
      <c r="E760" s="170"/>
      <c r="F760" s="170"/>
      <c r="G760" s="170"/>
      <c r="H760" s="170"/>
      <c r="I760" s="170"/>
      <c r="J760" s="170"/>
      <c r="K760" s="170"/>
      <c r="L760" s="170"/>
      <c r="M760" s="170"/>
      <c r="N760" s="170"/>
      <c r="O760" s="170"/>
      <c r="P760" s="170"/>
      <c r="Q760" s="170"/>
      <c r="R760" s="170"/>
      <c r="S760" s="170"/>
      <c r="T760" s="170"/>
      <c r="U760" s="170"/>
      <c r="V760" s="170"/>
      <c r="W760" s="170"/>
      <c r="X760" s="170"/>
      <c r="Y760" s="170"/>
      <c r="Z760" s="170"/>
    </row>
    <row r="761" spans="1:26" ht="15.75" customHeight="1" x14ac:dyDescent="0.2">
      <c r="A761" s="170"/>
      <c r="B761" s="170"/>
      <c r="C761" s="170"/>
      <c r="D761" s="170"/>
      <c r="E761" s="170"/>
      <c r="F761" s="170"/>
      <c r="G761" s="170"/>
      <c r="H761" s="170"/>
      <c r="I761" s="170"/>
      <c r="J761" s="170"/>
      <c r="K761" s="170"/>
      <c r="L761" s="170"/>
      <c r="M761" s="170"/>
      <c r="N761" s="170"/>
      <c r="O761" s="170"/>
      <c r="P761" s="170"/>
      <c r="Q761" s="170"/>
      <c r="R761" s="170"/>
      <c r="S761" s="170"/>
      <c r="T761" s="170"/>
      <c r="U761" s="170"/>
      <c r="V761" s="170"/>
      <c r="W761" s="170"/>
      <c r="X761" s="170"/>
      <c r="Y761" s="170"/>
      <c r="Z761" s="170"/>
    </row>
    <row r="762" spans="1:26" ht="15.75" customHeight="1" x14ac:dyDescent="0.2">
      <c r="A762" s="170"/>
      <c r="B762" s="170"/>
      <c r="C762" s="170"/>
      <c r="D762" s="170"/>
      <c r="E762" s="170"/>
      <c r="F762" s="170"/>
      <c r="G762" s="170"/>
      <c r="H762" s="170"/>
      <c r="I762" s="170"/>
      <c r="J762" s="170"/>
      <c r="K762" s="170"/>
      <c r="L762" s="170"/>
      <c r="M762" s="170"/>
      <c r="N762" s="170"/>
      <c r="O762" s="170"/>
      <c r="P762" s="170"/>
      <c r="Q762" s="170"/>
      <c r="R762" s="170"/>
      <c r="S762" s="170"/>
      <c r="T762" s="170"/>
      <c r="U762" s="170"/>
      <c r="V762" s="170"/>
      <c r="W762" s="170"/>
      <c r="X762" s="170"/>
      <c r="Y762" s="170"/>
      <c r="Z762" s="170"/>
    </row>
    <row r="763" spans="1:26" ht="15.75" customHeight="1" x14ac:dyDescent="0.2">
      <c r="A763" s="170"/>
      <c r="B763" s="170"/>
      <c r="C763" s="170"/>
      <c r="D763" s="170"/>
      <c r="E763" s="170"/>
      <c r="F763" s="170"/>
      <c r="G763" s="170"/>
      <c r="H763" s="170"/>
      <c r="I763" s="170"/>
      <c r="J763" s="170"/>
      <c r="K763" s="170"/>
      <c r="L763" s="170"/>
      <c r="M763" s="170"/>
      <c r="N763" s="170"/>
      <c r="O763" s="170"/>
      <c r="P763" s="170"/>
      <c r="Q763" s="170"/>
      <c r="R763" s="170"/>
      <c r="S763" s="170"/>
      <c r="T763" s="170"/>
      <c r="U763" s="170"/>
      <c r="V763" s="170"/>
      <c r="W763" s="170"/>
      <c r="X763" s="170"/>
      <c r="Y763" s="170"/>
      <c r="Z763" s="170"/>
    </row>
    <row r="764" spans="1:26" ht="15.75" customHeight="1" x14ac:dyDescent="0.2">
      <c r="A764" s="170"/>
      <c r="B764" s="170"/>
      <c r="C764" s="170"/>
      <c r="D764" s="170"/>
      <c r="E764" s="170"/>
      <c r="F764" s="170"/>
      <c r="G764" s="170"/>
      <c r="H764" s="170"/>
      <c r="I764" s="170"/>
      <c r="J764" s="170"/>
      <c r="K764" s="170"/>
      <c r="L764" s="170"/>
      <c r="M764" s="170"/>
      <c r="N764" s="170"/>
      <c r="O764" s="170"/>
      <c r="P764" s="170"/>
      <c r="Q764" s="170"/>
      <c r="R764" s="170"/>
      <c r="S764" s="170"/>
      <c r="T764" s="170"/>
      <c r="U764" s="170"/>
      <c r="V764" s="170"/>
      <c r="W764" s="170"/>
      <c r="X764" s="170"/>
      <c r="Y764" s="170"/>
      <c r="Z764" s="170"/>
    </row>
    <row r="765" spans="1:26" ht="15.75" customHeight="1" x14ac:dyDescent="0.2">
      <c r="A765" s="170"/>
      <c r="B765" s="170"/>
      <c r="C765" s="170"/>
      <c r="D765" s="170"/>
      <c r="E765" s="170"/>
      <c r="F765" s="170"/>
      <c r="G765" s="170"/>
      <c r="H765" s="170"/>
      <c r="I765" s="170"/>
      <c r="J765" s="170"/>
      <c r="K765" s="170"/>
      <c r="L765" s="170"/>
      <c r="M765" s="170"/>
      <c r="N765" s="170"/>
      <c r="O765" s="170"/>
      <c r="P765" s="170"/>
      <c r="Q765" s="170"/>
      <c r="R765" s="170"/>
      <c r="S765" s="170"/>
      <c r="T765" s="170"/>
      <c r="U765" s="170"/>
      <c r="V765" s="170"/>
      <c r="W765" s="170"/>
      <c r="X765" s="170"/>
      <c r="Y765" s="170"/>
      <c r="Z765" s="170"/>
    </row>
    <row r="766" spans="1:26" ht="15.75" customHeight="1" x14ac:dyDescent="0.2">
      <c r="A766" s="170"/>
      <c r="B766" s="170"/>
      <c r="C766" s="170"/>
      <c r="D766" s="170"/>
      <c r="E766" s="170"/>
      <c r="F766" s="170"/>
      <c r="G766" s="170"/>
      <c r="H766" s="170"/>
      <c r="I766" s="170"/>
      <c r="J766" s="170"/>
      <c r="K766" s="170"/>
      <c r="L766" s="170"/>
      <c r="M766" s="170"/>
      <c r="N766" s="170"/>
      <c r="O766" s="170"/>
      <c r="P766" s="170"/>
      <c r="Q766" s="170"/>
      <c r="R766" s="170"/>
      <c r="S766" s="170"/>
      <c r="T766" s="170"/>
      <c r="U766" s="170"/>
      <c r="V766" s="170"/>
      <c r="W766" s="170"/>
      <c r="X766" s="170"/>
      <c r="Y766" s="170"/>
      <c r="Z766" s="170"/>
    </row>
    <row r="767" spans="1:26" ht="15.75" customHeight="1" x14ac:dyDescent="0.2">
      <c r="A767" s="170"/>
      <c r="B767" s="170"/>
      <c r="C767" s="170"/>
      <c r="D767" s="170"/>
      <c r="E767" s="170"/>
      <c r="F767" s="170"/>
      <c r="G767" s="170"/>
      <c r="H767" s="170"/>
      <c r="I767" s="170"/>
      <c r="J767" s="170"/>
      <c r="K767" s="170"/>
      <c r="L767" s="170"/>
      <c r="M767" s="170"/>
      <c r="N767" s="170"/>
      <c r="O767" s="170"/>
      <c r="P767" s="170"/>
      <c r="Q767" s="170"/>
      <c r="R767" s="170"/>
      <c r="S767" s="170"/>
      <c r="T767" s="170"/>
      <c r="U767" s="170"/>
      <c r="V767" s="170"/>
      <c r="W767" s="170"/>
      <c r="X767" s="170"/>
      <c r="Y767" s="170"/>
      <c r="Z767" s="170"/>
    </row>
    <row r="768" spans="1:26" ht="15.75" customHeight="1" x14ac:dyDescent="0.2">
      <c r="A768" s="170"/>
      <c r="B768" s="170"/>
      <c r="C768" s="170"/>
      <c r="D768" s="170"/>
      <c r="E768" s="170"/>
      <c r="F768" s="170"/>
      <c r="G768" s="170"/>
      <c r="H768" s="170"/>
      <c r="I768" s="170"/>
      <c r="J768" s="170"/>
      <c r="K768" s="170"/>
      <c r="L768" s="170"/>
      <c r="M768" s="170"/>
      <c r="N768" s="170"/>
      <c r="O768" s="170"/>
      <c r="P768" s="170"/>
      <c r="Q768" s="170"/>
      <c r="R768" s="170"/>
      <c r="S768" s="170"/>
      <c r="T768" s="170"/>
      <c r="U768" s="170"/>
      <c r="V768" s="170"/>
      <c r="W768" s="170"/>
      <c r="X768" s="170"/>
      <c r="Y768" s="170"/>
      <c r="Z768" s="170"/>
    </row>
    <row r="769" spans="1:26" ht="15.75" customHeight="1" x14ac:dyDescent="0.2">
      <c r="A769" s="170"/>
      <c r="B769" s="170"/>
      <c r="C769" s="170"/>
      <c r="D769" s="170"/>
      <c r="E769" s="170"/>
      <c r="F769" s="170"/>
      <c r="G769" s="170"/>
      <c r="H769" s="170"/>
      <c r="I769" s="170"/>
      <c r="J769" s="170"/>
      <c r="K769" s="170"/>
      <c r="L769" s="170"/>
      <c r="M769" s="170"/>
      <c r="N769" s="170"/>
      <c r="O769" s="170"/>
      <c r="P769" s="170"/>
      <c r="Q769" s="170"/>
      <c r="R769" s="170"/>
      <c r="S769" s="170"/>
      <c r="T769" s="170"/>
      <c r="U769" s="170"/>
      <c r="V769" s="170"/>
      <c r="W769" s="170"/>
      <c r="X769" s="170"/>
      <c r="Y769" s="170"/>
      <c r="Z769" s="170"/>
    </row>
    <row r="770" spans="1:26" ht="15.75" customHeight="1" x14ac:dyDescent="0.2">
      <c r="A770" s="170"/>
      <c r="B770" s="170"/>
      <c r="C770" s="170"/>
      <c r="D770" s="170"/>
      <c r="E770" s="170"/>
      <c r="F770" s="170"/>
      <c r="G770" s="170"/>
      <c r="H770" s="170"/>
      <c r="I770" s="170"/>
      <c r="J770" s="170"/>
      <c r="K770" s="170"/>
      <c r="L770" s="170"/>
      <c r="M770" s="170"/>
      <c r="N770" s="170"/>
      <c r="O770" s="170"/>
      <c r="P770" s="170"/>
      <c r="Q770" s="170"/>
      <c r="R770" s="170"/>
      <c r="S770" s="170"/>
      <c r="T770" s="170"/>
      <c r="U770" s="170"/>
      <c r="V770" s="170"/>
      <c r="W770" s="170"/>
      <c r="X770" s="170"/>
      <c r="Y770" s="170"/>
      <c r="Z770" s="170"/>
    </row>
    <row r="771" spans="1:26" ht="15.75" customHeight="1" x14ac:dyDescent="0.2">
      <c r="A771" s="170"/>
      <c r="B771" s="170"/>
      <c r="C771" s="170"/>
      <c r="D771" s="170"/>
      <c r="E771" s="170"/>
      <c r="F771" s="170"/>
      <c r="G771" s="170"/>
      <c r="H771" s="170"/>
      <c r="I771" s="170"/>
      <c r="J771" s="170"/>
      <c r="K771" s="170"/>
      <c r="L771" s="170"/>
      <c r="M771" s="170"/>
      <c r="N771" s="170"/>
      <c r="O771" s="170"/>
      <c r="P771" s="170"/>
      <c r="Q771" s="170"/>
      <c r="R771" s="170"/>
      <c r="S771" s="170"/>
      <c r="T771" s="170"/>
      <c r="U771" s="170"/>
      <c r="V771" s="170"/>
      <c r="W771" s="170"/>
      <c r="X771" s="170"/>
      <c r="Y771" s="170"/>
      <c r="Z771" s="170"/>
    </row>
    <row r="772" spans="1:26" ht="15.75" customHeight="1" x14ac:dyDescent="0.2">
      <c r="A772" s="170"/>
      <c r="B772" s="170"/>
      <c r="C772" s="170"/>
      <c r="D772" s="170"/>
      <c r="E772" s="170"/>
      <c r="F772" s="170"/>
      <c r="G772" s="170"/>
      <c r="H772" s="170"/>
      <c r="I772" s="170"/>
      <c r="J772" s="170"/>
      <c r="K772" s="170"/>
      <c r="L772" s="170"/>
      <c r="M772" s="170"/>
      <c r="N772" s="170"/>
      <c r="O772" s="170"/>
      <c r="P772" s="170"/>
      <c r="Q772" s="170"/>
      <c r="R772" s="170"/>
      <c r="S772" s="170"/>
      <c r="T772" s="170"/>
      <c r="U772" s="170"/>
      <c r="V772" s="170"/>
      <c r="W772" s="170"/>
      <c r="X772" s="170"/>
      <c r="Y772" s="170"/>
      <c r="Z772" s="170"/>
    </row>
    <row r="773" spans="1:26" ht="15.75" customHeight="1" x14ac:dyDescent="0.2">
      <c r="A773" s="170"/>
      <c r="B773" s="170"/>
      <c r="C773" s="170"/>
      <c r="D773" s="170"/>
      <c r="E773" s="170"/>
      <c r="F773" s="170"/>
      <c r="G773" s="170"/>
      <c r="H773" s="170"/>
      <c r="I773" s="170"/>
      <c r="J773" s="170"/>
      <c r="K773" s="170"/>
      <c r="L773" s="170"/>
      <c r="M773" s="170"/>
      <c r="N773" s="170"/>
      <c r="O773" s="170"/>
      <c r="P773" s="170"/>
      <c r="Q773" s="170"/>
      <c r="R773" s="170"/>
      <c r="S773" s="170"/>
      <c r="T773" s="170"/>
      <c r="U773" s="170"/>
      <c r="V773" s="170"/>
      <c r="W773" s="170"/>
      <c r="X773" s="170"/>
      <c r="Y773" s="170"/>
      <c r="Z773" s="170"/>
    </row>
    <row r="774" spans="1:26" ht="15.75" customHeight="1" x14ac:dyDescent="0.2">
      <c r="A774" s="170"/>
      <c r="B774" s="170"/>
      <c r="C774" s="170"/>
      <c r="D774" s="170"/>
      <c r="E774" s="170"/>
      <c r="F774" s="170"/>
      <c r="G774" s="170"/>
      <c r="H774" s="170"/>
      <c r="I774" s="170"/>
      <c r="J774" s="170"/>
      <c r="K774" s="170"/>
      <c r="L774" s="170"/>
      <c r="M774" s="170"/>
      <c r="N774" s="170"/>
      <c r="O774" s="170"/>
      <c r="P774" s="170"/>
      <c r="Q774" s="170"/>
      <c r="R774" s="170"/>
      <c r="S774" s="170"/>
      <c r="T774" s="170"/>
      <c r="U774" s="170"/>
      <c r="V774" s="170"/>
      <c r="W774" s="170"/>
      <c r="X774" s="170"/>
      <c r="Y774" s="170"/>
      <c r="Z774" s="170"/>
    </row>
    <row r="775" spans="1:26" ht="15.75" customHeight="1" x14ac:dyDescent="0.2">
      <c r="A775" s="170"/>
      <c r="B775" s="170"/>
      <c r="C775" s="170"/>
      <c r="D775" s="170"/>
      <c r="E775" s="170"/>
      <c r="F775" s="170"/>
      <c r="G775" s="170"/>
      <c r="H775" s="170"/>
      <c r="I775" s="170"/>
      <c r="J775" s="170"/>
      <c r="K775" s="170"/>
      <c r="L775" s="170"/>
      <c r="M775" s="170"/>
      <c r="N775" s="170"/>
      <c r="O775" s="170"/>
      <c r="P775" s="170"/>
      <c r="Q775" s="170"/>
      <c r="R775" s="170"/>
      <c r="S775" s="170"/>
      <c r="T775" s="170"/>
      <c r="U775" s="170"/>
      <c r="V775" s="170"/>
      <c r="W775" s="170"/>
      <c r="X775" s="170"/>
      <c r="Y775" s="170"/>
      <c r="Z775" s="170"/>
    </row>
    <row r="776" spans="1:26" ht="15.75" customHeight="1" x14ac:dyDescent="0.2">
      <c r="A776" s="170"/>
      <c r="B776" s="170"/>
      <c r="C776" s="170"/>
      <c r="D776" s="170"/>
      <c r="E776" s="170"/>
      <c r="F776" s="170"/>
      <c r="G776" s="170"/>
      <c r="H776" s="170"/>
      <c r="I776" s="170"/>
      <c r="J776" s="170"/>
      <c r="K776" s="170"/>
      <c r="L776" s="170"/>
      <c r="M776" s="170"/>
      <c r="N776" s="170"/>
      <c r="O776" s="170"/>
      <c r="P776" s="170"/>
      <c r="Q776" s="170"/>
      <c r="R776" s="170"/>
      <c r="S776" s="170"/>
      <c r="T776" s="170"/>
      <c r="U776" s="170"/>
      <c r="V776" s="170"/>
      <c r="W776" s="170"/>
      <c r="X776" s="170"/>
      <c r="Y776" s="170"/>
      <c r="Z776" s="170"/>
    </row>
    <row r="777" spans="1:26" ht="15.75" customHeight="1" x14ac:dyDescent="0.2">
      <c r="A777" s="170"/>
      <c r="B777" s="170"/>
      <c r="C777" s="170"/>
      <c r="D777" s="170"/>
      <c r="E777" s="170"/>
      <c r="F777" s="170"/>
      <c r="G777" s="170"/>
      <c r="H777" s="170"/>
      <c r="I777" s="170"/>
      <c r="J777" s="170"/>
      <c r="K777" s="170"/>
      <c r="L777" s="170"/>
      <c r="M777" s="170"/>
      <c r="N777" s="170"/>
      <c r="O777" s="170"/>
      <c r="P777" s="170"/>
      <c r="Q777" s="170"/>
      <c r="R777" s="170"/>
      <c r="S777" s="170"/>
      <c r="T777" s="170"/>
      <c r="U777" s="170"/>
      <c r="V777" s="170"/>
      <c r="W777" s="170"/>
      <c r="X777" s="170"/>
      <c r="Y777" s="170"/>
      <c r="Z777" s="170"/>
    </row>
    <row r="778" spans="1:26" ht="15.75" customHeight="1" x14ac:dyDescent="0.2">
      <c r="A778" s="170"/>
      <c r="B778" s="170"/>
      <c r="C778" s="170"/>
      <c r="D778" s="170"/>
      <c r="E778" s="170"/>
      <c r="F778" s="170"/>
      <c r="G778" s="170"/>
      <c r="H778" s="170"/>
      <c r="I778" s="170"/>
      <c r="J778" s="170"/>
      <c r="K778" s="170"/>
      <c r="L778" s="170"/>
      <c r="M778" s="170"/>
      <c r="N778" s="170"/>
      <c r="O778" s="170"/>
      <c r="P778" s="170"/>
      <c r="Q778" s="170"/>
      <c r="R778" s="170"/>
      <c r="S778" s="170"/>
      <c r="T778" s="170"/>
      <c r="U778" s="170"/>
      <c r="V778" s="170"/>
      <c r="W778" s="170"/>
      <c r="X778" s="170"/>
      <c r="Y778" s="170"/>
      <c r="Z778" s="170"/>
    </row>
    <row r="779" spans="1:26" ht="15.75" customHeight="1" x14ac:dyDescent="0.2">
      <c r="A779" s="170"/>
      <c r="B779" s="170"/>
      <c r="C779" s="170"/>
      <c r="D779" s="170"/>
      <c r="E779" s="170"/>
      <c r="F779" s="170"/>
      <c r="G779" s="170"/>
      <c r="H779" s="170"/>
      <c r="I779" s="170"/>
      <c r="J779" s="170"/>
      <c r="K779" s="170"/>
      <c r="L779" s="170"/>
      <c r="M779" s="170"/>
      <c r="N779" s="170"/>
      <c r="O779" s="170"/>
      <c r="P779" s="170"/>
      <c r="Q779" s="170"/>
      <c r="R779" s="170"/>
      <c r="S779" s="170"/>
      <c r="T779" s="170"/>
      <c r="U779" s="170"/>
      <c r="V779" s="170"/>
      <c r="W779" s="170"/>
      <c r="X779" s="170"/>
      <c r="Y779" s="170"/>
      <c r="Z779" s="170"/>
    </row>
    <row r="780" spans="1:26" ht="15.75" customHeight="1" x14ac:dyDescent="0.2">
      <c r="A780" s="170"/>
      <c r="B780" s="170"/>
      <c r="C780" s="170"/>
      <c r="D780" s="170"/>
      <c r="E780" s="170"/>
      <c r="F780" s="170"/>
      <c r="G780" s="170"/>
      <c r="H780" s="170"/>
      <c r="I780" s="170"/>
      <c r="J780" s="170"/>
      <c r="K780" s="170"/>
      <c r="L780" s="170"/>
      <c r="M780" s="170"/>
      <c r="N780" s="170"/>
      <c r="O780" s="170"/>
      <c r="P780" s="170"/>
      <c r="Q780" s="170"/>
      <c r="R780" s="170"/>
      <c r="S780" s="170"/>
      <c r="T780" s="170"/>
      <c r="U780" s="170"/>
      <c r="V780" s="170"/>
      <c r="W780" s="170"/>
      <c r="X780" s="170"/>
      <c r="Y780" s="170"/>
      <c r="Z780" s="170"/>
    </row>
    <row r="781" spans="1:26" ht="15.75" customHeight="1" x14ac:dyDescent="0.2">
      <c r="A781" s="170"/>
      <c r="B781" s="170"/>
      <c r="C781" s="170"/>
      <c r="D781" s="170"/>
      <c r="E781" s="170"/>
      <c r="F781" s="170"/>
      <c r="G781" s="170"/>
      <c r="H781" s="170"/>
      <c r="I781" s="170"/>
      <c r="J781" s="170"/>
      <c r="K781" s="170"/>
      <c r="L781" s="170"/>
      <c r="M781" s="170"/>
      <c r="N781" s="170"/>
      <c r="O781" s="170"/>
      <c r="P781" s="170"/>
      <c r="Q781" s="170"/>
      <c r="R781" s="170"/>
      <c r="S781" s="170"/>
      <c r="T781" s="170"/>
      <c r="U781" s="170"/>
      <c r="V781" s="170"/>
      <c r="W781" s="170"/>
      <c r="X781" s="170"/>
      <c r="Y781" s="170"/>
      <c r="Z781" s="170"/>
    </row>
    <row r="782" spans="1:26" ht="15.75" customHeight="1" x14ac:dyDescent="0.2">
      <c r="A782" s="170"/>
      <c r="B782" s="170"/>
      <c r="C782" s="170"/>
      <c r="D782" s="170"/>
      <c r="E782" s="170"/>
      <c r="F782" s="170"/>
      <c r="G782" s="170"/>
      <c r="H782" s="170"/>
      <c r="I782" s="170"/>
      <c r="J782" s="170"/>
      <c r="K782" s="170"/>
      <c r="L782" s="170"/>
      <c r="M782" s="170"/>
      <c r="N782" s="170"/>
      <c r="O782" s="170"/>
      <c r="P782" s="170"/>
      <c r="Q782" s="170"/>
      <c r="R782" s="170"/>
      <c r="S782" s="170"/>
      <c r="T782" s="170"/>
      <c r="U782" s="170"/>
      <c r="V782" s="170"/>
      <c r="W782" s="170"/>
      <c r="X782" s="170"/>
      <c r="Y782" s="170"/>
      <c r="Z782" s="170"/>
    </row>
    <row r="783" spans="1:26" ht="15.75" customHeight="1" x14ac:dyDescent="0.2">
      <c r="A783" s="170"/>
      <c r="B783" s="170"/>
      <c r="C783" s="170"/>
      <c r="D783" s="170"/>
      <c r="E783" s="170"/>
      <c r="F783" s="170"/>
      <c r="G783" s="170"/>
      <c r="H783" s="170"/>
      <c r="I783" s="170"/>
      <c r="J783" s="170"/>
      <c r="K783" s="170"/>
      <c r="L783" s="170"/>
      <c r="M783" s="170"/>
      <c r="N783" s="170"/>
      <c r="O783" s="170"/>
      <c r="P783" s="170"/>
      <c r="Q783" s="170"/>
      <c r="R783" s="170"/>
      <c r="S783" s="170"/>
      <c r="T783" s="170"/>
      <c r="U783" s="170"/>
      <c r="V783" s="170"/>
      <c r="W783" s="170"/>
      <c r="X783" s="170"/>
      <c r="Y783" s="170"/>
      <c r="Z783" s="170"/>
    </row>
    <row r="784" spans="1:26" ht="15.75" customHeight="1" x14ac:dyDescent="0.2">
      <c r="A784" s="170"/>
      <c r="B784" s="170"/>
      <c r="C784" s="170"/>
      <c r="D784" s="170"/>
      <c r="E784" s="170"/>
      <c r="F784" s="170"/>
      <c r="G784" s="170"/>
      <c r="H784" s="170"/>
      <c r="I784" s="170"/>
      <c r="J784" s="170"/>
      <c r="K784" s="170"/>
      <c r="L784" s="170"/>
      <c r="M784" s="170"/>
      <c r="N784" s="170"/>
      <c r="O784" s="170"/>
      <c r="P784" s="170"/>
      <c r="Q784" s="170"/>
      <c r="R784" s="170"/>
      <c r="S784" s="170"/>
      <c r="T784" s="170"/>
      <c r="U784" s="170"/>
      <c r="V784" s="170"/>
      <c r="W784" s="170"/>
      <c r="X784" s="170"/>
      <c r="Y784" s="170"/>
      <c r="Z784" s="170"/>
    </row>
    <row r="785" spans="1:26" ht="15.75" customHeight="1" x14ac:dyDescent="0.2">
      <c r="A785" s="170"/>
      <c r="B785" s="170"/>
      <c r="C785" s="170"/>
      <c r="D785" s="170"/>
      <c r="E785" s="170"/>
      <c r="F785" s="170"/>
      <c r="G785" s="170"/>
      <c r="H785" s="170"/>
      <c r="I785" s="170"/>
      <c r="J785" s="170"/>
      <c r="K785" s="170"/>
      <c r="L785" s="170"/>
      <c r="M785" s="170"/>
      <c r="N785" s="170"/>
      <c r="O785" s="170"/>
      <c r="P785" s="170"/>
      <c r="Q785" s="170"/>
      <c r="R785" s="170"/>
      <c r="S785" s="170"/>
      <c r="T785" s="170"/>
      <c r="U785" s="170"/>
      <c r="V785" s="170"/>
      <c r="W785" s="170"/>
      <c r="X785" s="170"/>
      <c r="Y785" s="170"/>
      <c r="Z785" s="170"/>
    </row>
    <row r="786" spans="1:26" ht="15.75" customHeight="1" x14ac:dyDescent="0.2">
      <c r="A786" s="170"/>
      <c r="B786" s="170"/>
      <c r="C786" s="170"/>
      <c r="D786" s="170"/>
      <c r="E786" s="170"/>
      <c r="F786" s="170"/>
      <c r="G786" s="170"/>
      <c r="H786" s="170"/>
      <c r="I786" s="170"/>
      <c r="J786" s="170"/>
      <c r="K786" s="170"/>
      <c r="L786" s="170"/>
      <c r="M786" s="170"/>
      <c r="N786" s="170"/>
      <c r="O786" s="170"/>
      <c r="P786" s="170"/>
      <c r="Q786" s="170"/>
      <c r="R786" s="170"/>
      <c r="S786" s="170"/>
      <c r="T786" s="170"/>
      <c r="U786" s="170"/>
      <c r="V786" s="170"/>
      <c r="W786" s="170"/>
      <c r="X786" s="170"/>
      <c r="Y786" s="170"/>
      <c r="Z786" s="170"/>
    </row>
    <row r="787" spans="1:26" ht="15.75" customHeight="1" x14ac:dyDescent="0.2">
      <c r="A787" s="170"/>
      <c r="B787" s="170"/>
      <c r="C787" s="170"/>
      <c r="D787" s="170"/>
      <c r="E787" s="170"/>
      <c r="F787" s="170"/>
      <c r="G787" s="170"/>
      <c r="H787" s="170"/>
      <c r="I787" s="170"/>
      <c r="J787" s="170"/>
      <c r="K787" s="170"/>
      <c r="L787" s="170"/>
      <c r="M787" s="170"/>
      <c r="N787" s="170"/>
      <c r="O787" s="170"/>
      <c r="P787" s="170"/>
      <c r="Q787" s="170"/>
      <c r="R787" s="170"/>
      <c r="S787" s="170"/>
      <c r="T787" s="170"/>
      <c r="U787" s="170"/>
      <c r="V787" s="170"/>
      <c r="W787" s="170"/>
      <c r="X787" s="170"/>
      <c r="Y787" s="170"/>
      <c r="Z787" s="170"/>
    </row>
    <row r="788" spans="1:26" ht="15.75" customHeight="1" x14ac:dyDescent="0.2">
      <c r="A788" s="170"/>
      <c r="B788" s="170"/>
      <c r="C788" s="170"/>
      <c r="D788" s="170"/>
      <c r="E788" s="170"/>
      <c r="F788" s="170"/>
      <c r="G788" s="170"/>
      <c r="H788" s="170"/>
      <c r="I788" s="170"/>
      <c r="J788" s="170"/>
      <c r="K788" s="170"/>
      <c r="L788" s="170"/>
      <c r="M788" s="170"/>
      <c r="N788" s="170"/>
      <c r="O788" s="170"/>
      <c r="P788" s="170"/>
      <c r="Q788" s="170"/>
      <c r="R788" s="170"/>
      <c r="S788" s="170"/>
      <c r="T788" s="170"/>
      <c r="U788" s="170"/>
      <c r="V788" s="170"/>
      <c r="W788" s="170"/>
      <c r="X788" s="170"/>
      <c r="Y788" s="170"/>
      <c r="Z788" s="170"/>
    </row>
    <row r="789" spans="1:26" ht="15.75" customHeight="1" x14ac:dyDescent="0.2">
      <c r="A789" s="170"/>
      <c r="B789" s="170"/>
      <c r="C789" s="170"/>
      <c r="D789" s="170"/>
      <c r="E789" s="170"/>
      <c r="F789" s="170"/>
      <c r="G789" s="170"/>
      <c r="H789" s="170"/>
      <c r="I789" s="170"/>
      <c r="J789" s="170"/>
      <c r="K789" s="170"/>
      <c r="L789" s="170"/>
      <c r="M789" s="170"/>
      <c r="N789" s="170"/>
      <c r="O789" s="170"/>
      <c r="P789" s="170"/>
      <c r="Q789" s="170"/>
      <c r="R789" s="170"/>
      <c r="S789" s="170"/>
      <c r="T789" s="170"/>
      <c r="U789" s="170"/>
      <c r="V789" s="170"/>
      <c r="W789" s="170"/>
      <c r="X789" s="170"/>
      <c r="Y789" s="170"/>
      <c r="Z789" s="170"/>
    </row>
    <row r="790" spans="1:26" ht="15.75" customHeight="1" x14ac:dyDescent="0.2">
      <c r="A790" s="170"/>
      <c r="B790" s="170"/>
      <c r="C790" s="170"/>
      <c r="D790" s="170"/>
      <c r="E790" s="170"/>
      <c r="F790" s="170"/>
      <c r="G790" s="170"/>
      <c r="H790" s="170"/>
      <c r="I790" s="170"/>
      <c r="J790" s="170"/>
      <c r="K790" s="170"/>
      <c r="L790" s="170"/>
      <c r="M790" s="170"/>
      <c r="N790" s="170"/>
      <c r="O790" s="170"/>
      <c r="P790" s="170"/>
      <c r="Q790" s="170"/>
      <c r="R790" s="170"/>
      <c r="S790" s="170"/>
      <c r="T790" s="170"/>
      <c r="U790" s="170"/>
      <c r="V790" s="170"/>
      <c r="W790" s="170"/>
      <c r="X790" s="170"/>
      <c r="Y790" s="170"/>
      <c r="Z790" s="170"/>
    </row>
    <row r="791" spans="1:26" ht="15.75" customHeight="1" x14ac:dyDescent="0.2">
      <c r="A791" s="170"/>
      <c r="B791" s="170"/>
      <c r="C791" s="170"/>
      <c r="D791" s="170"/>
      <c r="E791" s="170"/>
      <c r="F791" s="170"/>
      <c r="G791" s="170"/>
      <c r="H791" s="170"/>
      <c r="I791" s="170"/>
      <c r="J791" s="170"/>
      <c r="K791" s="170"/>
      <c r="L791" s="170"/>
      <c r="M791" s="170"/>
      <c r="N791" s="170"/>
      <c r="O791" s="170"/>
      <c r="P791" s="170"/>
      <c r="Q791" s="170"/>
      <c r="R791" s="170"/>
      <c r="S791" s="170"/>
      <c r="T791" s="170"/>
      <c r="U791" s="170"/>
      <c r="V791" s="170"/>
      <c r="W791" s="170"/>
      <c r="X791" s="170"/>
      <c r="Y791" s="170"/>
      <c r="Z791" s="170"/>
    </row>
    <row r="792" spans="1:26" ht="15.75" customHeight="1" x14ac:dyDescent="0.2">
      <c r="A792" s="170"/>
      <c r="B792" s="170"/>
      <c r="C792" s="170"/>
      <c r="D792" s="170"/>
      <c r="E792" s="170"/>
      <c r="F792" s="170"/>
      <c r="G792" s="170"/>
      <c r="H792" s="170"/>
      <c r="I792" s="170"/>
      <c r="J792" s="170"/>
      <c r="K792" s="170"/>
      <c r="L792" s="170"/>
      <c r="M792" s="170"/>
      <c r="N792" s="170"/>
      <c r="O792" s="170"/>
      <c r="P792" s="170"/>
      <c r="Q792" s="170"/>
      <c r="R792" s="170"/>
      <c r="S792" s="170"/>
      <c r="T792" s="170"/>
      <c r="U792" s="170"/>
      <c r="V792" s="170"/>
      <c r="W792" s="170"/>
      <c r="X792" s="170"/>
      <c r="Y792" s="170"/>
      <c r="Z792" s="170"/>
    </row>
    <row r="793" spans="1:26" ht="15.75" customHeight="1" x14ac:dyDescent="0.2">
      <c r="A793" s="170"/>
      <c r="B793" s="170"/>
      <c r="C793" s="170"/>
      <c r="D793" s="170"/>
      <c r="E793" s="170"/>
      <c r="F793" s="170"/>
      <c r="G793" s="170"/>
      <c r="H793" s="170"/>
      <c r="I793" s="170"/>
      <c r="J793" s="170"/>
      <c r="K793" s="170"/>
      <c r="L793" s="170"/>
      <c r="M793" s="170"/>
      <c r="N793" s="170"/>
      <c r="O793" s="170"/>
      <c r="P793" s="170"/>
      <c r="Q793" s="170"/>
      <c r="R793" s="170"/>
      <c r="S793" s="170"/>
      <c r="T793" s="170"/>
      <c r="U793" s="170"/>
      <c r="V793" s="170"/>
      <c r="W793" s="170"/>
      <c r="X793" s="170"/>
      <c r="Y793" s="170"/>
      <c r="Z793" s="170"/>
    </row>
    <row r="794" spans="1:26" ht="15.75" customHeight="1" x14ac:dyDescent="0.2">
      <c r="A794" s="170"/>
      <c r="B794" s="170"/>
      <c r="C794" s="170"/>
      <c r="D794" s="170"/>
      <c r="E794" s="170"/>
      <c r="F794" s="170"/>
      <c r="G794" s="170"/>
      <c r="H794" s="170"/>
      <c r="I794" s="170"/>
      <c r="J794" s="170"/>
      <c r="K794" s="170"/>
      <c r="L794" s="170"/>
      <c r="M794" s="170"/>
      <c r="N794" s="170"/>
      <c r="O794" s="170"/>
      <c r="P794" s="170"/>
      <c r="Q794" s="170"/>
      <c r="R794" s="170"/>
      <c r="S794" s="170"/>
      <c r="T794" s="170"/>
      <c r="U794" s="170"/>
      <c r="V794" s="170"/>
      <c r="W794" s="170"/>
      <c r="X794" s="170"/>
      <c r="Y794" s="170"/>
      <c r="Z794" s="170"/>
    </row>
    <row r="795" spans="1:26" ht="15.75" customHeight="1" x14ac:dyDescent="0.2">
      <c r="A795" s="170"/>
      <c r="B795" s="170"/>
      <c r="C795" s="170"/>
      <c r="D795" s="170"/>
      <c r="E795" s="170"/>
      <c r="F795" s="170"/>
      <c r="G795" s="170"/>
      <c r="H795" s="170"/>
      <c r="I795" s="170"/>
      <c r="J795" s="170"/>
      <c r="K795" s="170"/>
      <c r="L795" s="170"/>
      <c r="M795" s="170"/>
      <c r="N795" s="170"/>
      <c r="O795" s="170"/>
      <c r="P795" s="170"/>
      <c r="Q795" s="170"/>
      <c r="R795" s="170"/>
      <c r="S795" s="170"/>
      <c r="T795" s="170"/>
      <c r="U795" s="170"/>
      <c r="V795" s="170"/>
      <c r="W795" s="170"/>
      <c r="X795" s="170"/>
      <c r="Y795" s="170"/>
      <c r="Z795" s="170"/>
    </row>
    <row r="796" spans="1:26" ht="15.75" customHeight="1" x14ac:dyDescent="0.2">
      <c r="A796" s="170"/>
      <c r="B796" s="170"/>
      <c r="C796" s="170"/>
      <c r="D796" s="170"/>
      <c r="E796" s="170"/>
      <c r="F796" s="170"/>
      <c r="G796" s="170"/>
      <c r="H796" s="170"/>
      <c r="I796" s="170"/>
      <c r="J796" s="170"/>
      <c r="K796" s="170"/>
      <c r="L796" s="170"/>
      <c r="M796" s="170"/>
      <c r="N796" s="170"/>
      <c r="O796" s="170"/>
      <c r="P796" s="170"/>
      <c r="Q796" s="170"/>
      <c r="R796" s="170"/>
      <c r="S796" s="170"/>
      <c r="T796" s="170"/>
      <c r="U796" s="170"/>
      <c r="V796" s="170"/>
      <c r="W796" s="170"/>
      <c r="X796" s="170"/>
      <c r="Y796" s="170"/>
      <c r="Z796" s="170"/>
    </row>
    <row r="797" spans="1:26" ht="15.75" customHeight="1" x14ac:dyDescent="0.2">
      <c r="A797" s="170"/>
      <c r="B797" s="170"/>
      <c r="C797" s="170"/>
      <c r="D797" s="170"/>
      <c r="E797" s="170"/>
      <c r="F797" s="170"/>
      <c r="G797" s="170"/>
      <c r="H797" s="170"/>
      <c r="I797" s="170"/>
      <c r="J797" s="170"/>
      <c r="K797" s="170"/>
      <c r="L797" s="170"/>
      <c r="M797" s="170"/>
      <c r="N797" s="170"/>
      <c r="O797" s="170"/>
      <c r="P797" s="170"/>
      <c r="Q797" s="170"/>
      <c r="R797" s="170"/>
      <c r="S797" s="170"/>
      <c r="T797" s="170"/>
      <c r="U797" s="170"/>
      <c r="V797" s="170"/>
      <c r="W797" s="170"/>
      <c r="X797" s="170"/>
      <c r="Y797" s="170"/>
      <c r="Z797" s="170"/>
    </row>
    <row r="798" spans="1:26" ht="15.75" customHeight="1" x14ac:dyDescent="0.2">
      <c r="A798" s="170"/>
      <c r="B798" s="170"/>
      <c r="C798" s="170"/>
      <c r="D798" s="170"/>
      <c r="E798" s="170"/>
      <c r="F798" s="170"/>
      <c r="G798" s="170"/>
      <c r="H798" s="170"/>
      <c r="I798" s="170"/>
      <c r="J798" s="170"/>
      <c r="K798" s="170"/>
      <c r="L798" s="170"/>
      <c r="M798" s="170"/>
      <c r="N798" s="170"/>
      <c r="O798" s="170"/>
      <c r="P798" s="170"/>
      <c r="Q798" s="170"/>
      <c r="R798" s="170"/>
      <c r="S798" s="170"/>
      <c r="T798" s="170"/>
      <c r="U798" s="170"/>
      <c r="V798" s="170"/>
      <c r="W798" s="170"/>
      <c r="X798" s="170"/>
      <c r="Y798" s="170"/>
      <c r="Z798" s="170"/>
    </row>
    <row r="799" spans="1:26" ht="15.75" customHeight="1" x14ac:dyDescent="0.2">
      <c r="A799" s="170"/>
      <c r="B799" s="170"/>
      <c r="C799" s="170"/>
      <c r="D799" s="170"/>
      <c r="E799" s="170"/>
      <c r="F799" s="170"/>
      <c r="G799" s="170"/>
      <c r="H799" s="170"/>
      <c r="I799" s="170"/>
      <c r="J799" s="170"/>
      <c r="K799" s="170"/>
      <c r="L799" s="170"/>
      <c r="M799" s="170"/>
      <c r="N799" s="170"/>
      <c r="O799" s="170"/>
      <c r="P799" s="170"/>
      <c r="Q799" s="170"/>
      <c r="R799" s="170"/>
      <c r="S799" s="170"/>
      <c r="T799" s="170"/>
      <c r="U799" s="170"/>
      <c r="V799" s="170"/>
      <c r="W799" s="170"/>
      <c r="X799" s="170"/>
      <c r="Y799" s="170"/>
      <c r="Z799" s="170"/>
    </row>
    <row r="800" spans="1:26" ht="15.75" customHeight="1" x14ac:dyDescent="0.2">
      <c r="A800" s="170"/>
      <c r="B800" s="170"/>
      <c r="C800" s="170"/>
      <c r="D800" s="170"/>
      <c r="E800" s="170"/>
      <c r="F800" s="170"/>
      <c r="G800" s="170"/>
      <c r="H800" s="170"/>
      <c r="I800" s="170"/>
      <c r="J800" s="170"/>
      <c r="K800" s="170"/>
      <c r="L800" s="170"/>
      <c r="M800" s="170"/>
      <c r="N800" s="170"/>
      <c r="O800" s="170"/>
      <c r="P800" s="170"/>
      <c r="Q800" s="170"/>
      <c r="R800" s="170"/>
      <c r="S800" s="170"/>
      <c r="T800" s="170"/>
      <c r="U800" s="170"/>
      <c r="V800" s="170"/>
      <c r="W800" s="170"/>
      <c r="X800" s="170"/>
      <c r="Y800" s="170"/>
      <c r="Z800" s="170"/>
    </row>
    <row r="801" spans="1:26" ht="15.75" customHeight="1" x14ac:dyDescent="0.2">
      <c r="A801" s="170"/>
      <c r="B801" s="170"/>
      <c r="C801" s="170"/>
      <c r="D801" s="170"/>
      <c r="E801" s="170"/>
      <c r="F801" s="170"/>
      <c r="G801" s="170"/>
      <c r="H801" s="170"/>
      <c r="I801" s="170"/>
      <c r="J801" s="170"/>
      <c r="K801" s="170"/>
      <c r="L801" s="170"/>
      <c r="M801" s="170"/>
      <c r="N801" s="170"/>
      <c r="O801" s="170"/>
      <c r="P801" s="170"/>
      <c r="Q801" s="170"/>
      <c r="R801" s="170"/>
      <c r="S801" s="170"/>
      <c r="T801" s="170"/>
      <c r="U801" s="170"/>
      <c r="V801" s="170"/>
      <c r="W801" s="170"/>
      <c r="X801" s="170"/>
      <c r="Y801" s="170"/>
      <c r="Z801" s="170"/>
    </row>
    <row r="802" spans="1:26" ht="15.75" customHeight="1" x14ac:dyDescent="0.2">
      <c r="A802" s="170"/>
      <c r="B802" s="170"/>
      <c r="C802" s="170"/>
      <c r="D802" s="170"/>
      <c r="E802" s="170"/>
      <c r="F802" s="170"/>
      <c r="G802" s="170"/>
      <c r="H802" s="170"/>
      <c r="I802" s="170"/>
      <c r="J802" s="170"/>
      <c r="K802" s="170"/>
      <c r="L802" s="170"/>
      <c r="M802" s="170"/>
      <c r="N802" s="170"/>
      <c r="O802" s="170"/>
      <c r="P802" s="170"/>
      <c r="Q802" s="170"/>
      <c r="R802" s="170"/>
      <c r="S802" s="170"/>
      <c r="T802" s="170"/>
      <c r="U802" s="170"/>
      <c r="V802" s="170"/>
      <c r="W802" s="170"/>
      <c r="X802" s="170"/>
      <c r="Y802" s="170"/>
      <c r="Z802" s="170"/>
    </row>
    <row r="803" spans="1:26" ht="15.75" customHeight="1" x14ac:dyDescent="0.2">
      <c r="A803" s="170"/>
      <c r="B803" s="170"/>
      <c r="C803" s="170"/>
      <c r="D803" s="170"/>
      <c r="E803" s="170"/>
      <c r="F803" s="170"/>
      <c r="G803" s="170"/>
      <c r="H803" s="170"/>
      <c r="I803" s="170"/>
      <c r="J803" s="170"/>
      <c r="K803" s="170"/>
      <c r="L803" s="170"/>
      <c r="M803" s="170"/>
      <c r="N803" s="170"/>
      <c r="O803" s="170"/>
      <c r="P803" s="170"/>
      <c r="Q803" s="170"/>
      <c r="R803" s="170"/>
      <c r="S803" s="170"/>
      <c r="T803" s="170"/>
      <c r="U803" s="170"/>
      <c r="V803" s="170"/>
      <c r="W803" s="170"/>
      <c r="X803" s="170"/>
      <c r="Y803" s="170"/>
      <c r="Z803" s="170"/>
    </row>
    <row r="804" spans="1:26" ht="15.75" customHeight="1" x14ac:dyDescent="0.2">
      <c r="A804" s="170"/>
      <c r="B804" s="170"/>
      <c r="C804" s="170"/>
      <c r="D804" s="170"/>
      <c r="E804" s="170"/>
      <c r="F804" s="170"/>
      <c r="G804" s="170"/>
      <c r="H804" s="170"/>
      <c r="I804" s="170"/>
      <c r="J804" s="170"/>
      <c r="K804" s="170"/>
      <c r="L804" s="170"/>
      <c r="M804" s="170"/>
      <c r="N804" s="170"/>
      <c r="O804" s="170"/>
      <c r="P804" s="170"/>
      <c r="Q804" s="170"/>
      <c r="R804" s="170"/>
      <c r="S804" s="170"/>
      <c r="T804" s="170"/>
      <c r="U804" s="170"/>
      <c r="V804" s="170"/>
      <c r="W804" s="170"/>
      <c r="X804" s="170"/>
      <c r="Y804" s="170"/>
      <c r="Z804" s="170"/>
    </row>
    <row r="805" spans="1:26" ht="15.75" customHeight="1" x14ac:dyDescent="0.2">
      <c r="A805" s="170"/>
      <c r="B805" s="170"/>
      <c r="C805" s="170"/>
      <c r="D805" s="170"/>
      <c r="E805" s="170"/>
      <c r="F805" s="170"/>
      <c r="G805" s="170"/>
      <c r="H805" s="170"/>
      <c r="I805" s="170"/>
      <c r="J805" s="170"/>
      <c r="K805" s="170"/>
      <c r="L805" s="170"/>
      <c r="M805" s="170"/>
      <c r="N805" s="170"/>
      <c r="O805" s="170"/>
      <c r="P805" s="170"/>
      <c r="Q805" s="170"/>
      <c r="R805" s="170"/>
      <c r="S805" s="170"/>
      <c r="T805" s="170"/>
      <c r="U805" s="170"/>
      <c r="V805" s="170"/>
      <c r="W805" s="170"/>
      <c r="X805" s="170"/>
      <c r="Y805" s="170"/>
      <c r="Z805" s="170"/>
    </row>
    <row r="806" spans="1:26" ht="15.75" customHeight="1" x14ac:dyDescent="0.2">
      <c r="A806" s="170"/>
      <c r="B806" s="170"/>
      <c r="C806" s="170"/>
      <c r="D806" s="170"/>
      <c r="E806" s="170"/>
      <c r="F806" s="170"/>
      <c r="G806" s="170"/>
      <c r="H806" s="170"/>
      <c r="I806" s="170"/>
      <c r="J806" s="170"/>
      <c r="K806" s="170"/>
      <c r="L806" s="170"/>
      <c r="M806" s="170"/>
      <c r="N806" s="170"/>
      <c r="O806" s="170"/>
      <c r="P806" s="170"/>
      <c r="Q806" s="170"/>
      <c r="R806" s="170"/>
      <c r="S806" s="170"/>
      <c r="T806" s="170"/>
      <c r="U806" s="170"/>
      <c r="V806" s="170"/>
      <c r="W806" s="170"/>
      <c r="X806" s="170"/>
      <c r="Y806" s="170"/>
      <c r="Z806" s="170"/>
    </row>
    <row r="807" spans="1:26" ht="15.75" customHeight="1" x14ac:dyDescent="0.2">
      <c r="A807" s="170"/>
      <c r="B807" s="170"/>
      <c r="C807" s="170"/>
      <c r="D807" s="170"/>
      <c r="E807" s="170"/>
      <c r="F807" s="170"/>
      <c r="G807" s="170"/>
      <c r="H807" s="170"/>
      <c r="I807" s="170"/>
      <c r="J807" s="170"/>
      <c r="K807" s="170"/>
      <c r="L807" s="170"/>
      <c r="M807" s="170"/>
      <c r="N807" s="170"/>
      <c r="O807" s="170"/>
      <c r="P807" s="170"/>
      <c r="Q807" s="170"/>
      <c r="R807" s="170"/>
      <c r="S807" s="170"/>
      <c r="T807" s="170"/>
      <c r="U807" s="170"/>
      <c r="V807" s="170"/>
      <c r="W807" s="170"/>
      <c r="X807" s="170"/>
      <c r="Y807" s="170"/>
      <c r="Z807" s="170"/>
    </row>
    <row r="808" spans="1:26" ht="15.75" customHeight="1" x14ac:dyDescent="0.2">
      <c r="A808" s="170"/>
      <c r="B808" s="170"/>
      <c r="C808" s="170"/>
      <c r="D808" s="170"/>
      <c r="E808" s="170"/>
      <c r="F808" s="170"/>
      <c r="G808" s="170"/>
      <c r="H808" s="170"/>
      <c r="I808" s="170"/>
      <c r="J808" s="170"/>
      <c r="K808" s="170"/>
      <c r="L808" s="170"/>
      <c r="M808" s="170"/>
      <c r="N808" s="170"/>
      <c r="O808" s="170"/>
      <c r="P808" s="170"/>
      <c r="Q808" s="170"/>
      <c r="R808" s="170"/>
      <c r="S808" s="170"/>
      <c r="T808" s="170"/>
      <c r="U808" s="170"/>
      <c r="V808" s="170"/>
      <c r="W808" s="170"/>
      <c r="X808" s="170"/>
      <c r="Y808" s="170"/>
      <c r="Z808" s="170"/>
    </row>
    <row r="809" spans="1:26" ht="15.75" customHeight="1" x14ac:dyDescent="0.2">
      <c r="A809" s="170"/>
      <c r="B809" s="170"/>
      <c r="C809" s="170"/>
      <c r="D809" s="170"/>
      <c r="E809" s="170"/>
      <c r="F809" s="170"/>
      <c r="G809" s="170"/>
      <c r="H809" s="170"/>
      <c r="I809" s="170"/>
      <c r="J809" s="170"/>
      <c r="K809" s="170"/>
      <c r="L809" s="170"/>
      <c r="M809" s="170"/>
      <c r="N809" s="170"/>
      <c r="O809" s="170"/>
      <c r="P809" s="170"/>
      <c r="Q809" s="170"/>
      <c r="R809" s="170"/>
      <c r="S809" s="170"/>
      <c r="T809" s="170"/>
      <c r="U809" s="170"/>
      <c r="V809" s="170"/>
      <c r="W809" s="170"/>
      <c r="X809" s="170"/>
      <c r="Y809" s="170"/>
      <c r="Z809" s="170"/>
    </row>
    <row r="810" spans="1:26" ht="15.75" customHeight="1" x14ac:dyDescent="0.2">
      <c r="A810" s="170"/>
      <c r="B810" s="170"/>
      <c r="C810" s="170"/>
      <c r="D810" s="170"/>
      <c r="E810" s="170"/>
      <c r="F810" s="170"/>
      <c r="G810" s="170"/>
      <c r="H810" s="170"/>
      <c r="I810" s="170"/>
      <c r="J810" s="170"/>
      <c r="K810" s="170"/>
      <c r="L810" s="170"/>
      <c r="M810" s="170"/>
      <c r="N810" s="170"/>
      <c r="O810" s="170"/>
      <c r="P810" s="170"/>
      <c r="Q810" s="170"/>
      <c r="R810" s="170"/>
      <c r="S810" s="170"/>
      <c r="T810" s="170"/>
      <c r="U810" s="170"/>
      <c r="V810" s="170"/>
      <c r="W810" s="170"/>
      <c r="X810" s="170"/>
      <c r="Y810" s="170"/>
      <c r="Z810" s="170"/>
    </row>
    <row r="811" spans="1:26" ht="15.75" customHeight="1" x14ac:dyDescent="0.2">
      <c r="A811" s="170"/>
      <c r="B811" s="170"/>
      <c r="C811" s="170"/>
      <c r="D811" s="170"/>
      <c r="E811" s="170"/>
      <c r="F811" s="170"/>
      <c r="G811" s="170"/>
      <c r="H811" s="170"/>
      <c r="I811" s="170"/>
      <c r="J811" s="170"/>
      <c r="K811" s="170"/>
      <c r="L811" s="170"/>
      <c r="M811" s="170"/>
      <c r="N811" s="170"/>
      <c r="O811" s="170"/>
      <c r="P811" s="170"/>
      <c r="Q811" s="170"/>
      <c r="R811" s="170"/>
      <c r="S811" s="170"/>
      <c r="T811" s="170"/>
      <c r="U811" s="170"/>
      <c r="V811" s="170"/>
      <c r="W811" s="170"/>
      <c r="X811" s="170"/>
      <c r="Y811" s="170"/>
      <c r="Z811" s="170"/>
    </row>
    <row r="812" spans="1:26" ht="15.75" customHeight="1" x14ac:dyDescent="0.2">
      <c r="A812" s="170"/>
      <c r="B812" s="170"/>
      <c r="C812" s="170"/>
      <c r="D812" s="170"/>
      <c r="E812" s="170"/>
      <c r="F812" s="170"/>
      <c r="G812" s="170"/>
      <c r="H812" s="170"/>
      <c r="I812" s="170"/>
      <c r="J812" s="170"/>
      <c r="K812" s="170"/>
      <c r="L812" s="170"/>
      <c r="M812" s="170"/>
      <c r="N812" s="170"/>
      <c r="O812" s="170"/>
      <c r="P812" s="170"/>
      <c r="Q812" s="170"/>
      <c r="R812" s="170"/>
      <c r="S812" s="170"/>
      <c r="T812" s="170"/>
      <c r="U812" s="170"/>
      <c r="V812" s="170"/>
      <c r="W812" s="170"/>
      <c r="X812" s="170"/>
      <c r="Y812" s="170"/>
      <c r="Z812" s="170"/>
    </row>
    <row r="813" spans="1:26" ht="15.75" customHeight="1" x14ac:dyDescent="0.2">
      <c r="A813" s="170"/>
      <c r="B813" s="170"/>
      <c r="C813" s="170"/>
      <c r="D813" s="170"/>
      <c r="E813" s="170"/>
      <c r="F813" s="170"/>
      <c r="G813" s="170"/>
      <c r="H813" s="170"/>
      <c r="I813" s="170"/>
      <c r="J813" s="170"/>
      <c r="K813" s="170"/>
      <c r="L813" s="170"/>
      <c r="M813" s="170"/>
      <c r="N813" s="170"/>
      <c r="O813" s="170"/>
      <c r="P813" s="170"/>
      <c r="Q813" s="170"/>
      <c r="R813" s="170"/>
      <c r="S813" s="170"/>
      <c r="T813" s="170"/>
      <c r="U813" s="170"/>
      <c r="V813" s="170"/>
      <c r="W813" s="170"/>
      <c r="X813" s="170"/>
      <c r="Y813" s="170"/>
      <c r="Z813" s="170"/>
    </row>
    <row r="814" spans="1:26" ht="15.75" customHeight="1" x14ac:dyDescent="0.2">
      <c r="A814" s="170"/>
      <c r="B814" s="170"/>
      <c r="C814" s="170"/>
      <c r="D814" s="170"/>
      <c r="E814" s="170"/>
      <c r="F814" s="170"/>
      <c r="G814" s="170"/>
      <c r="H814" s="170"/>
      <c r="I814" s="170"/>
      <c r="J814" s="170"/>
      <c r="K814" s="170"/>
      <c r="L814" s="170"/>
      <c r="M814" s="170"/>
      <c r="N814" s="170"/>
      <c r="O814" s="170"/>
      <c r="P814" s="170"/>
      <c r="Q814" s="170"/>
      <c r="R814" s="170"/>
      <c r="S814" s="170"/>
      <c r="T814" s="170"/>
      <c r="U814" s="170"/>
      <c r="V814" s="170"/>
      <c r="W814" s="170"/>
      <c r="X814" s="170"/>
      <c r="Y814" s="170"/>
      <c r="Z814" s="170"/>
    </row>
    <row r="815" spans="1:26" ht="15.75" customHeight="1" x14ac:dyDescent="0.2">
      <c r="A815" s="170"/>
      <c r="B815" s="170"/>
      <c r="C815" s="170"/>
      <c r="D815" s="170"/>
      <c r="E815" s="170"/>
      <c r="F815" s="170"/>
      <c r="G815" s="170"/>
      <c r="H815" s="170"/>
      <c r="I815" s="170"/>
      <c r="J815" s="170"/>
      <c r="K815" s="170"/>
      <c r="L815" s="170"/>
      <c r="M815" s="170"/>
      <c r="N815" s="170"/>
      <c r="O815" s="170"/>
      <c r="P815" s="170"/>
      <c r="Q815" s="170"/>
      <c r="R815" s="170"/>
      <c r="S815" s="170"/>
      <c r="T815" s="170"/>
      <c r="U815" s="170"/>
      <c r="V815" s="170"/>
      <c r="W815" s="170"/>
      <c r="X815" s="170"/>
      <c r="Y815" s="170"/>
      <c r="Z815" s="170"/>
    </row>
    <row r="816" spans="1:26" ht="15.75" customHeight="1" x14ac:dyDescent="0.2">
      <c r="A816" s="170"/>
      <c r="B816" s="170"/>
      <c r="C816" s="170"/>
      <c r="D816" s="170"/>
      <c r="E816" s="170"/>
      <c r="F816" s="170"/>
      <c r="G816" s="170"/>
      <c r="H816" s="170"/>
      <c r="I816" s="170"/>
      <c r="J816" s="170"/>
      <c r="K816" s="170"/>
      <c r="L816" s="170"/>
      <c r="M816" s="170"/>
      <c r="N816" s="170"/>
      <c r="O816" s="170"/>
      <c r="P816" s="170"/>
      <c r="Q816" s="170"/>
      <c r="R816" s="170"/>
      <c r="S816" s="170"/>
      <c r="T816" s="170"/>
      <c r="U816" s="170"/>
      <c r="V816" s="170"/>
      <c r="W816" s="170"/>
      <c r="X816" s="170"/>
      <c r="Y816" s="170"/>
      <c r="Z816" s="170"/>
    </row>
    <row r="817" spans="1:26" ht="15.75" customHeight="1" x14ac:dyDescent="0.2">
      <c r="A817" s="170"/>
      <c r="B817" s="170"/>
      <c r="C817" s="170"/>
      <c r="D817" s="170"/>
      <c r="E817" s="170"/>
      <c r="F817" s="170"/>
      <c r="G817" s="170"/>
      <c r="H817" s="170"/>
      <c r="I817" s="170"/>
      <c r="J817" s="170"/>
      <c r="K817" s="170"/>
      <c r="L817" s="170"/>
      <c r="M817" s="170"/>
      <c r="N817" s="170"/>
      <c r="O817" s="170"/>
      <c r="P817" s="170"/>
      <c r="Q817" s="170"/>
      <c r="R817" s="170"/>
      <c r="S817" s="170"/>
      <c r="T817" s="170"/>
      <c r="U817" s="170"/>
      <c r="V817" s="170"/>
      <c r="W817" s="170"/>
      <c r="X817" s="170"/>
      <c r="Y817" s="170"/>
      <c r="Z817" s="170"/>
    </row>
    <row r="818" spans="1:26" ht="15.75" customHeight="1" x14ac:dyDescent="0.2">
      <c r="A818" s="170"/>
      <c r="B818" s="170"/>
      <c r="C818" s="170"/>
      <c r="D818" s="170"/>
      <c r="E818" s="170"/>
      <c r="F818" s="170"/>
      <c r="G818" s="170"/>
      <c r="H818" s="170"/>
      <c r="I818" s="170"/>
      <c r="J818" s="170"/>
      <c r="K818" s="170"/>
      <c r="L818" s="170"/>
      <c r="M818" s="170"/>
      <c r="N818" s="170"/>
      <c r="O818" s="170"/>
      <c r="P818" s="170"/>
      <c r="Q818" s="170"/>
      <c r="R818" s="170"/>
      <c r="S818" s="170"/>
      <c r="T818" s="170"/>
      <c r="U818" s="170"/>
      <c r="V818" s="170"/>
      <c r="W818" s="170"/>
      <c r="X818" s="170"/>
      <c r="Y818" s="170"/>
      <c r="Z818" s="170"/>
    </row>
    <row r="819" spans="1:26" ht="15.75" customHeight="1" x14ac:dyDescent="0.2">
      <c r="A819" s="170"/>
      <c r="B819" s="170"/>
      <c r="C819" s="170"/>
      <c r="D819" s="170"/>
      <c r="E819" s="170"/>
      <c r="F819" s="170"/>
      <c r="G819" s="170"/>
      <c r="H819" s="170"/>
      <c r="I819" s="170"/>
      <c r="J819" s="170"/>
      <c r="K819" s="170"/>
      <c r="L819" s="170"/>
      <c r="M819" s="170"/>
      <c r="N819" s="170"/>
      <c r="O819" s="170"/>
      <c r="P819" s="170"/>
      <c r="Q819" s="170"/>
      <c r="R819" s="170"/>
      <c r="S819" s="170"/>
      <c r="T819" s="170"/>
      <c r="U819" s="170"/>
      <c r="V819" s="170"/>
      <c r="W819" s="170"/>
      <c r="X819" s="170"/>
      <c r="Y819" s="170"/>
      <c r="Z819" s="170"/>
    </row>
    <row r="820" spans="1:26" ht="15.75" customHeight="1" x14ac:dyDescent="0.2">
      <c r="A820" s="170"/>
      <c r="B820" s="170"/>
      <c r="C820" s="170"/>
      <c r="D820" s="170"/>
      <c r="E820" s="170"/>
      <c r="F820" s="170"/>
      <c r="G820" s="170"/>
      <c r="H820" s="170"/>
      <c r="I820" s="170"/>
      <c r="J820" s="170"/>
      <c r="K820" s="170"/>
      <c r="L820" s="170"/>
      <c r="M820" s="170"/>
      <c r="N820" s="170"/>
      <c r="O820" s="170"/>
      <c r="P820" s="170"/>
      <c r="Q820" s="170"/>
      <c r="R820" s="170"/>
      <c r="S820" s="170"/>
      <c r="T820" s="170"/>
      <c r="U820" s="170"/>
      <c r="V820" s="170"/>
      <c r="W820" s="170"/>
      <c r="X820" s="170"/>
      <c r="Y820" s="170"/>
      <c r="Z820" s="170"/>
    </row>
    <row r="821" spans="1:26" ht="15.75" customHeight="1" x14ac:dyDescent="0.2">
      <c r="A821" s="170"/>
      <c r="B821" s="170"/>
      <c r="C821" s="170"/>
      <c r="D821" s="170"/>
      <c r="E821" s="170"/>
      <c r="F821" s="170"/>
      <c r="G821" s="170"/>
      <c r="H821" s="170"/>
      <c r="I821" s="170"/>
      <c r="J821" s="170"/>
      <c r="K821" s="170"/>
      <c r="L821" s="170"/>
      <c r="M821" s="170"/>
      <c r="N821" s="170"/>
      <c r="O821" s="170"/>
      <c r="P821" s="170"/>
      <c r="Q821" s="170"/>
      <c r="R821" s="170"/>
      <c r="S821" s="170"/>
      <c r="T821" s="170"/>
      <c r="U821" s="170"/>
      <c r="V821" s="170"/>
      <c r="W821" s="170"/>
      <c r="X821" s="170"/>
      <c r="Y821" s="170"/>
      <c r="Z821" s="170"/>
    </row>
    <row r="822" spans="1:26" ht="15.75" customHeight="1" x14ac:dyDescent="0.2">
      <c r="A822" s="170"/>
      <c r="B822" s="170"/>
      <c r="C822" s="170"/>
      <c r="D822" s="170"/>
      <c r="E822" s="170"/>
      <c r="F822" s="170"/>
      <c r="G822" s="170"/>
      <c r="H822" s="170"/>
      <c r="I822" s="170"/>
      <c r="J822" s="170"/>
      <c r="K822" s="170"/>
      <c r="L822" s="170"/>
      <c r="M822" s="170"/>
      <c r="N822" s="170"/>
      <c r="O822" s="170"/>
      <c r="P822" s="170"/>
      <c r="Q822" s="170"/>
      <c r="R822" s="170"/>
      <c r="S822" s="170"/>
      <c r="T822" s="170"/>
      <c r="U822" s="170"/>
      <c r="V822" s="170"/>
      <c r="W822" s="170"/>
      <c r="X822" s="170"/>
      <c r="Y822" s="170"/>
      <c r="Z822" s="170"/>
    </row>
    <row r="823" spans="1:26" ht="15.75" customHeight="1" x14ac:dyDescent="0.2">
      <c r="A823" s="170"/>
      <c r="B823" s="170"/>
      <c r="C823" s="170"/>
      <c r="D823" s="170"/>
      <c r="E823" s="170"/>
      <c r="F823" s="170"/>
      <c r="G823" s="170"/>
      <c r="H823" s="170"/>
      <c r="I823" s="170"/>
      <c r="J823" s="170"/>
      <c r="K823" s="170"/>
      <c r="L823" s="170"/>
      <c r="M823" s="170"/>
      <c r="N823" s="170"/>
      <c r="O823" s="170"/>
      <c r="P823" s="170"/>
      <c r="Q823" s="170"/>
      <c r="R823" s="170"/>
      <c r="S823" s="170"/>
      <c r="T823" s="170"/>
      <c r="U823" s="170"/>
      <c r="V823" s="170"/>
      <c r="W823" s="170"/>
      <c r="X823" s="170"/>
      <c r="Y823" s="170"/>
      <c r="Z823" s="170"/>
    </row>
    <row r="824" spans="1:26" ht="15.75" customHeight="1" x14ac:dyDescent="0.2">
      <c r="A824" s="170"/>
      <c r="B824" s="170"/>
      <c r="C824" s="170"/>
      <c r="D824" s="170"/>
      <c r="E824" s="170"/>
      <c r="F824" s="170"/>
      <c r="G824" s="170"/>
      <c r="H824" s="170"/>
      <c r="I824" s="170"/>
      <c r="J824" s="170"/>
      <c r="K824" s="170"/>
      <c r="L824" s="170"/>
      <c r="M824" s="170"/>
      <c r="N824" s="170"/>
      <c r="O824" s="170"/>
      <c r="P824" s="170"/>
      <c r="Q824" s="170"/>
      <c r="R824" s="170"/>
      <c r="S824" s="170"/>
      <c r="T824" s="170"/>
      <c r="U824" s="170"/>
      <c r="V824" s="170"/>
      <c r="W824" s="170"/>
      <c r="X824" s="170"/>
      <c r="Y824" s="170"/>
      <c r="Z824" s="170"/>
    </row>
    <row r="825" spans="1:26" ht="15.75" customHeight="1" x14ac:dyDescent="0.2">
      <c r="A825" s="170"/>
      <c r="B825" s="170"/>
      <c r="C825" s="170"/>
      <c r="D825" s="170"/>
      <c r="E825" s="170"/>
      <c r="F825" s="170"/>
      <c r="G825" s="170"/>
      <c r="H825" s="170"/>
      <c r="I825" s="170"/>
      <c r="J825" s="170"/>
      <c r="K825" s="170"/>
      <c r="L825" s="170"/>
      <c r="M825" s="170"/>
      <c r="N825" s="170"/>
      <c r="O825" s="170"/>
      <c r="P825" s="170"/>
      <c r="Q825" s="170"/>
      <c r="R825" s="170"/>
      <c r="S825" s="170"/>
      <c r="T825" s="170"/>
      <c r="U825" s="170"/>
      <c r="V825" s="170"/>
      <c r="W825" s="170"/>
      <c r="X825" s="170"/>
      <c r="Y825" s="170"/>
      <c r="Z825" s="170"/>
    </row>
    <row r="826" spans="1:26" ht="15.75" customHeight="1" x14ac:dyDescent="0.2">
      <c r="A826" s="170"/>
      <c r="B826" s="170"/>
      <c r="C826" s="170"/>
      <c r="D826" s="170"/>
      <c r="E826" s="170"/>
      <c r="F826" s="170"/>
      <c r="G826" s="170"/>
      <c r="H826" s="170"/>
      <c r="I826" s="170"/>
      <c r="J826" s="170"/>
      <c r="K826" s="170"/>
      <c r="L826" s="170"/>
      <c r="M826" s="170"/>
      <c r="N826" s="170"/>
      <c r="O826" s="170"/>
      <c r="P826" s="170"/>
      <c r="Q826" s="170"/>
      <c r="R826" s="170"/>
      <c r="S826" s="170"/>
      <c r="T826" s="170"/>
      <c r="U826" s="170"/>
      <c r="V826" s="170"/>
      <c r="W826" s="170"/>
      <c r="X826" s="170"/>
      <c r="Y826" s="170"/>
      <c r="Z826" s="170"/>
    </row>
    <row r="827" spans="1:26" ht="15.75" customHeight="1" x14ac:dyDescent="0.2">
      <c r="A827" s="170"/>
      <c r="B827" s="170"/>
      <c r="C827" s="170"/>
      <c r="D827" s="170"/>
      <c r="E827" s="170"/>
      <c r="F827" s="170"/>
      <c r="G827" s="170"/>
      <c r="H827" s="170"/>
      <c r="I827" s="170"/>
      <c r="J827" s="170"/>
      <c r="K827" s="170"/>
      <c r="L827" s="170"/>
      <c r="M827" s="170"/>
      <c r="N827" s="170"/>
      <c r="O827" s="170"/>
      <c r="P827" s="170"/>
      <c r="Q827" s="170"/>
      <c r="R827" s="170"/>
      <c r="S827" s="170"/>
      <c r="T827" s="170"/>
      <c r="U827" s="170"/>
      <c r="V827" s="170"/>
      <c r="W827" s="170"/>
      <c r="X827" s="170"/>
      <c r="Y827" s="170"/>
      <c r="Z827" s="170"/>
    </row>
    <row r="828" spans="1:26" ht="15.75" customHeight="1" x14ac:dyDescent="0.2">
      <c r="A828" s="170"/>
      <c r="B828" s="170"/>
      <c r="C828" s="170"/>
      <c r="D828" s="170"/>
      <c r="E828" s="170"/>
      <c r="F828" s="170"/>
      <c r="G828" s="170"/>
      <c r="H828" s="170"/>
      <c r="I828" s="170"/>
      <c r="J828" s="170"/>
      <c r="K828" s="170"/>
      <c r="L828" s="170"/>
      <c r="M828" s="170"/>
      <c r="N828" s="170"/>
      <c r="O828" s="170"/>
      <c r="P828" s="170"/>
      <c r="Q828" s="170"/>
      <c r="R828" s="170"/>
      <c r="S828" s="170"/>
      <c r="T828" s="170"/>
      <c r="U828" s="170"/>
      <c r="V828" s="170"/>
      <c r="W828" s="170"/>
      <c r="X828" s="170"/>
      <c r="Y828" s="170"/>
      <c r="Z828" s="170"/>
    </row>
    <row r="829" spans="1:26" ht="15.75" customHeight="1" x14ac:dyDescent="0.2">
      <c r="A829" s="170"/>
      <c r="B829" s="170"/>
      <c r="C829" s="170"/>
      <c r="D829" s="170"/>
      <c r="E829" s="170"/>
      <c r="F829" s="170"/>
      <c r="G829" s="170"/>
      <c r="H829" s="170"/>
      <c r="I829" s="170"/>
      <c r="J829" s="170"/>
      <c r="K829" s="170"/>
      <c r="L829" s="170"/>
      <c r="M829" s="170"/>
      <c r="N829" s="170"/>
      <c r="O829" s="170"/>
      <c r="P829" s="170"/>
      <c r="Q829" s="170"/>
      <c r="R829" s="170"/>
      <c r="S829" s="170"/>
      <c r="T829" s="170"/>
      <c r="U829" s="170"/>
      <c r="V829" s="170"/>
      <c r="W829" s="170"/>
      <c r="X829" s="170"/>
      <c r="Y829" s="170"/>
      <c r="Z829" s="170"/>
    </row>
    <row r="830" spans="1:26" ht="15.75" customHeight="1" x14ac:dyDescent="0.2">
      <c r="A830" s="170"/>
      <c r="B830" s="170"/>
      <c r="C830" s="170"/>
      <c r="D830" s="170"/>
      <c r="E830" s="170"/>
      <c r="F830" s="170"/>
      <c r="G830" s="170"/>
      <c r="H830" s="170"/>
      <c r="I830" s="170"/>
      <c r="J830" s="170"/>
      <c r="K830" s="170"/>
      <c r="L830" s="170"/>
      <c r="M830" s="170"/>
      <c r="N830" s="170"/>
      <c r="O830" s="170"/>
      <c r="P830" s="170"/>
      <c r="Q830" s="170"/>
      <c r="R830" s="170"/>
      <c r="S830" s="170"/>
      <c r="T830" s="170"/>
      <c r="U830" s="170"/>
      <c r="V830" s="170"/>
      <c r="W830" s="170"/>
      <c r="X830" s="170"/>
      <c r="Y830" s="170"/>
      <c r="Z830" s="170"/>
    </row>
    <row r="831" spans="1:26" ht="15.75" customHeight="1" x14ac:dyDescent="0.2">
      <c r="A831" s="170"/>
      <c r="B831" s="170"/>
      <c r="C831" s="170"/>
      <c r="D831" s="170"/>
      <c r="E831" s="170"/>
      <c r="F831" s="170"/>
      <c r="G831" s="170"/>
      <c r="H831" s="170"/>
      <c r="I831" s="170"/>
      <c r="J831" s="170"/>
      <c r="K831" s="170"/>
      <c r="L831" s="170"/>
      <c r="M831" s="170"/>
      <c r="N831" s="170"/>
      <c r="O831" s="170"/>
      <c r="P831" s="170"/>
      <c r="Q831" s="170"/>
      <c r="R831" s="170"/>
      <c r="S831" s="170"/>
      <c r="T831" s="170"/>
      <c r="U831" s="170"/>
      <c r="V831" s="170"/>
      <c r="W831" s="170"/>
      <c r="X831" s="170"/>
      <c r="Y831" s="170"/>
      <c r="Z831" s="170"/>
    </row>
    <row r="832" spans="1:26" ht="15.75" customHeight="1" x14ac:dyDescent="0.2">
      <c r="A832" s="170"/>
      <c r="B832" s="170"/>
      <c r="C832" s="170"/>
      <c r="D832" s="170"/>
      <c r="E832" s="170"/>
      <c r="F832" s="170"/>
      <c r="G832" s="170"/>
      <c r="H832" s="170"/>
      <c r="I832" s="170"/>
      <c r="J832" s="170"/>
      <c r="K832" s="170"/>
      <c r="L832" s="170"/>
      <c r="M832" s="170"/>
      <c r="N832" s="170"/>
      <c r="O832" s="170"/>
      <c r="P832" s="170"/>
      <c r="Q832" s="170"/>
      <c r="R832" s="170"/>
      <c r="S832" s="170"/>
      <c r="T832" s="170"/>
      <c r="U832" s="170"/>
      <c r="V832" s="170"/>
      <c r="W832" s="170"/>
      <c r="X832" s="170"/>
      <c r="Y832" s="170"/>
      <c r="Z832" s="170"/>
    </row>
    <row r="833" spans="1:26" ht="15.75" customHeight="1" x14ac:dyDescent="0.2">
      <c r="A833" s="170"/>
      <c r="B833" s="170"/>
      <c r="C833" s="170"/>
      <c r="D833" s="170"/>
      <c r="E833" s="170"/>
      <c r="F833" s="170"/>
      <c r="G833" s="170"/>
      <c r="H833" s="170"/>
      <c r="I833" s="170"/>
      <c r="J833" s="170"/>
      <c r="K833" s="170"/>
      <c r="L833" s="170"/>
      <c r="M833" s="170"/>
      <c r="N833" s="170"/>
      <c r="O833" s="170"/>
      <c r="P833" s="170"/>
      <c r="Q833" s="170"/>
      <c r="R833" s="170"/>
      <c r="S833" s="170"/>
      <c r="T833" s="170"/>
      <c r="U833" s="170"/>
      <c r="V833" s="170"/>
      <c r="W833" s="170"/>
      <c r="X833" s="170"/>
      <c r="Y833" s="170"/>
      <c r="Z833" s="170"/>
    </row>
    <row r="834" spans="1:26" ht="15.75" customHeight="1" x14ac:dyDescent="0.2">
      <c r="A834" s="170"/>
      <c r="B834" s="170"/>
      <c r="C834" s="170"/>
      <c r="D834" s="170"/>
      <c r="E834" s="170"/>
      <c r="F834" s="170"/>
      <c r="G834" s="170"/>
      <c r="H834" s="170"/>
      <c r="I834" s="170"/>
      <c r="J834" s="170"/>
      <c r="K834" s="170"/>
      <c r="L834" s="170"/>
      <c r="M834" s="170"/>
      <c r="N834" s="170"/>
      <c r="O834" s="170"/>
      <c r="P834" s="170"/>
      <c r="Q834" s="170"/>
      <c r="R834" s="170"/>
      <c r="S834" s="170"/>
      <c r="T834" s="170"/>
      <c r="U834" s="170"/>
      <c r="V834" s="170"/>
      <c r="W834" s="170"/>
      <c r="X834" s="170"/>
      <c r="Y834" s="170"/>
      <c r="Z834" s="170"/>
    </row>
    <row r="835" spans="1:26" ht="15.75" customHeight="1" x14ac:dyDescent="0.2">
      <c r="A835" s="170"/>
      <c r="B835" s="170"/>
      <c r="C835" s="170"/>
      <c r="D835" s="170"/>
      <c r="E835" s="170"/>
      <c r="F835" s="170"/>
      <c r="G835" s="170"/>
      <c r="H835" s="170"/>
      <c r="I835" s="170"/>
      <c r="J835" s="170"/>
      <c r="K835" s="170"/>
      <c r="L835" s="170"/>
      <c r="M835" s="170"/>
      <c r="N835" s="170"/>
      <c r="O835" s="170"/>
      <c r="P835" s="170"/>
      <c r="Q835" s="170"/>
      <c r="R835" s="170"/>
      <c r="S835" s="170"/>
      <c r="T835" s="170"/>
      <c r="U835" s="170"/>
      <c r="V835" s="170"/>
      <c r="W835" s="170"/>
      <c r="X835" s="170"/>
      <c r="Y835" s="170"/>
      <c r="Z835" s="170"/>
    </row>
    <row r="836" spans="1:26" ht="15.75" customHeight="1" x14ac:dyDescent="0.2">
      <c r="A836" s="170"/>
      <c r="B836" s="170"/>
      <c r="C836" s="170"/>
      <c r="D836" s="170"/>
      <c r="E836" s="170"/>
      <c r="F836" s="170"/>
      <c r="G836" s="170"/>
      <c r="H836" s="170"/>
      <c r="I836" s="170"/>
      <c r="J836" s="170"/>
      <c r="K836" s="170"/>
      <c r="L836" s="170"/>
      <c r="M836" s="170"/>
      <c r="N836" s="170"/>
      <c r="O836" s="170"/>
      <c r="P836" s="170"/>
      <c r="Q836" s="170"/>
      <c r="R836" s="170"/>
      <c r="S836" s="170"/>
      <c r="T836" s="170"/>
      <c r="U836" s="170"/>
      <c r="V836" s="170"/>
      <c r="W836" s="170"/>
      <c r="X836" s="170"/>
      <c r="Y836" s="170"/>
      <c r="Z836" s="170"/>
    </row>
    <row r="837" spans="1:26" ht="15.75" customHeight="1" x14ac:dyDescent="0.2">
      <c r="A837" s="170"/>
      <c r="B837" s="170"/>
      <c r="C837" s="170"/>
      <c r="D837" s="170"/>
      <c r="E837" s="170"/>
      <c r="F837" s="170"/>
      <c r="G837" s="170"/>
      <c r="H837" s="170"/>
      <c r="I837" s="170"/>
      <c r="J837" s="170"/>
      <c r="K837" s="170"/>
      <c r="L837" s="170"/>
      <c r="M837" s="170"/>
      <c r="N837" s="170"/>
      <c r="O837" s="170"/>
      <c r="P837" s="170"/>
      <c r="Q837" s="170"/>
      <c r="R837" s="170"/>
      <c r="S837" s="170"/>
      <c r="T837" s="170"/>
      <c r="U837" s="170"/>
      <c r="V837" s="170"/>
      <c r="W837" s="170"/>
      <c r="X837" s="170"/>
      <c r="Y837" s="170"/>
      <c r="Z837" s="170"/>
    </row>
    <row r="838" spans="1:26" ht="15.75" customHeight="1" x14ac:dyDescent="0.2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  <c r="K838" s="170"/>
      <c r="L838" s="170"/>
      <c r="M838" s="170"/>
      <c r="N838" s="170"/>
      <c r="O838" s="170"/>
      <c r="P838" s="170"/>
      <c r="Q838" s="170"/>
      <c r="R838" s="170"/>
      <c r="S838" s="170"/>
      <c r="T838" s="170"/>
      <c r="U838" s="170"/>
      <c r="V838" s="170"/>
      <c r="W838" s="170"/>
      <c r="X838" s="170"/>
      <c r="Y838" s="170"/>
      <c r="Z838" s="170"/>
    </row>
    <row r="839" spans="1:26" ht="15.75" customHeight="1" x14ac:dyDescent="0.2">
      <c r="A839" s="170"/>
      <c r="B839" s="170"/>
      <c r="C839" s="170"/>
      <c r="D839" s="170"/>
      <c r="E839" s="170"/>
      <c r="F839" s="170"/>
      <c r="G839" s="170"/>
      <c r="H839" s="170"/>
      <c r="I839" s="170"/>
      <c r="J839" s="170"/>
      <c r="K839" s="170"/>
      <c r="L839" s="170"/>
      <c r="M839" s="170"/>
      <c r="N839" s="170"/>
      <c r="O839" s="170"/>
      <c r="P839" s="170"/>
      <c r="Q839" s="170"/>
      <c r="R839" s="170"/>
      <c r="S839" s="170"/>
      <c r="T839" s="170"/>
      <c r="U839" s="170"/>
      <c r="V839" s="170"/>
      <c r="W839" s="170"/>
      <c r="X839" s="170"/>
      <c r="Y839" s="170"/>
      <c r="Z839" s="170"/>
    </row>
    <row r="840" spans="1:26" ht="15.75" customHeight="1" x14ac:dyDescent="0.2">
      <c r="A840" s="170"/>
      <c r="B840" s="170"/>
      <c r="C840" s="170"/>
      <c r="D840" s="170"/>
      <c r="E840" s="170"/>
      <c r="F840" s="170"/>
      <c r="G840" s="170"/>
      <c r="H840" s="170"/>
      <c r="I840" s="170"/>
      <c r="J840" s="170"/>
      <c r="K840" s="170"/>
      <c r="L840" s="170"/>
      <c r="M840" s="170"/>
      <c r="N840" s="170"/>
      <c r="O840" s="170"/>
      <c r="P840" s="170"/>
      <c r="Q840" s="170"/>
      <c r="R840" s="170"/>
      <c r="S840" s="170"/>
      <c r="T840" s="170"/>
      <c r="U840" s="170"/>
      <c r="V840" s="170"/>
      <c r="W840" s="170"/>
      <c r="X840" s="170"/>
      <c r="Y840" s="170"/>
      <c r="Z840" s="170"/>
    </row>
    <row r="841" spans="1:26" ht="15.75" customHeight="1" x14ac:dyDescent="0.2">
      <c r="A841" s="170"/>
      <c r="B841" s="170"/>
      <c r="C841" s="170"/>
      <c r="D841" s="170"/>
      <c r="E841" s="170"/>
      <c r="F841" s="170"/>
      <c r="G841" s="170"/>
      <c r="H841" s="170"/>
      <c r="I841" s="170"/>
      <c r="J841" s="170"/>
      <c r="K841" s="170"/>
      <c r="L841" s="170"/>
      <c r="M841" s="170"/>
      <c r="N841" s="170"/>
      <c r="O841" s="170"/>
      <c r="P841" s="170"/>
      <c r="Q841" s="170"/>
      <c r="R841" s="170"/>
      <c r="S841" s="170"/>
      <c r="T841" s="170"/>
      <c r="U841" s="170"/>
      <c r="V841" s="170"/>
      <c r="W841" s="170"/>
      <c r="X841" s="170"/>
      <c r="Y841" s="170"/>
      <c r="Z841" s="170"/>
    </row>
    <row r="842" spans="1:26" ht="15.75" customHeight="1" x14ac:dyDescent="0.2">
      <c r="A842" s="170"/>
      <c r="B842" s="170"/>
      <c r="C842" s="170"/>
      <c r="D842" s="170"/>
      <c r="E842" s="170"/>
      <c r="F842" s="170"/>
      <c r="G842" s="170"/>
      <c r="H842" s="170"/>
      <c r="I842" s="170"/>
      <c r="J842" s="170"/>
      <c r="K842" s="170"/>
      <c r="L842" s="170"/>
      <c r="M842" s="170"/>
      <c r="N842" s="170"/>
      <c r="O842" s="170"/>
      <c r="P842" s="170"/>
      <c r="Q842" s="170"/>
      <c r="R842" s="170"/>
      <c r="S842" s="170"/>
      <c r="T842" s="170"/>
      <c r="U842" s="170"/>
      <c r="V842" s="170"/>
      <c r="W842" s="170"/>
      <c r="X842" s="170"/>
      <c r="Y842" s="170"/>
      <c r="Z842" s="170"/>
    </row>
    <row r="843" spans="1:26" ht="15.75" customHeight="1" x14ac:dyDescent="0.2">
      <c r="A843" s="170"/>
      <c r="B843" s="170"/>
      <c r="C843" s="170"/>
      <c r="D843" s="170"/>
      <c r="E843" s="170"/>
      <c r="F843" s="170"/>
      <c r="G843" s="170"/>
      <c r="H843" s="170"/>
      <c r="I843" s="170"/>
      <c r="J843" s="170"/>
      <c r="K843" s="170"/>
      <c r="L843" s="170"/>
      <c r="M843" s="170"/>
      <c r="N843" s="170"/>
      <c r="O843" s="170"/>
      <c r="P843" s="170"/>
      <c r="Q843" s="170"/>
      <c r="R843" s="170"/>
      <c r="S843" s="170"/>
      <c r="T843" s="170"/>
      <c r="U843" s="170"/>
      <c r="V843" s="170"/>
      <c r="W843" s="170"/>
      <c r="X843" s="170"/>
      <c r="Y843" s="170"/>
      <c r="Z843" s="170"/>
    </row>
    <row r="844" spans="1:26" ht="15.75" customHeight="1" x14ac:dyDescent="0.2">
      <c r="A844" s="170"/>
      <c r="B844" s="170"/>
      <c r="C844" s="170"/>
      <c r="D844" s="170"/>
      <c r="E844" s="170"/>
      <c r="F844" s="170"/>
      <c r="G844" s="170"/>
      <c r="H844" s="170"/>
      <c r="I844" s="170"/>
      <c r="J844" s="170"/>
      <c r="K844" s="170"/>
      <c r="L844" s="170"/>
      <c r="M844" s="170"/>
      <c r="N844" s="170"/>
      <c r="O844" s="170"/>
      <c r="P844" s="170"/>
      <c r="Q844" s="170"/>
      <c r="R844" s="170"/>
      <c r="S844" s="170"/>
      <c r="T844" s="170"/>
      <c r="U844" s="170"/>
      <c r="V844" s="170"/>
      <c r="W844" s="170"/>
      <c r="X844" s="170"/>
      <c r="Y844" s="170"/>
      <c r="Z844" s="170"/>
    </row>
    <row r="845" spans="1:26" ht="15.75" customHeight="1" x14ac:dyDescent="0.2">
      <c r="A845" s="170"/>
      <c r="B845" s="170"/>
      <c r="C845" s="170"/>
      <c r="D845" s="170"/>
      <c r="E845" s="170"/>
      <c r="F845" s="170"/>
      <c r="G845" s="170"/>
      <c r="H845" s="170"/>
      <c r="I845" s="170"/>
      <c r="J845" s="170"/>
      <c r="K845" s="170"/>
      <c r="L845" s="170"/>
      <c r="M845" s="170"/>
      <c r="N845" s="170"/>
      <c r="O845" s="170"/>
      <c r="P845" s="170"/>
      <c r="Q845" s="170"/>
      <c r="R845" s="170"/>
      <c r="S845" s="170"/>
      <c r="T845" s="170"/>
      <c r="U845" s="170"/>
      <c r="V845" s="170"/>
      <c r="W845" s="170"/>
      <c r="X845" s="170"/>
      <c r="Y845" s="170"/>
      <c r="Z845" s="170"/>
    </row>
    <row r="846" spans="1:26" ht="15.75" customHeight="1" x14ac:dyDescent="0.2">
      <c r="A846" s="170"/>
      <c r="B846" s="170"/>
      <c r="C846" s="170"/>
      <c r="D846" s="170"/>
      <c r="E846" s="170"/>
      <c r="F846" s="170"/>
      <c r="G846" s="170"/>
      <c r="H846" s="170"/>
      <c r="I846" s="170"/>
      <c r="J846" s="170"/>
      <c r="K846" s="170"/>
      <c r="L846" s="170"/>
      <c r="M846" s="170"/>
      <c r="N846" s="170"/>
      <c r="O846" s="170"/>
      <c r="P846" s="170"/>
      <c r="Q846" s="170"/>
      <c r="R846" s="170"/>
      <c r="S846" s="170"/>
      <c r="T846" s="170"/>
      <c r="U846" s="170"/>
      <c r="V846" s="170"/>
      <c r="W846" s="170"/>
      <c r="X846" s="170"/>
      <c r="Y846" s="170"/>
      <c r="Z846" s="170"/>
    </row>
    <row r="847" spans="1:26" ht="15.75" customHeight="1" x14ac:dyDescent="0.2">
      <c r="A847" s="170"/>
      <c r="B847" s="170"/>
      <c r="C847" s="170"/>
      <c r="D847" s="170"/>
      <c r="E847" s="170"/>
      <c r="F847" s="170"/>
      <c r="G847" s="170"/>
      <c r="H847" s="170"/>
      <c r="I847" s="170"/>
      <c r="J847" s="170"/>
      <c r="K847" s="170"/>
      <c r="L847" s="170"/>
      <c r="M847" s="170"/>
      <c r="N847" s="170"/>
      <c r="O847" s="170"/>
      <c r="P847" s="170"/>
      <c r="Q847" s="170"/>
      <c r="R847" s="170"/>
      <c r="S847" s="170"/>
      <c r="T847" s="170"/>
      <c r="U847" s="170"/>
      <c r="V847" s="170"/>
      <c r="W847" s="170"/>
      <c r="X847" s="170"/>
      <c r="Y847" s="170"/>
      <c r="Z847" s="170"/>
    </row>
    <row r="848" spans="1:26" ht="15.75" customHeight="1" x14ac:dyDescent="0.2">
      <c r="A848" s="170"/>
      <c r="B848" s="170"/>
      <c r="C848" s="170"/>
      <c r="D848" s="170"/>
      <c r="E848" s="170"/>
      <c r="F848" s="170"/>
      <c r="G848" s="170"/>
      <c r="H848" s="170"/>
      <c r="I848" s="170"/>
      <c r="J848" s="170"/>
      <c r="K848" s="170"/>
      <c r="L848" s="170"/>
      <c r="M848" s="170"/>
      <c r="N848" s="170"/>
      <c r="O848" s="170"/>
      <c r="P848" s="170"/>
      <c r="Q848" s="170"/>
      <c r="R848" s="170"/>
      <c r="S848" s="170"/>
      <c r="T848" s="170"/>
      <c r="U848" s="170"/>
      <c r="V848" s="170"/>
      <c r="W848" s="170"/>
      <c r="X848" s="170"/>
      <c r="Y848" s="170"/>
      <c r="Z848" s="170"/>
    </row>
    <row r="849" spans="1:26" ht="15.75" customHeight="1" x14ac:dyDescent="0.2">
      <c r="A849" s="170"/>
      <c r="B849" s="170"/>
      <c r="C849" s="170"/>
      <c r="D849" s="170"/>
      <c r="E849" s="170"/>
      <c r="F849" s="170"/>
      <c r="G849" s="170"/>
      <c r="H849" s="170"/>
      <c r="I849" s="170"/>
      <c r="J849" s="170"/>
      <c r="K849" s="170"/>
      <c r="L849" s="170"/>
      <c r="M849" s="170"/>
      <c r="N849" s="170"/>
      <c r="O849" s="170"/>
      <c r="P849" s="170"/>
      <c r="Q849" s="170"/>
      <c r="R849" s="170"/>
      <c r="S849" s="170"/>
      <c r="T849" s="170"/>
      <c r="U849" s="170"/>
      <c r="V849" s="170"/>
      <c r="W849" s="170"/>
      <c r="X849" s="170"/>
      <c r="Y849" s="170"/>
      <c r="Z849" s="170"/>
    </row>
    <row r="850" spans="1:26" ht="15.75" customHeight="1" x14ac:dyDescent="0.2">
      <c r="A850" s="170"/>
      <c r="B850" s="170"/>
      <c r="C850" s="170"/>
      <c r="D850" s="170"/>
      <c r="E850" s="170"/>
      <c r="F850" s="170"/>
      <c r="G850" s="170"/>
      <c r="H850" s="170"/>
      <c r="I850" s="170"/>
      <c r="J850" s="170"/>
      <c r="K850" s="170"/>
      <c r="L850" s="170"/>
      <c r="M850" s="170"/>
      <c r="N850" s="170"/>
      <c r="O850" s="170"/>
      <c r="P850" s="170"/>
      <c r="Q850" s="170"/>
      <c r="R850" s="170"/>
      <c r="S850" s="170"/>
      <c r="T850" s="170"/>
      <c r="U850" s="170"/>
      <c r="V850" s="170"/>
      <c r="W850" s="170"/>
      <c r="X850" s="170"/>
      <c r="Y850" s="170"/>
      <c r="Z850" s="170"/>
    </row>
    <row r="851" spans="1:26" ht="15.75" customHeight="1" x14ac:dyDescent="0.2">
      <c r="A851" s="170"/>
      <c r="B851" s="170"/>
      <c r="C851" s="170"/>
      <c r="D851" s="170"/>
      <c r="E851" s="170"/>
      <c r="F851" s="170"/>
      <c r="G851" s="170"/>
      <c r="H851" s="170"/>
      <c r="I851" s="170"/>
      <c r="J851" s="170"/>
      <c r="K851" s="170"/>
      <c r="L851" s="170"/>
      <c r="M851" s="170"/>
      <c r="N851" s="170"/>
      <c r="O851" s="170"/>
      <c r="P851" s="170"/>
      <c r="Q851" s="170"/>
      <c r="R851" s="170"/>
      <c r="S851" s="170"/>
      <c r="T851" s="170"/>
      <c r="U851" s="170"/>
      <c r="V851" s="170"/>
      <c r="W851" s="170"/>
      <c r="X851" s="170"/>
      <c r="Y851" s="170"/>
      <c r="Z851" s="170"/>
    </row>
    <row r="852" spans="1:26" ht="15.75" customHeight="1" x14ac:dyDescent="0.2">
      <c r="A852" s="170"/>
      <c r="B852" s="170"/>
      <c r="C852" s="170"/>
      <c r="D852" s="170"/>
      <c r="E852" s="170"/>
      <c r="F852" s="170"/>
      <c r="G852" s="170"/>
      <c r="H852" s="170"/>
      <c r="I852" s="170"/>
      <c r="J852" s="170"/>
      <c r="K852" s="170"/>
      <c r="L852" s="170"/>
      <c r="M852" s="170"/>
      <c r="N852" s="170"/>
      <c r="O852" s="170"/>
      <c r="P852" s="170"/>
      <c r="Q852" s="170"/>
      <c r="R852" s="170"/>
      <c r="S852" s="170"/>
      <c r="T852" s="170"/>
      <c r="U852" s="170"/>
      <c r="V852" s="170"/>
      <c r="W852" s="170"/>
      <c r="X852" s="170"/>
      <c r="Y852" s="170"/>
      <c r="Z852" s="170"/>
    </row>
    <row r="853" spans="1:26" ht="15.75" customHeight="1" x14ac:dyDescent="0.2">
      <c r="A853" s="170"/>
      <c r="B853" s="170"/>
      <c r="C853" s="170"/>
      <c r="D853" s="170"/>
      <c r="E853" s="170"/>
      <c r="F853" s="170"/>
      <c r="G853" s="170"/>
      <c r="H853" s="170"/>
      <c r="I853" s="170"/>
      <c r="J853" s="170"/>
      <c r="K853" s="170"/>
      <c r="L853" s="170"/>
      <c r="M853" s="170"/>
      <c r="N853" s="170"/>
      <c r="O853" s="170"/>
      <c r="P853" s="170"/>
      <c r="Q853" s="170"/>
      <c r="R853" s="170"/>
      <c r="S853" s="170"/>
      <c r="T853" s="170"/>
      <c r="U853" s="170"/>
      <c r="V853" s="170"/>
      <c r="W853" s="170"/>
      <c r="X853" s="170"/>
      <c r="Y853" s="170"/>
      <c r="Z853" s="170"/>
    </row>
    <row r="854" spans="1:26" ht="15.75" customHeight="1" x14ac:dyDescent="0.2">
      <c r="A854" s="170"/>
      <c r="B854" s="170"/>
      <c r="C854" s="170"/>
      <c r="D854" s="170"/>
      <c r="E854" s="170"/>
      <c r="F854" s="170"/>
      <c r="G854" s="170"/>
      <c r="H854" s="170"/>
      <c r="I854" s="170"/>
      <c r="J854" s="170"/>
      <c r="K854" s="170"/>
      <c r="L854" s="170"/>
      <c r="M854" s="170"/>
      <c r="N854" s="170"/>
      <c r="O854" s="170"/>
      <c r="P854" s="170"/>
      <c r="Q854" s="170"/>
      <c r="R854" s="170"/>
      <c r="S854" s="170"/>
      <c r="T854" s="170"/>
      <c r="U854" s="170"/>
      <c r="V854" s="170"/>
      <c r="W854" s="170"/>
      <c r="X854" s="170"/>
      <c r="Y854" s="170"/>
      <c r="Z854" s="170"/>
    </row>
    <row r="855" spans="1:26" ht="15.75" customHeight="1" x14ac:dyDescent="0.2">
      <c r="A855" s="170"/>
      <c r="B855" s="170"/>
      <c r="C855" s="170"/>
      <c r="D855" s="170"/>
      <c r="E855" s="170"/>
      <c r="F855" s="170"/>
      <c r="G855" s="170"/>
      <c r="H855" s="170"/>
      <c r="I855" s="170"/>
      <c r="J855" s="170"/>
      <c r="K855" s="170"/>
      <c r="L855" s="170"/>
      <c r="M855" s="170"/>
      <c r="N855" s="170"/>
      <c r="O855" s="170"/>
      <c r="P855" s="170"/>
      <c r="Q855" s="170"/>
      <c r="R855" s="170"/>
      <c r="S855" s="170"/>
      <c r="T855" s="170"/>
      <c r="U855" s="170"/>
      <c r="V855" s="170"/>
      <c r="W855" s="170"/>
      <c r="X855" s="170"/>
      <c r="Y855" s="170"/>
      <c r="Z855" s="170"/>
    </row>
    <row r="856" spans="1:26" ht="15.75" customHeight="1" x14ac:dyDescent="0.2">
      <c r="A856" s="170"/>
      <c r="B856" s="170"/>
      <c r="C856" s="170"/>
      <c r="D856" s="170"/>
      <c r="E856" s="170"/>
      <c r="F856" s="170"/>
      <c r="G856" s="170"/>
      <c r="H856" s="170"/>
      <c r="I856" s="170"/>
      <c r="J856" s="170"/>
      <c r="K856" s="170"/>
      <c r="L856" s="170"/>
      <c r="M856" s="170"/>
      <c r="N856" s="170"/>
      <c r="O856" s="170"/>
      <c r="P856" s="170"/>
      <c r="Q856" s="170"/>
      <c r="R856" s="170"/>
      <c r="S856" s="170"/>
      <c r="T856" s="170"/>
      <c r="U856" s="170"/>
      <c r="V856" s="170"/>
      <c r="W856" s="170"/>
      <c r="X856" s="170"/>
      <c r="Y856" s="170"/>
      <c r="Z856" s="170"/>
    </row>
    <row r="857" spans="1:26" ht="15.75" customHeight="1" x14ac:dyDescent="0.2">
      <c r="A857" s="170"/>
      <c r="B857" s="170"/>
      <c r="C857" s="170"/>
      <c r="D857" s="170"/>
      <c r="E857" s="170"/>
      <c r="F857" s="170"/>
      <c r="G857" s="170"/>
      <c r="H857" s="170"/>
      <c r="I857" s="170"/>
      <c r="J857" s="170"/>
      <c r="K857" s="170"/>
      <c r="L857" s="170"/>
      <c r="M857" s="170"/>
      <c r="N857" s="170"/>
      <c r="O857" s="170"/>
      <c r="P857" s="170"/>
      <c r="Q857" s="170"/>
      <c r="R857" s="170"/>
      <c r="S857" s="170"/>
      <c r="T857" s="170"/>
      <c r="U857" s="170"/>
      <c r="V857" s="170"/>
      <c r="W857" s="170"/>
      <c r="X857" s="170"/>
      <c r="Y857" s="170"/>
      <c r="Z857" s="170"/>
    </row>
    <row r="858" spans="1:26" ht="15.75" customHeight="1" x14ac:dyDescent="0.2">
      <c r="A858" s="170"/>
      <c r="B858" s="170"/>
      <c r="C858" s="170"/>
      <c r="D858" s="170"/>
      <c r="E858" s="170"/>
      <c r="F858" s="170"/>
      <c r="G858" s="170"/>
      <c r="H858" s="170"/>
      <c r="I858" s="170"/>
      <c r="J858" s="170"/>
      <c r="K858" s="170"/>
      <c r="L858" s="170"/>
      <c r="M858" s="170"/>
      <c r="N858" s="170"/>
      <c r="O858" s="170"/>
      <c r="P858" s="170"/>
      <c r="Q858" s="170"/>
      <c r="R858" s="170"/>
      <c r="S858" s="170"/>
      <c r="T858" s="170"/>
      <c r="U858" s="170"/>
      <c r="V858" s="170"/>
      <c r="W858" s="170"/>
      <c r="X858" s="170"/>
      <c r="Y858" s="170"/>
      <c r="Z858" s="170"/>
    </row>
    <row r="859" spans="1:26" ht="15.75" customHeight="1" x14ac:dyDescent="0.2">
      <c r="A859" s="170"/>
      <c r="B859" s="170"/>
      <c r="C859" s="170"/>
      <c r="D859" s="170"/>
      <c r="E859" s="170"/>
      <c r="F859" s="170"/>
      <c r="G859" s="170"/>
      <c r="H859" s="170"/>
      <c r="I859" s="170"/>
      <c r="J859" s="170"/>
      <c r="K859" s="170"/>
      <c r="L859" s="170"/>
      <c r="M859" s="170"/>
      <c r="N859" s="170"/>
      <c r="O859" s="170"/>
      <c r="P859" s="170"/>
      <c r="Q859" s="170"/>
      <c r="R859" s="170"/>
      <c r="S859" s="170"/>
      <c r="T859" s="170"/>
      <c r="U859" s="170"/>
      <c r="V859" s="170"/>
      <c r="W859" s="170"/>
      <c r="X859" s="170"/>
      <c r="Y859" s="170"/>
      <c r="Z859" s="170"/>
    </row>
    <row r="860" spans="1:26" ht="15.75" customHeight="1" x14ac:dyDescent="0.2">
      <c r="A860" s="170"/>
      <c r="B860" s="170"/>
      <c r="C860" s="170"/>
      <c r="D860" s="170"/>
      <c r="E860" s="170"/>
      <c r="F860" s="170"/>
      <c r="G860" s="170"/>
      <c r="H860" s="170"/>
      <c r="I860" s="170"/>
      <c r="J860" s="170"/>
      <c r="K860" s="170"/>
      <c r="L860" s="170"/>
      <c r="M860" s="170"/>
      <c r="N860" s="170"/>
      <c r="O860" s="170"/>
      <c r="P860" s="170"/>
      <c r="Q860" s="170"/>
      <c r="R860" s="170"/>
      <c r="S860" s="170"/>
      <c r="T860" s="170"/>
      <c r="U860" s="170"/>
      <c r="V860" s="170"/>
      <c r="W860" s="170"/>
      <c r="X860" s="170"/>
      <c r="Y860" s="170"/>
      <c r="Z860" s="170"/>
    </row>
    <row r="861" spans="1:26" ht="15.75" customHeight="1" x14ac:dyDescent="0.2">
      <c r="A861" s="170"/>
      <c r="B861" s="170"/>
      <c r="C861" s="170"/>
      <c r="D861" s="170"/>
      <c r="E861" s="170"/>
      <c r="F861" s="170"/>
      <c r="G861" s="170"/>
      <c r="H861" s="170"/>
      <c r="I861" s="170"/>
      <c r="J861" s="170"/>
      <c r="K861" s="170"/>
      <c r="L861" s="170"/>
      <c r="M861" s="170"/>
      <c r="N861" s="170"/>
      <c r="O861" s="170"/>
      <c r="P861" s="170"/>
      <c r="Q861" s="170"/>
      <c r="R861" s="170"/>
      <c r="S861" s="170"/>
      <c r="T861" s="170"/>
      <c r="U861" s="170"/>
      <c r="V861" s="170"/>
      <c r="W861" s="170"/>
      <c r="X861" s="170"/>
      <c r="Y861" s="170"/>
      <c r="Z861" s="170"/>
    </row>
    <row r="862" spans="1:26" ht="15.75" customHeight="1" x14ac:dyDescent="0.2">
      <c r="A862" s="170"/>
      <c r="B862" s="170"/>
      <c r="C862" s="170"/>
      <c r="D862" s="170"/>
      <c r="E862" s="170"/>
      <c r="F862" s="170"/>
      <c r="G862" s="170"/>
      <c r="H862" s="170"/>
      <c r="I862" s="170"/>
      <c r="J862" s="170"/>
      <c r="K862" s="170"/>
      <c r="L862" s="170"/>
      <c r="M862" s="170"/>
      <c r="N862" s="170"/>
      <c r="O862" s="170"/>
      <c r="P862" s="170"/>
      <c r="Q862" s="170"/>
      <c r="R862" s="170"/>
      <c r="S862" s="170"/>
      <c r="T862" s="170"/>
      <c r="U862" s="170"/>
      <c r="V862" s="170"/>
      <c r="W862" s="170"/>
      <c r="X862" s="170"/>
      <c r="Y862" s="170"/>
      <c r="Z862" s="170"/>
    </row>
    <row r="863" spans="1:26" ht="15.75" customHeight="1" x14ac:dyDescent="0.2">
      <c r="A863" s="170"/>
      <c r="B863" s="170"/>
      <c r="C863" s="170"/>
      <c r="D863" s="170"/>
      <c r="E863" s="170"/>
      <c r="F863" s="170"/>
      <c r="G863" s="170"/>
      <c r="H863" s="170"/>
      <c r="I863" s="170"/>
      <c r="J863" s="170"/>
      <c r="K863" s="170"/>
      <c r="L863" s="170"/>
      <c r="M863" s="170"/>
      <c r="N863" s="170"/>
      <c r="O863" s="170"/>
      <c r="P863" s="170"/>
      <c r="Q863" s="170"/>
      <c r="R863" s="170"/>
      <c r="S863" s="170"/>
      <c r="T863" s="170"/>
      <c r="U863" s="170"/>
      <c r="V863" s="170"/>
      <c r="W863" s="170"/>
      <c r="X863" s="170"/>
      <c r="Y863" s="170"/>
      <c r="Z863" s="170"/>
    </row>
    <row r="864" spans="1:26" ht="15.75" customHeight="1" x14ac:dyDescent="0.2">
      <c r="A864" s="170"/>
      <c r="B864" s="170"/>
      <c r="C864" s="170"/>
      <c r="D864" s="170"/>
      <c r="E864" s="170"/>
      <c r="F864" s="170"/>
      <c r="G864" s="170"/>
      <c r="H864" s="170"/>
      <c r="I864" s="170"/>
      <c r="J864" s="170"/>
      <c r="K864" s="170"/>
      <c r="L864" s="170"/>
      <c r="M864" s="170"/>
      <c r="N864" s="170"/>
      <c r="O864" s="170"/>
      <c r="P864" s="170"/>
      <c r="Q864" s="170"/>
      <c r="R864" s="170"/>
      <c r="S864" s="170"/>
      <c r="T864" s="170"/>
      <c r="U864" s="170"/>
      <c r="V864" s="170"/>
      <c r="W864" s="170"/>
      <c r="X864" s="170"/>
      <c r="Y864" s="170"/>
      <c r="Z864" s="170"/>
    </row>
    <row r="865" spans="1:26" ht="15.75" customHeight="1" x14ac:dyDescent="0.2">
      <c r="A865" s="170"/>
      <c r="B865" s="170"/>
      <c r="C865" s="170"/>
      <c r="D865" s="170"/>
      <c r="E865" s="170"/>
      <c r="F865" s="170"/>
      <c r="G865" s="170"/>
      <c r="H865" s="170"/>
      <c r="I865" s="170"/>
      <c r="J865" s="170"/>
      <c r="K865" s="170"/>
      <c r="L865" s="170"/>
      <c r="M865" s="170"/>
      <c r="N865" s="170"/>
      <c r="O865" s="170"/>
      <c r="P865" s="170"/>
      <c r="Q865" s="170"/>
      <c r="R865" s="170"/>
      <c r="S865" s="170"/>
      <c r="T865" s="170"/>
      <c r="U865" s="170"/>
      <c r="V865" s="170"/>
      <c r="W865" s="170"/>
      <c r="X865" s="170"/>
      <c r="Y865" s="170"/>
      <c r="Z865" s="170"/>
    </row>
    <row r="866" spans="1:26" ht="15.75" customHeight="1" x14ac:dyDescent="0.2">
      <c r="A866" s="170"/>
      <c r="B866" s="170"/>
      <c r="C866" s="170"/>
      <c r="D866" s="170"/>
      <c r="E866" s="170"/>
      <c r="F866" s="170"/>
      <c r="G866" s="170"/>
      <c r="H866" s="170"/>
      <c r="I866" s="170"/>
      <c r="J866" s="170"/>
      <c r="K866" s="170"/>
      <c r="L866" s="170"/>
      <c r="M866" s="170"/>
      <c r="N866" s="170"/>
      <c r="O866" s="170"/>
      <c r="P866" s="170"/>
      <c r="Q866" s="170"/>
      <c r="R866" s="170"/>
      <c r="S866" s="170"/>
      <c r="T866" s="170"/>
      <c r="U866" s="170"/>
      <c r="V866" s="170"/>
      <c r="W866" s="170"/>
      <c r="X866" s="170"/>
      <c r="Y866" s="170"/>
      <c r="Z866" s="170"/>
    </row>
    <row r="867" spans="1:26" ht="15.75" customHeight="1" x14ac:dyDescent="0.2">
      <c r="A867" s="170"/>
      <c r="B867" s="170"/>
      <c r="C867" s="170"/>
      <c r="D867" s="170"/>
      <c r="E867" s="170"/>
      <c r="F867" s="170"/>
      <c r="G867" s="170"/>
      <c r="H867" s="170"/>
      <c r="I867" s="170"/>
      <c r="J867" s="170"/>
      <c r="K867" s="170"/>
      <c r="L867" s="170"/>
      <c r="M867" s="170"/>
      <c r="N867" s="170"/>
      <c r="O867" s="170"/>
      <c r="P867" s="170"/>
      <c r="Q867" s="170"/>
      <c r="R867" s="170"/>
      <c r="S867" s="170"/>
      <c r="T867" s="170"/>
      <c r="U867" s="170"/>
      <c r="V867" s="170"/>
      <c r="W867" s="170"/>
      <c r="X867" s="170"/>
      <c r="Y867" s="170"/>
      <c r="Z867" s="170"/>
    </row>
    <row r="868" spans="1:26" ht="15.75" customHeight="1" x14ac:dyDescent="0.2">
      <c r="A868" s="170"/>
      <c r="B868" s="170"/>
      <c r="C868" s="170"/>
      <c r="D868" s="170"/>
      <c r="E868" s="170"/>
      <c r="F868" s="170"/>
      <c r="G868" s="170"/>
      <c r="H868" s="170"/>
      <c r="I868" s="170"/>
      <c r="J868" s="170"/>
      <c r="K868" s="170"/>
      <c r="L868" s="170"/>
      <c r="M868" s="170"/>
      <c r="N868" s="170"/>
      <c r="O868" s="170"/>
      <c r="P868" s="170"/>
      <c r="Q868" s="170"/>
      <c r="R868" s="170"/>
      <c r="S868" s="170"/>
      <c r="T868" s="170"/>
      <c r="U868" s="170"/>
      <c r="V868" s="170"/>
      <c r="W868" s="170"/>
      <c r="X868" s="170"/>
      <c r="Y868" s="170"/>
      <c r="Z868" s="170"/>
    </row>
    <row r="869" spans="1:26" ht="15.75" customHeight="1" x14ac:dyDescent="0.2">
      <c r="A869" s="170"/>
      <c r="B869" s="170"/>
      <c r="C869" s="170"/>
      <c r="D869" s="170"/>
      <c r="E869" s="170"/>
      <c r="F869" s="170"/>
      <c r="G869" s="170"/>
      <c r="H869" s="170"/>
      <c r="I869" s="170"/>
      <c r="J869" s="170"/>
      <c r="K869" s="170"/>
      <c r="L869" s="170"/>
      <c r="M869" s="170"/>
      <c r="N869" s="170"/>
      <c r="O869" s="170"/>
      <c r="P869" s="170"/>
      <c r="Q869" s="170"/>
      <c r="R869" s="170"/>
      <c r="S869" s="170"/>
      <c r="T869" s="170"/>
      <c r="U869" s="170"/>
      <c r="V869" s="170"/>
      <c r="W869" s="170"/>
      <c r="X869" s="170"/>
      <c r="Y869" s="170"/>
      <c r="Z869" s="170"/>
    </row>
    <row r="870" spans="1:26" ht="15.75" customHeight="1" x14ac:dyDescent="0.2">
      <c r="A870" s="170"/>
      <c r="B870" s="170"/>
      <c r="C870" s="170"/>
      <c r="D870" s="170"/>
      <c r="E870" s="170"/>
      <c r="F870" s="170"/>
      <c r="G870" s="170"/>
      <c r="H870" s="170"/>
      <c r="I870" s="170"/>
      <c r="J870" s="170"/>
      <c r="K870" s="170"/>
      <c r="L870" s="170"/>
      <c r="M870" s="170"/>
      <c r="N870" s="170"/>
      <c r="O870" s="170"/>
      <c r="P870" s="170"/>
      <c r="Q870" s="170"/>
      <c r="R870" s="170"/>
      <c r="S870" s="170"/>
      <c r="T870" s="170"/>
      <c r="U870" s="170"/>
      <c r="V870" s="170"/>
      <c r="W870" s="170"/>
      <c r="X870" s="170"/>
      <c r="Y870" s="170"/>
      <c r="Z870" s="170"/>
    </row>
    <row r="871" spans="1:26" ht="15.75" customHeight="1" x14ac:dyDescent="0.2">
      <c r="A871" s="170"/>
      <c r="B871" s="170"/>
      <c r="C871" s="170"/>
      <c r="D871" s="170"/>
      <c r="E871" s="170"/>
      <c r="F871" s="170"/>
      <c r="G871" s="170"/>
      <c r="H871" s="170"/>
      <c r="I871" s="170"/>
      <c r="J871" s="170"/>
      <c r="K871" s="170"/>
      <c r="L871" s="170"/>
      <c r="M871" s="170"/>
      <c r="N871" s="170"/>
      <c r="O871" s="170"/>
      <c r="P871" s="170"/>
      <c r="Q871" s="170"/>
      <c r="R871" s="170"/>
      <c r="S871" s="170"/>
      <c r="T871" s="170"/>
      <c r="U871" s="170"/>
      <c r="V871" s="170"/>
      <c r="W871" s="170"/>
      <c r="X871" s="170"/>
      <c r="Y871" s="170"/>
      <c r="Z871" s="170"/>
    </row>
    <row r="872" spans="1:26" ht="15.75" customHeight="1" x14ac:dyDescent="0.2">
      <c r="A872" s="170"/>
      <c r="B872" s="170"/>
      <c r="C872" s="170"/>
      <c r="D872" s="170"/>
      <c r="E872" s="170"/>
      <c r="F872" s="170"/>
      <c r="G872" s="170"/>
      <c r="H872" s="170"/>
      <c r="I872" s="170"/>
      <c r="J872" s="170"/>
      <c r="K872" s="170"/>
      <c r="L872" s="170"/>
      <c r="M872" s="170"/>
      <c r="N872" s="170"/>
      <c r="O872" s="170"/>
      <c r="P872" s="170"/>
      <c r="Q872" s="170"/>
      <c r="R872" s="170"/>
      <c r="S872" s="170"/>
      <c r="T872" s="170"/>
      <c r="U872" s="170"/>
      <c r="V872" s="170"/>
      <c r="W872" s="170"/>
      <c r="X872" s="170"/>
      <c r="Y872" s="170"/>
      <c r="Z872" s="170"/>
    </row>
    <row r="873" spans="1:26" ht="15.75" customHeight="1" x14ac:dyDescent="0.2">
      <c r="A873" s="170"/>
      <c r="B873" s="170"/>
      <c r="C873" s="170"/>
      <c r="D873" s="170"/>
      <c r="E873" s="170"/>
      <c r="F873" s="170"/>
      <c r="G873" s="170"/>
      <c r="H873" s="170"/>
      <c r="I873" s="170"/>
      <c r="J873" s="170"/>
      <c r="K873" s="170"/>
      <c r="L873" s="170"/>
      <c r="M873" s="170"/>
      <c r="N873" s="170"/>
      <c r="O873" s="170"/>
      <c r="P873" s="170"/>
      <c r="Q873" s="170"/>
      <c r="R873" s="170"/>
      <c r="S873" s="170"/>
      <c r="T873" s="170"/>
      <c r="U873" s="170"/>
      <c r="V873" s="170"/>
      <c r="W873" s="170"/>
      <c r="X873" s="170"/>
      <c r="Y873" s="170"/>
      <c r="Z873" s="170"/>
    </row>
    <row r="874" spans="1:26" ht="15.75" customHeight="1" x14ac:dyDescent="0.2">
      <c r="A874" s="170"/>
      <c r="B874" s="170"/>
      <c r="C874" s="170"/>
      <c r="D874" s="170"/>
      <c r="E874" s="170"/>
      <c r="F874" s="170"/>
      <c r="G874" s="170"/>
      <c r="H874" s="170"/>
      <c r="I874" s="170"/>
      <c r="J874" s="170"/>
      <c r="K874" s="170"/>
      <c r="L874" s="170"/>
      <c r="M874" s="170"/>
      <c r="N874" s="170"/>
      <c r="O874" s="170"/>
      <c r="P874" s="170"/>
      <c r="Q874" s="170"/>
      <c r="R874" s="170"/>
      <c r="S874" s="170"/>
      <c r="T874" s="170"/>
      <c r="U874" s="170"/>
      <c r="V874" s="170"/>
      <c r="W874" s="170"/>
      <c r="X874" s="170"/>
      <c r="Y874" s="170"/>
      <c r="Z874" s="170"/>
    </row>
    <row r="875" spans="1:26" ht="15.75" customHeight="1" x14ac:dyDescent="0.2">
      <c r="A875" s="170"/>
      <c r="B875" s="170"/>
      <c r="C875" s="170"/>
      <c r="D875" s="170"/>
      <c r="E875" s="170"/>
      <c r="F875" s="170"/>
      <c r="G875" s="170"/>
      <c r="H875" s="170"/>
      <c r="I875" s="170"/>
      <c r="J875" s="170"/>
      <c r="K875" s="170"/>
      <c r="L875" s="170"/>
      <c r="M875" s="170"/>
      <c r="N875" s="170"/>
      <c r="O875" s="170"/>
      <c r="P875" s="170"/>
      <c r="Q875" s="170"/>
      <c r="R875" s="170"/>
      <c r="S875" s="170"/>
      <c r="T875" s="170"/>
      <c r="U875" s="170"/>
      <c r="V875" s="170"/>
      <c r="W875" s="170"/>
      <c r="X875" s="170"/>
      <c r="Y875" s="170"/>
      <c r="Z875" s="170"/>
    </row>
    <row r="876" spans="1:26" ht="15.75" customHeight="1" x14ac:dyDescent="0.2">
      <c r="A876" s="170"/>
      <c r="B876" s="170"/>
      <c r="C876" s="170"/>
      <c r="D876" s="170"/>
      <c r="E876" s="170"/>
      <c r="F876" s="170"/>
      <c r="G876" s="170"/>
      <c r="H876" s="170"/>
      <c r="I876" s="170"/>
      <c r="J876" s="170"/>
      <c r="K876" s="170"/>
      <c r="L876" s="170"/>
      <c r="M876" s="170"/>
      <c r="N876" s="170"/>
      <c r="O876" s="170"/>
      <c r="P876" s="170"/>
      <c r="Q876" s="170"/>
      <c r="R876" s="170"/>
      <c r="S876" s="170"/>
      <c r="T876" s="170"/>
      <c r="U876" s="170"/>
      <c r="V876" s="170"/>
      <c r="W876" s="170"/>
      <c r="X876" s="170"/>
      <c r="Y876" s="170"/>
      <c r="Z876" s="170"/>
    </row>
    <row r="877" spans="1:26" ht="15.75" customHeight="1" x14ac:dyDescent="0.2">
      <c r="A877" s="170"/>
      <c r="B877" s="170"/>
      <c r="C877" s="170"/>
      <c r="D877" s="170"/>
      <c r="E877" s="170"/>
      <c r="F877" s="170"/>
      <c r="G877" s="170"/>
      <c r="H877" s="170"/>
      <c r="I877" s="170"/>
      <c r="J877" s="170"/>
      <c r="K877" s="170"/>
      <c r="L877" s="170"/>
      <c r="M877" s="170"/>
      <c r="N877" s="170"/>
      <c r="O877" s="170"/>
      <c r="P877" s="170"/>
      <c r="Q877" s="170"/>
      <c r="R877" s="170"/>
      <c r="S877" s="170"/>
      <c r="T877" s="170"/>
      <c r="U877" s="170"/>
      <c r="V877" s="170"/>
      <c r="W877" s="170"/>
      <c r="X877" s="170"/>
      <c r="Y877" s="170"/>
      <c r="Z877" s="170"/>
    </row>
    <row r="878" spans="1:26" ht="15.75" customHeight="1" x14ac:dyDescent="0.2">
      <c r="A878" s="170"/>
      <c r="B878" s="170"/>
      <c r="C878" s="170"/>
      <c r="D878" s="170"/>
      <c r="E878" s="170"/>
      <c r="F878" s="170"/>
      <c r="G878" s="170"/>
      <c r="H878" s="170"/>
      <c r="I878" s="170"/>
      <c r="J878" s="170"/>
      <c r="K878" s="170"/>
      <c r="L878" s="170"/>
      <c r="M878" s="170"/>
      <c r="N878" s="170"/>
      <c r="O878" s="170"/>
      <c r="P878" s="170"/>
      <c r="Q878" s="170"/>
      <c r="R878" s="170"/>
      <c r="S878" s="170"/>
      <c r="T878" s="170"/>
      <c r="U878" s="170"/>
      <c r="V878" s="170"/>
      <c r="W878" s="170"/>
      <c r="X878" s="170"/>
      <c r="Y878" s="170"/>
      <c r="Z878" s="170"/>
    </row>
    <row r="879" spans="1:26" ht="15.75" customHeight="1" x14ac:dyDescent="0.2">
      <c r="A879" s="170"/>
      <c r="B879" s="170"/>
      <c r="C879" s="170"/>
      <c r="D879" s="170"/>
      <c r="E879" s="170"/>
      <c r="F879" s="170"/>
      <c r="G879" s="170"/>
      <c r="H879" s="170"/>
      <c r="I879" s="170"/>
      <c r="J879" s="170"/>
      <c r="K879" s="170"/>
      <c r="L879" s="170"/>
      <c r="M879" s="170"/>
      <c r="N879" s="170"/>
      <c r="O879" s="170"/>
      <c r="P879" s="170"/>
      <c r="Q879" s="170"/>
      <c r="R879" s="170"/>
      <c r="S879" s="170"/>
      <c r="T879" s="170"/>
      <c r="U879" s="170"/>
      <c r="V879" s="170"/>
      <c r="W879" s="170"/>
      <c r="X879" s="170"/>
      <c r="Y879" s="170"/>
      <c r="Z879" s="170"/>
    </row>
    <row r="880" spans="1:26" ht="15.75" customHeight="1" x14ac:dyDescent="0.2">
      <c r="A880" s="170"/>
      <c r="B880" s="170"/>
      <c r="C880" s="170"/>
      <c r="D880" s="170"/>
      <c r="E880" s="170"/>
      <c r="F880" s="170"/>
      <c r="G880" s="170"/>
      <c r="H880" s="170"/>
      <c r="I880" s="170"/>
      <c r="J880" s="170"/>
      <c r="K880" s="170"/>
      <c r="L880" s="170"/>
      <c r="M880" s="170"/>
      <c r="N880" s="170"/>
      <c r="O880" s="170"/>
      <c r="P880" s="170"/>
      <c r="Q880" s="170"/>
      <c r="R880" s="170"/>
      <c r="S880" s="170"/>
      <c r="T880" s="170"/>
      <c r="U880" s="170"/>
      <c r="V880" s="170"/>
      <c r="W880" s="170"/>
      <c r="X880" s="170"/>
      <c r="Y880" s="170"/>
      <c r="Z880" s="170"/>
    </row>
    <row r="881" spans="1:26" ht="15.75" customHeight="1" x14ac:dyDescent="0.2">
      <c r="A881" s="170"/>
      <c r="B881" s="170"/>
      <c r="C881" s="170"/>
      <c r="D881" s="170"/>
      <c r="E881" s="170"/>
      <c r="F881" s="170"/>
      <c r="G881" s="170"/>
      <c r="H881" s="170"/>
      <c r="I881" s="170"/>
      <c r="J881" s="170"/>
      <c r="K881" s="170"/>
      <c r="L881" s="170"/>
      <c r="M881" s="170"/>
      <c r="N881" s="170"/>
      <c r="O881" s="170"/>
      <c r="P881" s="170"/>
      <c r="Q881" s="170"/>
      <c r="R881" s="170"/>
      <c r="S881" s="170"/>
      <c r="T881" s="170"/>
      <c r="U881" s="170"/>
      <c r="V881" s="170"/>
      <c r="W881" s="170"/>
      <c r="X881" s="170"/>
      <c r="Y881" s="170"/>
      <c r="Z881" s="170"/>
    </row>
    <row r="882" spans="1:26" ht="15.75" customHeight="1" x14ac:dyDescent="0.2">
      <c r="A882" s="170"/>
      <c r="B882" s="170"/>
      <c r="C882" s="170"/>
      <c r="D882" s="170"/>
      <c r="E882" s="170"/>
      <c r="F882" s="170"/>
      <c r="G882" s="170"/>
      <c r="H882" s="170"/>
      <c r="I882" s="170"/>
      <c r="J882" s="170"/>
      <c r="K882" s="170"/>
      <c r="L882" s="170"/>
      <c r="M882" s="170"/>
      <c r="N882" s="170"/>
      <c r="O882" s="170"/>
      <c r="P882" s="170"/>
      <c r="Q882" s="170"/>
      <c r="R882" s="170"/>
      <c r="S882" s="170"/>
      <c r="T882" s="170"/>
      <c r="U882" s="170"/>
      <c r="V882" s="170"/>
      <c r="W882" s="170"/>
      <c r="X882" s="170"/>
      <c r="Y882" s="170"/>
      <c r="Z882" s="170"/>
    </row>
    <row r="883" spans="1:26" ht="15.75" customHeight="1" x14ac:dyDescent="0.2">
      <c r="A883" s="170"/>
      <c r="B883" s="170"/>
      <c r="C883" s="170"/>
      <c r="D883" s="170"/>
      <c r="E883" s="170"/>
      <c r="F883" s="170"/>
      <c r="G883" s="170"/>
      <c r="H883" s="170"/>
      <c r="I883" s="170"/>
      <c r="J883" s="170"/>
      <c r="K883" s="170"/>
      <c r="L883" s="170"/>
      <c r="M883" s="170"/>
      <c r="N883" s="170"/>
      <c r="O883" s="170"/>
      <c r="P883" s="170"/>
      <c r="Q883" s="170"/>
      <c r="R883" s="170"/>
      <c r="S883" s="170"/>
      <c r="T883" s="170"/>
      <c r="U883" s="170"/>
      <c r="V883" s="170"/>
      <c r="W883" s="170"/>
      <c r="X883" s="170"/>
      <c r="Y883" s="170"/>
      <c r="Z883" s="170"/>
    </row>
    <row r="884" spans="1:26" ht="15.75" customHeight="1" x14ac:dyDescent="0.2">
      <c r="A884" s="170"/>
      <c r="B884" s="170"/>
      <c r="C884" s="170"/>
      <c r="D884" s="170"/>
      <c r="E884" s="170"/>
      <c r="F884" s="170"/>
      <c r="G884" s="170"/>
      <c r="H884" s="170"/>
      <c r="I884" s="170"/>
      <c r="J884" s="170"/>
      <c r="K884" s="170"/>
      <c r="L884" s="170"/>
      <c r="M884" s="170"/>
      <c r="N884" s="170"/>
      <c r="O884" s="170"/>
      <c r="P884" s="170"/>
      <c r="Q884" s="170"/>
      <c r="R884" s="170"/>
      <c r="S884" s="170"/>
      <c r="T884" s="170"/>
      <c r="U884" s="170"/>
      <c r="V884" s="170"/>
      <c r="W884" s="170"/>
      <c r="X884" s="170"/>
      <c r="Y884" s="170"/>
      <c r="Z884" s="170"/>
    </row>
    <row r="885" spans="1:26" ht="15.75" customHeight="1" x14ac:dyDescent="0.2">
      <c r="A885" s="170"/>
      <c r="B885" s="170"/>
      <c r="C885" s="170"/>
      <c r="D885" s="170"/>
      <c r="E885" s="170"/>
      <c r="F885" s="170"/>
      <c r="G885" s="170"/>
      <c r="H885" s="170"/>
      <c r="I885" s="170"/>
      <c r="J885" s="170"/>
      <c r="K885" s="170"/>
      <c r="L885" s="170"/>
      <c r="M885" s="170"/>
      <c r="N885" s="170"/>
      <c r="O885" s="170"/>
      <c r="P885" s="170"/>
      <c r="Q885" s="170"/>
      <c r="R885" s="170"/>
      <c r="S885" s="170"/>
      <c r="T885" s="170"/>
      <c r="U885" s="170"/>
      <c r="V885" s="170"/>
      <c r="W885" s="170"/>
      <c r="X885" s="170"/>
      <c r="Y885" s="170"/>
      <c r="Z885" s="170"/>
    </row>
    <row r="886" spans="1:26" ht="15.75" customHeight="1" x14ac:dyDescent="0.2">
      <c r="A886" s="170"/>
      <c r="B886" s="170"/>
      <c r="C886" s="170"/>
      <c r="D886" s="170"/>
      <c r="E886" s="170"/>
      <c r="F886" s="170"/>
      <c r="G886" s="170"/>
      <c r="H886" s="170"/>
      <c r="I886" s="170"/>
      <c r="J886" s="170"/>
      <c r="K886" s="170"/>
      <c r="L886" s="170"/>
      <c r="M886" s="170"/>
      <c r="N886" s="170"/>
      <c r="O886" s="170"/>
      <c r="P886" s="170"/>
      <c r="Q886" s="170"/>
      <c r="R886" s="170"/>
      <c r="S886" s="170"/>
      <c r="T886" s="170"/>
      <c r="U886" s="170"/>
      <c r="V886" s="170"/>
      <c r="W886" s="170"/>
      <c r="X886" s="170"/>
      <c r="Y886" s="170"/>
      <c r="Z886" s="170"/>
    </row>
    <row r="887" spans="1:26" ht="15.75" customHeight="1" x14ac:dyDescent="0.2">
      <c r="A887" s="170"/>
      <c r="B887" s="170"/>
      <c r="C887" s="170"/>
      <c r="D887" s="170"/>
      <c r="E887" s="170"/>
      <c r="F887" s="170"/>
      <c r="G887" s="170"/>
      <c r="H887" s="170"/>
      <c r="I887" s="170"/>
      <c r="J887" s="170"/>
      <c r="K887" s="170"/>
      <c r="L887" s="170"/>
      <c r="M887" s="170"/>
      <c r="N887" s="170"/>
      <c r="O887" s="170"/>
      <c r="P887" s="170"/>
      <c r="Q887" s="170"/>
      <c r="R887" s="170"/>
      <c r="S887" s="170"/>
      <c r="T887" s="170"/>
      <c r="U887" s="170"/>
      <c r="V887" s="170"/>
      <c r="W887" s="170"/>
      <c r="X887" s="170"/>
      <c r="Y887" s="170"/>
      <c r="Z887" s="170"/>
    </row>
    <row r="888" spans="1:26" ht="15.75" customHeight="1" x14ac:dyDescent="0.2">
      <c r="A888" s="170"/>
      <c r="B888" s="170"/>
      <c r="C888" s="170"/>
      <c r="D888" s="170"/>
      <c r="E888" s="170"/>
      <c r="F888" s="170"/>
      <c r="G888" s="170"/>
      <c r="H888" s="170"/>
      <c r="I888" s="170"/>
      <c r="J888" s="170"/>
      <c r="K888" s="170"/>
      <c r="L888" s="170"/>
      <c r="M888" s="170"/>
      <c r="N888" s="170"/>
      <c r="O888" s="170"/>
      <c r="P888" s="170"/>
      <c r="Q888" s="170"/>
      <c r="R888" s="170"/>
      <c r="S888" s="170"/>
      <c r="T888" s="170"/>
      <c r="U888" s="170"/>
      <c r="V888" s="170"/>
      <c r="W888" s="170"/>
      <c r="X888" s="170"/>
      <c r="Y888" s="170"/>
      <c r="Z888" s="170"/>
    </row>
    <row r="889" spans="1:26" ht="15.75" customHeight="1" x14ac:dyDescent="0.2">
      <c r="A889" s="170"/>
      <c r="B889" s="170"/>
      <c r="C889" s="170"/>
      <c r="D889" s="170"/>
      <c r="E889" s="170"/>
      <c r="F889" s="170"/>
      <c r="G889" s="170"/>
      <c r="H889" s="170"/>
      <c r="I889" s="170"/>
      <c r="J889" s="170"/>
      <c r="K889" s="170"/>
      <c r="L889" s="170"/>
      <c r="M889" s="170"/>
      <c r="N889" s="170"/>
      <c r="O889" s="170"/>
      <c r="P889" s="170"/>
      <c r="Q889" s="170"/>
      <c r="R889" s="170"/>
      <c r="S889" s="170"/>
      <c r="T889" s="170"/>
      <c r="U889" s="170"/>
      <c r="V889" s="170"/>
      <c r="W889" s="170"/>
      <c r="X889" s="170"/>
      <c r="Y889" s="170"/>
      <c r="Z889" s="170"/>
    </row>
    <row r="890" spans="1:26" ht="15.75" customHeight="1" x14ac:dyDescent="0.2">
      <c r="A890" s="170"/>
      <c r="B890" s="170"/>
      <c r="C890" s="170"/>
      <c r="D890" s="170"/>
      <c r="E890" s="170"/>
      <c r="F890" s="170"/>
      <c r="G890" s="170"/>
      <c r="H890" s="170"/>
      <c r="I890" s="170"/>
      <c r="J890" s="170"/>
      <c r="K890" s="170"/>
      <c r="L890" s="170"/>
      <c r="M890" s="170"/>
      <c r="N890" s="170"/>
      <c r="O890" s="170"/>
      <c r="P890" s="170"/>
      <c r="Q890" s="170"/>
      <c r="R890" s="170"/>
      <c r="S890" s="170"/>
      <c r="T890" s="170"/>
      <c r="U890" s="170"/>
      <c r="V890" s="170"/>
      <c r="W890" s="170"/>
      <c r="X890" s="170"/>
      <c r="Y890" s="170"/>
      <c r="Z890" s="170"/>
    </row>
    <row r="891" spans="1:26" ht="15.75" customHeight="1" x14ac:dyDescent="0.2">
      <c r="A891" s="170"/>
      <c r="B891" s="170"/>
      <c r="C891" s="170"/>
      <c r="D891" s="170"/>
      <c r="E891" s="170"/>
      <c r="F891" s="170"/>
      <c r="G891" s="170"/>
      <c r="H891" s="170"/>
      <c r="I891" s="170"/>
      <c r="J891" s="170"/>
      <c r="K891" s="170"/>
      <c r="L891" s="170"/>
      <c r="M891" s="170"/>
      <c r="N891" s="170"/>
      <c r="O891" s="170"/>
      <c r="P891" s="170"/>
      <c r="Q891" s="170"/>
      <c r="R891" s="170"/>
      <c r="S891" s="170"/>
      <c r="T891" s="170"/>
      <c r="U891" s="170"/>
      <c r="V891" s="170"/>
      <c r="W891" s="170"/>
      <c r="X891" s="170"/>
      <c r="Y891" s="170"/>
      <c r="Z891" s="170"/>
    </row>
    <row r="892" spans="1:26" ht="15.75" customHeight="1" x14ac:dyDescent="0.2">
      <c r="A892" s="170"/>
      <c r="B892" s="170"/>
      <c r="C892" s="170"/>
      <c r="D892" s="170"/>
      <c r="E892" s="170"/>
      <c r="F892" s="170"/>
      <c r="G892" s="170"/>
      <c r="H892" s="170"/>
      <c r="I892" s="170"/>
      <c r="J892" s="170"/>
      <c r="K892" s="170"/>
      <c r="L892" s="170"/>
      <c r="M892" s="170"/>
      <c r="N892" s="170"/>
      <c r="O892" s="170"/>
      <c r="P892" s="170"/>
      <c r="Q892" s="170"/>
      <c r="R892" s="170"/>
      <c r="S892" s="170"/>
      <c r="T892" s="170"/>
      <c r="U892" s="170"/>
      <c r="V892" s="170"/>
      <c r="W892" s="170"/>
      <c r="X892" s="170"/>
      <c r="Y892" s="170"/>
      <c r="Z892" s="170"/>
    </row>
    <row r="893" spans="1:26" ht="15.75" customHeight="1" x14ac:dyDescent="0.2">
      <c r="A893" s="170"/>
      <c r="B893" s="170"/>
      <c r="C893" s="170"/>
      <c r="D893" s="170"/>
      <c r="E893" s="170"/>
      <c r="F893" s="170"/>
      <c r="G893" s="170"/>
      <c r="H893" s="170"/>
      <c r="I893" s="170"/>
      <c r="J893" s="170"/>
      <c r="K893" s="170"/>
      <c r="L893" s="170"/>
      <c r="M893" s="170"/>
      <c r="N893" s="170"/>
      <c r="O893" s="170"/>
      <c r="P893" s="170"/>
      <c r="Q893" s="170"/>
      <c r="R893" s="170"/>
      <c r="S893" s="170"/>
      <c r="T893" s="170"/>
      <c r="U893" s="170"/>
      <c r="V893" s="170"/>
      <c r="W893" s="170"/>
      <c r="X893" s="170"/>
      <c r="Y893" s="170"/>
      <c r="Z893" s="170"/>
    </row>
    <row r="894" spans="1:26" ht="15.75" customHeight="1" x14ac:dyDescent="0.2">
      <c r="A894" s="170"/>
      <c r="B894" s="170"/>
      <c r="C894" s="170"/>
      <c r="D894" s="170"/>
      <c r="E894" s="170"/>
      <c r="F894" s="170"/>
      <c r="G894" s="170"/>
      <c r="H894" s="170"/>
      <c r="I894" s="170"/>
      <c r="J894" s="170"/>
      <c r="K894" s="170"/>
      <c r="L894" s="170"/>
      <c r="M894" s="170"/>
      <c r="N894" s="170"/>
      <c r="O894" s="170"/>
      <c r="P894" s="170"/>
      <c r="Q894" s="170"/>
      <c r="R894" s="170"/>
      <c r="S894" s="170"/>
      <c r="T894" s="170"/>
      <c r="U894" s="170"/>
      <c r="V894" s="170"/>
      <c r="W894" s="170"/>
      <c r="X894" s="170"/>
      <c r="Y894" s="170"/>
      <c r="Z894" s="170"/>
    </row>
    <row r="895" spans="1:26" ht="15.75" customHeight="1" x14ac:dyDescent="0.2">
      <c r="A895" s="170"/>
      <c r="B895" s="170"/>
      <c r="C895" s="170"/>
      <c r="D895" s="170"/>
      <c r="E895" s="170"/>
      <c r="F895" s="170"/>
      <c r="G895" s="170"/>
      <c r="H895" s="170"/>
      <c r="I895" s="170"/>
      <c r="J895" s="170"/>
      <c r="K895" s="170"/>
      <c r="L895" s="170"/>
      <c r="M895" s="170"/>
      <c r="N895" s="170"/>
      <c r="O895" s="170"/>
      <c r="P895" s="170"/>
      <c r="Q895" s="170"/>
      <c r="R895" s="170"/>
      <c r="S895" s="170"/>
      <c r="T895" s="170"/>
      <c r="U895" s="170"/>
      <c r="V895" s="170"/>
      <c r="W895" s="170"/>
      <c r="X895" s="170"/>
      <c r="Y895" s="170"/>
      <c r="Z895" s="170"/>
    </row>
    <row r="896" spans="1:26" ht="15.75" customHeight="1" x14ac:dyDescent="0.2">
      <c r="A896" s="170"/>
      <c r="B896" s="170"/>
      <c r="C896" s="170"/>
      <c r="D896" s="170"/>
      <c r="E896" s="170"/>
      <c r="F896" s="170"/>
      <c r="G896" s="170"/>
      <c r="H896" s="170"/>
      <c r="I896" s="170"/>
      <c r="J896" s="170"/>
      <c r="K896" s="170"/>
      <c r="L896" s="170"/>
      <c r="M896" s="170"/>
      <c r="N896" s="170"/>
      <c r="O896" s="170"/>
      <c r="P896" s="170"/>
      <c r="Q896" s="170"/>
      <c r="R896" s="170"/>
      <c r="S896" s="170"/>
      <c r="T896" s="170"/>
      <c r="U896" s="170"/>
      <c r="V896" s="170"/>
      <c r="W896" s="170"/>
      <c r="X896" s="170"/>
      <c r="Y896" s="170"/>
      <c r="Z896" s="170"/>
    </row>
    <row r="897" spans="1:26" ht="15.75" customHeight="1" x14ac:dyDescent="0.2">
      <c r="A897" s="170"/>
      <c r="B897" s="170"/>
      <c r="C897" s="170"/>
      <c r="D897" s="170"/>
      <c r="E897" s="170"/>
      <c r="F897" s="170"/>
      <c r="G897" s="170"/>
      <c r="H897" s="170"/>
      <c r="I897" s="170"/>
      <c r="J897" s="170"/>
      <c r="K897" s="170"/>
      <c r="L897" s="170"/>
      <c r="M897" s="170"/>
      <c r="N897" s="170"/>
      <c r="O897" s="170"/>
      <c r="P897" s="170"/>
      <c r="Q897" s="170"/>
      <c r="R897" s="170"/>
      <c r="S897" s="170"/>
      <c r="T897" s="170"/>
      <c r="U897" s="170"/>
      <c r="V897" s="170"/>
      <c r="W897" s="170"/>
      <c r="X897" s="170"/>
      <c r="Y897" s="170"/>
      <c r="Z897" s="170"/>
    </row>
    <row r="898" spans="1:26" ht="15.75" customHeight="1" x14ac:dyDescent="0.2">
      <c r="A898" s="170"/>
      <c r="B898" s="170"/>
      <c r="C898" s="170"/>
      <c r="D898" s="170"/>
      <c r="E898" s="170"/>
      <c r="F898" s="170"/>
      <c r="G898" s="170"/>
      <c r="H898" s="170"/>
      <c r="I898" s="170"/>
      <c r="J898" s="170"/>
      <c r="K898" s="170"/>
      <c r="L898" s="170"/>
      <c r="M898" s="170"/>
      <c r="N898" s="170"/>
      <c r="O898" s="170"/>
      <c r="P898" s="170"/>
      <c r="Q898" s="170"/>
      <c r="R898" s="170"/>
      <c r="S898" s="170"/>
      <c r="T898" s="170"/>
      <c r="U898" s="170"/>
      <c r="V898" s="170"/>
      <c r="W898" s="170"/>
      <c r="X898" s="170"/>
      <c r="Y898" s="170"/>
      <c r="Z898" s="170"/>
    </row>
    <row r="899" spans="1:26" ht="15.75" customHeight="1" x14ac:dyDescent="0.2">
      <c r="A899" s="170"/>
      <c r="B899" s="170"/>
      <c r="C899" s="170"/>
      <c r="D899" s="170"/>
      <c r="E899" s="170"/>
      <c r="F899" s="170"/>
      <c r="G899" s="170"/>
      <c r="H899" s="170"/>
      <c r="I899" s="170"/>
      <c r="J899" s="170"/>
      <c r="K899" s="170"/>
      <c r="L899" s="170"/>
      <c r="M899" s="170"/>
      <c r="N899" s="170"/>
      <c r="O899" s="170"/>
      <c r="P899" s="170"/>
      <c r="Q899" s="170"/>
      <c r="R899" s="170"/>
      <c r="S899" s="170"/>
      <c r="T899" s="170"/>
      <c r="U899" s="170"/>
      <c r="V899" s="170"/>
      <c r="W899" s="170"/>
      <c r="X899" s="170"/>
      <c r="Y899" s="170"/>
      <c r="Z899" s="170"/>
    </row>
    <row r="900" spans="1:26" ht="15.75" customHeight="1" x14ac:dyDescent="0.2">
      <c r="A900" s="170"/>
      <c r="B900" s="170"/>
      <c r="C900" s="170"/>
      <c r="D900" s="170"/>
      <c r="E900" s="170"/>
      <c r="F900" s="170"/>
      <c r="G900" s="170"/>
      <c r="H900" s="170"/>
      <c r="I900" s="170"/>
      <c r="J900" s="170"/>
      <c r="K900" s="170"/>
      <c r="L900" s="170"/>
      <c r="M900" s="170"/>
      <c r="N900" s="170"/>
      <c r="O900" s="170"/>
      <c r="P900" s="170"/>
      <c r="Q900" s="170"/>
      <c r="R900" s="170"/>
      <c r="S900" s="170"/>
      <c r="T900" s="170"/>
      <c r="U900" s="170"/>
      <c r="V900" s="170"/>
      <c r="W900" s="170"/>
      <c r="X900" s="170"/>
      <c r="Y900" s="170"/>
      <c r="Z900" s="170"/>
    </row>
    <row r="901" spans="1:26" ht="15.75" customHeight="1" x14ac:dyDescent="0.2">
      <c r="A901" s="170"/>
      <c r="B901" s="170"/>
      <c r="C901" s="170"/>
      <c r="D901" s="170"/>
      <c r="E901" s="170"/>
      <c r="F901" s="170"/>
      <c r="G901" s="170"/>
      <c r="H901" s="170"/>
      <c r="I901" s="170"/>
      <c r="J901" s="170"/>
      <c r="K901" s="170"/>
      <c r="L901" s="170"/>
      <c r="M901" s="170"/>
      <c r="N901" s="170"/>
      <c r="O901" s="170"/>
      <c r="P901" s="170"/>
      <c r="Q901" s="170"/>
      <c r="R901" s="170"/>
      <c r="S901" s="170"/>
      <c r="T901" s="170"/>
      <c r="U901" s="170"/>
      <c r="V901" s="170"/>
      <c r="W901" s="170"/>
      <c r="X901" s="170"/>
      <c r="Y901" s="170"/>
      <c r="Z901" s="170"/>
    </row>
    <row r="902" spans="1:26" ht="15.75" customHeight="1" x14ac:dyDescent="0.2">
      <c r="A902" s="170"/>
      <c r="B902" s="170"/>
      <c r="C902" s="170"/>
      <c r="D902" s="170"/>
      <c r="E902" s="170"/>
      <c r="F902" s="170"/>
      <c r="G902" s="170"/>
      <c r="H902" s="170"/>
      <c r="I902" s="170"/>
      <c r="J902" s="170"/>
      <c r="K902" s="170"/>
      <c r="L902" s="170"/>
      <c r="M902" s="170"/>
      <c r="N902" s="170"/>
      <c r="O902" s="170"/>
      <c r="P902" s="170"/>
      <c r="Q902" s="170"/>
      <c r="R902" s="170"/>
      <c r="S902" s="170"/>
      <c r="T902" s="170"/>
      <c r="U902" s="170"/>
      <c r="V902" s="170"/>
      <c r="W902" s="170"/>
      <c r="X902" s="170"/>
      <c r="Y902" s="170"/>
      <c r="Z902" s="170"/>
    </row>
    <row r="903" spans="1:26" ht="15.75" customHeight="1" x14ac:dyDescent="0.2">
      <c r="A903" s="170"/>
      <c r="B903" s="170"/>
      <c r="C903" s="170"/>
      <c r="D903" s="170"/>
      <c r="E903" s="170"/>
      <c r="F903" s="170"/>
      <c r="G903" s="170"/>
      <c r="H903" s="170"/>
      <c r="I903" s="170"/>
      <c r="J903" s="170"/>
      <c r="K903" s="170"/>
      <c r="L903" s="170"/>
      <c r="M903" s="170"/>
      <c r="N903" s="170"/>
      <c r="O903" s="170"/>
      <c r="P903" s="170"/>
      <c r="Q903" s="170"/>
      <c r="R903" s="170"/>
      <c r="S903" s="170"/>
      <c r="T903" s="170"/>
      <c r="U903" s="170"/>
      <c r="V903" s="170"/>
      <c r="W903" s="170"/>
      <c r="X903" s="170"/>
      <c r="Y903" s="170"/>
      <c r="Z903" s="170"/>
    </row>
    <row r="904" spans="1:26" ht="15.75" customHeight="1" x14ac:dyDescent="0.2">
      <c r="A904" s="170"/>
      <c r="B904" s="170"/>
      <c r="C904" s="170"/>
      <c r="D904" s="170"/>
      <c r="E904" s="170"/>
      <c r="F904" s="170"/>
      <c r="G904" s="170"/>
      <c r="H904" s="170"/>
      <c r="I904" s="170"/>
      <c r="J904" s="170"/>
      <c r="K904" s="170"/>
      <c r="L904" s="170"/>
      <c r="M904" s="170"/>
      <c r="N904" s="170"/>
      <c r="O904" s="170"/>
      <c r="P904" s="170"/>
      <c r="Q904" s="170"/>
      <c r="R904" s="170"/>
      <c r="S904" s="170"/>
      <c r="T904" s="170"/>
      <c r="U904" s="170"/>
      <c r="V904" s="170"/>
      <c r="W904" s="170"/>
      <c r="X904" s="170"/>
      <c r="Y904" s="170"/>
      <c r="Z904" s="170"/>
    </row>
    <row r="905" spans="1:26" ht="15.75" customHeight="1" x14ac:dyDescent="0.2">
      <c r="A905" s="170"/>
      <c r="B905" s="170"/>
      <c r="C905" s="170"/>
      <c r="D905" s="170"/>
      <c r="E905" s="170"/>
      <c r="F905" s="170"/>
      <c r="G905" s="170"/>
      <c r="H905" s="170"/>
      <c r="I905" s="170"/>
      <c r="J905" s="170"/>
      <c r="K905" s="170"/>
      <c r="L905" s="170"/>
      <c r="M905" s="170"/>
      <c r="N905" s="170"/>
      <c r="O905" s="170"/>
      <c r="P905" s="170"/>
      <c r="Q905" s="170"/>
      <c r="R905" s="170"/>
      <c r="S905" s="170"/>
      <c r="T905" s="170"/>
      <c r="U905" s="170"/>
      <c r="V905" s="170"/>
      <c r="W905" s="170"/>
      <c r="X905" s="170"/>
      <c r="Y905" s="170"/>
      <c r="Z905" s="170"/>
    </row>
    <row r="906" spans="1:26" ht="15.75" customHeight="1" x14ac:dyDescent="0.2">
      <c r="A906" s="170"/>
      <c r="B906" s="170"/>
      <c r="C906" s="170"/>
      <c r="D906" s="170"/>
      <c r="E906" s="170"/>
      <c r="F906" s="170"/>
      <c r="G906" s="170"/>
      <c r="H906" s="170"/>
      <c r="I906" s="170"/>
      <c r="J906" s="170"/>
      <c r="K906" s="170"/>
      <c r="L906" s="170"/>
      <c r="M906" s="170"/>
      <c r="N906" s="170"/>
      <c r="O906" s="170"/>
      <c r="P906" s="170"/>
      <c r="Q906" s="170"/>
      <c r="R906" s="170"/>
      <c r="S906" s="170"/>
      <c r="T906" s="170"/>
      <c r="U906" s="170"/>
      <c r="V906" s="170"/>
      <c r="W906" s="170"/>
      <c r="X906" s="170"/>
      <c r="Y906" s="170"/>
      <c r="Z906" s="170"/>
    </row>
    <row r="907" spans="1:26" ht="15.75" customHeight="1" x14ac:dyDescent="0.2">
      <c r="A907" s="170"/>
      <c r="B907" s="170"/>
      <c r="C907" s="170"/>
      <c r="D907" s="170"/>
      <c r="E907" s="170"/>
      <c r="F907" s="170"/>
      <c r="G907" s="170"/>
      <c r="H907" s="170"/>
      <c r="I907" s="170"/>
      <c r="J907" s="170"/>
      <c r="K907" s="170"/>
      <c r="L907" s="170"/>
      <c r="M907" s="170"/>
      <c r="N907" s="170"/>
      <c r="O907" s="170"/>
      <c r="P907" s="170"/>
      <c r="Q907" s="170"/>
      <c r="R907" s="170"/>
      <c r="S907" s="170"/>
      <c r="T907" s="170"/>
      <c r="U907" s="170"/>
      <c r="V907" s="170"/>
      <c r="W907" s="170"/>
      <c r="X907" s="170"/>
      <c r="Y907" s="170"/>
      <c r="Z907" s="170"/>
    </row>
    <row r="908" spans="1:26" ht="15.75" customHeight="1" x14ac:dyDescent="0.2">
      <c r="A908" s="170"/>
      <c r="B908" s="170"/>
      <c r="C908" s="170"/>
      <c r="D908" s="170"/>
      <c r="E908" s="170"/>
      <c r="F908" s="170"/>
      <c r="G908" s="170"/>
      <c r="H908" s="170"/>
      <c r="I908" s="170"/>
      <c r="J908" s="170"/>
      <c r="K908" s="170"/>
      <c r="L908" s="170"/>
      <c r="M908" s="170"/>
      <c r="N908" s="170"/>
      <c r="O908" s="170"/>
      <c r="P908" s="170"/>
      <c r="Q908" s="170"/>
      <c r="R908" s="170"/>
      <c r="S908" s="170"/>
      <c r="T908" s="170"/>
      <c r="U908" s="170"/>
      <c r="V908" s="170"/>
      <c r="W908" s="170"/>
      <c r="X908" s="170"/>
      <c r="Y908" s="170"/>
      <c r="Z908" s="170"/>
    </row>
    <row r="909" spans="1:26" ht="15.75" customHeight="1" x14ac:dyDescent="0.2">
      <c r="A909" s="170"/>
      <c r="B909" s="170"/>
      <c r="C909" s="170"/>
      <c r="D909" s="170"/>
      <c r="E909" s="170"/>
      <c r="F909" s="170"/>
      <c r="G909" s="170"/>
      <c r="H909" s="170"/>
      <c r="I909" s="170"/>
      <c r="J909" s="170"/>
      <c r="K909" s="170"/>
      <c r="L909" s="170"/>
      <c r="M909" s="170"/>
      <c r="N909" s="170"/>
      <c r="O909" s="170"/>
      <c r="P909" s="170"/>
      <c r="Q909" s="170"/>
      <c r="R909" s="170"/>
      <c r="S909" s="170"/>
      <c r="T909" s="170"/>
      <c r="U909" s="170"/>
      <c r="V909" s="170"/>
      <c r="W909" s="170"/>
      <c r="X909" s="170"/>
      <c r="Y909" s="170"/>
      <c r="Z909" s="170"/>
    </row>
    <row r="910" spans="1:26" ht="15.75" customHeight="1" x14ac:dyDescent="0.2">
      <c r="A910" s="170"/>
      <c r="B910" s="170"/>
      <c r="C910" s="170"/>
      <c r="D910" s="170"/>
      <c r="E910" s="170"/>
      <c r="F910" s="170"/>
      <c r="G910" s="170"/>
      <c r="H910" s="170"/>
      <c r="I910" s="170"/>
      <c r="J910" s="170"/>
      <c r="K910" s="170"/>
      <c r="L910" s="170"/>
      <c r="M910" s="170"/>
      <c r="N910" s="170"/>
      <c r="O910" s="170"/>
      <c r="P910" s="170"/>
      <c r="Q910" s="170"/>
      <c r="R910" s="170"/>
      <c r="S910" s="170"/>
      <c r="T910" s="170"/>
      <c r="U910" s="170"/>
      <c r="V910" s="170"/>
      <c r="W910" s="170"/>
      <c r="X910" s="170"/>
      <c r="Y910" s="170"/>
      <c r="Z910" s="170"/>
    </row>
    <row r="911" spans="1:26" ht="15.75" customHeight="1" x14ac:dyDescent="0.2">
      <c r="A911" s="170"/>
      <c r="B911" s="170"/>
      <c r="C911" s="170"/>
      <c r="D911" s="170"/>
      <c r="E911" s="170"/>
      <c r="F911" s="170"/>
      <c r="G911" s="170"/>
      <c r="H911" s="170"/>
      <c r="I911" s="170"/>
      <c r="J911" s="170"/>
      <c r="K911" s="170"/>
      <c r="L911" s="170"/>
      <c r="M911" s="170"/>
      <c r="N911" s="170"/>
      <c r="O911" s="170"/>
      <c r="P911" s="170"/>
      <c r="Q911" s="170"/>
      <c r="R911" s="170"/>
      <c r="S911" s="170"/>
      <c r="T911" s="170"/>
      <c r="U911" s="170"/>
      <c r="V911" s="170"/>
      <c r="W911" s="170"/>
      <c r="X911" s="170"/>
      <c r="Y911" s="170"/>
      <c r="Z911" s="170"/>
    </row>
    <row r="912" spans="1:26" ht="15.75" customHeight="1" x14ac:dyDescent="0.2">
      <c r="A912" s="170"/>
      <c r="B912" s="170"/>
      <c r="C912" s="170"/>
      <c r="D912" s="170"/>
      <c r="E912" s="170"/>
      <c r="F912" s="170"/>
      <c r="G912" s="170"/>
      <c r="H912" s="170"/>
      <c r="I912" s="170"/>
      <c r="J912" s="170"/>
      <c r="K912" s="170"/>
      <c r="L912" s="170"/>
      <c r="M912" s="170"/>
      <c r="N912" s="170"/>
      <c r="O912" s="170"/>
      <c r="P912" s="170"/>
      <c r="Q912" s="170"/>
      <c r="R912" s="170"/>
      <c r="S912" s="170"/>
      <c r="T912" s="170"/>
      <c r="U912" s="170"/>
      <c r="V912" s="170"/>
      <c r="W912" s="170"/>
      <c r="X912" s="170"/>
      <c r="Y912" s="170"/>
      <c r="Z912" s="170"/>
    </row>
    <row r="913" spans="1:26" ht="15.75" customHeight="1" x14ac:dyDescent="0.2">
      <c r="A913" s="170"/>
      <c r="B913" s="170"/>
      <c r="C913" s="170"/>
      <c r="D913" s="170"/>
      <c r="E913" s="170"/>
      <c r="F913" s="170"/>
      <c r="G913" s="170"/>
      <c r="H913" s="170"/>
      <c r="I913" s="170"/>
      <c r="J913" s="170"/>
      <c r="K913" s="170"/>
      <c r="L913" s="170"/>
      <c r="M913" s="170"/>
      <c r="N913" s="170"/>
      <c r="O913" s="170"/>
      <c r="P913" s="170"/>
      <c r="Q913" s="170"/>
      <c r="R913" s="170"/>
      <c r="S913" s="170"/>
      <c r="T913" s="170"/>
      <c r="U913" s="170"/>
      <c r="V913" s="170"/>
      <c r="W913" s="170"/>
      <c r="X913" s="170"/>
      <c r="Y913" s="170"/>
      <c r="Z913" s="170"/>
    </row>
    <row r="914" spans="1:26" ht="15.75" customHeight="1" x14ac:dyDescent="0.2">
      <c r="A914" s="170"/>
      <c r="B914" s="170"/>
      <c r="C914" s="170"/>
      <c r="D914" s="170"/>
      <c r="E914" s="170"/>
      <c r="F914" s="170"/>
      <c r="G914" s="170"/>
      <c r="H914" s="170"/>
      <c r="I914" s="170"/>
      <c r="J914" s="170"/>
      <c r="K914" s="170"/>
      <c r="L914" s="170"/>
      <c r="M914" s="170"/>
      <c r="N914" s="170"/>
      <c r="O914" s="170"/>
      <c r="P914" s="170"/>
      <c r="Q914" s="170"/>
      <c r="R914" s="170"/>
      <c r="S914" s="170"/>
      <c r="T914" s="170"/>
      <c r="U914" s="170"/>
      <c r="V914" s="170"/>
      <c r="W914" s="170"/>
      <c r="X914" s="170"/>
      <c r="Y914" s="170"/>
      <c r="Z914" s="170"/>
    </row>
    <row r="915" spans="1:26" ht="15.75" customHeight="1" x14ac:dyDescent="0.2">
      <c r="A915" s="170"/>
      <c r="B915" s="170"/>
      <c r="C915" s="170"/>
      <c r="D915" s="170"/>
      <c r="E915" s="170"/>
      <c r="F915" s="170"/>
      <c r="G915" s="170"/>
      <c r="H915" s="170"/>
      <c r="I915" s="170"/>
      <c r="J915" s="170"/>
      <c r="K915" s="170"/>
      <c r="L915" s="170"/>
      <c r="M915" s="170"/>
      <c r="N915" s="170"/>
      <c r="O915" s="170"/>
      <c r="P915" s="170"/>
      <c r="Q915" s="170"/>
      <c r="R915" s="170"/>
      <c r="S915" s="170"/>
      <c r="T915" s="170"/>
      <c r="U915" s="170"/>
      <c r="V915" s="170"/>
      <c r="W915" s="170"/>
      <c r="X915" s="170"/>
      <c r="Y915" s="170"/>
      <c r="Z915" s="170"/>
    </row>
    <row r="916" spans="1:26" ht="15.75" customHeight="1" x14ac:dyDescent="0.2">
      <c r="A916" s="170"/>
      <c r="B916" s="170"/>
      <c r="C916" s="170"/>
      <c r="D916" s="170"/>
      <c r="E916" s="170"/>
      <c r="F916" s="170"/>
      <c r="G916" s="170"/>
      <c r="H916" s="170"/>
      <c r="I916" s="170"/>
      <c r="J916" s="170"/>
      <c r="K916" s="170"/>
      <c r="L916" s="170"/>
      <c r="M916" s="170"/>
      <c r="N916" s="170"/>
      <c r="O916" s="170"/>
      <c r="P916" s="170"/>
      <c r="Q916" s="170"/>
      <c r="R916" s="170"/>
      <c r="S916" s="170"/>
      <c r="T916" s="170"/>
      <c r="U916" s="170"/>
      <c r="V916" s="170"/>
      <c r="W916" s="170"/>
      <c r="X916" s="170"/>
      <c r="Y916" s="170"/>
      <c r="Z916" s="170"/>
    </row>
    <row r="917" spans="1:26" ht="15.75" customHeight="1" x14ac:dyDescent="0.2">
      <c r="A917" s="170"/>
      <c r="B917" s="170"/>
      <c r="C917" s="170"/>
      <c r="D917" s="170"/>
      <c r="E917" s="170"/>
      <c r="F917" s="170"/>
      <c r="G917" s="170"/>
      <c r="H917" s="170"/>
      <c r="I917" s="170"/>
      <c r="J917" s="170"/>
      <c r="K917" s="170"/>
      <c r="L917" s="170"/>
      <c r="M917" s="170"/>
      <c r="N917" s="170"/>
      <c r="O917" s="170"/>
      <c r="P917" s="170"/>
      <c r="Q917" s="170"/>
      <c r="R917" s="170"/>
      <c r="S917" s="170"/>
      <c r="T917" s="170"/>
      <c r="U917" s="170"/>
      <c r="V917" s="170"/>
      <c r="W917" s="170"/>
      <c r="X917" s="170"/>
      <c r="Y917" s="170"/>
      <c r="Z917" s="170"/>
    </row>
    <row r="918" spans="1:26" ht="15.75" customHeight="1" x14ac:dyDescent="0.2">
      <c r="A918" s="170"/>
      <c r="B918" s="170"/>
      <c r="C918" s="170"/>
      <c r="D918" s="170"/>
      <c r="E918" s="170"/>
      <c r="F918" s="170"/>
      <c r="G918" s="170"/>
      <c r="H918" s="170"/>
      <c r="I918" s="170"/>
      <c r="J918" s="170"/>
      <c r="K918" s="170"/>
      <c r="L918" s="170"/>
      <c r="M918" s="170"/>
      <c r="N918" s="170"/>
      <c r="O918" s="170"/>
      <c r="P918" s="170"/>
      <c r="Q918" s="170"/>
      <c r="R918" s="170"/>
      <c r="S918" s="170"/>
      <c r="T918" s="170"/>
      <c r="U918" s="170"/>
      <c r="V918" s="170"/>
      <c r="W918" s="170"/>
      <c r="X918" s="170"/>
      <c r="Y918" s="170"/>
      <c r="Z918" s="170"/>
    </row>
    <row r="919" spans="1:26" ht="15.75" customHeight="1" x14ac:dyDescent="0.2">
      <c r="A919" s="170"/>
      <c r="B919" s="170"/>
      <c r="C919" s="170"/>
      <c r="D919" s="170"/>
      <c r="E919" s="170"/>
      <c r="F919" s="170"/>
      <c r="G919" s="170"/>
      <c r="H919" s="170"/>
      <c r="I919" s="170"/>
      <c r="J919" s="170"/>
      <c r="K919" s="170"/>
      <c r="L919" s="170"/>
      <c r="M919" s="170"/>
      <c r="N919" s="170"/>
      <c r="O919" s="170"/>
      <c r="P919" s="170"/>
      <c r="Q919" s="170"/>
      <c r="R919" s="170"/>
      <c r="S919" s="170"/>
      <c r="T919" s="170"/>
      <c r="U919" s="170"/>
      <c r="V919" s="170"/>
      <c r="W919" s="170"/>
      <c r="X919" s="170"/>
      <c r="Y919" s="170"/>
      <c r="Z919" s="170"/>
    </row>
    <row r="920" spans="1:26" ht="15.75" customHeight="1" x14ac:dyDescent="0.2">
      <c r="A920" s="170"/>
      <c r="B920" s="170"/>
      <c r="C920" s="170"/>
      <c r="D920" s="170"/>
      <c r="E920" s="170"/>
      <c r="F920" s="170"/>
      <c r="G920" s="170"/>
      <c r="H920" s="170"/>
      <c r="I920" s="170"/>
      <c r="J920" s="170"/>
      <c r="K920" s="170"/>
      <c r="L920" s="170"/>
      <c r="M920" s="170"/>
      <c r="N920" s="170"/>
      <c r="O920" s="170"/>
      <c r="P920" s="170"/>
      <c r="Q920" s="170"/>
      <c r="R920" s="170"/>
      <c r="S920" s="170"/>
      <c r="T920" s="170"/>
      <c r="U920" s="170"/>
      <c r="V920" s="170"/>
      <c r="W920" s="170"/>
      <c r="X920" s="170"/>
      <c r="Y920" s="170"/>
      <c r="Z920" s="170"/>
    </row>
    <row r="921" spans="1:26" ht="15.75" customHeight="1" x14ac:dyDescent="0.2">
      <c r="A921" s="170"/>
      <c r="B921" s="170"/>
      <c r="C921" s="170"/>
      <c r="D921" s="170"/>
      <c r="E921" s="170"/>
      <c r="F921" s="170"/>
      <c r="G921" s="170"/>
      <c r="H921" s="170"/>
      <c r="I921" s="170"/>
      <c r="J921" s="170"/>
      <c r="K921" s="170"/>
      <c r="L921" s="170"/>
      <c r="M921" s="170"/>
      <c r="N921" s="170"/>
      <c r="O921" s="170"/>
      <c r="P921" s="170"/>
      <c r="Q921" s="170"/>
      <c r="R921" s="170"/>
      <c r="S921" s="170"/>
      <c r="T921" s="170"/>
      <c r="U921" s="170"/>
      <c r="V921" s="170"/>
      <c r="W921" s="170"/>
      <c r="X921" s="170"/>
      <c r="Y921" s="170"/>
      <c r="Z921" s="170"/>
    </row>
    <row r="922" spans="1:26" ht="15.75" customHeight="1" x14ac:dyDescent="0.2">
      <c r="A922" s="170"/>
      <c r="B922" s="170"/>
      <c r="C922" s="170"/>
      <c r="D922" s="170"/>
      <c r="E922" s="170"/>
      <c r="F922" s="170"/>
      <c r="G922" s="170"/>
      <c r="H922" s="170"/>
      <c r="I922" s="170"/>
      <c r="J922" s="170"/>
      <c r="K922" s="170"/>
      <c r="L922" s="170"/>
      <c r="M922" s="170"/>
      <c r="N922" s="170"/>
      <c r="O922" s="170"/>
      <c r="P922" s="170"/>
      <c r="Q922" s="170"/>
      <c r="R922" s="170"/>
      <c r="S922" s="170"/>
      <c r="T922" s="170"/>
      <c r="U922" s="170"/>
      <c r="V922" s="170"/>
      <c r="W922" s="170"/>
      <c r="X922" s="170"/>
      <c r="Y922" s="170"/>
      <c r="Z922" s="170"/>
    </row>
    <row r="923" spans="1:26" ht="15.75" customHeight="1" x14ac:dyDescent="0.2">
      <c r="A923" s="170"/>
      <c r="B923" s="170"/>
      <c r="C923" s="170"/>
      <c r="D923" s="170"/>
      <c r="E923" s="170"/>
      <c r="F923" s="170"/>
      <c r="G923" s="170"/>
      <c r="H923" s="170"/>
      <c r="I923" s="170"/>
      <c r="J923" s="170"/>
      <c r="K923" s="170"/>
      <c r="L923" s="170"/>
      <c r="M923" s="170"/>
      <c r="N923" s="170"/>
      <c r="O923" s="170"/>
      <c r="P923" s="170"/>
      <c r="Q923" s="170"/>
      <c r="R923" s="170"/>
      <c r="S923" s="170"/>
      <c r="T923" s="170"/>
      <c r="U923" s="170"/>
      <c r="V923" s="170"/>
      <c r="W923" s="170"/>
      <c r="X923" s="170"/>
      <c r="Y923" s="170"/>
      <c r="Z923" s="170"/>
    </row>
    <row r="924" spans="1:26" ht="15.75" customHeight="1" x14ac:dyDescent="0.2">
      <c r="A924" s="170"/>
      <c r="B924" s="170"/>
      <c r="C924" s="170"/>
      <c r="D924" s="170"/>
      <c r="E924" s="170"/>
      <c r="F924" s="170"/>
      <c r="G924" s="170"/>
      <c r="H924" s="170"/>
      <c r="I924" s="170"/>
      <c r="J924" s="170"/>
      <c r="K924" s="170"/>
      <c r="L924" s="170"/>
      <c r="M924" s="170"/>
      <c r="N924" s="170"/>
      <c r="O924" s="170"/>
      <c r="P924" s="170"/>
      <c r="Q924" s="170"/>
      <c r="R924" s="170"/>
      <c r="S924" s="170"/>
      <c r="T924" s="170"/>
      <c r="U924" s="170"/>
      <c r="V924" s="170"/>
      <c r="W924" s="170"/>
      <c r="X924" s="170"/>
      <c r="Y924" s="170"/>
      <c r="Z924" s="170"/>
    </row>
    <row r="925" spans="1:26" ht="15.75" customHeight="1" x14ac:dyDescent="0.2">
      <c r="A925" s="170"/>
      <c r="B925" s="170"/>
      <c r="C925" s="170"/>
      <c r="D925" s="170"/>
      <c r="E925" s="170"/>
      <c r="F925" s="170"/>
      <c r="G925" s="170"/>
      <c r="H925" s="170"/>
      <c r="I925" s="170"/>
      <c r="J925" s="170"/>
      <c r="K925" s="170"/>
      <c r="L925" s="170"/>
      <c r="M925" s="170"/>
      <c r="N925" s="170"/>
      <c r="O925" s="170"/>
      <c r="P925" s="170"/>
      <c r="Q925" s="170"/>
      <c r="R925" s="170"/>
      <c r="S925" s="170"/>
      <c r="T925" s="170"/>
      <c r="U925" s="170"/>
      <c r="V925" s="170"/>
      <c r="W925" s="170"/>
      <c r="X925" s="170"/>
      <c r="Y925" s="170"/>
      <c r="Z925" s="170"/>
    </row>
    <row r="926" spans="1:26" ht="15.75" customHeight="1" x14ac:dyDescent="0.2">
      <c r="A926" s="170"/>
      <c r="B926" s="170"/>
      <c r="C926" s="170"/>
      <c r="D926" s="170"/>
      <c r="E926" s="170"/>
      <c r="F926" s="170"/>
      <c r="G926" s="170"/>
      <c r="H926" s="170"/>
      <c r="I926" s="170"/>
      <c r="J926" s="170"/>
      <c r="K926" s="170"/>
      <c r="L926" s="170"/>
      <c r="M926" s="170"/>
      <c r="N926" s="170"/>
      <c r="O926" s="170"/>
      <c r="P926" s="170"/>
      <c r="Q926" s="170"/>
      <c r="R926" s="170"/>
      <c r="S926" s="170"/>
      <c r="T926" s="170"/>
      <c r="U926" s="170"/>
      <c r="V926" s="170"/>
      <c r="W926" s="170"/>
      <c r="X926" s="170"/>
      <c r="Y926" s="170"/>
      <c r="Z926" s="170"/>
    </row>
    <row r="927" spans="1:26" ht="15.75" customHeight="1" x14ac:dyDescent="0.2">
      <c r="A927" s="170"/>
      <c r="B927" s="170"/>
      <c r="C927" s="170"/>
      <c r="D927" s="170"/>
      <c r="E927" s="170"/>
      <c r="F927" s="170"/>
      <c r="G927" s="170"/>
      <c r="H927" s="170"/>
      <c r="I927" s="170"/>
      <c r="J927" s="170"/>
      <c r="K927" s="170"/>
      <c r="L927" s="170"/>
      <c r="M927" s="170"/>
      <c r="N927" s="170"/>
      <c r="O927" s="170"/>
      <c r="P927" s="170"/>
      <c r="Q927" s="170"/>
      <c r="R927" s="170"/>
      <c r="S927" s="170"/>
      <c r="T927" s="170"/>
      <c r="U927" s="170"/>
      <c r="V927" s="170"/>
      <c r="W927" s="170"/>
      <c r="X927" s="170"/>
      <c r="Y927" s="170"/>
      <c r="Z927" s="170"/>
    </row>
    <row r="928" spans="1:26" ht="15.75" customHeight="1" x14ac:dyDescent="0.2">
      <c r="A928" s="170"/>
      <c r="B928" s="170"/>
      <c r="C928" s="170"/>
      <c r="D928" s="170"/>
      <c r="E928" s="170"/>
      <c r="F928" s="170"/>
      <c r="G928" s="170"/>
      <c r="H928" s="170"/>
      <c r="I928" s="170"/>
      <c r="J928" s="170"/>
      <c r="K928" s="170"/>
      <c r="L928" s="170"/>
      <c r="M928" s="170"/>
      <c r="N928" s="170"/>
      <c r="O928" s="170"/>
      <c r="P928" s="170"/>
      <c r="Q928" s="170"/>
      <c r="R928" s="170"/>
      <c r="S928" s="170"/>
      <c r="T928" s="170"/>
      <c r="U928" s="170"/>
      <c r="V928" s="170"/>
      <c r="W928" s="170"/>
      <c r="X928" s="170"/>
      <c r="Y928" s="170"/>
      <c r="Z928" s="170"/>
    </row>
    <row r="929" spans="1:26" ht="15.75" customHeight="1" x14ac:dyDescent="0.2">
      <c r="A929" s="170"/>
      <c r="B929" s="170"/>
      <c r="C929" s="170"/>
      <c r="D929" s="170"/>
      <c r="E929" s="170"/>
      <c r="F929" s="170"/>
      <c r="G929" s="170"/>
      <c r="H929" s="170"/>
      <c r="I929" s="170"/>
      <c r="J929" s="170"/>
      <c r="K929" s="170"/>
      <c r="L929" s="170"/>
      <c r="M929" s="170"/>
      <c r="N929" s="170"/>
      <c r="O929" s="170"/>
      <c r="P929" s="170"/>
      <c r="Q929" s="170"/>
      <c r="R929" s="170"/>
      <c r="S929" s="170"/>
      <c r="T929" s="170"/>
      <c r="U929" s="170"/>
      <c r="V929" s="170"/>
      <c r="W929" s="170"/>
      <c r="X929" s="170"/>
      <c r="Y929" s="170"/>
      <c r="Z929" s="170"/>
    </row>
    <row r="930" spans="1:26" ht="15.75" customHeight="1" x14ac:dyDescent="0.2">
      <c r="A930" s="170"/>
      <c r="B930" s="170"/>
      <c r="C930" s="170"/>
      <c r="D930" s="170"/>
      <c r="E930" s="170"/>
      <c r="F930" s="170"/>
      <c r="G930" s="170"/>
      <c r="H930" s="170"/>
      <c r="I930" s="170"/>
      <c r="J930" s="170"/>
      <c r="K930" s="170"/>
      <c r="L930" s="170"/>
      <c r="M930" s="170"/>
      <c r="N930" s="170"/>
      <c r="O930" s="170"/>
      <c r="P930" s="170"/>
      <c r="Q930" s="170"/>
      <c r="R930" s="170"/>
      <c r="S930" s="170"/>
      <c r="T930" s="170"/>
      <c r="U930" s="170"/>
      <c r="V930" s="170"/>
      <c r="W930" s="170"/>
      <c r="X930" s="170"/>
      <c r="Y930" s="170"/>
      <c r="Z930" s="170"/>
    </row>
    <row r="931" spans="1:26" ht="15.75" customHeight="1" x14ac:dyDescent="0.2">
      <c r="A931" s="170"/>
      <c r="B931" s="170"/>
      <c r="C931" s="170"/>
      <c r="D931" s="170"/>
      <c r="E931" s="170"/>
      <c r="F931" s="170"/>
      <c r="G931" s="170"/>
      <c r="H931" s="170"/>
      <c r="I931" s="170"/>
      <c r="J931" s="170"/>
      <c r="K931" s="170"/>
      <c r="L931" s="170"/>
      <c r="M931" s="170"/>
      <c r="N931" s="170"/>
      <c r="O931" s="170"/>
      <c r="P931" s="170"/>
      <c r="Q931" s="170"/>
      <c r="R931" s="170"/>
      <c r="S931" s="170"/>
      <c r="T931" s="170"/>
      <c r="U931" s="170"/>
      <c r="V931" s="170"/>
      <c r="W931" s="170"/>
      <c r="X931" s="170"/>
      <c r="Y931" s="170"/>
      <c r="Z931" s="170"/>
    </row>
    <row r="932" spans="1:26" ht="15.75" customHeight="1" x14ac:dyDescent="0.2">
      <c r="A932" s="170"/>
      <c r="B932" s="170"/>
      <c r="C932" s="170"/>
      <c r="D932" s="170"/>
      <c r="E932" s="170"/>
      <c r="F932" s="170"/>
      <c r="G932" s="170"/>
      <c r="H932" s="170"/>
      <c r="I932" s="170"/>
      <c r="J932" s="170"/>
      <c r="K932" s="170"/>
      <c r="L932" s="170"/>
      <c r="M932" s="170"/>
      <c r="N932" s="170"/>
      <c r="O932" s="170"/>
      <c r="P932" s="170"/>
      <c r="Q932" s="170"/>
      <c r="R932" s="170"/>
      <c r="S932" s="170"/>
      <c r="T932" s="170"/>
      <c r="U932" s="170"/>
      <c r="V932" s="170"/>
      <c r="W932" s="170"/>
      <c r="X932" s="170"/>
      <c r="Y932" s="170"/>
      <c r="Z932" s="170"/>
    </row>
    <row r="933" spans="1:26" ht="15.75" customHeight="1" x14ac:dyDescent="0.2">
      <c r="A933" s="170"/>
      <c r="B933" s="170"/>
      <c r="C933" s="170"/>
      <c r="D933" s="170"/>
      <c r="E933" s="170"/>
      <c r="F933" s="170"/>
      <c r="G933" s="170"/>
      <c r="H933" s="170"/>
      <c r="I933" s="170"/>
      <c r="J933" s="170"/>
      <c r="K933" s="170"/>
      <c r="L933" s="170"/>
      <c r="M933" s="170"/>
      <c r="N933" s="170"/>
      <c r="O933" s="170"/>
      <c r="P933" s="170"/>
      <c r="Q933" s="170"/>
      <c r="R933" s="170"/>
      <c r="S933" s="170"/>
      <c r="T933" s="170"/>
      <c r="U933" s="170"/>
      <c r="V933" s="170"/>
      <c r="W933" s="170"/>
      <c r="X933" s="170"/>
      <c r="Y933" s="170"/>
      <c r="Z933" s="170"/>
    </row>
    <row r="934" spans="1:26" ht="15.75" customHeight="1" x14ac:dyDescent="0.2">
      <c r="A934" s="170"/>
      <c r="B934" s="170"/>
      <c r="C934" s="170"/>
      <c r="D934" s="170"/>
      <c r="E934" s="170"/>
      <c r="F934" s="170"/>
      <c r="G934" s="170"/>
      <c r="H934" s="170"/>
      <c r="I934" s="170"/>
      <c r="J934" s="170"/>
      <c r="K934" s="170"/>
      <c r="L934" s="170"/>
      <c r="M934" s="170"/>
      <c r="N934" s="170"/>
      <c r="O934" s="170"/>
      <c r="P934" s="170"/>
      <c r="Q934" s="170"/>
      <c r="R934" s="170"/>
      <c r="S934" s="170"/>
      <c r="T934" s="170"/>
      <c r="U934" s="170"/>
      <c r="V934" s="170"/>
      <c r="W934" s="170"/>
      <c r="X934" s="170"/>
      <c r="Y934" s="170"/>
      <c r="Z934" s="170"/>
    </row>
    <row r="935" spans="1:26" ht="15.75" customHeight="1" x14ac:dyDescent="0.2">
      <c r="A935" s="170"/>
      <c r="B935" s="170"/>
      <c r="C935" s="170"/>
      <c r="D935" s="170"/>
      <c r="E935" s="170"/>
      <c r="F935" s="170"/>
      <c r="G935" s="170"/>
      <c r="H935" s="170"/>
      <c r="I935" s="170"/>
      <c r="J935" s="170"/>
      <c r="K935" s="170"/>
      <c r="L935" s="170"/>
      <c r="M935" s="170"/>
      <c r="N935" s="170"/>
      <c r="O935" s="170"/>
      <c r="P935" s="170"/>
      <c r="Q935" s="170"/>
      <c r="R935" s="170"/>
      <c r="S935" s="170"/>
      <c r="T935" s="170"/>
      <c r="U935" s="170"/>
      <c r="V935" s="170"/>
      <c r="W935" s="170"/>
      <c r="X935" s="170"/>
      <c r="Y935" s="170"/>
      <c r="Z935" s="170"/>
    </row>
    <row r="936" spans="1:26" ht="15.75" customHeight="1" x14ac:dyDescent="0.2">
      <c r="A936" s="170"/>
      <c r="B936" s="170"/>
      <c r="C936" s="170"/>
      <c r="D936" s="170"/>
      <c r="E936" s="170"/>
      <c r="F936" s="170"/>
      <c r="G936" s="170"/>
      <c r="H936" s="170"/>
      <c r="I936" s="170"/>
      <c r="J936" s="170"/>
      <c r="K936" s="170"/>
      <c r="L936" s="170"/>
      <c r="M936" s="170"/>
      <c r="N936" s="170"/>
      <c r="O936" s="170"/>
      <c r="P936" s="170"/>
      <c r="Q936" s="170"/>
      <c r="R936" s="170"/>
      <c r="S936" s="170"/>
      <c r="T936" s="170"/>
      <c r="U936" s="170"/>
      <c r="V936" s="170"/>
      <c r="W936" s="170"/>
      <c r="X936" s="170"/>
      <c r="Y936" s="170"/>
      <c r="Z936" s="170"/>
    </row>
    <row r="937" spans="1:26" ht="15.75" customHeight="1" x14ac:dyDescent="0.2">
      <c r="A937" s="170"/>
      <c r="B937" s="170"/>
      <c r="C937" s="170"/>
      <c r="D937" s="170"/>
      <c r="E937" s="170"/>
      <c r="F937" s="170"/>
      <c r="G937" s="170"/>
      <c r="H937" s="170"/>
      <c r="I937" s="170"/>
      <c r="J937" s="170"/>
      <c r="K937" s="170"/>
      <c r="L937" s="170"/>
      <c r="M937" s="170"/>
      <c r="N937" s="170"/>
      <c r="O937" s="170"/>
      <c r="P937" s="170"/>
      <c r="Q937" s="170"/>
      <c r="R937" s="170"/>
      <c r="S937" s="170"/>
      <c r="T937" s="170"/>
      <c r="U937" s="170"/>
      <c r="V937" s="170"/>
      <c r="W937" s="170"/>
      <c r="X937" s="170"/>
      <c r="Y937" s="170"/>
      <c r="Z937" s="170"/>
    </row>
    <row r="938" spans="1:26" ht="15.75" customHeight="1" x14ac:dyDescent="0.2">
      <c r="A938" s="170"/>
      <c r="B938" s="170"/>
      <c r="C938" s="170"/>
      <c r="D938" s="170"/>
      <c r="E938" s="170"/>
      <c r="F938" s="170"/>
      <c r="G938" s="170"/>
      <c r="H938" s="170"/>
      <c r="I938" s="170"/>
      <c r="J938" s="170"/>
      <c r="K938" s="170"/>
      <c r="L938" s="170"/>
      <c r="M938" s="170"/>
      <c r="N938" s="170"/>
      <c r="O938" s="170"/>
      <c r="P938" s="170"/>
      <c r="Q938" s="170"/>
      <c r="R938" s="170"/>
      <c r="S938" s="170"/>
      <c r="T938" s="170"/>
      <c r="U938" s="170"/>
      <c r="V938" s="170"/>
      <c r="W938" s="170"/>
      <c r="X938" s="170"/>
      <c r="Y938" s="170"/>
      <c r="Z938" s="170"/>
    </row>
    <row r="939" spans="1:26" ht="15.75" customHeight="1" x14ac:dyDescent="0.2">
      <c r="A939" s="170"/>
      <c r="B939" s="170"/>
      <c r="C939" s="170"/>
      <c r="D939" s="170"/>
      <c r="E939" s="170"/>
      <c r="F939" s="170"/>
      <c r="G939" s="170"/>
      <c r="H939" s="170"/>
      <c r="I939" s="170"/>
      <c r="J939" s="170"/>
      <c r="K939" s="170"/>
      <c r="L939" s="170"/>
      <c r="M939" s="170"/>
      <c r="N939" s="170"/>
      <c r="O939" s="170"/>
      <c r="P939" s="170"/>
      <c r="Q939" s="170"/>
      <c r="R939" s="170"/>
      <c r="S939" s="170"/>
      <c r="T939" s="170"/>
      <c r="U939" s="170"/>
      <c r="V939" s="170"/>
      <c r="W939" s="170"/>
      <c r="X939" s="170"/>
      <c r="Y939" s="170"/>
      <c r="Z939" s="170"/>
    </row>
    <row r="940" spans="1:26" ht="15.75" customHeight="1" x14ac:dyDescent="0.2">
      <c r="A940" s="170"/>
      <c r="B940" s="170"/>
      <c r="C940" s="170"/>
      <c r="D940" s="170"/>
      <c r="E940" s="170"/>
      <c r="F940" s="170"/>
      <c r="G940" s="170"/>
      <c r="H940" s="170"/>
      <c r="I940" s="170"/>
      <c r="J940" s="170"/>
      <c r="K940" s="170"/>
      <c r="L940" s="170"/>
      <c r="M940" s="170"/>
      <c r="N940" s="170"/>
      <c r="O940" s="170"/>
      <c r="P940" s="170"/>
      <c r="Q940" s="170"/>
      <c r="R940" s="170"/>
      <c r="S940" s="170"/>
      <c r="T940" s="170"/>
      <c r="U940" s="170"/>
      <c r="V940" s="170"/>
      <c r="W940" s="170"/>
      <c r="X940" s="170"/>
      <c r="Y940" s="170"/>
      <c r="Z940" s="170"/>
    </row>
    <row r="941" spans="1:26" ht="15.75" customHeight="1" x14ac:dyDescent="0.2">
      <c r="A941" s="170"/>
      <c r="B941" s="170"/>
      <c r="C941" s="170"/>
      <c r="D941" s="170"/>
      <c r="E941" s="170"/>
      <c r="F941" s="170"/>
      <c r="G941" s="170"/>
      <c r="H941" s="170"/>
      <c r="I941" s="170"/>
      <c r="J941" s="170"/>
      <c r="K941" s="170"/>
      <c r="L941" s="170"/>
      <c r="M941" s="170"/>
      <c r="N941" s="170"/>
      <c r="O941" s="170"/>
      <c r="P941" s="170"/>
      <c r="Q941" s="170"/>
      <c r="R941" s="170"/>
      <c r="S941" s="170"/>
      <c r="T941" s="170"/>
      <c r="U941" s="170"/>
      <c r="V941" s="170"/>
      <c r="W941" s="170"/>
      <c r="X941" s="170"/>
      <c r="Y941" s="170"/>
      <c r="Z941" s="170"/>
    </row>
    <row r="942" spans="1:26" ht="15.75" customHeight="1" x14ac:dyDescent="0.2">
      <c r="A942" s="170"/>
      <c r="B942" s="170"/>
      <c r="C942" s="170"/>
      <c r="D942" s="170"/>
      <c r="E942" s="170"/>
      <c r="F942" s="170"/>
      <c r="G942" s="170"/>
      <c r="H942" s="170"/>
      <c r="I942" s="170"/>
      <c r="J942" s="170"/>
      <c r="K942" s="170"/>
      <c r="L942" s="170"/>
      <c r="M942" s="170"/>
      <c r="N942" s="170"/>
      <c r="O942" s="170"/>
      <c r="P942" s="170"/>
      <c r="Q942" s="170"/>
      <c r="R942" s="170"/>
      <c r="S942" s="170"/>
      <c r="T942" s="170"/>
      <c r="U942" s="170"/>
      <c r="V942" s="170"/>
      <c r="W942" s="170"/>
      <c r="X942" s="170"/>
      <c r="Y942" s="170"/>
      <c r="Z942" s="170"/>
    </row>
    <row r="943" spans="1:26" ht="15.75" customHeight="1" x14ac:dyDescent="0.2">
      <c r="A943" s="170"/>
      <c r="B943" s="170"/>
      <c r="C943" s="170"/>
      <c r="D943" s="170"/>
      <c r="E943" s="170"/>
      <c r="F943" s="170"/>
      <c r="G943" s="170"/>
      <c r="H943" s="170"/>
      <c r="I943" s="170"/>
      <c r="J943" s="170"/>
      <c r="K943" s="170"/>
      <c r="L943" s="170"/>
      <c r="M943" s="170"/>
      <c r="N943" s="170"/>
      <c r="O943" s="170"/>
      <c r="P943" s="170"/>
      <c r="Q943" s="170"/>
      <c r="R943" s="170"/>
      <c r="S943" s="170"/>
      <c r="T943" s="170"/>
      <c r="U943" s="170"/>
      <c r="V943" s="170"/>
      <c r="W943" s="170"/>
      <c r="X943" s="170"/>
      <c r="Y943" s="170"/>
      <c r="Z943" s="170"/>
    </row>
    <row r="944" spans="1:26" ht="15.75" customHeight="1" x14ac:dyDescent="0.2">
      <c r="A944" s="170"/>
      <c r="B944" s="170"/>
      <c r="C944" s="170"/>
      <c r="D944" s="170"/>
      <c r="E944" s="170"/>
      <c r="F944" s="170"/>
      <c r="G944" s="170"/>
      <c r="H944" s="170"/>
      <c r="I944" s="170"/>
      <c r="J944" s="170"/>
      <c r="K944" s="170"/>
      <c r="L944" s="170"/>
      <c r="M944" s="170"/>
      <c r="N944" s="170"/>
      <c r="O944" s="170"/>
      <c r="P944" s="170"/>
      <c r="Q944" s="170"/>
      <c r="R944" s="170"/>
      <c r="S944" s="170"/>
      <c r="T944" s="170"/>
      <c r="U944" s="170"/>
      <c r="V944" s="170"/>
      <c r="W944" s="170"/>
      <c r="X944" s="170"/>
      <c r="Y944" s="170"/>
      <c r="Z944" s="170"/>
    </row>
    <row r="945" spans="1:26" ht="15.75" customHeight="1" x14ac:dyDescent="0.2">
      <c r="A945" s="170"/>
      <c r="B945" s="170"/>
      <c r="C945" s="170"/>
      <c r="D945" s="170"/>
      <c r="E945" s="170"/>
      <c r="F945" s="170"/>
      <c r="G945" s="170"/>
      <c r="H945" s="170"/>
      <c r="I945" s="170"/>
      <c r="J945" s="170"/>
      <c r="K945" s="170"/>
      <c r="L945" s="170"/>
      <c r="M945" s="170"/>
      <c r="N945" s="170"/>
      <c r="O945" s="170"/>
      <c r="P945" s="170"/>
      <c r="Q945" s="170"/>
      <c r="R945" s="170"/>
      <c r="S945" s="170"/>
      <c r="T945" s="170"/>
      <c r="U945" s="170"/>
      <c r="V945" s="170"/>
      <c r="W945" s="170"/>
      <c r="X945" s="170"/>
      <c r="Y945" s="170"/>
      <c r="Z945" s="170"/>
    </row>
    <row r="946" spans="1:26" ht="15.75" customHeight="1" x14ac:dyDescent="0.2">
      <c r="A946" s="170"/>
      <c r="B946" s="170"/>
      <c r="C946" s="170"/>
      <c r="D946" s="170"/>
      <c r="E946" s="170"/>
      <c r="F946" s="170"/>
      <c r="G946" s="170"/>
      <c r="H946" s="170"/>
      <c r="I946" s="170"/>
      <c r="J946" s="170"/>
      <c r="K946" s="170"/>
      <c r="L946" s="170"/>
      <c r="M946" s="170"/>
      <c r="N946" s="170"/>
      <c r="O946" s="170"/>
      <c r="P946" s="170"/>
      <c r="Q946" s="170"/>
      <c r="R946" s="170"/>
      <c r="S946" s="170"/>
      <c r="T946" s="170"/>
      <c r="U946" s="170"/>
      <c r="V946" s="170"/>
      <c r="W946" s="170"/>
      <c r="X946" s="170"/>
      <c r="Y946" s="170"/>
      <c r="Z946" s="170"/>
    </row>
    <row r="947" spans="1:26" ht="15.75" customHeight="1" x14ac:dyDescent="0.2">
      <c r="A947" s="170"/>
      <c r="B947" s="170"/>
      <c r="C947" s="170"/>
      <c r="D947" s="170"/>
      <c r="E947" s="170"/>
      <c r="F947" s="170"/>
      <c r="G947" s="170"/>
      <c r="H947" s="170"/>
      <c r="I947" s="170"/>
      <c r="J947" s="170"/>
      <c r="K947" s="170"/>
      <c r="L947" s="170"/>
      <c r="M947" s="170"/>
      <c r="N947" s="170"/>
      <c r="O947" s="170"/>
      <c r="P947" s="170"/>
      <c r="Q947" s="170"/>
      <c r="R947" s="170"/>
      <c r="S947" s="170"/>
      <c r="T947" s="170"/>
      <c r="U947" s="170"/>
      <c r="V947" s="170"/>
      <c r="W947" s="170"/>
      <c r="X947" s="170"/>
      <c r="Y947" s="170"/>
      <c r="Z947" s="170"/>
    </row>
    <row r="948" spans="1:26" ht="15.75" customHeight="1" x14ac:dyDescent="0.2">
      <c r="A948" s="170"/>
      <c r="B948" s="170"/>
      <c r="C948" s="170"/>
      <c r="D948" s="170"/>
      <c r="E948" s="170"/>
      <c r="F948" s="170"/>
      <c r="G948" s="170"/>
      <c r="H948" s="170"/>
      <c r="I948" s="170"/>
      <c r="J948" s="170"/>
      <c r="K948" s="170"/>
      <c r="L948" s="170"/>
      <c r="M948" s="170"/>
      <c r="N948" s="170"/>
      <c r="O948" s="170"/>
      <c r="P948" s="170"/>
      <c r="Q948" s="170"/>
      <c r="R948" s="170"/>
      <c r="S948" s="170"/>
      <c r="T948" s="170"/>
      <c r="U948" s="170"/>
      <c r="V948" s="170"/>
      <c r="W948" s="170"/>
      <c r="X948" s="170"/>
      <c r="Y948" s="170"/>
      <c r="Z948" s="170"/>
    </row>
    <row r="949" spans="1:26" ht="15.75" customHeight="1" x14ac:dyDescent="0.2">
      <c r="A949" s="170"/>
      <c r="B949" s="170"/>
      <c r="C949" s="170"/>
      <c r="D949" s="170"/>
      <c r="E949" s="170"/>
      <c r="F949" s="170"/>
      <c r="G949" s="170"/>
      <c r="H949" s="170"/>
      <c r="I949" s="170"/>
      <c r="J949" s="170"/>
      <c r="K949" s="170"/>
      <c r="L949" s="170"/>
      <c r="M949" s="170"/>
      <c r="N949" s="170"/>
      <c r="O949" s="170"/>
      <c r="P949" s="170"/>
      <c r="Q949" s="170"/>
      <c r="R949" s="170"/>
      <c r="S949" s="170"/>
      <c r="T949" s="170"/>
      <c r="U949" s="170"/>
      <c r="V949" s="170"/>
      <c r="W949" s="170"/>
      <c r="X949" s="170"/>
      <c r="Y949" s="170"/>
      <c r="Z949" s="170"/>
    </row>
    <row r="950" spans="1:26" ht="15.75" customHeight="1" x14ac:dyDescent="0.2">
      <c r="A950" s="170"/>
      <c r="B950" s="170"/>
      <c r="C950" s="170"/>
      <c r="D950" s="170"/>
      <c r="E950" s="170"/>
      <c r="F950" s="170"/>
      <c r="G950" s="170"/>
      <c r="H950" s="170"/>
      <c r="I950" s="170"/>
      <c r="J950" s="170"/>
      <c r="K950" s="170"/>
      <c r="L950" s="170"/>
      <c r="M950" s="170"/>
      <c r="N950" s="170"/>
      <c r="O950" s="170"/>
      <c r="P950" s="170"/>
      <c r="Q950" s="170"/>
      <c r="R950" s="170"/>
      <c r="S950" s="170"/>
      <c r="T950" s="170"/>
      <c r="U950" s="170"/>
      <c r="V950" s="170"/>
      <c r="W950" s="170"/>
      <c r="X950" s="170"/>
      <c r="Y950" s="170"/>
      <c r="Z950" s="170"/>
    </row>
    <row r="951" spans="1:26" ht="15.75" customHeight="1" x14ac:dyDescent="0.2">
      <c r="A951" s="170"/>
      <c r="B951" s="170"/>
      <c r="C951" s="170"/>
      <c r="D951" s="170"/>
      <c r="E951" s="170"/>
      <c r="F951" s="170"/>
      <c r="G951" s="170"/>
      <c r="H951" s="170"/>
      <c r="I951" s="170"/>
      <c r="J951" s="170"/>
      <c r="K951" s="170"/>
      <c r="L951" s="170"/>
      <c r="M951" s="170"/>
      <c r="N951" s="170"/>
      <c r="O951" s="170"/>
      <c r="P951" s="170"/>
      <c r="Q951" s="170"/>
      <c r="R951" s="170"/>
      <c r="S951" s="170"/>
      <c r="T951" s="170"/>
      <c r="U951" s="170"/>
      <c r="V951" s="170"/>
      <c r="W951" s="170"/>
      <c r="X951" s="170"/>
      <c r="Y951" s="170"/>
      <c r="Z951" s="170"/>
    </row>
    <row r="952" spans="1:26" ht="15.75" customHeight="1" x14ac:dyDescent="0.2">
      <c r="A952" s="170"/>
      <c r="B952" s="170"/>
      <c r="C952" s="170"/>
      <c r="D952" s="170"/>
      <c r="E952" s="170"/>
      <c r="F952" s="170"/>
      <c r="G952" s="170"/>
      <c r="H952" s="170"/>
      <c r="I952" s="170"/>
      <c r="J952" s="170"/>
      <c r="K952" s="170"/>
      <c r="L952" s="170"/>
      <c r="M952" s="170"/>
      <c r="N952" s="170"/>
      <c r="O952" s="170"/>
      <c r="P952" s="170"/>
      <c r="Q952" s="170"/>
      <c r="R952" s="170"/>
      <c r="S952" s="170"/>
      <c r="T952" s="170"/>
      <c r="U952" s="170"/>
      <c r="V952" s="170"/>
      <c r="W952" s="170"/>
      <c r="X952" s="170"/>
      <c r="Y952" s="170"/>
      <c r="Z952" s="170"/>
    </row>
    <row r="953" spans="1:26" ht="15.75" customHeight="1" x14ac:dyDescent="0.2">
      <c r="A953" s="170"/>
      <c r="B953" s="170"/>
      <c r="C953" s="170"/>
      <c r="D953" s="170"/>
      <c r="E953" s="170"/>
      <c r="F953" s="170"/>
      <c r="G953" s="170"/>
      <c r="H953" s="170"/>
      <c r="I953" s="170"/>
      <c r="J953" s="170"/>
      <c r="K953" s="170"/>
      <c r="L953" s="170"/>
      <c r="M953" s="170"/>
      <c r="N953" s="170"/>
      <c r="O953" s="170"/>
      <c r="P953" s="170"/>
      <c r="Q953" s="170"/>
      <c r="R953" s="170"/>
      <c r="S953" s="170"/>
      <c r="T953" s="170"/>
      <c r="U953" s="170"/>
      <c r="V953" s="170"/>
      <c r="W953" s="170"/>
      <c r="X953" s="170"/>
      <c r="Y953" s="170"/>
      <c r="Z953" s="170"/>
    </row>
    <row r="954" spans="1:26" ht="15.75" customHeight="1" x14ac:dyDescent="0.2">
      <c r="A954" s="170"/>
      <c r="B954" s="170"/>
      <c r="C954" s="170"/>
      <c r="D954" s="170"/>
      <c r="E954" s="170"/>
      <c r="F954" s="170"/>
      <c r="G954" s="170"/>
      <c r="H954" s="170"/>
      <c r="I954" s="170"/>
      <c r="J954" s="170"/>
      <c r="K954" s="170"/>
      <c r="L954" s="170"/>
      <c r="M954" s="170"/>
      <c r="N954" s="170"/>
      <c r="O954" s="170"/>
      <c r="P954" s="170"/>
      <c r="Q954" s="170"/>
      <c r="R954" s="170"/>
      <c r="S954" s="170"/>
      <c r="T954" s="170"/>
      <c r="U954" s="170"/>
      <c r="V954" s="170"/>
      <c r="W954" s="170"/>
      <c r="X954" s="170"/>
      <c r="Y954" s="170"/>
      <c r="Z954" s="170"/>
    </row>
    <row r="955" spans="1:26" ht="15.75" customHeight="1" x14ac:dyDescent="0.2">
      <c r="A955" s="170"/>
      <c r="B955" s="170"/>
      <c r="C955" s="170"/>
      <c r="D955" s="170"/>
      <c r="E955" s="170"/>
      <c r="F955" s="170"/>
      <c r="G955" s="170"/>
      <c r="H955" s="170"/>
      <c r="I955" s="170"/>
      <c r="J955" s="170"/>
      <c r="K955" s="170"/>
      <c r="L955" s="170"/>
      <c r="M955" s="170"/>
      <c r="N955" s="170"/>
      <c r="O955" s="170"/>
      <c r="P955" s="170"/>
      <c r="Q955" s="170"/>
      <c r="R955" s="170"/>
      <c r="S955" s="170"/>
      <c r="T955" s="170"/>
      <c r="U955" s="170"/>
      <c r="V955" s="170"/>
      <c r="W955" s="170"/>
      <c r="X955" s="170"/>
      <c r="Y955" s="170"/>
      <c r="Z955" s="170"/>
    </row>
    <row r="956" spans="1:26" ht="15.75" customHeight="1" x14ac:dyDescent="0.2">
      <c r="A956" s="170"/>
      <c r="B956" s="170"/>
      <c r="C956" s="170"/>
      <c r="D956" s="170"/>
      <c r="E956" s="170"/>
      <c r="F956" s="170"/>
      <c r="G956" s="170"/>
      <c r="H956" s="170"/>
      <c r="I956" s="170"/>
      <c r="J956" s="170"/>
      <c r="K956" s="170"/>
      <c r="L956" s="170"/>
      <c r="M956" s="170"/>
      <c r="N956" s="170"/>
      <c r="O956" s="170"/>
      <c r="P956" s="170"/>
      <c r="Q956" s="170"/>
      <c r="R956" s="170"/>
      <c r="S956" s="170"/>
      <c r="T956" s="170"/>
      <c r="U956" s="170"/>
      <c r="V956" s="170"/>
      <c r="W956" s="170"/>
      <c r="X956" s="170"/>
      <c r="Y956" s="170"/>
      <c r="Z956" s="170"/>
    </row>
    <row r="957" spans="1:26" ht="15.75" customHeight="1" x14ac:dyDescent="0.2">
      <c r="A957" s="170"/>
      <c r="B957" s="170"/>
      <c r="C957" s="170"/>
      <c r="D957" s="170"/>
      <c r="E957" s="170"/>
      <c r="F957" s="170"/>
      <c r="G957" s="170"/>
      <c r="H957" s="170"/>
      <c r="I957" s="170"/>
      <c r="J957" s="170"/>
      <c r="K957" s="170"/>
      <c r="L957" s="170"/>
      <c r="M957" s="170"/>
      <c r="N957" s="170"/>
      <c r="O957" s="170"/>
      <c r="P957" s="170"/>
      <c r="Q957" s="170"/>
      <c r="R957" s="170"/>
      <c r="S957" s="170"/>
      <c r="T957" s="170"/>
      <c r="U957" s="170"/>
      <c r="V957" s="170"/>
      <c r="W957" s="170"/>
      <c r="X957" s="170"/>
      <c r="Y957" s="170"/>
      <c r="Z957" s="170"/>
    </row>
    <row r="958" spans="1:26" ht="15.75" customHeight="1" x14ac:dyDescent="0.2">
      <c r="A958" s="170"/>
      <c r="B958" s="170"/>
      <c r="C958" s="170"/>
      <c r="D958" s="170"/>
      <c r="E958" s="170"/>
      <c r="F958" s="170"/>
      <c r="G958" s="170"/>
      <c r="H958" s="170"/>
      <c r="I958" s="170"/>
      <c r="J958" s="170"/>
      <c r="K958" s="170"/>
      <c r="L958" s="170"/>
      <c r="M958" s="170"/>
      <c r="N958" s="170"/>
      <c r="O958" s="170"/>
      <c r="P958" s="170"/>
      <c r="Q958" s="170"/>
      <c r="R958" s="170"/>
      <c r="S958" s="170"/>
      <c r="T958" s="170"/>
      <c r="U958" s="170"/>
      <c r="V958" s="170"/>
      <c r="W958" s="170"/>
      <c r="X958" s="170"/>
      <c r="Y958" s="170"/>
      <c r="Z958" s="170"/>
    </row>
    <row r="959" spans="1:26" ht="15.75" customHeight="1" x14ac:dyDescent="0.2">
      <c r="A959" s="170"/>
      <c r="B959" s="170"/>
      <c r="C959" s="170"/>
      <c r="D959" s="170"/>
      <c r="E959" s="170"/>
      <c r="F959" s="170"/>
      <c r="G959" s="170"/>
      <c r="H959" s="170"/>
      <c r="I959" s="170"/>
      <c r="J959" s="170"/>
      <c r="K959" s="170"/>
      <c r="L959" s="170"/>
      <c r="M959" s="170"/>
      <c r="N959" s="170"/>
      <c r="O959" s="170"/>
      <c r="P959" s="170"/>
      <c r="Q959" s="170"/>
      <c r="R959" s="170"/>
      <c r="S959" s="170"/>
      <c r="T959" s="170"/>
      <c r="U959" s="170"/>
      <c r="V959" s="170"/>
      <c r="W959" s="170"/>
      <c r="X959" s="170"/>
      <c r="Y959" s="170"/>
      <c r="Z959" s="170"/>
    </row>
    <row r="960" spans="1:26" ht="15.75" customHeight="1" x14ac:dyDescent="0.2">
      <c r="A960" s="170"/>
      <c r="B960" s="170"/>
      <c r="C960" s="170"/>
      <c r="D960" s="170"/>
      <c r="E960" s="170"/>
      <c r="F960" s="170"/>
      <c r="G960" s="170"/>
      <c r="H960" s="170"/>
      <c r="I960" s="170"/>
      <c r="J960" s="170"/>
      <c r="K960" s="170"/>
      <c r="L960" s="170"/>
      <c r="M960" s="170"/>
      <c r="N960" s="170"/>
      <c r="O960" s="170"/>
      <c r="P960" s="170"/>
      <c r="Q960" s="170"/>
      <c r="R960" s="170"/>
      <c r="S960" s="170"/>
      <c r="T960" s="170"/>
      <c r="U960" s="170"/>
      <c r="V960" s="170"/>
      <c r="W960" s="170"/>
      <c r="X960" s="170"/>
      <c r="Y960" s="170"/>
      <c r="Z960" s="170"/>
    </row>
    <row r="961" spans="1:26" ht="15.75" customHeight="1" x14ac:dyDescent="0.2">
      <c r="A961" s="170"/>
      <c r="B961" s="170"/>
      <c r="C961" s="170"/>
      <c r="D961" s="170"/>
      <c r="E961" s="170"/>
      <c r="F961" s="170"/>
      <c r="G961" s="170"/>
      <c r="H961" s="170"/>
      <c r="I961" s="170"/>
      <c r="J961" s="170"/>
      <c r="K961" s="170"/>
      <c r="L961" s="170"/>
      <c r="M961" s="170"/>
      <c r="N961" s="170"/>
      <c r="O961" s="170"/>
      <c r="P961" s="170"/>
      <c r="Q961" s="170"/>
      <c r="R961" s="170"/>
      <c r="S961" s="170"/>
      <c r="T961" s="170"/>
      <c r="U961" s="170"/>
      <c r="V961" s="170"/>
      <c r="W961" s="170"/>
      <c r="X961" s="170"/>
      <c r="Y961" s="170"/>
      <c r="Z961" s="170"/>
    </row>
    <row r="962" spans="1:26" ht="15.75" customHeight="1" x14ac:dyDescent="0.2">
      <c r="A962" s="170"/>
      <c r="B962" s="170"/>
      <c r="C962" s="170"/>
      <c r="D962" s="170"/>
      <c r="E962" s="170"/>
      <c r="F962" s="170"/>
      <c r="G962" s="170"/>
      <c r="H962" s="170"/>
      <c r="I962" s="170"/>
      <c r="J962" s="170"/>
      <c r="K962" s="170"/>
      <c r="L962" s="170"/>
      <c r="M962" s="170"/>
      <c r="N962" s="170"/>
      <c r="O962" s="170"/>
      <c r="P962" s="170"/>
      <c r="Q962" s="170"/>
      <c r="R962" s="170"/>
      <c r="S962" s="170"/>
      <c r="T962" s="170"/>
      <c r="U962" s="170"/>
      <c r="V962" s="170"/>
      <c r="W962" s="170"/>
      <c r="X962" s="170"/>
      <c r="Y962" s="170"/>
      <c r="Z962" s="170"/>
    </row>
    <row r="963" spans="1:26" ht="15.75" customHeight="1" x14ac:dyDescent="0.2">
      <c r="A963" s="170"/>
      <c r="B963" s="170"/>
      <c r="C963" s="170"/>
      <c r="D963" s="170"/>
      <c r="E963" s="170"/>
      <c r="F963" s="170"/>
      <c r="G963" s="170"/>
      <c r="H963" s="170"/>
      <c r="I963" s="170"/>
      <c r="J963" s="170"/>
      <c r="K963" s="170"/>
      <c r="L963" s="170"/>
      <c r="M963" s="170"/>
      <c r="N963" s="170"/>
      <c r="O963" s="170"/>
      <c r="P963" s="170"/>
      <c r="Q963" s="170"/>
      <c r="R963" s="170"/>
      <c r="S963" s="170"/>
      <c r="T963" s="170"/>
      <c r="U963" s="170"/>
      <c r="V963" s="170"/>
      <c r="W963" s="170"/>
      <c r="X963" s="170"/>
      <c r="Y963" s="170"/>
      <c r="Z963" s="170"/>
    </row>
    <row r="964" spans="1:26" ht="15.75" customHeight="1" x14ac:dyDescent="0.2">
      <c r="A964" s="170"/>
      <c r="B964" s="170"/>
      <c r="C964" s="170"/>
      <c r="D964" s="170"/>
      <c r="E964" s="170"/>
      <c r="F964" s="170"/>
      <c r="G964" s="170"/>
      <c r="H964" s="170"/>
      <c r="I964" s="170"/>
      <c r="J964" s="170"/>
      <c r="K964" s="170"/>
      <c r="L964" s="170"/>
      <c r="M964" s="170"/>
      <c r="N964" s="170"/>
      <c r="O964" s="170"/>
      <c r="P964" s="170"/>
      <c r="Q964" s="170"/>
      <c r="R964" s="170"/>
      <c r="S964" s="170"/>
      <c r="T964" s="170"/>
      <c r="U964" s="170"/>
      <c r="V964" s="170"/>
      <c r="W964" s="170"/>
      <c r="X964" s="170"/>
      <c r="Y964" s="170"/>
      <c r="Z964" s="170"/>
    </row>
    <row r="965" spans="1:26" ht="15.75" customHeight="1" x14ac:dyDescent="0.2">
      <c r="A965" s="170"/>
      <c r="B965" s="170"/>
      <c r="C965" s="170"/>
      <c r="D965" s="170"/>
      <c r="E965" s="170"/>
      <c r="F965" s="170"/>
      <c r="G965" s="170"/>
      <c r="H965" s="170"/>
      <c r="I965" s="170"/>
      <c r="J965" s="170"/>
      <c r="K965" s="170"/>
      <c r="L965" s="170"/>
      <c r="M965" s="170"/>
      <c r="N965" s="170"/>
      <c r="O965" s="170"/>
      <c r="P965" s="170"/>
      <c r="Q965" s="170"/>
      <c r="R965" s="170"/>
      <c r="S965" s="170"/>
      <c r="T965" s="170"/>
      <c r="U965" s="170"/>
      <c r="V965" s="170"/>
      <c r="W965" s="170"/>
      <c r="X965" s="170"/>
      <c r="Y965" s="170"/>
      <c r="Z965" s="170"/>
    </row>
    <row r="966" spans="1:26" ht="15.75" customHeight="1" x14ac:dyDescent="0.2">
      <c r="A966" s="170"/>
      <c r="B966" s="170"/>
      <c r="C966" s="170"/>
      <c r="D966" s="170"/>
      <c r="E966" s="170"/>
      <c r="F966" s="170"/>
      <c r="G966" s="170"/>
      <c r="H966" s="170"/>
      <c r="I966" s="170"/>
      <c r="J966" s="170"/>
      <c r="K966" s="170"/>
      <c r="L966" s="170"/>
      <c r="M966" s="170"/>
      <c r="N966" s="170"/>
      <c r="O966" s="170"/>
      <c r="P966" s="170"/>
      <c r="Q966" s="170"/>
      <c r="R966" s="170"/>
      <c r="S966" s="170"/>
      <c r="T966" s="170"/>
      <c r="U966" s="170"/>
      <c r="V966" s="170"/>
      <c r="W966" s="170"/>
      <c r="X966" s="170"/>
      <c r="Y966" s="170"/>
      <c r="Z966" s="170"/>
    </row>
    <row r="967" spans="1:26" ht="15.75" customHeight="1" x14ac:dyDescent="0.2">
      <c r="A967" s="170"/>
      <c r="B967" s="170"/>
      <c r="C967" s="170"/>
      <c r="D967" s="170"/>
      <c r="E967" s="170"/>
      <c r="F967" s="170"/>
      <c r="G967" s="170"/>
      <c r="H967" s="170"/>
      <c r="I967" s="170"/>
      <c r="J967" s="170"/>
      <c r="K967" s="170"/>
      <c r="L967" s="170"/>
      <c r="M967" s="170"/>
      <c r="N967" s="170"/>
      <c r="O967" s="170"/>
      <c r="P967" s="170"/>
      <c r="Q967" s="170"/>
      <c r="R967" s="170"/>
      <c r="S967" s="170"/>
      <c r="T967" s="170"/>
      <c r="U967" s="170"/>
      <c r="V967" s="170"/>
      <c r="W967" s="170"/>
      <c r="X967" s="170"/>
      <c r="Y967" s="170"/>
      <c r="Z967" s="170"/>
    </row>
    <row r="968" spans="1:26" ht="15.75" customHeight="1" x14ac:dyDescent="0.2">
      <c r="A968" s="170"/>
      <c r="B968" s="170"/>
      <c r="C968" s="170"/>
      <c r="D968" s="170"/>
      <c r="E968" s="170"/>
      <c r="F968" s="170"/>
      <c r="G968" s="170"/>
      <c r="H968" s="170"/>
      <c r="I968" s="170"/>
      <c r="J968" s="170"/>
      <c r="K968" s="170"/>
      <c r="L968" s="170"/>
      <c r="M968" s="170"/>
      <c r="N968" s="170"/>
      <c r="O968" s="170"/>
      <c r="P968" s="170"/>
      <c r="Q968" s="170"/>
      <c r="R968" s="170"/>
      <c r="S968" s="170"/>
      <c r="T968" s="170"/>
      <c r="U968" s="170"/>
      <c r="V968" s="170"/>
      <c r="W968" s="170"/>
      <c r="X968" s="170"/>
      <c r="Y968" s="170"/>
      <c r="Z968" s="170"/>
    </row>
    <row r="969" spans="1:26" ht="15.75" customHeight="1" x14ac:dyDescent="0.2">
      <c r="A969" s="170"/>
      <c r="B969" s="170"/>
      <c r="C969" s="170"/>
      <c r="D969" s="170"/>
      <c r="E969" s="170"/>
      <c r="F969" s="170"/>
      <c r="G969" s="170"/>
      <c r="H969" s="170"/>
      <c r="I969" s="170"/>
      <c r="J969" s="170"/>
      <c r="K969" s="170"/>
      <c r="L969" s="170"/>
      <c r="M969" s="170"/>
      <c r="N969" s="170"/>
      <c r="O969" s="170"/>
      <c r="P969" s="170"/>
      <c r="Q969" s="170"/>
      <c r="R969" s="170"/>
      <c r="S969" s="170"/>
      <c r="T969" s="170"/>
      <c r="U969" s="170"/>
      <c r="V969" s="170"/>
      <c r="W969" s="170"/>
      <c r="X969" s="170"/>
      <c r="Y969" s="170"/>
      <c r="Z969" s="170"/>
    </row>
    <row r="970" spans="1:26" ht="15.75" customHeight="1" x14ac:dyDescent="0.2">
      <c r="A970" s="170"/>
      <c r="B970" s="170"/>
      <c r="C970" s="170"/>
      <c r="D970" s="170"/>
      <c r="E970" s="170"/>
      <c r="F970" s="170"/>
      <c r="G970" s="170"/>
      <c r="H970" s="170"/>
      <c r="I970" s="170"/>
      <c r="J970" s="170"/>
      <c r="K970" s="170"/>
      <c r="L970" s="170"/>
      <c r="M970" s="170"/>
      <c r="N970" s="170"/>
      <c r="O970" s="170"/>
      <c r="P970" s="170"/>
      <c r="Q970" s="170"/>
      <c r="R970" s="170"/>
      <c r="S970" s="170"/>
      <c r="T970" s="170"/>
      <c r="U970" s="170"/>
      <c r="V970" s="170"/>
      <c r="W970" s="170"/>
      <c r="X970" s="170"/>
      <c r="Y970" s="170"/>
      <c r="Z970" s="170"/>
    </row>
    <row r="971" spans="1:26" ht="15.75" customHeight="1" x14ac:dyDescent="0.2">
      <c r="A971" s="170"/>
      <c r="B971" s="170"/>
      <c r="C971" s="170"/>
      <c r="D971" s="170"/>
      <c r="E971" s="170"/>
      <c r="F971" s="170"/>
      <c r="G971" s="170"/>
      <c r="H971" s="170"/>
      <c r="I971" s="170"/>
      <c r="J971" s="170"/>
      <c r="K971" s="170"/>
      <c r="L971" s="170"/>
      <c r="M971" s="170"/>
      <c r="N971" s="170"/>
      <c r="O971" s="170"/>
      <c r="P971" s="170"/>
      <c r="Q971" s="170"/>
      <c r="R971" s="170"/>
      <c r="S971" s="170"/>
      <c r="T971" s="170"/>
      <c r="U971" s="170"/>
      <c r="V971" s="170"/>
      <c r="W971" s="170"/>
      <c r="X971" s="170"/>
      <c r="Y971" s="170"/>
      <c r="Z971" s="170"/>
    </row>
    <row r="972" spans="1:26" ht="15.75" customHeight="1" x14ac:dyDescent="0.2">
      <c r="A972" s="170"/>
      <c r="B972" s="170"/>
      <c r="C972" s="170"/>
      <c r="D972" s="170"/>
      <c r="E972" s="170"/>
      <c r="F972" s="170"/>
      <c r="G972" s="170"/>
      <c r="H972" s="170"/>
      <c r="I972" s="170"/>
      <c r="J972" s="170"/>
      <c r="K972" s="170"/>
      <c r="L972" s="170"/>
      <c r="M972" s="170"/>
      <c r="N972" s="170"/>
      <c r="O972" s="170"/>
      <c r="P972" s="170"/>
      <c r="Q972" s="170"/>
      <c r="R972" s="170"/>
      <c r="S972" s="170"/>
      <c r="T972" s="170"/>
      <c r="U972" s="170"/>
      <c r="V972" s="170"/>
      <c r="W972" s="170"/>
      <c r="X972" s="170"/>
      <c r="Y972" s="170"/>
      <c r="Z972" s="170"/>
    </row>
    <row r="973" spans="1:26" ht="15.75" customHeight="1" x14ac:dyDescent="0.2">
      <c r="A973" s="170"/>
      <c r="B973" s="170"/>
      <c r="C973" s="170"/>
      <c r="D973" s="170"/>
      <c r="E973" s="170"/>
      <c r="F973" s="170"/>
      <c r="G973" s="170"/>
      <c r="H973" s="170"/>
      <c r="I973" s="170"/>
      <c r="J973" s="170"/>
      <c r="K973" s="170"/>
      <c r="L973" s="170"/>
      <c r="M973" s="170"/>
      <c r="N973" s="170"/>
      <c r="O973" s="170"/>
      <c r="P973" s="170"/>
      <c r="Q973" s="170"/>
      <c r="R973" s="170"/>
      <c r="S973" s="170"/>
      <c r="T973" s="170"/>
      <c r="U973" s="170"/>
      <c r="V973" s="170"/>
      <c r="W973" s="170"/>
      <c r="X973" s="170"/>
      <c r="Y973" s="170"/>
      <c r="Z973" s="170"/>
    </row>
    <row r="974" spans="1:26" ht="15.75" customHeight="1" x14ac:dyDescent="0.2">
      <c r="A974" s="170"/>
      <c r="B974" s="170"/>
      <c r="C974" s="170"/>
      <c r="D974" s="170"/>
      <c r="E974" s="170"/>
      <c r="F974" s="170"/>
      <c r="G974" s="170"/>
      <c r="H974" s="170"/>
      <c r="I974" s="170"/>
      <c r="J974" s="170"/>
      <c r="K974" s="170"/>
      <c r="L974" s="170"/>
      <c r="M974" s="170"/>
      <c r="N974" s="170"/>
      <c r="O974" s="170"/>
      <c r="P974" s="170"/>
      <c r="Q974" s="170"/>
      <c r="R974" s="170"/>
      <c r="S974" s="170"/>
      <c r="T974" s="170"/>
      <c r="U974" s="170"/>
      <c r="V974" s="170"/>
      <c r="W974" s="170"/>
      <c r="X974" s="170"/>
      <c r="Y974" s="170"/>
      <c r="Z974" s="170"/>
    </row>
    <row r="975" spans="1:26" ht="15.75" customHeight="1" x14ac:dyDescent="0.2">
      <c r="A975" s="170"/>
      <c r="B975" s="170"/>
      <c r="C975" s="170"/>
      <c r="D975" s="170"/>
      <c r="E975" s="170"/>
      <c r="F975" s="170"/>
      <c r="G975" s="170"/>
      <c r="H975" s="170"/>
      <c r="I975" s="170"/>
      <c r="J975" s="170"/>
      <c r="K975" s="170"/>
      <c r="L975" s="170"/>
      <c r="M975" s="170"/>
      <c r="N975" s="170"/>
      <c r="O975" s="170"/>
      <c r="P975" s="170"/>
      <c r="Q975" s="170"/>
      <c r="R975" s="170"/>
      <c r="S975" s="170"/>
      <c r="T975" s="170"/>
      <c r="U975" s="170"/>
      <c r="V975" s="170"/>
      <c r="W975" s="170"/>
      <c r="X975" s="170"/>
      <c r="Y975" s="170"/>
      <c r="Z975" s="170"/>
    </row>
    <row r="976" spans="1:26" ht="15.75" customHeight="1" x14ac:dyDescent="0.2">
      <c r="A976" s="170"/>
      <c r="B976" s="170"/>
      <c r="C976" s="170"/>
      <c r="D976" s="170"/>
      <c r="E976" s="170"/>
      <c r="F976" s="170"/>
      <c r="G976" s="170"/>
      <c r="H976" s="170"/>
      <c r="I976" s="170"/>
      <c r="J976" s="170"/>
      <c r="K976" s="170"/>
      <c r="L976" s="170"/>
      <c r="M976" s="170"/>
      <c r="N976" s="170"/>
      <c r="O976" s="170"/>
      <c r="P976" s="170"/>
      <c r="Q976" s="170"/>
      <c r="R976" s="170"/>
      <c r="S976" s="170"/>
      <c r="T976" s="170"/>
      <c r="U976" s="170"/>
      <c r="V976" s="170"/>
      <c r="W976" s="170"/>
      <c r="X976" s="170"/>
      <c r="Y976" s="170"/>
      <c r="Z976" s="170"/>
    </row>
    <row r="977" spans="1:26" ht="15.75" customHeight="1" x14ac:dyDescent="0.2">
      <c r="A977" s="170"/>
      <c r="B977" s="170"/>
      <c r="C977" s="170"/>
      <c r="D977" s="170"/>
      <c r="E977" s="170"/>
      <c r="F977" s="170"/>
      <c r="G977" s="170"/>
      <c r="H977" s="170"/>
      <c r="I977" s="170"/>
      <c r="J977" s="170"/>
      <c r="K977" s="170"/>
      <c r="L977" s="170"/>
      <c r="M977" s="170"/>
      <c r="N977" s="170"/>
      <c r="O977" s="170"/>
      <c r="P977" s="170"/>
      <c r="Q977" s="170"/>
      <c r="R977" s="170"/>
      <c r="S977" s="170"/>
      <c r="T977" s="170"/>
      <c r="U977" s="170"/>
      <c r="V977" s="170"/>
      <c r="W977" s="170"/>
      <c r="X977" s="170"/>
      <c r="Y977" s="170"/>
      <c r="Z977" s="170"/>
    </row>
    <row r="978" spans="1:26" ht="15.75" customHeight="1" x14ac:dyDescent="0.2">
      <c r="A978" s="170"/>
      <c r="B978" s="170"/>
      <c r="C978" s="170"/>
      <c r="D978" s="170"/>
      <c r="E978" s="170"/>
      <c r="F978" s="170"/>
      <c r="G978" s="170"/>
      <c r="H978" s="170"/>
      <c r="I978" s="170"/>
      <c r="J978" s="170"/>
      <c r="K978" s="170"/>
      <c r="L978" s="170"/>
      <c r="M978" s="170"/>
      <c r="N978" s="170"/>
      <c r="O978" s="170"/>
      <c r="P978" s="170"/>
      <c r="Q978" s="170"/>
      <c r="R978" s="170"/>
      <c r="S978" s="170"/>
      <c r="T978" s="170"/>
      <c r="U978" s="170"/>
      <c r="V978" s="170"/>
      <c r="W978" s="170"/>
      <c r="X978" s="170"/>
      <c r="Y978" s="170"/>
      <c r="Z978" s="170"/>
    </row>
    <row r="979" spans="1:26" ht="15.75" customHeight="1" x14ac:dyDescent="0.2">
      <c r="A979" s="170"/>
      <c r="B979" s="170"/>
      <c r="C979" s="170"/>
      <c r="D979" s="170"/>
      <c r="E979" s="170"/>
      <c r="F979" s="170"/>
      <c r="G979" s="170"/>
      <c r="H979" s="170"/>
      <c r="I979" s="170"/>
      <c r="J979" s="170"/>
      <c r="K979" s="170"/>
      <c r="L979" s="170"/>
      <c r="M979" s="170"/>
      <c r="N979" s="170"/>
      <c r="O979" s="170"/>
      <c r="P979" s="170"/>
      <c r="Q979" s="170"/>
      <c r="R979" s="170"/>
      <c r="S979" s="170"/>
      <c r="T979" s="170"/>
      <c r="U979" s="170"/>
      <c r="V979" s="170"/>
      <c r="W979" s="170"/>
      <c r="X979" s="170"/>
      <c r="Y979" s="170"/>
      <c r="Z979" s="170"/>
    </row>
    <row r="980" spans="1:26" ht="15.75" customHeight="1" x14ac:dyDescent="0.2">
      <c r="A980" s="170"/>
      <c r="B980" s="170"/>
      <c r="C980" s="170"/>
      <c r="D980" s="170"/>
      <c r="E980" s="170"/>
      <c r="F980" s="170"/>
      <c r="G980" s="170"/>
      <c r="H980" s="170"/>
      <c r="I980" s="170"/>
      <c r="J980" s="170"/>
      <c r="K980" s="170"/>
      <c r="L980" s="170"/>
      <c r="M980" s="170"/>
      <c r="N980" s="170"/>
      <c r="O980" s="170"/>
      <c r="P980" s="170"/>
      <c r="Q980" s="170"/>
      <c r="R980" s="170"/>
      <c r="S980" s="170"/>
      <c r="T980" s="170"/>
      <c r="U980" s="170"/>
      <c r="V980" s="170"/>
      <c r="W980" s="170"/>
      <c r="X980" s="170"/>
      <c r="Y980" s="170"/>
      <c r="Z980" s="170"/>
    </row>
    <row r="981" spans="1:26" ht="15.75" customHeight="1" x14ac:dyDescent="0.2">
      <c r="A981" s="170"/>
      <c r="B981" s="170"/>
      <c r="C981" s="170"/>
      <c r="D981" s="170"/>
      <c r="E981" s="170"/>
      <c r="F981" s="170"/>
      <c r="G981" s="170"/>
      <c r="H981" s="170"/>
      <c r="I981" s="170"/>
      <c r="J981" s="170"/>
      <c r="K981" s="170"/>
      <c r="L981" s="170"/>
      <c r="M981" s="170"/>
      <c r="N981" s="170"/>
      <c r="O981" s="170"/>
      <c r="P981" s="170"/>
      <c r="Q981" s="170"/>
      <c r="R981" s="170"/>
      <c r="S981" s="170"/>
      <c r="T981" s="170"/>
      <c r="U981" s="170"/>
      <c r="V981" s="170"/>
      <c r="W981" s="170"/>
      <c r="X981" s="170"/>
      <c r="Y981" s="170"/>
      <c r="Z981" s="170"/>
    </row>
    <row r="982" spans="1:26" ht="15.75" customHeight="1" x14ac:dyDescent="0.2">
      <c r="A982" s="170"/>
      <c r="B982" s="170"/>
      <c r="C982" s="170"/>
      <c r="D982" s="170"/>
      <c r="E982" s="170"/>
      <c r="F982" s="170"/>
      <c r="G982" s="170"/>
      <c r="H982" s="170"/>
      <c r="I982" s="170"/>
      <c r="J982" s="170"/>
      <c r="K982" s="170"/>
      <c r="L982" s="170"/>
      <c r="M982" s="170"/>
      <c r="N982" s="170"/>
      <c r="O982" s="170"/>
      <c r="P982" s="170"/>
      <c r="Q982" s="170"/>
      <c r="R982" s="170"/>
      <c r="S982" s="170"/>
      <c r="T982" s="170"/>
      <c r="U982" s="170"/>
      <c r="V982" s="170"/>
      <c r="W982" s="170"/>
      <c r="X982" s="170"/>
      <c r="Y982" s="170"/>
      <c r="Z982" s="170"/>
    </row>
    <row r="983" spans="1:26" ht="15.75" customHeight="1" x14ac:dyDescent="0.2">
      <c r="A983" s="170"/>
      <c r="B983" s="170"/>
      <c r="C983" s="170"/>
      <c r="D983" s="170"/>
      <c r="E983" s="170"/>
      <c r="F983" s="170"/>
      <c r="G983" s="170"/>
      <c r="H983" s="170"/>
      <c r="I983" s="170"/>
      <c r="J983" s="170"/>
      <c r="K983" s="170"/>
      <c r="L983" s="170"/>
      <c r="M983" s="170"/>
      <c r="N983" s="170"/>
      <c r="O983" s="170"/>
      <c r="P983" s="170"/>
      <c r="Q983" s="170"/>
      <c r="R983" s="170"/>
      <c r="S983" s="170"/>
      <c r="T983" s="170"/>
      <c r="U983" s="170"/>
      <c r="V983" s="170"/>
      <c r="W983" s="170"/>
      <c r="X983" s="170"/>
      <c r="Y983" s="170"/>
      <c r="Z983" s="170"/>
    </row>
    <row r="984" spans="1:26" ht="15.75" customHeight="1" x14ac:dyDescent="0.2">
      <c r="A984" s="170"/>
      <c r="B984" s="170"/>
      <c r="C984" s="170"/>
      <c r="D984" s="170"/>
      <c r="E984" s="170"/>
      <c r="F984" s="170"/>
      <c r="G984" s="170"/>
      <c r="H984" s="170"/>
      <c r="I984" s="170"/>
      <c r="J984" s="170"/>
      <c r="K984" s="170"/>
      <c r="L984" s="170"/>
      <c r="M984" s="170"/>
      <c r="N984" s="170"/>
      <c r="O984" s="170"/>
      <c r="P984" s="170"/>
      <c r="Q984" s="170"/>
      <c r="R984" s="170"/>
      <c r="S984" s="170"/>
      <c r="T984" s="170"/>
      <c r="U984" s="170"/>
      <c r="V984" s="170"/>
      <c r="W984" s="170"/>
      <c r="X984" s="170"/>
      <c r="Y984" s="170"/>
      <c r="Z984" s="170"/>
    </row>
    <row r="985" spans="1:26" ht="15.75" customHeight="1" x14ac:dyDescent="0.2">
      <c r="A985" s="170"/>
      <c r="B985" s="170"/>
      <c r="C985" s="170"/>
      <c r="D985" s="170"/>
      <c r="E985" s="170"/>
      <c r="F985" s="170"/>
      <c r="G985" s="170"/>
      <c r="H985" s="170"/>
      <c r="I985" s="170"/>
      <c r="J985" s="170"/>
      <c r="K985" s="170"/>
      <c r="L985" s="170"/>
      <c r="M985" s="170"/>
      <c r="N985" s="170"/>
      <c r="O985" s="170"/>
      <c r="P985" s="170"/>
      <c r="Q985" s="170"/>
      <c r="R985" s="170"/>
      <c r="S985" s="170"/>
      <c r="T985" s="170"/>
      <c r="U985" s="170"/>
      <c r="V985" s="170"/>
      <c r="W985" s="170"/>
      <c r="X985" s="170"/>
      <c r="Y985" s="170"/>
      <c r="Z985" s="170"/>
    </row>
    <row r="986" spans="1:26" ht="15.75" customHeight="1" x14ac:dyDescent="0.2">
      <c r="A986" s="170"/>
      <c r="B986" s="170"/>
      <c r="C986" s="170"/>
      <c r="D986" s="170"/>
      <c r="E986" s="170"/>
      <c r="F986" s="170"/>
      <c r="G986" s="170"/>
      <c r="H986" s="170"/>
      <c r="I986" s="170"/>
      <c r="J986" s="170"/>
      <c r="K986" s="170"/>
      <c r="L986" s="170"/>
      <c r="M986" s="170"/>
      <c r="N986" s="170"/>
      <c r="O986" s="170"/>
      <c r="P986" s="170"/>
      <c r="Q986" s="170"/>
      <c r="R986" s="170"/>
      <c r="S986" s="170"/>
      <c r="T986" s="170"/>
      <c r="U986" s="170"/>
      <c r="V986" s="170"/>
      <c r="W986" s="170"/>
      <c r="X986" s="170"/>
      <c r="Y986" s="170"/>
      <c r="Z986" s="170"/>
    </row>
    <row r="987" spans="1:26" ht="15.75" customHeight="1" x14ac:dyDescent="0.2">
      <c r="A987" s="170"/>
      <c r="B987" s="170"/>
      <c r="C987" s="170"/>
      <c r="D987" s="170"/>
      <c r="E987" s="170"/>
      <c r="F987" s="170"/>
      <c r="G987" s="170"/>
      <c r="H987" s="170"/>
      <c r="I987" s="170"/>
      <c r="J987" s="170"/>
      <c r="K987" s="170"/>
      <c r="L987" s="170"/>
      <c r="M987" s="170"/>
      <c r="N987" s="170"/>
      <c r="O987" s="170"/>
      <c r="P987" s="170"/>
      <c r="Q987" s="170"/>
      <c r="R987" s="170"/>
      <c r="S987" s="170"/>
      <c r="T987" s="170"/>
      <c r="U987" s="170"/>
      <c r="V987" s="170"/>
      <c r="W987" s="170"/>
      <c r="X987" s="170"/>
      <c r="Y987" s="170"/>
      <c r="Z987" s="170"/>
    </row>
    <row r="988" spans="1:26" ht="15.75" customHeight="1" x14ac:dyDescent="0.2">
      <c r="A988" s="170"/>
      <c r="B988" s="170"/>
      <c r="C988" s="170"/>
      <c r="D988" s="170"/>
      <c r="E988" s="170"/>
      <c r="F988" s="170"/>
      <c r="G988" s="170"/>
      <c r="H988" s="170"/>
      <c r="I988" s="170"/>
      <c r="J988" s="170"/>
      <c r="K988" s="170"/>
      <c r="L988" s="170"/>
      <c r="M988" s="170"/>
      <c r="N988" s="170"/>
      <c r="O988" s="170"/>
      <c r="P988" s="170"/>
      <c r="Q988" s="170"/>
      <c r="R988" s="170"/>
      <c r="S988" s="170"/>
      <c r="T988" s="170"/>
      <c r="U988" s="170"/>
      <c r="V988" s="170"/>
      <c r="W988" s="170"/>
      <c r="X988" s="170"/>
      <c r="Y988" s="170"/>
      <c r="Z988" s="170"/>
    </row>
    <row r="989" spans="1:26" ht="15.75" customHeight="1" x14ac:dyDescent="0.2">
      <c r="A989" s="170"/>
      <c r="B989" s="170"/>
      <c r="C989" s="170"/>
      <c r="D989" s="170"/>
      <c r="E989" s="170"/>
      <c r="F989" s="170"/>
      <c r="G989" s="170"/>
      <c r="H989" s="170"/>
      <c r="I989" s="170"/>
      <c r="J989" s="170"/>
      <c r="K989" s="170"/>
      <c r="L989" s="170"/>
      <c r="M989" s="170"/>
      <c r="N989" s="170"/>
      <c r="O989" s="170"/>
      <c r="P989" s="170"/>
      <c r="Q989" s="170"/>
      <c r="R989" s="170"/>
      <c r="S989" s="170"/>
      <c r="T989" s="170"/>
      <c r="U989" s="170"/>
      <c r="V989" s="170"/>
      <c r="W989" s="170"/>
      <c r="X989" s="170"/>
      <c r="Y989" s="170"/>
      <c r="Z989" s="170"/>
    </row>
    <row r="990" spans="1:26" ht="15.75" customHeight="1" x14ac:dyDescent="0.2">
      <c r="A990" s="170"/>
      <c r="B990" s="170"/>
      <c r="C990" s="170"/>
      <c r="D990" s="170"/>
      <c r="E990" s="170"/>
      <c r="F990" s="170"/>
      <c r="G990" s="170"/>
      <c r="H990" s="170"/>
      <c r="I990" s="170"/>
      <c r="J990" s="170"/>
      <c r="K990" s="170"/>
      <c r="L990" s="170"/>
      <c r="M990" s="170"/>
      <c r="N990" s="170"/>
      <c r="O990" s="170"/>
      <c r="P990" s="170"/>
      <c r="Q990" s="170"/>
      <c r="R990" s="170"/>
      <c r="S990" s="170"/>
      <c r="T990" s="170"/>
      <c r="U990" s="170"/>
      <c r="V990" s="170"/>
      <c r="W990" s="170"/>
      <c r="X990" s="170"/>
      <c r="Y990" s="170"/>
      <c r="Z990" s="170"/>
    </row>
    <row r="991" spans="1:26" ht="15.75" customHeight="1" x14ac:dyDescent="0.2">
      <c r="A991" s="170"/>
      <c r="B991" s="170"/>
      <c r="C991" s="170"/>
      <c r="D991" s="170"/>
      <c r="E991" s="170"/>
      <c r="F991" s="170"/>
      <c r="G991" s="170"/>
      <c r="H991" s="170"/>
      <c r="I991" s="170"/>
      <c r="J991" s="170"/>
      <c r="K991" s="170"/>
      <c r="L991" s="170"/>
      <c r="M991" s="170"/>
      <c r="N991" s="170"/>
      <c r="O991" s="170"/>
      <c r="P991" s="170"/>
      <c r="Q991" s="170"/>
      <c r="R991" s="170"/>
      <c r="S991" s="170"/>
      <c r="T991" s="170"/>
      <c r="U991" s="170"/>
      <c r="V991" s="170"/>
      <c r="W991" s="170"/>
      <c r="X991" s="170"/>
      <c r="Y991" s="170"/>
      <c r="Z991" s="170"/>
    </row>
    <row r="992" spans="1:26" ht="15.75" customHeight="1" x14ac:dyDescent="0.2">
      <c r="A992" s="170"/>
      <c r="B992" s="170"/>
      <c r="C992" s="170"/>
      <c r="D992" s="170"/>
      <c r="E992" s="170"/>
      <c r="F992" s="170"/>
      <c r="G992" s="170"/>
      <c r="H992" s="170"/>
      <c r="I992" s="170"/>
      <c r="J992" s="170"/>
      <c r="K992" s="170"/>
      <c r="L992" s="170"/>
      <c r="M992" s="170"/>
      <c r="N992" s="170"/>
      <c r="O992" s="170"/>
      <c r="P992" s="170"/>
      <c r="Q992" s="170"/>
      <c r="R992" s="170"/>
      <c r="S992" s="170"/>
      <c r="T992" s="170"/>
      <c r="U992" s="170"/>
      <c r="V992" s="170"/>
      <c r="W992" s="170"/>
      <c r="X992" s="170"/>
      <c r="Y992" s="170"/>
      <c r="Z992" s="170"/>
    </row>
    <row r="993" spans="1:26" ht="15.75" customHeight="1" x14ac:dyDescent="0.2">
      <c r="A993" s="170"/>
      <c r="B993" s="170"/>
      <c r="C993" s="170"/>
      <c r="D993" s="170"/>
      <c r="E993" s="170"/>
      <c r="F993" s="170"/>
      <c r="G993" s="170"/>
      <c r="H993" s="170"/>
      <c r="I993" s="170"/>
      <c r="J993" s="170"/>
      <c r="K993" s="170"/>
      <c r="L993" s="170"/>
      <c r="M993" s="170"/>
      <c r="N993" s="170"/>
      <c r="O993" s="170"/>
      <c r="P993" s="170"/>
      <c r="Q993" s="170"/>
      <c r="R993" s="170"/>
      <c r="S993" s="170"/>
      <c r="T993" s="170"/>
      <c r="U993" s="170"/>
      <c r="V993" s="170"/>
      <c r="W993" s="170"/>
      <c r="X993" s="170"/>
      <c r="Y993" s="170"/>
      <c r="Z993" s="170"/>
    </row>
    <row r="994" spans="1:26" ht="15.75" customHeight="1" x14ac:dyDescent="0.2">
      <c r="A994" s="170"/>
      <c r="B994" s="170"/>
      <c r="C994" s="170"/>
      <c r="D994" s="170"/>
      <c r="E994" s="170"/>
      <c r="F994" s="170"/>
      <c r="G994" s="170"/>
      <c r="H994" s="170"/>
      <c r="I994" s="170"/>
      <c r="J994" s="170"/>
      <c r="K994" s="170"/>
      <c r="L994" s="170"/>
      <c r="M994" s="170"/>
      <c r="N994" s="170"/>
      <c r="O994" s="170"/>
      <c r="P994" s="170"/>
      <c r="Q994" s="170"/>
      <c r="R994" s="170"/>
      <c r="S994" s="170"/>
      <c r="T994" s="170"/>
      <c r="U994" s="170"/>
      <c r="V994" s="170"/>
      <c r="W994" s="170"/>
      <c r="X994" s="170"/>
      <c r="Y994" s="170"/>
      <c r="Z994" s="170"/>
    </row>
    <row r="995" spans="1:26" ht="15.75" customHeight="1" x14ac:dyDescent="0.2">
      <c r="A995" s="170"/>
      <c r="B995" s="170"/>
      <c r="C995" s="170"/>
      <c r="D995" s="170"/>
      <c r="E995" s="170"/>
      <c r="F995" s="170"/>
      <c r="G995" s="170"/>
      <c r="H995" s="170"/>
      <c r="I995" s="170"/>
      <c r="J995" s="170"/>
      <c r="K995" s="170"/>
      <c r="L995" s="170"/>
      <c r="M995" s="170"/>
      <c r="N995" s="170"/>
      <c r="O995" s="170"/>
      <c r="P995" s="170"/>
      <c r="Q995" s="170"/>
      <c r="R995" s="170"/>
      <c r="S995" s="170"/>
      <c r="T995" s="170"/>
      <c r="U995" s="170"/>
      <c r="V995" s="170"/>
      <c r="W995" s="170"/>
      <c r="X995" s="170"/>
      <c r="Y995" s="170"/>
      <c r="Z995" s="170"/>
    </row>
    <row r="996" spans="1:26" ht="15.75" customHeight="1" x14ac:dyDescent="0.2">
      <c r="A996" s="170"/>
      <c r="B996" s="170"/>
      <c r="C996" s="170"/>
      <c r="D996" s="170"/>
      <c r="E996" s="170"/>
      <c r="F996" s="170"/>
      <c r="G996" s="170"/>
      <c r="H996" s="170"/>
      <c r="I996" s="170"/>
      <c r="J996" s="170"/>
      <c r="K996" s="170"/>
      <c r="L996" s="170"/>
      <c r="M996" s="170"/>
      <c r="N996" s="170"/>
      <c r="O996" s="170"/>
      <c r="P996" s="170"/>
      <c r="Q996" s="170"/>
      <c r="R996" s="170"/>
      <c r="S996" s="170"/>
      <c r="T996" s="170"/>
      <c r="U996" s="170"/>
      <c r="V996" s="170"/>
      <c r="W996" s="170"/>
      <c r="X996" s="170"/>
      <c r="Y996" s="170"/>
      <c r="Z996" s="170"/>
    </row>
    <row r="997" spans="1:26" ht="15.75" customHeight="1" x14ac:dyDescent="0.2">
      <c r="A997" s="170"/>
      <c r="B997" s="170"/>
      <c r="C997" s="170"/>
      <c r="D997" s="170"/>
      <c r="E997" s="170"/>
      <c r="F997" s="170"/>
      <c r="G997" s="170"/>
      <c r="H997" s="170"/>
      <c r="I997" s="170"/>
      <c r="J997" s="170"/>
      <c r="K997" s="170"/>
      <c r="L997" s="170"/>
      <c r="M997" s="170"/>
      <c r="N997" s="170"/>
      <c r="O997" s="170"/>
      <c r="P997" s="170"/>
      <c r="Q997" s="170"/>
      <c r="R997" s="170"/>
      <c r="S997" s="170"/>
      <c r="T997" s="170"/>
      <c r="U997" s="170"/>
      <c r="V997" s="170"/>
      <c r="W997" s="170"/>
      <c r="X997" s="170"/>
      <c r="Y997" s="170"/>
      <c r="Z997" s="170"/>
    </row>
    <row r="998" spans="1:26" ht="15.75" customHeight="1" x14ac:dyDescent="0.2">
      <c r="A998" s="170"/>
      <c r="B998" s="170"/>
      <c r="C998" s="170"/>
      <c r="D998" s="170"/>
      <c r="E998" s="170"/>
      <c r="F998" s="170"/>
      <c r="G998" s="170"/>
      <c r="H998" s="170"/>
      <c r="I998" s="170"/>
      <c r="J998" s="170"/>
      <c r="K998" s="170"/>
      <c r="L998" s="170"/>
      <c r="M998" s="170"/>
      <c r="N998" s="170"/>
      <c r="O998" s="170"/>
      <c r="P998" s="170"/>
      <c r="Q998" s="170"/>
      <c r="R998" s="170"/>
      <c r="S998" s="170"/>
      <c r="T998" s="170"/>
      <c r="U998" s="170"/>
      <c r="V998" s="170"/>
      <c r="W998" s="170"/>
      <c r="X998" s="170"/>
      <c r="Y998" s="170"/>
      <c r="Z998" s="170"/>
    </row>
    <row r="999" spans="1:26" ht="15.75" customHeight="1" x14ac:dyDescent="0.2">
      <c r="A999" s="170"/>
      <c r="B999" s="170"/>
      <c r="C999" s="170"/>
      <c r="D999" s="170"/>
      <c r="E999" s="170"/>
      <c r="F999" s="170"/>
      <c r="G999" s="170"/>
      <c r="H999" s="170"/>
      <c r="I999" s="170"/>
      <c r="J999" s="170"/>
      <c r="K999" s="170"/>
      <c r="L999" s="170"/>
      <c r="M999" s="170"/>
      <c r="N999" s="170"/>
      <c r="O999" s="170"/>
      <c r="P999" s="170"/>
      <c r="Q999" s="170"/>
      <c r="R999" s="170"/>
      <c r="S999" s="170"/>
      <c r="T999" s="170"/>
      <c r="U999" s="170"/>
      <c r="V999" s="170"/>
      <c r="W999" s="170"/>
      <c r="X999" s="170"/>
      <c r="Y999" s="170"/>
      <c r="Z999" s="170"/>
    </row>
    <row r="1000" spans="1:26" ht="15.75" customHeight="1" x14ac:dyDescent="0.2">
      <c r="A1000" s="170"/>
      <c r="B1000" s="170"/>
      <c r="C1000" s="170"/>
      <c r="D1000" s="170"/>
      <c r="E1000" s="170"/>
      <c r="F1000" s="170"/>
      <c r="G1000" s="170"/>
      <c r="H1000" s="170"/>
      <c r="I1000" s="170"/>
      <c r="J1000" s="170"/>
      <c r="K1000" s="170"/>
      <c r="L1000" s="170"/>
      <c r="M1000" s="170"/>
      <c r="N1000" s="170"/>
      <c r="O1000" s="170"/>
      <c r="P1000" s="170"/>
      <c r="Q1000" s="170"/>
      <c r="R1000" s="170"/>
      <c r="S1000" s="170"/>
      <c r="T1000" s="170"/>
      <c r="U1000" s="170"/>
      <c r="V1000" s="170"/>
      <c r="W1000" s="170"/>
      <c r="X1000" s="170"/>
      <c r="Y1000" s="170"/>
      <c r="Z1000" s="170"/>
    </row>
    <row r="1001" spans="1:26" ht="15.75" customHeight="1" x14ac:dyDescent="0.2">
      <c r="A1001" s="170"/>
      <c r="B1001" s="170"/>
      <c r="C1001" s="170"/>
      <c r="D1001" s="170"/>
      <c r="E1001" s="170"/>
      <c r="F1001" s="170"/>
      <c r="G1001" s="170"/>
      <c r="H1001" s="170"/>
      <c r="I1001" s="170"/>
      <c r="J1001" s="170"/>
      <c r="K1001" s="170"/>
      <c r="L1001" s="170"/>
      <c r="M1001" s="170"/>
      <c r="N1001" s="170"/>
      <c r="O1001" s="170"/>
      <c r="P1001" s="170"/>
      <c r="Q1001" s="170"/>
      <c r="R1001" s="170"/>
      <c r="S1001" s="170"/>
      <c r="T1001" s="170"/>
      <c r="U1001" s="170"/>
      <c r="V1001" s="170"/>
      <c r="W1001" s="170"/>
      <c r="X1001" s="170"/>
      <c r="Y1001" s="170"/>
      <c r="Z1001" s="170"/>
    </row>
    <row r="1002" spans="1:26" ht="15.75" customHeight="1" x14ac:dyDescent="0.2">
      <c r="A1002" s="170"/>
      <c r="B1002" s="170"/>
      <c r="C1002" s="170"/>
      <c r="D1002" s="170"/>
      <c r="E1002" s="170"/>
      <c r="F1002" s="170"/>
      <c r="G1002" s="170"/>
      <c r="H1002" s="170"/>
      <c r="I1002" s="170"/>
      <c r="J1002" s="170"/>
      <c r="K1002" s="170"/>
      <c r="L1002" s="170"/>
      <c r="M1002" s="170"/>
      <c r="N1002" s="170"/>
      <c r="O1002" s="170"/>
      <c r="P1002" s="170"/>
      <c r="Q1002" s="170"/>
      <c r="R1002" s="170"/>
      <c r="S1002" s="170"/>
      <c r="T1002" s="170"/>
      <c r="U1002" s="170"/>
      <c r="V1002" s="170"/>
      <c r="W1002" s="170"/>
      <c r="X1002" s="170"/>
      <c r="Y1002" s="170"/>
      <c r="Z1002" s="170"/>
    </row>
    <row r="1003" spans="1:26" ht="15.75" customHeight="1" x14ac:dyDescent="0.2">
      <c r="A1003" s="170"/>
      <c r="B1003" s="170"/>
      <c r="C1003" s="170"/>
      <c r="D1003" s="170"/>
      <c r="E1003" s="170"/>
      <c r="F1003" s="170"/>
      <c r="G1003" s="170"/>
      <c r="H1003" s="170"/>
      <c r="I1003" s="170"/>
      <c r="J1003" s="170"/>
      <c r="K1003" s="170"/>
      <c r="L1003" s="170"/>
      <c r="M1003" s="170"/>
      <c r="N1003" s="170"/>
      <c r="O1003" s="170"/>
      <c r="P1003" s="170"/>
      <c r="Q1003" s="170"/>
      <c r="R1003" s="170"/>
      <c r="S1003" s="170"/>
      <c r="T1003" s="170"/>
      <c r="U1003" s="170"/>
      <c r="V1003" s="170"/>
      <c r="W1003" s="170"/>
      <c r="X1003" s="170"/>
      <c r="Y1003" s="170"/>
      <c r="Z1003" s="170"/>
    </row>
    <row r="1004" spans="1:26" ht="15.75" customHeight="1" x14ac:dyDescent="0.2">
      <c r="A1004" s="170"/>
      <c r="B1004" s="170"/>
      <c r="C1004" s="170"/>
      <c r="D1004" s="170"/>
      <c r="E1004" s="170"/>
      <c r="F1004" s="170"/>
      <c r="G1004" s="170"/>
      <c r="H1004" s="170"/>
      <c r="I1004" s="170"/>
      <c r="J1004" s="170"/>
      <c r="K1004" s="170"/>
      <c r="L1004" s="170"/>
      <c r="M1004" s="170"/>
      <c r="N1004" s="170"/>
      <c r="O1004" s="170"/>
      <c r="P1004" s="170"/>
      <c r="Q1004" s="170"/>
      <c r="R1004" s="170"/>
      <c r="S1004" s="170"/>
      <c r="T1004" s="170"/>
      <c r="U1004" s="170"/>
      <c r="V1004" s="170"/>
      <c r="W1004" s="170"/>
      <c r="X1004" s="170"/>
      <c r="Y1004" s="170"/>
      <c r="Z1004" s="170"/>
    </row>
    <row r="1005" spans="1:26" ht="15.75" customHeight="1" x14ac:dyDescent="0.2">
      <c r="A1005" s="170"/>
      <c r="B1005" s="170"/>
      <c r="C1005" s="170"/>
      <c r="D1005" s="170"/>
      <c r="E1005" s="170"/>
      <c r="F1005" s="170"/>
      <c r="G1005" s="170"/>
      <c r="H1005" s="170"/>
      <c r="I1005" s="170"/>
      <c r="J1005" s="170"/>
      <c r="K1005" s="170"/>
      <c r="L1005" s="170"/>
      <c r="M1005" s="170"/>
      <c r="N1005" s="170"/>
      <c r="O1005" s="170"/>
      <c r="P1005" s="170"/>
      <c r="Q1005" s="170"/>
      <c r="R1005" s="170"/>
      <c r="S1005" s="170"/>
      <c r="T1005" s="170"/>
      <c r="U1005" s="170"/>
      <c r="V1005" s="170"/>
      <c r="W1005" s="170"/>
      <c r="X1005" s="170"/>
      <c r="Y1005" s="170"/>
      <c r="Z1005" s="170"/>
    </row>
    <row r="1006" spans="1:26" ht="15.75" customHeight="1" x14ac:dyDescent="0.2">
      <c r="A1006" s="170"/>
      <c r="B1006" s="170"/>
      <c r="C1006" s="170"/>
      <c r="D1006" s="170"/>
      <c r="E1006" s="170"/>
      <c r="F1006" s="170"/>
      <c r="G1006" s="170"/>
      <c r="H1006" s="170"/>
      <c r="I1006" s="170"/>
      <c r="J1006" s="170"/>
      <c r="K1006" s="170"/>
      <c r="L1006" s="170"/>
      <c r="M1006" s="170"/>
      <c r="N1006" s="170"/>
      <c r="O1006" s="170"/>
      <c r="P1006" s="170"/>
      <c r="Q1006" s="170"/>
      <c r="R1006" s="170"/>
      <c r="S1006" s="170"/>
      <c r="T1006" s="170"/>
      <c r="U1006" s="170"/>
      <c r="V1006" s="170"/>
      <c r="W1006" s="170"/>
      <c r="X1006" s="170"/>
      <c r="Y1006" s="170"/>
      <c r="Z1006" s="170"/>
    </row>
    <row r="1007" spans="1:26" ht="15.75" customHeight="1" x14ac:dyDescent="0.2">
      <c r="A1007" s="170"/>
      <c r="B1007" s="170"/>
      <c r="C1007" s="170"/>
      <c r="D1007" s="170"/>
      <c r="E1007" s="170"/>
      <c r="F1007" s="170"/>
      <c r="G1007" s="170"/>
      <c r="H1007" s="170"/>
      <c r="I1007" s="170"/>
      <c r="J1007" s="170"/>
      <c r="K1007" s="170"/>
      <c r="L1007" s="170"/>
      <c r="M1007" s="170"/>
      <c r="N1007" s="170"/>
      <c r="O1007" s="170"/>
      <c r="P1007" s="170"/>
      <c r="Q1007" s="170"/>
      <c r="R1007" s="170"/>
      <c r="S1007" s="170"/>
      <c r="T1007" s="170"/>
      <c r="U1007" s="170"/>
      <c r="V1007" s="170"/>
      <c r="W1007" s="170"/>
      <c r="X1007" s="170"/>
      <c r="Y1007" s="170"/>
      <c r="Z1007" s="170"/>
    </row>
  </sheetData>
  <mergeCells count="16">
    <mergeCell ref="B2:F6"/>
    <mergeCell ref="B12:C13"/>
    <mergeCell ref="B22:B23"/>
    <mergeCell ref="C22:C23"/>
    <mergeCell ref="D22:D23"/>
    <mergeCell ref="E22:E23"/>
    <mergeCell ref="F22:F23"/>
    <mergeCell ref="C46:F46"/>
    <mergeCell ref="B48:F51"/>
    <mergeCell ref="B52:F52"/>
    <mergeCell ref="B53:F53"/>
    <mergeCell ref="B36:D36"/>
    <mergeCell ref="C40:F40"/>
    <mergeCell ref="C41:F41"/>
    <mergeCell ref="C45:F45"/>
    <mergeCell ref="C42:F43"/>
  </mergeCells>
  <pageMargins left="0.7" right="0.7" top="0.75" bottom="0.75" header="0.511811023622047" footer="0.511811023622047"/>
  <pageSetup paperSize="9" fitToHeight="0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BFBFBF"/>
    <pageSetUpPr fitToPage="1"/>
  </sheetPr>
  <dimension ref="A1:AA1007"/>
  <sheetViews>
    <sheetView showGridLines="0" topLeftCell="C31" zoomScale="95" zoomScaleNormal="95" workbookViewId="0">
      <selection activeCell="E16" sqref="E16:F16"/>
    </sheetView>
  </sheetViews>
  <sheetFormatPr defaultColWidth="12.5" defaultRowHeight="14.25" x14ac:dyDescent="0.2"/>
  <cols>
    <col min="1" max="1" width="3.25" customWidth="1"/>
    <col min="2" max="2" width="18.625" customWidth="1"/>
    <col min="3" max="3" width="97.625" customWidth="1"/>
    <col min="4" max="4" width="20.375" customWidth="1"/>
    <col min="5" max="6" width="36.625" customWidth="1"/>
    <col min="7" max="7" width="3.25" customWidth="1"/>
    <col min="8" max="27" width="13" customWidth="1"/>
  </cols>
  <sheetData>
    <row r="1" spans="1:27" ht="20.25" customHeight="1" x14ac:dyDescent="0.2">
      <c r="A1" s="6"/>
      <c r="B1" s="6"/>
      <c r="C1" s="6"/>
      <c r="D1" s="6"/>
      <c r="E1" s="6"/>
      <c r="F1" s="6"/>
      <c r="G1" s="6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</row>
    <row r="2" spans="1:27" ht="18.75" customHeight="1" x14ac:dyDescent="0.2">
      <c r="A2" s="51"/>
      <c r="B2" s="426" t="s">
        <v>1291</v>
      </c>
      <c r="C2" s="426"/>
      <c r="D2" s="426"/>
      <c r="E2" s="426"/>
      <c r="F2" s="426"/>
      <c r="G2" s="51"/>
      <c r="H2" s="52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49"/>
      <c r="W2" s="49"/>
      <c r="X2" s="49"/>
      <c r="Y2" s="49"/>
      <c r="Z2" s="3"/>
    </row>
    <row r="3" spans="1:27" ht="18.75" customHeight="1" x14ac:dyDescent="0.2">
      <c r="A3" s="51"/>
      <c r="B3" s="426"/>
      <c r="C3" s="426"/>
      <c r="D3" s="426"/>
      <c r="E3" s="426"/>
      <c r="F3" s="426"/>
      <c r="G3" s="51"/>
      <c r="H3" s="52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49"/>
      <c r="W3" s="49"/>
      <c r="X3" s="49"/>
      <c r="Y3" s="49"/>
      <c r="Z3" s="3"/>
    </row>
    <row r="4" spans="1:27" ht="18.75" customHeight="1" x14ac:dyDescent="0.2">
      <c r="A4" s="51"/>
      <c r="B4" s="426"/>
      <c r="C4" s="426"/>
      <c r="D4" s="426"/>
      <c r="E4" s="426"/>
      <c r="F4" s="426"/>
      <c r="G4" s="51"/>
      <c r="H4" s="52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49"/>
      <c r="W4" s="49"/>
      <c r="X4" s="49"/>
      <c r="Y4" s="49"/>
      <c r="Z4" s="3"/>
    </row>
    <row r="5" spans="1:27" ht="18.75" customHeight="1" x14ac:dyDescent="0.2">
      <c r="A5" s="51"/>
      <c r="B5" s="426"/>
      <c r="C5" s="426"/>
      <c r="D5" s="426"/>
      <c r="E5" s="426"/>
      <c r="F5" s="426"/>
      <c r="G5" s="51"/>
      <c r="H5" s="52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49"/>
      <c r="W5" s="49"/>
      <c r="X5" s="49"/>
      <c r="Y5" s="49"/>
      <c r="Z5" s="3"/>
    </row>
    <row r="6" spans="1:27" ht="18.75" customHeight="1" x14ac:dyDescent="0.2">
      <c r="A6" s="51"/>
      <c r="B6" s="426"/>
      <c r="C6" s="426"/>
      <c r="D6" s="426"/>
      <c r="E6" s="426"/>
      <c r="F6" s="426"/>
      <c r="G6" s="51"/>
      <c r="H6" s="52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49"/>
      <c r="W6" s="49"/>
      <c r="X6" s="49"/>
      <c r="Y6" s="49"/>
      <c r="Z6" s="3"/>
    </row>
    <row r="7" spans="1:27" ht="15" customHeight="1" x14ac:dyDescent="0.2">
      <c r="A7" s="53"/>
      <c r="B7" s="6"/>
      <c r="C7" s="6"/>
      <c r="D7" s="6"/>
      <c r="E7" s="6"/>
      <c r="F7" s="6"/>
      <c r="G7" s="6"/>
      <c r="H7" s="53"/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/>
    </row>
    <row r="8" spans="1:27" ht="15" customHeight="1" x14ac:dyDescent="0.2">
      <c r="A8" s="53"/>
      <c r="B8" s="55" t="str">
        <f>'DADOS GERAIS'!B8</f>
        <v>Secretaria de Atenção Primária à Saúde</v>
      </c>
      <c r="C8" s="56"/>
      <c r="D8" s="57" t="s">
        <v>20</v>
      </c>
      <c r="E8" s="57" t="s">
        <v>21</v>
      </c>
      <c r="F8" s="58" t="str">
        <f>'DADOS GERAIS'!$B$22</f>
        <v>Data:</v>
      </c>
      <c r="G8" s="53"/>
      <c r="H8" s="54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3"/>
    </row>
    <row r="9" spans="1:27" ht="15" customHeight="1" x14ac:dyDescent="0.2">
      <c r="A9" s="53"/>
      <c r="B9" s="10" t="str">
        <f>'DADOS GERAIS'!B9</f>
        <v>Unidade Básica de Saúde Porte 3 - Área Construída: 665,76m²</v>
      </c>
      <c r="C9" s="59"/>
      <c r="D9" s="60">
        <f>'DADOS GERAIS'!C19</f>
        <v>0.20812597172799152</v>
      </c>
      <c r="E9" s="60">
        <f>'ENCARGOS SOCIAIS'!F56</f>
        <v>0.67789999999999995</v>
      </c>
      <c r="F9" s="61" t="str">
        <f>'DADOS GERAIS'!$C$22</f>
        <v>19/03/2025</v>
      </c>
      <c r="G9" s="53"/>
      <c r="H9" s="54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3"/>
    </row>
    <row r="10" spans="1:27" ht="15" customHeight="1" x14ac:dyDescent="0.2">
      <c r="A10" s="53"/>
      <c r="B10" s="62"/>
      <c r="C10" s="59"/>
      <c r="D10" s="3"/>
      <c r="E10" s="3"/>
      <c r="F10" s="63"/>
      <c r="G10" s="53"/>
      <c r="H10" s="54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3"/>
    </row>
    <row r="11" spans="1:27" ht="15" customHeight="1" x14ac:dyDescent="0.2">
      <c r="A11" s="53"/>
      <c r="B11" s="14" t="str">
        <f>'DADOS GERAIS'!B11</f>
        <v>Bancos:</v>
      </c>
      <c r="C11" s="59"/>
      <c r="D11" s="64" t="s">
        <v>22</v>
      </c>
      <c r="E11" s="64" t="s">
        <v>23</v>
      </c>
      <c r="F11" s="63" t="str">
        <f>'DADOS GERAIS'!$B$23</f>
        <v>Revisão:</v>
      </c>
      <c r="G11" s="53"/>
      <c r="H11" s="54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3"/>
    </row>
    <row r="12" spans="1:27" ht="15" customHeight="1" x14ac:dyDescent="0.2">
      <c r="A12" s="53"/>
      <c r="B12" s="477" t="str">
        <f>'DADOS GERAIS'!B12</f>
        <v>SINAPI (11/2024) - CPOS/CDHU (01/2025) - SBC (01/2025) - ORSE (10/2024) - IOPES (08/2024) - EMOP (11/2024) - SEINFRA (028) - SETOP (10/2024)</v>
      </c>
      <c r="C12" s="477"/>
      <c r="D12" s="60">
        <f>'DADOS GERAIS'!C20</f>
        <v>0.13512301037882701</v>
      </c>
      <c r="E12" s="60">
        <f>'ENCARGOS SOCIAIS'!E56</f>
        <v>1.08904</v>
      </c>
      <c r="F12" s="65" t="str">
        <f>'DADOS GERAIS'!$C$23</f>
        <v>01</v>
      </c>
      <c r="G12" s="53"/>
      <c r="H12" s="54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3"/>
    </row>
    <row r="13" spans="1:27" ht="15" customHeight="1" x14ac:dyDescent="0.2">
      <c r="A13" s="53"/>
      <c r="B13" s="477"/>
      <c r="C13" s="477"/>
      <c r="D13" s="66"/>
      <c r="E13" s="66"/>
      <c r="F13" s="67"/>
      <c r="G13" s="53"/>
      <c r="H13" s="54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3"/>
    </row>
    <row r="14" spans="1:27" ht="15" customHeight="1" x14ac:dyDescent="0.2">
      <c r="A14" s="53"/>
      <c r="B14" s="6"/>
      <c r="C14" s="6"/>
      <c r="D14" s="6"/>
      <c r="E14" s="6"/>
      <c r="F14" s="6"/>
      <c r="G14" s="6"/>
      <c r="H14" s="53"/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/>
    </row>
    <row r="15" spans="1:27" ht="20.25" customHeight="1" x14ac:dyDescent="0.2">
      <c r="A15" s="6"/>
      <c r="B15" s="507" t="s">
        <v>1292</v>
      </c>
      <c r="C15" s="507"/>
      <c r="D15" s="507"/>
      <c r="E15" s="507"/>
      <c r="F15" s="507"/>
      <c r="G15" s="6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</row>
    <row r="16" spans="1:27" ht="20.25" customHeight="1" x14ac:dyDescent="0.2">
      <c r="A16" s="6"/>
      <c r="B16" s="509" t="s">
        <v>1293</v>
      </c>
      <c r="C16" s="509" t="s">
        <v>25</v>
      </c>
      <c r="D16" s="509"/>
      <c r="E16" s="509" t="s">
        <v>1294</v>
      </c>
      <c r="F16" s="509"/>
      <c r="G16" s="6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</row>
    <row r="17" spans="1:27" ht="20.25" customHeight="1" x14ac:dyDescent="0.2">
      <c r="A17" s="6"/>
      <c r="B17" s="509"/>
      <c r="C17" s="509"/>
      <c r="D17" s="509"/>
      <c r="E17" s="194" t="s">
        <v>1295</v>
      </c>
      <c r="F17" s="194" t="s">
        <v>1296</v>
      </c>
      <c r="G17" s="6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</row>
    <row r="18" spans="1:27" ht="6" customHeight="1" x14ac:dyDescent="0.2">
      <c r="A18" s="6"/>
      <c r="B18" s="68"/>
      <c r="C18" s="68"/>
      <c r="D18" s="68"/>
      <c r="E18" s="68"/>
      <c r="F18" s="68"/>
      <c r="G18" s="6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</row>
    <row r="19" spans="1:27" ht="20.25" customHeight="1" x14ac:dyDescent="0.2">
      <c r="A19" s="6"/>
      <c r="B19" s="507" t="s">
        <v>1297</v>
      </c>
      <c r="C19" s="507"/>
      <c r="D19" s="507"/>
      <c r="E19" s="507"/>
      <c r="F19" s="507"/>
      <c r="G19" s="6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</row>
    <row r="20" spans="1:27" ht="20.25" customHeight="1" x14ac:dyDescent="0.2">
      <c r="A20" s="6"/>
      <c r="B20" s="195" t="s">
        <v>1298</v>
      </c>
      <c r="C20" s="511" t="s">
        <v>1299</v>
      </c>
      <c r="D20" s="511"/>
      <c r="E20" s="196">
        <v>0.2</v>
      </c>
      <c r="F20" s="196">
        <v>0.2</v>
      </c>
      <c r="G20" s="6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</row>
    <row r="21" spans="1:27" ht="20.25" customHeight="1" x14ac:dyDescent="0.2">
      <c r="A21" s="6"/>
      <c r="B21" s="183" t="s">
        <v>1300</v>
      </c>
      <c r="C21" s="508" t="s">
        <v>1301</v>
      </c>
      <c r="D21" s="508"/>
      <c r="E21" s="185">
        <v>1.4999999999999999E-2</v>
      </c>
      <c r="F21" s="185">
        <v>1.4999999999999999E-2</v>
      </c>
      <c r="G21" s="6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</row>
    <row r="22" spans="1:27" ht="20.25" customHeight="1" x14ac:dyDescent="0.2">
      <c r="A22" s="6"/>
      <c r="B22" s="183" t="s">
        <v>1302</v>
      </c>
      <c r="C22" s="508" t="s">
        <v>1303</v>
      </c>
      <c r="D22" s="508"/>
      <c r="E22" s="185">
        <v>0.01</v>
      </c>
      <c r="F22" s="185">
        <v>0.01</v>
      </c>
      <c r="G22" s="6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</row>
    <row r="23" spans="1:27" ht="20.25" customHeight="1" x14ac:dyDescent="0.2">
      <c r="A23" s="6"/>
      <c r="B23" s="183" t="s">
        <v>1304</v>
      </c>
      <c r="C23" s="508" t="s">
        <v>1305</v>
      </c>
      <c r="D23" s="508"/>
      <c r="E23" s="185">
        <v>2E-3</v>
      </c>
      <c r="F23" s="185">
        <v>2E-3</v>
      </c>
      <c r="G23" s="6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170"/>
      <c r="T23" s="170"/>
      <c r="U23" s="170"/>
      <c r="V23" s="170"/>
      <c r="W23" s="170"/>
      <c r="X23" s="170"/>
      <c r="Y23" s="170"/>
      <c r="Z23" s="170"/>
      <c r="AA23" s="170"/>
    </row>
    <row r="24" spans="1:27" ht="20.25" customHeight="1" x14ac:dyDescent="0.2">
      <c r="A24" s="6"/>
      <c r="B24" s="183" t="s">
        <v>1306</v>
      </c>
      <c r="C24" s="508" t="s">
        <v>1307</v>
      </c>
      <c r="D24" s="508"/>
      <c r="E24" s="185">
        <v>6.0000000000000001E-3</v>
      </c>
      <c r="F24" s="185">
        <v>6.0000000000000001E-3</v>
      </c>
      <c r="G24" s="6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</row>
    <row r="25" spans="1:27" ht="20.25" customHeight="1" x14ac:dyDescent="0.2">
      <c r="A25" s="6"/>
      <c r="B25" s="183" t="s">
        <v>1308</v>
      </c>
      <c r="C25" s="508" t="s">
        <v>1309</v>
      </c>
      <c r="D25" s="508"/>
      <c r="E25" s="185">
        <v>2.5000000000000001E-2</v>
      </c>
      <c r="F25" s="185">
        <v>2.5000000000000001E-2</v>
      </c>
      <c r="G25" s="6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</row>
    <row r="26" spans="1:27" ht="20.25" customHeight="1" x14ac:dyDescent="0.2">
      <c r="A26" s="6"/>
      <c r="B26" s="183" t="s">
        <v>1310</v>
      </c>
      <c r="C26" s="508" t="s">
        <v>1311</v>
      </c>
      <c r="D26" s="508"/>
      <c r="E26" s="185">
        <v>0.03</v>
      </c>
      <c r="F26" s="185">
        <v>0.03</v>
      </c>
      <c r="G26" s="6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</row>
    <row r="27" spans="1:27" ht="20.25" customHeight="1" x14ac:dyDescent="0.2">
      <c r="A27" s="6"/>
      <c r="B27" s="183" t="s">
        <v>1312</v>
      </c>
      <c r="C27" s="508" t="s">
        <v>1313</v>
      </c>
      <c r="D27" s="508"/>
      <c r="E27" s="185">
        <v>0.08</v>
      </c>
      <c r="F27" s="185">
        <v>0.08</v>
      </c>
      <c r="G27" s="6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</row>
    <row r="28" spans="1:27" ht="20.25" customHeight="1" x14ac:dyDescent="0.2">
      <c r="A28" s="6"/>
      <c r="B28" s="197" t="s">
        <v>1314</v>
      </c>
      <c r="C28" s="508" t="s">
        <v>1315</v>
      </c>
      <c r="D28" s="508"/>
      <c r="E28" s="198">
        <v>1.2E-2</v>
      </c>
      <c r="F28" s="198">
        <v>1.2E-2</v>
      </c>
      <c r="G28" s="6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</row>
    <row r="29" spans="1:27" ht="20.25" customHeight="1" x14ac:dyDescent="0.2">
      <c r="A29" s="6"/>
      <c r="B29" s="199" t="s">
        <v>1316</v>
      </c>
      <c r="C29" s="510" t="s">
        <v>40</v>
      </c>
      <c r="D29" s="510"/>
      <c r="E29" s="200">
        <f>SUBTOTAL(9,E20:E28)</f>
        <v>0.38000000000000006</v>
      </c>
      <c r="F29" s="200">
        <f>SUBTOTAL(9,F20:F28)</f>
        <v>0.38000000000000006</v>
      </c>
      <c r="G29" s="6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</row>
    <row r="30" spans="1:27" ht="6" customHeight="1" x14ac:dyDescent="0.2">
      <c r="A30" s="6"/>
      <c r="B30" s="68"/>
      <c r="C30" s="68"/>
      <c r="D30" s="68"/>
      <c r="E30" s="191"/>
      <c r="F30" s="191"/>
      <c r="G30" s="6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</row>
    <row r="31" spans="1:27" ht="20.25" customHeight="1" x14ac:dyDescent="0.2">
      <c r="A31" s="6"/>
      <c r="B31" s="507" t="s">
        <v>1317</v>
      </c>
      <c r="C31" s="507"/>
      <c r="D31" s="507"/>
      <c r="E31" s="507"/>
      <c r="F31" s="507"/>
      <c r="G31" s="6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</row>
    <row r="32" spans="1:27" ht="20.25" customHeight="1" x14ac:dyDescent="0.2">
      <c r="A32" s="6"/>
      <c r="B32" s="195" t="s">
        <v>1318</v>
      </c>
      <c r="C32" s="508" t="s">
        <v>1319</v>
      </c>
      <c r="D32" s="508"/>
      <c r="E32" s="185">
        <v>0.17760000000000001</v>
      </c>
      <c r="F32" s="183" t="s">
        <v>1320</v>
      </c>
      <c r="G32" s="6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  <c r="AA32" s="170"/>
    </row>
    <row r="33" spans="1:27" ht="20.25" customHeight="1" x14ac:dyDescent="0.2">
      <c r="A33" s="6"/>
      <c r="B33" s="183" t="s">
        <v>1321</v>
      </c>
      <c r="C33" s="508" t="s">
        <v>1322</v>
      </c>
      <c r="D33" s="508"/>
      <c r="E33" s="185">
        <v>3.6799999999999999E-2</v>
      </c>
      <c r="F33" s="183" t="s">
        <v>1320</v>
      </c>
      <c r="G33" s="6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</row>
    <row r="34" spans="1:27" ht="20.25" customHeight="1" x14ac:dyDescent="0.2">
      <c r="A34" s="6"/>
      <c r="B34" s="183" t="s">
        <v>1323</v>
      </c>
      <c r="C34" s="508" t="s">
        <v>1324</v>
      </c>
      <c r="D34" s="508"/>
      <c r="E34" s="185">
        <v>8.6E-3</v>
      </c>
      <c r="F34" s="185">
        <v>6.4000000000000003E-3</v>
      </c>
      <c r="G34" s="6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</row>
    <row r="35" spans="1:27" ht="20.25" customHeight="1" x14ac:dyDescent="0.2">
      <c r="A35" s="6"/>
      <c r="B35" s="183" t="s">
        <v>1325</v>
      </c>
      <c r="C35" s="508" t="s">
        <v>1326</v>
      </c>
      <c r="D35" s="508"/>
      <c r="E35" s="185">
        <v>0.1114</v>
      </c>
      <c r="F35" s="185">
        <v>8.3299999999999999E-2</v>
      </c>
      <c r="G35" s="6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</row>
    <row r="36" spans="1:27" ht="20.25" customHeight="1" x14ac:dyDescent="0.2">
      <c r="A36" s="6"/>
      <c r="B36" s="183" t="s">
        <v>1327</v>
      </c>
      <c r="C36" s="508" t="s">
        <v>1328</v>
      </c>
      <c r="D36" s="508"/>
      <c r="E36" s="185">
        <v>5.9999999999999995E-4</v>
      </c>
      <c r="F36" s="185">
        <v>4.0000000000000002E-4</v>
      </c>
      <c r="G36" s="6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</row>
    <row r="37" spans="1:27" ht="20.25" customHeight="1" x14ac:dyDescent="0.2">
      <c r="A37" s="6"/>
      <c r="B37" s="183" t="s">
        <v>1329</v>
      </c>
      <c r="C37" s="508" t="s">
        <v>1330</v>
      </c>
      <c r="D37" s="508"/>
      <c r="E37" s="185">
        <v>7.4000000000000003E-3</v>
      </c>
      <c r="F37" s="185">
        <v>5.5999999999999999E-3</v>
      </c>
      <c r="G37" s="6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</row>
    <row r="38" spans="1:27" ht="20.25" customHeight="1" x14ac:dyDescent="0.2">
      <c r="A38" s="6"/>
      <c r="B38" s="183" t="s">
        <v>1331</v>
      </c>
      <c r="C38" s="508" t="s">
        <v>1332</v>
      </c>
      <c r="D38" s="508"/>
      <c r="E38" s="185">
        <v>1.0999999999999999E-2</v>
      </c>
      <c r="F38" s="183" t="s">
        <v>1320</v>
      </c>
      <c r="G38" s="6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</row>
    <row r="39" spans="1:27" ht="20.25" customHeight="1" x14ac:dyDescent="0.2">
      <c r="A39" s="6"/>
      <c r="B39" s="183" t="s">
        <v>1333</v>
      </c>
      <c r="C39" s="508" t="s">
        <v>1334</v>
      </c>
      <c r="D39" s="508"/>
      <c r="E39" s="185">
        <v>1E-3</v>
      </c>
      <c r="F39" s="185">
        <v>8.0000000000000004E-4</v>
      </c>
      <c r="G39" s="6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</row>
    <row r="40" spans="1:27" ht="20.25" customHeight="1" x14ac:dyDescent="0.2">
      <c r="A40" s="6"/>
      <c r="B40" s="183" t="s">
        <v>1335</v>
      </c>
      <c r="C40" s="508" t="s">
        <v>1336</v>
      </c>
      <c r="D40" s="508"/>
      <c r="E40" s="185">
        <v>0</v>
      </c>
      <c r="F40" s="185">
        <v>0</v>
      </c>
      <c r="G40" s="6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</row>
    <row r="41" spans="1:27" ht="20.25" customHeight="1" x14ac:dyDescent="0.2">
      <c r="A41" s="6"/>
      <c r="B41" s="197" t="s">
        <v>1337</v>
      </c>
      <c r="C41" s="508" t="s">
        <v>1338</v>
      </c>
      <c r="D41" s="508"/>
      <c r="E41" s="198">
        <v>4.0000000000000002E-4</v>
      </c>
      <c r="F41" s="198">
        <v>2.9999999999999997E-4</v>
      </c>
      <c r="G41" s="6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</row>
    <row r="42" spans="1:27" ht="20.25" customHeight="1" x14ac:dyDescent="0.2">
      <c r="A42" s="6"/>
      <c r="B42" s="199" t="s">
        <v>1257</v>
      </c>
      <c r="C42" s="510" t="s">
        <v>40</v>
      </c>
      <c r="D42" s="510"/>
      <c r="E42" s="200">
        <f>SUBTOTAL(9,E32:E41)</f>
        <v>0.35480000000000006</v>
      </c>
      <c r="F42" s="200">
        <f>SUBTOTAL(9,F32:F41)</f>
        <v>9.6799999999999983E-2</v>
      </c>
      <c r="G42" s="6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</row>
    <row r="43" spans="1:27" ht="6" customHeight="1" x14ac:dyDescent="0.2">
      <c r="A43" s="6"/>
      <c r="B43" s="68"/>
      <c r="C43" s="68"/>
      <c r="D43" s="68"/>
      <c r="E43" s="191"/>
      <c r="F43" s="191"/>
      <c r="G43" s="6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</row>
    <row r="44" spans="1:27" ht="20.25" customHeight="1" x14ac:dyDescent="0.2">
      <c r="A44" s="6"/>
      <c r="B44" s="507" t="s">
        <v>1339</v>
      </c>
      <c r="C44" s="507"/>
      <c r="D44" s="507"/>
      <c r="E44" s="507"/>
      <c r="F44" s="507"/>
      <c r="G44" s="6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</row>
    <row r="45" spans="1:27" ht="20.25" customHeight="1" x14ac:dyDescent="0.2">
      <c r="A45" s="6"/>
      <c r="B45" s="195" t="s">
        <v>1340</v>
      </c>
      <c r="C45" s="508" t="s">
        <v>1341</v>
      </c>
      <c r="D45" s="508"/>
      <c r="E45" s="185">
        <v>6.0100000000000001E-2</v>
      </c>
      <c r="F45" s="185">
        <v>4.4999999999999998E-2</v>
      </c>
      <c r="G45" s="6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</row>
    <row r="46" spans="1:27" ht="20.25" customHeight="1" x14ac:dyDescent="0.2">
      <c r="A46" s="6"/>
      <c r="B46" s="183" t="s">
        <v>1342</v>
      </c>
      <c r="C46" s="508" t="s">
        <v>1343</v>
      </c>
      <c r="D46" s="508"/>
      <c r="E46" s="185">
        <v>1.4E-3</v>
      </c>
      <c r="F46" s="185">
        <v>1.1000000000000001E-3</v>
      </c>
      <c r="G46" s="6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</row>
    <row r="47" spans="1:27" ht="20.25" customHeight="1" x14ac:dyDescent="0.2">
      <c r="A47" s="6"/>
      <c r="B47" s="183" t="s">
        <v>1344</v>
      </c>
      <c r="C47" s="508" t="s">
        <v>1345</v>
      </c>
      <c r="D47" s="508"/>
      <c r="E47" s="185">
        <v>0.1216</v>
      </c>
      <c r="F47" s="185">
        <v>9.0999999999999998E-2</v>
      </c>
      <c r="G47" s="6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</row>
    <row r="48" spans="1:27" ht="20.25" customHeight="1" x14ac:dyDescent="0.2">
      <c r="A48" s="6"/>
      <c r="B48" s="183" t="s">
        <v>1346</v>
      </c>
      <c r="C48" s="508" t="s">
        <v>1347</v>
      </c>
      <c r="D48" s="508"/>
      <c r="E48" s="185">
        <v>2.5899999999999999E-2</v>
      </c>
      <c r="F48" s="185">
        <v>1.9400000000000001E-2</v>
      </c>
      <c r="G48" s="6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</row>
    <row r="49" spans="1:27" ht="20.25" customHeight="1" x14ac:dyDescent="0.2">
      <c r="A49" s="6"/>
      <c r="B49" s="197" t="s">
        <v>1348</v>
      </c>
      <c r="C49" s="508" t="s">
        <v>1349</v>
      </c>
      <c r="D49" s="508"/>
      <c r="E49" s="198">
        <v>5.1000000000000004E-3</v>
      </c>
      <c r="F49" s="198">
        <v>3.8E-3</v>
      </c>
      <c r="G49" s="6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</row>
    <row r="50" spans="1:27" ht="20.25" customHeight="1" x14ac:dyDescent="0.2">
      <c r="A50" s="6"/>
      <c r="B50" s="199" t="s">
        <v>1350</v>
      </c>
      <c r="C50" s="509" t="s">
        <v>40</v>
      </c>
      <c r="D50" s="509"/>
      <c r="E50" s="200">
        <f>SUBTOTAL(9,E45:E49)</f>
        <v>0.21409999999999998</v>
      </c>
      <c r="F50" s="200">
        <f>SUBTOTAL(9,F45:F49)</f>
        <v>0.1603</v>
      </c>
      <c r="G50" s="6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</row>
    <row r="51" spans="1:27" ht="6" customHeight="1" x14ac:dyDescent="0.2">
      <c r="A51" s="6"/>
      <c r="B51" s="68"/>
      <c r="C51" s="68"/>
      <c r="D51" s="68"/>
      <c r="E51" s="191"/>
      <c r="F51" s="191"/>
      <c r="G51" s="6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</row>
    <row r="52" spans="1:27" ht="20.25" customHeight="1" x14ac:dyDescent="0.2">
      <c r="A52" s="6"/>
      <c r="B52" s="507" t="s">
        <v>1351</v>
      </c>
      <c r="C52" s="507"/>
      <c r="D52" s="507"/>
      <c r="E52" s="507"/>
      <c r="F52" s="507"/>
      <c r="G52" s="6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</row>
    <row r="53" spans="1:27" ht="20.25" customHeight="1" x14ac:dyDescent="0.2">
      <c r="A53" s="6"/>
      <c r="B53" s="195" t="s">
        <v>1352</v>
      </c>
      <c r="C53" s="508" t="s">
        <v>1353</v>
      </c>
      <c r="D53" s="508"/>
      <c r="E53" s="185">
        <f>ROUND(E42*E29,4)</f>
        <v>0.1348</v>
      </c>
      <c r="F53" s="185">
        <f>ROUND(F42*F29,4)</f>
        <v>3.6799999999999999E-2</v>
      </c>
      <c r="G53" s="6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</row>
    <row r="54" spans="1:27" ht="28.5" customHeight="1" x14ac:dyDescent="0.2">
      <c r="A54" s="6"/>
      <c r="B54" s="197" t="s">
        <v>1354</v>
      </c>
      <c r="C54" s="508" t="s">
        <v>1355</v>
      </c>
      <c r="D54" s="508"/>
      <c r="E54" s="185">
        <f>E29*E46+E27*E45</f>
        <v>5.3400000000000001E-3</v>
      </c>
      <c r="F54" s="185">
        <f>F29*F46+F27*F45</f>
        <v>4.0179999999999999E-3</v>
      </c>
      <c r="G54" s="6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</row>
    <row r="55" spans="1:27" ht="20.25" customHeight="1" x14ac:dyDescent="0.2">
      <c r="A55" s="6"/>
      <c r="B55" s="201" t="s">
        <v>1356</v>
      </c>
      <c r="C55" s="509" t="s">
        <v>40</v>
      </c>
      <c r="D55" s="509"/>
      <c r="E55" s="202">
        <f>SUBTOTAL(9,E53:E54)</f>
        <v>0.14014000000000001</v>
      </c>
      <c r="F55" s="202">
        <f>ROUND(SUBTOTAL(9,F53:F54),4)</f>
        <v>4.0800000000000003E-2</v>
      </c>
      <c r="G55" s="6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</row>
    <row r="56" spans="1:27" ht="26.25" customHeight="1" x14ac:dyDescent="0.2">
      <c r="A56" s="6"/>
      <c r="B56" s="478" t="s">
        <v>1357</v>
      </c>
      <c r="C56" s="478"/>
      <c r="D56" s="478"/>
      <c r="E56" s="72">
        <f>SUM(E29,E42,E50,E55)</f>
        <v>1.08904</v>
      </c>
      <c r="F56" s="72">
        <f>SUM(F29,F42,F50,F55)</f>
        <v>0.67789999999999995</v>
      </c>
      <c r="G56" s="6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</row>
    <row r="57" spans="1:27" ht="20.25" customHeight="1" x14ac:dyDescent="0.2">
      <c r="A57" s="6"/>
      <c r="B57" s="6"/>
      <c r="C57" s="6"/>
      <c r="D57" s="6"/>
      <c r="E57" s="6"/>
      <c r="F57" s="6"/>
      <c r="G57" s="6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</row>
    <row r="58" spans="1:27" ht="20.25" customHeight="1" x14ac:dyDescent="0.2">
      <c r="A58" s="6"/>
      <c r="B58" s="203" t="s">
        <v>1283</v>
      </c>
      <c r="C58" s="192"/>
      <c r="D58" s="192"/>
      <c r="E58" s="193"/>
      <c r="F58" s="193"/>
      <c r="G58" s="6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</row>
    <row r="59" spans="1:27" ht="20.25" customHeight="1" x14ac:dyDescent="0.2">
      <c r="A59" s="6"/>
      <c r="B59" s="36" t="s">
        <v>1284</v>
      </c>
      <c r="C59" s="500" t="s">
        <v>1358</v>
      </c>
      <c r="D59" s="500"/>
      <c r="E59" s="500"/>
      <c r="F59" s="500"/>
      <c r="G59" s="500"/>
      <c r="H59" s="6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</row>
    <row r="60" spans="1:27" ht="20.25" customHeight="1" x14ac:dyDescent="0.2">
      <c r="A60" s="6"/>
      <c r="B60" s="36"/>
      <c r="C60" s="53"/>
      <c r="D60" s="53"/>
      <c r="E60" s="170"/>
      <c r="F60" s="170"/>
      <c r="G60" s="170"/>
      <c r="H60" s="6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</row>
    <row r="61" spans="1:27" ht="20.25" customHeight="1" x14ac:dyDescent="0.2">
      <c r="A61" s="6"/>
      <c r="B61" s="203" t="s">
        <v>1288</v>
      </c>
      <c r="C61" s="192"/>
      <c r="D61" s="192"/>
      <c r="E61" s="193"/>
      <c r="F61" s="193"/>
      <c r="G61" s="6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</row>
    <row r="62" spans="1:27" ht="20.25" customHeight="1" x14ac:dyDescent="0.2">
      <c r="A62" s="6"/>
      <c r="B62" s="36" t="s">
        <v>1284</v>
      </c>
      <c r="C62" s="500" t="s">
        <v>1289</v>
      </c>
      <c r="D62" s="500"/>
      <c r="E62" s="500"/>
      <c r="F62" s="500"/>
      <c r="G62" s="500"/>
      <c r="H62" s="6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</row>
    <row r="63" spans="1:27" ht="20.25" customHeight="1" x14ac:dyDescent="0.2">
      <c r="A63" s="6"/>
      <c r="B63" s="36" t="s">
        <v>1286</v>
      </c>
      <c r="C63" s="500" t="s">
        <v>1290</v>
      </c>
      <c r="D63" s="500"/>
      <c r="E63" s="500"/>
      <c r="F63" s="500"/>
      <c r="G63" s="500"/>
      <c r="H63" s="6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</row>
    <row r="64" spans="1:27" ht="20.25" customHeight="1" x14ac:dyDescent="0.2">
      <c r="A64" s="6"/>
      <c r="B64" s="204"/>
      <c r="C64" s="193"/>
      <c r="D64" s="193"/>
      <c r="E64" s="193"/>
      <c r="F64" s="193"/>
      <c r="G64" s="6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</row>
    <row r="65" spans="1:27" ht="20.25" customHeight="1" x14ac:dyDescent="0.2">
      <c r="A65" s="6"/>
      <c r="B65" s="6"/>
      <c r="C65" s="6"/>
      <c r="D65" s="6"/>
      <c r="E65" s="193"/>
      <c r="F65" s="193"/>
      <c r="G65" s="6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</row>
    <row r="66" spans="1:27" ht="21" customHeight="1" x14ac:dyDescent="0.2">
      <c r="A66" s="6"/>
      <c r="B66" s="501" t="s">
        <v>18</v>
      </c>
      <c r="C66" s="501"/>
      <c r="D66" s="501"/>
      <c r="E66" s="501"/>
      <c r="F66" s="501"/>
      <c r="G66" s="6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  <c r="AA66" s="170"/>
    </row>
    <row r="67" spans="1:27" ht="20.25" customHeight="1" x14ac:dyDescent="0.2">
      <c r="A67" s="6"/>
      <c r="B67" s="501"/>
      <c r="C67" s="501"/>
      <c r="D67" s="501"/>
      <c r="E67" s="501"/>
      <c r="F67" s="501"/>
      <c r="G67" s="6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  <c r="V67" s="170"/>
      <c r="W67" s="170"/>
      <c r="X67" s="170"/>
      <c r="Y67" s="170"/>
      <c r="Z67" s="170"/>
      <c r="AA67" s="170"/>
    </row>
    <row r="68" spans="1:27" ht="20.25" customHeight="1" x14ac:dyDescent="0.2">
      <c r="A68" s="6"/>
      <c r="B68" s="501"/>
      <c r="C68" s="501"/>
      <c r="D68" s="501"/>
      <c r="E68" s="501"/>
      <c r="F68" s="501"/>
      <c r="G68" s="6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  <c r="V68" s="170"/>
      <c r="W68" s="170"/>
      <c r="X68" s="170"/>
      <c r="Y68" s="170"/>
      <c r="Z68" s="170"/>
      <c r="AA68" s="170"/>
    </row>
    <row r="69" spans="1:27" ht="20.25" customHeight="1" x14ac:dyDescent="0.2">
      <c r="A69" s="6"/>
      <c r="B69" s="501"/>
      <c r="C69" s="501"/>
      <c r="D69" s="501"/>
      <c r="E69" s="501"/>
      <c r="F69" s="501"/>
      <c r="G69" s="6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  <c r="S69" s="170"/>
      <c r="T69" s="170"/>
      <c r="U69" s="170"/>
      <c r="V69" s="170"/>
      <c r="W69" s="170"/>
      <c r="X69" s="170"/>
      <c r="Y69" s="170"/>
      <c r="Z69" s="170"/>
      <c r="AA69" s="170"/>
    </row>
    <row r="70" spans="1:27" ht="20.25" customHeight="1" x14ac:dyDescent="0.2">
      <c r="A70" s="6"/>
      <c r="B70" s="501"/>
      <c r="C70" s="501"/>
      <c r="D70" s="501"/>
      <c r="E70" s="501"/>
      <c r="F70" s="501"/>
      <c r="G70" s="6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  <c r="AA70" s="170"/>
    </row>
    <row r="71" spans="1:27" ht="20.25" customHeight="1" x14ac:dyDescent="0.25">
      <c r="A71" s="6"/>
      <c r="B71" s="429">
        <f>'DADOS GERAIS'!C24</f>
        <v>0</v>
      </c>
      <c r="C71" s="429"/>
      <c r="D71" s="429"/>
      <c r="E71" s="429"/>
      <c r="F71" s="429"/>
      <c r="G71" s="6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  <c r="V71" s="170"/>
      <c r="W71" s="170"/>
      <c r="X71" s="170"/>
      <c r="Y71" s="170"/>
      <c r="Z71" s="170"/>
      <c r="AA71" s="170"/>
    </row>
    <row r="72" spans="1:27" ht="20.25" customHeight="1" x14ac:dyDescent="0.2">
      <c r="A72" s="6"/>
      <c r="B72" s="502">
        <f>'DADOS GERAIS'!C25</f>
        <v>0</v>
      </c>
      <c r="C72" s="502"/>
      <c r="D72" s="502"/>
      <c r="E72" s="502"/>
      <c r="F72" s="502"/>
      <c r="G72" s="6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  <c r="V72" s="170"/>
      <c r="W72" s="170"/>
      <c r="X72" s="170"/>
      <c r="Y72" s="170"/>
      <c r="Z72" s="170"/>
      <c r="AA72" s="170"/>
    </row>
    <row r="73" spans="1:27" ht="15.75" customHeight="1" x14ac:dyDescent="0.2">
      <c r="A73" s="6"/>
      <c r="B73" s="327"/>
      <c r="C73" s="328"/>
      <c r="D73" s="328"/>
      <c r="E73" s="328"/>
      <c r="F73" s="329"/>
      <c r="G73" s="6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  <c r="V73" s="170"/>
      <c r="W73" s="170"/>
      <c r="X73" s="170"/>
      <c r="Y73" s="170"/>
      <c r="Z73" s="170"/>
      <c r="AA73" s="170"/>
    </row>
    <row r="74" spans="1:27" ht="20.25" customHeight="1" x14ac:dyDescent="0.2">
      <c r="A74" s="6"/>
      <c r="B74" s="6"/>
      <c r="C74" s="6"/>
      <c r="D74" s="6"/>
      <c r="E74" s="6"/>
      <c r="F74" s="6"/>
      <c r="G74" s="6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  <c r="S74" s="170"/>
      <c r="T74" s="170"/>
      <c r="U74" s="170"/>
      <c r="V74" s="170"/>
      <c r="W74" s="170"/>
      <c r="X74" s="170"/>
      <c r="Y74" s="170"/>
      <c r="Z74" s="170"/>
      <c r="AA74" s="170"/>
    </row>
    <row r="75" spans="1:27" ht="15.75" customHeight="1" x14ac:dyDescent="0.2">
      <c r="A75" s="170"/>
      <c r="B75" s="170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  <c r="V75" s="170"/>
      <c r="W75" s="170"/>
      <c r="X75" s="170"/>
      <c r="Y75" s="170"/>
      <c r="Z75" s="170"/>
      <c r="AA75" s="170"/>
    </row>
    <row r="76" spans="1:27" ht="15.75" customHeight="1" x14ac:dyDescent="0.2">
      <c r="A76" s="170"/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  <c r="V76" s="170"/>
      <c r="W76" s="170"/>
      <c r="X76" s="170"/>
      <c r="Y76" s="170"/>
      <c r="Z76" s="170"/>
      <c r="AA76" s="170"/>
    </row>
    <row r="77" spans="1:27" ht="15.75" customHeight="1" x14ac:dyDescent="0.2">
      <c r="A77" s="170"/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  <c r="V77" s="170"/>
      <c r="W77" s="170"/>
      <c r="X77" s="170"/>
      <c r="Y77" s="170"/>
      <c r="Z77" s="170"/>
      <c r="AA77" s="170"/>
    </row>
    <row r="78" spans="1:27" ht="15.75" customHeight="1" x14ac:dyDescent="0.2">
      <c r="A78" s="170"/>
      <c r="B78" s="170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  <c r="V78" s="170"/>
      <c r="W78" s="170"/>
      <c r="X78" s="170"/>
      <c r="Y78" s="170"/>
      <c r="Z78" s="170"/>
      <c r="AA78" s="170"/>
    </row>
    <row r="79" spans="1:27" ht="15.75" customHeight="1" x14ac:dyDescent="0.2">
      <c r="A79" s="170"/>
      <c r="B79" s="170"/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  <c r="S79" s="170"/>
      <c r="T79" s="170"/>
      <c r="U79" s="170"/>
      <c r="V79" s="170"/>
      <c r="W79" s="170"/>
      <c r="X79" s="170"/>
      <c r="Y79" s="170"/>
      <c r="Z79" s="170"/>
      <c r="AA79" s="170"/>
    </row>
    <row r="80" spans="1:27" ht="15.75" customHeight="1" x14ac:dyDescent="0.2">
      <c r="A80" s="170"/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  <c r="S80" s="170"/>
      <c r="T80" s="170"/>
      <c r="U80" s="170"/>
      <c r="V80" s="170"/>
      <c r="W80" s="170"/>
      <c r="X80" s="170"/>
      <c r="Y80" s="170"/>
      <c r="Z80" s="170"/>
      <c r="AA80" s="170"/>
    </row>
    <row r="81" spans="1:27" ht="15.75" customHeight="1" x14ac:dyDescent="0.2">
      <c r="A81" s="170"/>
      <c r="B81" s="170"/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  <c r="V81" s="170"/>
      <c r="W81" s="170"/>
      <c r="X81" s="170"/>
      <c r="Y81" s="170"/>
      <c r="Z81" s="170"/>
      <c r="AA81" s="170"/>
    </row>
    <row r="82" spans="1:27" ht="15.75" customHeight="1" x14ac:dyDescent="0.2">
      <c r="A82" s="170"/>
      <c r="B82" s="170"/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  <c r="S82" s="170"/>
      <c r="T82" s="170"/>
      <c r="U82" s="170"/>
      <c r="V82" s="170"/>
      <c r="W82" s="170"/>
      <c r="X82" s="170"/>
      <c r="Y82" s="170"/>
      <c r="Z82" s="170"/>
      <c r="AA82" s="170"/>
    </row>
    <row r="83" spans="1:27" ht="15.75" customHeight="1" x14ac:dyDescent="0.2">
      <c r="A83" s="170"/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  <c r="S83" s="170"/>
      <c r="T83" s="170"/>
      <c r="U83" s="170"/>
      <c r="V83" s="170"/>
      <c r="W83" s="170"/>
      <c r="X83" s="170"/>
      <c r="Y83" s="170"/>
      <c r="Z83" s="170"/>
      <c r="AA83" s="170"/>
    </row>
    <row r="84" spans="1:27" ht="15.75" customHeight="1" x14ac:dyDescent="0.2">
      <c r="A84" s="170"/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  <c r="V84" s="170"/>
      <c r="W84" s="170"/>
      <c r="X84" s="170"/>
      <c r="Y84" s="170"/>
      <c r="Z84" s="170"/>
      <c r="AA84" s="170"/>
    </row>
    <row r="85" spans="1:27" ht="15.75" customHeight="1" x14ac:dyDescent="0.2">
      <c r="A85" s="170"/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  <c r="S85" s="170"/>
      <c r="T85" s="170"/>
      <c r="U85" s="170"/>
      <c r="V85" s="170"/>
      <c r="W85" s="170"/>
      <c r="X85" s="170"/>
      <c r="Y85" s="170"/>
      <c r="Z85" s="170"/>
      <c r="AA85" s="170"/>
    </row>
    <row r="86" spans="1:27" ht="15.75" customHeight="1" x14ac:dyDescent="0.2">
      <c r="A86" s="170"/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  <c r="V86" s="170"/>
      <c r="W86" s="170"/>
      <c r="X86" s="170"/>
      <c r="Y86" s="170"/>
      <c r="Z86" s="170"/>
      <c r="AA86" s="170"/>
    </row>
    <row r="87" spans="1:27" ht="15.75" customHeight="1" x14ac:dyDescent="0.2">
      <c r="A87" s="170"/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  <c r="S87" s="170"/>
      <c r="T87" s="170"/>
      <c r="U87" s="170"/>
      <c r="V87" s="170"/>
      <c r="W87" s="170"/>
      <c r="X87" s="170"/>
      <c r="Y87" s="170"/>
      <c r="Z87" s="170"/>
      <c r="AA87" s="170"/>
    </row>
    <row r="88" spans="1:27" ht="15.75" customHeight="1" x14ac:dyDescent="0.2">
      <c r="A88" s="170"/>
      <c r="B88" s="170"/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  <c r="V88" s="170"/>
      <c r="W88" s="170"/>
      <c r="X88" s="170"/>
      <c r="Y88" s="170"/>
      <c r="Z88" s="170"/>
      <c r="AA88" s="170"/>
    </row>
    <row r="89" spans="1:27" ht="15.75" customHeight="1" x14ac:dyDescent="0.2">
      <c r="A89" s="170"/>
      <c r="B89" s="170"/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  <c r="V89" s="170"/>
      <c r="W89" s="170"/>
      <c r="X89" s="170"/>
      <c r="Y89" s="170"/>
      <c r="Z89" s="170"/>
      <c r="AA89" s="170"/>
    </row>
    <row r="90" spans="1:27" ht="15.75" customHeight="1" x14ac:dyDescent="0.2">
      <c r="A90" s="170"/>
      <c r="B90" s="170"/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  <c r="V90" s="170"/>
      <c r="W90" s="170"/>
      <c r="X90" s="170"/>
      <c r="Y90" s="170"/>
      <c r="Z90" s="170"/>
      <c r="AA90" s="170"/>
    </row>
    <row r="91" spans="1:27" ht="15.75" customHeight="1" x14ac:dyDescent="0.2">
      <c r="A91" s="170"/>
      <c r="B91" s="170"/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  <c r="S91" s="170"/>
      <c r="T91" s="170"/>
      <c r="U91" s="170"/>
      <c r="V91" s="170"/>
      <c r="W91" s="170"/>
      <c r="X91" s="170"/>
      <c r="Y91" s="170"/>
      <c r="Z91" s="170"/>
      <c r="AA91" s="170"/>
    </row>
    <row r="92" spans="1:27" ht="15.75" customHeight="1" x14ac:dyDescent="0.2">
      <c r="A92" s="170"/>
      <c r="B92" s="170"/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  <c r="V92" s="170"/>
      <c r="W92" s="170"/>
      <c r="X92" s="170"/>
      <c r="Y92" s="170"/>
      <c r="Z92" s="170"/>
      <c r="AA92" s="170"/>
    </row>
    <row r="93" spans="1:27" ht="15.75" customHeight="1" x14ac:dyDescent="0.2">
      <c r="A93" s="170"/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</row>
    <row r="94" spans="1:27" ht="15.75" customHeight="1" x14ac:dyDescent="0.2">
      <c r="A94" s="170"/>
      <c r="B94" s="170"/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</row>
    <row r="95" spans="1:27" ht="15.75" customHeight="1" x14ac:dyDescent="0.2">
      <c r="A95" s="170"/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  <c r="V95" s="170"/>
      <c r="W95" s="170"/>
      <c r="X95" s="170"/>
      <c r="Y95" s="170"/>
      <c r="Z95" s="170"/>
      <c r="AA95" s="170"/>
    </row>
    <row r="96" spans="1:27" ht="15.75" customHeight="1" x14ac:dyDescent="0.2">
      <c r="A96" s="170"/>
      <c r="B96" s="170"/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  <c r="S96" s="170"/>
      <c r="T96" s="170"/>
      <c r="U96" s="170"/>
      <c r="V96" s="170"/>
      <c r="W96" s="170"/>
      <c r="X96" s="170"/>
      <c r="Y96" s="170"/>
      <c r="Z96" s="170"/>
      <c r="AA96" s="170"/>
    </row>
    <row r="97" spans="1:27" ht="15.75" customHeight="1" x14ac:dyDescent="0.2">
      <c r="A97" s="170"/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  <c r="AA97" s="170"/>
    </row>
    <row r="98" spans="1:27" ht="15.75" customHeight="1" x14ac:dyDescent="0.2">
      <c r="A98" s="170"/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  <c r="AA98" s="170"/>
    </row>
    <row r="99" spans="1:27" ht="15.75" customHeight="1" x14ac:dyDescent="0.2">
      <c r="A99" s="170"/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  <c r="S99" s="170"/>
      <c r="T99" s="170"/>
      <c r="U99" s="170"/>
      <c r="V99" s="170"/>
      <c r="W99" s="170"/>
      <c r="X99" s="170"/>
      <c r="Y99" s="170"/>
      <c r="Z99" s="170"/>
      <c r="AA99" s="170"/>
    </row>
    <row r="100" spans="1:27" ht="15.75" customHeight="1" x14ac:dyDescent="0.2">
      <c r="A100" s="170"/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  <c r="S100" s="170"/>
      <c r="T100" s="170"/>
      <c r="U100" s="170"/>
      <c r="V100" s="170"/>
      <c r="W100" s="170"/>
      <c r="X100" s="170"/>
      <c r="Y100" s="170"/>
      <c r="Z100" s="170"/>
      <c r="AA100" s="170"/>
    </row>
    <row r="101" spans="1:27" ht="15.75" customHeight="1" x14ac:dyDescent="0.2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  <c r="AA101" s="170"/>
    </row>
    <row r="102" spans="1:27" ht="15.75" customHeight="1" x14ac:dyDescent="0.2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  <c r="V102" s="170"/>
      <c r="W102" s="170"/>
      <c r="X102" s="170"/>
      <c r="Y102" s="170"/>
      <c r="Z102" s="170"/>
      <c r="AA102" s="170"/>
    </row>
    <row r="103" spans="1:27" ht="15.75" customHeight="1" x14ac:dyDescent="0.2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  <c r="R103" s="170"/>
      <c r="S103" s="170"/>
      <c r="T103" s="170"/>
      <c r="U103" s="170"/>
      <c r="V103" s="170"/>
      <c r="W103" s="170"/>
      <c r="X103" s="170"/>
      <c r="Y103" s="170"/>
      <c r="Z103" s="170"/>
      <c r="AA103" s="170"/>
    </row>
    <row r="104" spans="1:27" ht="15.75" customHeight="1" x14ac:dyDescent="0.2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  <c r="V104" s="170"/>
      <c r="W104" s="170"/>
      <c r="X104" s="170"/>
      <c r="Y104" s="170"/>
      <c r="Z104" s="170"/>
      <c r="AA104" s="170"/>
    </row>
    <row r="105" spans="1:27" ht="15.75" customHeight="1" x14ac:dyDescent="0.2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  <c r="V105" s="170"/>
      <c r="W105" s="170"/>
      <c r="X105" s="170"/>
      <c r="Y105" s="170"/>
      <c r="Z105" s="170"/>
      <c r="AA105" s="170"/>
    </row>
    <row r="106" spans="1:27" ht="15.75" customHeight="1" x14ac:dyDescent="0.2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  <c r="V106" s="170"/>
      <c r="W106" s="170"/>
      <c r="X106" s="170"/>
      <c r="Y106" s="170"/>
      <c r="Z106" s="170"/>
      <c r="AA106" s="170"/>
    </row>
    <row r="107" spans="1:27" ht="15.75" customHeight="1" x14ac:dyDescent="0.2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  <c r="V107" s="170"/>
      <c r="W107" s="170"/>
      <c r="X107" s="170"/>
      <c r="Y107" s="170"/>
      <c r="Z107" s="170"/>
      <c r="AA107" s="170"/>
    </row>
    <row r="108" spans="1:27" ht="15.75" customHeight="1" x14ac:dyDescent="0.2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Z108" s="170"/>
      <c r="AA108" s="170"/>
    </row>
    <row r="109" spans="1:27" ht="15.75" customHeight="1" x14ac:dyDescent="0.2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  <c r="R109" s="170"/>
      <c r="S109" s="170"/>
      <c r="T109" s="170"/>
      <c r="U109" s="170"/>
      <c r="V109" s="170"/>
      <c r="W109" s="170"/>
      <c r="X109" s="170"/>
      <c r="Y109" s="170"/>
      <c r="Z109" s="170"/>
      <c r="AA109" s="170"/>
    </row>
    <row r="110" spans="1:27" ht="15.75" customHeight="1" x14ac:dyDescent="0.2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  <c r="R110" s="170"/>
      <c r="S110" s="170"/>
      <c r="T110" s="170"/>
      <c r="U110" s="170"/>
      <c r="V110" s="170"/>
      <c r="W110" s="170"/>
      <c r="X110" s="170"/>
      <c r="Y110" s="170"/>
      <c r="Z110" s="170"/>
      <c r="AA110" s="170"/>
    </row>
    <row r="111" spans="1:27" ht="15.75" customHeight="1" x14ac:dyDescent="0.2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  <c r="R111" s="170"/>
      <c r="S111" s="170"/>
      <c r="T111" s="170"/>
      <c r="U111" s="170"/>
      <c r="V111" s="170"/>
      <c r="W111" s="170"/>
      <c r="X111" s="170"/>
      <c r="Y111" s="170"/>
      <c r="Z111" s="170"/>
      <c r="AA111" s="170"/>
    </row>
    <row r="112" spans="1:27" ht="15.75" customHeight="1" x14ac:dyDescent="0.2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70"/>
      <c r="R112" s="170"/>
      <c r="S112" s="170"/>
      <c r="T112" s="170"/>
      <c r="U112" s="170"/>
      <c r="V112" s="170"/>
      <c r="W112" s="170"/>
      <c r="X112" s="170"/>
      <c r="Y112" s="170"/>
      <c r="Z112" s="170"/>
      <c r="AA112" s="170"/>
    </row>
    <row r="113" spans="1:27" ht="15.75" customHeight="1" x14ac:dyDescent="0.2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Z113" s="170"/>
      <c r="AA113" s="170"/>
    </row>
    <row r="114" spans="1:27" ht="15.75" customHeight="1" x14ac:dyDescent="0.2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0"/>
      <c r="R114" s="170"/>
      <c r="S114" s="170"/>
      <c r="T114" s="170"/>
      <c r="U114" s="170"/>
      <c r="V114" s="170"/>
      <c r="W114" s="170"/>
      <c r="X114" s="170"/>
      <c r="Y114" s="170"/>
      <c r="Z114" s="170"/>
      <c r="AA114" s="170"/>
    </row>
    <row r="115" spans="1:27" ht="15.75" customHeight="1" x14ac:dyDescent="0.2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  <c r="AA115" s="170"/>
    </row>
    <row r="116" spans="1:27" ht="15.75" customHeight="1" x14ac:dyDescent="0.2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  <c r="N116" s="170"/>
      <c r="O116" s="170"/>
      <c r="P116" s="170"/>
      <c r="Q116" s="170"/>
      <c r="R116" s="170"/>
      <c r="S116" s="170"/>
      <c r="T116" s="170"/>
      <c r="U116" s="170"/>
      <c r="V116" s="170"/>
      <c r="W116" s="170"/>
      <c r="X116" s="170"/>
      <c r="Y116" s="170"/>
      <c r="Z116" s="170"/>
      <c r="AA116" s="170"/>
    </row>
    <row r="117" spans="1:27" ht="15.75" customHeight="1" x14ac:dyDescent="0.2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  <c r="R117" s="170"/>
      <c r="S117" s="170"/>
      <c r="T117" s="170"/>
      <c r="U117" s="170"/>
      <c r="V117" s="170"/>
      <c r="W117" s="170"/>
      <c r="X117" s="170"/>
      <c r="Y117" s="170"/>
      <c r="Z117" s="170"/>
      <c r="AA117" s="170"/>
    </row>
    <row r="118" spans="1:27" ht="15.75" customHeight="1" x14ac:dyDescent="0.2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0"/>
      <c r="O118" s="170"/>
      <c r="P118" s="170"/>
      <c r="Q118" s="170"/>
      <c r="R118" s="170"/>
      <c r="S118" s="170"/>
      <c r="T118" s="170"/>
      <c r="U118" s="170"/>
      <c r="V118" s="170"/>
      <c r="W118" s="170"/>
      <c r="X118" s="170"/>
      <c r="Y118" s="170"/>
      <c r="Z118" s="170"/>
      <c r="AA118" s="170"/>
    </row>
    <row r="119" spans="1:27" ht="15.75" customHeight="1" x14ac:dyDescent="0.2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70"/>
      <c r="R119" s="170"/>
      <c r="S119" s="170"/>
      <c r="T119" s="170"/>
      <c r="U119" s="170"/>
      <c r="V119" s="170"/>
      <c r="W119" s="170"/>
      <c r="X119" s="170"/>
      <c r="Y119" s="170"/>
      <c r="Z119" s="170"/>
      <c r="AA119" s="170"/>
    </row>
    <row r="120" spans="1:27" ht="15.75" customHeight="1" x14ac:dyDescent="0.2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  <c r="N120" s="170"/>
      <c r="O120" s="170"/>
      <c r="P120" s="170"/>
      <c r="Q120" s="170"/>
      <c r="R120" s="170"/>
      <c r="S120" s="170"/>
      <c r="T120" s="170"/>
      <c r="U120" s="170"/>
      <c r="V120" s="170"/>
      <c r="W120" s="170"/>
      <c r="X120" s="170"/>
      <c r="Y120" s="170"/>
      <c r="Z120" s="170"/>
      <c r="AA120" s="170"/>
    </row>
    <row r="121" spans="1:27" ht="15.75" customHeight="1" x14ac:dyDescent="0.2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  <c r="R121" s="170"/>
      <c r="S121" s="170"/>
      <c r="T121" s="170"/>
      <c r="U121" s="170"/>
      <c r="V121" s="170"/>
      <c r="W121" s="170"/>
      <c r="X121" s="170"/>
      <c r="Y121" s="170"/>
      <c r="Z121" s="170"/>
      <c r="AA121" s="170"/>
    </row>
    <row r="122" spans="1:27" ht="15.75" customHeight="1" x14ac:dyDescent="0.2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  <c r="N122" s="170"/>
      <c r="O122" s="170"/>
      <c r="P122" s="170"/>
      <c r="Q122" s="170"/>
      <c r="R122" s="170"/>
      <c r="S122" s="170"/>
      <c r="T122" s="170"/>
      <c r="U122" s="170"/>
      <c r="V122" s="170"/>
      <c r="W122" s="170"/>
      <c r="X122" s="170"/>
      <c r="Y122" s="170"/>
      <c r="Z122" s="170"/>
      <c r="AA122" s="170"/>
    </row>
    <row r="123" spans="1:27" ht="15.75" customHeight="1" x14ac:dyDescent="0.2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  <c r="K123" s="170"/>
      <c r="L123" s="170"/>
      <c r="M123" s="170"/>
      <c r="N123" s="170"/>
      <c r="O123" s="170"/>
      <c r="P123" s="170"/>
      <c r="Q123" s="170"/>
      <c r="R123" s="170"/>
      <c r="S123" s="170"/>
      <c r="T123" s="170"/>
      <c r="U123" s="170"/>
      <c r="V123" s="170"/>
      <c r="W123" s="170"/>
      <c r="X123" s="170"/>
      <c r="Y123" s="170"/>
      <c r="Z123" s="170"/>
      <c r="AA123" s="170"/>
    </row>
    <row r="124" spans="1:27" ht="15.75" customHeight="1" x14ac:dyDescent="0.2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  <c r="N124" s="170"/>
      <c r="O124" s="170"/>
      <c r="P124" s="170"/>
      <c r="Q124" s="170"/>
      <c r="R124" s="170"/>
      <c r="S124" s="170"/>
      <c r="T124" s="170"/>
      <c r="U124" s="170"/>
      <c r="V124" s="170"/>
      <c r="W124" s="170"/>
      <c r="X124" s="170"/>
      <c r="Y124" s="170"/>
      <c r="Z124" s="170"/>
      <c r="AA124" s="170"/>
    </row>
    <row r="125" spans="1:27" ht="15.75" customHeight="1" x14ac:dyDescent="0.2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  <c r="K125" s="170"/>
      <c r="L125" s="170"/>
      <c r="M125" s="170"/>
      <c r="N125" s="170"/>
      <c r="O125" s="170"/>
      <c r="P125" s="170"/>
      <c r="Q125" s="170"/>
      <c r="R125" s="170"/>
      <c r="S125" s="170"/>
      <c r="T125" s="170"/>
      <c r="U125" s="170"/>
      <c r="V125" s="170"/>
      <c r="W125" s="170"/>
      <c r="X125" s="170"/>
      <c r="Y125" s="170"/>
      <c r="Z125" s="170"/>
      <c r="AA125" s="170"/>
    </row>
    <row r="126" spans="1:27" ht="15.75" customHeight="1" x14ac:dyDescent="0.2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  <c r="K126" s="170"/>
      <c r="L126" s="170"/>
      <c r="M126" s="170"/>
      <c r="N126" s="170"/>
      <c r="O126" s="170"/>
      <c r="P126" s="170"/>
      <c r="Q126" s="170"/>
      <c r="R126" s="170"/>
      <c r="S126" s="170"/>
      <c r="T126" s="170"/>
      <c r="U126" s="170"/>
      <c r="V126" s="170"/>
      <c r="W126" s="170"/>
      <c r="X126" s="170"/>
      <c r="Y126" s="170"/>
      <c r="Z126" s="170"/>
      <c r="AA126" s="170"/>
    </row>
    <row r="127" spans="1:27" ht="15.75" customHeight="1" x14ac:dyDescent="0.2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  <c r="K127" s="170"/>
      <c r="L127" s="170"/>
      <c r="M127" s="170"/>
      <c r="N127" s="170"/>
      <c r="O127" s="170"/>
      <c r="P127" s="170"/>
      <c r="Q127" s="170"/>
      <c r="R127" s="170"/>
      <c r="S127" s="170"/>
      <c r="T127" s="170"/>
      <c r="U127" s="170"/>
      <c r="V127" s="170"/>
      <c r="W127" s="170"/>
      <c r="X127" s="170"/>
      <c r="Y127" s="170"/>
      <c r="Z127" s="170"/>
      <c r="AA127" s="170"/>
    </row>
    <row r="128" spans="1:27" ht="15.75" customHeight="1" x14ac:dyDescent="0.2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  <c r="N128" s="170"/>
      <c r="O128" s="170"/>
      <c r="P128" s="170"/>
      <c r="Q128" s="170"/>
      <c r="R128" s="170"/>
      <c r="S128" s="170"/>
      <c r="T128" s="170"/>
      <c r="U128" s="170"/>
      <c r="V128" s="170"/>
      <c r="W128" s="170"/>
      <c r="X128" s="170"/>
      <c r="Y128" s="170"/>
      <c r="Z128" s="170"/>
      <c r="AA128" s="170"/>
    </row>
    <row r="129" spans="1:27" ht="15.75" customHeight="1" x14ac:dyDescent="0.2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  <c r="K129" s="170"/>
      <c r="L129" s="170"/>
      <c r="M129" s="170"/>
      <c r="N129" s="170"/>
      <c r="O129" s="170"/>
      <c r="P129" s="170"/>
      <c r="Q129" s="170"/>
      <c r="R129" s="170"/>
      <c r="S129" s="170"/>
      <c r="T129" s="170"/>
      <c r="U129" s="170"/>
      <c r="V129" s="170"/>
      <c r="W129" s="170"/>
      <c r="X129" s="170"/>
      <c r="Y129" s="170"/>
      <c r="Z129" s="170"/>
      <c r="AA129" s="170"/>
    </row>
    <row r="130" spans="1:27" ht="15.75" customHeight="1" x14ac:dyDescent="0.2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  <c r="N130" s="170"/>
      <c r="O130" s="170"/>
      <c r="P130" s="170"/>
      <c r="Q130" s="170"/>
      <c r="R130" s="170"/>
      <c r="S130" s="170"/>
      <c r="T130" s="170"/>
      <c r="U130" s="170"/>
      <c r="V130" s="170"/>
      <c r="W130" s="170"/>
      <c r="X130" s="170"/>
      <c r="Y130" s="170"/>
      <c r="Z130" s="170"/>
      <c r="AA130" s="170"/>
    </row>
    <row r="131" spans="1:27" ht="15.75" customHeight="1" x14ac:dyDescent="0.2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  <c r="N131" s="170"/>
      <c r="O131" s="170"/>
      <c r="P131" s="170"/>
      <c r="Q131" s="170"/>
      <c r="R131" s="170"/>
      <c r="S131" s="170"/>
      <c r="T131" s="170"/>
      <c r="U131" s="170"/>
      <c r="V131" s="170"/>
      <c r="W131" s="170"/>
      <c r="X131" s="170"/>
      <c r="Y131" s="170"/>
      <c r="Z131" s="170"/>
      <c r="AA131" s="170"/>
    </row>
    <row r="132" spans="1:27" ht="15.75" customHeight="1" x14ac:dyDescent="0.2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  <c r="R132" s="170"/>
      <c r="S132" s="170"/>
      <c r="T132" s="170"/>
      <c r="U132" s="170"/>
      <c r="V132" s="170"/>
      <c r="W132" s="170"/>
      <c r="X132" s="170"/>
      <c r="Y132" s="170"/>
      <c r="Z132" s="170"/>
      <c r="AA132" s="170"/>
    </row>
    <row r="133" spans="1:27" ht="15.75" customHeight="1" x14ac:dyDescent="0.2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  <c r="N133" s="170"/>
      <c r="O133" s="170"/>
      <c r="P133" s="170"/>
      <c r="Q133" s="170"/>
      <c r="R133" s="170"/>
      <c r="S133" s="170"/>
      <c r="T133" s="170"/>
      <c r="U133" s="170"/>
      <c r="V133" s="170"/>
      <c r="W133" s="170"/>
      <c r="X133" s="170"/>
      <c r="Y133" s="170"/>
      <c r="Z133" s="170"/>
      <c r="AA133" s="170"/>
    </row>
    <row r="134" spans="1:27" ht="15.75" customHeight="1" x14ac:dyDescent="0.2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70"/>
      <c r="R134" s="170"/>
      <c r="S134" s="170"/>
      <c r="T134" s="170"/>
      <c r="U134" s="170"/>
      <c r="V134" s="170"/>
      <c r="W134" s="170"/>
      <c r="X134" s="170"/>
      <c r="Y134" s="170"/>
      <c r="Z134" s="170"/>
      <c r="AA134" s="170"/>
    </row>
    <row r="135" spans="1:27" ht="15.75" customHeight="1" x14ac:dyDescent="0.2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70"/>
      <c r="R135" s="170"/>
      <c r="S135" s="170"/>
      <c r="T135" s="170"/>
      <c r="U135" s="170"/>
      <c r="V135" s="170"/>
      <c r="W135" s="170"/>
      <c r="X135" s="170"/>
      <c r="Y135" s="170"/>
      <c r="Z135" s="170"/>
      <c r="AA135" s="170"/>
    </row>
    <row r="136" spans="1:27" ht="15.75" customHeight="1" x14ac:dyDescent="0.2">
      <c r="A136" s="170"/>
      <c r="B136" s="170"/>
      <c r="C136" s="170"/>
      <c r="D136" s="170"/>
      <c r="E136" s="170"/>
      <c r="F136" s="170"/>
      <c r="G136" s="170"/>
      <c r="H136" s="170"/>
      <c r="I136" s="170"/>
      <c r="J136" s="170"/>
      <c r="K136" s="170"/>
      <c r="L136" s="170"/>
      <c r="M136" s="170"/>
      <c r="N136" s="170"/>
      <c r="O136" s="170"/>
      <c r="P136" s="170"/>
      <c r="Q136" s="170"/>
      <c r="R136" s="170"/>
      <c r="S136" s="170"/>
      <c r="T136" s="170"/>
      <c r="U136" s="170"/>
      <c r="V136" s="170"/>
      <c r="W136" s="170"/>
      <c r="X136" s="170"/>
      <c r="Y136" s="170"/>
      <c r="Z136" s="170"/>
      <c r="AA136" s="170"/>
    </row>
    <row r="137" spans="1:27" ht="15.75" customHeight="1" x14ac:dyDescent="0.2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70"/>
      <c r="R137" s="170"/>
      <c r="S137" s="170"/>
      <c r="T137" s="170"/>
      <c r="U137" s="170"/>
      <c r="V137" s="170"/>
      <c r="W137" s="170"/>
      <c r="X137" s="170"/>
      <c r="Y137" s="170"/>
      <c r="Z137" s="170"/>
      <c r="AA137" s="170"/>
    </row>
    <row r="138" spans="1:27" ht="15.75" customHeight="1" x14ac:dyDescent="0.2">
      <c r="A138" s="170"/>
      <c r="B138" s="170"/>
      <c r="C138" s="170"/>
      <c r="D138" s="170"/>
      <c r="E138" s="170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170"/>
      <c r="R138" s="170"/>
      <c r="S138" s="170"/>
      <c r="T138" s="170"/>
      <c r="U138" s="170"/>
      <c r="V138" s="170"/>
      <c r="W138" s="170"/>
      <c r="X138" s="170"/>
      <c r="Y138" s="170"/>
      <c r="Z138" s="170"/>
      <c r="AA138" s="170"/>
    </row>
    <row r="139" spans="1:27" ht="15.75" customHeight="1" x14ac:dyDescent="0.2">
      <c r="A139" s="170"/>
      <c r="B139" s="170"/>
      <c r="C139" s="170"/>
      <c r="D139" s="170"/>
      <c r="E139" s="170"/>
      <c r="F139" s="170"/>
      <c r="G139" s="170"/>
      <c r="H139" s="170"/>
      <c r="I139" s="170"/>
      <c r="J139" s="170"/>
      <c r="K139" s="170"/>
      <c r="L139" s="170"/>
      <c r="M139" s="170"/>
      <c r="N139" s="170"/>
      <c r="O139" s="170"/>
      <c r="P139" s="170"/>
      <c r="Q139" s="170"/>
      <c r="R139" s="170"/>
      <c r="S139" s="170"/>
      <c r="T139" s="170"/>
      <c r="U139" s="170"/>
      <c r="V139" s="170"/>
      <c r="W139" s="170"/>
      <c r="X139" s="170"/>
      <c r="Y139" s="170"/>
      <c r="Z139" s="170"/>
      <c r="AA139" s="170"/>
    </row>
    <row r="140" spans="1:27" ht="15.75" customHeight="1" x14ac:dyDescent="0.2">
      <c r="A140" s="170"/>
      <c r="B140" s="170"/>
      <c r="C140" s="170"/>
      <c r="D140" s="170"/>
      <c r="E140" s="170"/>
      <c r="F140" s="170"/>
      <c r="G140" s="170"/>
      <c r="H140" s="170"/>
      <c r="I140" s="170"/>
      <c r="J140" s="170"/>
      <c r="K140" s="170"/>
      <c r="L140" s="170"/>
      <c r="M140" s="170"/>
      <c r="N140" s="170"/>
      <c r="O140" s="170"/>
      <c r="P140" s="170"/>
      <c r="Q140" s="170"/>
      <c r="R140" s="170"/>
      <c r="S140" s="170"/>
      <c r="T140" s="170"/>
      <c r="U140" s="170"/>
      <c r="V140" s="170"/>
      <c r="W140" s="170"/>
      <c r="X140" s="170"/>
      <c r="Y140" s="170"/>
      <c r="Z140" s="170"/>
      <c r="AA140" s="170"/>
    </row>
    <row r="141" spans="1:27" ht="15.75" customHeight="1" x14ac:dyDescent="0.2">
      <c r="A141" s="170"/>
      <c r="B141" s="170"/>
      <c r="C141" s="170"/>
      <c r="D141" s="170"/>
      <c r="E141" s="170"/>
      <c r="F141" s="170"/>
      <c r="G141" s="170"/>
      <c r="H141" s="170"/>
      <c r="I141" s="170"/>
      <c r="J141" s="170"/>
      <c r="K141" s="170"/>
      <c r="L141" s="170"/>
      <c r="M141" s="170"/>
      <c r="N141" s="170"/>
      <c r="O141" s="170"/>
      <c r="P141" s="170"/>
      <c r="Q141" s="170"/>
      <c r="R141" s="170"/>
      <c r="S141" s="170"/>
      <c r="T141" s="170"/>
      <c r="U141" s="170"/>
      <c r="V141" s="170"/>
      <c r="W141" s="170"/>
      <c r="X141" s="170"/>
      <c r="Y141" s="170"/>
      <c r="Z141" s="170"/>
      <c r="AA141" s="170"/>
    </row>
    <row r="142" spans="1:27" ht="15.75" customHeight="1" x14ac:dyDescent="0.2">
      <c r="A142" s="170"/>
      <c r="B142" s="170"/>
      <c r="C142" s="170"/>
      <c r="D142" s="170"/>
      <c r="E142" s="170"/>
      <c r="F142" s="170"/>
      <c r="G142" s="170"/>
      <c r="H142" s="170"/>
      <c r="I142" s="170"/>
      <c r="J142" s="170"/>
      <c r="K142" s="170"/>
      <c r="L142" s="170"/>
      <c r="M142" s="170"/>
      <c r="N142" s="170"/>
      <c r="O142" s="170"/>
      <c r="P142" s="170"/>
      <c r="Q142" s="170"/>
      <c r="R142" s="170"/>
      <c r="S142" s="170"/>
      <c r="T142" s="170"/>
      <c r="U142" s="170"/>
      <c r="V142" s="170"/>
      <c r="W142" s="170"/>
      <c r="X142" s="170"/>
      <c r="Y142" s="170"/>
      <c r="Z142" s="170"/>
      <c r="AA142" s="170"/>
    </row>
    <row r="143" spans="1:27" ht="15.75" customHeight="1" x14ac:dyDescent="0.2">
      <c r="A143" s="170"/>
      <c r="B143" s="170"/>
      <c r="C143" s="170"/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0"/>
      <c r="Q143" s="170"/>
      <c r="R143" s="170"/>
      <c r="S143" s="170"/>
      <c r="T143" s="170"/>
      <c r="U143" s="170"/>
      <c r="V143" s="170"/>
      <c r="W143" s="170"/>
      <c r="X143" s="170"/>
      <c r="Y143" s="170"/>
      <c r="Z143" s="170"/>
      <c r="AA143" s="170"/>
    </row>
    <row r="144" spans="1:27" ht="15.75" customHeight="1" x14ac:dyDescent="0.2">
      <c r="A144" s="170"/>
      <c r="B144" s="170"/>
      <c r="C144" s="170"/>
      <c r="D144" s="170"/>
      <c r="E144" s="170"/>
      <c r="F144" s="170"/>
      <c r="G144" s="170"/>
      <c r="H144" s="170"/>
      <c r="I144" s="170"/>
      <c r="J144" s="170"/>
      <c r="K144" s="170"/>
      <c r="L144" s="170"/>
      <c r="M144" s="170"/>
      <c r="N144" s="170"/>
      <c r="O144" s="170"/>
      <c r="P144" s="170"/>
      <c r="Q144" s="170"/>
      <c r="R144" s="170"/>
      <c r="S144" s="170"/>
      <c r="T144" s="170"/>
      <c r="U144" s="170"/>
      <c r="V144" s="170"/>
      <c r="W144" s="170"/>
      <c r="X144" s="170"/>
      <c r="Y144" s="170"/>
      <c r="Z144" s="170"/>
      <c r="AA144" s="170"/>
    </row>
    <row r="145" spans="1:27" ht="15.75" customHeight="1" x14ac:dyDescent="0.2">
      <c r="A145" s="170"/>
      <c r="B145" s="170"/>
      <c r="C145" s="170"/>
      <c r="D145" s="170"/>
      <c r="E145" s="170"/>
      <c r="F145" s="170"/>
      <c r="G145" s="170"/>
      <c r="H145" s="170"/>
      <c r="I145" s="170"/>
      <c r="J145" s="170"/>
      <c r="K145" s="170"/>
      <c r="L145" s="170"/>
      <c r="M145" s="170"/>
      <c r="N145" s="170"/>
      <c r="O145" s="170"/>
      <c r="P145" s="170"/>
      <c r="Q145" s="170"/>
      <c r="R145" s="170"/>
      <c r="S145" s="170"/>
      <c r="T145" s="170"/>
      <c r="U145" s="170"/>
      <c r="V145" s="170"/>
      <c r="W145" s="170"/>
      <c r="X145" s="170"/>
      <c r="Y145" s="170"/>
      <c r="Z145" s="170"/>
      <c r="AA145" s="170"/>
    </row>
    <row r="146" spans="1:27" ht="15.75" customHeight="1" x14ac:dyDescent="0.2">
      <c r="A146" s="170"/>
      <c r="B146" s="170"/>
      <c r="C146" s="170"/>
      <c r="D146" s="170"/>
      <c r="E146" s="170"/>
      <c r="F146" s="170"/>
      <c r="G146" s="170"/>
      <c r="H146" s="170"/>
      <c r="I146" s="170"/>
      <c r="J146" s="170"/>
      <c r="K146" s="170"/>
      <c r="L146" s="170"/>
      <c r="M146" s="170"/>
      <c r="N146" s="170"/>
      <c r="O146" s="170"/>
      <c r="P146" s="170"/>
      <c r="Q146" s="170"/>
      <c r="R146" s="170"/>
      <c r="S146" s="170"/>
      <c r="T146" s="170"/>
      <c r="U146" s="170"/>
      <c r="V146" s="170"/>
      <c r="W146" s="170"/>
      <c r="X146" s="170"/>
      <c r="Y146" s="170"/>
      <c r="Z146" s="170"/>
      <c r="AA146" s="170"/>
    </row>
    <row r="147" spans="1:27" ht="15.75" customHeight="1" x14ac:dyDescent="0.2">
      <c r="A147" s="170"/>
      <c r="B147" s="170"/>
      <c r="C147" s="170"/>
      <c r="D147" s="170"/>
      <c r="E147" s="170"/>
      <c r="F147" s="170"/>
      <c r="G147" s="170"/>
      <c r="H147" s="170"/>
      <c r="I147" s="170"/>
      <c r="J147" s="170"/>
      <c r="K147" s="170"/>
      <c r="L147" s="170"/>
      <c r="M147" s="170"/>
      <c r="N147" s="170"/>
      <c r="O147" s="170"/>
      <c r="P147" s="170"/>
      <c r="Q147" s="170"/>
      <c r="R147" s="170"/>
      <c r="S147" s="170"/>
      <c r="T147" s="170"/>
      <c r="U147" s="170"/>
      <c r="V147" s="170"/>
      <c r="W147" s="170"/>
      <c r="X147" s="170"/>
      <c r="Y147" s="170"/>
      <c r="Z147" s="170"/>
      <c r="AA147" s="170"/>
    </row>
    <row r="148" spans="1:27" ht="15.75" customHeight="1" x14ac:dyDescent="0.2">
      <c r="A148" s="170"/>
      <c r="B148" s="170"/>
      <c r="C148" s="170"/>
      <c r="D148" s="170"/>
      <c r="E148" s="170"/>
      <c r="F148" s="170"/>
      <c r="G148" s="170"/>
      <c r="H148" s="170"/>
      <c r="I148" s="170"/>
      <c r="J148" s="170"/>
      <c r="K148" s="170"/>
      <c r="L148" s="170"/>
      <c r="M148" s="170"/>
      <c r="N148" s="170"/>
      <c r="O148" s="170"/>
      <c r="P148" s="170"/>
      <c r="Q148" s="170"/>
      <c r="R148" s="170"/>
      <c r="S148" s="170"/>
      <c r="T148" s="170"/>
      <c r="U148" s="170"/>
      <c r="V148" s="170"/>
      <c r="W148" s="170"/>
      <c r="X148" s="170"/>
      <c r="Y148" s="170"/>
      <c r="Z148" s="170"/>
      <c r="AA148" s="170"/>
    </row>
    <row r="149" spans="1:27" ht="15.75" customHeight="1" x14ac:dyDescent="0.2">
      <c r="A149" s="170"/>
      <c r="B149" s="170"/>
      <c r="C149" s="170"/>
      <c r="D149" s="170"/>
      <c r="E149" s="170"/>
      <c r="F149" s="170"/>
      <c r="G149" s="170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  <c r="R149" s="170"/>
      <c r="S149" s="170"/>
      <c r="T149" s="170"/>
      <c r="U149" s="170"/>
      <c r="V149" s="170"/>
      <c r="W149" s="170"/>
      <c r="X149" s="170"/>
      <c r="Y149" s="170"/>
      <c r="Z149" s="170"/>
      <c r="AA149" s="170"/>
    </row>
    <row r="150" spans="1:27" ht="15.75" customHeight="1" x14ac:dyDescent="0.2">
      <c r="A150" s="170"/>
      <c r="B150" s="170"/>
      <c r="C150" s="170"/>
      <c r="D150" s="170"/>
      <c r="E150" s="170"/>
      <c r="F150" s="170"/>
      <c r="G150" s="170"/>
      <c r="H150" s="170"/>
      <c r="I150" s="170"/>
      <c r="J150" s="170"/>
      <c r="K150" s="170"/>
      <c r="L150" s="170"/>
      <c r="M150" s="170"/>
      <c r="N150" s="170"/>
      <c r="O150" s="170"/>
      <c r="P150" s="170"/>
      <c r="Q150" s="170"/>
      <c r="R150" s="170"/>
      <c r="S150" s="170"/>
      <c r="T150" s="170"/>
      <c r="U150" s="170"/>
      <c r="V150" s="170"/>
      <c r="W150" s="170"/>
      <c r="X150" s="170"/>
      <c r="Y150" s="170"/>
      <c r="Z150" s="170"/>
      <c r="AA150" s="170"/>
    </row>
    <row r="151" spans="1:27" ht="15.75" customHeight="1" x14ac:dyDescent="0.2">
      <c r="A151" s="170"/>
      <c r="B151" s="170"/>
      <c r="C151" s="170"/>
      <c r="D151" s="170"/>
      <c r="E151" s="170"/>
      <c r="F151" s="170"/>
      <c r="G151" s="170"/>
      <c r="H151" s="170"/>
      <c r="I151" s="170"/>
      <c r="J151" s="170"/>
      <c r="K151" s="170"/>
      <c r="L151" s="170"/>
      <c r="M151" s="170"/>
      <c r="N151" s="170"/>
      <c r="O151" s="170"/>
      <c r="P151" s="170"/>
      <c r="Q151" s="170"/>
      <c r="R151" s="170"/>
      <c r="S151" s="170"/>
      <c r="T151" s="170"/>
      <c r="U151" s="170"/>
      <c r="V151" s="170"/>
      <c r="W151" s="170"/>
      <c r="X151" s="170"/>
      <c r="Y151" s="170"/>
      <c r="Z151" s="170"/>
      <c r="AA151" s="170"/>
    </row>
    <row r="152" spans="1:27" ht="15.75" customHeight="1" x14ac:dyDescent="0.2">
      <c r="A152" s="170"/>
      <c r="B152" s="170"/>
      <c r="C152" s="170"/>
      <c r="D152" s="170"/>
      <c r="E152" s="170"/>
      <c r="F152" s="170"/>
      <c r="G152" s="170"/>
      <c r="H152" s="170"/>
      <c r="I152" s="170"/>
      <c r="J152" s="170"/>
      <c r="K152" s="170"/>
      <c r="L152" s="170"/>
      <c r="M152" s="170"/>
      <c r="N152" s="170"/>
      <c r="O152" s="170"/>
      <c r="P152" s="170"/>
      <c r="Q152" s="170"/>
      <c r="R152" s="170"/>
      <c r="S152" s="170"/>
      <c r="T152" s="170"/>
      <c r="U152" s="170"/>
      <c r="V152" s="170"/>
      <c r="W152" s="170"/>
      <c r="X152" s="170"/>
      <c r="Y152" s="170"/>
      <c r="Z152" s="170"/>
      <c r="AA152" s="170"/>
    </row>
    <row r="153" spans="1:27" ht="15.75" customHeight="1" x14ac:dyDescent="0.2">
      <c r="A153" s="170"/>
      <c r="B153" s="170"/>
      <c r="C153" s="170"/>
      <c r="D153" s="170"/>
      <c r="E153" s="170"/>
      <c r="F153" s="170"/>
      <c r="G153" s="170"/>
      <c r="H153" s="170"/>
      <c r="I153" s="170"/>
      <c r="J153" s="170"/>
      <c r="K153" s="170"/>
      <c r="L153" s="170"/>
      <c r="M153" s="170"/>
      <c r="N153" s="170"/>
      <c r="O153" s="170"/>
      <c r="P153" s="170"/>
      <c r="Q153" s="170"/>
      <c r="R153" s="170"/>
      <c r="S153" s="170"/>
      <c r="T153" s="170"/>
      <c r="U153" s="170"/>
      <c r="V153" s="170"/>
      <c r="W153" s="170"/>
      <c r="X153" s="170"/>
      <c r="Y153" s="170"/>
      <c r="Z153" s="170"/>
      <c r="AA153" s="170"/>
    </row>
    <row r="154" spans="1:27" ht="15.75" customHeight="1" x14ac:dyDescent="0.2">
      <c r="A154" s="170"/>
      <c r="B154" s="170"/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  <c r="R154" s="170"/>
      <c r="S154" s="170"/>
      <c r="T154" s="170"/>
      <c r="U154" s="170"/>
      <c r="V154" s="170"/>
      <c r="W154" s="170"/>
      <c r="X154" s="170"/>
      <c r="Y154" s="170"/>
      <c r="Z154" s="170"/>
      <c r="AA154" s="170"/>
    </row>
    <row r="155" spans="1:27" ht="15.75" customHeight="1" x14ac:dyDescent="0.2">
      <c r="A155" s="170"/>
      <c r="B155" s="170"/>
      <c r="C155" s="170"/>
      <c r="D155" s="170"/>
      <c r="E155" s="170"/>
      <c r="F155" s="170"/>
      <c r="G155" s="170"/>
      <c r="H155" s="170"/>
      <c r="I155" s="170"/>
      <c r="J155" s="170"/>
      <c r="K155" s="170"/>
      <c r="L155" s="170"/>
      <c r="M155" s="170"/>
      <c r="N155" s="170"/>
      <c r="O155" s="170"/>
      <c r="P155" s="170"/>
      <c r="Q155" s="170"/>
      <c r="R155" s="170"/>
      <c r="S155" s="170"/>
      <c r="T155" s="170"/>
      <c r="U155" s="170"/>
      <c r="V155" s="170"/>
      <c r="W155" s="170"/>
      <c r="X155" s="170"/>
      <c r="Y155" s="170"/>
      <c r="Z155" s="170"/>
      <c r="AA155" s="170"/>
    </row>
    <row r="156" spans="1:27" ht="15.75" customHeight="1" x14ac:dyDescent="0.2">
      <c r="A156" s="170"/>
      <c r="B156" s="170"/>
      <c r="C156" s="170"/>
      <c r="D156" s="170"/>
      <c r="E156" s="170"/>
      <c r="F156" s="170"/>
      <c r="G156" s="170"/>
      <c r="H156" s="170"/>
      <c r="I156" s="170"/>
      <c r="J156" s="170"/>
      <c r="K156" s="170"/>
      <c r="L156" s="170"/>
      <c r="M156" s="170"/>
      <c r="N156" s="170"/>
      <c r="O156" s="170"/>
      <c r="P156" s="170"/>
      <c r="Q156" s="170"/>
      <c r="R156" s="170"/>
      <c r="S156" s="170"/>
      <c r="T156" s="170"/>
      <c r="U156" s="170"/>
      <c r="V156" s="170"/>
      <c r="W156" s="170"/>
      <c r="X156" s="170"/>
      <c r="Y156" s="170"/>
      <c r="Z156" s="170"/>
      <c r="AA156" s="170"/>
    </row>
    <row r="157" spans="1:27" ht="15.75" customHeight="1" x14ac:dyDescent="0.2">
      <c r="A157" s="170"/>
      <c r="B157" s="170"/>
      <c r="C157" s="170"/>
      <c r="D157" s="170"/>
      <c r="E157" s="170"/>
      <c r="F157" s="170"/>
      <c r="G157" s="170"/>
      <c r="H157" s="170"/>
      <c r="I157" s="170"/>
      <c r="J157" s="170"/>
      <c r="K157" s="170"/>
      <c r="L157" s="170"/>
      <c r="M157" s="170"/>
      <c r="N157" s="170"/>
      <c r="O157" s="170"/>
      <c r="P157" s="170"/>
      <c r="Q157" s="170"/>
      <c r="R157" s="170"/>
      <c r="S157" s="170"/>
      <c r="T157" s="170"/>
      <c r="U157" s="170"/>
      <c r="V157" s="170"/>
      <c r="W157" s="170"/>
      <c r="X157" s="170"/>
      <c r="Y157" s="170"/>
      <c r="Z157" s="170"/>
      <c r="AA157" s="170"/>
    </row>
    <row r="158" spans="1:27" ht="15.75" customHeight="1" x14ac:dyDescent="0.2">
      <c r="A158" s="170"/>
      <c r="B158" s="170"/>
      <c r="C158" s="170"/>
      <c r="D158" s="170"/>
      <c r="E158" s="170"/>
      <c r="F158" s="170"/>
      <c r="G158" s="170"/>
      <c r="H158" s="170"/>
      <c r="I158" s="170"/>
      <c r="J158" s="170"/>
      <c r="K158" s="170"/>
      <c r="L158" s="170"/>
      <c r="M158" s="170"/>
      <c r="N158" s="170"/>
      <c r="O158" s="170"/>
      <c r="P158" s="170"/>
      <c r="Q158" s="170"/>
      <c r="R158" s="170"/>
      <c r="S158" s="170"/>
      <c r="T158" s="170"/>
      <c r="U158" s="170"/>
      <c r="V158" s="170"/>
      <c r="W158" s="170"/>
      <c r="X158" s="170"/>
      <c r="Y158" s="170"/>
      <c r="Z158" s="170"/>
      <c r="AA158" s="170"/>
    </row>
    <row r="159" spans="1:27" ht="15.75" customHeight="1" x14ac:dyDescent="0.2">
      <c r="A159" s="170"/>
      <c r="B159" s="170"/>
      <c r="C159" s="170"/>
      <c r="D159" s="170"/>
      <c r="E159" s="170"/>
      <c r="F159" s="170"/>
      <c r="G159" s="170"/>
      <c r="H159" s="170"/>
      <c r="I159" s="170"/>
      <c r="J159" s="170"/>
      <c r="K159" s="170"/>
      <c r="L159" s="170"/>
      <c r="M159" s="170"/>
      <c r="N159" s="170"/>
      <c r="O159" s="170"/>
      <c r="P159" s="170"/>
      <c r="Q159" s="170"/>
      <c r="R159" s="170"/>
      <c r="S159" s="170"/>
      <c r="T159" s="170"/>
      <c r="U159" s="170"/>
      <c r="V159" s="170"/>
      <c r="W159" s="170"/>
      <c r="X159" s="170"/>
      <c r="Y159" s="170"/>
      <c r="Z159" s="170"/>
      <c r="AA159" s="170"/>
    </row>
    <row r="160" spans="1:27" ht="15.75" customHeight="1" x14ac:dyDescent="0.2">
      <c r="A160" s="170"/>
      <c r="B160" s="170"/>
      <c r="C160" s="170"/>
      <c r="D160" s="170"/>
      <c r="E160" s="170"/>
      <c r="F160" s="170"/>
      <c r="G160" s="170"/>
      <c r="H160" s="170"/>
      <c r="I160" s="170"/>
      <c r="J160" s="170"/>
      <c r="K160" s="170"/>
      <c r="L160" s="170"/>
      <c r="M160" s="170"/>
      <c r="N160" s="170"/>
      <c r="O160" s="170"/>
      <c r="P160" s="170"/>
      <c r="Q160" s="170"/>
      <c r="R160" s="170"/>
      <c r="S160" s="170"/>
      <c r="T160" s="170"/>
      <c r="U160" s="170"/>
      <c r="V160" s="170"/>
      <c r="W160" s="170"/>
      <c r="X160" s="170"/>
      <c r="Y160" s="170"/>
      <c r="Z160" s="170"/>
      <c r="AA160" s="170"/>
    </row>
    <row r="161" spans="1:27" ht="15.75" customHeight="1" x14ac:dyDescent="0.2">
      <c r="A161" s="170"/>
      <c r="B161" s="170"/>
      <c r="C161" s="170"/>
      <c r="D161" s="170"/>
      <c r="E161" s="170"/>
      <c r="F161" s="170"/>
      <c r="G161" s="170"/>
      <c r="H161" s="170"/>
      <c r="I161" s="170"/>
      <c r="J161" s="170"/>
      <c r="K161" s="170"/>
      <c r="L161" s="170"/>
      <c r="M161" s="170"/>
      <c r="N161" s="170"/>
      <c r="O161" s="170"/>
      <c r="P161" s="170"/>
      <c r="Q161" s="170"/>
      <c r="R161" s="170"/>
      <c r="S161" s="170"/>
      <c r="T161" s="170"/>
      <c r="U161" s="170"/>
      <c r="V161" s="170"/>
      <c r="W161" s="170"/>
      <c r="X161" s="170"/>
      <c r="Y161" s="170"/>
      <c r="Z161" s="170"/>
      <c r="AA161" s="170"/>
    </row>
    <row r="162" spans="1:27" ht="15.75" customHeight="1" x14ac:dyDescent="0.2">
      <c r="A162" s="170"/>
      <c r="B162" s="170"/>
      <c r="C162" s="170"/>
      <c r="D162" s="170"/>
      <c r="E162" s="170"/>
      <c r="F162" s="170"/>
      <c r="G162" s="170"/>
      <c r="H162" s="170"/>
      <c r="I162" s="170"/>
      <c r="J162" s="170"/>
      <c r="K162" s="170"/>
      <c r="L162" s="170"/>
      <c r="M162" s="170"/>
      <c r="N162" s="170"/>
      <c r="O162" s="170"/>
      <c r="P162" s="170"/>
      <c r="Q162" s="170"/>
      <c r="R162" s="170"/>
      <c r="S162" s="170"/>
      <c r="T162" s="170"/>
      <c r="U162" s="170"/>
      <c r="V162" s="170"/>
      <c r="W162" s="170"/>
      <c r="X162" s="170"/>
      <c r="Y162" s="170"/>
      <c r="Z162" s="170"/>
      <c r="AA162" s="170"/>
    </row>
    <row r="163" spans="1:27" ht="15.75" customHeight="1" x14ac:dyDescent="0.2">
      <c r="A163" s="170"/>
      <c r="B163" s="170"/>
      <c r="C163" s="170"/>
      <c r="D163" s="170"/>
      <c r="E163" s="170"/>
      <c r="F163" s="170"/>
      <c r="G163" s="170"/>
      <c r="H163" s="170"/>
      <c r="I163" s="170"/>
      <c r="J163" s="170"/>
      <c r="K163" s="170"/>
      <c r="L163" s="170"/>
      <c r="M163" s="170"/>
      <c r="N163" s="170"/>
      <c r="O163" s="170"/>
      <c r="P163" s="170"/>
      <c r="Q163" s="170"/>
      <c r="R163" s="170"/>
      <c r="S163" s="170"/>
      <c r="T163" s="170"/>
      <c r="U163" s="170"/>
      <c r="V163" s="170"/>
      <c r="W163" s="170"/>
      <c r="X163" s="170"/>
      <c r="Y163" s="170"/>
      <c r="Z163" s="170"/>
      <c r="AA163" s="170"/>
    </row>
    <row r="164" spans="1:27" ht="15.75" customHeight="1" x14ac:dyDescent="0.2">
      <c r="A164" s="170"/>
      <c r="B164" s="170"/>
      <c r="C164" s="170"/>
      <c r="D164" s="170"/>
      <c r="E164" s="170"/>
      <c r="F164" s="170"/>
      <c r="G164" s="170"/>
      <c r="H164" s="170"/>
      <c r="I164" s="170"/>
      <c r="J164" s="170"/>
      <c r="K164" s="170"/>
      <c r="L164" s="170"/>
      <c r="M164" s="170"/>
      <c r="N164" s="170"/>
      <c r="O164" s="170"/>
      <c r="P164" s="170"/>
      <c r="Q164" s="170"/>
      <c r="R164" s="170"/>
      <c r="S164" s="170"/>
      <c r="T164" s="170"/>
      <c r="U164" s="170"/>
      <c r="V164" s="170"/>
      <c r="W164" s="170"/>
      <c r="X164" s="170"/>
      <c r="Y164" s="170"/>
      <c r="Z164" s="170"/>
      <c r="AA164" s="170"/>
    </row>
    <row r="165" spans="1:27" ht="15.75" customHeight="1" x14ac:dyDescent="0.2">
      <c r="A165" s="170"/>
      <c r="B165" s="170"/>
      <c r="C165" s="170"/>
      <c r="D165" s="170"/>
      <c r="E165" s="170"/>
      <c r="F165" s="170"/>
      <c r="G165" s="170"/>
      <c r="H165" s="170"/>
      <c r="I165" s="170"/>
      <c r="J165" s="170"/>
      <c r="K165" s="170"/>
      <c r="L165" s="170"/>
      <c r="M165" s="170"/>
      <c r="N165" s="170"/>
      <c r="O165" s="170"/>
      <c r="P165" s="170"/>
      <c r="Q165" s="170"/>
      <c r="R165" s="170"/>
      <c r="S165" s="170"/>
      <c r="T165" s="170"/>
      <c r="U165" s="170"/>
      <c r="V165" s="170"/>
      <c r="W165" s="170"/>
      <c r="X165" s="170"/>
      <c r="Y165" s="170"/>
      <c r="Z165" s="170"/>
      <c r="AA165" s="170"/>
    </row>
    <row r="166" spans="1:27" ht="15.75" customHeight="1" x14ac:dyDescent="0.2">
      <c r="A166" s="170"/>
      <c r="B166" s="170"/>
      <c r="C166" s="170"/>
      <c r="D166" s="170"/>
      <c r="E166" s="170"/>
      <c r="F166" s="170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0"/>
      <c r="R166" s="170"/>
      <c r="S166" s="170"/>
      <c r="T166" s="170"/>
      <c r="U166" s="170"/>
      <c r="V166" s="170"/>
      <c r="W166" s="170"/>
      <c r="X166" s="170"/>
      <c r="Y166" s="170"/>
      <c r="Z166" s="170"/>
      <c r="AA166" s="170"/>
    </row>
    <row r="167" spans="1:27" ht="15.75" customHeight="1" x14ac:dyDescent="0.2">
      <c r="A167" s="170"/>
      <c r="B167" s="170"/>
      <c r="C167" s="170"/>
      <c r="D167" s="170"/>
      <c r="E167" s="170"/>
      <c r="F167" s="170"/>
      <c r="G167" s="170"/>
      <c r="H167" s="170"/>
      <c r="I167" s="170"/>
      <c r="J167" s="170"/>
      <c r="K167" s="170"/>
      <c r="L167" s="170"/>
      <c r="M167" s="170"/>
      <c r="N167" s="170"/>
      <c r="O167" s="170"/>
      <c r="P167" s="170"/>
      <c r="Q167" s="170"/>
      <c r="R167" s="170"/>
      <c r="S167" s="170"/>
      <c r="T167" s="170"/>
      <c r="U167" s="170"/>
      <c r="V167" s="170"/>
      <c r="W167" s="170"/>
      <c r="X167" s="170"/>
      <c r="Y167" s="170"/>
      <c r="Z167" s="170"/>
      <c r="AA167" s="170"/>
    </row>
    <row r="168" spans="1:27" ht="15.75" customHeight="1" x14ac:dyDescent="0.2">
      <c r="A168" s="170"/>
      <c r="B168" s="170"/>
      <c r="C168" s="170"/>
      <c r="D168" s="170"/>
      <c r="E168" s="170"/>
      <c r="F168" s="170"/>
      <c r="G168" s="170"/>
      <c r="H168" s="170"/>
      <c r="I168" s="170"/>
      <c r="J168" s="170"/>
      <c r="K168" s="170"/>
      <c r="L168" s="170"/>
      <c r="M168" s="170"/>
      <c r="N168" s="170"/>
      <c r="O168" s="170"/>
      <c r="P168" s="170"/>
      <c r="Q168" s="170"/>
      <c r="R168" s="170"/>
      <c r="S168" s="170"/>
      <c r="T168" s="170"/>
      <c r="U168" s="170"/>
      <c r="V168" s="170"/>
      <c r="W168" s="170"/>
      <c r="X168" s="170"/>
      <c r="Y168" s="170"/>
      <c r="Z168" s="170"/>
      <c r="AA168" s="170"/>
    </row>
    <row r="169" spans="1:27" ht="15.75" customHeight="1" x14ac:dyDescent="0.2">
      <c r="A169" s="170"/>
      <c r="B169" s="170"/>
      <c r="C169" s="170"/>
      <c r="D169" s="170"/>
      <c r="E169" s="170"/>
      <c r="F169" s="170"/>
      <c r="G169" s="170"/>
      <c r="H169" s="170"/>
      <c r="I169" s="170"/>
      <c r="J169" s="170"/>
      <c r="K169" s="170"/>
      <c r="L169" s="170"/>
      <c r="M169" s="170"/>
      <c r="N169" s="170"/>
      <c r="O169" s="170"/>
      <c r="P169" s="170"/>
      <c r="Q169" s="170"/>
      <c r="R169" s="170"/>
      <c r="S169" s="170"/>
      <c r="T169" s="170"/>
      <c r="U169" s="170"/>
      <c r="V169" s="170"/>
      <c r="W169" s="170"/>
      <c r="X169" s="170"/>
      <c r="Y169" s="170"/>
      <c r="Z169" s="170"/>
      <c r="AA169" s="170"/>
    </row>
    <row r="170" spans="1:27" ht="15.75" customHeight="1" x14ac:dyDescent="0.2">
      <c r="A170" s="170"/>
      <c r="B170" s="170"/>
      <c r="C170" s="170"/>
      <c r="D170" s="170"/>
      <c r="E170" s="170"/>
      <c r="F170" s="170"/>
      <c r="G170" s="170"/>
      <c r="H170" s="170"/>
      <c r="I170" s="170"/>
      <c r="J170" s="170"/>
      <c r="K170" s="170"/>
      <c r="L170" s="170"/>
      <c r="M170" s="170"/>
      <c r="N170" s="170"/>
      <c r="O170" s="170"/>
      <c r="P170" s="170"/>
      <c r="Q170" s="170"/>
      <c r="R170" s="170"/>
      <c r="S170" s="170"/>
      <c r="T170" s="170"/>
      <c r="U170" s="170"/>
      <c r="V170" s="170"/>
      <c r="W170" s="170"/>
      <c r="X170" s="170"/>
      <c r="Y170" s="170"/>
      <c r="Z170" s="170"/>
      <c r="AA170" s="170"/>
    </row>
    <row r="171" spans="1:27" ht="15.75" customHeight="1" x14ac:dyDescent="0.2">
      <c r="A171" s="170"/>
      <c r="B171" s="170"/>
      <c r="C171" s="170"/>
      <c r="D171" s="170"/>
      <c r="E171" s="170"/>
      <c r="F171" s="170"/>
      <c r="G171" s="170"/>
      <c r="H171" s="170"/>
      <c r="I171" s="170"/>
      <c r="J171" s="170"/>
      <c r="K171" s="170"/>
      <c r="L171" s="170"/>
      <c r="M171" s="170"/>
      <c r="N171" s="170"/>
      <c r="O171" s="170"/>
      <c r="P171" s="170"/>
      <c r="Q171" s="170"/>
      <c r="R171" s="170"/>
      <c r="S171" s="170"/>
      <c r="T171" s="170"/>
      <c r="U171" s="170"/>
      <c r="V171" s="170"/>
      <c r="W171" s="170"/>
      <c r="X171" s="170"/>
      <c r="Y171" s="170"/>
      <c r="Z171" s="170"/>
      <c r="AA171" s="170"/>
    </row>
    <row r="172" spans="1:27" ht="15.75" customHeight="1" x14ac:dyDescent="0.2">
      <c r="A172" s="170"/>
      <c r="B172" s="170"/>
      <c r="C172" s="170"/>
      <c r="D172" s="170"/>
      <c r="E172" s="170"/>
      <c r="F172" s="170"/>
      <c r="G172" s="170"/>
      <c r="H172" s="170"/>
      <c r="I172" s="170"/>
      <c r="J172" s="170"/>
      <c r="K172" s="170"/>
      <c r="L172" s="170"/>
      <c r="M172" s="170"/>
      <c r="N172" s="170"/>
      <c r="O172" s="170"/>
      <c r="P172" s="170"/>
      <c r="Q172" s="170"/>
      <c r="R172" s="170"/>
      <c r="S172" s="170"/>
      <c r="T172" s="170"/>
      <c r="U172" s="170"/>
      <c r="V172" s="170"/>
      <c r="W172" s="170"/>
      <c r="X172" s="170"/>
      <c r="Y172" s="170"/>
      <c r="Z172" s="170"/>
      <c r="AA172" s="170"/>
    </row>
    <row r="173" spans="1:27" ht="15.75" customHeight="1" x14ac:dyDescent="0.2">
      <c r="A173" s="170"/>
      <c r="B173" s="170"/>
      <c r="C173" s="170"/>
      <c r="D173" s="170"/>
      <c r="E173" s="170"/>
      <c r="F173" s="170"/>
      <c r="G173" s="170"/>
      <c r="H173" s="170"/>
      <c r="I173" s="170"/>
      <c r="J173" s="170"/>
      <c r="K173" s="170"/>
      <c r="L173" s="170"/>
      <c r="M173" s="170"/>
      <c r="N173" s="170"/>
      <c r="O173" s="170"/>
      <c r="P173" s="170"/>
      <c r="Q173" s="170"/>
      <c r="R173" s="170"/>
      <c r="S173" s="170"/>
      <c r="T173" s="170"/>
      <c r="U173" s="170"/>
      <c r="V173" s="170"/>
      <c r="W173" s="170"/>
      <c r="X173" s="170"/>
      <c r="Y173" s="170"/>
      <c r="Z173" s="170"/>
      <c r="AA173" s="170"/>
    </row>
    <row r="174" spans="1:27" ht="15.75" customHeight="1" x14ac:dyDescent="0.2">
      <c r="A174" s="170"/>
      <c r="B174" s="170"/>
      <c r="C174" s="170"/>
      <c r="D174" s="170"/>
      <c r="E174" s="170"/>
      <c r="F174" s="170"/>
      <c r="G174" s="170"/>
      <c r="H174" s="170"/>
      <c r="I174" s="170"/>
      <c r="J174" s="170"/>
      <c r="K174" s="170"/>
      <c r="L174" s="170"/>
      <c r="M174" s="170"/>
      <c r="N174" s="170"/>
      <c r="O174" s="170"/>
      <c r="P174" s="170"/>
      <c r="Q174" s="170"/>
      <c r="R174" s="170"/>
      <c r="S174" s="170"/>
      <c r="T174" s="170"/>
      <c r="U174" s="170"/>
      <c r="V174" s="170"/>
      <c r="W174" s="170"/>
      <c r="X174" s="170"/>
      <c r="Y174" s="170"/>
      <c r="Z174" s="170"/>
      <c r="AA174" s="170"/>
    </row>
    <row r="175" spans="1:27" ht="15.75" customHeight="1" x14ac:dyDescent="0.2">
      <c r="A175" s="170"/>
      <c r="B175" s="170"/>
      <c r="C175" s="170"/>
      <c r="D175" s="170"/>
      <c r="E175" s="170"/>
      <c r="F175" s="170"/>
      <c r="G175" s="170"/>
      <c r="H175" s="170"/>
      <c r="I175" s="170"/>
      <c r="J175" s="170"/>
      <c r="K175" s="170"/>
      <c r="L175" s="170"/>
      <c r="M175" s="170"/>
      <c r="N175" s="170"/>
      <c r="O175" s="170"/>
      <c r="P175" s="170"/>
      <c r="Q175" s="170"/>
      <c r="R175" s="170"/>
      <c r="S175" s="170"/>
      <c r="T175" s="170"/>
      <c r="U175" s="170"/>
      <c r="V175" s="170"/>
      <c r="W175" s="170"/>
      <c r="X175" s="170"/>
      <c r="Y175" s="170"/>
      <c r="Z175" s="170"/>
      <c r="AA175" s="170"/>
    </row>
    <row r="176" spans="1:27" ht="15.75" customHeight="1" x14ac:dyDescent="0.2">
      <c r="A176" s="170"/>
      <c r="B176" s="170"/>
      <c r="C176" s="170"/>
      <c r="D176" s="170"/>
      <c r="E176" s="170"/>
      <c r="F176" s="170"/>
      <c r="G176" s="170"/>
      <c r="H176" s="170"/>
      <c r="I176" s="170"/>
      <c r="J176" s="170"/>
      <c r="K176" s="170"/>
      <c r="L176" s="170"/>
      <c r="M176" s="170"/>
      <c r="N176" s="170"/>
      <c r="O176" s="170"/>
      <c r="P176" s="170"/>
      <c r="Q176" s="170"/>
      <c r="R176" s="170"/>
      <c r="S176" s="170"/>
      <c r="T176" s="170"/>
      <c r="U176" s="170"/>
      <c r="V176" s="170"/>
      <c r="W176" s="170"/>
      <c r="X176" s="170"/>
      <c r="Y176" s="170"/>
      <c r="Z176" s="170"/>
      <c r="AA176" s="170"/>
    </row>
    <row r="177" spans="1:27" ht="15.75" customHeight="1" x14ac:dyDescent="0.2">
      <c r="A177" s="170"/>
      <c r="B177" s="170"/>
      <c r="C177" s="170"/>
      <c r="D177" s="170"/>
      <c r="E177" s="170"/>
      <c r="F177" s="170"/>
      <c r="G177" s="170"/>
      <c r="H177" s="170"/>
      <c r="I177" s="170"/>
      <c r="J177" s="170"/>
      <c r="K177" s="170"/>
      <c r="L177" s="170"/>
      <c r="M177" s="170"/>
      <c r="N177" s="170"/>
      <c r="O177" s="170"/>
      <c r="P177" s="170"/>
      <c r="Q177" s="170"/>
      <c r="R177" s="170"/>
      <c r="S177" s="170"/>
      <c r="T177" s="170"/>
      <c r="U177" s="170"/>
      <c r="V177" s="170"/>
      <c r="W177" s="170"/>
      <c r="X177" s="170"/>
      <c r="Y177" s="170"/>
      <c r="Z177" s="170"/>
      <c r="AA177" s="170"/>
    </row>
    <row r="178" spans="1:27" ht="15.75" customHeight="1" x14ac:dyDescent="0.2">
      <c r="A178" s="170"/>
      <c r="B178" s="170"/>
      <c r="C178" s="170"/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  <c r="N178" s="170"/>
      <c r="O178" s="170"/>
      <c r="P178" s="170"/>
      <c r="Q178" s="170"/>
      <c r="R178" s="170"/>
      <c r="S178" s="170"/>
      <c r="T178" s="170"/>
      <c r="U178" s="170"/>
      <c r="V178" s="170"/>
      <c r="W178" s="170"/>
      <c r="X178" s="170"/>
      <c r="Y178" s="170"/>
      <c r="Z178" s="170"/>
      <c r="AA178" s="170"/>
    </row>
    <row r="179" spans="1:27" ht="15.75" customHeight="1" x14ac:dyDescent="0.2">
      <c r="A179" s="170"/>
      <c r="B179" s="170"/>
      <c r="C179" s="170"/>
      <c r="D179" s="170"/>
      <c r="E179" s="170"/>
      <c r="F179" s="170"/>
      <c r="G179" s="170"/>
      <c r="H179" s="170"/>
      <c r="I179" s="170"/>
      <c r="J179" s="170"/>
      <c r="K179" s="170"/>
      <c r="L179" s="170"/>
      <c r="M179" s="170"/>
      <c r="N179" s="170"/>
      <c r="O179" s="170"/>
      <c r="P179" s="170"/>
      <c r="Q179" s="170"/>
      <c r="R179" s="170"/>
      <c r="S179" s="170"/>
      <c r="T179" s="170"/>
      <c r="U179" s="170"/>
      <c r="V179" s="170"/>
      <c r="W179" s="170"/>
      <c r="X179" s="170"/>
      <c r="Y179" s="170"/>
      <c r="Z179" s="170"/>
      <c r="AA179" s="170"/>
    </row>
    <row r="180" spans="1:27" ht="15.75" customHeight="1" x14ac:dyDescent="0.2">
      <c r="A180" s="170"/>
      <c r="B180" s="170"/>
      <c r="C180" s="170"/>
      <c r="D180" s="170"/>
      <c r="E180" s="170"/>
      <c r="F180" s="170"/>
      <c r="G180" s="170"/>
      <c r="H180" s="170"/>
      <c r="I180" s="170"/>
      <c r="J180" s="170"/>
      <c r="K180" s="170"/>
      <c r="L180" s="170"/>
      <c r="M180" s="170"/>
      <c r="N180" s="170"/>
      <c r="O180" s="170"/>
      <c r="P180" s="170"/>
      <c r="Q180" s="170"/>
      <c r="R180" s="170"/>
      <c r="S180" s="170"/>
      <c r="T180" s="170"/>
      <c r="U180" s="170"/>
      <c r="V180" s="170"/>
      <c r="W180" s="170"/>
      <c r="X180" s="170"/>
      <c r="Y180" s="170"/>
      <c r="Z180" s="170"/>
      <c r="AA180" s="170"/>
    </row>
    <row r="181" spans="1:27" ht="15.75" customHeight="1" x14ac:dyDescent="0.2">
      <c r="A181" s="170"/>
      <c r="B181" s="170"/>
      <c r="C181" s="170"/>
      <c r="D181" s="170"/>
      <c r="E181" s="170"/>
      <c r="F181" s="170"/>
      <c r="G181" s="170"/>
      <c r="H181" s="170"/>
      <c r="I181" s="170"/>
      <c r="J181" s="170"/>
      <c r="K181" s="170"/>
      <c r="L181" s="170"/>
      <c r="M181" s="170"/>
      <c r="N181" s="170"/>
      <c r="O181" s="170"/>
      <c r="P181" s="170"/>
      <c r="Q181" s="170"/>
      <c r="R181" s="170"/>
      <c r="S181" s="170"/>
      <c r="T181" s="170"/>
      <c r="U181" s="170"/>
      <c r="V181" s="170"/>
      <c r="W181" s="170"/>
      <c r="X181" s="170"/>
      <c r="Y181" s="170"/>
      <c r="Z181" s="170"/>
      <c r="AA181" s="170"/>
    </row>
    <row r="182" spans="1:27" ht="15.75" customHeight="1" x14ac:dyDescent="0.2">
      <c r="A182" s="170"/>
      <c r="B182" s="170"/>
      <c r="C182" s="170"/>
      <c r="D182" s="170"/>
      <c r="E182" s="170"/>
      <c r="F182" s="170"/>
      <c r="G182" s="170"/>
      <c r="H182" s="170"/>
      <c r="I182" s="170"/>
      <c r="J182" s="170"/>
      <c r="K182" s="170"/>
      <c r="L182" s="170"/>
      <c r="M182" s="170"/>
      <c r="N182" s="170"/>
      <c r="O182" s="170"/>
      <c r="P182" s="170"/>
      <c r="Q182" s="170"/>
      <c r="R182" s="170"/>
      <c r="S182" s="170"/>
      <c r="T182" s="170"/>
      <c r="U182" s="170"/>
      <c r="V182" s="170"/>
      <c r="W182" s="170"/>
      <c r="X182" s="170"/>
      <c r="Y182" s="170"/>
      <c r="Z182" s="170"/>
      <c r="AA182" s="170"/>
    </row>
    <row r="183" spans="1:27" ht="15.75" customHeight="1" x14ac:dyDescent="0.2">
      <c r="A183" s="170"/>
      <c r="B183" s="170"/>
      <c r="C183" s="170"/>
      <c r="D183" s="170"/>
      <c r="E183" s="170"/>
      <c r="F183" s="170"/>
      <c r="G183" s="170"/>
      <c r="H183" s="170"/>
      <c r="I183" s="170"/>
      <c r="J183" s="170"/>
      <c r="K183" s="170"/>
      <c r="L183" s="170"/>
      <c r="M183" s="170"/>
      <c r="N183" s="170"/>
      <c r="O183" s="170"/>
      <c r="P183" s="170"/>
      <c r="Q183" s="170"/>
      <c r="R183" s="170"/>
      <c r="S183" s="170"/>
      <c r="T183" s="170"/>
      <c r="U183" s="170"/>
      <c r="V183" s="170"/>
      <c r="W183" s="170"/>
      <c r="X183" s="170"/>
      <c r="Y183" s="170"/>
      <c r="Z183" s="170"/>
      <c r="AA183" s="170"/>
    </row>
    <row r="184" spans="1:27" ht="15.75" customHeight="1" x14ac:dyDescent="0.2">
      <c r="A184" s="170"/>
      <c r="B184" s="170"/>
      <c r="C184" s="170"/>
      <c r="D184" s="170"/>
      <c r="E184" s="170"/>
      <c r="F184" s="170"/>
      <c r="G184" s="170"/>
      <c r="H184" s="170"/>
      <c r="I184" s="170"/>
      <c r="J184" s="170"/>
      <c r="K184" s="170"/>
      <c r="L184" s="170"/>
      <c r="M184" s="170"/>
      <c r="N184" s="170"/>
      <c r="O184" s="170"/>
      <c r="P184" s="170"/>
      <c r="Q184" s="170"/>
      <c r="R184" s="170"/>
      <c r="S184" s="170"/>
      <c r="T184" s="170"/>
      <c r="U184" s="170"/>
      <c r="V184" s="170"/>
      <c r="W184" s="170"/>
      <c r="X184" s="170"/>
      <c r="Y184" s="170"/>
      <c r="Z184" s="170"/>
      <c r="AA184" s="170"/>
    </row>
    <row r="185" spans="1:27" ht="15.75" customHeight="1" x14ac:dyDescent="0.2">
      <c r="A185" s="170"/>
      <c r="B185" s="170"/>
      <c r="C185" s="170"/>
      <c r="D185" s="170"/>
      <c r="E185" s="170"/>
      <c r="F185" s="170"/>
      <c r="G185" s="170"/>
      <c r="H185" s="170"/>
      <c r="I185" s="170"/>
      <c r="J185" s="170"/>
      <c r="K185" s="170"/>
      <c r="L185" s="170"/>
      <c r="M185" s="170"/>
      <c r="N185" s="170"/>
      <c r="O185" s="170"/>
      <c r="P185" s="170"/>
      <c r="Q185" s="170"/>
      <c r="R185" s="170"/>
      <c r="S185" s="170"/>
      <c r="T185" s="170"/>
      <c r="U185" s="170"/>
      <c r="V185" s="170"/>
      <c r="W185" s="170"/>
      <c r="X185" s="170"/>
      <c r="Y185" s="170"/>
      <c r="Z185" s="170"/>
      <c r="AA185" s="170"/>
    </row>
    <row r="186" spans="1:27" ht="15.75" customHeight="1" x14ac:dyDescent="0.2">
      <c r="A186" s="170"/>
      <c r="B186" s="170"/>
      <c r="C186" s="170"/>
      <c r="D186" s="170"/>
      <c r="E186" s="170"/>
      <c r="F186" s="170"/>
      <c r="G186" s="170"/>
      <c r="H186" s="170"/>
      <c r="I186" s="170"/>
      <c r="J186" s="170"/>
      <c r="K186" s="170"/>
      <c r="L186" s="170"/>
      <c r="M186" s="170"/>
      <c r="N186" s="170"/>
      <c r="O186" s="170"/>
      <c r="P186" s="170"/>
      <c r="Q186" s="170"/>
      <c r="R186" s="170"/>
      <c r="S186" s="170"/>
      <c r="T186" s="170"/>
      <c r="U186" s="170"/>
      <c r="V186" s="170"/>
      <c r="W186" s="170"/>
      <c r="X186" s="170"/>
      <c r="Y186" s="170"/>
      <c r="Z186" s="170"/>
      <c r="AA186" s="170"/>
    </row>
    <row r="187" spans="1:27" ht="15.75" customHeight="1" x14ac:dyDescent="0.2">
      <c r="A187" s="170"/>
      <c r="B187" s="170"/>
      <c r="C187" s="170"/>
      <c r="D187" s="170"/>
      <c r="E187" s="170"/>
      <c r="F187" s="170"/>
      <c r="G187" s="170"/>
      <c r="H187" s="170"/>
      <c r="I187" s="170"/>
      <c r="J187" s="170"/>
      <c r="K187" s="170"/>
      <c r="L187" s="170"/>
      <c r="M187" s="170"/>
      <c r="N187" s="170"/>
      <c r="O187" s="170"/>
      <c r="P187" s="170"/>
      <c r="Q187" s="170"/>
      <c r="R187" s="170"/>
      <c r="S187" s="170"/>
      <c r="T187" s="170"/>
      <c r="U187" s="170"/>
      <c r="V187" s="170"/>
      <c r="W187" s="170"/>
      <c r="X187" s="170"/>
      <c r="Y187" s="170"/>
      <c r="Z187" s="170"/>
      <c r="AA187" s="170"/>
    </row>
    <row r="188" spans="1:27" ht="15.75" customHeight="1" x14ac:dyDescent="0.2">
      <c r="A188" s="170"/>
      <c r="B188" s="170"/>
      <c r="C188" s="170"/>
      <c r="D188" s="170"/>
      <c r="E188" s="170"/>
      <c r="F188" s="170"/>
      <c r="G188" s="170"/>
      <c r="H188" s="170"/>
      <c r="I188" s="170"/>
      <c r="J188" s="170"/>
      <c r="K188" s="170"/>
      <c r="L188" s="170"/>
      <c r="M188" s="170"/>
      <c r="N188" s="170"/>
      <c r="O188" s="170"/>
      <c r="P188" s="170"/>
      <c r="Q188" s="170"/>
      <c r="R188" s="170"/>
      <c r="S188" s="170"/>
      <c r="T188" s="170"/>
      <c r="U188" s="170"/>
      <c r="V188" s="170"/>
      <c r="W188" s="170"/>
      <c r="X188" s="170"/>
      <c r="Y188" s="170"/>
      <c r="Z188" s="170"/>
      <c r="AA188" s="170"/>
    </row>
    <row r="189" spans="1:27" ht="15.75" customHeight="1" x14ac:dyDescent="0.2">
      <c r="A189" s="170"/>
      <c r="B189" s="170"/>
      <c r="C189" s="170"/>
      <c r="D189" s="170"/>
      <c r="E189" s="170"/>
      <c r="F189" s="170"/>
      <c r="G189" s="170"/>
      <c r="H189" s="170"/>
      <c r="I189" s="170"/>
      <c r="J189" s="170"/>
      <c r="K189" s="170"/>
      <c r="L189" s="170"/>
      <c r="M189" s="170"/>
      <c r="N189" s="170"/>
      <c r="O189" s="170"/>
      <c r="P189" s="170"/>
      <c r="Q189" s="170"/>
      <c r="R189" s="170"/>
      <c r="S189" s="170"/>
      <c r="T189" s="170"/>
      <c r="U189" s="170"/>
      <c r="V189" s="170"/>
      <c r="W189" s="170"/>
      <c r="X189" s="170"/>
      <c r="Y189" s="170"/>
      <c r="Z189" s="170"/>
      <c r="AA189" s="170"/>
    </row>
    <row r="190" spans="1:27" ht="15.75" customHeight="1" x14ac:dyDescent="0.2">
      <c r="A190" s="170"/>
      <c r="B190" s="170"/>
      <c r="C190" s="170"/>
      <c r="D190" s="170"/>
      <c r="E190" s="170"/>
      <c r="F190" s="170"/>
      <c r="G190" s="170"/>
      <c r="H190" s="170"/>
      <c r="I190" s="170"/>
      <c r="J190" s="170"/>
      <c r="K190" s="170"/>
      <c r="L190" s="170"/>
      <c r="M190" s="170"/>
      <c r="N190" s="170"/>
      <c r="O190" s="170"/>
      <c r="P190" s="170"/>
      <c r="Q190" s="170"/>
      <c r="R190" s="170"/>
      <c r="S190" s="170"/>
      <c r="T190" s="170"/>
      <c r="U190" s="170"/>
      <c r="V190" s="170"/>
      <c r="W190" s="170"/>
      <c r="X190" s="170"/>
      <c r="Y190" s="170"/>
      <c r="Z190" s="170"/>
      <c r="AA190" s="170"/>
    </row>
    <row r="191" spans="1:27" ht="15.75" customHeight="1" x14ac:dyDescent="0.2">
      <c r="A191" s="170"/>
      <c r="B191" s="170"/>
      <c r="C191" s="170"/>
      <c r="D191" s="170"/>
      <c r="E191" s="170"/>
      <c r="F191" s="170"/>
      <c r="G191" s="170"/>
      <c r="H191" s="170"/>
      <c r="I191" s="170"/>
      <c r="J191" s="170"/>
      <c r="K191" s="170"/>
      <c r="L191" s="170"/>
      <c r="M191" s="170"/>
      <c r="N191" s="170"/>
      <c r="O191" s="170"/>
      <c r="P191" s="170"/>
      <c r="Q191" s="170"/>
      <c r="R191" s="170"/>
      <c r="S191" s="170"/>
      <c r="T191" s="170"/>
      <c r="U191" s="170"/>
      <c r="V191" s="170"/>
      <c r="W191" s="170"/>
      <c r="X191" s="170"/>
      <c r="Y191" s="170"/>
      <c r="Z191" s="170"/>
      <c r="AA191" s="170"/>
    </row>
    <row r="192" spans="1:27" ht="15.75" customHeight="1" x14ac:dyDescent="0.2">
      <c r="A192" s="170"/>
      <c r="B192" s="170"/>
      <c r="C192" s="170"/>
      <c r="D192" s="170"/>
      <c r="E192" s="170"/>
      <c r="F192" s="170"/>
      <c r="G192" s="170"/>
      <c r="H192" s="170"/>
      <c r="I192" s="170"/>
      <c r="J192" s="170"/>
      <c r="K192" s="170"/>
      <c r="L192" s="170"/>
      <c r="M192" s="170"/>
      <c r="N192" s="170"/>
      <c r="O192" s="170"/>
      <c r="P192" s="170"/>
      <c r="Q192" s="170"/>
      <c r="R192" s="170"/>
      <c r="S192" s="170"/>
      <c r="T192" s="170"/>
      <c r="U192" s="170"/>
      <c r="V192" s="170"/>
      <c r="W192" s="170"/>
      <c r="X192" s="170"/>
      <c r="Y192" s="170"/>
      <c r="Z192" s="170"/>
      <c r="AA192" s="170"/>
    </row>
    <row r="193" spans="1:27" ht="15.75" customHeight="1" x14ac:dyDescent="0.2">
      <c r="A193" s="170"/>
      <c r="B193" s="170"/>
      <c r="C193" s="170"/>
      <c r="D193" s="170"/>
      <c r="E193" s="170"/>
      <c r="F193" s="170"/>
      <c r="G193" s="170"/>
      <c r="H193" s="170"/>
      <c r="I193" s="170"/>
      <c r="J193" s="170"/>
      <c r="K193" s="170"/>
      <c r="L193" s="170"/>
      <c r="M193" s="170"/>
      <c r="N193" s="170"/>
      <c r="O193" s="170"/>
      <c r="P193" s="170"/>
      <c r="Q193" s="170"/>
      <c r="R193" s="170"/>
      <c r="S193" s="170"/>
      <c r="T193" s="170"/>
      <c r="U193" s="170"/>
      <c r="V193" s="170"/>
      <c r="W193" s="170"/>
      <c r="X193" s="170"/>
      <c r="Y193" s="170"/>
      <c r="Z193" s="170"/>
      <c r="AA193" s="170"/>
    </row>
    <row r="194" spans="1:27" ht="15.75" customHeight="1" x14ac:dyDescent="0.2">
      <c r="A194" s="170"/>
      <c r="B194" s="170"/>
      <c r="C194" s="170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  <c r="N194" s="170"/>
      <c r="O194" s="170"/>
      <c r="P194" s="170"/>
      <c r="Q194" s="170"/>
      <c r="R194" s="170"/>
      <c r="S194" s="170"/>
      <c r="T194" s="170"/>
      <c r="U194" s="170"/>
      <c r="V194" s="170"/>
      <c r="W194" s="170"/>
      <c r="X194" s="170"/>
      <c r="Y194" s="170"/>
      <c r="Z194" s="170"/>
      <c r="AA194" s="170"/>
    </row>
    <row r="195" spans="1:27" ht="15.75" customHeight="1" x14ac:dyDescent="0.2">
      <c r="A195" s="170"/>
      <c r="B195" s="170"/>
      <c r="C195" s="170"/>
      <c r="D195" s="170"/>
      <c r="E195" s="170"/>
      <c r="F195" s="170"/>
      <c r="G195" s="170"/>
      <c r="H195" s="170"/>
      <c r="I195" s="170"/>
      <c r="J195" s="170"/>
      <c r="K195" s="170"/>
      <c r="L195" s="170"/>
      <c r="M195" s="170"/>
      <c r="N195" s="170"/>
      <c r="O195" s="170"/>
      <c r="P195" s="170"/>
      <c r="Q195" s="170"/>
      <c r="R195" s="170"/>
      <c r="S195" s="170"/>
      <c r="T195" s="170"/>
      <c r="U195" s="170"/>
      <c r="V195" s="170"/>
      <c r="W195" s="170"/>
      <c r="X195" s="170"/>
      <c r="Y195" s="170"/>
      <c r="Z195" s="170"/>
      <c r="AA195" s="170"/>
    </row>
    <row r="196" spans="1:27" ht="15.75" customHeight="1" x14ac:dyDescent="0.2">
      <c r="A196" s="170"/>
      <c r="B196" s="170"/>
      <c r="C196" s="170"/>
      <c r="D196" s="170"/>
      <c r="E196" s="170"/>
      <c r="F196" s="170"/>
      <c r="G196" s="170"/>
      <c r="H196" s="170"/>
      <c r="I196" s="170"/>
      <c r="J196" s="170"/>
      <c r="K196" s="170"/>
      <c r="L196" s="170"/>
      <c r="M196" s="170"/>
      <c r="N196" s="170"/>
      <c r="O196" s="170"/>
      <c r="P196" s="170"/>
      <c r="Q196" s="170"/>
      <c r="R196" s="170"/>
      <c r="S196" s="170"/>
      <c r="T196" s="170"/>
      <c r="U196" s="170"/>
      <c r="V196" s="170"/>
      <c r="W196" s="170"/>
      <c r="X196" s="170"/>
      <c r="Y196" s="170"/>
      <c r="Z196" s="170"/>
      <c r="AA196" s="170"/>
    </row>
    <row r="197" spans="1:27" ht="15.75" customHeight="1" x14ac:dyDescent="0.2">
      <c r="A197" s="170"/>
      <c r="B197" s="170"/>
      <c r="C197" s="170"/>
      <c r="D197" s="170"/>
      <c r="E197" s="170"/>
      <c r="F197" s="170"/>
      <c r="G197" s="170"/>
      <c r="H197" s="170"/>
      <c r="I197" s="170"/>
      <c r="J197" s="170"/>
      <c r="K197" s="170"/>
      <c r="L197" s="170"/>
      <c r="M197" s="170"/>
      <c r="N197" s="170"/>
      <c r="O197" s="170"/>
      <c r="P197" s="170"/>
      <c r="Q197" s="170"/>
      <c r="R197" s="170"/>
      <c r="S197" s="170"/>
      <c r="T197" s="170"/>
      <c r="U197" s="170"/>
      <c r="V197" s="170"/>
      <c r="W197" s="170"/>
      <c r="X197" s="170"/>
      <c r="Y197" s="170"/>
      <c r="Z197" s="170"/>
      <c r="AA197" s="170"/>
    </row>
    <row r="198" spans="1:27" ht="15.75" customHeight="1" x14ac:dyDescent="0.2">
      <c r="A198" s="170"/>
      <c r="B198" s="170"/>
      <c r="C198" s="170"/>
      <c r="D198" s="170"/>
      <c r="E198" s="170"/>
      <c r="F198" s="170"/>
      <c r="G198" s="170"/>
      <c r="H198" s="170"/>
      <c r="I198" s="170"/>
      <c r="J198" s="170"/>
      <c r="K198" s="170"/>
      <c r="L198" s="170"/>
      <c r="M198" s="170"/>
      <c r="N198" s="170"/>
      <c r="O198" s="170"/>
      <c r="P198" s="170"/>
      <c r="Q198" s="170"/>
      <c r="R198" s="170"/>
      <c r="S198" s="170"/>
      <c r="T198" s="170"/>
      <c r="U198" s="170"/>
      <c r="V198" s="170"/>
      <c r="W198" s="170"/>
      <c r="X198" s="170"/>
      <c r="Y198" s="170"/>
      <c r="Z198" s="170"/>
      <c r="AA198" s="170"/>
    </row>
    <row r="199" spans="1:27" ht="15.75" customHeight="1" x14ac:dyDescent="0.2">
      <c r="A199" s="170"/>
      <c r="B199" s="170"/>
      <c r="C199" s="170"/>
      <c r="D199" s="170"/>
      <c r="E199" s="170"/>
      <c r="F199" s="170"/>
      <c r="G199" s="170"/>
      <c r="H199" s="170"/>
      <c r="I199" s="170"/>
      <c r="J199" s="170"/>
      <c r="K199" s="170"/>
      <c r="L199" s="170"/>
      <c r="M199" s="170"/>
      <c r="N199" s="170"/>
      <c r="O199" s="170"/>
      <c r="P199" s="170"/>
      <c r="Q199" s="170"/>
      <c r="R199" s="170"/>
      <c r="S199" s="170"/>
      <c r="T199" s="170"/>
      <c r="U199" s="170"/>
      <c r="V199" s="170"/>
      <c r="W199" s="170"/>
      <c r="X199" s="170"/>
      <c r="Y199" s="170"/>
      <c r="Z199" s="170"/>
      <c r="AA199" s="170"/>
    </row>
    <row r="200" spans="1:27" ht="15.75" customHeight="1" x14ac:dyDescent="0.2">
      <c r="A200" s="170"/>
      <c r="B200" s="170"/>
      <c r="C200" s="170"/>
      <c r="D200" s="170"/>
      <c r="E200" s="170"/>
      <c r="F200" s="170"/>
      <c r="G200" s="170"/>
      <c r="H200" s="170"/>
      <c r="I200" s="170"/>
      <c r="J200" s="170"/>
      <c r="K200" s="170"/>
      <c r="L200" s="170"/>
      <c r="M200" s="170"/>
      <c r="N200" s="170"/>
      <c r="O200" s="170"/>
      <c r="P200" s="170"/>
      <c r="Q200" s="170"/>
      <c r="R200" s="170"/>
      <c r="S200" s="170"/>
      <c r="T200" s="170"/>
      <c r="U200" s="170"/>
      <c r="V200" s="170"/>
      <c r="W200" s="170"/>
      <c r="X200" s="170"/>
      <c r="Y200" s="170"/>
      <c r="Z200" s="170"/>
      <c r="AA200" s="170"/>
    </row>
    <row r="201" spans="1:27" ht="15.75" customHeight="1" x14ac:dyDescent="0.2">
      <c r="A201" s="170"/>
      <c r="B201" s="170"/>
      <c r="C201" s="170"/>
      <c r="D201" s="170"/>
      <c r="E201" s="170"/>
      <c r="F201" s="170"/>
      <c r="G201" s="170"/>
      <c r="H201" s="170"/>
      <c r="I201" s="170"/>
      <c r="J201" s="170"/>
      <c r="K201" s="170"/>
      <c r="L201" s="170"/>
      <c r="M201" s="170"/>
      <c r="N201" s="170"/>
      <c r="O201" s="170"/>
      <c r="P201" s="170"/>
      <c r="Q201" s="170"/>
      <c r="R201" s="170"/>
      <c r="S201" s="170"/>
      <c r="T201" s="170"/>
      <c r="U201" s="170"/>
      <c r="V201" s="170"/>
      <c r="W201" s="170"/>
      <c r="X201" s="170"/>
      <c r="Y201" s="170"/>
      <c r="Z201" s="170"/>
      <c r="AA201" s="170"/>
    </row>
    <row r="202" spans="1:27" ht="15.75" customHeight="1" x14ac:dyDescent="0.2">
      <c r="A202" s="170"/>
      <c r="B202" s="170"/>
      <c r="C202" s="170"/>
      <c r="D202" s="170"/>
      <c r="E202" s="170"/>
      <c r="F202" s="170"/>
      <c r="G202" s="170"/>
      <c r="H202" s="170"/>
      <c r="I202" s="170"/>
      <c r="J202" s="170"/>
      <c r="K202" s="170"/>
      <c r="L202" s="170"/>
      <c r="M202" s="170"/>
      <c r="N202" s="170"/>
      <c r="O202" s="170"/>
      <c r="P202" s="170"/>
      <c r="Q202" s="170"/>
      <c r="R202" s="170"/>
      <c r="S202" s="170"/>
      <c r="T202" s="170"/>
      <c r="U202" s="170"/>
      <c r="V202" s="170"/>
      <c r="W202" s="170"/>
      <c r="X202" s="170"/>
      <c r="Y202" s="170"/>
      <c r="Z202" s="170"/>
      <c r="AA202" s="170"/>
    </row>
    <row r="203" spans="1:27" ht="15.75" customHeight="1" x14ac:dyDescent="0.2">
      <c r="A203" s="170"/>
      <c r="B203" s="170"/>
      <c r="C203" s="170"/>
      <c r="D203" s="170"/>
      <c r="E203" s="170"/>
      <c r="F203" s="170"/>
      <c r="G203" s="170"/>
      <c r="H203" s="170"/>
      <c r="I203" s="170"/>
      <c r="J203" s="170"/>
      <c r="K203" s="170"/>
      <c r="L203" s="170"/>
      <c r="M203" s="170"/>
      <c r="N203" s="170"/>
      <c r="O203" s="170"/>
      <c r="P203" s="170"/>
      <c r="Q203" s="170"/>
      <c r="R203" s="170"/>
      <c r="S203" s="170"/>
      <c r="T203" s="170"/>
      <c r="U203" s="170"/>
      <c r="V203" s="170"/>
      <c r="W203" s="170"/>
      <c r="X203" s="170"/>
      <c r="Y203" s="170"/>
      <c r="Z203" s="170"/>
      <c r="AA203" s="170"/>
    </row>
    <row r="204" spans="1:27" ht="15.75" customHeight="1" x14ac:dyDescent="0.2">
      <c r="A204" s="170"/>
      <c r="B204" s="170"/>
      <c r="C204" s="170"/>
      <c r="D204" s="170"/>
      <c r="E204" s="170"/>
      <c r="F204" s="170"/>
      <c r="G204" s="170"/>
      <c r="H204" s="170"/>
      <c r="I204" s="170"/>
      <c r="J204" s="170"/>
      <c r="K204" s="170"/>
      <c r="L204" s="170"/>
      <c r="M204" s="170"/>
      <c r="N204" s="170"/>
      <c r="O204" s="170"/>
      <c r="P204" s="170"/>
      <c r="Q204" s="170"/>
      <c r="R204" s="170"/>
      <c r="S204" s="170"/>
      <c r="T204" s="170"/>
      <c r="U204" s="170"/>
      <c r="V204" s="170"/>
      <c r="W204" s="170"/>
      <c r="X204" s="170"/>
      <c r="Y204" s="170"/>
      <c r="Z204" s="170"/>
      <c r="AA204" s="170"/>
    </row>
    <row r="205" spans="1:27" ht="15.75" customHeight="1" x14ac:dyDescent="0.2">
      <c r="A205" s="170"/>
      <c r="B205" s="170"/>
      <c r="C205" s="170"/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0"/>
      <c r="Q205" s="170"/>
      <c r="R205" s="170"/>
      <c r="S205" s="170"/>
      <c r="T205" s="170"/>
      <c r="U205" s="170"/>
      <c r="V205" s="170"/>
      <c r="W205" s="170"/>
      <c r="X205" s="170"/>
      <c r="Y205" s="170"/>
      <c r="Z205" s="170"/>
      <c r="AA205" s="170"/>
    </row>
    <row r="206" spans="1:27" ht="15.75" customHeight="1" x14ac:dyDescent="0.2">
      <c r="A206" s="170"/>
      <c r="B206" s="170"/>
      <c r="C206" s="170"/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0"/>
      <c r="Q206" s="170"/>
      <c r="R206" s="170"/>
      <c r="S206" s="170"/>
      <c r="T206" s="170"/>
      <c r="U206" s="170"/>
      <c r="V206" s="170"/>
      <c r="W206" s="170"/>
      <c r="X206" s="170"/>
      <c r="Y206" s="170"/>
      <c r="Z206" s="170"/>
      <c r="AA206" s="170"/>
    </row>
    <row r="207" spans="1:27" ht="15.75" customHeight="1" x14ac:dyDescent="0.2">
      <c r="A207" s="170"/>
      <c r="B207" s="170"/>
      <c r="C207" s="170"/>
      <c r="D207" s="170"/>
      <c r="E207" s="170"/>
      <c r="F207" s="170"/>
      <c r="G207" s="170"/>
      <c r="H207" s="170"/>
      <c r="I207" s="170"/>
      <c r="J207" s="170"/>
      <c r="K207" s="170"/>
      <c r="L207" s="170"/>
      <c r="M207" s="170"/>
      <c r="N207" s="170"/>
      <c r="O207" s="170"/>
      <c r="P207" s="170"/>
      <c r="Q207" s="170"/>
      <c r="R207" s="170"/>
      <c r="S207" s="170"/>
      <c r="T207" s="170"/>
      <c r="U207" s="170"/>
      <c r="V207" s="170"/>
      <c r="W207" s="170"/>
      <c r="X207" s="170"/>
      <c r="Y207" s="170"/>
      <c r="Z207" s="170"/>
      <c r="AA207" s="170"/>
    </row>
    <row r="208" spans="1:27" ht="15.75" customHeight="1" x14ac:dyDescent="0.2">
      <c r="A208" s="170"/>
      <c r="B208" s="170"/>
      <c r="C208" s="170"/>
      <c r="D208" s="170"/>
      <c r="E208" s="170"/>
      <c r="F208" s="170"/>
      <c r="G208" s="170"/>
      <c r="H208" s="170"/>
      <c r="I208" s="170"/>
      <c r="J208" s="170"/>
      <c r="K208" s="170"/>
      <c r="L208" s="170"/>
      <c r="M208" s="170"/>
      <c r="N208" s="170"/>
      <c r="O208" s="170"/>
      <c r="P208" s="170"/>
      <c r="Q208" s="170"/>
      <c r="R208" s="170"/>
      <c r="S208" s="170"/>
      <c r="T208" s="170"/>
      <c r="U208" s="170"/>
      <c r="V208" s="170"/>
      <c r="W208" s="170"/>
      <c r="X208" s="170"/>
      <c r="Y208" s="170"/>
      <c r="Z208" s="170"/>
      <c r="AA208" s="170"/>
    </row>
    <row r="209" spans="1:27" ht="15.75" customHeight="1" x14ac:dyDescent="0.2">
      <c r="A209" s="170"/>
      <c r="B209" s="170"/>
      <c r="C209" s="170"/>
      <c r="D209" s="170"/>
      <c r="E209" s="170"/>
      <c r="F209" s="170"/>
      <c r="G209" s="170"/>
      <c r="H209" s="170"/>
      <c r="I209" s="170"/>
      <c r="J209" s="170"/>
      <c r="K209" s="170"/>
      <c r="L209" s="170"/>
      <c r="M209" s="170"/>
      <c r="N209" s="170"/>
      <c r="O209" s="170"/>
      <c r="P209" s="170"/>
      <c r="Q209" s="170"/>
      <c r="R209" s="170"/>
      <c r="S209" s="170"/>
      <c r="T209" s="170"/>
      <c r="U209" s="170"/>
      <c r="V209" s="170"/>
      <c r="W209" s="170"/>
      <c r="X209" s="170"/>
      <c r="Y209" s="170"/>
      <c r="Z209" s="170"/>
      <c r="AA209" s="170"/>
    </row>
    <row r="210" spans="1:27" ht="15.75" customHeight="1" x14ac:dyDescent="0.2">
      <c r="A210" s="170"/>
      <c r="B210" s="170"/>
      <c r="C210" s="170"/>
      <c r="D210" s="170"/>
      <c r="E210" s="170"/>
      <c r="F210" s="170"/>
      <c r="G210" s="170"/>
      <c r="H210" s="170"/>
      <c r="I210" s="170"/>
      <c r="J210" s="170"/>
      <c r="K210" s="170"/>
      <c r="L210" s="170"/>
      <c r="M210" s="170"/>
      <c r="N210" s="170"/>
      <c r="O210" s="170"/>
      <c r="P210" s="170"/>
      <c r="Q210" s="170"/>
      <c r="R210" s="170"/>
      <c r="S210" s="170"/>
      <c r="T210" s="170"/>
      <c r="U210" s="170"/>
      <c r="V210" s="170"/>
      <c r="W210" s="170"/>
      <c r="X210" s="170"/>
      <c r="Y210" s="170"/>
      <c r="Z210" s="170"/>
      <c r="AA210" s="170"/>
    </row>
    <row r="211" spans="1:27" ht="15.75" customHeight="1" x14ac:dyDescent="0.2">
      <c r="A211" s="170"/>
      <c r="B211" s="170"/>
      <c r="C211" s="170"/>
      <c r="D211" s="170"/>
      <c r="E211" s="170"/>
      <c r="F211" s="170"/>
      <c r="G211" s="170"/>
      <c r="H211" s="170"/>
      <c r="I211" s="170"/>
      <c r="J211" s="170"/>
      <c r="K211" s="170"/>
      <c r="L211" s="170"/>
      <c r="M211" s="170"/>
      <c r="N211" s="170"/>
      <c r="O211" s="170"/>
      <c r="P211" s="170"/>
      <c r="Q211" s="170"/>
      <c r="R211" s="170"/>
      <c r="S211" s="170"/>
      <c r="T211" s="170"/>
      <c r="U211" s="170"/>
      <c r="V211" s="170"/>
      <c r="W211" s="170"/>
      <c r="X211" s="170"/>
      <c r="Y211" s="170"/>
      <c r="Z211" s="170"/>
      <c r="AA211" s="170"/>
    </row>
    <row r="212" spans="1:27" ht="15.75" customHeight="1" x14ac:dyDescent="0.2">
      <c r="A212" s="170"/>
      <c r="B212" s="170"/>
      <c r="C212" s="170"/>
      <c r="D212" s="170"/>
      <c r="E212" s="170"/>
      <c r="F212" s="170"/>
      <c r="G212" s="170"/>
      <c r="H212" s="170"/>
      <c r="I212" s="170"/>
      <c r="J212" s="170"/>
      <c r="K212" s="170"/>
      <c r="L212" s="170"/>
      <c r="M212" s="170"/>
      <c r="N212" s="170"/>
      <c r="O212" s="170"/>
      <c r="P212" s="170"/>
      <c r="Q212" s="170"/>
      <c r="R212" s="170"/>
      <c r="S212" s="170"/>
      <c r="T212" s="170"/>
      <c r="U212" s="170"/>
      <c r="V212" s="170"/>
      <c r="W212" s="170"/>
      <c r="X212" s="170"/>
      <c r="Y212" s="170"/>
      <c r="Z212" s="170"/>
      <c r="AA212" s="170"/>
    </row>
    <row r="213" spans="1:27" ht="15.75" customHeight="1" x14ac:dyDescent="0.2">
      <c r="A213" s="170"/>
      <c r="B213" s="170"/>
      <c r="C213" s="170"/>
      <c r="D213" s="170"/>
      <c r="E213" s="170"/>
      <c r="F213" s="170"/>
      <c r="G213" s="170"/>
      <c r="H213" s="170"/>
      <c r="I213" s="170"/>
      <c r="J213" s="170"/>
      <c r="K213" s="170"/>
      <c r="L213" s="170"/>
      <c r="M213" s="170"/>
      <c r="N213" s="170"/>
      <c r="O213" s="170"/>
      <c r="P213" s="170"/>
      <c r="Q213" s="170"/>
      <c r="R213" s="170"/>
      <c r="S213" s="170"/>
      <c r="T213" s="170"/>
      <c r="U213" s="170"/>
      <c r="V213" s="170"/>
      <c r="W213" s="170"/>
      <c r="X213" s="170"/>
      <c r="Y213" s="170"/>
      <c r="Z213" s="170"/>
      <c r="AA213" s="170"/>
    </row>
    <row r="214" spans="1:27" ht="15.75" customHeight="1" x14ac:dyDescent="0.2">
      <c r="A214" s="170"/>
      <c r="B214" s="170"/>
      <c r="C214" s="170"/>
      <c r="D214" s="170"/>
      <c r="E214" s="170"/>
      <c r="F214" s="170"/>
      <c r="G214" s="170"/>
      <c r="H214" s="170"/>
      <c r="I214" s="170"/>
      <c r="J214" s="170"/>
      <c r="K214" s="170"/>
      <c r="L214" s="170"/>
      <c r="M214" s="170"/>
      <c r="N214" s="170"/>
      <c r="O214" s="170"/>
      <c r="P214" s="170"/>
      <c r="Q214" s="170"/>
      <c r="R214" s="170"/>
      <c r="S214" s="170"/>
      <c r="T214" s="170"/>
      <c r="U214" s="170"/>
      <c r="V214" s="170"/>
      <c r="W214" s="170"/>
      <c r="X214" s="170"/>
      <c r="Y214" s="170"/>
      <c r="Z214" s="170"/>
      <c r="AA214" s="170"/>
    </row>
    <row r="215" spans="1:27" ht="15.75" customHeight="1" x14ac:dyDescent="0.2">
      <c r="A215" s="170"/>
      <c r="B215" s="170"/>
      <c r="C215" s="170"/>
      <c r="D215" s="170"/>
      <c r="E215" s="170"/>
      <c r="F215" s="170"/>
      <c r="G215" s="170"/>
      <c r="H215" s="170"/>
      <c r="I215" s="170"/>
      <c r="J215" s="170"/>
      <c r="K215" s="170"/>
      <c r="L215" s="170"/>
      <c r="M215" s="170"/>
      <c r="N215" s="170"/>
      <c r="O215" s="170"/>
      <c r="P215" s="170"/>
      <c r="Q215" s="170"/>
      <c r="R215" s="170"/>
      <c r="S215" s="170"/>
      <c r="T215" s="170"/>
      <c r="U215" s="170"/>
      <c r="V215" s="170"/>
      <c r="W215" s="170"/>
      <c r="X215" s="170"/>
      <c r="Y215" s="170"/>
      <c r="Z215" s="170"/>
      <c r="AA215" s="170"/>
    </row>
    <row r="216" spans="1:27" ht="15.75" customHeight="1" x14ac:dyDescent="0.2">
      <c r="A216" s="170"/>
      <c r="B216" s="170"/>
      <c r="C216" s="170"/>
      <c r="D216" s="170"/>
      <c r="E216" s="170"/>
      <c r="F216" s="170"/>
      <c r="G216" s="170"/>
      <c r="H216" s="170"/>
      <c r="I216" s="170"/>
      <c r="J216" s="170"/>
      <c r="K216" s="170"/>
      <c r="L216" s="170"/>
      <c r="M216" s="170"/>
      <c r="N216" s="170"/>
      <c r="O216" s="170"/>
      <c r="P216" s="170"/>
      <c r="Q216" s="170"/>
      <c r="R216" s="170"/>
      <c r="S216" s="170"/>
      <c r="T216" s="170"/>
      <c r="U216" s="170"/>
      <c r="V216" s="170"/>
      <c r="W216" s="170"/>
      <c r="X216" s="170"/>
      <c r="Y216" s="170"/>
      <c r="Z216" s="170"/>
      <c r="AA216" s="170"/>
    </row>
    <row r="217" spans="1:27" ht="15.75" customHeight="1" x14ac:dyDescent="0.2">
      <c r="A217" s="170"/>
      <c r="B217" s="170"/>
      <c r="C217" s="170"/>
      <c r="D217" s="170"/>
      <c r="E217" s="170"/>
      <c r="F217" s="170"/>
      <c r="G217" s="170"/>
      <c r="H217" s="170"/>
      <c r="I217" s="170"/>
      <c r="J217" s="170"/>
      <c r="K217" s="170"/>
      <c r="L217" s="170"/>
      <c r="M217" s="170"/>
      <c r="N217" s="170"/>
      <c r="O217" s="170"/>
      <c r="P217" s="170"/>
      <c r="Q217" s="170"/>
      <c r="R217" s="170"/>
      <c r="S217" s="170"/>
      <c r="T217" s="170"/>
      <c r="U217" s="170"/>
      <c r="V217" s="170"/>
      <c r="W217" s="170"/>
      <c r="X217" s="170"/>
      <c r="Y217" s="170"/>
      <c r="Z217" s="170"/>
      <c r="AA217" s="170"/>
    </row>
    <row r="218" spans="1:27" ht="15.75" customHeight="1" x14ac:dyDescent="0.2">
      <c r="A218" s="170"/>
      <c r="B218" s="170"/>
      <c r="C218" s="170"/>
      <c r="D218" s="170"/>
      <c r="E218" s="170"/>
      <c r="F218" s="170"/>
      <c r="G218" s="170"/>
      <c r="H218" s="170"/>
      <c r="I218" s="170"/>
      <c r="J218" s="170"/>
      <c r="K218" s="170"/>
      <c r="L218" s="170"/>
      <c r="M218" s="170"/>
      <c r="N218" s="170"/>
      <c r="O218" s="170"/>
      <c r="P218" s="170"/>
      <c r="Q218" s="170"/>
      <c r="R218" s="170"/>
      <c r="S218" s="170"/>
      <c r="T218" s="170"/>
      <c r="U218" s="170"/>
      <c r="V218" s="170"/>
      <c r="W218" s="170"/>
      <c r="X218" s="170"/>
      <c r="Y218" s="170"/>
      <c r="Z218" s="170"/>
      <c r="AA218" s="170"/>
    </row>
    <row r="219" spans="1:27" ht="15.75" customHeight="1" x14ac:dyDescent="0.2">
      <c r="A219" s="170"/>
      <c r="B219" s="170"/>
      <c r="C219" s="170"/>
      <c r="D219" s="170"/>
      <c r="E219" s="170"/>
      <c r="F219" s="170"/>
      <c r="G219" s="170"/>
      <c r="H219" s="170"/>
      <c r="I219" s="170"/>
      <c r="J219" s="170"/>
      <c r="K219" s="170"/>
      <c r="L219" s="170"/>
      <c r="M219" s="170"/>
      <c r="N219" s="170"/>
      <c r="O219" s="170"/>
      <c r="P219" s="170"/>
      <c r="Q219" s="170"/>
      <c r="R219" s="170"/>
      <c r="S219" s="170"/>
      <c r="T219" s="170"/>
      <c r="U219" s="170"/>
      <c r="V219" s="170"/>
      <c r="W219" s="170"/>
      <c r="X219" s="170"/>
      <c r="Y219" s="170"/>
      <c r="Z219" s="170"/>
      <c r="AA219" s="170"/>
    </row>
    <row r="220" spans="1:27" ht="15.75" customHeight="1" x14ac:dyDescent="0.2">
      <c r="A220" s="170"/>
      <c r="B220" s="170"/>
      <c r="C220" s="170"/>
      <c r="D220" s="170"/>
      <c r="E220" s="170"/>
      <c r="F220" s="170"/>
      <c r="G220" s="170"/>
      <c r="H220" s="170"/>
      <c r="I220" s="170"/>
      <c r="J220" s="170"/>
      <c r="K220" s="170"/>
      <c r="L220" s="170"/>
      <c r="M220" s="170"/>
      <c r="N220" s="170"/>
      <c r="O220" s="170"/>
      <c r="P220" s="170"/>
      <c r="Q220" s="170"/>
      <c r="R220" s="170"/>
      <c r="S220" s="170"/>
      <c r="T220" s="170"/>
      <c r="U220" s="170"/>
      <c r="V220" s="170"/>
      <c r="W220" s="170"/>
      <c r="X220" s="170"/>
      <c r="Y220" s="170"/>
      <c r="Z220" s="170"/>
      <c r="AA220" s="170"/>
    </row>
    <row r="221" spans="1:27" ht="15.75" customHeight="1" x14ac:dyDescent="0.2">
      <c r="A221" s="170"/>
      <c r="B221" s="170"/>
      <c r="C221" s="170"/>
      <c r="D221" s="170"/>
      <c r="E221" s="170"/>
      <c r="F221" s="170"/>
      <c r="G221" s="170"/>
      <c r="H221" s="170"/>
      <c r="I221" s="170"/>
      <c r="J221" s="170"/>
      <c r="K221" s="170"/>
      <c r="L221" s="170"/>
      <c r="M221" s="170"/>
      <c r="N221" s="170"/>
      <c r="O221" s="170"/>
      <c r="P221" s="170"/>
      <c r="Q221" s="170"/>
      <c r="R221" s="170"/>
      <c r="S221" s="170"/>
      <c r="T221" s="170"/>
      <c r="U221" s="170"/>
      <c r="V221" s="170"/>
      <c r="W221" s="170"/>
      <c r="X221" s="170"/>
      <c r="Y221" s="170"/>
      <c r="Z221" s="170"/>
      <c r="AA221" s="170"/>
    </row>
    <row r="222" spans="1:27" ht="15.75" customHeight="1" x14ac:dyDescent="0.2">
      <c r="A222" s="170"/>
      <c r="B222" s="170"/>
      <c r="C222" s="170"/>
      <c r="D222" s="170"/>
      <c r="E222" s="170"/>
      <c r="F222" s="170"/>
      <c r="G222" s="170"/>
      <c r="H222" s="170"/>
      <c r="I222" s="170"/>
      <c r="J222" s="170"/>
      <c r="K222" s="170"/>
      <c r="L222" s="170"/>
      <c r="M222" s="170"/>
      <c r="N222" s="170"/>
      <c r="O222" s="170"/>
      <c r="P222" s="170"/>
      <c r="Q222" s="170"/>
      <c r="R222" s="170"/>
      <c r="S222" s="170"/>
      <c r="T222" s="170"/>
      <c r="U222" s="170"/>
      <c r="V222" s="170"/>
      <c r="W222" s="170"/>
      <c r="X222" s="170"/>
      <c r="Y222" s="170"/>
      <c r="Z222" s="170"/>
      <c r="AA222" s="170"/>
    </row>
    <row r="223" spans="1:27" ht="15.75" customHeight="1" x14ac:dyDescent="0.2">
      <c r="A223" s="170"/>
      <c r="B223" s="170"/>
      <c r="C223" s="170"/>
      <c r="D223" s="170"/>
      <c r="E223" s="170"/>
      <c r="F223" s="170"/>
      <c r="G223" s="170"/>
      <c r="H223" s="170"/>
      <c r="I223" s="170"/>
      <c r="J223" s="170"/>
      <c r="K223" s="170"/>
      <c r="L223" s="170"/>
      <c r="M223" s="170"/>
      <c r="N223" s="170"/>
      <c r="O223" s="170"/>
      <c r="P223" s="170"/>
      <c r="Q223" s="170"/>
      <c r="R223" s="170"/>
      <c r="S223" s="170"/>
      <c r="T223" s="170"/>
      <c r="U223" s="170"/>
      <c r="V223" s="170"/>
      <c r="W223" s="170"/>
      <c r="X223" s="170"/>
      <c r="Y223" s="170"/>
      <c r="Z223" s="170"/>
      <c r="AA223" s="170"/>
    </row>
    <row r="224" spans="1:27" ht="15.75" customHeight="1" x14ac:dyDescent="0.2">
      <c r="A224" s="170"/>
      <c r="B224" s="170"/>
      <c r="C224" s="170"/>
      <c r="D224" s="170"/>
      <c r="E224" s="170"/>
      <c r="F224" s="170"/>
      <c r="G224" s="170"/>
      <c r="H224" s="170"/>
      <c r="I224" s="170"/>
      <c r="J224" s="170"/>
      <c r="K224" s="170"/>
      <c r="L224" s="170"/>
      <c r="M224" s="170"/>
      <c r="N224" s="170"/>
      <c r="O224" s="170"/>
      <c r="P224" s="170"/>
      <c r="Q224" s="170"/>
      <c r="R224" s="170"/>
      <c r="S224" s="170"/>
      <c r="T224" s="170"/>
      <c r="U224" s="170"/>
      <c r="V224" s="170"/>
      <c r="W224" s="170"/>
      <c r="X224" s="170"/>
      <c r="Y224" s="170"/>
      <c r="Z224" s="170"/>
      <c r="AA224" s="170"/>
    </row>
    <row r="225" spans="1:27" ht="15.75" customHeight="1" x14ac:dyDescent="0.2">
      <c r="A225" s="170"/>
      <c r="B225" s="170"/>
      <c r="C225" s="170"/>
      <c r="D225" s="170"/>
      <c r="E225" s="170"/>
      <c r="F225" s="170"/>
      <c r="G225" s="170"/>
      <c r="H225" s="170"/>
      <c r="I225" s="170"/>
      <c r="J225" s="170"/>
      <c r="K225" s="170"/>
      <c r="L225" s="170"/>
      <c r="M225" s="170"/>
      <c r="N225" s="170"/>
      <c r="O225" s="170"/>
      <c r="P225" s="170"/>
      <c r="Q225" s="170"/>
      <c r="R225" s="170"/>
      <c r="S225" s="170"/>
      <c r="T225" s="170"/>
      <c r="U225" s="170"/>
      <c r="V225" s="170"/>
      <c r="W225" s="170"/>
      <c r="X225" s="170"/>
      <c r="Y225" s="170"/>
      <c r="Z225" s="170"/>
      <c r="AA225" s="170"/>
    </row>
    <row r="226" spans="1:27" ht="15.75" customHeight="1" x14ac:dyDescent="0.2">
      <c r="A226" s="170"/>
      <c r="B226" s="170"/>
      <c r="C226" s="170"/>
      <c r="D226" s="170"/>
      <c r="E226" s="170"/>
      <c r="F226" s="170"/>
      <c r="G226" s="170"/>
      <c r="H226" s="170"/>
      <c r="I226" s="170"/>
      <c r="J226" s="170"/>
      <c r="K226" s="170"/>
      <c r="L226" s="170"/>
      <c r="M226" s="170"/>
      <c r="N226" s="170"/>
      <c r="O226" s="170"/>
      <c r="P226" s="170"/>
      <c r="Q226" s="170"/>
      <c r="R226" s="170"/>
      <c r="S226" s="170"/>
      <c r="T226" s="170"/>
      <c r="U226" s="170"/>
      <c r="V226" s="170"/>
      <c r="W226" s="170"/>
      <c r="X226" s="170"/>
      <c r="Y226" s="170"/>
      <c r="Z226" s="170"/>
      <c r="AA226" s="170"/>
    </row>
    <row r="227" spans="1:27" ht="15.75" customHeight="1" x14ac:dyDescent="0.2">
      <c r="A227" s="170"/>
      <c r="B227" s="170"/>
      <c r="C227" s="170"/>
      <c r="D227" s="170"/>
      <c r="E227" s="170"/>
      <c r="F227" s="170"/>
      <c r="G227" s="170"/>
      <c r="H227" s="170"/>
      <c r="I227" s="170"/>
      <c r="J227" s="170"/>
      <c r="K227" s="170"/>
      <c r="L227" s="170"/>
      <c r="M227" s="170"/>
      <c r="N227" s="170"/>
      <c r="O227" s="170"/>
      <c r="P227" s="170"/>
      <c r="Q227" s="170"/>
      <c r="R227" s="170"/>
      <c r="S227" s="170"/>
      <c r="T227" s="170"/>
      <c r="U227" s="170"/>
      <c r="V227" s="170"/>
      <c r="W227" s="170"/>
      <c r="X227" s="170"/>
      <c r="Y227" s="170"/>
      <c r="Z227" s="170"/>
      <c r="AA227" s="170"/>
    </row>
    <row r="228" spans="1:27" ht="15.75" customHeight="1" x14ac:dyDescent="0.2">
      <c r="A228" s="170"/>
      <c r="B228" s="170"/>
      <c r="C228" s="170"/>
      <c r="D228" s="170"/>
      <c r="E228" s="170"/>
      <c r="F228" s="170"/>
      <c r="G228" s="170"/>
      <c r="H228" s="170"/>
      <c r="I228" s="170"/>
      <c r="J228" s="170"/>
      <c r="K228" s="170"/>
      <c r="L228" s="170"/>
      <c r="M228" s="170"/>
      <c r="N228" s="170"/>
      <c r="O228" s="170"/>
      <c r="P228" s="170"/>
      <c r="Q228" s="170"/>
      <c r="R228" s="170"/>
      <c r="S228" s="170"/>
      <c r="T228" s="170"/>
      <c r="U228" s="170"/>
      <c r="V228" s="170"/>
      <c r="W228" s="170"/>
      <c r="X228" s="170"/>
      <c r="Y228" s="170"/>
      <c r="Z228" s="170"/>
      <c r="AA228" s="170"/>
    </row>
    <row r="229" spans="1:27" ht="15.75" customHeight="1" x14ac:dyDescent="0.2">
      <c r="A229" s="170"/>
      <c r="B229" s="170"/>
      <c r="C229" s="170"/>
      <c r="D229" s="170"/>
      <c r="E229" s="170"/>
      <c r="F229" s="170"/>
      <c r="G229" s="170"/>
      <c r="H229" s="170"/>
      <c r="I229" s="170"/>
      <c r="J229" s="170"/>
      <c r="K229" s="170"/>
      <c r="L229" s="170"/>
      <c r="M229" s="170"/>
      <c r="N229" s="170"/>
      <c r="O229" s="170"/>
      <c r="P229" s="170"/>
      <c r="Q229" s="170"/>
      <c r="R229" s="170"/>
      <c r="S229" s="170"/>
      <c r="T229" s="170"/>
      <c r="U229" s="170"/>
      <c r="V229" s="170"/>
      <c r="W229" s="170"/>
      <c r="X229" s="170"/>
      <c r="Y229" s="170"/>
      <c r="Z229" s="170"/>
      <c r="AA229" s="170"/>
    </row>
    <row r="230" spans="1:27" ht="15.75" customHeight="1" x14ac:dyDescent="0.2">
      <c r="A230" s="170"/>
      <c r="B230" s="170"/>
      <c r="C230" s="170"/>
      <c r="D230" s="170"/>
      <c r="E230" s="170"/>
      <c r="F230" s="170"/>
      <c r="G230" s="170"/>
      <c r="H230" s="170"/>
      <c r="I230" s="170"/>
      <c r="J230" s="170"/>
      <c r="K230" s="170"/>
      <c r="L230" s="170"/>
      <c r="M230" s="170"/>
      <c r="N230" s="170"/>
      <c r="O230" s="170"/>
      <c r="P230" s="170"/>
      <c r="Q230" s="170"/>
      <c r="R230" s="170"/>
      <c r="S230" s="170"/>
      <c r="T230" s="170"/>
      <c r="U230" s="170"/>
      <c r="V230" s="170"/>
      <c r="W230" s="170"/>
      <c r="X230" s="170"/>
      <c r="Y230" s="170"/>
      <c r="Z230" s="170"/>
      <c r="AA230" s="170"/>
    </row>
    <row r="231" spans="1:27" ht="15.75" customHeight="1" x14ac:dyDescent="0.2">
      <c r="A231" s="170"/>
      <c r="B231" s="170"/>
      <c r="C231" s="170"/>
      <c r="D231" s="170"/>
      <c r="E231" s="170"/>
      <c r="F231" s="170"/>
      <c r="G231" s="170"/>
      <c r="H231" s="170"/>
      <c r="I231" s="170"/>
      <c r="J231" s="170"/>
      <c r="K231" s="170"/>
      <c r="L231" s="170"/>
      <c r="M231" s="170"/>
      <c r="N231" s="170"/>
      <c r="O231" s="170"/>
      <c r="P231" s="170"/>
      <c r="Q231" s="170"/>
      <c r="R231" s="170"/>
      <c r="S231" s="170"/>
      <c r="T231" s="170"/>
      <c r="U231" s="170"/>
      <c r="V231" s="170"/>
      <c r="W231" s="170"/>
      <c r="X231" s="170"/>
      <c r="Y231" s="170"/>
      <c r="Z231" s="170"/>
      <c r="AA231" s="170"/>
    </row>
    <row r="232" spans="1:27" ht="15.75" customHeight="1" x14ac:dyDescent="0.2">
      <c r="A232" s="170"/>
      <c r="B232" s="170"/>
      <c r="C232" s="170"/>
      <c r="D232" s="170"/>
      <c r="E232" s="170"/>
      <c r="F232" s="170"/>
      <c r="G232" s="170"/>
      <c r="H232" s="170"/>
      <c r="I232" s="170"/>
      <c r="J232" s="170"/>
      <c r="K232" s="170"/>
      <c r="L232" s="170"/>
      <c r="M232" s="170"/>
      <c r="N232" s="170"/>
      <c r="O232" s="170"/>
      <c r="P232" s="170"/>
      <c r="Q232" s="170"/>
      <c r="R232" s="170"/>
      <c r="S232" s="170"/>
      <c r="T232" s="170"/>
      <c r="U232" s="170"/>
      <c r="V232" s="170"/>
      <c r="W232" s="170"/>
      <c r="X232" s="170"/>
      <c r="Y232" s="170"/>
      <c r="Z232" s="170"/>
      <c r="AA232" s="170"/>
    </row>
    <row r="233" spans="1:27" ht="15.75" customHeight="1" x14ac:dyDescent="0.2">
      <c r="A233" s="170"/>
      <c r="B233" s="170"/>
      <c r="C233" s="170"/>
      <c r="D233" s="170"/>
      <c r="E233" s="170"/>
      <c r="F233" s="170"/>
      <c r="G233" s="170"/>
      <c r="H233" s="170"/>
      <c r="I233" s="170"/>
      <c r="J233" s="170"/>
      <c r="K233" s="170"/>
      <c r="L233" s="170"/>
      <c r="M233" s="170"/>
      <c r="N233" s="170"/>
      <c r="O233" s="170"/>
      <c r="P233" s="170"/>
      <c r="Q233" s="170"/>
      <c r="R233" s="170"/>
      <c r="S233" s="170"/>
      <c r="T233" s="170"/>
      <c r="U233" s="170"/>
      <c r="V233" s="170"/>
      <c r="W233" s="170"/>
      <c r="X233" s="170"/>
      <c r="Y233" s="170"/>
      <c r="Z233" s="170"/>
      <c r="AA233" s="170"/>
    </row>
    <row r="234" spans="1:27" ht="15.75" customHeight="1" x14ac:dyDescent="0.2">
      <c r="A234" s="170"/>
      <c r="B234" s="170"/>
      <c r="C234" s="170"/>
      <c r="D234" s="170"/>
      <c r="E234" s="170"/>
      <c r="F234" s="170"/>
      <c r="G234" s="170"/>
      <c r="H234" s="170"/>
      <c r="I234" s="170"/>
      <c r="J234" s="170"/>
      <c r="K234" s="170"/>
      <c r="L234" s="170"/>
      <c r="M234" s="170"/>
      <c r="N234" s="170"/>
      <c r="O234" s="170"/>
      <c r="P234" s="170"/>
      <c r="Q234" s="170"/>
      <c r="R234" s="170"/>
      <c r="S234" s="170"/>
      <c r="T234" s="170"/>
      <c r="U234" s="170"/>
      <c r="V234" s="170"/>
      <c r="W234" s="170"/>
      <c r="X234" s="170"/>
      <c r="Y234" s="170"/>
      <c r="Z234" s="170"/>
      <c r="AA234" s="170"/>
    </row>
    <row r="235" spans="1:27" ht="15.75" customHeight="1" x14ac:dyDescent="0.2">
      <c r="A235" s="170"/>
      <c r="B235" s="170"/>
      <c r="C235" s="170"/>
      <c r="D235" s="170"/>
      <c r="E235" s="170"/>
      <c r="F235" s="170"/>
      <c r="G235" s="170"/>
      <c r="H235" s="170"/>
      <c r="I235" s="170"/>
      <c r="J235" s="170"/>
      <c r="K235" s="170"/>
      <c r="L235" s="170"/>
      <c r="M235" s="170"/>
      <c r="N235" s="170"/>
      <c r="O235" s="170"/>
      <c r="P235" s="170"/>
      <c r="Q235" s="170"/>
      <c r="R235" s="170"/>
      <c r="S235" s="170"/>
      <c r="T235" s="170"/>
      <c r="U235" s="170"/>
      <c r="V235" s="170"/>
      <c r="W235" s="170"/>
      <c r="X235" s="170"/>
      <c r="Y235" s="170"/>
      <c r="Z235" s="170"/>
      <c r="AA235" s="170"/>
    </row>
    <row r="236" spans="1:27" ht="15.75" customHeight="1" x14ac:dyDescent="0.2">
      <c r="A236" s="170"/>
      <c r="B236" s="170"/>
      <c r="C236" s="170"/>
      <c r="D236" s="170"/>
      <c r="E236" s="170"/>
      <c r="F236" s="170"/>
      <c r="G236" s="170"/>
      <c r="H236" s="170"/>
      <c r="I236" s="170"/>
      <c r="J236" s="170"/>
      <c r="K236" s="170"/>
      <c r="L236" s="170"/>
      <c r="M236" s="170"/>
      <c r="N236" s="170"/>
      <c r="O236" s="170"/>
      <c r="P236" s="170"/>
      <c r="Q236" s="170"/>
      <c r="R236" s="170"/>
      <c r="S236" s="170"/>
      <c r="T236" s="170"/>
      <c r="U236" s="170"/>
      <c r="V236" s="170"/>
      <c r="W236" s="170"/>
      <c r="X236" s="170"/>
      <c r="Y236" s="170"/>
      <c r="Z236" s="170"/>
      <c r="AA236" s="170"/>
    </row>
    <row r="237" spans="1:27" ht="15.75" customHeight="1" x14ac:dyDescent="0.2">
      <c r="A237" s="170"/>
      <c r="B237" s="170"/>
      <c r="C237" s="170"/>
      <c r="D237" s="170"/>
      <c r="E237" s="170"/>
      <c r="F237" s="170"/>
      <c r="G237" s="170"/>
      <c r="H237" s="170"/>
      <c r="I237" s="170"/>
      <c r="J237" s="170"/>
      <c r="K237" s="170"/>
      <c r="L237" s="170"/>
      <c r="M237" s="170"/>
      <c r="N237" s="170"/>
      <c r="O237" s="170"/>
      <c r="P237" s="170"/>
      <c r="Q237" s="170"/>
      <c r="R237" s="170"/>
      <c r="S237" s="170"/>
      <c r="T237" s="170"/>
      <c r="U237" s="170"/>
      <c r="V237" s="170"/>
      <c r="W237" s="170"/>
      <c r="X237" s="170"/>
      <c r="Y237" s="170"/>
      <c r="Z237" s="170"/>
      <c r="AA237" s="170"/>
    </row>
    <row r="238" spans="1:27" ht="15.75" customHeight="1" x14ac:dyDescent="0.2">
      <c r="A238" s="170"/>
      <c r="B238" s="170"/>
      <c r="C238" s="170"/>
      <c r="D238" s="170"/>
      <c r="E238" s="170"/>
      <c r="F238" s="170"/>
      <c r="G238" s="170"/>
      <c r="H238" s="170"/>
      <c r="I238" s="170"/>
      <c r="J238" s="170"/>
      <c r="K238" s="170"/>
      <c r="L238" s="170"/>
      <c r="M238" s="170"/>
      <c r="N238" s="170"/>
      <c r="O238" s="170"/>
      <c r="P238" s="170"/>
      <c r="Q238" s="170"/>
      <c r="R238" s="170"/>
      <c r="S238" s="170"/>
      <c r="T238" s="170"/>
      <c r="U238" s="170"/>
      <c r="V238" s="170"/>
      <c r="W238" s="170"/>
      <c r="X238" s="170"/>
      <c r="Y238" s="170"/>
      <c r="Z238" s="170"/>
      <c r="AA238" s="170"/>
    </row>
    <row r="239" spans="1:27" ht="15.75" customHeight="1" x14ac:dyDescent="0.2">
      <c r="A239" s="170"/>
      <c r="B239" s="170"/>
      <c r="C239" s="170"/>
      <c r="D239" s="170"/>
      <c r="E239" s="170"/>
      <c r="F239" s="170"/>
      <c r="G239" s="170"/>
      <c r="H239" s="170"/>
      <c r="I239" s="170"/>
      <c r="J239" s="170"/>
      <c r="K239" s="170"/>
      <c r="L239" s="170"/>
      <c r="M239" s="170"/>
      <c r="N239" s="170"/>
      <c r="O239" s="170"/>
      <c r="P239" s="170"/>
      <c r="Q239" s="170"/>
      <c r="R239" s="170"/>
      <c r="S239" s="170"/>
      <c r="T239" s="170"/>
      <c r="U239" s="170"/>
      <c r="V239" s="170"/>
      <c r="W239" s="170"/>
      <c r="X239" s="170"/>
      <c r="Y239" s="170"/>
      <c r="Z239" s="170"/>
      <c r="AA239" s="170"/>
    </row>
    <row r="240" spans="1:27" ht="15.75" customHeight="1" x14ac:dyDescent="0.2">
      <c r="A240" s="170"/>
      <c r="B240" s="170"/>
      <c r="C240" s="170"/>
      <c r="D240" s="170"/>
      <c r="E240" s="170"/>
      <c r="F240" s="170"/>
      <c r="G240" s="170"/>
      <c r="H240" s="170"/>
      <c r="I240" s="170"/>
      <c r="J240" s="170"/>
      <c r="K240" s="170"/>
      <c r="L240" s="170"/>
      <c r="M240" s="170"/>
      <c r="N240" s="170"/>
      <c r="O240" s="170"/>
      <c r="P240" s="170"/>
      <c r="Q240" s="170"/>
      <c r="R240" s="170"/>
      <c r="S240" s="170"/>
      <c r="T240" s="170"/>
      <c r="U240" s="170"/>
      <c r="V240" s="170"/>
      <c r="W240" s="170"/>
      <c r="X240" s="170"/>
      <c r="Y240" s="170"/>
      <c r="Z240" s="170"/>
      <c r="AA240" s="170"/>
    </row>
    <row r="241" spans="1:27" ht="15.75" customHeight="1" x14ac:dyDescent="0.2">
      <c r="A241" s="170"/>
      <c r="B241" s="170"/>
      <c r="C241" s="170"/>
      <c r="D241" s="170"/>
      <c r="E241" s="170"/>
      <c r="F241" s="170"/>
      <c r="G241" s="170"/>
      <c r="H241" s="170"/>
      <c r="I241" s="170"/>
      <c r="J241" s="170"/>
      <c r="K241" s="170"/>
      <c r="L241" s="170"/>
      <c r="M241" s="170"/>
      <c r="N241" s="170"/>
      <c r="O241" s="170"/>
      <c r="P241" s="170"/>
      <c r="Q241" s="170"/>
      <c r="R241" s="170"/>
      <c r="S241" s="170"/>
      <c r="T241" s="170"/>
      <c r="U241" s="170"/>
      <c r="V241" s="170"/>
      <c r="W241" s="170"/>
      <c r="X241" s="170"/>
      <c r="Y241" s="170"/>
      <c r="Z241" s="170"/>
      <c r="AA241" s="170"/>
    </row>
    <row r="242" spans="1:27" ht="15.75" customHeight="1" x14ac:dyDescent="0.2">
      <c r="A242" s="170"/>
      <c r="B242" s="170"/>
      <c r="C242" s="170"/>
      <c r="D242" s="170"/>
      <c r="E242" s="170"/>
      <c r="F242" s="170"/>
      <c r="G242" s="170"/>
      <c r="H242" s="170"/>
      <c r="I242" s="170"/>
      <c r="J242" s="170"/>
      <c r="K242" s="170"/>
      <c r="L242" s="170"/>
      <c r="M242" s="170"/>
      <c r="N242" s="170"/>
      <c r="O242" s="170"/>
      <c r="P242" s="170"/>
      <c r="Q242" s="170"/>
      <c r="R242" s="170"/>
      <c r="S242" s="170"/>
      <c r="T242" s="170"/>
      <c r="U242" s="170"/>
      <c r="V242" s="170"/>
      <c r="W242" s="170"/>
      <c r="X242" s="170"/>
      <c r="Y242" s="170"/>
      <c r="Z242" s="170"/>
      <c r="AA242" s="170"/>
    </row>
    <row r="243" spans="1:27" ht="15.75" customHeight="1" x14ac:dyDescent="0.2">
      <c r="A243" s="170"/>
      <c r="B243" s="170"/>
      <c r="C243" s="170"/>
      <c r="D243" s="170"/>
      <c r="E243" s="170"/>
      <c r="F243" s="170"/>
      <c r="G243" s="170"/>
      <c r="H243" s="170"/>
      <c r="I243" s="170"/>
      <c r="J243" s="170"/>
      <c r="K243" s="170"/>
      <c r="L243" s="170"/>
      <c r="M243" s="170"/>
      <c r="N243" s="170"/>
      <c r="O243" s="170"/>
      <c r="P243" s="170"/>
      <c r="Q243" s="170"/>
      <c r="R243" s="170"/>
      <c r="S243" s="170"/>
      <c r="T243" s="170"/>
      <c r="U243" s="170"/>
      <c r="V243" s="170"/>
      <c r="W243" s="170"/>
      <c r="X243" s="170"/>
      <c r="Y243" s="170"/>
      <c r="Z243" s="170"/>
      <c r="AA243" s="170"/>
    </row>
    <row r="244" spans="1:27" ht="15.75" customHeight="1" x14ac:dyDescent="0.2">
      <c r="A244" s="170"/>
      <c r="B244" s="170"/>
      <c r="C244" s="170"/>
      <c r="D244" s="170"/>
      <c r="E244" s="170"/>
      <c r="F244" s="170"/>
      <c r="G244" s="170"/>
      <c r="H244" s="170"/>
      <c r="I244" s="170"/>
      <c r="J244" s="170"/>
      <c r="K244" s="170"/>
      <c r="L244" s="170"/>
      <c r="M244" s="170"/>
      <c r="N244" s="170"/>
      <c r="O244" s="170"/>
      <c r="P244" s="170"/>
      <c r="Q244" s="170"/>
      <c r="R244" s="170"/>
      <c r="S244" s="170"/>
      <c r="T244" s="170"/>
      <c r="U244" s="170"/>
      <c r="V244" s="170"/>
      <c r="W244" s="170"/>
      <c r="X244" s="170"/>
      <c r="Y244" s="170"/>
      <c r="Z244" s="170"/>
      <c r="AA244" s="170"/>
    </row>
    <row r="245" spans="1:27" ht="15.75" customHeight="1" x14ac:dyDescent="0.2">
      <c r="A245" s="170"/>
      <c r="B245" s="170"/>
      <c r="C245" s="170"/>
      <c r="D245" s="170"/>
      <c r="E245" s="170"/>
      <c r="F245" s="170"/>
      <c r="G245" s="170"/>
      <c r="H245" s="170"/>
      <c r="I245" s="170"/>
      <c r="J245" s="170"/>
      <c r="K245" s="170"/>
      <c r="L245" s="170"/>
      <c r="M245" s="170"/>
      <c r="N245" s="170"/>
      <c r="O245" s="170"/>
      <c r="P245" s="170"/>
      <c r="Q245" s="170"/>
      <c r="R245" s="170"/>
      <c r="S245" s="170"/>
      <c r="T245" s="170"/>
      <c r="U245" s="170"/>
      <c r="V245" s="170"/>
      <c r="W245" s="170"/>
      <c r="X245" s="170"/>
      <c r="Y245" s="170"/>
      <c r="Z245" s="170"/>
      <c r="AA245" s="170"/>
    </row>
    <row r="246" spans="1:27" ht="15.75" customHeight="1" x14ac:dyDescent="0.2">
      <c r="A246" s="170"/>
      <c r="B246" s="170"/>
      <c r="C246" s="170"/>
      <c r="D246" s="170"/>
      <c r="E246" s="170"/>
      <c r="F246" s="170"/>
      <c r="G246" s="170"/>
      <c r="H246" s="170"/>
      <c r="I246" s="170"/>
      <c r="J246" s="170"/>
      <c r="K246" s="170"/>
      <c r="L246" s="170"/>
      <c r="M246" s="170"/>
      <c r="N246" s="170"/>
      <c r="O246" s="170"/>
      <c r="P246" s="170"/>
      <c r="Q246" s="170"/>
      <c r="R246" s="170"/>
      <c r="S246" s="170"/>
      <c r="T246" s="170"/>
      <c r="U246" s="170"/>
      <c r="V246" s="170"/>
      <c r="W246" s="170"/>
      <c r="X246" s="170"/>
      <c r="Y246" s="170"/>
      <c r="Z246" s="170"/>
      <c r="AA246" s="170"/>
    </row>
    <row r="247" spans="1:27" ht="15.75" customHeight="1" x14ac:dyDescent="0.2">
      <c r="A247" s="170"/>
      <c r="B247" s="170"/>
      <c r="C247" s="170"/>
      <c r="D247" s="170"/>
      <c r="E247" s="170"/>
      <c r="F247" s="170"/>
      <c r="G247" s="170"/>
      <c r="H247" s="170"/>
      <c r="I247" s="170"/>
      <c r="J247" s="170"/>
      <c r="K247" s="170"/>
      <c r="L247" s="170"/>
      <c r="M247" s="170"/>
      <c r="N247" s="170"/>
      <c r="O247" s="170"/>
      <c r="P247" s="170"/>
      <c r="Q247" s="170"/>
      <c r="R247" s="170"/>
      <c r="S247" s="170"/>
      <c r="T247" s="170"/>
      <c r="U247" s="170"/>
      <c r="V247" s="170"/>
      <c r="W247" s="170"/>
      <c r="X247" s="170"/>
      <c r="Y247" s="170"/>
      <c r="Z247" s="170"/>
      <c r="AA247" s="170"/>
    </row>
    <row r="248" spans="1:27" ht="15.75" customHeight="1" x14ac:dyDescent="0.2">
      <c r="A248" s="170"/>
      <c r="B248" s="170"/>
      <c r="C248" s="170"/>
      <c r="D248" s="170"/>
      <c r="E248" s="170"/>
      <c r="F248" s="170"/>
      <c r="G248" s="170"/>
      <c r="H248" s="170"/>
      <c r="I248" s="170"/>
      <c r="J248" s="170"/>
      <c r="K248" s="170"/>
      <c r="L248" s="170"/>
      <c r="M248" s="170"/>
      <c r="N248" s="170"/>
      <c r="O248" s="170"/>
      <c r="P248" s="170"/>
      <c r="Q248" s="170"/>
      <c r="R248" s="170"/>
      <c r="S248" s="170"/>
      <c r="T248" s="170"/>
      <c r="U248" s="170"/>
      <c r="V248" s="170"/>
      <c r="W248" s="170"/>
      <c r="X248" s="170"/>
      <c r="Y248" s="170"/>
      <c r="Z248" s="170"/>
      <c r="AA248" s="170"/>
    </row>
    <row r="249" spans="1:27" ht="15.75" customHeight="1" x14ac:dyDescent="0.2">
      <c r="A249" s="170"/>
      <c r="B249" s="170"/>
      <c r="C249" s="170"/>
      <c r="D249" s="170"/>
      <c r="E249" s="170"/>
      <c r="F249" s="170"/>
      <c r="G249" s="170"/>
      <c r="H249" s="170"/>
      <c r="I249" s="170"/>
      <c r="J249" s="170"/>
      <c r="K249" s="170"/>
      <c r="L249" s="170"/>
      <c r="M249" s="170"/>
      <c r="N249" s="170"/>
      <c r="O249" s="170"/>
      <c r="P249" s="170"/>
      <c r="Q249" s="170"/>
      <c r="R249" s="170"/>
      <c r="S249" s="170"/>
      <c r="T249" s="170"/>
      <c r="U249" s="170"/>
      <c r="V249" s="170"/>
      <c r="W249" s="170"/>
      <c r="X249" s="170"/>
      <c r="Y249" s="170"/>
      <c r="Z249" s="170"/>
      <c r="AA249" s="170"/>
    </row>
    <row r="250" spans="1:27" ht="15.75" customHeight="1" x14ac:dyDescent="0.2">
      <c r="A250" s="170"/>
      <c r="B250" s="170"/>
      <c r="C250" s="170"/>
      <c r="D250" s="170"/>
      <c r="E250" s="170"/>
      <c r="F250" s="170"/>
      <c r="G250" s="170"/>
      <c r="H250" s="170"/>
      <c r="I250" s="170"/>
      <c r="J250" s="170"/>
      <c r="K250" s="170"/>
      <c r="L250" s="170"/>
      <c r="M250" s="170"/>
      <c r="N250" s="170"/>
      <c r="O250" s="170"/>
      <c r="P250" s="170"/>
      <c r="Q250" s="170"/>
      <c r="R250" s="170"/>
      <c r="S250" s="170"/>
      <c r="T250" s="170"/>
      <c r="U250" s="170"/>
      <c r="V250" s="170"/>
      <c r="W250" s="170"/>
      <c r="X250" s="170"/>
      <c r="Y250" s="170"/>
      <c r="Z250" s="170"/>
      <c r="AA250" s="170"/>
    </row>
    <row r="251" spans="1:27" ht="15.75" customHeight="1" x14ac:dyDescent="0.2">
      <c r="A251" s="170"/>
      <c r="B251" s="170"/>
      <c r="C251" s="170"/>
      <c r="D251" s="170"/>
      <c r="E251" s="170"/>
      <c r="F251" s="170"/>
      <c r="G251" s="170"/>
      <c r="H251" s="170"/>
      <c r="I251" s="170"/>
      <c r="J251" s="170"/>
      <c r="K251" s="170"/>
      <c r="L251" s="170"/>
      <c r="M251" s="170"/>
      <c r="N251" s="170"/>
      <c r="O251" s="170"/>
      <c r="P251" s="170"/>
      <c r="Q251" s="170"/>
      <c r="R251" s="170"/>
      <c r="S251" s="170"/>
      <c r="T251" s="170"/>
      <c r="U251" s="170"/>
      <c r="V251" s="170"/>
      <c r="W251" s="170"/>
      <c r="X251" s="170"/>
      <c r="Y251" s="170"/>
      <c r="Z251" s="170"/>
      <c r="AA251" s="170"/>
    </row>
    <row r="252" spans="1:27" ht="15.75" customHeight="1" x14ac:dyDescent="0.2">
      <c r="A252" s="170"/>
      <c r="B252" s="170"/>
      <c r="C252" s="170"/>
      <c r="D252" s="170"/>
      <c r="E252" s="170"/>
      <c r="F252" s="170"/>
      <c r="G252" s="170"/>
      <c r="H252" s="170"/>
      <c r="I252" s="170"/>
      <c r="J252" s="170"/>
      <c r="K252" s="170"/>
      <c r="L252" s="170"/>
      <c r="M252" s="170"/>
      <c r="N252" s="170"/>
      <c r="O252" s="170"/>
      <c r="P252" s="170"/>
      <c r="Q252" s="170"/>
      <c r="R252" s="170"/>
      <c r="S252" s="170"/>
      <c r="T252" s="170"/>
      <c r="U252" s="170"/>
      <c r="V252" s="170"/>
      <c r="W252" s="170"/>
      <c r="X252" s="170"/>
      <c r="Y252" s="170"/>
      <c r="Z252" s="170"/>
      <c r="AA252" s="170"/>
    </row>
    <row r="253" spans="1:27" ht="15.75" customHeight="1" x14ac:dyDescent="0.2">
      <c r="A253" s="170"/>
      <c r="B253" s="170"/>
      <c r="C253" s="170"/>
      <c r="D253" s="170"/>
      <c r="E253" s="170"/>
      <c r="F253" s="170"/>
      <c r="G253" s="170"/>
      <c r="H253" s="170"/>
      <c r="I253" s="170"/>
      <c r="J253" s="170"/>
      <c r="K253" s="170"/>
      <c r="L253" s="170"/>
      <c r="M253" s="170"/>
      <c r="N253" s="170"/>
      <c r="O253" s="170"/>
      <c r="P253" s="170"/>
      <c r="Q253" s="170"/>
      <c r="R253" s="170"/>
      <c r="S253" s="170"/>
      <c r="T253" s="170"/>
      <c r="U253" s="170"/>
      <c r="V253" s="170"/>
      <c r="W253" s="170"/>
      <c r="X253" s="170"/>
      <c r="Y253" s="170"/>
      <c r="Z253" s="170"/>
      <c r="AA253" s="170"/>
    </row>
    <row r="254" spans="1:27" ht="15.75" customHeight="1" x14ac:dyDescent="0.2">
      <c r="A254" s="170"/>
      <c r="B254" s="170"/>
      <c r="C254" s="170"/>
      <c r="D254" s="170"/>
      <c r="E254" s="170"/>
      <c r="F254" s="170"/>
      <c r="G254" s="170"/>
      <c r="H254" s="170"/>
      <c r="I254" s="170"/>
      <c r="J254" s="170"/>
      <c r="K254" s="170"/>
      <c r="L254" s="170"/>
      <c r="M254" s="170"/>
      <c r="N254" s="170"/>
      <c r="O254" s="170"/>
      <c r="P254" s="170"/>
      <c r="Q254" s="170"/>
      <c r="R254" s="170"/>
      <c r="S254" s="170"/>
      <c r="T254" s="170"/>
      <c r="U254" s="170"/>
      <c r="V254" s="170"/>
      <c r="W254" s="170"/>
      <c r="X254" s="170"/>
      <c r="Y254" s="170"/>
      <c r="Z254" s="170"/>
      <c r="AA254" s="170"/>
    </row>
    <row r="255" spans="1:27" ht="15.75" customHeight="1" x14ac:dyDescent="0.2">
      <c r="A255" s="170"/>
      <c r="B255" s="170"/>
      <c r="C255" s="170"/>
      <c r="D255" s="170"/>
      <c r="E255" s="170"/>
      <c r="F255" s="170"/>
      <c r="G255" s="170"/>
      <c r="H255" s="170"/>
      <c r="I255" s="170"/>
      <c r="J255" s="170"/>
      <c r="K255" s="170"/>
      <c r="L255" s="170"/>
      <c r="M255" s="170"/>
      <c r="N255" s="170"/>
      <c r="O255" s="170"/>
      <c r="P255" s="170"/>
      <c r="Q255" s="170"/>
      <c r="R255" s="170"/>
      <c r="S255" s="170"/>
      <c r="T255" s="170"/>
      <c r="U255" s="170"/>
      <c r="V255" s="170"/>
      <c r="W255" s="170"/>
      <c r="X255" s="170"/>
      <c r="Y255" s="170"/>
      <c r="Z255" s="170"/>
      <c r="AA255" s="170"/>
    </row>
    <row r="256" spans="1:27" ht="15.75" customHeight="1" x14ac:dyDescent="0.2">
      <c r="A256" s="170"/>
      <c r="B256" s="170"/>
      <c r="C256" s="170"/>
      <c r="D256" s="170"/>
      <c r="E256" s="170"/>
      <c r="F256" s="170"/>
      <c r="G256" s="170"/>
      <c r="H256" s="170"/>
      <c r="I256" s="170"/>
      <c r="J256" s="170"/>
      <c r="K256" s="170"/>
      <c r="L256" s="170"/>
      <c r="M256" s="170"/>
      <c r="N256" s="170"/>
      <c r="O256" s="170"/>
      <c r="P256" s="170"/>
      <c r="Q256" s="170"/>
      <c r="R256" s="170"/>
      <c r="S256" s="170"/>
      <c r="T256" s="170"/>
      <c r="U256" s="170"/>
      <c r="V256" s="170"/>
      <c r="W256" s="170"/>
      <c r="X256" s="170"/>
      <c r="Y256" s="170"/>
      <c r="Z256" s="170"/>
      <c r="AA256" s="170"/>
    </row>
    <row r="257" spans="1:27" ht="15.75" customHeight="1" x14ac:dyDescent="0.2">
      <c r="A257" s="170"/>
      <c r="B257" s="170"/>
      <c r="C257" s="170"/>
      <c r="D257" s="170"/>
      <c r="E257" s="170"/>
      <c r="F257" s="170"/>
      <c r="G257" s="170"/>
      <c r="H257" s="170"/>
      <c r="I257" s="170"/>
      <c r="J257" s="170"/>
      <c r="K257" s="170"/>
      <c r="L257" s="170"/>
      <c r="M257" s="170"/>
      <c r="N257" s="170"/>
      <c r="O257" s="170"/>
      <c r="P257" s="170"/>
      <c r="Q257" s="170"/>
      <c r="R257" s="170"/>
      <c r="S257" s="170"/>
      <c r="T257" s="170"/>
      <c r="U257" s="170"/>
      <c r="V257" s="170"/>
      <c r="W257" s="170"/>
      <c r="X257" s="170"/>
      <c r="Y257" s="170"/>
      <c r="Z257" s="170"/>
      <c r="AA257" s="170"/>
    </row>
    <row r="258" spans="1:27" ht="15.75" customHeight="1" x14ac:dyDescent="0.2">
      <c r="A258" s="170"/>
      <c r="B258" s="170"/>
      <c r="C258" s="170"/>
      <c r="D258" s="170"/>
      <c r="E258" s="170"/>
      <c r="F258" s="170"/>
      <c r="G258" s="170"/>
      <c r="H258" s="170"/>
      <c r="I258" s="170"/>
      <c r="J258" s="170"/>
      <c r="K258" s="170"/>
      <c r="L258" s="170"/>
      <c r="M258" s="170"/>
      <c r="N258" s="170"/>
      <c r="O258" s="170"/>
      <c r="P258" s="170"/>
      <c r="Q258" s="170"/>
      <c r="R258" s="170"/>
      <c r="S258" s="170"/>
      <c r="T258" s="170"/>
      <c r="U258" s="170"/>
      <c r="V258" s="170"/>
      <c r="W258" s="170"/>
      <c r="X258" s="170"/>
      <c r="Y258" s="170"/>
      <c r="Z258" s="170"/>
      <c r="AA258" s="170"/>
    </row>
    <row r="259" spans="1:27" ht="15.75" customHeight="1" x14ac:dyDescent="0.2">
      <c r="A259" s="170"/>
      <c r="B259" s="170"/>
      <c r="C259" s="170"/>
      <c r="D259" s="170"/>
      <c r="E259" s="170"/>
      <c r="F259" s="170"/>
      <c r="G259" s="170"/>
      <c r="H259" s="170"/>
      <c r="I259" s="170"/>
      <c r="J259" s="170"/>
      <c r="K259" s="170"/>
      <c r="L259" s="170"/>
      <c r="M259" s="170"/>
      <c r="N259" s="170"/>
      <c r="O259" s="170"/>
      <c r="P259" s="170"/>
      <c r="Q259" s="170"/>
      <c r="R259" s="170"/>
      <c r="S259" s="170"/>
      <c r="T259" s="170"/>
      <c r="U259" s="170"/>
      <c r="V259" s="170"/>
      <c r="W259" s="170"/>
      <c r="X259" s="170"/>
      <c r="Y259" s="170"/>
      <c r="Z259" s="170"/>
      <c r="AA259" s="170"/>
    </row>
    <row r="260" spans="1:27" ht="15.75" customHeight="1" x14ac:dyDescent="0.2">
      <c r="A260" s="170"/>
      <c r="B260" s="170"/>
      <c r="C260" s="170"/>
      <c r="D260" s="170"/>
      <c r="E260" s="170"/>
      <c r="F260" s="170"/>
      <c r="G260" s="170"/>
      <c r="H260" s="170"/>
      <c r="I260" s="170"/>
      <c r="J260" s="170"/>
      <c r="K260" s="170"/>
      <c r="L260" s="170"/>
      <c r="M260" s="170"/>
      <c r="N260" s="170"/>
      <c r="O260" s="170"/>
      <c r="P260" s="170"/>
      <c r="Q260" s="170"/>
      <c r="R260" s="170"/>
      <c r="S260" s="170"/>
      <c r="T260" s="170"/>
      <c r="U260" s="170"/>
      <c r="V260" s="170"/>
      <c r="W260" s="170"/>
      <c r="X260" s="170"/>
      <c r="Y260" s="170"/>
      <c r="Z260" s="170"/>
      <c r="AA260" s="170"/>
    </row>
    <row r="261" spans="1:27" ht="15.75" customHeight="1" x14ac:dyDescent="0.2">
      <c r="A261" s="170"/>
      <c r="B261" s="170"/>
      <c r="C261" s="170"/>
      <c r="D261" s="170"/>
      <c r="E261" s="170"/>
      <c r="F261" s="170"/>
      <c r="G261" s="170"/>
      <c r="H261" s="170"/>
      <c r="I261" s="170"/>
      <c r="J261" s="170"/>
      <c r="K261" s="170"/>
      <c r="L261" s="170"/>
      <c r="M261" s="170"/>
      <c r="N261" s="170"/>
      <c r="O261" s="170"/>
      <c r="P261" s="170"/>
      <c r="Q261" s="170"/>
      <c r="R261" s="170"/>
      <c r="S261" s="170"/>
      <c r="T261" s="170"/>
      <c r="U261" s="170"/>
      <c r="V261" s="170"/>
      <c r="W261" s="170"/>
      <c r="X261" s="170"/>
      <c r="Y261" s="170"/>
      <c r="Z261" s="170"/>
      <c r="AA261" s="170"/>
    </row>
    <row r="262" spans="1:27" ht="15.75" customHeight="1" x14ac:dyDescent="0.2">
      <c r="A262" s="170"/>
      <c r="B262" s="170"/>
      <c r="C262" s="170"/>
      <c r="D262" s="170"/>
      <c r="E262" s="170"/>
      <c r="F262" s="170"/>
      <c r="G262" s="170"/>
      <c r="H262" s="170"/>
      <c r="I262" s="170"/>
      <c r="J262" s="170"/>
      <c r="K262" s="170"/>
      <c r="L262" s="170"/>
      <c r="M262" s="170"/>
      <c r="N262" s="170"/>
      <c r="O262" s="170"/>
      <c r="P262" s="170"/>
      <c r="Q262" s="170"/>
      <c r="R262" s="170"/>
      <c r="S262" s="170"/>
      <c r="T262" s="170"/>
      <c r="U262" s="170"/>
      <c r="V262" s="170"/>
      <c r="W262" s="170"/>
      <c r="X262" s="170"/>
      <c r="Y262" s="170"/>
      <c r="Z262" s="170"/>
      <c r="AA262" s="170"/>
    </row>
    <row r="263" spans="1:27" ht="15.75" customHeight="1" x14ac:dyDescent="0.2">
      <c r="A263" s="170"/>
      <c r="B263" s="170"/>
      <c r="C263" s="170"/>
      <c r="D263" s="170"/>
      <c r="E263" s="170"/>
      <c r="F263" s="170"/>
      <c r="G263" s="170"/>
      <c r="H263" s="170"/>
      <c r="I263" s="170"/>
      <c r="J263" s="170"/>
      <c r="K263" s="170"/>
      <c r="L263" s="170"/>
      <c r="M263" s="170"/>
      <c r="N263" s="170"/>
      <c r="O263" s="170"/>
      <c r="P263" s="170"/>
      <c r="Q263" s="170"/>
      <c r="R263" s="170"/>
      <c r="S263" s="170"/>
      <c r="T263" s="170"/>
      <c r="U263" s="170"/>
      <c r="V263" s="170"/>
      <c r="W263" s="170"/>
      <c r="X263" s="170"/>
      <c r="Y263" s="170"/>
      <c r="Z263" s="170"/>
      <c r="AA263" s="170"/>
    </row>
    <row r="264" spans="1:27" ht="15.75" customHeight="1" x14ac:dyDescent="0.2">
      <c r="A264" s="170"/>
      <c r="B264" s="170"/>
      <c r="C264" s="170"/>
      <c r="D264" s="170"/>
      <c r="E264" s="170"/>
      <c r="F264" s="170"/>
      <c r="G264" s="170"/>
      <c r="H264" s="170"/>
      <c r="I264" s="170"/>
      <c r="J264" s="170"/>
      <c r="K264" s="170"/>
      <c r="L264" s="170"/>
      <c r="M264" s="170"/>
      <c r="N264" s="170"/>
      <c r="O264" s="170"/>
      <c r="P264" s="170"/>
      <c r="Q264" s="170"/>
      <c r="R264" s="170"/>
      <c r="S264" s="170"/>
      <c r="T264" s="170"/>
      <c r="U264" s="170"/>
      <c r="V264" s="170"/>
      <c r="W264" s="170"/>
      <c r="X264" s="170"/>
      <c r="Y264" s="170"/>
      <c r="Z264" s="170"/>
      <c r="AA264" s="170"/>
    </row>
    <row r="265" spans="1:27" ht="15.75" customHeight="1" x14ac:dyDescent="0.2">
      <c r="A265" s="170"/>
      <c r="B265" s="170"/>
      <c r="C265" s="170"/>
      <c r="D265" s="170"/>
      <c r="E265" s="170"/>
      <c r="F265" s="170"/>
      <c r="G265" s="170"/>
      <c r="H265" s="170"/>
      <c r="I265" s="170"/>
      <c r="J265" s="170"/>
      <c r="K265" s="170"/>
      <c r="L265" s="170"/>
      <c r="M265" s="170"/>
      <c r="N265" s="170"/>
      <c r="O265" s="170"/>
      <c r="P265" s="170"/>
      <c r="Q265" s="170"/>
      <c r="R265" s="170"/>
      <c r="S265" s="170"/>
      <c r="T265" s="170"/>
      <c r="U265" s="170"/>
      <c r="V265" s="170"/>
      <c r="W265" s="170"/>
      <c r="X265" s="170"/>
      <c r="Y265" s="170"/>
      <c r="Z265" s="170"/>
      <c r="AA265" s="170"/>
    </row>
    <row r="266" spans="1:27" ht="15.75" customHeight="1" x14ac:dyDescent="0.2">
      <c r="A266" s="170"/>
      <c r="B266" s="170"/>
      <c r="C266" s="170"/>
      <c r="D266" s="170"/>
      <c r="E266" s="170"/>
      <c r="F266" s="170"/>
      <c r="G266" s="170"/>
      <c r="H266" s="170"/>
      <c r="I266" s="170"/>
      <c r="J266" s="170"/>
      <c r="K266" s="170"/>
      <c r="L266" s="170"/>
      <c r="M266" s="170"/>
      <c r="N266" s="170"/>
      <c r="O266" s="170"/>
      <c r="P266" s="170"/>
      <c r="Q266" s="170"/>
      <c r="R266" s="170"/>
      <c r="S266" s="170"/>
      <c r="T266" s="170"/>
      <c r="U266" s="170"/>
      <c r="V266" s="170"/>
      <c r="W266" s="170"/>
      <c r="X266" s="170"/>
      <c r="Y266" s="170"/>
      <c r="Z266" s="170"/>
      <c r="AA266" s="170"/>
    </row>
    <row r="267" spans="1:27" ht="15.75" customHeight="1" x14ac:dyDescent="0.2">
      <c r="A267" s="170"/>
      <c r="B267" s="170"/>
      <c r="C267" s="170"/>
      <c r="D267" s="170"/>
      <c r="E267" s="170"/>
      <c r="F267" s="170"/>
      <c r="G267" s="170"/>
      <c r="H267" s="170"/>
      <c r="I267" s="170"/>
      <c r="J267" s="170"/>
      <c r="K267" s="170"/>
      <c r="L267" s="170"/>
      <c r="M267" s="170"/>
      <c r="N267" s="170"/>
      <c r="O267" s="170"/>
      <c r="P267" s="170"/>
      <c r="Q267" s="170"/>
      <c r="R267" s="170"/>
      <c r="S267" s="170"/>
      <c r="T267" s="170"/>
      <c r="U267" s="170"/>
      <c r="V267" s="170"/>
      <c r="W267" s="170"/>
      <c r="X267" s="170"/>
      <c r="Y267" s="170"/>
      <c r="Z267" s="170"/>
      <c r="AA267" s="170"/>
    </row>
    <row r="268" spans="1:27" ht="15.75" customHeight="1" x14ac:dyDescent="0.2">
      <c r="A268" s="170"/>
      <c r="B268" s="170"/>
      <c r="C268" s="170"/>
      <c r="D268" s="170"/>
      <c r="E268" s="170"/>
      <c r="F268" s="170"/>
      <c r="G268" s="170"/>
      <c r="H268" s="170"/>
      <c r="I268" s="170"/>
      <c r="J268" s="170"/>
      <c r="K268" s="170"/>
      <c r="L268" s="170"/>
      <c r="M268" s="170"/>
      <c r="N268" s="170"/>
      <c r="O268" s="170"/>
      <c r="P268" s="170"/>
      <c r="Q268" s="170"/>
      <c r="R268" s="170"/>
      <c r="S268" s="170"/>
      <c r="T268" s="170"/>
      <c r="U268" s="170"/>
      <c r="V268" s="170"/>
      <c r="W268" s="170"/>
      <c r="X268" s="170"/>
      <c r="Y268" s="170"/>
      <c r="Z268" s="170"/>
      <c r="AA268" s="170"/>
    </row>
    <row r="269" spans="1:27" ht="15.75" customHeight="1" x14ac:dyDescent="0.2">
      <c r="A269" s="170"/>
      <c r="B269" s="170"/>
      <c r="C269" s="170"/>
      <c r="D269" s="170"/>
      <c r="E269" s="170"/>
      <c r="F269" s="170"/>
      <c r="G269" s="170"/>
      <c r="H269" s="170"/>
      <c r="I269" s="170"/>
      <c r="J269" s="170"/>
      <c r="K269" s="170"/>
      <c r="L269" s="170"/>
      <c r="M269" s="170"/>
      <c r="N269" s="170"/>
      <c r="O269" s="170"/>
      <c r="P269" s="170"/>
      <c r="Q269" s="170"/>
      <c r="R269" s="170"/>
      <c r="S269" s="170"/>
      <c r="T269" s="170"/>
      <c r="U269" s="170"/>
      <c r="V269" s="170"/>
      <c r="W269" s="170"/>
      <c r="X269" s="170"/>
      <c r="Y269" s="170"/>
      <c r="Z269" s="170"/>
      <c r="AA269" s="170"/>
    </row>
    <row r="270" spans="1:27" ht="15.75" customHeight="1" x14ac:dyDescent="0.2">
      <c r="A270" s="170"/>
      <c r="B270" s="170"/>
      <c r="C270" s="170"/>
      <c r="D270" s="170"/>
      <c r="E270" s="170"/>
      <c r="F270" s="170"/>
      <c r="G270" s="170"/>
      <c r="H270" s="170"/>
      <c r="I270" s="170"/>
      <c r="J270" s="170"/>
      <c r="K270" s="170"/>
      <c r="L270" s="170"/>
      <c r="M270" s="170"/>
      <c r="N270" s="170"/>
      <c r="O270" s="170"/>
      <c r="P270" s="170"/>
      <c r="Q270" s="170"/>
      <c r="R270" s="170"/>
      <c r="S270" s="170"/>
      <c r="T270" s="170"/>
      <c r="U270" s="170"/>
      <c r="V270" s="170"/>
      <c r="W270" s="170"/>
      <c r="X270" s="170"/>
      <c r="Y270" s="170"/>
      <c r="Z270" s="170"/>
      <c r="AA270" s="170"/>
    </row>
    <row r="271" spans="1:27" ht="15.75" customHeight="1" x14ac:dyDescent="0.2">
      <c r="A271" s="170"/>
      <c r="B271" s="170"/>
      <c r="C271" s="170"/>
      <c r="D271" s="170"/>
      <c r="E271" s="170"/>
      <c r="F271" s="170"/>
      <c r="G271" s="170"/>
      <c r="H271" s="170"/>
      <c r="I271" s="170"/>
      <c r="J271" s="170"/>
      <c r="K271" s="170"/>
      <c r="L271" s="170"/>
      <c r="M271" s="170"/>
      <c r="N271" s="170"/>
      <c r="O271" s="170"/>
      <c r="P271" s="170"/>
      <c r="Q271" s="170"/>
      <c r="R271" s="170"/>
      <c r="S271" s="170"/>
      <c r="T271" s="170"/>
      <c r="U271" s="170"/>
      <c r="V271" s="170"/>
      <c r="W271" s="170"/>
      <c r="X271" s="170"/>
      <c r="Y271" s="170"/>
      <c r="Z271" s="170"/>
      <c r="AA271" s="170"/>
    </row>
    <row r="272" spans="1:27" ht="15.75" customHeight="1" x14ac:dyDescent="0.2">
      <c r="A272" s="170"/>
      <c r="B272" s="170"/>
      <c r="C272" s="170"/>
      <c r="D272" s="170"/>
      <c r="E272" s="170"/>
      <c r="F272" s="170"/>
      <c r="G272" s="170"/>
      <c r="H272" s="170"/>
      <c r="I272" s="170"/>
      <c r="J272" s="170"/>
      <c r="K272" s="170"/>
      <c r="L272" s="170"/>
      <c r="M272" s="170"/>
      <c r="N272" s="170"/>
      <c r="O272" s="170"/>
      <c r="P272" s="170"/>
      <c r="Q272" s="170"/>
      <c r="R272" s="170"/>
      <c r="S272" s="170"/>
      <c r="T272" s="170"/>
      <c r="U272" s="170"/>
      <c r="V272" s="170"/>
      <c r="W272" s="170"/>
      <c r="X272" s="170"/>
      <c r="Y272" s="170"/>
      <c r="Z272" s="170"/>
      <c r="AA272" s="170"/>
    </row>
    <row r="273" spans="1:27" ht="15.75" customHeight="1" x14ac:dyDescent="0.2">
      <c r="A273" s="170"/>
      <c r="B273" s="170"/>
      <c r="C273" s="170"/>
      <c r="D273" s="170"/>
      <c r="E273" s="170"/>
      <c r="F273" s="170"/>
      <c r="G273" s="170"/>
      <c r="H273" s="170"/>
      <c r="I273" s="170"/>
      <c r="J273" s="170"/>
      <c r="K273" s="170"/>
      <c r="L273" s="170"/>
      <c r="M273" s="170"/>
      <c r="N273" s="170"/>
      <c r="O273" s="170"/>
      <c r="P273" s="170"/>
      <c r="Q273" s="170"/>
      <c r="R273" s="170"/>
      <c r="S273" s="170"/>
      <c r="T273" s="170"/>
      <c r="U273" s="170"/>
      <c r="V273" s="170"/>
      <c r="W273" s="170"/>
      <c r="X273" s="170"/>
      <c r="Y273" s="170"/>
      <c r="Z273" s="170"/>
      <c r="AA273" s="170"/>
    </row>
    <row r="274" spans="1:27" ht="15.75" customHeight="1" x14ac:dyDescent="0.2">
      <c r="A274" s="170"/>
      <c r="B274" s="170"/>
      <c r="C274" s="170"/>
      <c r="D274" s="170"/>
      <c r="E274" s="170"/>
      <c r="F274" s="170"/>
      <c r="G274" s="170"/>
      <c r="H274" s="170"/>
      <c r="I274" s="170"/>
      <c r="J274" s="170"/>
      <c r="K274" s="170"/>
      <c r="L274" s="170"/>
      <c r="M274" s="170"/>
      <c r="N274" s="170"/>
      <c r="O274" s="170"/>
      <c r="P274" s="170"/>
      <c r="Q274" s="170"/>
      <c r="R274" s="170"/>
      <c r="S274" s="170"/>
      <c r="T274" s="170"/>
      <c r="U274" s="170"/>
      <c r="V274" s="170"/>
      <c r="W274" s="170"/>
      <c r="X274" s="170"/>
      <c r="Y274" s="170"/>
      <c r="Z274" s="170"/>
      <c r="AA274" s="170"/>
    </row>
    <row r="275" spans="1:27" ht="15.75" customHeight="1" x14ac:dyDescent="0.2">
      <c r="A275" s="170"/>
      <c r="B275" s="170"/>
      <c r="C275" s="170"/>
      <c r="D275" s="170"/>
      <c r="E275" s="170"/>
      <c r="F275" s="170"/>
      <c r="G275" s="170"/>
      <c r="H275" s="170"/>
      <c r="I275" s="170"/>
      <c r="J275" s="170"/>
      <c r="K275" s="170"/>
      <c r="L275" s="170"/>
      <c r="M275" s="170"/>
      <c r="N275" s="170"/>
      <c r="O275" s="170"/>
      <c r="P275" s="170"/>
      <c r="Q275" s="170"/>
      <c r="R275" s="170"/>
      <c r="S275" s="170"/>
      <c r="T275" s="170"/>
      <c r="U275" s="170"/>
      <c r="V275" s="170"/>
      <c r="W275" s="170"/>
      <c r="X275" s="170"/>
      <c r="Y275" s="170"/>
      <c r="Z275" s="170"/>
      <c r="AA275" s="170"/>
    </row>
    <row r="276" spans="1:27" ht="15.75" customHeight="1" x14ac:dyDescent="0.2">
      <c r="A276" s="170"/>
      <c r="B276" s="170"/>
      <c r="C276" s="170"/>
      <c r="D276" s="170"/>
      <c r="E276" s="170"/>
      <c r="F276" s="170"/>
      <c r="G276" s="170"/>
      <c r="H276" s="170"/>
      <c r="I276" s="170"/>
      <c r="J276" s="170"/>
      <c r="K276" s="170"/>
      <c r="L276" s="170"/>
      <c r="M276" s="170"/>
      <c r="N276" s="170"/>
      <c r="O276" s="170"/>
      <c r="P276" s="170"/>
      <c r="Q276" s="170"/>
      <c r="R276" s="170"/>
      <c r="S276" s="170"/>
      <c r="T276" s="170"/>
      <c r="U276" s="170"/>
      <c r="V276" s="170"/>
      <c r="W276" s="170"/>
      <c r="X276" s="170"/>
      <c r="Y276" s="170"/>
      <c r="Z276" s="170"/>
      <c r="AA276" s="170"/>
    </row>
    <row r="277" spans="1:27" ht="15.75" customHeight="1" x14ac:dyDescent="0.2">
      <c r="A277" s="170"/>
      <c r="B277" s="170"/>
      <c r="C277" s="170"/>
      <c r="D277" s="170"/>
      <c r="E277" s="170"/>
      <c r="F277" s="170"/>
      <c r="G277" s="170"/>
      <c r="H277" s="170"/>
      <c r="I277" s="170"/>
      <c r="J277" s="170"/>
      <c r="K277" s="170"/>
      <c r="L277" s="170"/>
      <c r="M277" s="170"/>
      <c r="N277" s="170"/>
      <c r="O277" s="170"/>
      <c r="P277" s="170"/>
      <c r="Q277" s="170"/>
      <c r="R277" s="170"/>
      <c r="S277" s="170"/>
      <c r="T277" s="170"/>
      <c r="U277" s="170"/>
      <c r="V277" s="170"/>
      <c r="W277" s="170"/>
      <c r="X277" s="170"/>
      <c r="Y277" s="170"/>
      <c r="Z277" s="170"/>
      <c r="AA277" s="170"/>
    </row>
    <row r="278" spans="1:27" ht="15.75" customHeight="1" x14ac:dyDescent="0.2">
      <c r="A278" s="170"/>
      <c r="B278" s="170"/>
      <c r="C278" s="170"/>
      <c r="D278" s="170"/>
      <c r="E278" s="170"/>
      <c r="F278" s="170"/>
      <c r="G278" s="170"/>
      <c r="H278" s="170"/>
      <c r="I278" s="170"/>
      <c r="J278" s="170"/>
      <c r="K278" s="170"/>
      <c r="L278" s="170"/>
      <c r="M278" s="170"/>
      <c r="N278" s="170"/>
      <c r="O278" s="170"/>
      <c r="P278" s="170"/>
      <c r="Q278" s="170"/>
      <c r="R278" s="170"/>
      <c r="S278" s="170"/>
      <c r="T278" s="170"/>
      <c r="U278" s="170"/>
      <c r="V278" s="170"/>
      <c r="W278" s="170"/>
      <c r="X278" s="170"/>
      <c r="Y278" s="170"/>
      <c r="Z278" s="170"/>
      <c r="AA278" s="170"/>
    </row>
    <row r="279" spans="1:27" ht="15.75" customHeight="1" x14ac:dyDescent="0.2">
      <c r="A279" s="170"/>
      <c r="B279" s="170"/>
      <c r="C279" s="170"/>
      <c r="D279" s="170"/>
      <c r="E279" s="170"/>
      <c r="F279" s="170"/>
      <c r="G279" s="170"/>
      <c r="H279" s="170"/>
      <c r="I279" s="170"/>
      <c r="J279" s="170"/>
      <c r="K279" s="170"/>
      <c r="L279" s="170"/>
      <c r="M279" s="170"/>
      <c r="N279" s="170"/>
      <c r="O279" s="170"/>
      <c r="P279" s="170"/>
      <c r="Q279" s="170"/>
      <c r="R279" s="170"/>
      <c r="S279" s="170"/>
      <c r="T279" s="170"/>
      <c r="U279" s="170"/>
      <c r="V279" s="170"/>
      <c r="W279" s="170"/>
      <c r="X279" s="170"/>
      <c r="Y279" s="170"/>
      <c r="Z279" s="170"/>
      <c r="AA279" s="170"/>
    </row>
    <row r="280" spans="1:27" ht="15.75" customHeight="1" x14ac:dyDescent="0.2">
      <c r="A280" s="170"/>
      <c r="B280" s="170"/>
      <c r="C280" s="170"/>
      <c r="D280" s="170"/>
      <c r="E280" s="170"/>
      <c r="F280" s="170"/>
      <c r="G280" s="170"/>
      <c r="H280" s="170"/>
      <c r="I280" s="170"/>
      <c r="J280" s="170"/>
      <c r="K280" s="170"/>
      <c r="L280" s="170"/>
      <c r="M280" s="170"/>
      <c r="N280" s="170"/>
      <c r="O280" s="170"/>
      <c r="P280" s="170"/>
      <c r="Q280" s="170"/>
      <c r="R280" s="170"/>
      <c r="S280" s="170"/>
      <c r="T280" s="170"/>
      <c r="U280" s="170"/>
      <c r="V280" s="170"/>
      <c r="W280" s="170"/>
      <c r="X280" s="170"/>
      <c r="Y280" s="170"/>
      <c r="Z280" s="170"/>
      <c r="AA280" s="170"/>
    </row>
    <row r="281" spans="1:27" ht="15.75" customHeight="1" x14ac:dyDescent="0.2">
      <c r="A281" s="170"/>
      <c r="B281" s="170"/>
      <c r="C281" s="170"/>
      <c r="D281" s="170"/>
      <c r="E281" s="170"/>
      <c r="F281" s="170"/>
      <c r="G281" s="170"/>
      <c r="H281" s="170"/>
      <c r="I281" s="170"/>
      <c r="J281" s="170"/>
      <c r="K281" s="170"/>
      <c r="L281" s="170"/>
      <c r="M281" s="170"/>
      <c r="N281" s="170"/>
      <c r="O281" s="170"/>
      <c r="P281" s="170"/>
      <c r="Q281" s="170"/>
      <c r="R281" s="170"/>
      <c r="S281" s="170"/>
      <c r="T281" s="170"/>
      <c r="U281" s="170"/>
      <c r="V281" s="170"/>
      <c r="W281" s="170"/>
      <c r="X281" s="170"/>
      <c r="Y281" s="170"/>
      <c r="Z281" s="170"/>
      <c r="AA281" s="170"/>
    </row>
    <row r="282" spans="1:27" ht="15.75" customHeight="1" x14ac:dyDescent="0.2">
      <c r="A282" s="170"/>
      <c r="B282" s="170"/>
      <c r="C282" s="170"/>
      <c r="D282" s="170"/>
      <c r="E282" s="170"/>
      <c r="F282" s="170"/>
      <c r="G282" s="170"/>
      <c r="H282" s="170"/>
      <c r="I282" s="170"/>
      <c r="J282" s="170"/>
      <c r="K282" s="170"/>
      <c r="L282" s="170"/>
      <c r="M282" s="170"/>
      <c r="N282" s="170"/>
      <c r="O282" s="170"/>
      <c r="P282" s="170"/>
      <c r="Q282" s="170"/>
      <c r="R282" s="170"/>
      <c r="S282" s="170"/>
      <c r="T282" s="170"/>
      <c r="U282" s="170"/>
      <c r="V282" s="170"/>
      <c r="W282" s="170"/>
      <c r="X282" s="170"/>
      <c r="Y282" s="170"/>
      <c r="Z282" s="170"/>
      <c r="AA282" s="170"/>
    </row>
    <row r="283" spans="1:27" ht="15.75" customHeight="1" x14ac:dyDescent="0.2">
      <c r="A283" s="170"/>
      <c r="B283" s="170"/>
      <c r="C283" s="170"/>
      <c r="D283" s="170"/>
      <c r="E283" s="170"/>
      <c r="F283" s="170"/>
      <c r="G283" s="170"/>
      <c r="H283" s="170"/>
      <c r="I283" s="170"/>
      <c r="J283" s="170"/>
      <c r="K283" s="170"/>
      <c r="L283" s="170"/>
      <c r="M283" s="170"/>
      <c r="N283" s="170"/>
      <c r="O283" s="170"/>
      <c r="P283" s="170"/>
      <c r="Q283" s="170"/>
      <c r="R283" s="170"/>
      <c r="S283" s="170"/>
      <c r="T283" s="170"/>
      <c r="U283" s="170"/>
      <c r="V283" s="170"/>
      <c r="W283" s="170"/>
      <c r="X283" s="170"/>
      <c r="Y283" s="170"/>
      <c r="Z283" s="170"/>
      <c r="AA283" s="170"/>
    </row>
    <row r="284" spans="1:27" ht="15.75" customHeight="1" x14ac:dyDescent="0.2">
      <c r="A284" s="170"/>
      <c r="B284" s="170"/>
      <c r="C284" s="170"/>
      <c r="D284" s="170"/>
      <c r="E284" s="170"/>
      <c r="F284" s="170"/>
      <c r="G284" s="170"/>
      <c r="H284" s="170"/>
      <c r="I284" s="170"/>
      <c r="J284" s="170"/>
      <c r="K284" s="170"/>
      <c r="L284" s="170"/>
      <c r="M284" s="170"/>
      <c r="N284" s="170"/>
      <c r="O284" s="170"/>
      <c r="P284" s="170"/>
      <c r="Q284" s="170"/>
      <c r="R284" s="170"/>
      <c r="S284" s="170"/>
      <c r="T284" s="170"/>
      <c r="U284" s="170"/>
      <c r="V284" s="170"/>
      <c r="W284" s="170"/>
      <c r="X284" s="170"/>
      <c r="Y284" s="170"/>
      <c r="Z284" s="170"/>
      <c r="AA284" s="170"/>
    </row>
    <row r="285" spans="1:27" ht="15.75" customHeight="1" x14ac:dyDescent="0.2">
      <c r="A285" s="170"/>
      <c r="B285" s="170"/>
      <c r="C285" s="170"/>
      <c r="D285" s="170"/>
      <c r="E285" s="170"/>
      <c r="F285" s="170"/>
      <c r="G285" s="170"/>
      <c r="H285" s="170"/>
      <c r="I285" s="170"/>
      <c r="J285" s="170"/>
      <c r="K285" s="170"/>
      <c r="L285" s="170"/>
      <c r="M285" s="170"/>
      <c r="N285" s="170"/>
      <c r="O285" s="170"/>
      <c r="P285" s="170"/>
      <c r="Q285" s="170"/>
      <c r="R285" s="170"/>
      <c r="S285" s="170"/>
      <c r="T285" s="170"/>
      <c r="U285" s="170"/>
      <c r="V285" s="170"/>
      <c r="W285" s="170"/>
      <c r="X285" s="170"/>
      <c r="Y285" s="170"/>
      <c r="Z285" s="170"/>
      <c r="AA285" s="170"/>
    </row>
    <row r="286" spans="1:27" ht="15.75" customHeight="1" x14ac:dyDescent="0.2">
      <c r="A286" s="170"/>
      <c r="B286" s="170"/>
      <c r="C286" s="170"/>
      <c r="D286" s="170"/>
      <c r="E286" s="170"/>
      <c r="F286" s="170"/>
      <c r="G286" s="170"/>
      <c r="H286" s="170"/>
      <c r="I286" s="170"/>
      <c r="J286" s="170"/>
      <c r="K286" s="170"/>
      <c r="L286" s="170"/>
      <c r="M286" s="170"/>
      <c r="N286" s="170"/>
      <c r="O286" s="170"/>
      <c r="P286" s="170"/>
      <c r="Q286" s="170"/>
      <c r="R286" s="170"/>
      <c r="S286" s="170"/>
      <c r="T286" s="170"/>
      <c r="U286" s="170"/>
      <c r="V286" s="170"/>
      <c r="W286" s="170"/>
      <c r="X286" s="170"/>
      <c r="Y286" s="170"/>
      <c r="Z286" s="170"/>
      <c r="AA286" s="170"/>
    </row>
    <row r="287" spans="1:27" ht="15.75" customHeight="1" x14ac:dyDescent="0.2">
      <c r="A287" s="170"/>
      <c r="B287" s="170"/>
      <c r="C287" s="170"/>
      <c r="D287" s="170"/>
      <c r="E287" s="170"/>
      <c r="F287" s="170"/>
      <c r="G287" s="170"/>
      <c r="H287" s="170"/>
      <c r="I287" s="170"/>
      <c r="J287" s="170"/>
      <c r="K287" s="170"/>
      <c r="L287" s="170"/>
      <c r="M287" s="170"/>
      <c r="N287" s="170"/>
      <c r="O287" s="170"/>
      <c r="P287" s="170"/>
      <c r="Q287" s="170"/>
      <c r="R287" s="170"/>
      <c r="S287" s="170"/>
      <c r="T287" s="170"/>
      <c r="U287" s="170"/>
      <c r="V287" s="170"/>
      <c r="W287" s="170"/>
      <c r="X287" s="170"/>
      <c r="Y287" s="170"/>
      <c r="Z287" s="170"/>
      <c r="AA287" s="170"/>
    </row>
    <row r="288" spans="1:27" ht="15.75" customHeight="1" x14ac:dyDescent="0.2">
      <c r="A288" s="170"/>
      <c r="B288" s="170"/>
      <c r="C288" s="170"/>
      <c r="D288" s="170"/>
      <c r="E288" s="170"/>
      <c r="F288" s="170"/>
      <c r="G288" s="170"/>
      <c r="H288" s="170"/>
      <c r="I288" s="170"/>
      <c r="J288" s="170"/>
      <c r="K288" s="170"/>
      <c r="L288" s="170"/>
      <c r="M288" s="170"/>
      <c r="N288" s="170"/>
      <c r="O288" s="170"/>
      <c r="P288" s="170"/>
      <c r="Q288" s="170"/>
      <c r="R288" s="170"/>
      <c r="S288" s="170"/>
      <c r="T288" s="170"/>
      <c r="U288" s="170"/>
      <c r="V288" s="170"/>
      <c r="W288" s="170"/>
      <c r="X288" s="170"/>
      <c r="Y288" s="170"/>
      <c r="Z288" s="170"/>
      <c r="AA288" s="170"/>
    </row>
    <row r="289" spans="1:27" ht="15.75" customHeight="1" x14ac:dyDescent="0.2">
      <c r="A289" s="170"/>
      <c r="B289" s="170"/>
      <c r="C289" s="170"/>
      <c r="D289" s="170"/>
      <c r="E289" s="170"/>
      <c r="F289" s="170"/>
      <c r="G289" s="170"/>
      <c r="H289" s="170"/>
      <c r="I289" s="170"/>
      <c r="J289" s="170"/>
      <c r="K289" s="170"/>
      <c r="L289" s="170"/>
      <c r="M289" s="170"/>
      <c r="N289" s="170"/>
      <c r="O289" s="170"/>
      <c r="P289" s="170"/>
      <c r="Q289" s="170"/>
      <c r="R289" s="170"/>
      <c r="S289" s="170"/>
      <c r="T289" s="170"/>
      <c r="U289" s="170"/>
      <c r="V289" s="170"/>
      <c r="W289" s="170"/>
      <c r="X289" s="170"/>
      <c r="Y289" s="170"/>
      <c r="Z289" s="170"/>
      <c r="AA289" s="170"/>
    </row>
    <row r="290" spans="1:27" ht="15.75" customHeight="1" x14ac:dyDescent="0.2">
      <c r="A290" s="170"/>
      <c r="B290" s="170"/>
      <c r="C290" s="170"/>
      <c r="D290" s="170"/>
      <c r="E290" s="170"/>
      <c r="F290" s="170"/>
      <c r="G290" s="170"/>
      <c r="H290" s="170"/>
      <c r="I290" s="170"/>
      <c r="J290" s="170"/>
      <c r="K290" s="170"/>
      <c r="L290" s="170"/>
      <c r="M290" s="170"/>
      <c r="N290" s="170"/>
      <c r="O290" s="170"/>
      <c r="P290" s="170"/>
      <c r="Q290" s="170"/>
      <c r="R290" s="170"/>
      <c r="S290" s="170"/>
      <c r="T290" s="170"/>
      <c r="U290" s="170"/>
      <c r="V290" s="170"/>
      <c r="W290" s="170"/>
      <c r="X290" s="170"/>
      <c r="Y290" s="170"/>
      <c r="Z290" s="170"/>
      <c r="AA290" s="170"/>
    </row>
    <row r="291" spans="1:27" ht="15.75" customHeight="1" x14ac:dyDescent="0.2">
      <c r="A291" s="170"/>
      <c r="B291" s="170"/>
      <c r="C291" s="170"/>
      <c r="D291" s="170"/>
      <c r="E291" s="170"/>
      <c r="F291" s="170"/>
      <c r="G291" s="170"/>
      <c r="H291" s="170"/>
      <c r="I291" s="170"/>
      <c r="J291" s="170"/>
      <c r="K291" s="170"/>
      <c r="L291" s="170"/>
      <c r="M291" s="170"/>
      <c r="N291" s="170"/>
      <c r="O291" s="170"/>
      <c r="P291" s="170"/>
      <c r="Q291" s="170"/>
      <c r="R291" s="170"/>
      <c r="S291" s="170"/>
      <c r="T291" s="170"/>
      <c r="U291" s="170"/>
      <c r="V291" s="170"/>
      <c r="W291" s="170"/>
      <c r="X291" s="170"/>
      <c r="Y291" s="170"/>
      <c r="Z291" s="170"/>
      <c r="AA291" s="170"/>
    </row>
    <row r="292" spans="1:27" ht="15.75" customHeight="1" x14ac:dyDescent="0.2">
      <c r="A292" s="170"/>
      <c r="B292" s="170"/>
      <c r="C292" s="170"/>
      <c r="D292" s="170"/>
      <c r="E292" s="170"/>
      <c r="F292" s="170"/>
      <c r="G292" s="170"/>
      <c r="H292" s="170"/>
      <c r="I292" s="170"/>
      <c r="J292" s="170"/>
      <c r="K292" s="170"/>
      <c r="L292" s="170"/>
      <c r="M292" s="170"/>
      <c r="N292" s="170"/>
      <c r="O292" s="170"/>
      <c r="P292" s="170"/>
      <c r="Q292" s="170"/>
      <c r="R292" s="170"/>
      <c r="S292" s="170"/>
      <c r="T292" s="170"/>
      <c r="U292" s="170"/>
      <c r="V292" s="170"/>
      <c r="W292" s="170"/>
      <c r="X292" s="170"/>
      <c r="Y292" s="170"/>
      <c r="Z292" s="170"/>
      <c r="AA292" s="170"/>
    </row>
    <row r="293" spans="1:27" ht="15.75" customHeight="1" x14ac:dyDescent="0.2">
      <c r="A293" s="170"/>
      <c r="B293" s="170"/>
      <c r="C293" s="170"/>
      <c r="D293" s="170"/>
      <c r="E293" s="170"/>
      <c r="F293" s="170"/>
      <c r="G293" s="170"/>
      <c r="H293" s="170"/>
      <c r="I293" s="170"/>
      <c r="J293" s="170"/>
      <c r="K293" s="170"/>
      <c r="L293" s="170"/>
      <c r="M293" s="170"/>
      <c r="N293" s="170"/>
      <c r="O293" s="170"/>
      <c r="P293" s="170"/>
      <c r="Q293" s="170"/>
      <c r="R293" s="170"/>
      <c r="S293" s="170"/>
      <c r="T293" s="170"/>
      <c r="U293" s="170"/>
      <c r="V293" s="170"/>
      <c r="W293" s="170"/>
      <c r="X293" s="170"/>
      <c r="Y293" s="170"/>
      <c r="Z293" s="170"/>
      <c r="AA293" s="170"/>
    </row>
    <row r="294" spans="1:27" ht="15.75" customHeight="1" x14ac:dyDescent="0.2">
      <c r="A294" s="170"/>
      <c r="B294" s="170"/>
      <c r="C294" s="170"/>
      <c r="D294" s="170"/>
      <c r="E294" s="170"/>
      <c r="F294" s="170"/>
      <c r="G294" s="170"/>
      <c r="H294" s="170"/>
      <c r="I294" s="170"/>
      <c r="J294" s="170"/>
      <c r="K294" s="170"/>
      <c r="L294" s="170"/>
      <c r="M294" s="170"/>
      <c r="N294" s="170"/>
      <c r="O294" s="170"/>
      <c r="P294" s="170"/>
      <c r="Q294" s="170"/>
      <c r="R294" s="170"/>
      <c r="S294" s="170"/>
      <c r="T294" s="170"/>
      <c r="U294" s="170"/>
      <c r="V294" s="170"/>
      <c r="W294" s="170"/>
      <c r="X294" s="170"/>
      <c r="Y294" s="170"/>
      <c r="Z294" s="170"/>
      <c r="AA294" s="170"/>
    </row>
    <row r="295" spans="1:27" ht="15.75" customHeight="1" x14ac:dyDescent="0.2">
      <c r="A295" s="170"/>
      <c r="B295" s="170"/>
      <c r="C295" s="170"/>
      <c r="D295" s="170"/>
      <c r="E295" s="170"/>
      <c r="F295" s="170"/>
      <c r="G295" s="170"/>
      <c r="H295" s="170"/>
      <c r="I295" s="170"/>
      <c r="J295" s="170"/>
      <c r="K295" s="170"/>
      <c r="L295" s="170"/>
      <c r="M295" s="170"/>
      <c r="N295" s="170"/>
      <c r="O295" s="170"/>
      <c r="P295" s="170"/>
      <c r="Q295" s="170"/>
      <c r="R295" s="170"/>
      <c r="S295" s="170"/>
      <c r="T295" s="170"/>
      <c r="U295" s="170"/>
      <c r="V295" s="170"/>
      <c r="W295" s="170"/>
      <c r="X295" s="170"/>
      <c r="Y295" s="170"/>
      <c r="Z295" s="170"/>
      <c r="AA295" s="170"/>
    </row>
    <row r="296" spans="1:27" ht="15.75" customHeight="1" x14ac:dyDescent="0.2">
      <c r="A296" s="170"/>
      <c r="B296" s="170"/>
      <c r="C296" s="170"/>
      <c r="D296" s="170"/>
      <c r="E296" s="170"/>
      <c r="F296" s="170"/>
      <c r="G296" s="170"/>
      <c r="H296" s="170"/>
      <c r="I296" s="170"/>
      <c r="J296" s="170"/>
      <c r="K296" s="170"/>
      <c r="L296" s="170"/>
      <c r="M296" s="170"/>
      <c r="N296" s="170"/>
      <c r="O296" s="170"/>
      <c r="P296" s="170"/>
      <c r="Q296" s="170"/>
      <c r="R296" s="170"/>
      <c r="S296" s="170"/>
      <c r="T296" s="170"/>
      <c r="U296" s="170"/>
      <c r="V296" s="170"/>
      <c r="W296" s="170"/>
      <c r="X296" s="170"/>
      <c r="Y296" s="170"/>
      <c r="Z296" s="170"/>
      <c r="AA296" s="170"/>
    </row>
    <row r="297" spans="1:27" ht="15.75" customHeight="1" x14ac:dyDescent="0.2">
      <c r="A297" s="170"/>
      <c r="B297" s="170"/>
      <c r="C297" s="170"/>
      <c r="D297" s="170"/>
      <c r="E297" s="170"/>
      <c r="F297" s="170"/>
      <c r="G297" s="170"/>
      <c r="H297" s="170"/>
      <c r="I297" s="170"/>
      <c r="J297" s="170"/>
      <c r="K297" s="170"/>
      <c r="L297" s="170"/>
      <c r="M297" s="170"/>
      <c r="N297" s="170"/>
      <c r="O297" s="170"/>
      <c r="P297" s="170"/>
      <c r="Q297" s="170"/>
      <c r="R297" s="170"/>
      <c r="S297" s="170"/>
      <c r="T297" s="170"/>
      <c r="U297" s="170"/>
      <c r="V297" s="170"/>
      <c r="W297" s="170"/>
      <c r="X297" s="170"/>
      <c r="Y297" s="170"/>
      <c r="Z297" s="170"/>
      <c r="AA297" s="170"/>
    </row>
    <row r="298" spans="1:27" ht="15.75" customHeight="1" x14ac:dyDescent="0.2">
      <c r="A298" s="170"/>
      <c r="B298" s="170"/>
      <c r="C298" s="170"/>
      <c r="D298" s="170"/>
      <c r="E298" s="170"/>
      <c r="F298" s="170"/>
      <c r="G298" s="170"/>
      <c r="H298" s="170"/>
      <c r="I298" s="170"/>
      <c r="J298" s="170"/>
      <c r="K298" s="170"/>
      <c r="L298" s="170"/>
      <c r="M298" s="170"/>
      <c r="N298" s="170"/>
      <c r="O298" s="170"/>
      <c r="P298" s="170"/>
      <c r="Q298" s="170"/>
      <c r="R298" s="170"/>
      <c r="S298" s="170"/>
      <c r="T298" s="170"/>
      <c r="U298" s="170"/>
      <c r="V298" s="170"/>
      <c r="W298" s="170"/>
      <c r="X298" s="170"/>
      <c r="Y298" s="170"/>
      <c r="Z298" s="170"/>
      <c r="AA298" s="170"/>
    </row>
    <row r="299" spans="1:27" ht="15.75" customHeight="1" x14ac:dyDescent="0.2">
      <c r="A299" s="170"/>
      <c r="B299" s="170"/>
      <c r="C299" s="170"/>
      <c r="D299" s="170"/>
      <c r="E299" s="170"/>
      <c r="F299" s="170"/>
      <c r="G299" s="170"/>
      <c r="H299" s="170"/>
      <c r="I299" s="170"/>
      <c r="J299" s="170"/>
      <c r="K299" s="170"/>
      <c r="L299" s="170"/>
      <c r="M299" s="170"/>
      <c r="N299" s="170"/>
      <c r="O299" s="170"/>
      <c r="P299" s="170"/>
      <c r="Q299" s="170"/>
      <c r="R299" s="170"/>
      <c r="S299" s="170"/>
      <c r="T299" s="170"/>
      <c r="U299" s="170"/>
      <c r="V299" s="170"/>
      <c r="W299" s="170"/>
      <c r="X299" s="170"/>
      <c r="Y299" s="170"/>
      <c r="Z299" s="170"/>
      <c r="AA299" s="170"/>
    </row>
    <row r="300" spans="1:27" ht="15.75" customHeight="1" x14ac:dyDescent="0.2">
      <c r="A300" s="170"/>
      <c r="B300" s="170"/>
      <c r="C300" s="170"/>
      <c r="D300" s="170"/>
      <c r="E300" s="170"/>
      <c r="F300" s="170"/>
      <c r="G300" s="170"/>
      <c r="H300" s="170"/>
      <c r="I300" s="170"/>
      <c r="J300" s="170"/>
      <c r="K300" s="170"/>
      <c r="L300" s="170"/>
      <c r="M300" s="170"/>
      <c r="N300" s="170"/>
      <c r="O300" s="170"/>
      <c r="P300" s="170"/>
      <c r="Q300" s="170"/>
      <c r="R300" s="170"/>
      <c r="S300" s="170"/>
      <c r="T300" s="170"/>
      <c r="U300" s="170"/>
      <c r="V300" s="170"/>
      <c r="W300" s="170"/>
      <c r="X300" s="170"/>
      <c r="Y300" s="170"/>
      <c r="Z300" s="170"/>
      <c r="AA300" s="170"/>
    </row>
    <row r="301" spans="1:27" ht="15.75" customHeight="1" x14ac:dyDescent="0.2">
      <c r="A301" s="170"/>
      <c r="B301" s="170"/>
      <c r="C301" s="170"/>
      <c r="D301" s="170"/>
      <c r="E301" s="170"/>
      <c r="F301" s="170"/>
      <c r="G301" s="170"/>
      <c r="H301" s="170"/>
      <c r="I301" s="170"/>
      <c r="J301" s="170"/>
      <c r="K301" s="170"/>
      <c r="L301" s="170"/>
      <c r="M301" s="170"/>
      <c r="N301" s="170"/>
      <c r="O301" s="170"/>
      <c r="P301" s="170"/>
      <c r="Q301" s="170"/>
      <c r="R301" s="170"/>
      <c r="S301" s="170"/>
      <c r="T301" s="170"/>
      <c r="U301" s="170"/>
      <c r="V301" s="170"/>
      <c r="W301" s="170"/>
      <c r="X301" s="170"/>
      <c r="Y301" s="170"/>
      <c r="Z301" s="170"/>
      <c r="AA301" s="170"/>
    </row>
    <row r="302" spans="1:27" ht="15.75" customHeight="1" x14ac:dyDescent="0.2">
      <c r="A302" s="170"/>
      <c r="B302" s="170"/>
      <c r="C302" s="170"/>
      <c r="D302" s="170"/>
      <c r="E302" s="170"/>
      <c r="F302" s="170"/>
      <c r="G302" s="170"/>
      <c r="H302" s="170"/>
      <c r="I302" s="170"/>
      <c r="J302" s="170"/>
      <c r="K302" s="170"/>
      <c r="L302" s="170"/>
      <c r="M302" s="170"/>
      <c r="N302" s="170"/>
      <c r="O302" s="170"/>
      <c r="P302" s="170"/>
      <c r="Q302" s="170"/>
      <c r="R302" s="170"/>
      <c r="S302" s="170"/>
      <c r="T302" s="170"/>
      <c r="U302" s="170"/>
      <c r="V302" s="170"/>
      <c r="W302" s="170"/>
      <c r="X302" s="170"/>
      <c r="Y302" s="170"/>
      <c r="Z302" s="170"/>
      <c r="AA302" s="170"/>
    </row>
    <row r="303" spans="1:27" ht="15.75" customHeight="1" x14ac:dyDescent="0.2">
      <c r="A303" s="170"/>
      <c r="B303" s="170"/>
      <c r="C303" s="170"/>
      <c r="D303" s="170"/>
      <c r="E303" s="170"/>
      <c r="F303" s="170"/>
      <c r="G303" s="170"/>
      <c r="H303" s="170"/>
      <c r="I303" s="170"/>
      <c r="J303" s="170"/>
      <c r="K303" s="170"/>
      <c r="L303" s="170"/>
      <c r="M303" s="170"/>
      <c r="N303" s="170"/>
      <c r="O303" s="170"/>
      <c r="P303" s="170"/>
      <c r="Q303" s="170"/>
      <c r="R303" s="170"/>
      <c r="S303" s="170"/>
      <c r="T303" s="170"/>
      <c r="U303" s="170"/>
      <c r="V303" s="170"/>
      <c r="W303" s="170"/>
      <c r="X303" s="170"/>
      <c r="Y303" s="170"/>
      <c r="Z303" s="170"/>
      <c r="AA303" s="170"/>
    </row>
    <row r="304" spans="1:27" ht="15.75" customHeight="1" x14ac:dyDescent="0.2">
      <c r="A304" s="170"/>
      <c r="B304" s="170"/>
      <c r="C304" s="170"/>
      <c r="D304" s="170"/>
      <c r="E304" s="170"/>
      <c r="F304" s="170"/>
      <c r="G304" s="170"/>
      <c r="H304" s="170"/>
      <c r="I304" s="170"/>
      <c r="J304" s="170"/>
      <c r="K304" s="170"/>
      <c r="L304" s="170"/>
      <c r="M304" s="170"/>
      <c r="N304" s="170"/>
      <c r="O304" s="170"/>
      <c r="P304" s="170"/>
      <c r="Q304" s="170"/>
      <c r="R304" s="170"/>
      <c r="S304" s="170"/>
      <c r="T304" s="170"/>
      <c r="U304" s="170"/>
      <c r="V304" s="170"/>
      <c r="W304" s="170"/>
      <c r="X304" s="170"/>
      <c r="Y304" s="170"/>
      <c r="Z304" s="170"/>
      <c r="AA304" s="170"/>
    </row>
    <row r="305" spans="1:27" ht="15.75" customHeight="1" x14ac:dyDescent="0.2">
      <c r="A305" s="170"/>
      <c r="B305" s="170"/>
      <c r="C305" s="170"/>
      <c r="D305" s="170"/>
      <c r="E305" s="170"/>
      <c r="F305" s="170"/>
      <c r="G305" s="170"/>
      <c r="H305" s="170"/>
      <c r="I305" s="170"/>
      <c r="J305" s="170"/>
      <c r="K305" s="170"/>
      <c r="L305" s="170"/>
      <c r="M305" s="170"/>
      <c r="N305" s="170"/>
      <c r="O305" s="170"/>
      <c r="P305" s="170"/>
      <c r="Q305" s="170"/>
      <c r="R305" s="170"/>
      <c r="S305" s="170"/>
      <c r="T305" s="170"/>
      <c r="U305" s="170"/>
      <c r="V305" s="170"/>
      <c r="W305" s="170"/>
      <c r="X305" s="170"/>
      <c r="Y305" s="170"/>
      <c r="Z305" s="170"/>
      <c r="AA305" s="170"/>
    </row>
    <row r="306" spans="1:27" ht="15.75" customHeight="1" x14ac:dyDescent="0.2">
      <c r="A306" s="170"/>
      <c r="B306" s="170"/>
      <c r="C306" s="170"/>
      <c r="D306" s="170"/>
      <c r="E306" s="170"/>
      <c r="F306" s="170"/>
      <c r="G306" s="170"/>
      <c r="H306" s="170"/>
      <c r="I306" s="170"/>
      <c r="J306" s="170"/>
      <c r="K306" s="170"/>
      <c r="L306" s="170"/>
      <c r="M306" s="170"/>
      <c r="N306" s="170"/>
      <c r="O306" s="170"/>
      <c r="P306" s="170"/>
      <c r="Q306" s="170"/>
      <c r="R306" s="170"/>
      <c r="S306" s="170"/>
      <c r="T306" s="170"/>
      <c r="U306" s="170"/>
      <c r="V306" s="170"/>
      <c r="W306" s="170"/>
      <c r="X306" s="170"/>
      <c r="Y306" s="170"/>
      <c r="Z306" s="170"/>
      <c r="AA306" s="170"/>
    </row>
    <row r="307" spans="1:27" ht="15.75" customHeight="1" x14ac:dyDescent="0.2">
      <c r="A307" s="170"/>
      <c r="B307" s="170"/>
      <c r="C307" s="170"/>
      <c r="D307" s="170"/>
      <c r="E307" s="170"/>
      <c r="F307" s="170"/>
      <c r="G307" s="170"/>
      <c r="H307" s="170"/>
      <c r="I307" s="170"/>
      <c r="J307" s="170"/>
      <c r="K307" s="170"/>
      <c r="L307" s="170"/>
      <c r="M307" s="170"/>
      <c r="N307" s="170"/>
      <c r="O307" s="170"/>
      <c r="P307" s="170"/>
      <c r="Q307" s="170"/>
      <c r="R307" s="170"/>
      <c r="S307" s="170"/>
      <c r="T307" s="170"/>
      <c r="U307" s="170"/>
      <c r="V307" s="170"/>
      <c r="W307" s="170"/>
      <c r="X307" s="170"/>
      <c r="Y307" s="170"/>
      <c r="Z307" s="170"/>
      <c r="AA307" s="170"/>
    </row>
    <row r="308" spans="1:27" ht="15.75" customHeight="1" x14ac:dyDescent="0.2">
      <c r="A308" s="170"/>
      <c r="B308" s="170"/>
      <c r="C308" s="170"/>
      <c r="D308" s="170"/>
      <c r="E308" s="170"/>
      <c r="F308" s="170"/>
      <c r="G308" s="170"/>
      <c r="H308" s="170"/>
      <c r="I308" s="170"/>
      <c r="J308" s="170"/>
      <c r="K308" s="170"/>
      <c r="L308" s="170"/>
      <c r="M308" s="170"/>
      <c r="N308" s="170"/>
      <c r="O308" s="170"/>
      <c r="P308" s="170"/>
      <c r="Q308" s="170"/>
      <c r="R308" s="170"/>
      <c r="S308" s="170"/>
      <c r="T308" s="170"/>
      <c r="U308" s="170"/>
      <c r="V308" s="170"/>
      <c r="W308" s="170"/>
      <c r="X308" s="170"/>
      <c r="Y308" s="170"/>
      <c r="Z308" s="170"/>
      <c r="AA308" s="170"/>
    </row>
    <row r="309" spans="1:27" ht="15.75" customHeight="1" x14ac:dyDescent="0.2">
      <c r="A309" s="170"/>
      <c r="B309" s="170"/>
      <c r="C309" s="170"/>
      <c r="D309" s="170"/>
      <c r="E309" s="170"/>
      <c r="F309" s="170"/>
      <c r="G309" s="170"/>
      <c r="H309" s="170"/>
      <c r="I309" s="170"/>
      <c r="J309" s="170"/>
      <c r="K309" s="170"/>
      <c r="L309" s="170"/>
      <c r="M309" s="170"/>
      <c r="N309" s="170"/>
      <c r="O309" s="170"/>
      <c r="P309" s="170"/>
      <c r="Q309" s="170"/>
      <c r="R309" s="170"/>
      <c r="S309" s="170"/>
      <c r="T309" s="170"/>
      <c r="U309" s="170"/>
      <c r="V309" s="170"/>
      <c r="W309" s="170"/>
      <c r="X309" s="170"/>
      <c r="Y309" s="170"/>
      <c r="Z309" s="170"/>
      <c r="AA309" s="170"/>
    </row>
    <row r="310" spans="1:27" ht="15.75" customHeight="1" x14ac:dyDescent="0.2">
      <c r="A310" s="170"/>
      <c r="B310" s="170"/>
      <c r="C310" s="170"/>
      <c r="D310" s="170"/>
      <c r="E310" s="170"/>
      <c r="F310" s="170"/>
      <c r="G310" s="170"/>
      <c r="H310" s="170"/>
      <c r="I310" s="170"/>
      <c r="J310" s="170"/>
      <c r="K310" s="170"/>
      <c r="L310" s="170"/>
      <c r="M310" s="170"/>
      <c r="N310" s="170"/>
      <c r="O310" s="170"/>
      <c r="P310" s="170"/>
      <c r="Q310" s="170"/>
      <c r="R310" s="170"/>
      <c r="S310" s="170"/>
      <c r="T310" s="170"/>
      <c r="U310" s="170"/>
      <c r="V310" s="170"/>
      <c r="W310" s="170"/>
      <c r="X310" s="170"/>
      <c r="Y310" s="170"/>
      <c r="Z310" s="170"/>
      <c r="AA310" s="170"/>
    </row>
    <row r="311" spans="1:27" ht="15.75" customHeight="1" x14ac:dyDescent="0.2">
      <c r="A311" s="170"/>
      <c r="B311" s="170"/>
      <c r="C311" s="170"/>
      <c r="D311" s="170"/>
      <c r="E311" s="170"/>
      <c r="F311" s="170"/>
      <c r="G311" s="170"/>
      <c r="H311" s="170"/>
      <c r="I311" s="170"/>
      <c r="J311" s="170"/>
      <c r="K311" s="170"/>
      <c r="L311" s="170"/>
      <c r="M311" s="170"/>
      <c r="N311" s="170"/>
      <c r="O311" s="170"/>
      <c r="P311" s="170"/>
      <c r="Q311" s="170"/>
      <c r="R311" s="170"/>
      <c r="S311" s="170"/>
      <c r="T311" s="170"/>
      <c r="U311" s="170"/>
      <c r="V311" s="170"/>
      <c r="W311" s="170"/>
      <c r="X311" s="170"/>
      <c r="Y311" s="170"/>
      <c r="Z311" s="170"/>
      <c r="AA311" s="170"/>
    </row>
    <row r="312" spans="1:27" ht="15.75" customHeight="1" x14ac:dyDescent="0.2">
      <c r="A312" s="170"/>
      <c r="B312" s="170"/>
      <c r="C312" s="170"/>
      <c r="D312" s="170"/>
      <c r="E312" s="170"/>
      <c r="F312" s="170"/>
      <c r="G312" s="170"/>
      <c r="H312" s="170"/>
      <c r="I312" s="170"/>
      <c r="J312" s="170"/>
      <c r="K312" s="170"/>
      <c r="L312" s="170"/>
      <c r="M312" s="170"/>
      <c r="N312" s="170"/>
      <c r="O312" s="170"/>
      <c r="P312" s="170"/>
      <c r="Q312" s="170"/>
      <c r="R312" s="170"/>
      <c r="S312" s="170"/>
      <c r="T312" s="170"/>
      <c r="U312" s="170"/>
      <c r="V312" s="170"/>
      <c r="W312" s="170"/>
      <c r="X312" s="170"/>
      <c r="Y312" s="170"/>
      <c r="Z312" s="170"/>
      <c r="AA312" s="170"/>
    </row>
    <row r="313" spans="1:27" ht="15.75" customHeight="1" x14ac:dyDescent="0.2">
      <c r="A313" s="170"/>
      <c r="B313" s="170"/>
      <c r="C313" s="170"/>
      <c r="D313" s="170"/>
      <c r="E313" s="170"/>
      <c r="F313" s="170"/>
      <c r="G313" s="170"/>
      <c r="H313" s="170"/>
      <c r="I313" s="170"/>
      <c r="J313" s="170"/>
      <c r="K313" s="170"/>
      <c r="L313" s="170"/>
      <c r="M313" s="170"/>
      <c r="N313" s="170"/>
      <c r="O313" s="170"/>
      <c r="P313" s="170"/>
      <c r="Q313" s="170"/>
      <c r="R313" s="170"/>
      <c r="S313" s="170"/>
      <c r="T313" s="170"/>
      <c r="U313" s="170"/>
      <c r="V313" s="170"/>
      <c r="W313" s="170"/>
      <c r="X313" s="170"/>
      <c r="Y313" s="170"/>
      <c r="Z313" s="170"/>
      <c r="AA313" s="170"/>
    </row>
    <row r="314" spans="1:27" ht="15.75" customHeight="1" x14ac:dyDescent="0.2">
      <c r="A314" s="170"/>
      <c r="B314" s="170"/>
      <c r="C314" s="170"/>
      <c r="D314" s="170"/>
      <c r="E314" s="170"/>
      <c r="F314" s="170"/>
      <c r="G314" s="170"/>
      <c r="H314" s="170"/>
      <c r="I314" s="170"/>
      <c r="J314" s="170"/>
      <c r="K314" s="170"/>
      <c r="L314" s="170"/>
      <c r="M314" s="170"/>
      <c r="N314" s="170"/>
      <c r="O314" s="170"/>
      <c r="P314" s="170"/>
      <c r="Q314" s="170"/>
      <c r="R314" s="170"/>
      <c r="S314" s="170"/>
      <c r="T314" s="170"/>
      <c r="U314" s="170"/>
      <c r="V314" s="170"/>
      <c r="W314" s="170"/>
      <c r="X314" s="170"/>
      <c r="Y314" s="170"/>
      <c r="Z314" s="170"/>
      <c r="AA314" s="170"/>
    </row>
    <row r="315" spans="1:27" ht="15.75" customHeight="1" x14ac:dyDescent="0.2">
      <c r="A315" s="170"/>
      <c r="B315" s="170"/>
      <c r="C315" s="170"/>
      <c r="D315" s="170"/>
      <c r="E315" s="170"/>
      <c r="F315" s="170"/>
      <c r="G315" s="170"/>
      <c r="H315" s="170"/>
      <c r="I315" s="170"/>
      <c r="J315" s="170"/>
      <c r="K315" s="170"/>
      <c r="L315" s="170"/>
      <c r="M315" s="170"/>
      <c r="N315" s="170"/>
      <c r="O315" s="170"/>
      <c r="P315" s="170"/>
      <c r="Q315" s="170"/>
      <c r="R315" s="170"/>
      <c r="S315" s="170"/>
      <c r="T315" s="170"/>
      <c r="U315" s="170"/>
      <c r="V315" s="170"/>
      <c r="W315" s="170"/>
      <c r="X315" s="170"/>
      <c r="Y315" s="170"/>
      <c r="Z315" s="170"/>
      <c r="AA315" s="170"/>
    </row>
    <row r="316" spans="1:27" ht="15.75" customHeight="1" x14ac:dyDescent="0.2">
      <c r="A316" s="170"/>
      <c r="B316" s="170"/>
      <c r="C316" s="170"/>
      <c r="D316" s="170"/>
      <c r="E316" s="170"/>
      <c r="F316" s="170"/>
      <c r="G316" s="170"/>
      <c r="H316" s="170"/>
      <c r="I316" s="170"/>
      <c r="J316" s="170"/>
      <c r="K316" s="170"/>
      <c r="L316" s="170"/>
      <c r="M316" s="170"/>
      <c r="N316" s="170"/>
      <c r="O316" s="170"/>
      <c r="P316" s="170"/>
      <c r="Q316" s="170"/>
      <c r="R316" s="170"/>
      <c r="S316" s="170"/>
      <c r="T316" s="170"/>
      <c r="U316" s="170"/>
      <c r="V316" s="170"/>
      <c r="W316" s="170"/>
      <c r="X316" s="170"/>
      <c r="Y316" s="170"/>
      <c r="Z316" s="170"/>
      <c r="AA316" s="170"/>
    </row>
    <row r="317" spans="1:27" ht="15.75" customHeight="1" x14ac:dyDescent="0.2">
      <c r="A317" s="170"/>
      <c r="B317" s="170"/>
      <c r="C317" s="170"/>
      <c r="D317" s="170"/>
      <c r="E317" s="170"/>
      <c r="F317" s="170"/>
      <c r="G317" s="170"/>
      <c r="H317" s="170"/>
      <c r="I317" s="170"/>
      <c r="J317" s="170"/>
      <c r="K317" s="170"/>
      <c r="L317" s="170"/>
      <c r="M317" s="170"/>
      <c r="N317" s="170"/>
      <c r="O317" s="170"/>
      <c r="P317" s="170"/>
      <c r="Q317" s="170"/>
      <c r="R317" s="170"/>
      <c r="S317" s="170"/>
      <c r="T317" s="170"/>
      <c r="U317" s="170"/>
      <c r="V317" s="170"/>
      <c r="W317" s="170"/>
      <c r="X317" s="170"/>
      <c r="Y317" s="170"/>
      <c r="Z317" s="170"/>
      <c r="AA317" s="170"/>
    </row>
    <row r="318" spans="1:27" ht="15.75" customHeight="1" x14ac:dyDescent="0.2">
      <c r="A318" s="170"/>
      <c r="B318" s="170"/>
      <c r="C318" s="170"/>
      <c r="D318" s="170"/>
      <c r="E318" s="170"/>
      <c r="F318" s="170"/>
      <c r="G318" s="170"/>
      <c r="H318" s="170"/>
      <c r="I318" s="170"/>
      <c r="J318" s="170"/>
      <c r="K318" s="170"/>
      <c r="L318" s="170"/>
      <c r="M318" s="170"/>
      <c r="N318" s="170"/>
      <c r="O318" s="170"/>
      <c r="P318" s="170"/>
      <c r="Q318" s="170"/>
      <c r="R318" s="170"/>
      <c r="S318" s="170"/>
      <c r="T318" s="170"/>
      <c r="U318" s="170"/>
      <c r="V318" s="170"/>
      <c r="W318" s="170"/>
      <c r="X318" s="170"/>
      <c r="Y318" s="170"/>
      <c r="Z318" s="170"/>
      <c r="AA318" s="170"/>
    </row>
    <row r="319" spans="1:27" ht="15.75" customHeight="1" x14ac:dyDescent="0.2">
      <c r="A319" s="170"/>
      <c r="B319" s="170"/>
      <c r="C319" s="170"/>
      <c r="D319" s="170"/>
      <c r="E319" s="170"/>
      <c r="F319" s="170"/>
      <c r="G319" s="170"/>
      <c r="H319" s="170"/>
      <c r="I319" s="170"/>
      <c r="J319" s="170"/>
      <c r="K319" s="170"/>
      <c r="L319" s="170"/>
      <c r="M319" s="170"/>
      <c r="N319" s="170"/>
      <c r="O319" s="170"/>
      <c r="P319" s="170"/>
      <c r="Q319" s="170"/>
      <c r="R319" s="170"/>
      <c r="S319" s="170"/>
      <c r="T319" s="170"/>
      <c r="U319" s="170"/>
      <c r="V319" s="170"/>
      <c r="W319" s="170"/>
      <c r="X319" s="170"/>
      <c r="Y319" s="170"/>
      <c r="Z319" s="170"/>
      <c r="AA319" s="170"/>
    </row>
    <row r="320" spans="1:27" ht="15.75" customHeight="1" x14ac:dyDescent="0.2">
      <c r="A320" s="170"/>
      <c r="B320" s="170"/>
      <c r="C320" s="170"/>
      <c r="D320" s="170"/>
      <c r="E320" s="170"/>
      <c r="F320" s="170"/>
      <c r="G320" s="170"/>
      <c r="H320" s="170"/>
      <c r="I320" s="170"/>
      <c r="J320" s="170"/>
      <c r="K320" s="170"/>
      <c r="L320" s="170"/>
      <c r="M320" s="170"/>
      <c r="N320" s="170"/>
      <c r="O320" s="170"/>
      <c r="P320" s="170"/>
      <c r="Q320" s="170"/>
      <c r="R320" s="170"/>
      <c r="S320" s="170"/>
      <c r="T320" s="170"/>
      <c r="U320" s="170"/>
      <c r="V320" s="170"/>
      <c r="W320" s="170"/>
      <c r="X320" s="170"/>
      <c r="Y320" s="170"/>
      <c r="Z320" s="170"/>
      <c r="AA320" s="170"/>
    </row>
    <row r="321" spans="1:27" ht="15.75" customHeight="1" x14ac:dyDescent="0.2">
      <c r="A321" s="170"/>
      <c r="B321" s="170"/>
      <c r="C321" s="170"/>
      <c r="D321" s="170"/>
      <c r="E321" s="170"/>
      <c r="F321" s="170"/>
      <c r="G321" s="170"/>
      <c r="H321" s="170"/>
      <c r="I321" s="170"/>
      <c r="J321" s="170"/>
      <c r="K321" s="170"/>
      <c r="L321" s="170"/>
      <c r="M321" s="170"/>
      <c r="N321" s="170"/>
      <c r="O321" s="170"/>
      <c r="P321" s="170"/>
      <c r="Q321" s="170"/>
      <c r="R321" s="170"/>
      <c r="S321" s="170"/>
      <c r="T321" s="170"/>
      <c r="U321" s="170"/>
      <c r="V321" s="170"/>
      <c r="W321" s="170"/>
      <c r="X321" s="170"/>
      <c r="Y321" s="170"/>
      <c r="Z321" s="170"/>
      <c r="AA321" s="170"/>
    </row>
    <row r="322" spans="1:27" ht="15.75" customHeight="1" x14ac:dyDescent="0.2">
      <c r="A322" s="170"/>
      <c r="B322" s="170"/>
      <c r="C322" s="170"/>
      <c r="D322" s="170"/>
      <c r="E322" s="170"/>
      <c r="F322" s="170"/>
      <c r="G322" s="170"/>
      <c r="H322" s="170"/>
      <c r="I322" s="170"/>
      <c r="J322" s="170"/>
      <c r="K322" s="170"/>
      <c r="L322" s="170"/>
      <c r="M322" s="170"/>
      <c r="N322" s="170"/>
      <c r="O322" s="170"/>
      <c r="P322" s="170"/>
      <c r="Q322" s="170"/>
      <c r="R322" s="170"/>
      <c r="S322" s="170"/>
      <c r="T322" s="170"/>
      <c r="U322" s="170"/>
      <c r="V322" s="170"/>
      <c r="W322" s="170"/>
      <c r="X322" s="170"/>
      <c r="Y322" s="170"/>
      <c r="Z322" s="170"/>
      <c r="AA322" s="170"/>
    </row>
    <row r="323" spans="1:27" ht="15.75" customHeight="1" x14ac:dyDescent="0.2">
      <c r="A323" s="170"/>
      <c r="B323" s="170"/>
      <c r="C323" s="170"/>
      <c r="D323" s="170"/>
      <c r="E323" s="170"/>
      <c r="F323" s="170"/>
      <c r="G323" s="170"/>
      <c r="H323" s="170"/>
      <c r="I323" s="170"/>
      <c r="J323" s="170"/>
      <c r="K323" s="170"/>
      <c r="L323" s="170"/>
      <c r="M323" s="170"/>
      <c r="N323" s="170"/>
      <c r="O323" s="170"/>
      <c r="P323" s="170"/>
      <c r="Q323" s="170"/>
      <c r="R323" s="170"/>
      <c r="S323" s="170"/>
      <c r="T323" s="170"/>
      <c r="U323" s="170"/>
      <c r="V323" s="170"/>
      <c r="W323" s="170"/>
      <c r="X323" s="170"/>
      <c r="Y323" s="170"/>
      <c r="Z323" s="170"/>
      <c r="AA323" s="170"/>
    </row>
    <row r="324" spans="1:27" ht="15.75" customHeight="1" x14ac:dyDescent="0.2">
      <c r="A324" s="170"/>
      <c r="B324" s="170"/>
      <c r="C324" s="170"/>
      <c r="D324" s="170"/>
      <c r="E324" s="170"/>
      <c r="F324" s="170"/>
      <c r="G324" s="170"/>
      <c r="H324" s="170"/>
      <c r="I324" s="170"/>
      <c r="J324" s="170"/>
      <c r="K324" s="170"/>
      <c r="L324" s="170"/>
      <c r="M324" s="170"/>
      <c r="N324" s="170"/>
      <c r="O324" s="170"/>
      <c r="P324" s="170"/>
      <c r="Q324" s="170"/>
      <c r="R324" s="170"/>
      <c r="S324" s="170"/>
      <c r="T324" s="170"/>
      <c r="U324" s="170"/>
      <c r="V324" s="170"/>
      <c r="W324" s="170"/>
      <c r="X324" s="170"/>
      <c r="Y324" s="170"/>
      <c r="Z324" s="170"/>
      <c r="AA324" s="170"/>
    </row>
    <row r="325" spans="1:27" ht="15.75" customHeight="1" x14ac:dyDescent="0.2">
      <c r="A325" s="170"/>
      <c r="B325" s="170"/>
      <c r="C325" s="170"/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N325" s="170"/>
      <c r="O325" s="170"/>
      <c r="P325" s="170"/>
      <c r="Q325" s="170"/>
      <c r="R325" s="170"/>
      <c r="S325" s="170"/>
      <c r="T325" s="170"/>
      <c r="U325" s="170"/>
      <c r="V325" s="170"/>
      <c r="W325" s="170"/>
      <c r="X325" s="170"/>
      <c r="Y325" s="170"/>
      <c r="Z325" s="170"/>
      <c r="AA325" s="170"/>
    </row>
    <row r="326" spans="1:27" ht="15.75" customHeight="1" x14ac:dyDescent="0.2">
      <c r="A326" s="170"/>
      <c r="B326" s="170"/>
      <c r="C326" s="170"/>
      <c r="D326" s="170"/>
      <c r="E326" s="170"/>
      <c r="F326" s="170"/>
      <c r="G326" s="170"/>
      <c r="H326" s="170"/>
      <c r="I326" s="170"/>
      <c r="J326" s="170"/>
      <c r="K326" s="170"/>
      <c r="L326" s="170"/>
      <c r="M326" s="170"/>
      <c r="N326" s="170"/>
      <c r="O326" s="170"/>
      <c r="P326" s="170"/>
      <c r="Q326" s="170"/>
      <c r="R326" s="170"/>
      <c r="S326" s="170"/>
      <c r="T326" s="170"/>
      <c r="U326" s="170"/>
      <c r="V326" s="170"/>
      <c r="W326" s="170"/>
      <c r="X326" s="170"/>
      <c r="Y326" s="170"/>
      <c r="Z326" s="170"/>
      <c r="AA326" s="170"/>
    </row>
    <row r="327" spans="1:27" ht="15.75" customHeight="1" x14ac:dyDescent="0.2">
      <c r="A327" s="170"/>
      <c r="B327" s="170"/>
      <c r="C327" s="170"/>
      <c r="D327" s="170"/>
      <c r="E327" s="170"/>
      <c r="F327" s="170"/>
      <c r="G327" s="170"/>
      <c r="H327" s="170"/>
      <c r="I327" s="170"/>
      <c r="J327" s="170"/>
      <c r="K327" s="170"/>
      <c r="L327" s="170"/>
      <c r="M327" s="170"/>
      <c r="N327" s="170"/>
      <c r="O327" s="170"/>
      <c r="P327" s="170"/>
      <c r="Q327" s="170"/>
      <c r="R327" s="170"/>
      <c r="S327" s="170"/>
      <c r="T327" s="170"/>
      <c r="U327" s="170"/>
      <c r="V327" s="170"/>
      <c r="W327" s="170"/>
      <c r="X327" s="170"/>
      <c r="Y327" s="170"/>
      <c r="Z327" s="170"/>
      <c r="AA327" s="170"/>
    </row>
    <row r="328" spans="1:27" ht="15.75" customHeight="1" x14ac:dyDescent="0.2">
      <c r="A328" s="170"/>
      <c r="B328" s="170"/>
      <c r="C328" s="170"/>
      <c r="D328" s="170"/>
      <c r="E328" s="170"/>
      <c r="F328" s="170"/>
      <c r="G328" s="170"/>
      <c r="H328" s="170"/>
      <c r="I328" s="170"/>
      <c r="J328" s="170"/>
      <c r="K328" s="170"/>
      <c r="L328" s="170"/>
      <c r="M328" s="170"/>
      <c r="N328" s="170"/>
      <c r="O328" s="170"/>
      <c r="P328" s="170"/>
      <c r="Q328" s="170"/>
      <c r="R328" s="170"/>
      <c r="S328" s="170"/>
      <c r="T328" s="170"/>
      <c r="U328" s="170"/>
      <c r="V328" s="170"/>
      <c r="W328" s="170"/>
      <c r="X328" s="170"/>
      <c r="Y328" s="170"/>
      <c r="Z328" s="170"/>
      <c r="AA328" s="170"/>
    </row>
    <row r="329" spans="1:27" ht="15.75" customHeight="1" x14ac:dyDescent="0.2">
      <c r="A329" s="170"/>
      <c r="B329" s="170"/>
      <c r="C329" s="170"/>
      <c r="D329" s="170"/>
      <c r="E329" s="170"/>
      <c r="F329" s="170"/>
      <c r="G329" s="170"/>
      <c r="H329" s="170"/>
      <c r="I329" s="170"/>
      <c r="J329" s="170"/>
      <c r="K329" s="170"/>
      <c r="L329" s="170"/>
      <c r="M329" s="170"/>
      <c r="N329" s="170"/>
      <c r="O329" s="170"/>
      <c r="P329" s="170"/>
      <c r="Q329" s="170"/>
      <c r="R329" s="170"/>
      <c r="S329" s="170"/>
      <c r="T329" s="170"/>
      <c r="U329" s="170"/>
      <c r="V329" s="170"/>
      <c r="W329" s="170"/>
      <c r="X329" s="170"/>
      <c r="Y329" s="170"/>
      <c r="Z329" s="170"/>
      <c r="AA329" s="170"/>
    </row>
    <row r="330" spans="1:27" ht="15.75" customHeight="1" x14ac:dyDescent="0.2">
      <c r="A330" s="170"/>
      <c r="B330" s="170"/>
      <c r="C330" s="170"/>
      <c r="D330" s="170"/>
      <c r="E330" s="170"/>
      <c r="F330" s="170"/>
      <c r="G330" s="170"/>
      <c r="H330" s="170"/>
      <c r="I330" s="170"/>
      <c r="J330" s="170"/>
      <c r="K330" s="170"/>
      <c r="L330" s="170"/>
      <c r="M330" s="170"/>
      <c r="N330" s="170"/>
      <c r="O330" s="170"/>
      <c r="P330" s="170"/>
      <c r="Q330" s="170"/>
      <c r="R330" s="170"/>
      <c r="S330" s="170"/>
      <c r="T330" s="170"/>
      <c r="U330" s="170"/>
      <c r="V330" s="170"/>
      <c r="W330" s="170"/>
      <c r="X330" s="170"/>
      <c r="Y330" s="170"/>
      <c r="Z330" s="170"/>
      <c r="AA330" s="170"/>
    </row>
    <row r="331" spans="1:27" ht="15.75" customHeight="1" x14ac:dyDescent="0.2">
      <c r="A331" s="170"/>
      <c r="B331" s="170"/>
      <c r="C331" s="170"/>
      <c r="D331" s="170"/>
      <c r="E331" s="170"/>
      <c r="F331" s="170"/>
      <c r="G331" s="170"/>
      <c r="H331" s="170"/>
      <c r="I331" s="170"/>
      <c r="J331" s="170"/>
      <c r="K331" s="170"/>
      <c r="L331" s="170"/>
      <c r="M331" s="170"/>
      <c r="N331" s="170"/>
      <c r="O331" s="170"/>
      <c r="P331" s="170"/>
      <c r="Q331" s="170"/>
      <c r="R331" s="170"/>
      <c r="S331" s="170"/>
      <c r="T331" s="170"/>
      <c r="U331" s="170"/>
      <c r="V331" s="170"/>
      <c r="W331" s="170"/>
      <c r="X331" s="170"/>
      <c r="Y331" s="170"/>
      <c r="Z331" s="170"/>
      <c r="AA331" s="170"/>
    </row>
    <row r="332" spans="1:27" ht="15.75" customHeight="1" x14ac:dyDescent="0.2">
      <c r="A332" s="170"/>
      <c r="B332" s="170"/>
      <c r="C332" s="170"/>
      <c r="D332" s="170"/>
      <c r="E332" s="170"/>
      <c r="F332" s="170"/>
      <c r="G332" s="170"/>
      <c r="H332" s="170"/>
      <c r="I332" s="170"/>
      <c r="J332" s="170"/>
      <c r="K332" s="170"/>
      <c r="L332" s="170"/>
      <c r="M332" s="170"/>
      <c r="N332" s="170"/>
      <c r="O332" s="170"/>
      <c r="P332" s="170"/>
      <c r="Q332" s="170"/>
      <c r="R332" s="170"/>
      <c r="S332" s="170"/>
      <c r="T332" s="170"/>
      <c r="U332" s="170"/>
      <c r="V332" s="170"/>
      <c r="W332" s="170"/>
      <c r="X332" s="170"/>
      <c r="Y332" s="170"/>
      <c r="Z332" s="170"/>
      <c r="AA332" s="170"/>
    </row>
    <row r="333" spans="1:27" ht="15.75" customHeight="1" x14ac:dyDescent="0.2">
      <c r="A333" s="170"/>
      <c r="B333" s="170"/>
      <c r="C333" s="170"/>
      <c r="D333" s="170"/>
      <c r="E333" s="170"/>
      <c r="F333" s="170"/>
      <c r="G333" s="170"/>
      <c r="H333" s="170"/>
      <c r="I333" s="170"/>
      <c r="J333" s="170"/>
      <c r="K333" s="170"/>
      <c r="L333" s="170"/>
      <c r="M333" s="170"/>
      <c r="N333" s="170"/>
      <c r="O333" s="170"/>
      <c r="P333" s="170"/>
      <c r="Q333" s="170"/>
      <c r="R333" s="170"/>
      <c r="S333" s="170"/>
      <c r="T333" s="170"/>
      <c r="U333" s="170"/>
      <c r="V333" s="170"/>
      <c r="W333" s="170"/>
      <c r="X333" s="170"/>
      <c r="Y333" s="170"/>
      <c r="Z333" s="170"/>
      <c r="AA333" s="170"/>
    </row>
    <row r="334" spans="1:27" ht="15.75" customHeight="1" x14ac:dyDescent="0.2">
      <c r="A334" s="170"/>
      <c r="B334" s="170"/>
      <c r="C334" s="170"/>
      <c r="D334" s="170"/>
      <c r="E334" s="170"/>
      <c r="F334" s="170"/>
      <c r="G334" s="170"/>
      <c r="H334" s="170"/>
      <c r="I334" s="170"/>
      <c r="J334" s="170"/>
      <c r="K334" s="170"/>
      <c r="L334" s="170"/>
      <c r="M334" s="170"/>
      <c r="N334" s="170"/>
      <c r="O334" s="170"/>
      <c r="P334" s="170"/>
      <c r="Q334" s="170"/>
      <c r="R334" s="170"/>
      <c r="S334" s="170"/>
      <c r="T334" s="170"/>
      <c r="U334" s="170"/>
      <c r="V334" s="170"/>
      <c r="W334" s="170"/>
      <c r="X334" s="170"/>
      <c r="Y334" s="170"/>
      <c r="Z334" s="170"/>
      <c r="AA334" s="170"/>
    </row>
    <row r="335" spans="1:27" ht="15.75" customHeight="1" x14ac:dyDescent="0.2">
      <c r="A335" s="170"/>
      <c r="B335" s="170"/>
      <c r="C335" s="170"/>
      <c r="D335" s="170"/>
      <c r="E335" s="170"/>
      <c r="F335" s="170"/>
      <c r="G335" s="170"/>
      <c r="H335" s="170"/>
      <c r="I335" s="170"/>
      <c r="J335" s="170"/>
      <c r="K335" s="170"/>
      <c r="L335" s="170"/>
      <c r="M335" s="170"/>
      <c r="N335" s="170"/>
      <c r="O335" s="170"/>
      <c r="P335" s="170"/>
      <c r="Q335" s="170"/>
      <c r="R335" s="170"/>
      <c r="S335" s="170"/>
      <c r="T335" s="170"/>
      <c r="U335" s="170"/>
      <c r="V335" s="170"/>
      <c r="W335" s="170"/>
      <c r="X335" s="170"/>
      <c r="Y335" s="170"/>
      <c r="Z335" s="170"/>
      <c r="AA335" s="170"/>
    </row>
    <row r="336" spans="1:27" ht="15.75" customHeight="1" x14ac:dyDescent="0.2">
      <c r="A336" s="170"/>
      <c r="B336" s="170"/>
      <c r="C336" s="170"/>
      <c r="D336" s="170"/>
      <c r="E336" s="170"/>
      <c r="F336" s="170"/>
      <c r="G336" s="170"/>
      <c r="H336" s="170"/>
      <c r="I336" s="170"/>
      <c r="J336" s="170"/>
      <c r="K336" s="170"/>
      <c r="L336" s="170"/>
      <c r="M336" s="170"/>
      <c r="N336" s="170"/>
      <c r="O336" s="170"/>
      <c r="P336" s="170"/>
      <c r="Q336" s="170"/>
      <c r="R336" s="170"/>
      <c r="S336" s="170"/>
      <c r="T336" s="170"/>
      <c r="U336" s="170"/>
      <c r="V336" s="170"/>
      <c r="W336" s="170"/>
      <c r="X336" s="170"/>
      <c r="Y336" s="170"/>
      <c r="Z336" s="170"/>
      <c r="AA336" s="170"/>
    </row>
    <row r="337" spans="1:27" ht="15.75" customHeight="1" x14ac:dyDescent="0.2">
      <c r="A337" s="170"/>
      <c r="B337" s="170"/>
      <c r="C337" s="170"/>
      <c r="D337" s="170"/>
      <c r="E337" s="170"/>
      <c r="F337" s="170"/>
      <c r="G337" s="170"/>
      <c r="H337" s="170"/>
      <c r="I337" s="170"/>
      <c r="J337" s="170"/>
      <c r="K337" s="170"/>
      <c r="L337" s="170"/>
      <c r="M337" s="170"/>
      <c r="N337" s="170"/>
      <c r="O337" s="170"/>
      <c r="P337" s="170"/>
      <c r="Q337" s="170"/>
      <c r="R337" s="170"/>
      <c r="S337" s="170"/>
      <c r="T337" s="170"/>
      <c r="U337" s="170"/>
      <c r="V337" s="170"/>
      <c r="W337" s="170"/>
      <c r="X337" s="170"/>
      <c r="Y337" s="170"/>
      <c r="Z337" s="170"/>
      <c r="AA337" s="170"/>
    </row>
    <row r="338" spans="1:27" ht="15.75" customHeight="1" x14ac:dyDescent="0.2">
      <c r="A338" s="170"/>
      <c r="B338" s="170"/>
      <c r="C338" s="170"/>
      <c r="D338" s="170"/>
      <c r="E338" s="170"/>
      <c r="F338" s="170"/>
      <c r="G338" s="170"/>
      <c r="H338" s="170"/>
      <c r="I338" s="170"/>
      <c r="J338" s="170"/>
      <c r="K338" s="170"/>
      <c r="L338" s="170"/>
      <c r="M338" s="170"/>
      <c r="N338" s="170"/>
      <c r="O338" s="170"/>
      <c r="P338" s="170"/>
      <c r="Q338" s="170"/>
      <c r="R338" s="170"/>
      <c r="S338" s="170"/>
      <c r="T338" s="170"/>
      <c r="U338" s="170"/>
      <c r="V338" s="170"/>
      <c r="W338" s="170"/>
      <c r="X338" s="170"/>
      <c r="Y338" s="170"/>
      <c r="Z338" s="170"/>
      <c r="AA338" s="170"/>
    </row>
    <row r="339" spans="1:27" ht="15.75" customHeight="1" x14ac:dyDescent="0.2">
      <c r="A339" s="170"/>
      <c r="B339" s="170"/>
      <c r="C339" s="170"/>
      <c r="D339" s="170"/>
      <c r="E339" s="170"/>
      <c r="F339" s="170"/>
      <c r="G339" s="170"/>
      <c r="H339" s="170"/>
      <c r="I339" s="170"/>
      <c r="J339" s="170"/>
      <c r="K339" s="170"/>
      <c r="L339" s="170"/>
      <c r="M339" s="170"/>
      <c r="N339" s="170"/>
      <c r="O339" s="170"/>
      <c r="P339" s="170"/>
      <c r="Q339" s="170"/>
      <c r="R339" s="170"/>
      <c r="S339" s="170"/>
      <c r="T339" s="170"/>
      <c r="U339" s="170"/>
      <c r="V339" s="170"/>
      <c r="W339" s="170"/>
      <c r="X339" s="170"/>
      <c r="Y339" s="170"/>
      <c r="Z339" s="170"/>
      <c r="AA339" s="170"/>
    </row>
    <row r="340" spans="1:27" ht="15.75" customHeight="1" x14ac:dyDescent="0.2">
      <c r="A340" s="170"/>
      <c r="B340" s="170"/>
      <c r="C340" s="170"/>
      <c r="D340" s="170"/>
      <c r="E340" s="170"/>
      <c r="F340" s="170"/>
      <c r="G340" s="170"/>
      <c r="H340" s="170"/>
      <c r="I340" s="170"/>
      <c r="J340" s="170"/>
      <c r="K340" s="170"/>
      <c r="L340" s="170"/>
      <c r="M340" s="170"/>
      <c r="N340" s="170"/>
      <c r="O340" s="170"/>
      <c r="P340" s="170"/>
      <c r="Q340" s="170"/>
      <c r="R340" s="170"/>
      <c r="S340" s="170"/>
      <c r="T340" s="170"/>
      <c r="U340" s="170"/>
      <c r="V340" s="170"/>
      <c r="W340" s="170"/>
      <c r="X340" s="170"/>
      <c r="Y340" s="170"/>
      <c r="Z340" s="170"/>
      <c r="AA340" s="170"/>
    </row>
    <row r="341" spans="1:27" ht="15.75" customHeight="1" x14ac:dyDescent="0.2">
      <c r="A341" s="170"/>
      <c r="B341" s="170"/>
      <c r="C341" s="170"/>
      <c r="D341" s="170"/>
      <c r="E341" s="170"/>
      <c r="F341" s="170"/>
      <c r="G341" s="170"/>
      <c r="H341" s="170"/>
      <c r="I341" s="170"/>
      <c r="J341" s="170"/>
      <c r="K341" s="170"/>
      <c r="L341" s="170"/>
      <c r="M341" s="170"/>
      <c r="N341" s="170"/>
      <c r="O341" s="170"/>
      <c r="P341" s="170"/>
      <c r="Q341" s="170"/>
      <c r="R341" s="170"/>
      <c r="S341" s="170"/>
      <c r="T341" s="170"/>
      <c r="U341" s="170"/>
      <c r="V341" s="170"/>
      <c r="W341" s="170"/>
      <c r="X341" s="170"/>
      <c r="Y341" s="170"/>
      <c r="Z341" s="170"/>
      <c r="AA341" s="170"/>
    </row>
    <row r="342" spans="1:27" ht="15.75" customHeight="1" x14ac:dyDescent="0.2">
      <c r="A342" s="170"/>
      <c r="B342" s="170"/>
      <c r="C342" s="170"/>
      <c r="D342" s="170"/>
      <c r="E342" s="170"/>
      <c r="F342" s="170"/>
      <c r="G342" s="170"/>
      <c r="H342" s="170"/>
      <c r="I342" s="170"/>
      <c r="J342" s="170"/>
      <c r="K342" s="170"/>
      <c r="L342" s="170"/>
      <c r="M342" s="170"/>
      <c r="N342" s="170"/>
      <c r="O342" s="170"/>
      <c r="P342" s="170"/>
      <c r="Q342" s="170"/>
      <c r="R342" s="170"/>
      <c r="S342" s="170"/>
      <c r="T342" s="170"/>
      <c r="U342" s="170"/>
      <c r="V342" s="170"/>
      <c r="W342" s="170"/>
      <c r="X342" s="170"/>
      <c r="Y342" s="170"/>
      <c r="Z342" s="170"/>
      <c r="AA342" s="170"/>
    </row>
    <row r="343" spans="1:27" ht="15.75" customHeight="1" x14ac:dyDescent="0.2">
      <c r="A343" s="170"/>
      <c r="B343" s="170"/>
      <c r="C343" s="170"/>
      <c r="D343" s="170"/>
      <c r="E343" s="170"/>
      <c r="F343" s="170"/>
      <c r="G343" s="170"/>
      <c r="H343" s="170"/>
      <c r="I343" s="170"/>
      <c r="J343" s="170"/>
      <c r="K343" s="170"/>
      <c r="L343" s="170"/>
      <c r="M343" s="170"/>
      <c r="N343" s="170"/>
      <c r="O343" s="170"/>
      <c r="P343" s="170"/>
      <c r="Q343" s="170"/>
      <c r="R343" s="170"/>
      <c r="S343" s="170"/>
      <c r="T343" s="170"/>
      <c r="U343" s="170"/>
      <c r="V343" s="170"/>
      <c r="W343" s="170"/>
      <c r="X343" s="170"/>
      <c r="Y343" s="170"/>
      <c r="Z343" s="170"/>
      <c r="AA343" s="170"/>
    </row>
    <row r="344" spans="1:27" ht="15.75" customHeight="1" x14ac:dyDescent="0.2">
      <c r="A344" s="170"/>
      <c r="B344" s="170"/>
      <c r="C344" s="170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  <c r="N344" s="170"/>
      <c r="O344" s="170"/>
      <c r="P344" s="170"/>
      <c r="Q344" s="170"/>
      <c r="R344" s="170"/>
      <c r="S344" s="170"/>
      <c r="T344" s="170"/>
      <c r="U344" s="170"/>
      <c r="V344" s="170"/>
      <c r="W344" s="170"/>
      <c r="X344" s="170"/>
      <c r="Y344" s="170"/>
      <c r="Z344" s="170"/>
      <c r="AA344" s="170"/>
    </row>
    <row r="345" spans="1:27" ht="15.75" customHeight="1" x14ac:dyDescent="0.2">
      <c r="A345" s="170"/>
      <c r="B345" s="170"/>
      <c r="C345" s="170"/>
      <c r="D345" s="170"/>
      <c r="E345" s="170"/>
      <c r="F345" s="170"/>
      <c r="G345" s="170"/>
      <c r="H345" s="170"/>
      <c r="I345" s="170"/>
      <c r="J345" s="170"/>
      <c r="K345" s="170"/>
      <c r="L345" s="170"/>
      <c r="M345" s="170"/>
      <c r="N345" s="170"/>
      <c r="O345" s="170"/>
      <c r="P345" s="170"/>
      <c r="Q345" s="170"/>
      <c r="R345" s="170"/>
      <c r="S345" s="170"/>
      <c r="T345" s="170"/>
      <c r="U345" s="170"/>
      <c r="V345" s="170"/>
      <c r="W345" s="170"/>
      <c r="X345" s="170"/>
      <c r="Y345" s="170"/>
      <c r="Z345" s="170"/>
      <c r="AA345" s="170"/>
    </row>
    <row r="346" spans="1:27" ht="15.75" customHeight="1" x14ac:dyDescent="0.2">
      <c r="A346" s="170"/>
      <c r="B346" s="170"/>
      <c r="C346" s="170"/>
      <c r="D346" s="170"/>
      <c r="E346" s="170"/>
      <c r="F346" s="170"/>
      <c r="G346" s="170"/>
      <c r="H346" s="170"/>
      <c r="I346" s="170"/>
      <c r="J346" s="170"/>
      <c r="K346" s="170"/>
      <c r="L346" s="170"/>
      <c r="M346" s="170"/>
      <c r="N346" s="170"/>
      <c r="O346" s="170"/>
      <c r="P346" s="170"/>
      <c r="Q346" s="170"/>
      <c r="R346" s="170"/>
      <c r="S346" s="170"/>
      <c r="T346" s="170"/>
      <c r="U346" s="170"/>
      <c r="V346" s="170"/>
      <c r="W346" s="170"/>
      <c r="X346" s="170"/>
      <c r="Y346" s="170"/>
      <c r="Z346" s="170"/>
      <c r="AA346" s="170"/>
    </row>
    <row r="347" spans="1:27" ht="15.75" customHeight="1" x14ac:dyDescent="0.2">
      <c r="A347" s="170"/>
      <c r="B347" s="170"/>
      <c r="C347" s="170"/>
      <c r="D347" s="170"/>
      <c r="E347" s="170"/>
      <c r="F347" s="170"/>
      <c r="G347" s="170"/>
      <c r="H347" s="170"/>
      <c r="I347" s="170"/>
      <c r="J347" s="170"/>
      <c r="K347" s="170"/>
      <c r="L347" s="170"/>
      <c r="M347" s="170"/>
      <c r="N347" s="170"/>
      <c r="O347" s="170"/>
      <c r="P347" s="170"/>
      <c r="Q347" s="170"/>
      <c r="R347" s="170"/>
      <c r="S347" s="170"/>
      <c r="T347" s="170"/>
      <c r="U347" s="170"/>
      <c r="V347" s="170"/>
      <c r="W347" s="170"/>
      <c r="X347" s="170"/>
      <c r="Y347" s="170"/>
      <c r="Z347" s="170"/>
      <c r="AA347" s="170"/>
    </row>
    <row r="348" spans="1:27" ht="15.75" customHeight="1" x14ac:dyDescent="0.2">
      <c r="A348" s="170"/>
      <c r="B348" s="170"/>
      <c r="C348" s="170"/>
      <c r="D348" s="170"/>
      <c r="E348" s="170"/>
      <c r="F348" s="170"/>
      <c r="G348" s="170"/>
      <c r="H348" s="170"/>
      <c r="I348" s="170"/>
      <c r="J348" s="170"/>
      <c r="K348" s="170"/>
      <c r="L348" s="170"/>
      <c r="M348" s="170"/>
      <c r="N348" s="170"/>
      <c r="O348" s="170"/>
      <c r="P348" s="170"/>
      <c r="Q348" s="170"/>
      <c r="R348" s="170"/>
      <c r="S348" s="170"/>
      <c r="T348" s="170"/>
      <c r="U348" s="170"/>
      <c r="V348" s="170"/>
      <c r="W348" s="170"/>
      <c r="X348" s="170"/>
      <c r="Y348" s="170"/>
      <c r="Z348" s="170"/>
      <c r="AA348" s="170"/>
    </row>
    <row r="349" spans="1:27" ht="15.75" customHeight="1" x14ac:dyDescent="0.2">
      <c r="A349" s="170"/>
      <c r="B349" s="170"/>
      <c r="C349" s="170"/>
      <c r="D349" s="170"/>
      <c r="E349" s="170"/>
      <c r="F349" s="170"/>
      <c r="G349" s="170"/>
      <c r="H349" s="170"/>
      <c r="I349" s="170"/>
      <c r="J349" s="170"/>
      <c r="K349" s="170"/>
      <c r="L349" s="170"/>
      <c r="M349" s="170"/>
      <c r="N349" s="170"/>
      <c r="O349" s="170"/>
      <c r="P349" s="170"/>
      <c r="Q349" s="170"/>
      <c r="R349" s="170"/>
      <c r="S349" s="170"/>
      <c r="T349" s="170"/>
      <c r="U349" s="170"/>
      <c r="V349" s="170"/>
      <c r="W349" s="170"/>
      <c r="X349" s="170"/>
      <c r="Y349" s="170"/>
      <c r="Z349" s="170"/>
      <c r="AA349" s="170"/>
    </row>
    <row r="350" spans="1:27" ht="15.75" customHeight="1" x14ac:dyDescent="0.2">
      <c r="A350" s="170"/>
      <c r="B350" s="170"/>
      <c r="C350" s="170"/>
      <c r="D350" s="170"/>
      <c r="E350" s="170"/>
      <c r="F350" s="170"/>
      <c r="G350" s="170"/>
      <c r="H350" s="170"/>
      <c r="I350" s="170"/>
      <c r="J350" s="170"/>
      <c r="K350" s="170"/>
      <c r="L350" s="170"/>
      <c r="M350" s="170"/>
      <c r="N350" s="170"/>
      <c r="O350" s="170"/>
      <c r="P350" s="170"/>
      <c r="Q350" s="170"/>
      <c r="R350" s="170"/>
      <c r="S350" s="170"/>
      <c r="T350" s="170"/>
      <c r="U350" s="170"/>
      <c r="V350" s="170"/>
      <c r="W350" s="170"/>
      <c r="X350" s="170"/>
      <c r="Y350" s="170"/>
      <c r="Z350" s="170"/>
      <c r="AA350" s="170"/>
    </row>
    <row r="351" spans="1:27" ht="15.75" customHeight="1" x14ac:dyDescent="0.2">
      <c r="A351" s="170"/>
      <c r="B351" s="170"/>
      <c r="C351" s="170"/>
      <c r="D351" s="170"/>
      <c r="E351" s="170"/>
      <c r="F351" s="170"/>
      <c r="G351" s="170"/>
      <c r="H351" s="170"/>
      <c r="I351" s="170"/>
      <c r="J351" s="170"/>
      <c r="K351" s="170"/>
      <c r="L351" s="170"/>
      <c r="M351" s="170"/>
      <c r="N351" s="170"/>
      <c r="O351" s="170"/>
      <c r="P351" s="170"/>
      <c r="Q351" s="170"/>
      <c r="R351" s="170"/>
      <c r="S351" s="170"/>
      <c r="T351" s="170"/>
      <c r="U351" s="170"/>
      <c r="V351" s="170"/>
      <c r="W351" s="170"/>
      <c r="X351" s="170"/>
      <c r="Y351" s="170"/>
      <c r="Z351" s="170"/>
      <c r="AA351" s="170"/>
    </row>
    <row r="352" spans="1:27" ht="15.75" customHeight="1" x14ac:dyDescent="0.2">
      <c r="A352" s="170"/>
      <c r="B352" s="170"/>
      <c r="C352" s="170"/>
      <c r="D352" s="170"/>
      <c r="E352" s="170"/>
      <c r="F352" s="170"/>
      <c r="G352" s="170"/>
      <c r="H352" s="170"/>
      <c r="I352" s="170"/>
      <c r="J352" s="170"/>
      <c r="K352" s="170"/>
      <c r="L352" s="170"/>
      <c r="M352" s="170"/>
      <c r="N352" s="170"/>
      <c r="O352" s="170"/>
      <c r="P352" s="170"/>
      <c r="Q352" s="170"/>
      <c r="R352" s="170"/>
      <c r="S352" s="170"/>
      <c r="T352" s="170"/>
      <c r="U352" s="170"/>
      <c r="V352" s="170"/>
      <c r="W352" s="170"/>
      <c r="X352" s="170"/>
      <c r="Y352" s="170"/>
      <c r="Z352" s="170"/>
      <c r="AA352" s="170"/>
    </row>
    <row r="353" spans="1:27" ht="15.75" customHeight="1" x14ac:dyDescent="0.2">
      <c r="A353" s="170"/>
      <c r="B353" s="170"/>
      <c r="C353" s="170"/>
      <c r="D353" s="170"/>
      <c r="E353" s="170"/>
      <c r="F353" s="170"/>
      <c r="G353" s="170"/>
      <c r="H353" s="170"/>
      <c r="I353" s="170"/>
      <c r="J353" s="170"/>
      <c r="K353" s="170"/>
      <c r="L353" s="170"/>
      <c r="M353" s="170"/>
      <c r="N353" s="170"/>
      <c r="O353" s="170"/>
      <c r="P353" s="170"/>
      <c r="Q353" s="170"/>
      <c r="R353" s="170"/>
      <c r="S353" s="170"/>
      <c r="T353" s="170"/>
      <c r="U353" s="170"/>
      <c r="V353" s="170"/>
      <c r="W353" s="170"/>
      <c r="X353" s="170"/>
      <c r="Y353" s="170"/>
      <c r="Z353" s="170"/>
      <c r="AA353" s="170"/>
    </row>
    <row r="354" spans="1:27" ht="15.75" customHeight="1" x14ac:dyDescent="0.2">
      <c r="A354" s="170"/>
      <c r="B354" s="170"/>
      <c r="C354" s="170"/>
      <c r="D354" s="170"/>
      <c r="E354" s="170"/>
      <c r="F354" s="170"/>
      <c r="G354" s="170"/>
      <c r="H354" s="170"/>
      <c r="I354" s="170"/>
      <c r="J354" s="170"/>
      <c r="K354" s="170"/>
      <c r="L354" s="170"/>
      <c r="M354" s="170"/>
      <c r="N354" s="170"/>
      <c r="O354" s="170"/>
      <c r="P354" s="170"/>
      <c r="Q354" s="170"/>
      <c r="R354" s="170"/>
      <c r="S354" s="170"/>
      <c r="T354" s="170"/>
      <c r="U354" s="170"/>
      <c r="V354" s="170"/>
      <c r="W354" s="170"/>
      <c r="X354" s="170"/>
      <c r="Y354" s="170"/>
      <c r="Z354" s="170"/>
      <c r="AA354" s="170"/>
    </row>
    <row r="355" spans="1:27" ht="15.75" customHeight="1" x14ac:dyDescent="0.2">
      <c r="A355" s="170"/>
      <c r="B355" s="170"/>
      <c r="C355" s="170"/>
      <c r="D355" s="170"/>
      <c r="E355" s="170"/>
      <c r="F355" s="170"/>
      <c r="G355" s="170"/>
      <c r="H355" s="170"/>
      <c r="I355" s="170"/>
      <c r="J355" s="170"/>
      <c r="K355" s="170"/>
      <c r="L355" s="170"/>
      <c r="M355" s="170"/>
      <c r="N355" s="170"/>
      <c r="O355" s="170"/>
      <c r="P355" s="170"/>
      <c r="Q355" s="170"/>
      <c r="R355" s="170"/>
      <c r="S355" s="170"/>
      <c r="T355" s="170"/>
      <c r="U355" s="170"/>
      <c r="V355" s="170"/>
      <c r="W355" s="170"/>
      <c r="X355" s="170"/>
      <c r="Y355" s="170"/>
      <c r="Z355" s="170"/>
      <c r="AA355" s="170"/>
    </row>
    <row r="356" spans="1:27" ht="15.75" customHeight="1" x14ac:dyDescent="0.2">
      <c r="A356" s="170"/>
      <c r="B356" s="170"/>
      <c r="C356" s="170"/>
      <c r="D356" s="170"/>
      <c r="E356" s="170"/>
      <c r="F356" s="170"/>
      <c r="G356" s="170"/>
      <c r="H356" s="170"/>
      <c r="I356" s="170"/>
      <c r="J356" s="170"/>
      <c r="K356" s="170"/>
      <c r="L356" s="170"/>
      <c r="M356" s="170"/>
      <c r="N356" s="170"/>
      <c r="O356" s="170"/>
      <c r="P356" s="170"/>
      <c r="Q356" s="170"/>
      <c r="R356" s="170"/>
      <c r="S356" s="170"/>
      <c r="T356" s="170"/>
      <c r="U356" s="170"/>
      <c r="V356" s="170"/>
      <c r="W356" s="170"/>
      <c r="X356" s="170"/>
      <c r="Y356" s="170"/>
      <c r="Z356" s="170"/>
      <c r="AA356" s="170"/>
    </row>
    <row r="357" spans="1:27" ht="15.75" customHeight="1" x14ac:dyDescent="0.2">
      <c r="A357" s="170"/>
      <c r="B357" s="170"/>
      <c r="C357" s="170"/>
      <c r="D357" s="170"/>
      <c r="E357" s="170"/>
      <c r="F357" s="170"/>
      <c r="G357" s="170"/>
      <c r="H357" s="170"/>
      <c r="I357" s="170"/>
      <c r="J357" s="170"/>
      <c r="K357" s="170"/>
      <c r="L357" s="170"/>
      <c r="M357" s="170"/>
      <c r="N357" s="170"/>
      <c r="O357" s="170"/>
      <c r="P357" s="170"/>
      <c r="Q357" s="170"/>
      <c r="R357" s="170"/>
      <c r="S357" s="170"/>
      <c r="T357" s="170"/>
      <c r="U357" s="170"/>
      <c r="V357" s="170"/>
      <c r="W357" s="170"/>
      <c r="X357" s="170"/>
      <c r="Y357" s="170"/>
      <c r="Z357" s="170"/>
      <c r="AA357" s="170"/>
    </row>
    <row r="358" spans="1:27" ht="15.75" customHeight="1" x14ac:dyDescent="0.2">
      <c r="A358" s="170"/>
      <c r="B358" s="170"/>
      <c r="C358" s="170"/>
      <c r="D358" s="170"/>
      <c r="E358" s="170"/>
      <c r="F358" s="170"/>
      <c r="G358" s="170"/>
      <c r="H358" s="170"/>
      <c r="I358" s="170"/>
      <c r="J358" s="170"/>
      <c r="K358" s="170"/>
      <c r="L358" s="170"/>
      <c r="M358" s="170"/>
      <c r="N358" s="170"/>
      <c r="O358" s="170"/>
      <c r="P358" s="170"/>
      <c r="Q358" s="170"/>
      <c r="R358" s="170"/>
      <c r="S358" s="170"/>
      <c r="T358" s="170"/>
      <c r="U358" s="170"/>
      <c r="V358" s="170"/>
      <c r="W358" s="170"/>
      <c r="X358" s="170"/>
      <c r="Y358" s="170"/>
      <c r="Z358" s="170"/>
      <c r="AA358" s="170"/>
    </row>
    <row r="359" spans="1:27" ht="15.75" customHeight="1" x14ac:dyDescent="0.2">
      <c r="A359" s="170"/>
      <c r="B359" s="170"/>
      <c r="C359" s="170"/>
      <c r="D359" s="170"/>
      <c r="E359" s="170"/>
      <c r="F359" s="170"/>
      <c r="G359" s="170"/>
      <c r="H359" s="170"/>
      <c r="I359" s="170"/>
      <c r="J359" s="170"/>
      <c r="K359" s="170"/>
      <c r="L359" s="170"/>
      <c r="M359" s="170"/>
      <c r="N359" s="170"/>
      <c r="O359" s="170"/>
      <c r="P359" s="170"/>
      <c r="Q359" s="170"/>
      <c r="R359" s="170"/>
      <c r="S359" s="170"/>
      <c r="T359" s="170"/>
      <c r="U359" s="170"/>
      <c r="V359" s="170"/>
      <c r="W359" s="170"/>
      <c r="X359" s="170"/>
      <c r="Y359" s="170"/>
      <c r="Z359" s="170"/>
      <c r="AA359" s="170"/>
    </row>
    <row r="360" spans="1:27" ht="15.75" customHeight="1" x14ac:dyDescent="0.2">
      <c r="A360" s="170"/>
      <c r="B360" s="170"/>
      <c r="C360" s="170"/>
      <c r="D360" s="170"/>
      <c r="E360" s="170"/>
      <c r="F360" s="170"/>
      <c r="G360" s="170"/>
      <c r="H360" s="170"/>
      <c r="I360" s="170"/>
      <c r="J360" s="170"/>
      <c r="K360" s="170"/>
      <c r="L360" s="170"/>
      <c r="M360" s="170"/>
      <c r="N360" s="170"/>
      <c r="O360" s="170"/>
      <c r="P360" s="170"/>
      <c r="Q360" s="170"/>
      <c r="R360" s="170"/>
      <c r="S360" s="170"/>
      <c r="T360" s="170"/>
      <c r="U360" s="170"/>
      <c r="V360" s="170"/>
      <c r="W360" s="170"/>
      <c r="X360" s="170"/>
      <c r="Y360" s="170"/>
      <c r="Z360" s="170"/>
      <c r="AA360" s="170"/>
    </row>
    <row r="361" spans="1:27" ht="15.75" customHeight="1" x14ac:dyDescent="0.2">
      <c r="A361" s="170"/>
      <c r="B361" s="170"/>
      <c r="C361" s="170"/>
      <c r="D361" s="170"/>
      <c r="E361" s="170"/>
      <c r="F361" s="170"/>
      <c r="G361" s="170"/>
      <c r="H361" s="170"/>
      <c r="I361" s="170"/>
      <c r="J361" s="170"/>
      <c r="K361" s="170"/>
      <c r="L361" s="170"/>
      <c r="M361" s="170"/>
      <c r="N361" s="170"/>
      <c r="O361" s="170"/>
      <c r="P361" s="170"/>
      <c r="Q361" s="170"/>
      <c r="R361" s="170"/>
      <c r="S361" s="170"/>
      <c r="T361" s="170"/>
      <c r="U361" s="170"/>
      <c r="V361" s="170"/>
      <c r="W361" s="170"/>
      <c r="X361" s="170"/>
      <c r="Y361" s="170"/>
      <c r="Z361" s="170"/>
      <c r="AA361" s="170"/>
    </row>
    <row r="362" spans="1:27" ht="15.75" customHeight="1" x14ac:dyDescent="0.2">
      <c r="A362" s="170"/>
      <c r="B362" s="170"/>
      <c r="C362" s="170"/>
      <c r="D362" s="170"/>
      <c r="E362" s="170"/>
      <c r="F362" s="170"/>
      <c r="G362" s="170"/>
      <c r="H362" s="170"/>
      <c r="I362" s="170"/>
      <c r="J362" s="170"/>
      <c r="K362" s="170"/>
      <c r="L362" s="170"/>
      <c r="M362" s="170"/>
      <c r="N362" s="170"/>
      <c r="O362" s="170"/>
      <c r="P362" s="170"/>
      <c r="Q362" s="170"/>
      <c r="R362" s="170"/>
      <c r="S362" s="170"/>
      <c r="T362" s="170"/>
      <c r="U362" s="170"/>
      <c r="V362" s="170"/>
      <c r="W362" s="170"/>
      <c r="X362" s="170"/>
      <c r="Y362" s="170"/>
      <c r="Z362" s="170"/>
      <c r="AA362" s="170"/>
    </row>
    <row r="363" spans="1:27" ht="15.75" customHeight="1" x14ac:dyDescent="0.2">
      <c r="A363" s="170"/>
      <c r="B363" s="170"/>
      <c r="C363" s="170"/>
      <c r="D363" s="170"/>
      <c r="E363" s="170"/>
      <c r="F363" s="170"/>
      <c r="G363" s="170"/>
      <c r="H363" s="170"/>
      <c r="I363" s="170"/>
      <c r="J363" s="170"/>
      <c r="K363" s="170"/>
      <c r="L363" s="170"/>
      <c r="M363" s="170"/>
      <c r="N363" s="170"/>
      <c r="O363" s="170"/>
      <c r="P363" s="170"/>
      <c r="Q363" s="170"/>
      <c r="R363" s="170"/>
      <c r="S363" s="170"/>
      <c r="T363" s="170"/>
      <c r="U363" s="170"/>
      <c r="V363" s="170"/>
      <c r="W363" s="170"/>
      <c r="X363" s="170"/>
      <c r="Y363" s="170"/>
      <c r="Z363" s="170"/>
      <c r="AA363" s="170"/>
    </row>
    <row r="364" spans="1:27" ht="15.75" customHeight="1" x14ac:dyDescent="0.2">
      <c r="A364" s="170"/>
      <c r="B364" s="170"/>
      <c r="C364" s="170"/>
      <c r="D364" s="170"/>
      <c r="E364" s="170"/>
      <c r="F364" s="170"/>
      <c r="G364" s="170"/>
      <c r="H364" s="170"/>
      <c r="I364" s="170"/>
      <c r="J364" s="170"/>
      <c r="K364" s="170"/>
      <c r="L364" s="170"/>
      <c r="M364" s="170"/>
      <c r="N364" s="170"/>
      <c r="O364" s="170"/>
      <c r="P364" s="170"/>
      <c r="Q364" s="170"/>
      <c r="R364" s="170"/>
      <c r="S364" s="170"/>
      <c r="T364" s="170"/>
      <c r="U364" s="170"/>
      <c r="V364" s="170"/>
      <c r="W364" s="170"/>
      <c r="X364" s="170"/>
      <c r="Y364" s="170"/>
      <c r="Z364" s="170"/>
      <c r="AA364" s="170"/>
    </row>
    <row r="365" spans="1:27" ht="15.75" customHeight="1" x14ac:dyDescent="0.2">
      <c r="A365" s="170"/>
      <c r="B365" s="170"/>
      <c r="C365" s="170"/>
      <c r="D365" s="170"/>
      <c r="E365" s="170"/>
      <c r="F365" s="170"/>
      <c r="G365" s="170"/>
      <c r="H365" s="170"/>
      <c r="I365" s="170"/>
      <c r="J365" s="170"/>
      <c r="K365" s="170"/>
      <c r="L365" s="170"/>
      <c r="M365" s="170"/>
      <c r="N365" s="170"/>
      <c r="O365" s="170"/>
      <c r="P365" s="170"/>
      <c r="Q365" s="170"/>
      <c r="R365" s="170"/>
      <c r="S365" s="170"/>
      <c r="T365" s="170"/>
      <c r="U365" s="170"/>
      <c r="V365" s="170"/>
      <c r="W365" s="170"/>
      <c r="X365" s="170"/>
      <c r="Y365" s="170"/>
      <c r="Z365" s="170"/>
      <c r="AA365" s="170"/>
    </row>
    <row r="366" spans="1:27" ht="15.75" customHeight="1" x14ac:dyDescent="0.2">
      <c r="A366" s="170"/>
      <c r="B366" s="170"/>
      <c r="C366" s="170"/>
      <c r="D366" s="170"/>
      <c r="E366" s="170"/>
      <c r="F366" s="170"/>
      <c r="G366" s="170"/>
      <c r="H366" s="170"/>
      <c r="I366" s="170"/>
      <c r="J366" s="170"/>
      <c r="K366" s="170"/>
      <c r="L366" s="170"/>
      <c r="M366" s="170"/>
      <c r="N366" s="170"/>
      <c r="O366" s="170"/>
      <c r="P366" s="170"/>
      <c r="Q366" s="170"/>
      <c r="R366" s="170"/>
      <c r="S366" s="170"/>
      <c r="T366" s="170"/>
      <c r="U366" s="170"/>
      <c r="V366" s="170"/>
      <c r="W366" s="170"/>
      <c r="X366" s="170"/>
      <c r="Y366" s="170"/>
      <c r="Z366" s="170"/>
      <c r="AA366" s="170"/>
    </row>
    <row r="367" spans="1:27" ht="15.75" customHeight="1" x14ac:dyDescent="0.2">
      <c r="A367" s="170"/>
      <c r="B367" s="170"/>
      <c r="C367" s="170"/>
      <c r="D367" s="170"/>
      <c r="E367" s="170"/>
      <c r="F367" s="170"/>
      <c r="G367" s="170"/>
      <c r="H367" s="170"/>
      <c r="I367" s="170"/>
      <c r="J367" s="170"/>
      <c r="K367" s="170"/>
      <c r="L367" s="170"/>
      <c r="M367" s="170"/>
      <c r="N367" s="170"/>
      <c r="O367" s="170"/>
      <c r="P367" s="170"/>
      <c r="Q367" s="170"/>
      <c r="R367" s="170"/>
      <c r="S367" s="170"/>
      <c r="T367" s="170"/>
      <c r="U367" s="170"/>
      <c r="V367" s="170"/>
      <c r="W367" s="170"/>
      <c r="X367" s="170"/>
      <c r="Y367" s="170"/>
      <c r="Z367" s="170"/>
      <c r="AA367" s="170"/>
    </row>
    <row r="368" spans="1:27" ht="15.75" customHeight="1" x14ac:dyDescent="0.2">
      <c r="A368" s="170"/>
      <c r="B368" s="170"/>
      <c r="C368" s="170"/>
      <c r="D368" s="170"/>
      <c r="E368" s="170"/>
      <c r="F368" s="170"/>
      <c r="G368" s="170"/>
      <c r="H368" s="170"/>
      <c r="I368" s="170"/>
      <c r="J368" s="170"/>
      <c r="K368" s="170"/>
      <c r="L368" s="170"/>
      <c r="M368" s="170"/>
      <c r="N368" s="170"/>
      <c r="O368" s="170"/>
      <c r="P368" s="170"/>
      <c r="Q368" s="170"/>
      <c r="R368" s="170"/>
      <c r="S368" s="170"/>
      <c r="T368" s="170"/>
      <c r="U368" s="170"/>
      <c r="V368" s="170"/>
      <c r="W368" s="170"/>
      <c r="X368" s="170"/>
      <c r="Y368" s="170"/>
      <c r="Z368" s="170"/>
      <c r="AA368" s="170"/>
    </row>
    <row r="369" spans="1:27" ht="15.75" customHeight="1" x14ac:dyDescent="0.2">
      <c r="A369" s="170"/>
      <c r="B369" s="170"/>
      <c r="C369" s="170"/>
      <c r="D369" s="170"/>
      <c r="E369" s="170"/>
      <c r="F369" s="170"/>
      <c r="G369" s="170"/>
      <c r="H369" s="170"/>
      <c r="I369" s="170"/>
      <c r="J369" s="170"/>
      <c r="K369" s="170"/>
      <c r="L369" s="170"/>
      <c r="M369" s="170"/>
      <c r="N369" s="170"/>
      <c r="O369" s="170"/>
      <c r="P369" s="170"/>
      <c r="Q369" s="170"/>
      <c r="R369" s="170"/>
      <c r="S369" s="170"/>
      <c r="T369" s="170"/>
      <c r="U369" s="170"/>
      <c r="V369" s="170"/>
      <c r="W369" s="170"/>
      <c r="X369" s="170"/>
      <c r="Y369" s="170"/>
      <c r="Z369" s="170"/>
      <c r="AA369" s="170"/>
    </row>
    <row r="370" spans="1:27" ht="15.75" customHeight="1" x14ac:dyDescent="0.2">
      <c r="A370" s="170"/>
      <c r="B370" s="170"/>
      <c r="C370" s="170"/>
      <c r="D370" s="170"/>
      <c r="E370" s="170"/>
      <c r="F370" s="170"/>
      <c r="G370" s="170"/>
      <c r="H370" s="170"/>
      <c r="I370" s="170"/>
      <c r="J370" s="170"/>
      <c r="K370" s="170"/>
      <c r="L370" s="170"/>
      <c r="M370" s="170"/>
      <c r="N370" s="170"/>
      <c r="O370" s="170"/>
      <c r="P370" s="170"/>
      <c r="Q370" s="170"/>
      <c r="R370" s="170"/>
      <c r="S370" s="170"/>
      <c r="T370" s="170"/>
      <c r="U370" s="170"/>
      <c r="V370" s="170"/>
      <c r="W370" s="170"/>
      <c r="X370" s="170"/>
      <c r="Y370" s="170"/>
      <c r="Z370" s="170"/>
      <c r="AA370" s="170"/>
    </row>
    <row r="371" spans="1:27" ht="15.75" customHeight="1" x14ac:dyDescent="0.2">
      <c r="A371" s="170"/>
      <c r="B371" s="170"/>
      <c r="C371" s="170"/>
      <c r="D371" s="170"/>
      <c r="E371" s="170"/>
      <c r="F371" s="170"/>
      <c r="G371" s="170"/>
      <c r="H371" s="170"/>
      <c r="I371" s="170"/>
      <c r="J371" s="170"/>
      <c r="K371" s="170"/>
      <c r="L371" s="170"/>
      <c r="M371" s="170"/>
      <c r="N371" s="170"/>
      <c r="O371" s="170"/>
      <c r="P371" s="170"/>
      <c r="Q371" s="170"/>
      <c r="R371" s="170"/>
      <c r="S371" s="170"/>
      <c r="T371" s="170"/>
      <c r="U371" s="170"/>
      <c r="V371" s="170"/>
      <c r="W371" s="170"/>
      <c r="X371" s="170"/>
      <c r="Y371" s="170"/>
      <c r="Z371" s="170"/>
      <c r="AA371" s="170"/>
    </row>
    <row r="372" spans="1:27" ht="15.75" customHeight="1" x14ac:dyDescent="0.2">
      <c r="A372" s="170"/>
      <c r="B372" s="170"/>
      <c r="C372" s="170"/>
      <c r="D372" s="170"/>
      <c r="E372" s="170"/>
      <c r="F372" s="170"/>
      <c r="G372" s="170"/>
      <c r="H372" s="170"/>
      <c r="I372" s="170"/>
      <c r="J372" s="170"/>
      <c r="K372" s="170"/>
      <c r="L372" s="170"/>
      <c r="M372" s="170"/>
      <c r="N372" s="170"/>
      <c r="O372" s="170"/>
      <c r="P372" s="170"/>
      <c r="Q372" s="170"/>
      <c r="R372" s="170"/>
      <c r="S372" s="170"/>
      <c r="T372" s="170"/>
      <c r="U372" s="170"/>
      <c r="V372" s="170"/>
      <c r="W372" s="170"/>
      <c r="X372" s="170"/>
      <c r="Y372" s="170"/>
      <c r="Z372" s="170"/>
      <c r="AA372" s="170"/>
    </row>
    <row r="373" spans="1:27" ht="15.75" customHeight="1" x14ac:dyDescent="0.2">
      <c r="A373" s="170"/>
      <c r="B373" s="170"/>
      <c r="C373" s="170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N373" s="170"/>
      <c r="O373" s="170"/>
      <c r="P373" s="170"/>
      <c r="Q373" s="170"/>
      <c r="R373" s="170"/>
      <c r="S373" s="170"/>
      <c r="T373" s="170"/>
      <c r="U373" s="170"/>
      <c r="V373" s="170"/>
      <c r="W373" s="170"/>
      <c r="X373" s="170"/>
      <c r="Y373" s="170"/>
      <c r="Z373" s="170"/>
      <c r="AA373" s="170"/>
    </row>
    <row r="374" spans="1:27" ht="15.75" customHeight="1" x14ac:dyDescent="0.2">
      <c r="A374" s="170"/>
      <c r="B374" s="170"/>
      <c r="C374" s="170"/>
      <c r="D374" s="170"/>
      <c r="E374" s="170"/>
      <c r="F374" s="170"/>
      <c r="G374" s="170"/>
      <c r="H374" s="170"/>
      <c r="I374" s="170"/>
      <c r="J374" s="170"/>
      <c r="K374" s="170"/>
      <c r="L374" s="170"/>
      <c r="M374" s="170"/>
      <c r="N374" s="170"/>
      <c r="O374" s="170"/>
      <c r="P374" s="170"/>
      <c r="Q374" s="170"/>
      <c r="R374" s="170"/>
      <c r="S374" s="170"/>
      <c r="T374" s="170"/>
      <c r="U374" s="170"/>
      <c r="V374" s="170"/>
      <c r="W374" s="170"/>
      <c r="X374" s="170"/>
      <c r="Y374" s="170"/>
      <c r="Z374" s="170"/>
      <c r="AA374" s="170"/>
    </row>
    <row r="375" spans="1:27" ht="15.75" customHeight="1" x14ac:dyDescent="0.2">
      <c r="A375" s="170"/>
      <c r="B375" s="170"/>
      <c r="C375" s="170"/>
      <c r="D375" s="170"/>
      <c r="E375" s="170"/>
      <c r="F375" s="170"/>
      <c r="G375" s="170"/>
      <c r="H375" s="170"/>
      <c r="I375" s="170"/>
      <c r="J375" s="170"/>
      <c r="K375" s="170"/>
      <c r="L375" s="170"/>
      <c r="M375" s="170"/>
      <c r="N375" s="170"/>
      <c r="O375" s="170"/>
      <c r="P375" s="170"/>
      <c r="Q375" s="170"/>
      <c r="R375" s="170"/>
      <c r="S375" s="170"/>
      <c r="T375" s="170"/>
      <c r="U375" s="170"/>
      <c r="V375" s="170"/>
      <c r="W375" s="170"/>
      <c r="X375" s="170"/>
      <c r="Y375" s="170"/>
      <c r="Z375" s="170"/>
      <c r="AA375" s="170"/>
    </row>
    <row r="376" spans="1:27" ht="15.75" customHeight="1" x14ac:dyDescent="0.2">
      <c r="A376" s="170"/>
      <c r="B376" s="170"/>
      <c r="C376" s="170"/>
      <c r="D376" s="170"/>
      <c r="E376" s="170"/>
      <c r="F376" s="170"/>
      <c r="G376" s="170"/>
      <c r="H376" s="170"/>
      <c r="I376" s="170"/>
      <c r="J376" s="170"/>
      <c r="K376" s="170"/>
      <c r="L376" s="170"/>
      <c r="M376" s="170"/>
      <c r="N376" s="170"/>
      <c r="O376" s="170"/>
      <c r="P376" s="170"/>
      <c r="Q376" s="170"/>
      <c r="R376" s="170"/>
      <c r="S376" s="170"/>
      <c r="T376" s="170"/>
      <c r="U376" s="170"/>
      <c r="V376" s="170"/>
      <c r="W376" s="170"/>
      <c r="X376" s="170"/>
      <c r="Y376" s="170"/>
      <c r="Z376" s="170"/>
      <c r="AA376" s="170"/>
    </row>
    <row r="377" spans="1:27" ht="15.75" customHeight="1" x14ac:dyDescent="0.2">
      <c r="A377" s="170"/>
      <c r="B377" s="170"/>
      <c r="C377" s="170"/>
      <c r="D377" s="170"/>
      <c r="E377" s="170"/>
      <c r="F377" s="170"/>
      <c r="G377" s="170"/>
      <c r="H377" s="170"/>
      <c r="I377" s="170"/>
      <c r="J377" s="170"/>
      <c r="K377" s="170"/>
      <c r="L377" s="170"/>
      <c r="M377" s="170"/>
      <c r="N377" s="170"/>
      <c r="O377" s="170"/>
      <c r="P377" s="170"/>
      <c r="Q377" s="170"/>
      <c r="R377" s="170"/>
      <c r="S377" s="170"/>
      <c r="T377" s="170"/>
      <c r="U377" s="170"/>
      <c r="V377" s="170"/>
      <c r="W377" s="170"/>
      <c r="X377" s="170"/>
      <c r="Y377" s="170"/>
      <c r="Z377" s="170"/>
      <c r="AA377" s="170"/>
    </row>
    <row r="378" spans="1:27" ht="15.75" customHeight="1" x14ac:dyDescent="0.2">
      <c r="A378" s="170"/>
      <c r="B378" s="170"/>
      <c r="C378" s="170"/>
      <c r="D378" s="170"/>
      <c r="E378" s="170"/>
      <c r="F378" s="170"/>
      <c r="G378" s="170"/>
      <c r="H378" s="170"/>
      <c r="I378" s="170"/>
      <c r="J378" s="170"/>
      <c r="K378" s="170"/>
      <c r="L378" s="170"/>
      <c r="M378" s="170"/>
      <c r="N378" s="170"/>
      <c r="O378" s="170"/>
      <c r="P378" s="170"/>
      <c r="Q378" s="170"/>
      <c r="R378" s="170"/>
      <c r="S378" s="170"/>
      <c r="T378" s="170"/>
      <c r="U378" s="170"/>
      <c r="V378" s="170"/>
      <c r="W378" s="170"/>
      <c r="X378" s="170"/>
      <c r="Y378" s="170"/>
      <c r="Z378" s="170"/>
      <c r="AA378" s="170"/>
    </row>
    <row r="379" spans="1:27" ht="15.75" customHeight="1" x14ac:dyDescent="0.2">
      <c r="A379" s="170"/>
      <c r="B379" s="170"/>
      <c r="C379" s="170"/>
      <c r="D379" s="170"/>
      <c r="E379" s="170"/>
      <c r="F379" s="170"/>
      <c r="G379" s="170"/>
      <c r="H379" s="170"/>
      <c r="I379" s="170"/>
      <c r="J379" s="170"/>
      <c r="K379" s="170"/>
      <c r="L379" s="170"/>
      <c r="M379" s="170"/>
      <c r="N379" s="170"/>
      <c r="O379" s="170"/>
      <c r="P379" s="170"/>
      <c r="Q379" s="170"/>
      <c r="R379" s="170"/>
      <c r="S379" s="170"/>
      <c r="T379" s="170"/>
      <c r="U379" s="170"/>
      <c r="V379" s="170"/>
      <c r="W379" s="170"/>
      <c r="X379" s="170"/>
      <c r="Y379" s="170"/>
      <c r="Z379" s="170"/>
      <c r="AA379" s="170"/>
    </row>
    <row r="380" spans="1:27" ht="15.75" customHeight="1" x14ac:dyDescent="0.2">
      <c r="A380" s="170"/>
      <c r="B380" s="170"/>
      <c r="C380" s="170"/>
      <c r="D380" s="170"/>
      <c r="E380" s="170"/>
      <c r="F380" s="170"/>
      <c r="G380" s="170"/>
      <c r="H380" s="170"/>
      <c r="I380" s="170"/>
      <c r="J380" s="170"/>
      <c r="K380" s="170"/>
      <c r="L380" s="170"/>
      <c r="M380" s="170"/>
      <c r="N380" s="170"/>
      <c r="O380" s="170"/>
      <c r="P380" s="170"/>
      <c r="Q380" s="170"/>
      <c r="R380" s="170"/>
      <c r="S380" s="170"/>
      <c r="T380" s="170"/>
      <c r="U380" s="170"/>
      <c r="V380" s="170"/>
      <c r="W380" s="170"/>
      <c r="X380" s="170"/>
      <c r="Y380" s="170"/>
      <c r="Z380" s="170"/>
      <c r="AA380" s="170"/>
    </row>
    <row r="381" spans="1:27" ht="15.75" customHeight="1" x14ac:dyDescent="0.2">
      <c r="A381" s="170"/>
      <c r="B381" s="170"/>
      <c r="C381" s="170"/>
      <c r="D381" s="170"/>
      <c r="E381" s="170"/>
      <c r="F381" s="170"/>
      <c r="G381" s="170"/>
      <c r="H381" s="170"/>
      <c r="I381" s="170"/>
      <c r="J381" s="170"/>
      <c r="K381" s="170"/>
      <c r="L381" s="170"/>
      <c r="M381" s="170"/>
      <c r="N381" s="170"/>
      <c r="O381" s="170"/>
      <c r="P381" s="170"/>
      <c r="Q381" s="170"/>
      <c r="R381" s="170"/>
      <c r="S381" s="170"/>
      <c r="T381" s="170"/>
      <c r="U381" s="170"/>
      <c r="V381" s="170"/>
      <c r="W381" s="170"/>
      <c r="X381" s="170"/>
      <c r="Y381" s="170"/>
      <c r="Z381" s="170"/>
      <c r="AA381" s="170"/>
    </row>
    <row r="382" spans="1:27" ht="15.75" customHeight="1" x14ac:dyDescent="0.2">
      <c r="A382" s="170"/>
      <c r="B382" s="170"/>
      <c r="C382" s="170"/>
      <c r="D382" s="170"/>
      <c r="E382" s="170"/>
      <c r="F382" s="170"/>
      <c r="G382" s="170"/>
      <c r="H382" s="170"/>
      <c r="I382" s="170"/>
      <c r="J382" s="170"/>
      <c r="K382" s="170"/>
      <c r="L382" s="170"/>
      <c r="M382" s="170"/>
      <c r="N382" s="170"/>
      <c r="O382" s="170"/>
      <c r="P382" s="170"/>
      <c r="Q382" s="170"/>
      <c r="R382" s="170"/>
      <c r="S382" s="170"/>
      <c r="T382" s="170"/>
      <c r="U382" s="170"/>
      <c r="V382" s="170"/>
      <c r="W382" s="170"/>
      <c r="X382" s="170"/>
      <c r="Y382" s="170"/>
      <c r="Z382" s="170"/>
      <c r="AA382" s="170"/>
    </row>
    <row r="383" spans="1:27" ht="15.75" customHeight="1" x14ac:dyDescent="0.2">
      <c r="A383" s="170"/>
      <c r="B383" s="170"/>
      <c r="C383" s="170"/>
      <c r="D383" s="170"/>
      <c r="E383" s="170"/>
      <c r="F383" s="170"/>
      <c r="G383" s="170"/>
      <c r="H383" s="170"/>
      <c r="I383" s="170"/>
      <c r="J383" s="170"/>
      <c r="K383" s="170"/>
      <c r="L383" s="170"/>
      <c r="M383" s="170"/>
      <c r="N383" s="170"/>
      <c r="O383" s="170"/>
      <c r="P383" s="170"/>
      <c r="Q383" s="170"/>
      <c r="R383" s="170"/>
      <c r="S383" s="170"/>
      <c r="T383" s="170"/>
      <c r="U383" s="170"/>
      <c r="V383" s="170"/>
      <c r="W383" s="170"/>
      <c r="X383" s="170"/>
      <c r="Y383" s="170"/>
      <c r="Z383" s="170"/>
      <c r="AA383" s="170"/>
    </row>
    <row r="384" spans="1:27" ht="15.75" customHeight="1" x14ac:dyDescent="0.2">
      <c r="A384" s="170"/>
      <c r="B384" s="170"/>
      <c r="C384" s="170"/>
      <c r="D384" s="170"/>
      <c r="E384" s="170"/>
      <c r="F384" s="170"/>
      <c r="G384" s="170"/>
      <c r="H384" s="170"/>
      <c r="I384" s="170"/>
      <c r="J384" s="170"/>
      <c r="K384" s="170"/>
      <c r="L384" s="170"/>
      <c r="M384" s="170"/>
      <c r="N384" s="170"/>
      <c r="O384" s="170"/>
      <c r="P384" s="170"/>
      <c r="Q384" s="170"/>
      <c r="R384" s="170"/>
      <c r="S384" s="170"/>
      <c r="T384" s="170"/>
      <c r="U384" s="170"/>
      <c r="V384" s="170"/>
      <c r="W384" s="170"/>
      <c r="X384" s="170"/>
      <c r="Y384" s="170"/>
      <c r="Z384" s="170"/>
      <c r="AA384" s="170"/>
    </row>
    <row r="385" spans="1:27" ht="15.75" customHeight="1" x14ac:dyDescent="0.2">
      <c r="A385" s="170"/>
      <c r="B385" s="170"/>
      <c r="C385" s="170"/>
      <c r="D385" s="170"/>
      <c r="E385" s="170"/>
      <c r="F385" s="170"/>
      <c r="G385" s="170"/>
      <c r="H385" s="170"/>
      <c r="I385" s="170"/>
      <c r="J385" s="170"/>
      <c r="K385" s="170"/>
      <c r="L385" s="170"/>
      <c r="M385" s="170"/>
      <c r="N385" s="170"/>
      <c r="O385" s="170"/>
      <c r="P385" s="170"/>
      <c r="Q385" s="170"/>
      <c r="R385" s="170"/>
      <c r="S385" s="170"/>
      <c r="T385" s="170"/>
      <c r="U385" s="170"/>
      <c r="V385" s="170"/>
      <c r="W385" s="170"/>
      <c r="X385" s="170"/>
      <c r="Y385" s="170"/>
      <c r="Z385" s="170"/>
      <c r="AA385" s="170"/>
    </row>
    <row r="386" spans="1:27" ht="15.75" customHeight="1" x14ac:dyDescent="0.2">
      <c r="A386" s="170"/>
      <c r="B386" s="170"/>
      <c r="C386" s="170"/>
      <c r="D386" s="170"/>
      <c r="E386" s="170"/>
      <c r="F386" s="170"/>
      <c r="G386" s="170"/>
      <c r="H386" s="170"/>
      <c r="I386" s="170"/>
      <c r="J386" s="170"/>
      <c r="K386" s="170"/>
      <c r="L386" s="170"/>
      <c r="M386" s="170"/>
      <c r="N386" s="170"/>
      <c r="O386" s="170"/>
      <c r="P386" s="170"/>
      <c r="Q386" s="170"/>
      <c r="R386" s="170"/>
      <c r="S386" s="170"/>
      <c r="T386" s="170"/>
      <c r="U386" s="170"/>
      <c r="V386" s="170"/>
      <c r="W386" s="170"/>
      <c r="X386" s="170"/>
      <c r="Y386" s="170"/>
      <c r="Z386" s="170"/>
      <c r="AA386" s="170"/>
    </row>
    <row r="387" spans="1:27" ht="15.75" customHeight="1" x14ac:dyDescent="0.2">
      <c r="A387" s="170"/>
      <c r="B387" s="170"/>
      <c r="C387" s="170"/>
      <c r="D387" s="170"/>
      <c r="E387" s="170"/>
      <c r="F387" s="170"/>
      <c r="G387" s="170"/>
      <c r="H387" s="170"/>
      <c r="I387" s="170"/>
      <c r="J387" s="170"/>
      <c r="K387" s="170"/>
      <c r="L387" s="170"/>
      <c r="M387" s="170"/>
      <c r="N387" s="170"/>
      <c r="O387" s="170"/>
      <c r="P387" s="170"/>
      <c r="Q387" s="170"/>
      <c r="R387" s="170"/>
      <c r="S387" s="170"/>
      <c r="T387" s="170"/>
      <c r="U387" s="170"/>
      <c r="V387" s="170"/>
      <c r="W387" s="170"/>
      <c r="X387" s="170"/>
      <c r="Y387" s="170"/>
      <c r="Z387" s="170"/>
      <c r="AA387" s="170"/>
    </row>
    <row r="388" spans="1:27" ht="15.75" customHeight="1" x14ac:dyDescent="0.2">
      <c r="A388" s="170"/>
      <c r="B388" s="170"/>
      <c r="C388" s="170"/>
      <c r="D388" s="170"/>
      <c r="E388" s="170"/>
      <c r="F388" s="170"/>
      <c r="G388" s="170"/>
      <c r="H388" s="170"/>
      <c r="I388" s="170"/>
      <c r="J388" s="170"/>
      <c r="K388" s="170"/>
      <c r="L388" s="170"/>
      <c r="M388" s="170"/>
      <c r="N388" s="170"/>
      <c r="O388" s="170"/>
      <c r="P388" s="170"/>
      <c r="Q388" s="170"/>
      <c r="R388" s="170"/>
      <c r="S388" s="170"/>
      <c r="T388" s="170"/>
      <c r="U388" s="170"/>
      <c r="V388" s="170"/>
      <c r="W388" s="170"/>
      <c r="X388" s="170"/>
      <c r="Y388" s="170"/>
      <c r="Z388" s="170"/>
      <c r="AA388" s="170"/>
    </row>
    <row r="389" spans="1:27" ht="15.75" customHeight="1" x14ac:dyDescent="0.2">
      <c r="A389" s="170"/>
      <c r="B389" s="170"/>
      <c r="C389" s="170"/>
      <c r="D389" s="170"/>
      <c r="E389" s="170"/>
      <c r="F389" s="170"/>
      <c r="G389" s="170"/>
      <c r="H389" s="170"/>
      <c r="I389" s="170"/>
      <c r="J389" s="170"/>
      <c r="K389" s="170"/>
      <c r="L389" s="170"/>
      <c r="M389" s="170"/>
      <c r="N389" s="170"/>
      <c r="O389" s="170"/>
      <c r="P389" s="170"/>
      <c r="Q389" s="170"/>
      <c r="R389" s="170"/>
      <c r="S389" s="170"/>
      <c r="T389" s="170"/>
      <c r="U389" s="170"/>
      <c r="V389" s="170"/>
      <c r="W389" s="170"/>
      <c r="X389" s="170"/>
      <c r="Y389" s="170"/>
      <c r="Z389" s="170"/>
      <c r="AA389" s="170"/>
    </row>
    <row r="390" spans="1:27" ht="15.75" customHeight="1" x14ac:dyDescent="0.2">
      <c r="A390" s="170"/>
      <c r="B390" s="170"/>
      <c r="C390" s="170"/>
      <c r="D390" s="170"/>
      <c r="E390" s="170"/>
      <c r="F390" s="170"/>
      <c r="G390" s="170"/>
      <c r="H390" s="170"/>
      <c r="I390" s="170"/>
      <c r="J390" s="170"/>
      <c r="K390" s="170"/>
      <c r="L390" s="170"/>
      <c r="M390" s="170"/>
      <c r="N390" s="170"/>
      <c r="O390" s="170"/>
      <c r="P390" s="170"/>
      <c r="Q390" s="170"/>
      <c r="R390" s="170"/>
      <c r="S390" s="170"/>
      <c r="T390" s="170"/>
      <c r="U390" s="170"/>
      <c r="V390" s="170"/>
      <c r="W390" s="170"/>
      <c r="X390" s="170"/>
      <c r="Y390" s="170"/>
      <c r="Z390" s="170"/>
      <c r="AA390" s="170"/>
    </row>
    <row r="391" spans="1:27" ht="15.75" customHeight="1" x14ac:dyDescent="0.2">
      <c r="A391" s="170"/>
      <c r="B391" s="170"/>
      <c r="C391" s="170"/>
      <c r="D391" s="170"/>
      <c r="E391" s="170"/>
      <c r="F391" s="170"/>
      <c r="G391" s="170"/>
      <c r="H391" s="170"/>
      <c r="I391" s="170"/>
      <c r="J391" s="170"/>
      <c r="K391" s="170"/>
      <c r="L391" s="170"/>
      <c r="M391" s="170"/>
      <c r="N391" s="170"/>
      <c r="O391" s="170"/>
      <c r="P391" s="170"/>
      <c r="Q391" s="170"/>
      <c r="R391" s="170"/>
      <c r="S391" s="170"/>
      <c r="T391" s="170"/>
      <c r="U391" s="170"/>
      <c r="V391" s="170"/>
      <c r="W391" s="170"/>
      <c r="X391" s="170"/>
      <c r="Y391" s="170"/>
      <c r="Z391" s="170"/>
      <c r="AA391" s="170"/>
    </row>
    <row r="392" spans="1:27" ht="15.75" customHeight="1" x14ac:dyDescent="0.2">
      <c r="A392" s="170"/>
      <c r="B392" s="170"/>
      <c r="C392" s="170"/>
      <c r="D392" s="170"/>
      <c r="E392" s="170"/>
      <c r="F392" s="170"/>
      <c r="G392" s="170"/>
      <c r="H392" s="170"/>
      <c r="I392" s="170"/>
      <c r="J392" s="170"/>
      <c r="K392" s="170"/>
      <c r="L392" s="170"/>
      <c r="M392" s="170"/>
      <c r="N392" s="170"/>
      <c r="O392" s="170"/>
      <c r="P392" s="170"/>
      <c r="Q392" s="170"/>
      <c r="R392" s="170"/>
      <c r="S392" s="170"/>
      <c r="T392" s="170"/>
      <c r="U392" s="170"/>
      <c r="V392" s="170"/>
      <c r="W392" s="170"/>
      <c r="X392" s="170"/>
      <c r="Y392" s="170"/>
      <c r="Z392" s="170"/>
      <c r="AA392" s="170"/>
    </row>
    <row r="393" spans="1:27" ht="15.75" customHeight="1" x14ac:dyDescent="0.2">
      <c r="A393" s="170"/>
      <c r="B393" s="170"/>
      <c r="C393" s="170"/>
      <c r="D393" s="170"/>
      <c r="E393" s="170"/>
      <c r="F393" s="170"/>
      <c r="G393" s="170"/>
      <c r="H393" s="170"/>
      <c r="I393" s="170"/>
      <c r="J393" s="170"/>
      <c r="K393" s="170"/>
      <c r="L393" s="170"/>
      <c r="M393" s="170"/>
      <c r="N393" s="170"/>
      <c r="O393" s="170"/>
      <c r="P393" s="170"/>
      <c r="Q393" s="170"/>
      <c r="R393" s="170"/>
      <c r="S393" s="170"/>
      <c r="T393" s="170"/>
      <c r="U393" s="170"/>
      <c r="V393" s="170"/>
      <c r="W393" s="170"/>
      <c r="X393" s="170"/>
      <c r="Y393" s="170"/>
      <c r="Z393" s="170"/>
      <c r="AA393" s="170"/>
    </row>
    <row r="394" spans="1:27" ht="15.75" customHeight="1" x14ac:dyDescent="0.2">
      <c r="A394" s="170"/>
      <c r="B394" s="170"/>
      <c r="C394" s="170"/>
      <c r="D394" s="170"/>
      <c r="E394" s="170"/>
      <c r="F394" s="170"/>
      <c r="G394" s="170"/>
      <c r="H394" s="170"/>
      <c r="I394" s="170"/>
      <c r="J394" s="170"/>
      <c r="K394" s="170"/>
      <c r="L394" s="170"/>
      <c r="M394" s="170"/>
      <c r="N394" s="170"/>
      <c r="O394" s="170"/>
      <c r="P394" s="170"/>
      <c r="Q394" s="170"/>
      <c r="R394" s="170"/>
      <c r="S394" s="170"/>
      <c r="T394" s="170"/>
      <c r="U394" s="170"/>
      <c r="V394" s="170"/>
      <c r="W394" s="170"/>
      <c r="X394" s="170"/>
      <c r="Y394" s="170"/>
      <c r="Z394" s="170"/>
      <c r="AA394" s="170"/>
    </row>
    <row r="395" spans="1:27" ht="15.75" customHeight="1" x14ac:dyDescent="0.2">
      <c r="A395" s="170"/>
      <c r="B395" s="170"/>
      <c r="C395" s="170"/>
      <c r="D395" s="170"/>
      <c r="E395" s="170"/>
      <c r="F395" s="170"/>
      <c r="G395" s="170"/>
      <c r="H395" s="170"/>
      <c r="I395" s="170"/>
      <c r="J395" s="170"/>
      <c r="K395" s="170"/>
      <c r="L395" s="170"/>
      <c r="M395" s="170"/>
      <c r="N395" s="170"/>
      <c r="O395" s="170"/>
      <c r="P395" s="170"/>
      <c r="Q395" s="170"/>
      <c r="R395" s="170"/>
      <c r="S395" s="170"/>
      <c r="T395" s="170"/>
      <c r="U395" s="170"/>
      <c r="V395" s="170"/>
      <c r="W395" s="170"/>
      <c r="X395" s="170"/>
      <c r="Y395" s="170"/>
      <c r="Z395" s="170"/>
      <c r="AA395" s="170"/>
    </row>
    <row r="396" spans="1:27" ht="15.75" customHeight="1" x14ac:dyDescent="0.2">
      <c r="A396" s="170"/>
      <c r="B396" s="170"/>
      <c r="C396" s="170"/>
      <c r="D396" s="170"/>
      <c r="E396" s="170"/>
      <c r="F396" s="170"/>
      <c r="G396" s="170"/>
      <c r="H396" s="170"/>
      <c r="I396" s="170"/>
      <c r="J396" s="170"/>
      <c r="K396" s="170"/>
      <c r="L396" s="170"/>
      <c r="M396" s="170"/>
      <c r="N396" s="170"/>
      <c r="O396" s="170"/>
      <c r="P396" s="170"/>
      <c r="Q396" s="170"/>
      <c r="R396" s="170"/>
      <c r="S396" s="170"/>
      <c r="T396" s="170"/>
      <c r="U396" s="170"/>
      <c r="V396" s="170"/>
      <c r="W396" s="170"/>
      <c r="X396" s="170"/>
      <c r="Y396" s="170"/>
      <c r="Z396" s="170"/>
      <c r="AA396" s="170"/>
    </row>
    <row r="397" spans="1:27" ht="15.75" customHeight="1" x14ac:dyDescent="0.2">
      <c r="A397" s="170"/>
      <c r="B397" s="170"/>
      <c r="C397" s="170"/>
      <c r="D397" s="170"/>
      <c r="E397" s="170"/>
      <c r="F397" s="170"/>
      <c r="G397" s="170"/>
      <c r="H397" s="170"/>
      <c r="I397" s="170"/>
      <c r="J397" s="170"/>
      <c r="K397" s="170"/>
      <c r="L397" s="170"/>
      <c r="M397" s="170"/>
      <c r="N397" s="170"/>
      <c r="O397" s="170"/>
      <c r="P397" s="170"/>
      <c r="Q397" s="170"/>
      <c r="R397" s="170"/>
      <c r="S397" s="170"/>
      <c r="T397" s="170"/>
      <c r="U397" s="170"/>
      <c r="V397" s="170"/>
      <c r="W397" s="170"/>
      <c r="X397" s="170"/>
      <c r="Y397" s="170"/>
      <c r="Z397" s="170"/>
      <c r="AA397" s="170"/>
    </row>
    <row r="398" spans="1:27" ht="15.75" customHeight="1" x14ac:dyDescent="0.2">
      <c r="A398" s="170"/>
      <c r="B398" s="170"/>
      <c r="C398" s="170"/>
      <c r="D398" s="170"/>
      <c r="E398" s="170"/>
      <c r="F398" s="170"/>
      <c r="G398" s="170"/>
      <c r="H398" s="170"/>
      <c r="I398" s="170"/>
      <c r="J398" s="170"/>
      <c r="K398" s="170"/>
      <c r="L398" s="170"/>
      <c r="M398" s="170"/>
      <c r="N398" s="170"/>
      <c r="O398" s="170"/>
      <c r="P398" s="170"/>
      <c r="Q398" s="170"/>
      <c r="R398" s="170"/>
      <c r="S398" s="170"/>
      <c r="T398" s="170"/>
      <c r="U398" s="170"/>
      <c r="V398" s="170"/>
      <c r="W398" s="170"/>
      <c r="X398" s="170"/>
      <c r="Y398" s="170"/>
      <c r="Z398" s="170"/>
      <c r="AA398" s="170"/>
    </row>
    <row r="399" spans="1:27" ht="15.75" customHeight="1" x14ac:dyDescent="0.2">
      <c r="A399" s="170"/>
      <c r="B399" s="170"/>
      <c r="C399" s="170"/>
      <c r="D399" s="170"/>
      <c r="E399" s="170"/>
      <c r="F399" s="170"/>
      <c r="G399" s="170"/>
      <c r="H399" s="170"/>
      <c r="I399" s="170"/>
      <c r="J399" s="170"/>
      <c r="K399" s="170"/>
      <c r="L399" s="170"/>
      <c r="M399" s="170"/>
      <c r="N399" s="170"/>
      <c r="O399" s="170"/>
      <c r="P399" s="170"/>
      <c r="Q399" s="170"/>
      <c r="R399" s="170"/>
      <c r="S399" s="170"/>
      <c r="T399" s="170"/>
      <c r="U399" s="170"/>
      <c r="V399" s="170"/>
      <c r="W399" s="170"/>
      <c r="X399" s="170"/>
      <c r="Y399" s="170"/>
      <c r="Z399" s="170"/>
      <c r="AA399" s="170"/>
    </row>
    <row r="400" spans="1:27" ht="15.75" customHeight="1" x14ac:dyDescent="0.2">
      <c r="A400" s="170"/>
      <c r="B400" s="170"/>
      <c r="C400" s="170"/>
      <c r="D400" s="170"/>
      <c r="E400" s="170"/>
      <c r="F400" s="170"/>
      <c r="G400" s="170"/>
      <c r="H400" s="170"/>
      <c r="I400" s="170"/>
      <c r="J400" s="170"/>
      <c r="K400" s="170"/>
      <c r="L400" s="170"/>
      <c r="M400" s="170"/>
      <c r="N400" s="170"/>
      <c r="O400" s="170"/>
      <c r="P400" s="170"/>
      <c r="Q400" s="170"/>
      <c r="R400" s="170"/>
      <c r="S400" s="170"/>
      <c r="T400" s="170"/>
      <c r="U400" s="170"/>
      <c r="V400" s="170"/>
      <c r="W400" s="170"/>
      <c r="X400" s="170"/>
      <c r="Y400" s="170"/>
      <c r="Z400" s="170"/>
      <c r="AA400" s="170"/>
    </row>
    <row r="401" spans="1:27" ht="15.75" customHeight="1" x14ac:dyDescent="0.2">
      <c r="A401" s="170"/>
      <c r="B401" s="170"/>
      <c r="C401" s="170"/>
      <c r="D401" s="170"/>
      <c r="E401" s="170"/>
      <c r="F401" s="170"/>
      <c r="G401" s="170"/>
      <c r="H401" s="170"/>
      <c r="I401" s="170"/>
      <c r="J401" s="170"/>
      <c r="K401" s="170"/>
      <c r="L401" s="170"/>
      <c r="M401" s="170"/>
      <c r="N401" s="170"/>
      <c r="O401" s="170"/>
      <c r="P401" s="170"/>
      <c r="Q401" s="170"/>
      <c r="R401" s="170"/>
      <c r="S401" s="170"/>
      <c r="T401" s="170"/>
      <c r="U401" s="170"/>
      <c r="V401" s="170"/>
      <c r="W401" s="170"/>
      <c r="X401" s="170"/>
      <c r="Y401" s="170"/>
      <c r="Z401" s="170"/>
      <c r="AA401" s="170"/>
    </row>
    <row r="402" spans="1:27" ht="15.75" customHeight="1" x14ac:dyDescent="0.2">
      <c r="A402" s="170"/>
      <c r="B402" s="170"/>
      <c r="C402" s="170"/>
      <c r="D402" s="170"/>
      <c r="E402" s="170"/>
      <c r="F402" s="170"/>
      <c r="G402" s="170"/>
      <c r="H402" s="170"/>
      <c r="I402" s="170"/>
      <c r="J402" s="170"/>
      <c r="K402" s="170"/>
      <c r="L402" s="170"/>
      <c r="M402" s="170"/>
      <c r="N402" s="170"/>
      <c r="O402" s="170"/>
      <c r="P402" s="170"/>
      <c r="Q402" s="170"/>
      <c r="R402" s="170"/>
      <c r="S402" s="170"/>
      <c r="T402" s="170"/>
      <c r="U402" s="170"/>
      <c r="V402" s="170"/>
      <c r="W402" s="170"/>
      <c r="X402" s="170"/>
      <c r="Y402" s="170"/>
      <c r="Z402" s="170"/>
      <c r="AA402" s="170"/>
    </row>
    <row r="403" spans="1:27" ht="15.75" customHeight="1" x14ac:dyDescent="0.2">
      <c r="A403" s="170"/>
      <c r="B403" s="170"/>
      <c r="C403" s="170"/>
      <c r="D403" s="170"/>
      <c r="E403" s="170"/>
      <c r="F403" s="170"/>
      <c r="G403" s="170"/>
      <c r="H403" s="170"/>
      <c r="I403" s="170"/>
      <c r="J403" s="170"/>
      <c r="K403" s="170"/>
      <c r="L403" s="170"/>
      <c r="M403" s="170"/>
      <c r="N403" s="170"/>
      <c r="O403" s="170"/>
      <c r="P403" s="170"/>
      <c r="Q403" s="170"/>
      <c r="R403" s="170"/>
      <c r="S403" s="170"/>
      <c r="T403" s="170"/>
      <c r="U403" s="170"/>
      <c r="V403" s="170"/>
      <c r="W403" s="170"/>
      <c r="X403" s="170"/>
      <c r="Y403" s="170"/>
      <c r="Z403" s="170"/>
      <c r="AA403" s="170"/>
    </row>
    <row r="404" spans="1:27" ht="15.75" customHeight="1" x14ac:dyDescent="0.2">
      <c r="A404" s="170"/>
      <c r="B404" s="170"/>
      <c r="C404" s="170"/>
      <c r="D404" s="170"/>
      <c r="E404" s="170"/>
      <c r="F404" s="170"/>
      <c r="G404" s="170"/>
      <c r="H404" s="170"/>
      <c r="I404" s="170"/>
      <c r="J404" s="170"/>
      <c r="K404" s="170"/>
      <c r="L404" s="170"/>
      <c r="M404" s="170"/>
      <c r="N404" s="170"/>
      <c r="O404" s="170"/>
      <c r="P404" s="170"/>
      <c r="Q404" s="170"/>
      <c r="R404" s="170"/>
      <c r="S404" s="170"/>
      <c r="T404" s="170"/>
      <c r="U404" s="170"/>
      <c r="V404" s="170"/>
      <c r="W404" s="170"/>
      <c r="X404" s="170"/>
      <c r="Y404" s="170"/>
      <c r="Z404" s="170"/>
      <c r="AA404" s="170"/>
    </row>
    <row r="405" spans="1:27" ht="15.75" customHeight="1" x14ac:dyDescent="0.2">
      <c r="A405" s="170"/>
      <c r="B405" s="170"/>
      <c r="C405" s="170"/>
      <c r="D405" s="170"/>
      <c r="E405" s="170"/>
      <c r="F405" s="170"/>
      <c r="G405" s="170"/>
      <c r="H405" s="170"/>
      <c r="I405" s="170"/>
      <c r="J405" s="170"/>
      <c r="K405" s="170"/>
      <c r="L405" s="170"/>
      <c r="M405" s="170"/>
      <c r="N405" s="170"/>
      <c r="O405" s="170"/>
      <c r="P405" s="170"/>
      <c r="Q405" s="170"/>
      <c r="R405" s="170"/>
      <c r="S405" s="170"/>
      <c r="T405" s="170"/>
      <c r="U405" s="170"/>
      <c r="V405" s="170"/>
      <c r="W405" s="170"/>
      <c r="X405" s="170"/>
      <c r="Y405" s="170"/>
      <c r="Z405" s="170"/>
      <c r="AA405" s="170"/>
    </row>
    <row r="406" spans="1:27" ht="15.75" customHeight="1" x14ac:dyDescent="0.2">
      <c r="A406" s="170"/>
      <c r="B406" s="170"/>
      <c r="C406" s="170"/>
      <c r="D406" s="170"/>
      <c r="E406" s="170"/>
      <c r="F406" s="170"/>
      <c r="G406" s="170"/>
      <c r="H406" s="170"/>
      <c r="I406" s="170"/>
      <c r="J406" s="170"/>
      <c r="K406" s="170"/>
      <c r="L406" s="170"/>
      <c r="M406" s="170"/>
      <c r="N406" s="170"/>
      <c r="O406" s="170"/>
      <c r="P406" s="170"/>
      <c r="Q406" s="170"/>
      <c r="R406" s="170"/>
      <c r="S406" s="170"/>
      <c r="T406" s="170"/>
      <c r="U406" s="170"/>
      <c r="V406" s="170"/>
      <c r="W406" s="170"/>
      <c r="X406" s="170"/>
      <c r="Y406" s="170"/>
      <c r="Z406" s="170"/>
      <c r="AA406" s="170"/>
    </row>
    <row r="407" spans="1:27" ht="15.75" customHeight="1" x14ac:dyDescent="0.2">
      <c r="A407" s="170"/>
      <c r="B407" s="170"/>
      <c r="C407" s="170"/>
      <c r="D407" s="170"/>
      <c r="E407" s="170"/>
      <c r="F407" s="170"/>
      <c r="G407" s="170"/>
      <c r="H407" s="170"/>
      <c r="I407" s="170"/>
      <c r="J407" s="170"/>
      <c r="K407" s="170"/>
      <c r="L407" s="170"/>
      <c r="M407" s="170"/>
      <c r="N407" s="170"/>
      <c r="O407" s="170"/>
      <c r="P407" s="170"/>
      <c r="Q407" s="170"/>
      <c r="R407" s="170"/>
      <c r="S407" s="170"/>
      <c r="T407" s="170"/>
      <c r="U407" s="170"/>
      <c r="V407" s="170"/>
      <c r="W407" s="170"/>
      <c r="X407" s="170"/>
      <c r="Y407" s="170"/>
      <c r="Z407" s="170"/>
      <c r="AA407" s="170"/>
    </row>
    <row r="408" spans="1:27" ht="15.75" customHeight="1" x14ac:dyDescent="0.2">
      <c r="A408" s="170"/>
      <c r="B408" s="170"/>
      <c r="C408" s="170"/>
      <c r="D408" s="170"/>
      <c r="E408" s="170"/>
      <c r="F408" s="170"/>
      <c r="G408" s="170"/>
      <c r="H408" s="170"/>
      <c r="I408" s="170"/>
      <c r="J408" s="170"/>
      <c r="K408" s="170"/>
      <c r="L408" s="170"/>
      <c r="M408" s="170"/>
      <c r="N408" s="170"/>
      <c r="O408" s="170"/>
      <c r="P408" s="170"/>
      <c r="Q408" s="170"/>
      <c r="R408" s="170"/>
      <c r="S408" s="170"/>
      <c r="T408" s="170"/>
      <c r="U408" s="170"/>
      <c r="V408" s="170"/>
      <c r="W408" s="170"/>
      <c r="X408" s="170"/>
      <c r="Y408" s="170"/>
      <c r="Z408" s="170"/>
      <c r="AA408" s="170"/>
    </row>
    <row r="409" spans="1:27" ht="15.75" customHeight="1" x14ac:dyDescent="0.2">
      <c r="A409" s="170"/>
      <c r="B409" s="170"/>
      <c r="C409" s="170"/>
      <c r="D409" s="170"/>
      <c r="E409" s="170"/>
      <c r="F409" s="170"/>
      <c r="G409" s="170"/>
      <c r="H409" s="170"/>
      <c r="I409" s="170"/>
      <c r="J409" s="170"/>
      <c r="K409" s="170"/>
      <c r="L409" s="170"/>
      <c r="M409" s="170"/>
      <c r="N409" s="170"/>
      <c r="O409" s="170"/>
      <c r="P409" s="170"/>
      <c r="Q409" s="170"/>
      <c r="R409" s="170"/>
      <c r="S409" s="170"/>
      <c r="T409" s="170"/>
      <c r="U409" s="170"/>
      <c r="V409" s="170"/>
      <c r="W409" s="170"/>
      <c r="X409" s="170"/>
      <c r="Y409" s="170"/>
      <c r="Z409" s="170"/>
      <c r="AA409" s="170"/>
    </row>
    <row r="410" spans="1:27" ht="15.75" customHeight="1" x14ac:dyDescent="0.2">
      <c r="A410" s="170"/>
      <c r="B410" s="170"/>
      <c r="C410" s="170"/>
      <c r="D410" s="170"/>
      <c r="E410" s="170"/>
      <c r="F410" s="170"/>
      <c r="G410" s="170"/>
      <c r="H410" s="170"/>
      <c r="I410" s="170"/>
      <c r="J410" s="170"/>
      <c r="K410" s="170"/>
      <c r="L410" s="170"/>
      <c r="M410" s="170"/>
      <c r="N410" s="170"/>
      <c r="O410" s="170"/>
      <c r="P410" s="170"/>
      <c r="Q410" s="170"/>
      <c r="R410" s="170"/>
      <c r="S410" s="170"/>
      <c r="T410" s="170"/>
      <c r="U410" s="170"/>
      <c r="V410" s="170"/>
      <c r="W410" s="170"/>
      <c r="X410" s="170"/>
      <c r="Y410" s="170"/>
      <c r="Z410" s="170"/>
      <c r="AA410" s="170"/>
    </row>
    <row r="411" spans="1:27" ht="15.75" customHeight="1" x14ac:dyDescent="0.2">
      <c r="A411" s="170"/>
      <c r="B411" s="170"/>
      <c r="C411" s="170"/>
      <c r="D411" s="170"/>
      <c r="E411" s="170"/>
      <c r="F411" s="170"/>
      <c r="G411" s="170"/>
      <c r="H411" s="170"/>
      <c r="I411" s="170"/>
      <c r="J411" s="170"/>
      <c r="K411" s="170"/>
      <c r="L411" s="170"/>
      <c r="M411" s="170"/>
      <c r="N411" s="170"/>
      <c r="O411" s="170"/>
      <c r="P411" s="170"/>
      <c r="Q411" s="170"/>
      <c r="R411" s="170"/>
      <c r="S411" s="170"/>
      <c r="T411" s="170"/>
      <c r="U411" s="170"/>
      <c r="V411" s="170"/>
      <c r="W411" s="170"/>
      <c r="X411" s="170"/>
      <c r="Y411" s="170"/>
      <c r="Z411" s="170"/>
      <c r="AA411" s="170"/>
    </row>
    <row r="412" spans="1:27" ht="15.75" customHeight="1" x14ac:dyDescent="0.2">
      <c r="A412" s="170"/>
      <c r="B412" s="170"/>
      <c r="C412" s="170"/>
      <c r="D412" s="170"/>
      <c r="E412" s="170"/>
      <c r="F412" s="170"/>
      <c r="G412" s="170"/>
      <c r="H412" s="170"/>
      <c r="I412" s="170"/>
      <c r="J412" s="170"/>
      <c r="K412" s="170"/>
      <c r="L412" s="170"/>
      <c r="M412" s="170"/>
      <c r="N412" s="170"/>
      <c r="O412" s="170"/>
      <c r="P412" s="170"/>
      <c r="Q412" s="170"/>
      <c r="R412" s="170"/>
      <c r="S412" s="170"/>
      <c r="T412" s="170"/>
      <c r="U412" s="170"/>
      <c r="V412" s="170"/>
      <c r="W412" s="170"/>
      <c r="X412" s="170"/>
      <c r="Y412" s="170"/>
      <c r="Z412" s="170"/>
      <c r="AA412" s="170"/>
    </row>
    <row r="413" spans="1:27" ht="15.75" customHeight="1" x14ac:dyDescent="0.2">
      <c r="A413" s="170"/>
      <c r="B413" s="170"/>
      <c r="C413" s="170"/>
      <c r="D413" s="170"/>
      <c r="E413" s="170"/>
      <c r="F413" s="170"/>
      <c r="G413" s="170"/>
      <c r="H413" s="170"/>
      <c r="I413" s="170"/>
      <c r="J413" s="170"/>
      <c r="K413" s="170"/>
      <c r="L413" s="170"/>
      <c r="M413" s="170"/>
      <c r="N413" s="170"/>
      <c r="O413" s="170"/>
      <c r="P413" s="170"/>
      <c r="Q413" s="170"/>
      <c r="R413" s="170"/>
      <c r="S413" s="170"/>
      <c r="T413" s="170"/>
      <c r="U413" s="170"/>
      <c r="V413" s="170"/>
      <c r="W413" s="170"/>
      <c r="X413" s="170"/>
      <c r="Y413" s="170"/>
      <c r="Z413" s="170"/>
      <c r="AA413" s="170"/>
    </row>
    <row r="414" spans="1:27" ht="15.75" customHeight="1" x14ac:dyDescent="0.2">
      <c r="A414" s="170"/>
      <c r="B414" s="170"/>
      <c r="C414" s="170"/>
      <c r="D414" s="170"/>
      <c r="E414" s="170"/>
      <c r="F414" s="170"/>
      <c r="G414" s="170"/>
      <c r="H414" s="170"/>
      <c r="I414" s="170"/>
      <c r="J414" s="170"/>
      <c r="K414" s="170"/>
      <c r="L414" s="170"/>
      <c r="M414" s="170"/>
      <c r="N414" s="170"/>
      <c r="O414" s="170"/>
      <c r="P414" s="170"/>
      <c r="Q414" s="170"/>
      <c r="R414" s="170"/>
      <c r="S414" s="170"/>
      <c r="T414" s="170"/>
      <c r="U414" s="170"/>
      <c r="V414" s="170"/>
      <c r="W414" s="170"/>
      <c r="X414" s="170"/>
      <c r="Y414" s="170"/>
      <c r="Z414" s="170"/>
      <c r="AA414" s="170"/>
    </row>
    <row r="415" spans="1:27" ht="15.75" customHeight="1" x14ac:dyDescent="0.2">
      <c r="A415" s="170"/>
      <c r="B415" s="170"/>
      <c r="C415" s="170"/>
      <c r="D415" s="170"/>
      <c r="E415" s="170"/>
      <c r="F415" s="170"/>
      <c r="G415" s="170"/>
      <c r="H415" s="170"/>
      <c r="I415" s="170"/>
      <c r="J415" s="170"/>
      <c r="K415" s="170"/>
      <c r="L415" s="170"/>
      <c r="M415" s="170"/>
      <c r="N415" s="170"/>
      <c r="O415" s="170"/>
      <c r="P415" s="170"/>
      <c r="Q415" s="170"/>
      <c r="R415" s="170"/>
      <c r="S415" s="170"/>
      <c r="T415" s="170"/>
      <c r="U415" s="170"/>
      <c r="V415" s="170"/>
      <c r="W415" s="170"/>
      <c r="X415" s="170"/>
      <c r="Y415" s="170"/>
      <c r="Z415" s="170"/>
      <c r="AA415" s="170"/>
    </row>
    <row r="416" spans="1:27" ht="15.75" customHeight="1" x14ac:dyDescent="0.2">
      <c r="A416" s="170"/>
      <c r="B416" s="170"/>
      <c r="C416" s="170"/>
      <c r="D416" s="170"/>
      <c r="E416" s="170"/>
      <c r="F416" s="170"/>
      <c r="G416" s="170"/>
      <c r="H416" s="170"/>
      <c r="I416" s="170"/>
      <c r="J416" s="170"/>
      <c r="K416" s="170"/>
      <c r="L416" s="170"/>
      <c r="M416" s="170"/>
      <c r="N416" s="170"/>
      <c r="O416" s="170"/>
      <c r="P416" s="170"/>
      <c r="Q416" s="170"/>
      <c r="R416" s="170"/>
      <c r="S416" s="170"/>
      <c r="T416" s="170"/>
      <c r="U416" s="170"/>
      <c r="V416" s="170"/>
      <c r="W416" s="170"/>
      <c r="X416" s="170"/>
      <c r="Y416" s="170"/>
      <c r="Z416" s="170"/>
      <c r="AA416" s="170"/>
    </row>
    <row r="417" spans="1:27" ht="15.75" customHeight="1" x14ac:dyDescent="0.2">
      <c r="A417" s="170"/>
      <c r="B417" s="170"/>
      <c r="C417" s="170"/>
      <c r="D417" s="170"/>
      <c r="E417" s="170"/>
      <c r="F417" s="170"/>
      <c r="G417" s="170"/>
      <c r="H417" s="170"/>
      <c r="I417" s="170"/>
      <c r="J417" s="170"/>
      <c r="K417" s="170"/>
      <c r="L417" s="170"/>
      <c r="M417" s="170"/>
      <c r="N417" s="170"/>
      <c r="O417" s="170"/>
      <c r="P417" s="170"/>
      <c r="Q417" s="170"/>
      <c r="R417" s="170"/>
      <c r="S417" s="170"/>
      <c r="T417" s="170"/>
      <c r="U417" s="170"/>
      <c r="V417" s="170"/>
      <c r="W417" s="170"/>
      <c r="X417" s="170"/>
      <c r="Y417" s="170"/>
      <c r="Z417" s="170"/>
      <c r="AA417" s="170"/>
    </row>
    <row r="418" spans="1:27" ht="15.75" customHeight="1" x14ac:dyDescent="0.2">
      <c r="A418" s="170"/>
      <c r="B418" s="170"/>
      <c r="C418" s="170"/>
      <c r="D418" s="170"/>
      <c r="E418" s="170"/>
      <c r="F418" s="170"/>
      <c r="G418" s="170"/>
      <c r="H418" s="170"/>
      <c r="I418" s="170"/>
      <c r="J418" s="170"/>
      <c r="K418" s="170"/>
      <c r="L418" s="170"/>
      <c r="M418" s="170"/>
      <c r="N418" s="170"/>
      <c r="O418" s="170"/>
      <c r="P418" s="170"/>
      <c r="Q418" s="170"/>
      <c r="R418" s="170"/>
      <c r="S418" s="170"/>
      <c r="T418" s="170"/>
      <c r="U418" s="170"/>
      <c r="V418" s="170"/>
      <c r="W418" s="170"/>
      <c r="X418" s="170"/>
      <c r="Y418" s="170"/>
      <c r="Z418" s="170"/>
      <c r="AA418" s="170"/>
    </row>
    <row r="419" spans="1:27" ht="15.75" customHeight="1" x14ac:dyDescent="0.2">
      <c r="A419" s="170"/>
      <c r="B419" s="170"/>
      <c r="C419" s="170"/>
      <c r="D419" s="170"/>
      <c r="E419" s="170"/>
      <c r="F419" s="170"/>
      <c r="G419" s="170"/>
      <c r="H419" s="170"/>
      <c r="I419" s="170"/>
      <c r="J419" s="170"/>
      <c r="K419" s="170"/>
      <c r="L419" s="170"/>
      <c r="M419" s="170"/>
      <c r="N419" s="170"/>
      <c r="O419" s="170"/>
      <c r="P419" s="170"/>
      <c r="Q419" s="170"/>
      <c r="R419" s="170"/>
      <c r="S419" s="170"/>
      <c r="T419" s="170"/>
      <c r="U419" s="170"/>
      <c r="V419" s="170"/>
      <c r="W419" s="170"/>
      <c r="X419" s="170"/>
      <c r="Y419" s="170"/>
      <c r="Z419" s="170"/>
      <c r="AA419" s="170"/>
    </row>
    <row r="420" spans="1:27" ht="15.75" customHeight="1" x14ac:dyDescent="0.2">
      <c r="A420" s="170"/>
      <c r="B420" s="170"/>
      <c r="C420" s="170"/>
      <c r="D420" s="170"/>
      <c r="E420" s="170"/>
      <c r="F420" s="170"/>
      <c r="G420" s="170"/>
      <c r="H420" s="170"/>
      <c r="I420" s="170"/>
      <c r="J420" s="170"/>
      <c r="K420" s="170"/>
      <c r="L420" s="170"/>
      <c r="M420" s="170"/>
      <c r="N420" s="170"/>
      <c r="O420" s="170"/>
      <c r="P420" s="170"/>
      <c r="Q420" s="170"/>
      <c r="R420" s="170"/>
      <c r="S420" s="170"/>
      <c r="T420" s="170"/>
      <c r="U420" s="170"/>
      <c r="V420" s="170"/>
      <c r="W420" s="170"/>
      <c r="X420" s="170"/>
      <c r="Y420" s="170"/>
      <c r="Z420" s="170"/>
      <c r="AA420" s="170"/>
    </row>
    <row r="421" spans="1:27" ht="15.75" customHeight="1" x14ac:dyDescent="0.2">
      <c r="A421" s="170"/>
      <c r="B421" s="170"/>
      <c r="C421" s="170"/>
      <c r="D421" s="170"/>
      <c r="E421" s="170"/>
      <c r="F421" s="170"/>
      <c r="G421" s="170"/>
      <c r="H421" s="170"/>
      <c r="I421" s="170"/>
      <c r="J421" s="170"/>
      <c r="K421" s="170"/>
      <c r="L421" s="170"/>
      <c r="M421" s="170"/>
      <c r="N421" s="170"/>
      <c r="O421" s="170"/>
      <c r="P421" s="170"/>
      <c r="Q421" s="170"/>
      <c r="R421" s="170"/>
      <c r="S421" s="170"/>
      <c r="T421" s="170"/>
      <c r="U421" s="170"/>
      <c r="V421" s="170"/>
      <c r="W421" s="170"/>
      <c r="X421" s="170"/>
      <c r="Y421" s="170"/>
      <c r="Z421" s="170"/>
      <c r="AA421" s="170"/>
    </row>
    <row r="422" spans="1:27" ht="15.75" customHeight="1" x14ac:dyDescent="0.2">
      <c r="A422" s="170"/>
      <c r="B422" s="170"/>
      <c r="C422" s="170"/>
      <c r="D422" s="170"/>
      <c r="E422" s="170"/>
      <c r="F422" s="170"/>
      <c r="G422" s="170"/>
      <c r="H422" s="170"/>
      <c r="I422" s="170"/>
      <c r="J422" s="170"/>
      <c r="K422" s="170"/>
      <c r="L422" s="170"/>
      <c r="M422" s="170"/>
      <c r="N422" s="170"/>
      <c r="O422" s="170"/>
      <c r="P422" s="170"/>
      <c r="Q422" s="170"/>
      <c r="R422" s="170"/>
      <c r="S422" s="170"/>
      <c r="T422" s="170"/>
      <c r="U422" s="170"/>
      <c r="V422" s="170"/>
      <c r="W422" s="170"/>
      <c r="X422" s="170"/>
      <c r="Y422" s="170"/>
      <c r="Z422" s="170"/>
      <c r="AA422" s="170"/>
    </row>
    <row r="423" spans="1:27" ht="15.75" customHeight="1" x14ac:dyDescent="0.2">
      <c r="A423" s="170"/>
      <c r="B423" s="170"/>
      <c r="C423" s="170"/>
      <c r="D423" s="170"/>
      <c r="E423" s="170"/>
      <c r="F423" s="170"/>
      <c r="G423" s="170"/>
      <c r="H423" s="170"/>
      <c r="I423" s="170"/>
      <c r="J423" s="170"/>
      <c r="K423" s="170"/>
      <c r="L423" s="170"/>
      <c r="M423" s="170"/>
      <c r="N423" s="170"/>
      <c r="O423" s="170"/>
      <c r="P423" s="170"/>
      <c r="Q423" s="170"/>
      <c r="R423" s="170"/>
      <c r="S423" s="170"/>
      <c r="T423" s="170"/>
      <c r="U423" s="170"/>
      <c r="V423" s="170"/>
      <c r="W423" s="170"/>
      <c r="X423" s="170"/>
      <c r="Y423" s="170"/>
      <c r="Z423" s="170"/>
      <c r="AA423" s="170"/>
    </row>
    <row r="424" spans="1:27" ht="15.75" customHeight="1" x14ac:dyDescent="0.2">
      <c r="A424" s="170"/>
      <c r="B424" s="170"/>
      <c r="C424" s="170"/>
      <c r="D424" s="170"/>
      <c r="E424" s="170"/>
      <c r="F424" s="170"/>
      <c r="G424" s="170"/>
      <c r="H424" s="170"/>
      <c r="I424" s="170"/>
      <c r="J424" s="170"/>
      <c r="K424" s="170"/>
      <c r="L424" s="170"/>
      <c r="M424" s="170"/>
      <c r="N424" s="170"/>
      <c r="O424" s="170"/>
      <c r="P424" s="170"/>
      <c r="Q424" s="170"/>
      <c r="R424" s="170"/>
      <c r="S424" s="170"/>
      <c r="T424" s="170"/>
      <c r="U424" s="170"/>
      <c r="V424" s="170"/>
      <c r="W424" s="170"/>
      <c r="X424" s="170"/>
      <c r="Y424" s="170"/>
      <c r="Z424" s="170"/>
      <c r="AA424" s="170"/>
    </row>
    <row r="425" spans="1:27" ht="15.75" customHeight="1" x14ac:dyDescent="0.2">
      <c r="A425" s="170"/>
      <c r="B425" s="170"/>
      <c r="C425" s="170"/>
      <c r="D425" s="170"/>
      <c r="E425" s="170"/>
      <c r="F425" s="170"/>
      <c r="G425" s="170"/>
      <c r="H425" s="170"/>
      <c r="I425" s="170"/>
      <c r="J425" s="170"/>
      <c r="K425" s="170"/>
      <c r="L425" s="170"/>
      <c r="M425" s="170"/>
      <c r="N425" s="170"/>
      <c r="O425" s="170"/>
      <c r="P425" s="170"/>
      <c r="Q425" s="170"/>
      <c r="R425" s="170"/>
      <c r="S425" s="170"/>
      <c r="T425" s="170"/>
      <c r="U425" s="170"/>
      <c r="V425" s="170"/>
      <c r="W425" s="170"/>
      <c r="X425" s="170"/>
      <c r="Y425" s="170"/>
      <c r="Z425" s="170"/>
      <c r="AA425" s="170"/>
    </row>
    <row r="426" spans="1:27" ht="15.75" customHeight="1" x14ac:dyDescent="0.2">
      <c r="A426" s="170"/>
      <c r="B426" s="170"/>
      <c r="C426" s="170"/>
      <c r="D426" s="170"/>
      <c r="E426" s="170"/>
      <c r="F426" s="170"/>
      <c r="G426" s="170"/>
      <c r="H426" s="170"/>
      <c r="I426" s="170"/>
      <c r="J426" s="170"/>
      <c r="K426" s="170"/>
      <c r="L426" s="170"/>
      <c r="M426" s="170"/>
      <c r="N426" s="170"/>
      <c r="O426" s="170"/>
      <c r="P426" s="170"/>
      <c r="Q426" s="170"/>
      <c r="R426" s="170"/>
      <c r="S426" s="170"/>
      <c r="T426" s="170"/>
      <c r="U426" s="170"/>
      <c r="V426" s="170"/>
      <c r="W426" s="170"/>
      <c r="X426" s="170"/>
      <c r="Y426" s="170"/>
      <c r="Z426" s="170"/>
      <c r="AA426" s="170"/>
    </row>
    <row r="427" spans="1:27" ht="15.75" customHeight="1" x14ac:dyDescent="0.2">
      <c r="A427" s="170"/>
      <c r="B427" s="170"/>
      <c r="C427" s="170"/>
      <c r="D427" s="170"/>
      <c r="E427" s="170"/>
      <c r="F427" s="170"/>
      <c r="G427" s="170"/>
      <c r="H427" s="170"/>
      <c r="I427" s="170"/>
      <c r="J427" s="170"/>
      <c r="K427" s="170"/>
      <c r="L427" s="170"/>
      <c r="M427" s="170"/>
      <c r="N427" s="170"/>
      <c r="O427" s="170"/>
      <c r="P427" s="170"/>
      <c r="Q427" s="170"/>
      <c r="R427" s="170"/>
      <c r="S427" s="170"/>
      <c r="T427" s="170"/>
      <c r="U427" s="170"/>
      <c r="V427" s="170"/>
      <c r="W427" s="170"/>
      <c r="X427" s="170"/>
      <c r="Y427" s="170"/>
      <c r="Z427" s="170"/>
      <c r="AA427" s="170"/>
    </row>
    <row r="428" spans="1:27" ht="15.75" customHeight="1" x14ac:dyDescent="0.2">
      <c r="A428" s="170"/>
      <c r="B428" s="170"/>
      <c r="C428" s="170"/>
      <c r="D428" s="170"/>
      <c r="E428" s="170"/>
      <c r="F428" s="170"/>
      <c r="G428" s="170"/>
      <c r="H428" s="170"/>
      <c r="I428" s="170"/>
      <c r="J428" s="170"/>
      <c r="K428" s="170"/>
      <c r="L428" s="170"/>
      <c r="M428" s="170"/>
      <c r="N428" s="170"/>
      <c r="O428" s="170"/>
      <c r="P428" s="170"/>
      <c r="Q428" s="170"/>
      <c r="R428" s="170"/>
      <c r="S428" s="170"/>
      <c r="T428" s="170"/>
      <c r="U428" s="170"/>
      <c r="V428" s="170"/>
      <c r="W428" s="170"/>
      <c r="X428" s="170"/>
      <c r="Y428" s="170"/>
      <c r="Z428" s="170"/>
      <c r="AA428" s="170"/>
    </row>
    <row r="429" spans="1:27" ht="15.75" customHeight="1" x14ac:dyDescent="0.2">
      <c r="A429" s="170"/>
      <c r="B429" s="170"/>
      <c r="C429" s="170"/>
      <c r="D429" s="170"/>
      <c r="E429" s="170"/>
      <c r="F429" s="170"/>
      <c r="G429" s="170"/>
      <c r="H429" s="170"/>
      <c r="I429" s="170"/>
      <c r="J429" s="170"/>
      <c r="K429" s="170"/>
      <c r="L429" s="170"/>
      <c r="M429" s="170"/>
      <c r="N429" s="170"/>
      <c r="O429" s="170"/>
      <c r="P429" s="170"/>
      <c r="Q429" s="170"/>
      <c r="R429" s="170"/>
      <c r="S429" s="170"/>
      <c r="T429" s="170"/>
      <c r="U429" s="170"/>
      <c r="V429" s="170"/>
      <c r="W429" s="170"/>
      <c r="X429" s="170"/>
      <c r="Y429" s="170"/>
      <c r="Z429" s="170"/>
      <c r="AA429" s="170"/>
    </row>
    <row r="430" spans="1:27" ht="15.75" customHeight="1" x14ac:dyDescent="0.2">
      <c r="A430" s="170"/>
      <c r="B430" s="170"/>
      <c r="C430" s="170"/>
      <c r="D430" s="170"/>
      <c r="E430" s="170"/>
      <c r="F430" s="170"/>
      <c r="G430" s="170"/>
      <c r="H430" s="170"/>
      <c r="I430" s="170"/>
      <c r="J430" s="170"/>
      <c r="K430" s="170"/>
      <c r="L430" s="170"/>
      <c r="M430" s="170"/>
      <c r="N430" s="170"/>
      <c r="O430" s="170"/>
      <c r="P430" s="170"/>
      <c r="Q430" s="170"/>
      <c r="R430" s="170"/>
      <c r="S430" s="170"/>
      <c r="T430" s="170"/>
      <c r="U430" s="170"/>
      <c r="V430" s="170"/>
      <c r="W430" s="170"/>
      <c r="X430" s="170"/>
      <c r="Y430" s="170"/>
      <c r="Z430" s="170"/>
      <c r="AA430" s="170"/>
    </row>
    <row r="431" spans="1:27" ht="15.75" customHeight="1" x14ac:dyDescent="0.2">
      <c r="A431" s="170"/>
      <c r="B431" s="170"/>
      <c r="C431" s="170"/>
      <c r="D431" s="170"/>
      <c r="E431" s="170"/>
      <c r="F431" s="170"/>
      <c r="G431" s="170"/>
      <c r="H431" s="170"/>
      <c r="I431" s="170"/>
      <c r="J431" s="170"/>
      <c r="K431" s="170"/>
      <c r="L431" s="170"/>
      <c r="M431" s="170"/>
      <c r="N431" s="170"/>
      <c r="O431" s="170"/>
      <c r="P431" s="170"/>
      <c r="Q431" s="170"/>
      <c r="R431" s="170"/>
      <c r="S431" s="170"/>
      <c r="T431" s="170"/>
      <c r="U431" s="170"/>
      <c r="V431" s="170"/>
      <c r="W431" s="170"/>
      <c r="X431" s="170"/>
      <c r="Y431" s="170"/>
      <c r="Z431" s="170"/>
      <c r="AA431" s="170"/>
    </row>
    <row r="432" spans="1:27" ht="15.75" customHeight="1" x14ac:dyDescent="0.2">
      <c r="A432" s="170"/>
      <c r="B432" s="170"/>
      <c r="C432" s="170"/>
      <c r="D432" s="170"/>
      <c r="E432" s="170"/>
      <c r="F432" s="170"/>
      <c r="G432" s="170"/>
      <c r="H432" s="170"/>
      <c r="I432" s="170"/>
      <c r="J432" s="170"/>
      <c r="K432" s="170"/>
      <c r="L432" s="170"/>
      <c r="M432" s="170"/>
      <c r="N432" s="170"/>
      <c r="O432" s="170"/>
      <c r="P432" s="170"/>
      <c r="Q432" s="170"/>
      <c r="R432" s="170"/>
      <c r="S432" s="170"/>
      <c r="T432" s="170"/>
      <c r="U432" s="170"/>
      <c r="V432" s="170"/>
      <c r="W432" s="170"/>
      <c r="X432" s="170"/>
      <c r="Y432" s="170"/>
      <c r="Z432" s="170"/>
      <c r="AA432" s="170"/>
    </row>
    <row r="433" spans="1:27" ht="15.75" customHeight="1" x14ac:dyDescent="0.2">
      <c r="A433" s="170"/>
      <c r="B433" s="170"/>
      <c r="C433" s="170"/>
      <c r="D433" s="170"/>
      <c r="E433" s="170"/>
      <c r="F433" s="170"/>
      <c r="G433" s="170"/>
      <c r="H433" s="170"/>
      <c r="I433" s="170"/>
      <c r="J433" s="170"/>
      <c r="K433" s="170"/>
      <c r="L433" s="170"/>
      <c r="M433" s="170"/>
      <c r="N433" s="170"/>
      <c r="O433" s="170"/>
      <c r="P433" s="170"/>
      <c r="Q433" s="170"/>
      <c r="R433" s="170"/>
      <c r="S433" s="170"/>
      <c r="T433" s="170"/>
      <c r="U433" s="170"/>
      <c r="V433" s="170"/>
      <c r="W433" s="170"/>
      <c r="X433" s="170"/>
      <c r="Y433" s="170"/>
      <c r="Z433" s="170"/>
      <c r="AA433" s="170"/>
    </row>
    <row r="434" spans="1:27" ht="15.75" customHeight="1" x14ac:dyDescent="0.2">
      <c r="A434" s="170"/>
      <c r="B434" s="170"/>
      <c r="C434" s="170"/>
      <c r="D434" s="170"/>
      <c r="E434" s="170"/>
      <c r="F434" s="170"/>
      <c r="G434" s="170"/>
      <c r="H434" s="170"/>
      <c r="I434" s="170"/>
      <c r="J434" s="170"/>
      <c r="K434" s="170"/>
      <c r="L434" s="170"/>
      <c r="M434" s="170"/>
      <c r="N434" s="170"/>
      <c r="O434" s="170"/>
      <c r="P434" s="170"/>
      <c r="Q434" s="170"/>
      <c r="R434" s="170"/>
      <c r="S434" s="170"/>
      <c r="T434" s="170"/>
      <c r="U434" s="170"/>
      <c r="V434" s="170"/>
      <c r="W434" s="170"/>
      <c r="X434" s="170"/>
      <c r="Y434" s="170"/>
      <c r="Z434" s="170"/>
      <c r="AA434" s="170"/>
    </row>
    <row r="435" spans="1:27" ht="15.75" customHeight="1" x14ac:dyDescent="0.2">
      <c r="A435" s="170"/>
      <c r="B435" s="170"/>
      <c r="C435" s="170"/>
      <c r="D435" s="170"/>
      <c r="E435" s="170"/>
      <c r="F435" s="170"/>
      <c r="G435" s="170"/>
      <c r="H435" s="170"/>
      <c r="I435" s="170"/>
      <c r="J435" s="170"/>
      <c r="K435" s="170"/>
      <c r="L435" s="170"/>
      <c r="M435" s="170"/>
      <c r="N435" s="170"/>
      <c r="O435" s="170"/>
      <c r="P435" s="170"/>
      <c r="Q435" s="170"/>
      <c r="R435" s="170"/>
      <c r="S435" s="170"/>
      <c r="T435" s="170"/>
      <c r="U435" s="170"/>
      <c r="V435" s="170"/>
      <c r="W435" s="170"/>
      <c r="X435" s="170"/>
      <c r="Y435" s="170"/>
      <c r="Z435" s="170"/>
      <c r="AA435" s="170"/>
    </row>
    <row r="436" spans="1:27" ht="15.75" customHeight="1" x14ac:dyDescent="0.2">
      <c r="A436" s="170"/>
      <c r="B436" s="170"/>
      <c r="C436" s="170"/>
      <c r="D436" s="170"/>
      <c r="E436" s="170"/>
      <c r="F436" s="170"/>
      <c r="G436" s="170"/>
      <c r="H436" s="170"/>
      <c r="I436" s="170"/>
      <c r="J436" s="170"/>
      <c r="K436" s="170"/>
      <c r="L436" s="170"/>
      <c r="M436" s="170"/>
      <c r="N436" s="170"/>
      <c r="O436" s="170"/>
      <c r="P436" s="170"/>
      <c r="Q436" s="170"/>
      <c r="R436" s="170"/>
      <c r="S436" s="170"/>
      <c r="T436" s="170"/>
      <c r="U436" s="170"/>
      <c r="V436" s="170"/>
      <c r="W436" s="170"/>
      <c r="X436" s="170"/>
      <c r="Y436" s="170"/>
      <c r="Z436" s="170"/>
      <c r="AA436" s="170"/>
    </row>
    <row r="437" spans="1:27" ht="15.75" customHeight="1" x14ac:dyDescent="0.2">
      <c r="A437" s="170"/>
      <c r="B437" s="170"/>
      <c r="C437" s="170"/>
      <c r="D437" s="170"/>
      <c r="E437" s="170"/>
      <c r="F437" s="170"/>
      <c r="G437" s="170"/>
      <c r="H437" s="170"/>
      <c r="I437" s="170"/>
      <c r="J437" s="170"/>
      <c r="K437" s="170"/>
      <c r="L437" s="170"/>
      <c r="M437" s="170"/>
      <c r="N437" s="170"/>
      <c r="O437" s="170"/>
      <c r="P437" s="170"/>
      <c r="Q437" s="170"/>
      <c r="R437" s="170"/>
      <c r="S437" s="170"/>
      <c r="T437" s="170"/>
      <c r="U437" s="170"/>
      <c r="V437" s="170"/>
      <c r="W437" s="170"/>
      <c r="X437" s="170"/>
      <c r="Y437" s="170"/>
      <c r="Z437" s="170"/>
      <c r="AA437" s="170"/>
    </row>
    <row r="438" spans="1:27" ht="15.75" customHeight="1" x14ac:dyDescent="0.2">
      <c r="A438" s="170"/>
      <c r="B438" s="170"/>
      <c r="C438" s="170"/>
      <c r="D438" s="170"/>
      <c r="E438" s="170"/>
      <c r="F438" s="170"/>
      <c r="G438" s="170"/>
      <c r="H438" s="170"/>
      <c r="I438" s="170"/>
      <c r="J438" s="170"/>
      <c r="K438" s="170"/>
      <c r="L438" s="170"/>
      <c r="M438" s="170"/>
      <c r="N438" s="170"/>
      <c r="O438" s="170"/>
      <c r="P438" s="170"/>
      <c r="Q438" s="170"/>
      <c r="R438" s="170"/>
      <c r="S438" s="170"/>
      <c r="T438" s="170"/>
      <c r="U438" s="170"/>
      <c r="V438" s="170"/>
      <c r="W438" s="170"/>
      <c r="X438" s="170"/>
      <c r="Y438" s="170"/>
      <c r="Z438" s="170"/>
      <c r="AA438" s="170"/>
    </row>
    <row r="439" spans="1:27" ht="15.75" customHeight="1" x14ac:dyDescent="0.2">
      <c r="A439" s="170"/>
      <c r="B439" s="170"/>
      <c r="C439" s="170"/>
      <c r="D439" s="170"/>
      <c r="E439" s="170"/>
      <c r="F439" s="170"/>
      <c r="G439" s="170"/>
      <c r="H439" s="170"/>
      <c r="I439" s="170"/>
      <c r="J439" s="170"/>
      <c r="K439" s="170"/>
      <c r="L439" s="170"/>
      <c r="M439" s="170"/>
      <c r="N439" s="170"/>
      <c r="O439" s="170"/>
      <c r="P439" s="170"/>
      <c r="Q439" s="170"/>
      <c r="R439" s="170"/>
      <c r="S439" s="170"/>
      <c r="T439" s="170"/>
      <c r="U439" s="170"/>
      <c r="V439" s="170"/>
      <c r="W439" s="170"/>
      <c r="X439" s="170"/>
      <c r="Y439" s="170"/>
      <c r="Z439" s="170"/>
      <c r="AA439" s="170"/>
    </row>
    <row r="440" spans="1:27" ht="15.75" customHeight="1" x14ac:dyDescent="0.2">
      <c r="A440" s="170"/>
      <c r="B440" s="170"/>
      <c r="C440" s="170"/>
      <c r="D440" s="170"/>
      <c r="E440" s="170"/>
      <c r="F440" s="170"/>
      <c r="G440" s="170"/>
      <c r="H440" s="170"/>
      <c r="I440" s="170"/>
      <c r="J440" s="170"/>
      <c r="K440" s="170"/>
      <c r="L440" s="170"/>
      <c r="M440" s="170"/>
      <c r="N440" s="170"/>
      <c r="O440" s="170"/>
      <c r="P440" s="170"/>
      <c r="Q440" s="170"/>
      <c r="R440" s="170"/>
      <c r="S440" s="170"/>
      <c r="T440" s="170"/>
      <c r="U440" s="170"/>
      <c r="V440" s="170"/>
      <c r="W440" s="170"/>
      <c r="X440" s="170"/>
      <c r="Y440" s="170"/>
      <c r="Z440" s="170"/>
      <c r="AA440" s="170"/>
    </row>
    <row r="441" spans="1:27" ht="15.75" customHeight="1" x14ac:dyDescent="0.2">
      <c r="A441" s="170"/>
      <c r="B441" s="170"/>
      <c r="C441" s="170"/>
      <c r="D441" s="170"/>
      <c r="E441" s="170"/>
      <c r="F441" s="170"/>
      <c r="G441" s="170"/>
      <c r="H441" s="170"/>
      <c r="I441" s="170"/>
      <c r="J441" s="170"/>
      <c r="K441" s="170"/>
      <c r="L441" s="170"/>
      <c r="M441" s="170"/>
      <c r="N441" s="170"/>
      <c r="O441" s="170"/>
      <c r="P441" s="170"/>
      <c r="Q441" s="170"/>
      <c r="R441" s="170"/>
      <c r="S441" s="170"/>
      <c r="T441" s="170"/>
      <c r="U441" s="170"/>
      <c r="V441" s="170"/>
      <c r="W441" s="170"/>
      <c r="X441" s="170"/>
      <c r="Y441" s="170"/>
      <c r="Z441" s="170"/>
      <c r="AA441" s="170"/>
    </row>
    <row r="442" spans="1:27" ht="15.75" customHeight="1" x14ac:dyDescent="0.2">
      <c r="A442" s="170"/>
      <c r="B442" s="170"/>
      <c r="C442" s="170"/>
      <c r="D442" s="170"/>
      <c r="E442" s="170"/>
      <c r="F442" s="170"/>
      <c r="G442" s="170"/>
      <c r="H442" s="170"/>
      <c r="I442" s="170"/>
      <c r="J442" s="170"/>
      <c r="K442" s="170"/>
      <c r="L442" s="170"/>
      <c r="M442" s="170"/>
      <c r="N442" s="170"/>
      <c r="O442" s="170"/>
      <c r="P442" s="170"/>
      <c r="Q442" s="170"/>
      <c r="R442" s="170"/>
      <c r="S442" s="170"/>
      <c r="T442" s="170"/>
      <c r="U442" s="170"/>
      <c r="V442" s="170"/>
      <c r="W442" s="170"/>
      <c r="X442" s="170"/>
      <c r="Y442" s="170"/>
      <c r="Z442" s="170"/>
      <c r="AA442" s="170"/>
    </row>
    <row r="443" spans="1:27" ht="15.75" customHeight="1" x14ac:dyDescent="0.2">
      <c r="A443" s="170"/>
      <c r="B443" s="170"/>
      <c r="C443" s="170"/>
      <c r="D443" s="170"/>
      <c r="E443" s="170"/>
      <c r="F443" s="170"/>
      <c r="G443" s="170"/>
      <c r="H443" s="170"/>
      <c r="I443" s="170"/>
      <c r="J443" s="170"/>
      <c r="K443" s="170"/>
      <c r="L443" s="170"/>
      <c r="M443" s="170"/>
      <c r="N443" s="170"/>
      <c r="O443" s="170"/>
      <c r="P443" s="170"/>
      <c r="Q443" s="170"/>
      <c r="R443" s="170"/>
      <c r="S443" s="170"/>
      <c r="T443" s="170"/>
      <c r="U443" s="170"/>
      <c r="V443" s="170"/>
      <c r="W443" s="170"/>
      <c r="X443" s="170"/>
      <c r="Y443" s="170"/>
      <c r="Z443" s="170"/>
      <c r="AA443" s="170"/>
    </row>
    <row r="444" spans="1:27" ht="15.75" customHeight="1" x14ac:dyDescent="0.2">
      <c r="A444" s="170"/>
      <c r="B444" s="170"/>
      <c r="C444" s="170"/>
      <c r="D444" s="170"/>
      <c r="E444" s="170"/>
      <c r="F444" s="170"/>
      <c r="G444" s="170"/>
      <c r="H444" s="170"/>
      <c r="I444" s="170"/>
      <c r="J444" s="170"/>
      <c r="K444" s="170"/>
      <c r="L444" s="170"/>
      <c r="M444" s="170"/>
      <c r="N444" s="170"/>
      <c r="O444" s="170"/>
      <c r="P444" s="170"/>
      <c r="Q444" s="170"/>
      <c r="R444" s="170"/>
      <c r="S444" s="170"/>
      <c r="T444" s="170"/>
      <c r="U444" s="170"/>
      <c r="V444" s="170"/>
      <c r="W444" s="170"/>
      <c r="X444" s="170"/>
      <c r="Y444" s="170"/>
      <c r="Z444" s="170"/>
      <c r="AA444" s="170"/>
    </row>
    <row r="445" spans="1:27" ht="15.75" customHeight="1" x14ac:dyDescent="0.2">
      <c r="A445" s="170"/>
      <c r="B445" s="170"/>
      <c r="C445" s="170"/>
      <c r="D445" s="170"/>
      <c r="E445" s="170"/>
      <c r="F445" s="170"/>
      <c r="G445" s="170"/>
      <c r="H445" s="170"/>
      <c r="I445" s="170"/>
      <c r="J445" s="170"/>
      <c r="K445" s="170"/>
      <c r="L445" s="170"/>
      <c r="M445" s="170"/>
      <c r="N445" s="170"/>
      <c r="O445" s="170"/>
      <c r="P445" s="170"/>
      <c r="Q445" s="170"/>
      <c r="R445" s="170"/>
      <c r="S445" s="170"/>
      <c r="T445" s="170"/>
      <c r="U445" s="170"/>
      <c r="V445" s="170"/>
      <c r="W445" s="170"/>
      <c r="X445" s="170"/>
      <c r="Y445" s="170"/>
      <c r="Z445" s="170"/>
      <c r="AA445" s="170"/>
    </row>
    <row r="446" spans="1:27" ht="15.75" customHeight="1" x14ac:dyDescent="0.2">
      <c r="A446" s="170"/>
      <c r="B446" s="170"/>
      <c r="C446" s="170"/>
      <c r="D446" s="170"/>
      <c r="E446" s="170"/>
      <c r="F446" s="170"/>
      <c r="G446" s="170"/>
      <c r="H446" s="170"/>
      <c r="I446" s="170"/>
      <c r="J446" s="170"/>
      <c r="K446" s="170"/>
      <c r="L446" s="170"/>
      <c r="M446" s="170"/>
      <c r="N446" s="170"/>
      <c r="O446" s="170"/>
      <c r="P446" s="170"/>
      <c r="Q446" s="170"/>
      <c r="R446" s="170"/>
      <c r="S446" s="170"/>
      <c r="T446" s="170"/>
      <c r="U446" s="170"/>
      <c r="V446" s="170"/>
      <c r="W446" s="170"/>
      <c r="X446" s="170"/>
      <c r="Y446" s="170"/>
      <c r="Z446" s="170"/>
      <c r="AA446" s="170"/>
    </row>
    <row r="447" spans="1:27" ht="15.75" customHeight="1" x14ac:dyDescent="0.2">
      <c r="A447" s="170"/>
      <c r="B447" s="170"/>
      <c r="C447" s="170"/>
      <c r="D447" s="170"/>
      <c r="E447" s="170"/>
      <c r="F447" s="170"/>
      <c r="G447" s="170"/>
      <c r="H447" s="170"/>
      <c r="I447" s="170"/>
      <c r="J447" s="170"/>
      <c r="K447" s="170"/>
      <c r="L447" s="170"/>
      <c r="M447" s="170"/>
      <c r="N447" s="170"/>
      <c r="O447" s="170"/>
      <c r="P447" s="170"/>
      <c r="Q447" s="170"/>
      <c r="R447" s="170"/>
      <c r="S447" s="170"/>
      <c r="T447" s="170"/>
      <c r="U447" s="170"/>
      <c r="V447" s="170"/>
      <c r="W447" s="170"/>
      <c r="X447" s="170"/>
      <c r="Y447" s="170"/>
      <c r="Z447" s="170"/>
      <c r="AA447" s="170"/>
    </row>
    <row r="448" spans="1:27" ht="15.75" customHeight="1" x14ac:dyDescent="0.2">
      <c r="A448" s="170"/>
      <c r="B448" s="170"/>
      <c r="C448" s="170"/>
      <c r="D448" s="170"/>
      <c r="E448" s="170"/>
      <c r="F448" s="170"/>
      <c r="G448" s="170"/>
      <c r="H448" s="170"/>
      <c r="I448" s="170"/>
      <c r="J448" s="170"/>
      <c r="K448" s="170"/>
      <c r="L448" s="170"/>
      <c r="M448" s="170"/>
      <c r="N448" s="170"/>
      <c r="O448" s="170"/>
      <c r="P448" s="170"/>
      <c r="Q448" s="170"/>
      <c r="R448" s="170"/>
      <c r="S448" s="170"/>
      <c r="T448" s="170"/>
      <c r="U448" s="170"/>
      <c r="V448" s="170"/>
      <c r="W448" s="170"/>
      <c r="X448" s="170"/>
      <c r="Y448" s="170"/>
      <c r="Z448" s="170"/>
      <c r="AA448" s="170"/>
    </row>
    <row r="449" spans="1:27" ht="15.75" customHeight="1" x14ac:dyDescent="0.2">
      <c r="A449" s="170"/>
      <c r="B449" s="170"/>
      <c r="C449" s="170"/>
      <c r="D449" s="170"/>
      <c r="E449" s="170"/>
      <c r="F449" s="170"/>
      <c r="G449" s="170"/>
      <c r="H449" s="170"/>
      <c r="I449" s="170"/>
      <c r="J449" s="170"/>
      <c r="K449" s="170"/>
      <c r="L449" s="170"/>
      <c r="M449" s="170"/>
      <c r="N449" s="170"/>
      <c r="O449" s="170"/>
      <c r="P449" s="170"/>
      <c r="Q449" s="170"/>
      <c r="R449" s="170"/>
      <c r="S449" s="170"/>
      <c r="T449" s="170"/>
      <c r="U449" s="170"/>
      <c r="V449" s="170"/>
      <c r="W449" s="170"/>
      <c r="X449" s="170"/>
      <c r="Y449" s="170"/>
      <c r="Z449" s="170"/>
      <c r="AA449" s="170"/>
    </row>
    <row r="450" spans="1:27" ht="15.75" customHeight="1" x14ac:dyDescent="0.2">
      <c r="A450" s="170"/>
      <c r="B450" s="170"/>
      <c r="C450" s="170"/>
      <c r="D450" s="170"/>
      <c r="E450" s="170"/>
      <c r="F450" s="170"/>
      <c r="G450" s="170"/>
      <c r="H450" s="170"/>
      <c r="I450" s="170"/>
      <c r="J450" s="170"/>
      <c r="K450" s="170"/>
      <c r="L450" s="170"/>
      <c r="M450" s="170"/>
      <c r="N450" s="170"/>
      <c r="O450" s="170"/>
      <c r="P450" s="170"/>
      <c r="Q450" s="170"/>
      <c r="R450" s="170"/>
      <c r="S450" s="170"/>
      <c r="T450" s="170"/>
      <c r="U450" s="170"/>
      <c r="V450" s="170"/>
      <c r="W450" s="170"/>
      <c r="X450" s="170"/>
      <c r="Y450" s="170"/>
      <c r="Z450" s="170"/>
      <c r="AA450" s="170"/>
    </row>
    <row r="451" spans="1:27" ht="15.75" customHeight="1" x14ac:dyDescent="0.2">
      <c r="A451" s="170"/>
      <c r="B451" s="170"/>
      <c r="C451" s="170"/>
      <c r="D451" s="170"/>
      <c r="E451" s="170"/>
      <c r="F451" s="170"/>
      <c r="G451" s="170"/>
      <c r="H451" s="170"/>
      <c r="I451" s="170"/>
      <c r="J451" s="170"/>
      <c r="K451" s="170"/>
      <c r="L451" s="170"/>
      <c r="M451" s="170"/>
      <c r="N451" s="170"/>
      <c r="O451" s="170"/>
      <c r="P451" s="170"/>
      <c r="Q451" s="170"/>
      <c r="R451" s="170"/>
      <c r="S451" s="170"/>
      <c r="T451" s="170"/>
      <c r="U451" s="170"/>
      <c r="V451" s="170"/>
      <c r="W451" s="170"/>
      <c r="X451" s="170"/>
      <c r="Y451" s="170"/>
      <c r="Z451" s="170"/>
      <c r="AA451" s="170"/>
    </row>
    <row r="452" spans="1:27" ht="15.75" customHeight="1" x14ac:dyDescent="0.2">
      <c r="A452" s="170"/>
      <c r="B452" s="170"/>
      <c r="C452" s="170"/>
      <c r="D452" s="170"/>
      <c r="E452" s="170"/>
      <c r="F452" s="170"/>
      <c r="G452" s="170"/>
      <c r="H452" s="170"/>
      <c r="I452" s="170"/>
      <c r="J452" s="170"/>
      <c r="K452" s="170"/>
      <c r="L452" s="170"/>
      <c r="M452" s="170"/>
      <c r="N452" s="170"/>
      <c r="O452" s="170"/>
      <c r="P452" s="170"/>
      <c r="Q452" s="170"/>
      <c r="R452" s="170"/>
      <c r="S452" s="170"/>
      <c r="T452" s="170"/>
      <c r="U452" s="170"/>
      <c r="V452" s="170"/>
      <c r="W452" s="170"/>
      <c r="X452" s="170"/>
      <c r="Y452" s="170"/>
      <c r="Z452" s="170"/>
      <c r="AA452" s="170"/>
    </row>
    <row r="453" spans="1:27" ht="15.75" customHeight="1" x14ac:dyDescent="0.2">
      <c r="A453" s="170"/>
      <c r="B453" s="170"/>
      <c r="C453" s="170"/>
      <c r="D453" s="170"/>
      <c r="E453" s="170"/>
      <c r="F453" s="170"/>
      <c r="G453" s="170"/>
      <c r="H453" s="170"/>
      <c r="I453" s="170"/>
      <c r="J453" s="170"/>
      <c r="K453" s="170"/>
      <c r="L453" s="170"/>
      <c r="M453" s="170"/>
      <c r="N453" s="170"/>
      <c r="O453" s="170"/>
      <c r="P453" s="170"/>
      <c r="Q453" s="170"/>
      <c r="R453" s="170"/>
      <c r="S453" s="170"/>
      <c r="T453" s="170"/>
      <c r="U453" s="170"/>
      <c r="V453" s="170"/>
      <c r="W453" s="170"/>
      <c r="X453" s="170"/>
      <c r="Y453" s="170"/>
      <c r="Z453" s="170"/>
      <c r="AA453" s="170"/>
    </row>
    <row r="454" spans="1:27" ht="15.75" customHeight="1" x14ac:dyDescent="0.2">
      <c r="A454" s="170"/>
      <c r="B454" s="170"/>
      <c r="C454" s="170"/>
      <c r="D454" s="170"/>
      <c r="E454" s="170"/>
      <c r="F454" s="170"/>
      <c r="G454" s="170"/>
      <c r="H454" s="170"/>
      <c r="I454" s="170"/>
      <c r="J454" s="170"/>
      <c r="K454" s="170"/>
      <c r="L454" s="170"/>
      <c r="M454" s="170"/>
      <c r="N454" s="170"/>
      <c r="O454" s="170"/>
      <c r="P454" s="170"/>
      <c r="Q454" s="170"/>
      <c r="R454" s="170"/>
      <c r="S454" s="170"/>
      <c r="T454" s="170"/>
      <c r="U454" s="170"/>
      <c r="V454" s="170"/>
      <c r="W454" s="170"/>
      <c r="X454" s="170"/>
      <c r="Y454" s="170"/>
      <c r="Z454" s="170"/>
      <c r="AA454" s="170"/>
    </row>
    <row r="455" spans="1:27" ht="15.75" customHeight="1" x14ac:dyDescent="0.2">
      <c r="A455" s="170"/>
      <c r="B455" s="170"/>
      <c r="C455" s="170"/>
      <c r="D455" s="170"/>
      <c r="E455" s="170"/>
      <c r="F455" s="170"/>
      <c r="G455" s="170"/>
      <c r="H455" s="170"/>
      <c r="I455" s="170"/>
      <c r="J455" s="170"/>
      <c r="K455" s="170"/>
      <c r="L455" s="170"/>
      <c r="M455" s="170"/>
      <c r="N455" s="170"/>
      <c r="O455" s="170"/>
      <c r="P455" s="170"/>
      <c r="Q455" s="170"/>
      <c r="R455" s="170"/>
      <c r="S455" s="170"/>
      <c r="T455" s="170"/>
      <c r="U455" s="170"/>
      <c r="V455" s="170"/>
      <c r="W455" s="170"/>
      <c r="X455" s="170"/>
      <c r="Y455" s="170"/>
      <c r="Z455" s="170"/>
      <c r="AA455" s="170"/>
    </row>
    <row r="456" spans="1:27" ht="15.75" customHeight="1" x14ac:dyDescent="0.2">
      <c r="A456" s="170"/>
      <c r="B456" s="170"/>
      <c r="C456" s="170"/>
      <c r="D456" s="170"/>
      <c r="E456" s="170"/>
      <c r="F456" s="170"/>
      <c r="G456" s="170"/>
      <c r="H456" s="170"/>
      <c r="I456" s="170"/>
      <c r="J456" s="170"/>
      <c r="K456" s="170"/>
      <c r="L456" s="170"/>
      <c r="M456" s="170"/>
      <c r="N456" s="170"/>
      <c r="O456" s="170"/>
      <c r="P456" s="170"/>
      <c r="Q456" s="170"/>
      <c r="R456" s="170"/>
      <c r="S456" s="170"/>
      <c r="T456" s="170"/>
      <c r="U456" s="170"/>
      <c r="V456" s="170"/>
      <c r="W456" s="170"/>
      <c r="X456" s="170"/>
      <c r="Y456" s="170"/>
      <c r="Z456" s="170"/>
      <c r="AA456" s="170"/>
    </row>
    <row r="457" spans="1:27" ht="15.75" customHeight="1" x14ac:dyDescent="0.2">
      <c r="A457" s="170"/>
      <c r="B457" s="170"/>
      <c r="C457" s="170"/>
      <c r="D457" s="170"/>
      <c r="E457" s="170"/>
      <c r="F457" s="170"/>
      <c r="G457" s="170"/>
      <c r="H457" s="170"/>
      <c r="I457" s="170"/>
      <c r="J457" s="170"/>
      <c r="K457" s="170"/>
      <c r="L457" s="170"/>
      <c r="M457" s="170"/>
      <c r="N457" s="170"/>
      <c r="O457" s="170"/>
      <c r="P457" s="170"/>
      <c r="Q457" s="170"/>
      <c r="R457" s="170"/>
      <c r="S457" s="170"/>
      <c r="T457" s="170"/>
      <c r="U457" s="170"/>
      <c r="V457" s="170"/>
      <c r="W457" s="170"/>
      <c r="X457" s="170"/>
      <c r="Y457" s="170"/>
      <c r="Z457" s="170"/>
      <c r="AA457" s="170"/>
    </row>
    <row r="458" spans="1:27" ht="15.75" customHeight="1" x14ac:dyDescent="0.2">
      <c r="A458" s="170"/>
      <c r="B458" s="170"/>
      <c r="C458" s="170"/>
      <c r="D458" s="170"/>
      <c r="E458" s="170"/>
      <c r="F458" s="170"/>
      <c r="G458" s="170"/>
      <c r="H458" s="170"/>
      <c r="I458" s="170"/>
      <c r="J458" s="170"/>
      <c r="K458" s="170"/>
      <c r="L458" s="170"/>
      <c r="M458" s="170"/>
      <c r="N458" s="170"/>
      <c r="O458" s="170"/>
      <c r="P458" s="170"/>
      <c r="Q458" s="170"/>
      <c r="R458" s="170"/>
      <c r="S458" s="170"/>
      <c r="T458" s="170"/>
      <c r="U458" s="170"/>
      <c r="V458" s="170"/>
      <c r="W458" s="170"/>
      <c r="X458" s="170"/>
      <c r="Y458" s="170"/>
      <c r="Z458" s="170"/>
      <c r="AA458" s="170"/>
    </row>
    <row r="459" spans="1:27" ht="15.75" customHeight="1" x14ac:dyDescent="0.2">
      <c r="A459" s="170"/>
      <c r="B459" s="170"/>
      <c r="C459" s="170"/>
      <c r="D459" s="170"/>
      <c r="E459" s="170"/>
      <c r="F459" s="170"/>
      <c r="G459" s="170"/>
      <c r="H459" s="170"/>
      <c r="I459" s="170"/>
      <c r="J459" s="170"/>
      <c r="K459" s="170"/>
      <c r="L459" s="170"/>
      <c r="M459" s="170"/>
      <c r="N459" s="170"/>
      <c r="O459" s="170"/>
      <c r="P459" s="170"/>
      <c r="Q459" s="170"/>
      <c r="R459" s="170"/>
      <c r="S459" s="170"/>
      <c r="T459" s="170"/>
      <c r="U459" s="170"/>
      <c r="V459" s="170"/>
      <c r="W459" s="170"/>
      <c r="X459" s="170"/>
      <c r="Y459" s="170"/>
      <c r="Z459" s="170"/>
      <c r="AA459" s="170"/>
    </row>
    <row r="460" spans="1:27" ht="15.75" customHeight="1" x14ac:dyDescent="0.2">
      <c r="A460" s="170"/>
      <c r="B460" s="170"/>
      <c r="C460" s="170"/>
      <c r="D460" s="170"/>
      <c r="E460" s="170"/>
      <c r="F460" s="170"/>
      <c r="G460" s="170"/>
      <c r="H460" s="170"/>
      <c r="I460" s="170"/>
      <c r="J460" s="170"/>
      <c r="K460" s="170"/>
      <c r="L460" s="170"/>
      <c r="M460" s="170"/>
      <c r="N460" s="170"/>
      <c r="O460" s="170"/>
      <c r="P460" s="170"/>
      <c r="Q460" s="170"/>
      <c r="R460" s="170"/>
      <c r="S460" s="170"/>
      <c r="T460" s="170"/>
      <c r="U460" s="170"/>
      <c r="V460" s="170"/>
      <c r="W460" s="170"/>
      <c r="X460" s="170"/>
      <c r="Y460" s="170"/>
      <c r="Z460" s="170"/>
      <c r="AA460" s="170"/>
    </row>
    <row r="461" spans="1:27" ht="15.75" customHeight="1" x14ac:dyDescent="0.2">
      <c r="A461" s="170"/>
      <c r="B461" s="170"/>
      <c r="C461" s="170"/>
      <c r="D461" s="170"/>
      <c r="E461" s="170"/>
      <c r="F461" s="170"/>
      <c r="G461" s="170"/>
      <c r="H461" s="170"/>
      <c r="I461" s="170"/>
      <c r="J461" s="170"/>
      <c r="K461" s="170"/>
      <c r="L461" s="170"/>
      <c r="M461" s="170"/>
      <c r="N461" s="170"/>
      <c r="O461" s="170"/>
      <c r="P461" s="170"/>
      <c r="Q461" s="170"/>
      <c r="R461" s="170"/>
      <c r="S461" s="170"/>
      <c r="T461" s="170"/>
      <c r="U461" s="170"/>
      <c r="V461" s="170"/>
      <c r="W461" s="170"/>
      <c r="X461" s="170"/>
      <c r="Y461" s="170"/>
      <c r="Z461" s="170"/>
      <c r="AA461" s="170"/>
    </row>
    <row r="462" spans="1:27" ht="15.75" customHeight="1" x14ac:dyDescent="0.2">
      <c r="A462" s="170"/>
      <c r="B462" s="170"/>
      <c r="C462" s="170"/>
      <c r="D462" s="170"/>
      <c r="E462" s="170"/>
      <c r="F462" s="170"/>
      <c r="G462" s="170"/>
      <c r="H462" s="170"/>
      <c r="I462" s="170"/>
      <c r="J462" s="170"/>
      <c r="K462" s="170"/>
      <c r="L462" s="170"/>
      <c r="M462" s="170"/>
      <c r="N462" s="170"/>
      <c r="O462" s="170"/>
      <c r="P462" s="170"/>
      <c r="Q462" s="170"/>
      <c r="R462" s="170"/>
      <c r="S462" s="170"/>
      <c r="T462" s="170"/>
      <c r="U462" s="170"/>
      <c r="V462" s="170"/>
      <c r="W462" s="170"/>
      <c r="X462" s="170"/>
      <c r="Y462" s="170"/>
      <c r="Z462" s="170"/>
      <c r="AA462" s="170"/>
    </row>
    <row r="463" spans="1:27" ht="15.75" customHeight="1" x14ac:dyDescent="0.2">
      <c r="A463" s="170"/>
      <c r="B463" s="170"/>
      <c r="C463" s="170"/>
      <c r="D463" s="170"/>
      <c r="E463" s="170"/>
      <c r="F463" s="170"/>
      <c r="G463" s="170"/>
      <c r="H463" s="170"/>
      <c r="I463" s="170"/>
      <c r="J463" s="170"/>
      <c r="K463" s="170"/>
      <c r="L463" s="170"/>
      <c r="M463" s="170"/>
      <c r="N463" s="170"/>
      <c r="O463" s="170"/>
      <c r="P463" s="170"/>
      <c r="Q463" s="170"/>
      <c r="R463" s="170"/>
      <c r="S463" s="170"/>
      <c r="T463" s="170"/>
      <c r="U463" s="170"/>
      <c r="V463" s="170"/>
      <c r="W463" s="170"/>
      <c r="X463" s="170"/>
      <c r="Y463" s="170"/>
      <c r="Z463" s="170"/>
      <c r="AA463" s="170"/>
    </row>
    <row r="464" spans="1:27" ht="15.75" customHeight="1" x14ac:dyDescent="0.2">
      <c r="A464" s="170"/>
      <c r="B464" s="170"/>
      <c r="C464" s="170"/>
      <c r="D464" s="170"/>
      <c r="E464" s="170"/>
      <c r="F464" s="170"/>
      <c r="G464" s="170"/>
      <c r="H464" s="170"/>
      <c r="I464" s="170"/>
      <c r="J464" s="170"/>
      <c r="K464" s="170"/>
      <c r="L464" s="170"/>
      <c r="M464" s="170"/>
      <c r="N464" s="170"/>
      <c r="O464" s="170"/>
      <c r="P464" s="170"/>
      <c r="Q464" s="170"/>
      <c r="R464" s="170"/>
      <c r="S464" s="170"/>
      <c r="T464" s="170"/>
      <c r="U464" s="170"/>
      <c r="V464" s="170"/>
      <c r="W464" s="170"/>
      <c r="X464" s="170"/>
      <c r="Y464" s="170"/>
      <c r="Z464" s="170"/>
      <c r="AA464" s="170"/>
    </row>
    <row r="465" spans="1:27" ht="15.75" customHeight="1" x14ac:dyDescent="0.2">
      <c r="A465" s="170"/>
      <c r="B465" s="170"/>
      <c r="C465" s="170"/>
      <c r="D465" s="170"/>
      <c r="E465" s="170"/>
      <c r="F465" s="170"/>
      <c r="G465" s="170"/>
      <c r="H465" s="170"/>
      <c r="I465" s="170"/>
      <c r="J465" s="170"/>
      <c r="K465" s="170"/>
      <c r="L465" s="170"/>
      <c r="M465" s="170"/>
      <c r="N465" s="170"/>
      <c r="O465" s="170"/>
      <c r="P465" s="170"/>
      <c r="Q465" s="170"/>
      <c r="R465" s="170"/>
      <c r="S465" s="170"/>
      <c r="T465" s="170"/>
      <c r="U465" s="170"/>
      <c r="V465" s="170"/>
      <c r="W465" s="170"/>
      <c r="X465" s="170"/>
      <c r="Y465" s="170"/>
      <c r="Z465" s="170"/>
      <c r="AA465" s="170"/>
    </row>
    <row r="466" spans="1:27" ht="15.75" customHeight="1" x14ac:dyDescent="0.2">
      <c r="A466" s="170"/>
      <c r="B466" s="170"/>
      <c r="C466" s="170"/>
      <c r="D466" s="170"/>
      <c r="E466" s="170"/>
      <c r="F466" s="170"/>
      <c r="G466" s="170"/>
      <c r="H466" s="170"/>
      <c r="I466" s="170"/>
      <c r="J466" s="170"/>
      <c r="K466" s="170"/>
      <c r="L466" s="170"/>
      <c r="M466" s="170"/>
      <c r="N466" s="170"/>
      <c r="O466" s="170"/>
      <c r="P466" s="170"/>
      <c r="Q466" s="170"/>
      <c r="R466" s="170"/>
      <c r="S466" s="170"/>
      <c r="T466" s="170"/>
      <c r="U466" s="170"/>
      <c r="V466" s="170"/>
      <c r="W466" s="170"/>
      <c r="X466" s="170"/>
      <c r="Y466" s="170"/>
      <c r="Z466" s="170"/>
      <c r="AA466" s="170"/>
    </row>
    <row r="467" spans="1:27" ht="15.75" customHeight="1" x14ac:dyDescent="0.2">
      <c r="A467" s="170"/>
      <c r="B467" s="170"/>
      <c r="C467" s="170"/>
      <c r="D467" s="170"/>
      <c r="E467" s="170"/>
      <c r="F467" s="170"/>
      <c r="G467" s="170"/>
      <c r="H467" s="170"/>
      <c r="I467" s="170"/>
      <c r="J467" s="170"/>
      <c r="K467" s="170"/>
      <c r="L467" s="170"/>
      <c r="M467" s="170"/>
      <c r="N467" s="170"/>
      <c r="O467" s="170"/>
      <c r="P467" s="170"/>
      <c r="Q467" s="170"/>
      <c r="R467" s="170"/>
      <c r="S467" s="170"/>
      <c r="T467" s="170"/>
      <c r="U467" s="170"/>
      <c r="V467" s="170"/>
      <c r="W467" s="170"/>
      <c r="X467" s="170"/>
      <c r="Y467" s="170"/>
      <c r="Z467" s="170"/>
      <c r="AA467" s="170"/>
    </row>
    <row r="468" spans="1:27" ht="15.75" customHeight="1" x14ac:dyDescent="0.2">
      <c r="A468" s="170"/>
      <c r="B468" s="170"/>
      <c r="C468" s="170"/>
      <c r="D468" s="170"/>
      <c r="E468" s="170"/>
      <c r="F468" s="170"/>
      <c r="G468" s="170"/>
      <c r="H468" s="170"/>
      <c r="I468" s="170"/>
      <c r="J468" s="170"/>
      <c r="K468" s="170"/>
      <c r="L468" s="170"/>
      <c r="M468" s="170"/>
      <c r="N468" s="170"/>
      <c r="O468" s="170"/>
      <c r="P468" s="170"/>
      <c r="Q468" s="170"/>
      <c r="R468" s="170"/>
      <c r="S468" s="170"/>
      <c r="T468" s="170"/>
      <c r="U468" s="170"/>
      <c r="V468" s="170"/>
      <c r="W468" s="170"/>
      <c r="X468" s="170"/>
      <c r="Y468" s="170"/>
      <c r="Z468" s="170"/>
      <c r="AA468" s="170"/>
    </row>
    <row r="469" spans="1:27" ht="15.75" customHeight="1" x14ac:dyDescent="0.2">
      <c r="A469" s="170"/>
      <c r="B469" s="170"/>
      <c r="C469" s="170"/>
      <c r="D469" s="170"/>
      <c r="E469" s="170"/>
      <c r="F469" s="170"/>
      <c r="G469" s="170"/>
      <c r="H469" s="170"/>
      <c r="I469" s="170"/>
      <c r="J469" s="170"/>
      <c r="K469" s="170"/>
      <c r="L469" s="170"/>
      <c r="M469" s="170"/>
      <c r="N469" s="170"/>
      <c r="O469" s="170"/>
      <c r="P469" s="170"/>
      <c r="Q469" s="170"/>
      <c r="R469" s="170"/>
      <c r="S469" s="170"/>
      <c r="T469" s="170"/>
      <c r="U469" s="170"/>
      <c r="V469" s="170"/>
      <c r="W469" s="170"/>
      <c r="X469" s="170"/>
      <c r="Y469" s="170"/>
      <c r="Z469" s="170"/>
      <c r="AA469" s="170"/>
    </row>
    <row r="470" spans="1:27" ht="15.75" customHeight="1" x14ac:dyDescent="0.2">
      <c r="A470" s="170"/>
      <c r="B470" s="170"/>
      <c r="C470" s="170"/>
      <c r="D470" s="170"/>
      <c r="E470" s="170"/>
      <c r="F470" s="170"/>
      <c r="G470" s="170"/>
      <c r="H470" s="170"/>
      <c r="I470" s="170"/>
      <c r="J470" s="170"/>
      <c r="K470" s="170"/>
      <c r="L470" s="170"/>
      <c r="M470" s="170"/>
      <c r="N470" s="170"/>
      <c r="O470" s="170"/>
      <c r="P470" s="170"/>
      <c r="Q470" s="170"/>
      <c r="R470" s="170"/>
      <c r="S470" s="170"/>
      <c r="T470" s="170"/>
      <c r="U470" s="170"/>
      <c r="V470" s="170"/>
      <c r="W470" s="170"/>
      <c r="X470" s="170"/>
      <c r="Y470" s="170"/>
      <c r="Z470" s="170"/>
      <c r="AA470" s="170"/>
    </row>
    <row r="471" spans="1:27" ht="15.75" customHeight="1" x14ac:dyDescent="0.2">
      <c r="A471" s="170"/>
      <c r="B471" s="170"/>
      <c r="C471" s="170"/>
      <c r="D471" s="170"/>
      <c r="E471" s="170"/>
      <c r="F471" s="170"/>
      <c r="G471" s="170"/>
      <c r="H471" s="170"/>
      <c r="I471" s="170"/>
      <c r="J471" s="170"/>
      <c r="K471" s="170"/>
      <c r="L471" s="170"/>
      <c r="M471" s="170"/>
      <c r="N471" s="170"/>
      <c r="O471" s="170"/>
      <c r="P471" s="170"/>
      <c r="Q471" s="170"/>
      <c r="R471" s="170"/>
      <c r="S471" s="170"/>
      <c r="T471" s="170"/>
      <c r="U471" s="170"/>
      <c r="V471" s="170"/>
      <c r="W471" s="170"/>
      <c r="X471" s="170"/>
      <c r="Y471" s="170"/>
      <c r="Z471" s="170"/>
      <c r="AA471" s="170"/>
    </row>
    <row r="472" spans="1:27" ht="15.75" customHeight="1" x14ac:dyDescent="0.2">
      <c r="A472" s="170"/>
      <c r="B472" s="170"/>
      <c r="C472" s="170"/>
      <c r="D472" s="170"/>
      <c r="E472" s="170"/>
      <c r="F472" s="170"/>
      <c r="G472" s="170"/>
      <c r="H472" s="170"/>
      <c r="I472" s="170"/>
      <c r="J472" s="170"/>
      <c r="K472" s="170"/>
      <c r="L472" s="170"/>
      <c r="M472" s="170"/>
      <c r="N472" s="170"/>
      <c r="O472" s="170"/>
      <c r="P472" s="170"/>
      <c r="Q472" s="170"/>
      <c r="R472" s="170"/>
      <c r="S472" s="170"/>
      <c r="T472" s="170"/>
      <c r="U472" s="170"/>
      <c r="V472" s="170"/>
      <c r="W472" s="170"/>
      <c r="X472" s="170"/>
      <c r="Y472" s="170"/>
      <c r="Z472" s="170"/>
      <c r="AA472" s="170"/>
    </row>
    <row r="473" spans="1:27" ht="15.75" customHeight="1" x14ac:dyDescent="0.2">
      <c r="A473" s="170"/>
      <c r="B473" s="170"/>
      <c r="C473" s="170"/>
      <c r="D473" s="170"/>
      <c r="E473" s="170"/>
      <c r="F473" s="170"/>
      <c r="G473" s="170"/>
      <c r="H473" s="170"/>
      <c r="I473" s="170"/>
      <c r="J473" s="170"/>
      <c r="K473" s="170"/>
      <c r="L473" s="170"/>
      <c r="M473" s="170"/>
      <c r="N473" s="170"/>
      <c r="O473" s="170"/>
      <c r="P473" s="170"/>
      <c r="Q473" s="170"/>
      <c r="R473" s="170"/>
      <c r="S473" s="170"/>
      <c r="T473" s="170"/>
      <c r="U473" s="170"/>
      <c r="V473" s="170"/>
      <c r="W473" s="170"/>
      <c r="X473" s="170"/>
      <c r="Y473" s="170"/>
      <c r="Z473" s="170"/>
      <c r="AA473" s="170"/>
    </row>
    <row r="474" spans="1:27" ht="15.75" customHeight="1" x14ac:dyDescent="0.2">
      <c r="A474" s="170"/>
      <c r="B474" s="170"/>
      <c r="C474" s="170"/>
      <c r="D474" s="170"/>
      <c r="E474" s="170"/>
      <c r="F474" s="170"/>
      <c r="G474" s="170"/>
      <c r="H474" s="170"/>
      <c r="I474" s="170"/>
      <c r="J474" s="170"/>
      <c r="K474" s="170"/>
      <c r="L474" s="170"/>
      <c r="M474" s="170"/>
      <c r="N474" s="170"/>
      <c r="O474" s="170"/>
      <c r="P474" s="170"/>
      <c r="Q474" s="170"/>
      <c r="R474" s="170"/>
      <c r="S474" s="170"/>
      <c r="T474" s="170"/>
      <c r="U474" s="170"/>
      <c r="V474" s="170"/>
      <c r="W474" s="170"/>
      <c r="X474" s="170"/>
      <c r="Y474" s="170"/>
      <c r="Z474" s="170"/>
      <c r="AA474" s="170"/>
    </row>
    <row r="475" spans="1:27" ht="15.75" customHeight="1" x14ac:dyDescent="0.2">
      <c r="A475" s="170"/>
      <c r="B475" s="170"/>
      <c r="C475" s="170"/>
      <c r="D475" s="170"/>
      <c r="E475" s="170"/>
      <c r="F475" s="170"/>
      <c r="G475" s="170"/>
      <c r="H475" s="170"/>
      <c r="I475" s="170"/>
      <c r="J475" s="170"/>
      <c r="K475" s="170"/>
      <c r="L475" s="170"/>
      <c r="M475" s="170"/>
      <c r="N475" s="170"/>
      <c r="O475" s="170"/>
      <c r="P475" s="170"/>
      <c r="Q475" s="170"/>
      <c r="R475" s="170"/>
      <c r="S475" s="170"/>
      <c r="T475" s="170"/>
      <c r="U475" s="170"/>
      <c r="V475" s="170"/>
      <c r="W475" s="170"/>
      <c r="X475" s="170"/>
      <c r="Y475" s="170"/>
      <c r="Z475" s="170"/>
      <c r="AA475" s="170"/>
    </row>
    <row r="476" spans="1:27" ht="15.75" customHeight="1" x14ac:dyDescent="0.2">
      <c r="A476" s="170"/>
      <c r="B476" s="170"/>
      <c r="C476" s="170"/>
      <c r="D476" s="170"/>
      <c r="E476" s="170"/>
      <c r="F476" s="170"/>
      <c r="G476" s="170"/>
      <c r="H476" s="170"/>
      <c r="I476" s="170"/>
      <c r="J476" s="170"/>
      <c r="K476" s="170"/>
      <c r="L476" s="170"/>
      <c r="M476" s="170"/>
      <c r="N476" s="170"/>
      <c r="O476" s="170"/>
      <c r="P476" s="170"/>
      <c r="Q476" s="170"/>
      <c r="R476" s="170"/>
      <c r="S476" s="170"/>
      <c r="T476" s="170"/>
      <c r="U476" s="170"/>
      <c r="V476" s="170"/>
      <c r="W476" s="170"/>
      <c r="X476" s="170"/>
      <c r="Y476" s="170"/>
      <c r="Z476" s="170"/>
      <c r="AA476" s="170"/>
    </row>
    <row r="477" spans="1:27" ht="15.75" customHeight="1" x14ac:dyDescent="0.2">
      <c r="A477" s="170"/>
      <c r="B477" s="170"/>
      <c r="C477" s="170"/>
      <c r="D477" s="170"/>
      <c r="E477" s="170"/>
      <c r="F477" s="170"/>
      <c r="G477" s="170"/>
      <c r="H477" s="170"/>
      <c r="I477" s="170"/>
      <c r="J477" s="170"/>
      <c r="K477" s="170"/>
      <c r="L477" s="170"/>
      <c r="M477" s="170"/>
      <c r="N477" s="170"/>
      <c r="O477" s="170"/>
      <c r="P477" s="170"/>
      <c r="Q477" s="170"/>
      <c r="R477" s="170"/>
      <c r="S477" s="170"/>
      <c r="T477" s="170"/>
      <c r="U477" s="170"/>
      <c r="V477" s="170"/>
      <c r="W477" s="170"/>
      <c r="X477" s="170"/>
      <c r="Y477" s="170"/>
      <c r="Z477" s="170"/>
      <c r="AA477" s="170"/>
    </row>
    <row r="478" spans="1:27" ht="15.75" customHeight="1" x14ac:dyDescent="0.2">
      <c r="A478" s="170"/>
      <c r="B478" s="170"/>
      <c r="C478" s="170"/>
      <c r="D478" s="170"/>
      <c r="E478" s="170"/>
      <c r="F478" s="170"/>
      <c r="G478" s="170"/>
      <c r="H478" s="170"/>
      <c r="I478" s="170"/>
      <c r="J478" s="170"/>
      <c r="K478" s="170"/>
      <c r="L478" s="170"/>
      <c r="M478" s="170"/>
      <c r="N478" s="170"/>
      <c r="O478" s="170"/>
      <c r="P478" s="170"/>
      <c r="Q478" s="170"/>
      <c r="R478" s="170"/>
      <c r="S478" s="170"/>
      <c r="T478" s="170"/>
      <c r="U478" s="170"/>
      <c r="V478" s="170"/>
      <c r="W478" s="170"/>
      <c r="X478" s="170"/>
      <c r="Y478" s="170"/>
      <c r="Z478" s="170"/>
      <c r="AA478" s="170"/>
    </row>
    <row r="479" spans="1:27" ht="15.75" customHeight="1" x14ac:dyDescent="0.2">
      <c r="A479" s="170"/>
      <c r="B479" s="170"/>
      <c r="C479" s="170"/>
      <c r="D479" s="170"/>
      <c r="E479" s="170"/>
      <c r="F479" s="170"/>
      <c r="G479" s="170"/>
      <c r="H479" s="170"/>
      <c r="I479" s="170"/>
      <c r="J479" s="170"/>
      <c r="K479" s="170"/>
      <c r="L479" s="170"/>
      <c r="M479" s="170"/>
      <c r="N479" s="170"/>
      <c r="O479" s="170"/>
      <c r="P479" s="170"/>
      <c r="Q479" s="170"/>
      <c r="R479" s="170"/>
      <c r="S479" s="170"/>
      <c r="T479" s="170"/>
      <c r="U479" s="170"/>
      <c r="V479" s="170"/>
      <c r="W479" s="170"/>
      <c r="X479" s="170"/>
      <c r="Y479" s="170"/>
      <c r="Z479" s="170"/>
      <c r="AA479" s="170"/>
    </row>
    <row r="480" spans="1:27" ht="15.75" customHeight="1" x14ac:dyDescent="0.2">
      <c r="A480" s="170"/>
      <c r="B480" s="170"/>
      <c r="C480" s="170"/>
      <c r="D480" s="170"/>
      <c r="E480" s="170"/>
      <c r="F480" s="170"/>
      <c r="G480" s="170"/>
      <c r="H480" s="170"/>
      <c r="I480" s="170"/>
      <c r="J480" s="170"/>
      <c r="K480" s="170"/>
      <c r="L480" s="170"/>
      <c r="M480" s="170"/>
      <c r="N480" s="170"/>
      <c r="O480" s="170"/>
      <c r="P480" s="170"/>
      <c r="Q480" s="170"/>
      <c r="R480" s="170"/>
      <c r="S480" s="170"/>
      <c r="T480" s="170"/>
      <c r="U480" s="170"/>
      <c r="V480" s="170"/>
      <c r="W480" s="170"/>
      <c r="X480" s="170"/>
      <c r="Y480" s="170"/>
      <c r="Z480" s="170"/>
      <c r="AA480" s="170"/>
    </row>
    <row r="481" spans="1:27" ht="15.75" customHeight="1" x14ac:dyDescent="0.2">
      <c r="A481" s="170"/>
      <c r="B481" s="170"/>
      <c r="C481" s="170"/>
      <c r="D481" s="170"/>
      <c r="E481" s="170"/>
      <c r="F481" s="170"/>
      <c r="G481" s="170"/>
      <c r="H481" s="170"/>
      <c r="I481" s="170"/>
      <c r="J481" s="170"/>
      <c r="K481" s="170"/>
      <c r="L481" s="170"/>
      <c r="M481" s="170"/>
      <c r="N481" s="170"/>
      <c r="O481" s="170"/>
      <c r="P481" s="170"/>
      <c r="Q481" s="170"/>
      <c r="R481" s="170"/>
      <c r="S481" s="170"/>
      <c r="T481" s="170"/>
      <c r="U481" s="170"/>
      <c r="V481" s="170"/>
      <c r="W481" s="170"/>
      <c r="X481" s="170"/>
      <c r="Y481" s="170"/>
      <c r="Z481" s="170"/>
      <c r="AA481" s="170"/>
    </row>
    <row r="482" spans="1:27" ht="15.75" customHeight="1" x14ac:dyDescent="0.2">
      <c r="A482" s="170"/>
      <c r="B482" s="170"/>
      <c r="C482" s="170"/>
      <c r="D482" s="170"/>
      <c r="E482" s="170"/>
      <c r="F482" s="170"/>
      <c r="G482" s="170"/>
      <c r="H482" s="170"/>
      <c r="I482" s="170"/>
      <c r="J482" s="170"/>
      <c r="K482" s="170"/>
      <c r="L482" s="170"/>
      <c r="M482" s="170"/>
      <c r="N482" s="170"/>
      <c r="O482" s="170"/>
      <c r="P482" s="170"/>
      <c r="Q482" s="170"/>
      <c r="R482" s="170"/>
      <c r="S482" s="170"/>
      <c r="T482" s="170"/>
      <c r="U482" s="170"/>
      <c r="V482" s="170"/>
      <c r="W482" s="170"/>
      <c r="X482" s="170"/>
      <c r="Y482" s="170"/>
      <c r="Z482" s="170"/>
      <c r="AA482" s="170"/>
    </row>
    <row r="483" spans="1:27" ht="15.75" customHeight="1" x14ac:dyDescent="0.2">
      <c r="A483" s="170"/>
      <c r="B483" s="170"/>
      <c r="C483" s="170"/>
      <c r="D483" s="170"/>
      <c r="E483" s="170"/>
      <c r="F483" s="170"/>
      <c r="G483" s="170"/>
      <c r="H483" s="170"/>
      <c r="I483" s="170"/>
      <c r="J483" s="170"/>
      <c r="K483" s="170"/>
      <c r="L483" s="170"/>
      <c r="M483" s="170"/>
      <c r="N483" s="170"/>
      <c r="O483" s="170"/>
      <c r="P483" s="170"/>
      <c r="Q483" s="170"/>
      <c r="R483" s="170"/>
      <c r="S483" s="170"/>
      <c r="T483" s="170"/>
      <c r="U483" s="170"/>
      <c r="V483" s="170"/>
      <c r="W483" s="170"/>
      <c r="X483" s="170"/>
      <c r="Y483" s="170"/>
      <c r="Z483" s="170"/>
      <c r="AA483" s="170"/>
    </row>
    <row r="484" spans="1:27" ht="15.75" customHeight="1" x14ac:dyDescent="0.2">
      <c r="A484" s="170"/>
      <c r="B484" s="170"/>
      <c r="C484" s="170"/>
      <c r="D484" s="170"/>
      <c r="E484" s="170"/>
      <c r="F484" s="170"/>
      <c r="G484" s="170"/>
      <c r="H484" s="170"/>
      <c r="I484" s="170"/>
      <c r="J484" s="170"/>
      <c r="K484" s="170"/>
      <c r="L484" s="170"/>
      <c r="M484" s="170"/>
      <c r="N484" s="170"/>
      <c r="O484" s="170"/>
      <c r="P484" s="170"/>
      <c r="Q484" s="170"/>
      <c r="R484" s="170"/>
      <c r="S484" s="170"/>
      <c r="T484" s="170"/>
      <c r="U484" s="170"/>
      <c r="V484" s="170"/>
      <c r="W484" s="170"/>
      <c r="X484" s="170"/>
      <c r="Y484" s="170"/>
      <c r="Z484" s="170"/>
      <c r="AA484" s="170"/>
    </row>
    <row r="485" spans="1:27" ht="15.75" customHeight="1" x14ac:dyDescent="0.2">
      <c r="A485" s="170"/>
      <c r="B485" s="170"/>
      <c r="C485" s="170"/>
      <c r="D485" s="170"/>
      <c r="E485" s="170"/>
      <c r="F485" s="170"/>
      <c r="G485" s="170"/>
      <c r="H485" s="170"/>
      <c r="I485" s="170"/>
      <c r="J485" s="170"/>
      <c r="K485" s="170"/>
      <c r="L485" s="170"/>
      <c r="M485" s="170"/>
      <c r="N485" s="170"/>
      <c r="O485" s="170"/>
      <c r="P485" s="170"/>
      <c r="Q485" s="170"/>
      <c r="R485" s="170"/>
      <c r="S485" s="170"/>
      <c r="T485" s="170"/>
      <c r="U485" s="170"/>
      <c r="V485" s="170"/>
      <c r="W485" s="170"/>
      <c r="X485" s="170"/>
      <c r="Y485" s="170"/>
      <c r="Z485" s="170"/>
      <c r="AA485" s="170"/>
    </row>
    <row r="486" spans="1:27" ht="15.75" customHeight="1" x14ac:dyDescent="0.2">
      <c r="A486" s="170"/>
      <c r="B486" s="170"/>
      <c r="C486" s="170"/>
      <c r="D486" s="170"/>
      <c r="E486" s="170"/>
      <c r="F486" s="170"/>
      <c r="G486" s="170"/>
      <c r="H486" s="170"/>
      <c r="I486" s="170"/>
      <c r="J486" s="170"/>
      <c r="K486" s="170"/>
      <c r="L486" s="170"/>
      <c r="M486" s="170"/>
      <c r="N486" s="170"/>
      <c r="O486" s="170"/>
      <c r="P486" s="170"/>
      <c r="Q486" s="170"/>
      <c r="R486" s="170"/>
      <c r="S486" s="170"/>
      <c r="T486" s="170"/>
      <c r="U486" s="170"/>
      <c r="V486" s="170"/>
      <c r="W486" s="170"/>
      <c r="X486" s="170"/>
      <c r="Y486" s="170"/>
      <c r="Z486" s="170"/>
      <c r="AA486" s="170"/>
    </row>
    <row r="487" spans="1:27" ht="15.75" customHeight="1" x14ac:dyDescent="0.2">
      <c r="A487" s="170"/>
      <c r="B487" s="170"/>
      <c r="C487" s="170"/>
      <c r="D487" s="170"/>
      <c r="E487" s="170"/>
      <c r="F487" s="170"/>
      <c r="G487" s="170"/>
      <c r="H487" s="170"/>
      <c r="I487" s="170"/>
      <c r="J487" s="170"/>
      <c r="K487" s="170"/>
      <c r="L487" s="170"/>
      <c r="M487" s="170"/>
      <c r="N487" s="170"/>
      <c r="O487" s="170"/>
      <c r="P487" s="170"/>
      <c r="Q487" s="170"/>
      <c r="R487" s="170"/>
      <c r="S487" s="170"/>
      <c r="T487" s="170"/>
      <c r="U487" s="170"/>
      <c r="V487" s="170"/>
      <c r="W487" s="170"/>
      <c r="X487" s="170"/>
      <c r="Y487" s="170"/>
      <c r="Z487" s="170"/>
      <c r="AA487" s="170"/>
    </row>
    <row r="488" spans="1:27" ht="15.75" customHeight="1" x14ac:dyDescent="0.2">
      <c r="A488" s="170"/>
      <c r="B488" s="170"/>
      <c r="C488" s="170"/>
      <c r="D488" s="170"/>
      <c r="E488" s="170"/>
      <c r="F488" s="170"/>
      <c r="G488" s="170"/>
      <c r="H488" s="170"/>
      <c r="I488" s="170"/>
      <c r="J488" s="170"/>
      <c r="K488" s="170"/>
      <c r="L488" s="170"/>
      <c r="M488" s="170"/>
      <c r="N488" s="170"/>
      <c r="O488" s="170"/>
      <c r="P488" s="170"/>
      <c r="Q488" s="170"/>
      <c r="R488" s="170"/>
      <c r="S488" s="170"/>
      <c r="T488" s="170"/>
      <c r="U488" s="170"/>
      <c r="V488" s="170"/>
      <c r="W488" s="170"/>
      <c r="X488" s="170"/>
      <c r="Y488" s="170"/>
      <c r="Z488" s="170"/>
      <c r="AA488" s="170"/>
    </row>
    <row r="489" spans="1:27" ht="15.75" customHeight="1" x14ac:dyDescent="0.2">
      <c r="A489" s="170"/>
      <c r="B489" s="170"/>
      <c r="C489" s="170"/>
      <c r="D489" s="170"/>
      <c r="E489" s="170"/>
      <c r="F489" s="170"/>
      <c r="G489" s="170"/>
      <c r="H489" s="170"/>
      <c r="I489" s="170"/>
      <c r="J489" s="170"/>
      <c r="K489" s="170"/>
      <c r="L489" s="170"/>
      <c r="M489" s="170"/>
      <c r="N489" s="170"/>
      <c r="O489" s="170"/>
      <c r="P489" s="170"/>
      <c r="Q489" s="170"/>
      <c r="R489" s="170"/>
      <c r="S489" s="170"/>
      <c r="T489" s="170"/>
      <c r="U489" s="170"/>
      <c r="V489" s="170"/>
      <c r="W489" s="170"/>
      <c r="X489" s="170"/>
      <c r="Y489" s="170"/>
      <c r="Z489" s="170"/>
      <c r="AA489" s="170"/>
    </row>
    <row r="490" spans="1:27" ht="15.75" customHeight="1" x14ac:dyDescent="0.2">
      <c r="A490" s="170"/>
      <c r="B490" s="170"/>
      <c r="C490" s="170"/>
      <c r="D490" s="170"/>
      <c r="E490" s="170"/>
      <c r="F490" s="170"/>
      <c r="G490" s="170"/>
      <c r="H490" s="170"/>
      <c r="I490" s="170"/>
      <c r="J490" s="170"/>
      <c r="K490" s="170"/>
      <c r="L490" s="170"/>
      <c r="M490" s="170"/>
      <c r="N490" s="170"/>
      <c r="O490" s="170"/>
      <c r="P490" s="170"/>
      <c r="Q490" s="170"/>
      <c r="R490" s="170"/>
      <c r="S490" s="170"/>
      <c r="T490" s="170"/>
      <c r="U490" s="170"/>
      <c r="V490" s="170"/>
      <c r="W490" s="170"/>
      <c r="X490" s="170"/>
      <c r="Y490" s="170"/>
      <c r="Z490" s="170"/>
      <c r="AA490" s="170"/>
    </row>
    <row r="491" spans="1:27" ht="15.75" customHeight="1" x14ac:dyDescent="0.2">
      <c r="A491" s="170"/>
      <c r="B491" s="170"/>
      <c r="C491" s="170"/>
      <c r="D491" s="170"/>
      <c r="E491" s="170"/>
      <c r="F491" s="170"/>
      <c r="G491" s="170"/>
      <c r="H491" s="170"/>
      <c r="I491" s="170"/>
      <c r="J491" s="170"/>
      <c r="K491" s="170"/>
      <c r="L491" s="170"/>
      <c r="M491" s="170"/>
      <c r="N491" s="170"/>
      <c r="O491" s="170"/>
      <c r="P491" s="170"/>
      <c r="Q491" s="170"/>
      <c r="R491" s="170"/>
      <c r="S491" s="170"/>
      <c r="T491" s="170"/>
      <c r="U491" s="170"/>
      <c r="V491" s="170"/>
      <c r="W491" s="170"/>
      <c r="X491" s="170"/>
      <c r="Y491" s="170"/>
      <c r="Z491" s="170"/>
      <c r="AA491" s="170"/>
    </row>
    <row r="492" spans="1:27" ht="15.75" customHeight="1" x14ac:dyDescent="0.2">
      <c r="A492" s="170"/>
      <c r="B492" s="170"/>
      <c r="C492" s="170"/>
      <c r="D492" s="170"/>
      <c r="E492" s="170"/>
      <c r="F492" s="170"/>
      <c r="G492" s="170"/>
      <c r="H492" s="170"/>
      <c r="I492" s="170"/>
      <c r="J492" s="170"/>
      <c r="K492" s="170"/>
      <c r="L492" s="170"/>
      <c r="M492" s="170"/>
      <c r="N492" s="170"/>
      <c r="O492" s="170"/>
      <c r="P492" s="170"/>
      <c r="Q492" s="170"/>
      <c r="R492" s="170"/>
      <c r="S492" s="170"/>
      <c r="T492" s="170"/>
      <c r="U492" s="170"/>
      <c r="V492" s="170"/>
      <c r="W492" s="170"/>
      <c r="X492" s="170"/>
      <c r="Y492" s="170"/>
      <c r="Z492" s="170"/>
      <c r="AA492" s="170"/>
    </row>
    <row r="493" spans="1:27" ht="15.75" customHeight="1" x14ac:dyDescent="0.2">
      <c r="A493" s="170"/>
      <c r="B493" s="170"/>
      <c r="C493" s="170"/>
      <c r="D493" s="170"/>
      <c r="E493" s="170"/>
      <c r="F493" s="170"/>
      <c r="G493" s="170"/>
      <c r="H493" s="170"/>
      <c r="I493" s="170"/>
      <c r="J493" s="170"/>
      <c r="K493" s="170"/>
      <c r="L493" s="170"/>
      <c r="M493" s="170"/>
      <c r="N493" s="170"/>
      <c r="O493" s="170"/>
      <c r="P493" s="170"/>
      <c r="Q493" s="170"/>
      <c r="R493" s="170"/>
      <c r="S493" s="170"/>
      <c r="T493" s="170"/>
      <c r="U493" s="170"/>
      <c r="V493" s="170"/>
      <c r="W493" s="170"/>
      <c r="X493" s="170"/>
      <c r="Y493" s="170"/>
      <c r="Z493" s="170"/>
      <c r="AA493" s="170"/>
    </row>
    <row r="494" spans="1:27" ht="15.75" customHeight="1" x14ac:dyDescent="0.2">
      <c r="A494" s="170"/>
      <c r="B494" s="170"/>
      <c r="C494" s="170"/>
      <c r="D494" s="170"/>
      <c r="E494" s="170"/>
      <c r="F494" s="170"/>
      <c r="G494" s="170"/>
      <c r="H494" s="170"/>
      <c r="I494" s="170"/>
      <c r="J494" s="170"/>
      <c r="K494" s="170"/>
      <c r="L494" s="170"/>
      <c r="M494" s="170"/>
      <c r="N494" s="170"/>
      <c r="O494" s="170"/>
      <c r="P494" s="170"/>
      <c r="Q494" s="170"/>
      <c r="R494" s="170"/>
      <c r="S494" s="170"/>
      <c r="T494" s="170"/>
      <c r="U494" s="170"/>
      <c r="V494" s="170"/>
      <c r="W494" s="170"/>
      <c r="X494" s="170"/>
      <c r="Y494" s="170"/>
      <c r="Z494" s="170"/>
      <c r="AA494" s="170"/>
    </row>
    <row r="495" spans="1:27" ht="15.75" customHeight="1" x14ac:dyDescent="0.2">
      <c r="A495" s="170"/>
      <c r="B495" s="170"/>
      <c r="C495" s="170"/>
      <c r="D495" s="170"/>
      <c r="E495" s="170"/>
      <c r="F495" s="170"/>
      <c r="G495" s="170"/>
      <c r="H495" s="170"/>
      <c r="I495" s="170"/>
      <c r="J495" s="170"/>
      <c r="K495" s="170"/>
      <c r="L495" s="170"/>
      <c r="M495" s="170"/>
      <c r="N495" s="170"/>
      <c r="O495" s="170"/>
      <c r="P495" s="170"/>
      <c r="Q495" s="170"/>
      <c r="R495" s="170"/>
      <c r="S495" s="170"/>
      <c r="T495" s="170"/>
      <c r="U495" s="170"/>
      <c r="V495" s="170"/>
      <c r="W495" s="170"/>
      <c r="X495" s="170"/>
      <c r="Y495" s="170"/>
      <c r="Z495" s="170"/>
      <c r="AA495" s="170"/>
    </row>
    <row r="496" spans="1:27" ht="15.75" customHeight="1" x14ac:dyDescent="0.2">
      <c r="A496" s="170"/>
      <c r="B496" s="170"/>
      <c r="C496" s="170"/>
      <c r="D496" s="170"/>
      <c r="E496" s="170"/>
      <c r="F496" s="170"/>
      <c r="G496" s="170"/>
      <c r="H496" s="170"/>
      <c r="I496" s="170"/>
      <c r="J496" s="170"/>
      <c r="K496" s="170"/>
      <c r="L496" s="170"/>
      <c r="M496" s="170"/>
      <c r="N496" s="170"/>
      <c r="O496" s="170"/>
      <c r="P496" s="170"/>
      <c r="Q496" s="170"/>
      <c r="R496" s="170"/>
      <c r="S496" s="170"/>
      <c r="T496" s="170"/>
      <c r="U496" s="170"/>
      <c r="V496" s="170"/>
      <c r="W496" s="170"/>
      <c r="X496" s="170"/>
      <c r="Y496" s="170"/>
      <c r="Z496" s="170"/>
      <c r="AA496" s="170"/>
    </row>
    <row r="497" spans="1:27" ht="15.75" customHeight="1" x14ac:dyDescent="0.2">
      <c r="A497" s="170"/>
      <c r="B497" s="170"/>
      <c r="C497" s="170"/>
      <c r="D497" s="170"/>
      <c r="E497" s="170"/>
      <c r="F497" s="170"/>
      <c r="G497" s="170"/>
      <c r="H497" s="170"/>
      <c r="I497" s="170"/>
      <c r="J497" s="170"/>
      <c r="K497" s="170"/>
      <c r="L497" s="170"/>
      <c r="M497" s="170"/>
      <c r="N497" s="170"/>
      <c r="O497" s="170"/>
      <c r="P497" s="170"/>
      <c r="Q497" s="170"/>
      <c r="R497" s="170"/>
      <c r="S497" s="170"/>
      <c r="T497" s="170"/>
      <c r="U497" s="170"/>
      <c r="V497" s="170"/>
      <c r="W497" s="170"/>
      <c r="X497" s="170"/>
      <c r="Y497" s="170"/>
      <c r="Z497" s="170"/>
      <c r="AA497" s="170"/>
    </row>
    <row r="498" spans="1:27" ht="15.75" customHeight="1" x14ac:dyDescent="0.2">
      <c r="A498" s="170"/>
      <c r="B498" s="170"/>
      <c r="C498" s="170"/>
      <c r="D498" s="170"/>
      <c r="E498" s="170"/>
      <c r="F498" s="170"/>
      <c r="G498" s="170"/>
      <c r="H498" s="170"/>
      <c r="I498" s="170"/>
      <c r="J498" s="170"/>
      <c r="K498" s="170"/>
      <c r="L498" s="170"/>
      <c r="M498" s="170"/>
      <c r="N498" s="170"/>
      <c r="O498" s="170"/>
      <c r="P498" s="170"/>
      <c r="Q498" s="170"/>
      <c r="R498" s="170"/>
      <c r="S498" s="170"/>
      <c r="T498" s="170"/>
      <c r="U498" s="170"/>
      <c r="V498" s="170"/>
      <c r="W498" s="170"/>
      <c r="X498" s="170"/>
      <c r="Y498" s="170"/>
      <c r="Z498" s="170"/>
      <c r="AA498" s="170"/>
    </row>
    <row r="499" spans="1:27" ht="15.75" customHeight="1" x14ac:dyDescent="0.2">
      <c r="A499" s="170"/>
      <c r="B499" s="170"/>
      <c r="C499" s="170"/>
      <c r="D499" s="170"/>
      <c r="E499" s="170"/>
      <c r="F499" s="170"/>
      <c r="G499" s="170"/>
      <c r="H499" s="170"/>
      <c r="I499" s="170"/>
      <c r="J499" s="170"/>
      <c r="K499" s="170"/>
      <c r="L499" s="170"/>
      <c r="M499" s="170"/>
      <c r="N499" s="170"/>
      <c r="O499" s="170"/>
      <c r="P499" s="170"/>
      <c r="Q499" s="170"/>
      <c r="R499" s="170"/>
      <c r="S499" s="170"/>
      <c r="T499" s="170"/>
      <c r="U499" s="170"/>
      <c r="V499" s="170"/>
      <c r="W499" s="170"/>
      <c r="X499" s="170"/>
      <c r="Y499" s="170"/>
      <c r="Z499" s="170"/>
      <c r="AA499" s="170"/>
    </row>
    <row r="500" spans="1:27" ht="15.75" customHeight="1" x14ac:dyDescent="0.2">
      <c r="A500" s="170"/>
      <c r="B500" s="170"/>
      <c r="C500" s="170"/>
      <c r="D500" s="170"/>
      <c r="E500" s="170"/>
      <c r="F500" s="170"/>
      <c r="G500" s="170"/>
      <c r="H500" s="170"/>
      <c r="I500" s="170"/>
      <c r="J500" s="170"/>
      <c r="K500" s="170"/>
      <c r="L500" s="170"/>
      <c r="M500" s="170"/>
      <c r="N500" s="170"/>
      <c r="O500" s="170"/>
      <c r="P500" s="170"/>
      <c r="Q500" s="170"/>
      <c r="R500" s="170"/>
      <c r="S500" s="170"/>
      <c r="T500" s="170"/>
      <c r="U500" s="170"/>
      <c r="V500" s="170"/>
      <c r="W500" s="170"/>
      <c r="X500" s="170"/>
      <c r="Y500" s="170"/>
      <c r="Z500" s="170"/>
      <c r="AA500" s="170"/>
    </row>
    <row r="501" spans="1:27" ht="15.75" customHeight="1" x14ac:dyDescent="0.2">
      <c r="A501" s="170"/>
      <c r="B501" s="170"/>
      <c r="C501" s="170"/>
      <c r="D501" s="170"/>
      <c r="E501" s="170"/>
      <c r="F501" s="170"/>
      <c r="G501" s="170"/>
      <c r="H501" s="170"/>
      <c r="I501" s="170"/>
      <c r="J501" s="170"/>
      <c r="K501" s="170"/>
      <c r="L501" s="170"/>
      <c r="M501" s="170"/>
      <c r="N501" s="170"/>
      <c r="O501" s="170"/>
      <c r="P501" s="170"/>
      <c r="Q501" s="170"/>
      <c r="R501" s="170"/>
      <c r="S501" s="170"/>
      <c r="T501" s="170"/>
      <c r="U501" s="170"/>
      <c r="V501" s="170"/>
      <c r="W501" s="170"/>
      <c r="X501" s="170"/>
      <c r="Y501" s="170"/>
      <c r="Z501" s="170"/>
      <c r="AA501" s="170"/>
    </row>
    <row r="502" spans="1:27" ht="15.75" customHeight="1" x14ac:dyDescent="0.2">
      <c r="A502" s="170"/>
      <c r="B502" s="170"/>
      <c r="C502" s="170"/>
      <c r="D502" s="170"/>
      <c r="E502" s="170"/>
      <c r="F502" s="170"/>
      <c r="G502" s="170"/>
      <c r="H502" s="170"/>
      <c r="I502" s="170"/>
      <c r="J502" s="170"/>
      <c r="K502" s="170"/>
      <c r="L502" s="170"/>
      <c r="M502" s="170"/>
      <c r="N502" s="170"/>
      <c r="O502" s="170"/>
      <c r="P502" s="170"/>
      <c r="Q502" s="170"/>
      <c r="R502" s="170"/>
      <c r="S502" s="170"/>
      <c r="T502" s="170"/>
      <c r="U502" s="170"/>
      <c r="V502" s="170"/>
      <c r="W502" s="170"/>
      <c r="X502" s="170"/>
      <c r="Y502" s="170"/>
      <c r="Z502" s="170"/>
      <c r="AA502" s="170"/>
    </row>
    <row r="503" spans="1:27" ht="15.75" customHeight="1" x14ac:dyDescent="0.2">
      <c r="A503" s="170"/>
      <c r="B503" s="170"/>
      <c r="C503" s="170"/>
      <c r="D503" s="170"/>
      <c r="E503" s="170"/>
      <c r="F503" s="170"/>
      <c r="G503" s="170"/>
      <c r="H503" s="170"/>
      <c r="I503" s="170"/>
      <c r="J503" s="170"/>
      <c r="K503" s="170"/>
      <c r="L503" s="170"/>
      <c r="M503" s="170"/>
      <c r="N503" s="170"/>
      <c r="O503" s="170"/>
      <c r="P503" s="170"/>
      <c r="Q503" s="170"/>
      <c r="R503" s="170"/>
      <c r="S503" s="170"/>
      <c r="T503" s="170"/>
      <c r="U503" s="170"/>
      <c r="V503" s="170"/>
      <c r="W503" s="170"/>
      <c r="X503" s="170"/>
      <c r="Y503" s="170"/>
      <c r="Z503" s="170"/>
      <c r="AA503" s="170"/>
    </row>
    <row r="504" spans="1:27" ht="15.75" customHeight="1" x14ac:dyDescent="0.2">
      <c r="A504" s="170"/>
      <c r="B504" s="170"/>
      <c r="C504" s="170"/>
      <c r="D504" s="170"/>
      <c r="E504" s="170"/>
      <c r="F504" s="170"/>
      <c r="G504" s="170"/>
      <c r="H504" s="170"/>
      <c r="I504" s="170"/>
      <c r="J504" s="170"/>
      <c r="K504" s="170"/>
      <c r="L504" s="170"/>
      <c r="M504" s="170"/>
      <c r="N504" s="170"/>
      <c r="O504" s="170"/>
      <c r="P504" s="170"/>
      <c r="Q504" s="170"/>
      <c r="R504" s="170"/>
      <c r="S504" s="170"/>
      <c r="T504" s="170"/>
      <c r="U504" s="170"/>
      <c r="V504" s="170"/>
      <c r="W504" s="170"/>
      <c r="X504" s="170"/>
      <c r="Y504" s="170"/>
      <c r="Z504" s="170"/>
      <c r="AA504" s="170"/>
    </row>
    <row r="505" spans="1:27" ht="15.75" customHeight="1" x14ac:dyDescent="0.2">
      <c r="A505" s="170"/>
      <c r="B505" s="170"/>
      <c r="C505" s="170"/>
      <c r="D505" s="170"/>
      <c r="E505" s="170"/>
      <c r="F505" s="170"/>
      <c r="G505" s="170"/>
      <c r="H505" s="170"/>
      <c r="I505" s="170"/>
      <c r="J505" s="170"/>
      <c r="K505" s="170"/>
      <c r="L505" s="170"/>
      <c r="M505" s="170"/>
      <c r="N505" s="170"/>
      <c r="O505" s="170"/>
      <c r="P505" s="170"/>
      <c r="Q505" s="170"/>
      <c r="R505" s="170"/>
      <c r="S505" s="170"/>
      <c r="T505" s="170"/>
      <c r="U505" s="170"/>
      <c r="V505" s="170"/>
      <c r="W505" s="170"/>
      <c r="X505" s="170"/>
      <c r="Y505" s="170"/>
      <c r="Z505" s="170"/>
      <c r="AA505" s="170"/>
    </row>
    <row r="506" spans="1:27" ht="15.75" customHeight="1" x14ac:dyDescent="0.2">
      <c r="A506" s="170"/>
      <c r="B506" s="170"/>
      <c r="C506" s="170"/>
      <c r="D506" s="170"/>
      <c r="E506" s="170"/>
      <c r="F506" s="170"/>
      <c r="G506" s="170"/>
      <c r="H506" s="170"/>
      <c r="I506" s="170"/>
      <c r="J506" s="170"/>
      <c r="K506" s="170"/>
      <c r="L506" s="170"/>
      <c r="M506" s="170"/>
      <c r="N506" s="170"/>
      <c r="O506" s="170"/>
      <c r="P506" s="170"/>
      <c r="Q506" s="170"/>
      <c r="R506" s="170"/>
      <c r="S506" s="170"/>
      <c r="T506" s="170"/>
      <c r="U506" s="170"/>
      <c r="V506" s="170"/>
      <c r="W506" s="170"/>
      <c r="X506" s="170"/>
      <c r="Y506" s="170"/>
      <c r="Z506" s="170"/>
      <c r="AA506" s="170"/>
    </row>
    <row r="507" spans="1:27" ht="15.75" customHeight="1" x14ac:dyDescent="0.2">
      <c r="A507" s="170"/>
      <c r="B507" s="170"/>
      <c r="C507" s="170"/>
      <c r="D507" s="170"/>
      <c r="E507" s="170"/>
      <c r="F507" s="170"/>
      <c r="G507" s="170"/>
      <c r="H507" s="170"/>
      <c r="I507" s="170"/>
      <c r="J507" s="170"/>
      <c r="K507" s="170"/>
      <c r="L507" s="170"/>
      <c r="M507" s="170"/>
      <c r="N507" s="170"/>
      <c r="O507" s="170"/>
      <c r="P507" s="170"/>
      <c r="Q507" s="170"/>
      <c r="R507" s="170"/>
      <c r="S507" s="170"/>
      <c r="T507" s="170"/>
      <c r="U507" s="170"/>
      <c r="V507" s="170"/>
      <c r="W507" s="170"/>
      <c r="X507" s="170"/>
      <c r="Y507" s="170"/>
      <c r="Z507" s="170"/>
      <c r="AA507" s="170"/>
    </row>
    <row r="508" spans="1:27" ht="15.75" customHeight="1" x14ac:dyDescent="0.2">
      <c r="A508" s="170"/>
      <c r="B508" s="170"/>
      <c r="C508" s="170"/>
      <c r="D508" s="170"/>
      <c r="E508" s="170"/>
      <c r="F508" s="170"/>
      <c r="G508" s="170"/>
      <c r="H508" s="170"/>
      <c r="I508" s="170"/>
      <c r="J508" s="170"/>
      <c r="K508" s="170"/>
      <c r="L508" s="170"/>
      <c r="M508" s="170"/>
      <c r="N508" s="170"/>
      <c r="O508" s="170"/>
      <c r="P508" s="170"/>
      <c r="Q508" s="170"/>
      <c r="R508" s="170"/>
      <c r="S508" s="170"/>
      <c r="T508" s="170"/>
      <c r="U508" s="170"/>
      <c r="V508" s="170"/>
      <c r="W508" s="170"/>
      <c r="X508" s="170"/>
      <c r="Y508" s="170"/>
      <c r="Z508" s="170"/>
      <c r="AA508" s="170"/>
    </row>
    <row r="509" spans="1:27" ht="15.75" customHeight="1" x14ac:dyDescent="0.2">
      <c r="A509" s="170"/>
      <c r="B509" s="170"/>
      <c r="C509" s="170"/>
      <c r="D509" s="170"/>
      <c r="E509" s="170"/>
      <c r="F509" s="170"/>
      <c r="G509" s="170"/>
      <c r="H509" s="170"/>
      <c r="I509" s="170"/>
      <c r="J509" s="170"/>
      <c r="K509" s="170"/>
      <c r="L509" s="170"/>
      <c r="M509" s="170"/>
      <c r="N509" s="170"/>
      <c r="O509" s="170"/>
      <c r="P509" s="170"/>
      <c r="Q509" s="170"/>
      <c r="R509" s="170"/>
      <c r="S509" s="170"/>
      <c r="T509" s="170"/>
      <c r="U509" s="170"/>
      <c r="V509" s="170"/>
      <c r="W509" s="170"/>
      <c r="X509" s="170"/>
      <c r="Y509" s="170"/>
      <c r="Z509" s="170"/>
      <c r="AA509" s="170"/>
    </row>
    <row r="510" spans="1:27" ht="15.75" customHeight="1" x14ac:dyDescent="0.2">
      <c r="A510" s="170"/>
      <c r="B510" s="170"/>
      <c r="C510" s="170"/>
      <c r="D510" s="170"/>
      <c r="E510" s="170"/>
      <c r="F510" s="170"/>
      <c r="G510" s="170"/>
      <c r="H510" s="170"/>
      <c r="I510" s="170"/>
      <c r="J510" s="170"/>
      <c r="K510" s="170"/>
      <c r="L510" s="170"/>
      <c r="M510" s="170"/>
      <c r="N510" s="170"/>
      <c r="O510" s="170"/>
      <c r="P510" s="170"/>
      <c r="Q510" s="170"/>
      <c r="R510" s="170"/>
      <c r="S510" s="170"/>
      <c r="T510" s="170"/>
      <c r="U510" s="170"/>
      <c r="V510" s="170"/>
      <c r="W510" s="170"/>
      <c r="X510" s="170"/>
      <c r="Y510" s="170"/>
      <c r="Z510" s="170"/>
      <c r="AA510" s="170"/>
    </row>
    <row r="511" spans="1:27" ht="15.75" customHeight="1" x14ac:dyDescent="0.2">
      <c r="A511" s="170"/>
      <c r="B511" s="170"/>
      <c r="C511" s="170"/>
      <c r="D511" s="170"/>
      <c r="E511" s="170"/>
      <c r="F511" s="170"/>
      <c r="G511" s="170"/>
      <c r="H511" s="170"/>
      <c r="I511" s="170"/>
      <c r="J511" s="170"/>
      <c r="K511" s="170"/>
      <c r="L511" s="170"/>
      <c r="M511" s="170"/>
      <c r="N511" s="170"/>
      <c r="O511" s="170"/>
      <c r="P511" s="170"/>
      <c r="Q511" s="170"/>
      <c r="R511" s="170"/>
      <c r="S511" s="170"/>
      <c r="T511" s="170"/>
      <c r="U511" s="170"/>
      <c r="V511" s="170"/>
      <c r="W511" s="170"/>
      <c r="X511" s="170"/>
      <c r="Y511" s="170"/>
      <c r="Z511" s="170"/>
      <c r="AA511" s="170"/>
    </row>
    <row r="512" spans="1:27" ht="15.75" customHeight="1" x14ac:dyDescent="0.2">
      <c r="A512" s="170"/>
      <c r="B512" s="170"/>
      <c r="C512" s="170"/>
      <c r="D512" s="170"/>
      <c r="E512" s="170"/>
      <c r="F512" s="170"/>
      <c r="G512" s="170"/>
      <c r="H512" s="170"/>
      <c r="I512" s="170"/>
      <c r="J512" s="170"/>
      <c r="K512" s="170"/>
      <c r="L512" s="170"/>
      <c r="M512" s="170"/>
      <c r="N512" s="170"/>
      <c r="O512" s="170"/>
      <c r="P512" s="170"/>
      <c r="Q512" s="170"/>
      <c r="R512" s="170"/>
      <c r="S512" s="170"/>
      <c r="T512" s="170"/>
      <c r="U512" s="170"/>
      <c r="V512" s="170"/>
      <c r="W512" s="170"/>
      <c r="X512" s="170"/>
      <c r="Y512" s="170"/>
      <c r="Z512" s="170"/>
      <c r="AA512" s="170"/>
    </row>
    <row r="513" spans="1:27" ht="15.75" customHeight="1" x14ac:dyDescent="0.2">
      <c r="A513" s="170"/>
      <c r="B513" s="170"/>
      <c r="C513" s="170"/>
      <c r="D513" s="170"/>
      <c r="E513" s="170"/>
      <c r="F513" s="170"/>
      <c r="G513" s="170"/>
      <c r="H513" s="170"/>
      <c r="I513" s="170"/>
      <c r="J513" s="170"/>
      <c r="K513" s="170"/>
      <c r="L513" s="170"/>
      <c r="M513" s="170"/>
      <c r="N513" s="170"/>
      <c r="O513" s="170"/>
      <c r="P513" s="170"/>
      <c r="Q513" s="170"/>
      <c r="R513" s="170"/>
      <c r="S513" s="170"/>
      <c r="T513" s="170"/>
      <c r="U513" s="170"/>
      <c r="V513" s="170"/>
      <c r="W513" s="170"/>
      <c r="X513" s="170"/>
      <c r="Y513" s="170"/>
      <c r="Z513" s="170"/>
      <c r="AA513" s="170"/>
    </row>
    <row r="514" spans="1:27" ht="15.75" customHeight="1" x14ac:dyDescent="0.2">
      <c r="A514" s="170"/>
      <c r="B514" s="170"/>
      <c r="C514" s="170"/>
      <c r="D514" s="170"/>
      <c r="E514" s="170"/>
      <c r="F514" s="170"/>
      <c r="G514" s="170"/>
      <c r="H514" s="170"/>
      <c r="I514" s="170"/>
      <c r="J514" s="170"/>
      <c r="K514" s="170"/>
      <c r="L514" s="170"/>
      <c r="M514" s="170"/>
      <c r="N514" s="170"/>
      <c r="O514" s="170"/>
      <c r="P514" s="170"/>
      <c r="Q514" s="170"/>
      <c r="R514" s="170"/>
      <c r="S514" s="170"/>
      <c r="T514" s="170"/>
      <c r="U514" s="170"/>
      <c r="V514" s="170"/>
      <c r="W514" s="170"/>
      <c r="X514" s="170"/>
      <c r="Y514" s="170"/>
      <c r="Z514" s="170"/>
      <c r="AA514" s="170"/>
    </row>
    <row r="515" spans="1:27" ht="15.75" customHeight="1" x14ac:dyDescent="0.2">
      <c r="A515" s="170"/>
      <c r="B515" s="170"/>
      <c r="C515" s="170"/>
      <c r="D515" s="170"/>
      <c r="E515" s="170"/>
      <c r="F515" s="170"/>
      <c r="G515" s="170"/>
      <c r="H515" s="170"/>
      <c r="I515" s="170"/>
      <c r="J515" s="170"/>
      <c r="K515" s="170"/>
      <c r="L515" s="170"/>
      <c r="M515" s="170"/>
      <c r="N515" s="170"/>
      <c r="O515" s="170"/>
      <c r="P515" s="170"/>
      <c r="Q515" s="170"/>
      <c r="R515" s="170"/>
      <c r="S515" s="170"/>
      <c r="T515" s="170"/>
      <c r="U515" s="170"/>
      <c r="V515" s="170"/>
      <c r="W515" s="170"/>
      <c r="X515" s="170"/>
      <c r="Y515" s="170"/>
      <c r="Z515" s="170"/>
      <c r="AA515" s="170"/>
    </row>
    <row r="516" spans="1:27" ht="15.75" customHeight="1" x14ac:dyDescent="0.2">
      <c r="A516" s="170"/>
      <c r="B516" s="170"/>
      <c r="C516" s="170"/>
      <c r="D516" s="170"/>
      <c r="E516" s="170"/>
      <c r="F516" s="170"/>
      <c r="G516" s="170"/>
      <c r="H516" s="170"/>
      <c r="I516" s="170"/>
      <c r="J516" s="170"/>
      <c r="K516" s="170"/>
      <c r="L516" s="170"/>
      <c r="M516" s="170"/>
      <c r="N516" s="170"/>
      <c r="O516" s="170"/>
      <c r="P516" s="170"/>
      <c r="Q516" s="170"/>
      <c r="R516" s="170"/>
      <c r="S516" s="170"/>
      <c r="T516" s="170"/>
      <c r="U516" s="170"/>
      <c r="V516" s="170"/>
      <c r="W516" s="170"/>
      <c r="X516" s="170"/>
      <c r="Y516" s="170"/>
      <c r="Z516" s="170"/>
      <c r="AA516" s="170"/>
    </row>
    <row r="517" spans="1:27" ht="15.75" customHeight="1" x14ac:dyDescent="0.2">
      <c r="A517" s="170"/>
      <c r="B517" s="170"/>
      <c r="C517" s="170"/>
      <c r="D517" s="170"/>
      <c r="E517" s="170"/>
      <c r="F517" s="170"/>
      <c r="G517" s="170"/>
      <c r="H517" s="170"/>
      <c r="I517" s="170"/>
      <c r="J517" s="170"/>
      <c r="K517" s="170"/>
      <c r="L517" s="170"/>
      <c r="M517" s="170"/>
      <c r="N517" s="170"/>
      <c r="O517" s="170"/>
      <c r="P517" s="170"/>
      <c r="Q517" s="170"/>
      <c r="R517" s="170"/>
      <c r="S517" s="170"/>
      <c r="T517" s="170"/>
      <c r="U517" s="170"/>
      <c r="V517" s="170"/>
      <c r="W517" s="170"/>
      <c r="X517" s="170"/>
      <c r="Y517" s="170"/>
      <c r="Z517" s="170"/>
      <c r="AA517" s="170"/>
    </row>
    <row r="518" spans="1:27" ht="15.75" customHeight="1" x14ac:dyDescent="0.2">
      <c r="A518" s="170"/>
      <c r="B518" s="170"/>
      <c r="C518" s="170"/>
      <c r="D518" s="170"/>
      <c r="E518" s="170"/>
      <c r="F518" s="170"/>
      <c r="G518" s="170"/>
      <c r="H518" s="170"/>
      <c r="I518" s="170"/>
      <c r="J518" s="170"/>
      <c r="K518" s="170"/>
      <c r="L518" s="170"/>
      <c r="M518" s="170"/>
      <c r="N518" s="170"/>
      <c r="O518" s="170"/>
      <c r="P518" s="170"/>
      <c r="Q518" s="170"/>
      <c r="R518" s="170"/>
      <c r="S518" s="170"/>
      <c r="T518" s="170"/>
      <c r="U518" s="170"/>
      <c r="V518" s="170"/>
      <c r="W518" s="170"/>
      <c r="X518" s="170"/>
      <c r="Y518" s="170"/>
      <c r="Z518" s="170"/>
      <c r="AA518" s="170"/>
    </row>
    <row r="519" spans="1:27" ht="15.75" customHeight="1" x14ac:dyDescent="0.2">
      <c r="A519" s="170"/>
      <c r="B519" s="170"/>
      <c r="C519" s="170"/>
      <c r="D519" s="170"/>
      <c r="E519" s="170"/>
      <c r="F519" s="170"/>
      <c r="G519" s="170"/>
      <c r="H519" s="170"/>
      <c r="I519" s="170"/>
      <c r="J519" s="170"/>
      <c r="K519" s="170"/>
      <c r="L519" s="170"/>
      <c r="M519" s="170"/>
      <c r="N519" s="170"/>
      <c r="O519" s="170"/>
      <c r="P519" s="170"/>
      <c r="Q519" s="170"/>
      <c r="R519" s="170"/>
      <c r="S519" s="170"/>
      <c r="T519" s="170"/>
      <c r="U519" s="170"/>
      <c r="V519" s="170"/>
      <c r="W519" s="170"/>
      <c r="X519" s="170"/>
      <c r="Y519" s="170"/>
      <c r="Z519" s="170"/>
      <c r="AA519" s="170"/>
    </row>
    <row r="520" spans="1:27" ht="15.75" customHeight="1" x14ac:dyDescent="0.2">
      <c r="A520" s="170"/>
      <c r="B520" s="170"/>
      <c r="C520" s="170"/>
      <c r="D520" s="170"/>
      <c r="E520" s="170"/>
      <c r="F520" s="170"/>
      <c r="G520" s="170"/>
      <c r="H520" s="170"/>
      <c r="I520" s="170"/>
      <c r="J520" s="170"/>
      <c r="K520" s="170"/>
      <c r="L520" s="170"/>
      <c r="M520" s="170"/>
      <c r="N520" s="170"/>
      <c r="O520" s="170"/>
      <c r="P520" s="170"/>
      <c r="Q520" s="170"/>
      <c r="R520" s="170"/>
      <c r="S520" s="170"/>
      <c r="T520" s="170"/>
      <c r="U520" s="170"/>
      <c r="V520" s="170"/>
      <c r="W520" s="170"/>
      <c r="X520" s="170"/>
      <c r="Y520" s="170"/>
      <c r="Z520" s="170"/>
      <c r="AA520" s="170"/>
    </row>
    <row r="521" spans="1:27" ht="15.75" customHeight="1" x14ac:dyDescent="0.2">
      <c r="A521" s="170"/>
      <c r="B521" s="170"/>
      <c r="C521" s="170"/>
      <c r="D521" s="170"/>
      <c r="E521" s="170"/>
      <c r="F521" s="170"/>
      <c r="G521" s="170"/>
      <c r="H521" s="170"/>
      <c r="I521" s="170"/>
      <c r="J521" s="170"/>
      <c r="K521" s="170"/>
      <c r="L521" s="170"/>
      <c r="M521" s="170"/>
      <c r="N521" s="170"/>
      <c r="O521" s="170"/>
      <c r="P521" s="170"/>
      <c r="Q521" s="170"/>
      <c r="R521" s="170"/>
      <c r="S521" s="170"/>
      <c r="T521" s="170"/>
      <c r="U521" s="170"/>
      <c r="V521" s="170"/>
      <c r="W521" s="170"/>
      <c r="X521" s="170"/>
      <c r="Y521" s="170"/>
      <c r="Z521" s="170"/>
      <c r="AA521" s="170"/>
    </row>
    <row r="522" spans="1:27" ht="15.75" customHeight="1" x14ac:dyDescent="0.2">
      <c r="A522" s="170"/>
      <c r="B522" s="170"/>
      <c r="C522" s="170"/>
      <c r="D522" s="170"/>
      <c r="E522" s="170"/>
      <c r="F522" s="170"/>
      <c r="G522" s="170"/>
      <c r="H522" s="170"/>
      <c r="I522" s="170"/>
      <c r="J522" s="170"/>
      <c r="K522" s="170"/>
      <c r="L522" s="170"/>
      <c r="M522" s="170"/>
      <c r="N522" s="170"/>
      <c r="O522" s="170"/>
      <c r="P522" s="170"/>
      <c r="Q522" s="170"/>
      <c r="R522" s="170"/>
      <c r="S522" s="170"/>
      <c r="T522" s="170"/>
      <c r="U522" s="170"/>
      <c r="V522" s="170"/>
      <c r="W522" s="170"/>
      <c r="X522" s="170"/>
      <c r="Y522" s="170"/>
      <c r="Z522" s="170"/>
      <c r="AA522" s="170"/>
    </row>
    <row r="523" spans="1:27" ht="15.75" customHeight="1" x14ac:dyDescent="0.2">
      <c r="A523" s="170"/>
      <c r="B523" s="170"/>
      <c r="C523" s="170"/>
      <c r="D523" s="170"/>
      <c r="E523" s="170"/>
      <c r="F523" s="170"/>
      <c r="G523" s="170"/>
      <c r="H523" s="170"/>
      <c r="I523" s="170"/>
      <c r="J523" s="170"/>
      <c r="K523" s="170"/>
      <c r="L523" s="170"/>
      <c r="M523" s="170"/>
      <c r="N523" s="170"/>
      <c r="O523" s="170"/>
      <c r="P523" s="170"/>
      <c r="Q523" s="170"/>
      <c r="R523" s="170"/>
      <c r="S523" s="170"/>
      <c r="T523" s="170"/>
      <c r="U523" s="170"/>
      <c r="V523" s="170"/>
      <c r="W523" s="170"/>
      <c r="X523" s="170"/>
      <c r="Y523" s="170"/>
      <c r="Z523" s="170"/>
      <c r="AA523" s="170"/>
    </row>
    <row r="524" spans="1:27" ht="15.75" customHeight="1" x14ac:dyDescent="0.2">
      <c r="A524" s="170"/>
      <c r="B524" s="170"/>
      <c r="C524" s="170"/>
      <c r="D524" s="170"/>
      <c r="E524" s="170"/>
      <c r="F524" s="170"/>
      <c r="G524" s="170"/>
      <c r="H524" s="170"/>
      <c r="I524" s="170"/>
      <c r="J524" s="170"/>
      <c r="K524" s="170"/>
      <c r="L524" s="170"/>
      <c r="M524" s="170"/>
      <c r="N524" s="170"/>
      <c r="O524" s="170"/>
      <c r="P524" s="170"/>
      <c r="Q524" s="170"/>
      <c r="R524" s="170"/>
      <c r="S524" s="170"/>
      <c r="T524" s="170"/>
      <c r="U524" s="170"/>
      <c r="V524" s="170"/>
      <c r="W524" s="170"/>
      <c r="X524" s="170"/>
      <c r="Y524" s="170"/>
      <c r="Z524" s="170"/>
      <c r="AA524" s="170"/>
    </row>
    <row r="525" spans="1:27" ht="15.75" customHeight="1" x14ac:dyDescent="0.2">
      <c r="A525" s="170"/>
      <c r="B525" s="170"/>
      <c r="C525" s="170"/>
      <c r="D525" s="170"/>
      <c r="E525" s="170"/>
      <c r="F525" s="170"/>
      <c r="G525" s="170"/>
      <c r="H525" s="170"/>
      <c r="I525" s="170"/>
      <c r="J525" s="170"/>
      <c r="K525" s="170"/>
      <c r="L525" s="170"/>
      <c r="M525" s="170"/>
      <c r="N525" s="170"/>
      <c r="O525" s="170"/>
      <c r="P525" s="170"/>
      <c r="Q525" s="170"/>
      <c r="R525" s="170"/>
      <c r="S525" s="170"/>
      <c r="T525" s="170"/>
      <c r="U525" s="170"/>
      <c r="V525" s="170"/>
      <c r="W525" s="170"/>
      <c r="X525" s="170"/>
      <c r="Y525" s="170"/>
      <c r="Z525" s="170"/>
      <c r="AA525" s="170"/>
    </row>
    <row r="526" spans="1:27" ht="15.75" customHeight="1" x14ac:dyDescent="0.2">
      <c r="A526" s="170"/>
      <c r="B526" s="170"/>
      <c r="C526" s="170"/>
      <c r="D526" s="170"/>
      <c r="E526" s="170"/>
      <c r="F526" s="170"/>
      <c r="G526" s="170"/>
      <c r="H526" s="170"/>
      <c r="I526" s="170"/>
      <c r="J526" s="170"/>
      <c r="K526" s="170"/>
      <c r="L526" s="170"/>
      <c r="M526" s="170"/>
      <c r="N526" s="170"/>
      <c r="O526" s="170"/>
      <c r="P526" s="170"/>
      <c r="Q526" s="170"/>
      <c r="R526" s="170"/>
      <c r="S526" s="170"/>
      <c r="T526" s="170"/>
      <c r="U526" s="170"/>
      <c r="V526" s="170"/>
      <c r="W526" s="170"/>
      <c r="X526" s="170"/>
      <c r="Y526" s="170"/>
      <c r="Z526" s="170"/>
      <c r="AA526" s="170"/>
    </row>
    <row r="527" spans="1:27" ht="15.75" customHeight="1" x14ac:dyDescent="0.2">
      <c r="A527" s="170"/>
      <c r="B527" s="170"/>
      <c r="C527" s="170"/>
      <c r="D527" s="170"/>
      <c r="E527" s="170"/>
      <c r="F527" s="170"/>
      <c r="G527" s="170"/>
      <c r="H527" s="170"/>
      <c r="I527" s="170"/>
      <c r="J527" s="170"/>
      <c r="K527" s="170"/>
      <c r="L527" s="170"/>
      <c r="M527" s="170"/>
      <c r="N527" s="170"/>
      <c r="O527" s="170"/>
      <c r="P527" s="170"/>
      <c r="Q527" s="170"/>
      <c r="R527" s="170"/>
      <c r="S527" s="170"/>
      <c r="T527" s="170"/>
      <c r="U527" s="170"/>
      <c r="V527" s="170"/>
      <c r="W527" s="170"/>
      <c r="X527" s="170"/>
      <c r="Y527" s="170"/>
      <c r="Z527" s="170"/>
      <c r="AA527" s="170"/>
    </row>
    <row r="528" spans="1:27" ht="15.75" customHeight="1" x14ac:dyDescent="0.2">
      <c r="A528" s="170"/>
      <c r="B528" s="170"/>
      <c r="C528" s="170"/>
      <c r="D528" s="170"/>
      <c r="E528" s="170"/>
      <c r="F528" s="170"/>
      <c r="G528" s="170"/>
      <c r="H528" s="170"/>
      <c r="I528" s="170"/>
      <c r="J528" s="170"/>
      <c r="K528" s="170"/>
      <c r="L528" s="170"/>
      <c r="M528" s="170"/>
      <c r="N528" s="170"/>
      <c r="O528" s="170"/>
      <c r="P528" s="170"/>
      <c r="Q528" s="170"/>
      <c r="R528" s="170"/>
      <c r="S528" s="170"/>
      <c r="T528" s="170"/>
      <c r="U528" s="170"/>
      <c r="V528" s="170"/>
      <c r="W528" s="170"/>
      <c r="X528" s="170"/>
      <c r="Y528" s="170"/>
      <c r="Z528" s="170"/>
      <c r="AA528" s="170"/>
    </row>
    <row r="529" spans="1:27" ht="15.75" customHeight="1" x14ac:dyDescent="0.2">
      <c r="A529" s="170"/>
      <c r="B529" s="170"/>
      <c r="C529" s="170"/>
      <c r="D529" s="170"/>
      <c r="E529" s="170"/>
      <c r="F529" s="170"/>
      <c r="G529" s="170"/>
      <c r="H529" s="170"/>
      <c r="I529" s="170"/>
      <c r="J529" s="170"/>
      <c r="K529" s="170"/>
      <c r="L529" s="170"/>
      <c r="M529" s="170"/>
      <c r="N529" s="170"/>
      <c r="O529" s="170"/>
      <c r="P529" s="170"/>
      <c r="Q529" s="170"/>
      <c r="R529" s="170"/>
      <c r="S529" s="170"/>
      <c r="T529" s="170"/>
      <c r="U529" s="170"/>
      <c r="V529" s="170"/>
      <c r="W529" s="170"/>
      <c r="X529" s="170"/>
      <c r="Y529" s="170"/>
      <c r="Z529" s="170"/>
      <c r="AA529" s="170"/>
    </row>
    <row r="530" spans="1:27" ht="15.75" customHeight="1" x14ac:dyDescent="0.2">
      <c r="A530" s="170"/>
      <c r="B530" s="170"/>
      <c r="C530" s="170"/>
      <c r="D530" s="170"/>
      <c r="E530" s="170"/>
      <c r="F530" s="170"/>
      <c r="G530" s="170"/>
      <c r="H530" s="170"/>
      <c r="I530" s="170"/>
      <c r="J530" s="170"/>
      <c r="K530" s="170"/>
      <c r="L530" s="170"/>
      <c r="M530" s="170"/>
      <c r="N530" s="170"/>
      <c r="O530" s="170"/>
      <c r="P530" s="170"/>
      <c r="Q530" s="170"/>
      <c r="R530" s="170"/>
      <c r="S530" s="170"/>
      <c r="T530" s="170"/>
      <c r="U530" s="170"/>
      <c r="V530" s="170"/>
      <c r="W530" s="170"/>
      <c r="X530" s="170"/>
      <c r="Y530" s="170"/>
      <c r="Z530" s="170"/>
      <c r="AA530" s="170"/>
    </row>
    <row r="531" spans="1:27" ht="15.75" customHeight="1" x14ac:dyDescent="0.2">
      <c r="A531" s="170"/>
      <c r="B531" s="170"/>
      <c r="C531" s="170"/>
      <c r="D531" s="170"/>
      <c r="E531" s="170"/>
      <c r="F531" s="170"/>
      <c r="G531" s="170"/>
      <c r="H531" s="170"/>
      <c r="I531" s="170"/>
      <c r="J531" s="170"/>
      <c r="K531" s="170"/>
      <c r="L531" s="170"/>
      <c r="M531" s="170"/>
      <c r="N531" s="170"/>
      <c r="O531" s="170"/>
      <c r="P531" s="170"/>
      <c r="Q531" s="170"/>
      <c r="R531" s="170"/>
      <c r="S531" s="170"/>
      <c r="T531" s="170"/>
      <c r="U531" s="170"/>
      <c r="V531" s="170"/>
      <c r="W531" s="170"/>
      <c r="X531" s="170"/>
      <c r="Y531" s="170"/>
      <c r="Z531" s="170"/>
      <c r="AA531" s="170"/>
    </row>
    <row r="532" spans="1:27" ht="15.75" customHeight="1" x14ac:dyDescent="0.2">
      <c r="A532" s="170"/>
      <c r="B532" s="170"/>
      <c r="C532" s="170"/>
      <c r="D532" s="170"/>
      <c r="E532" s="170"/>
      <c r="F532" s="170"/>
      <c r="G532" s="170"/>
      <c r="H532" s="170"/>
      <c r="I532" s="170"/>
      <c r="J532" s="170"/>
      <c r="K532" s="170"/>
      <c r="L532" s="170"/>
      <c r="M532" s="170"/>
      <c r="N532" s="170"/>
      <c r="O532" s="170"/>
      <c r="P532" s="170"/>
      <c r="Q532" s="170"/>
      <c r="R532" s="170"/>
      <c r="S532" s="170"/>
      <c r="T532" s="170"/>
      <c r="U532" s="170"/>
      <c r="V532" s="170"/>
      <c r="W532" s="170"/>
      <c r="X532" s="170"/>
      <c r="Y532" s="170"/>
      <c r="Z532" s="170"/>
      <c r="AA532" s="170"/>
    </row>
    <row r="533" spans="1:27" ht="15.75" customHeight="1" x14ac:dyDescent="0.2">
      <c r="A533" s="170"/>
      <c r="B533" s="170"/>
      <c r="C533" s="170"/>
      <c r="D533" s="170"/>
      <c r="E533" s="170"/>
      <c r="F533" s="170"/>
      <c r="G533" s="170"/>
      <c r="H533" s="170"/>
      <c r="I533" s="170"/>
      <c r="J533" s="170"/>
      <c r="K533" s="170"/>
      <c r="L533" s="170"/>
      <c r="M533" s="170"/>
      <c r="N533" s="170"/>
      <c r="O533" s="170"/>
      <c r="P533" s="170"/>
      <c r="Q533" s="170"/>
      <c r="R533" s="170"/>
      <c r="S533" s="170"/>
      <c r="T533" s="170"/>
      <c r="U533" s="170"/>
      <c r="V533" s="170"/>
      <c r="W533" s="170"/>
      <c r="X533" s="170"/>
      <c r="Y533" s="170"/>
      <c r="Z533" s="170"/>
      <c r="AA533" s="170"/>
    </row>
    <row r="534" spans="1:27" ht="15.75" customHeight="1" x14ac:dyDescent="0.2">
      <c r="A534" s="170"/>
      <c r="B534" s="170"/>
      <c r="C534" s="170"/>
      <c r="D534" s="170"/>
      <c r="E534" s="170"/>
      <c r="F534" s="170"/>
      <c r="G534" s="170"/>
      <c r="H534" s="170"/>
      <c r="I534" s="170"/>
      <c r="J534" s="170"/>
      <c r="K534" s="170"/>
      <c r="L534" s="170"/>
      <c r="M534" s="170"/>
      <c r="N534" s="170"/>
      <c r="O534" s="170"/>
      <c r="P534" s="170"/>
      <c r="Q534" s="170"/>
      <c r="R534" s="170"/>
      <c r="S534" s="170"/>
      <c r="T534" s="170"/>
      <c r="U534" s="170"/>
      <c r="V534" s="170"/>
      <c r="W534" s="170"/>
      <c r="X534" s="170"/>
      <c r="Y534" s="170"/>
      <c r="Z534" s="170"/>
      <c r="AA534" s="170"/>
    </row>
    <row r="535" spans="1:27" ht="15.75" customHeight="1" x14ac:dyDescent="0.2">
      <c r="A535" s="170"/>
      <c r="B535" s="170"/>
      <c r="C535" s="170"/>
      <c r="D535" s="170"/>
      <c r="E535" s="170"/>
      <c r="F535" s="170"/>
      <c r="G535" s="170"/>
      <c r="H535" s="170"/>
      <c r="I535" s="170"/>
      <c r="J535" s="170"/>
      <c r="K535" s="170"/>
      <c r="L535" s="170"/>
      <c r="M535" s="170"/>
      <c r="N535" s="170"/>
      <c r="O535" s="170"/>
      <c r="P535" s="170"/>
      <c r="Q535" s="170"/>
      <c r="R535" s="170"/>
      <c r="S535" s="170"/>
      <c r="T535" s="170"/>
      <c r="U535" s="170"/>
      <c r="V535" s="170"/>
      <c r="W535" s="170"/>
      <c r="X535" s="170"/>
      <c r="Y535" s="170"/>
      <c r="Z535" s="170"/>
      <c r="AA535" s="170"/>
    </row>
    <row r="536" spans="1:27" ht="15.75" customHeight="1" x14ac:dyDescent="0.2">
      <c r="A536" s="170"/>
      <c r="B536" s="170"/>
      <c r="C536" s="170"/>
      <c r="D536" s="170"/>
      <c r="E536" s="170"/>
      <c r="F536" s="170"/>
      <c r="G536" s="170"/>
      <c r="H536" s="170"/>
      <c r="I536" s="170"/>
      <c r="J536" s="170"/>
      <c r="K536" s="170"/>
      <c r="L536" s="170"/>
      <c r="M536" s="170"/>
      <c r="N536" s="170"/>
      <c r="O536" s="170"/>
      <c r="P536" s="170"/>
      <c r="Q536" s="170"/>
      <c r="R536" s="170"/>
      <c r="S536" s="170"/>
      <c r="T536" s="170"/>
      <c r="U536" s="170"/>
      <c r="V536" s="170"/>
      <c r="W536" s="170"/>
      <c r="X536" s="170"/>
      <c r="Y536" s="170"/>
      <c r="Z536" s="170"/>
      <c r="AA536" s="170"/>
    </row>
    <row r="537" spans="1:27" ht="15.75" customHeight="1" x14ac:dyDescent="0.2">
      <c r="A537" s="170"/>
      <c r="B537" s="170"/>
      <c r="C537" s="170"/>
      <c r="D537" s="170"/>
      <c r="E537" s="170"/>
      <c r="F537" s="170"/>
      <c r="G537" s="170"/>
      <c r="H537" s="170"/>
      <c r="I537" s="170"/>
      <c r="J537" s="170"/>
      <c r="K537" s="170"/>
      <c r="L537" s="170"/>
      <c r="M537" s="170"/>
      <c r="N537" s="170"/>
      <c r="O537" s="170"/>
      <c r="P537" s="170"/>
      <c r="Q537" s="170"/>
      <c r="R537" s="170"/>
      <c r="S537" s="170"/>
      <c r="T537" s="170"/>
      <c r="U537" s="170"/>
      <c r="V537" s="170"/>
      <c r="W537" s="170"/>
      <c r="X537" s="170"/>
      <c r="Y537" s="170"/>
      <c r="Z537" s="170"/>
      <c r="AA537" s="170"/>
    </row>
    <row r="538" spans="1:27" ht="15.75" customHeight="1" x14ac:dyDescent="0.2">
      <c r="A538" s="170"/>
      <c r="B538" s="170"/>
      <c r="C538" s="170"/>
      <c r="D538" s="170"/>
      <c r="E538" s="170"/>
      <c r="F538" s="170"/>
      <c r="G538" s="170"/>
      <c r="H538" s="170"/>
      <c r="I538" s="170"/>
      <c r="J538" s="170"/>
      <c r="K538" s="170"/>
      <c r="L538" s="170"/>
      <c r="M538" s="170"/>
      <c r="N538" s="170"/>
      <c r="O538" s="170"/>
      <c r="P538" s="170"/>
      <c r="Q538" s="170"/>
      <c r="R538" s="170"/>
      <c r="S538" s="170"/>
      <c r="T538" s="170"/>
      <c r="U538" s="170"/>
      <c r="V538" s="170"/>
      <c r="W538" s="170"/>
      <c r="X538" s="170"/>
      <c r="Y538" s="170"/>
      <c r="Z538" s="170"/>
      <c r="AA538" s="170"/>
    </row>
    <row r="539" spans="1:27" ht="15.75" customHeight="1" x14ac:dyDescent="0.2">
      <c r="A539" s="170"/>
      <c r="B539" s="170"/>
      <c r="C539" s="170"/>
      <c r="D539" s="170"/>
      <c r="E539" s="170"/>
      <c r="F539" s="170"/>
      <c r="G539" s="170"/>
      <c r="H539" s="170"/>
      <c r="I539" s="170"/>
      <c r="J539" s="170"/>
      <c r="K539" s="170"/>
      <c r="L539" s="170"/>
      <c r="M539" s="170"/>
      <c r="N539" s="170"/>
      <c r="O539" s="170"/>
      <c r="P539" s="170"/>
      <c r="Q539" s="170"/>
      <c r="R539" s="170"/>
      <c r="S539" s="170"/>
      <c r="T539" s="170"/>
      <c r="U539" s="170"/>
      <c r="V539" s="170"/>
      <c r="W539" s="170"/>
      <c r="X539" s="170"/>
      <c r="Y539" s="170"/>
      <c r="Z539" s="170"/>
      <c r="AA539" s="170"/>
    </row>
    <row r="540" spans="1:27" ht="15.75" customHeight="1" x14ac:dyDescent="0.2">
      <c r="A540" s="170"/>
      <c r="B540" s="170"/>
      <c r="C540" s="170"/>
      <c r="D540" s="170"/>
      <c r="E540" s="170"/>
      <c r="F540" s="170"/>
      <c r="G540" s="170"/>
      <c r="H540" s="170"/>
      <c r="I540" s="170"/>
      <c r="J540" s="170"/>
      <c r="K540" s="170"/>
      <c r="L540" s="170"/>
      <c r="M540" s="170"/>
      <c r="N540" s="170"/>
      <c r="O540" s="170"/>
      <c r="P540" s="170"/>
      <c r="Q540" s="170"/>
      <c r="R540" s="170"/>
      <c r="S540" s="170"/>
      <c r="T540" s="170"/>
      <c r="U540" s="170"/>
      <c r="V540" s="170"/>
      <c r="W540" s="170"/>
      <c r="X540" s="170"/>
      <c r="Y540" s="170"/>
      <c r="Z540" s="170"/>
      <c r="AA540" s="170"/>
    </row>
    <row r="541" spans="1:27" ht="15.75" customHeight="1" x14ac:dyDescent="0.2">
      <c r="A541" s="170"/>
      <c r="B541" s="170"/>
      <c r="C541" s="170"/>
      <c r="D541" s="170"/>
      <c r="E541" s="170"/>
      <c r="F541" s="170"/>
      <c r="G541" s="170"/>
      <c r="H541" s="170"/>
      <c r="I541" s="170"/>
      <c r="J541" s="170"/>
      <c r="K541" s="170"/>
      <c r="L541" s="170"/>
      <c r="M541" s="170"/>
      <c r="N541" s="170"/>
      <c r="O541" s="170"/>
      <c r="P541" s="170"/>
      <c r="Q541" s="170"/>
      <c r="R541" s="170"/>
      <c r="S541" s="170"/>
      <c r="T541" s="170"/>
      <c r="U541" s="170"/>
      <c r="V541" s="170"/>
      <c r="W541" s="170"/>
      <c r="X541" s="170"/>
      <c r="Y541" s="170"/>
      <c r="Z541" s="170"/>
      <c r="AA541" s="170"/>
    </row>
    <row r="542" spans="1:27" ht="15.75" customHeight="1" x14ac:dyDescent="0.2">
      <c r="A542" s="170"/>
      <c r="B542" s="170"/>
      <c r="C542" s="170"/>
      <c r="D542" s="170"/>
      <c r="E542" s="170"/>
      <c r="F542" s="170"/>
      <c r="G542" s="170"/>
      <c r="H542" s="170"/>
      <c r="I542" s="170"/>
      <c r="J542" s="170"/>
      <c r="K542" s="170"/>
      <c r="L542" s="170"/>
      <c r="M542" s="170"/>
      <c r="N542" s="170"/>
      <c r="O542" s="170"/>
      <c r="P542" s="170"/>
      <c r="Q542" s="170"/>
      <c r="R542" s="170"/>
      <c r="S542" s="170"/>
      <c r="T542" s="170"/>
      <c r="U542" s="170"/>
      <c r="V542" s="170"/>
      <c r="W542" s="170"/>
      <c r="X542" s="170"/>
      <c r="Y542" s="170"/>
      <c r="Z542" s="170"/>
      <c r="AA542" s="170"/>
    </row>
    <row r="543" spans="1:27" ht="15.75" customHeight="1" x14ac:dyDescent="0.2">
      <c r="A543" s="170"/>
      <c r="B543" s="170"/>
      <c r="C543" s="170"/>
      <c r="D543" s="170"/>
      <c r="E543" s="170"/>
      <c r="F543" s="170"/>
      <c r="G543" s="170"/>
      <c r="H543" s="170"/>
      <c r="I543" s="170"/>
      <c r="J543" s="170"/>
      <c r="K543" s="170"/>
      <c r="L543" s="170"/>
      <c r="M543" s="170"/>
      <c r="N543" s="170"/>
      <c r="O543" s="170"/>
      <c r="P543" s="170"/>
      <c r="Q543" s="170"/>
      <c r="R543" s="170"/>
      <c r="S543" s="170"/>
      <c r="T543" s="170"/>
      <c r="U543" s="170"/>
      <c r="V543" s="170"/>
      <c r="W543" s="170"/>
      <c r="X543" s="170"/>
      <c r="Y543" s="170"/>
      <c r="Z543" s="170"/>
      <c r="AA543" s="170"/>
    </row>
    <row r="544" spans="1:27" ht="15.75" customHeight="1" x14ac:dyDescent="0.2">
      <c r="A544" s="170"/>
      <c r="B544" s="170"/>
      <c r="C544" s="170"/>
      <c r="D544" s="170"/>
      <c r="E544" s="170"/>
      <c r="F544" s="170"/>
      <c r="G544" s="170"/>
      <c r="H544" s="170"/>
      <c r="I544" s="170"/>
      <c r="J544" s="170"/>
      <c r="K544" s="170"/>
      <c r="L544" s="170"/>
      <c r="M544" s="170"/>
      <c r="N544" s="170"/>
      <c r="O544" s="170"/>
      <c r="P544" s="170"/>
      <c r="Q544" s="170"/>
      <c r="R544" s="170"/>
      <c r="S544" s="170"/>
      <c r="T544" s="170"/>
      <c r="U544" s="170"/>
      <c r="V544" s="170"/>
      <c r="W544" s="170"/>
      <c r="X544" s="170"/>
      <c r="Y544" s="170"/>
      <c r="Z544" s="170"/>
      <c r="AA544" s="170"/>
    </row>
    <row r="545" spans="1:27" ht="15.75" customHeight="1" x14ac:dyDescent="0.2">
      <c r="A545" s="170"/>
      <c r="B545" s="170"/>
      <c r="C545" s="170"/>
      <c r="D545" s="170"/>
      <c r="E545" s="170"/>
      <c r="F545" s="170"/>
      <c r="G545" s="170"/>
      <c r="H545" s="170"/>
      <c r="I545" s="170"/>
      <c r="J545" s="170"/>
      <c r="K545" s="170"/>
      <c r="L545" s="170"/>
      <c r="M545" s="170"/>
      <c r="N545" s="170"/>
      <c r="O545" s="170"/>
      <c r="P545" s="170"/>
      <c r="Q545" s="170"/>
      <c r="R545" s="170"/>
      <c r="S545" s="170"/>
      <c r="T545" s="170"/>
      <c r="U545" s="170"/>
      <c r="V545" s="170"/>
      <c r="W545" s="170"/>
      <c r="X545" s="170"/>
      <c r="Y545" s="170"/>
      <c r="Z545" s="170"/>
      <c r="AA545" s="170"/>
    </row>
    <row r="546" spans="1:27" ht="15.75" customHeight="1" x14ac:dyDescent="0.2">
      <c r="A546" s="170"/>
      <c r="B546" s="170"/>
      <c r="C546" s="170"/>
      <c r="D546" s="170"/>
      <c r="E546" s="170"/>
      <c r="F546" s="170"/>
      <c r="G546" s="170"/>
      <c r="H546" s="170"/>
      <c r="I546" s="170"/>
      <c r="J546" s="170"/>
      <c r="K546" s="170"/>
      <c r="L546" s="170"/>
      <c r="M546" s="170"/>
      <c r="N546" s="170"/>
      <c r="O546" s="170"/>
      <c r="P546" s="170"/>
      <c r="Q546" s="170"/>
      <c r="R546" s="170"/>
      <c r="S546" s="170"/>
      <c r="T546" s="170"/>
      <c r="U546" s="170"/>
      <c r="V546" s="170"/>
      <c r="W546" s="170"/>
      <c r="X546" s="170"/>
      <c r="Y546" s="170"/>
      <c r="Z546" s="170"/>
      <c r="AA546" s="170"/>
    </row>
    <row r="547" spans="1:27" ht="15.75" customHeight="1" x14ac:dyDescent="0.2">
      <c r="A547" s="170"/>
      <c r="B547" s="170"/>
      <c r="C547" s="170"/>
      <c r="D547" s="170"/>
      <c r="E547" s="170"/>
      <c r="F547" s="170"/>
      <c r="G547" s="170"/>
      <c r="H547" s="170"/>
      <c r="I547" s="170"/>
      <c r="J547" s="170"/>
      <c r="K547" s="170"/>
      <c r="L547" s="170"/>
      <c r="M547" s="170"/>
      <c r="N547" s="170"/>
      <c r="O547" s="170"/>
      <c r="P547" s="170"/>
      <c r="Q547" s="170"/>
      <c r="R547" s="170"/>
      <c r="S547" s="170"/>
      <c r="T547" s="170"/>
      <c r="U547" s="170"/>
      <c r="V547" s="170"/>
      <c r="W547" s="170"/>
      <c r="X547" s="170"/>
      <c r="Y547" s="170"/>
      <c r="Z547" s="170"/>
      <c r="AA547" s="170"/>
    </row>
    <row r="548" spans="1:27" ht="15.75" customHeight="1" x14ac:dyDescent="0.2">
      <c r="A548" s="170"/>
      <c r="B548" s="170"/>
      <c r="C548" s="170"/>
      <c r="D548" s="170"/>
      <c r="E548" s="170"/>
      <c r="F548" s="170"/>
      <c r="G548" s="170"/>
      <c r="H548" s="170"/>
      <c r="I548" s="170"/>
      <c r="J548" s="170"/>
      <c r="K548" s="170"/>
      <c r="L548" s="170"/>
      <c r="M548" s="170"/>
      <c r="N548" s="170"/>
      <c r="O548" s="170"/>
      <c r="P548" s="170"/>
      <c r="Q548" s="170"/>
      <c r="R548" s="170"/>
      <c r="S548" s="170"/>
      <c r="T548" s="170"/>
      <c r="U548" s="170"/>
      <c r="V548" s="170"/>
      <c r="W548" s="170"/>
      <c r="X548" s="170"/>
      <c r="Y548" s="170"/>
      <c r="Z548" s="170"/>
      <c r="AA548" s="170"/>
    </row>
    <row r="549" spans="1:27" ht="15.75" customHeight="1" x14ac:dyDescent="0.2">
      <c r="A549" s="170"/>
      <c r="B549" s="170"/>
      <c r="C549" s="170"/>
      <c r="D549" s="170"/>
      <c r="E549" s="170"/>
      <c r="F549" s="170"/>
      <c r="G549" s="170"/>
      <c r="H549" s="170"/>
      <c r="I549" s="170"/>
      <c r="J549" s="170"/>
      <c r="K549" s="170"/>
      <c r="L549" s="170"/>
      <c r="M549" s="170"/>
      <c r="N549" s="170"/>
      <c r="O549" s="170"/>
      <c r="P549" s="170"/>
      <c r="Q549" s="170"/>
      <c r="R549" s="170"/>
      <c r="S549" s="170"/>
      <c r="T549" s="170"/>
      <c r="U549" s="170"/>
      <c r="V549" s="170"/>
      <c r="W549" s="170"/>
      <c r="X549" s="170"/>
      <c r="Y549" s="170"/>
      <c r="Z549" s="170"/>
      <c r="AA549" s="170"/>
    </row>
    <row r="550" spans="1:27" ht="15.75" customHeight="1" x14ac:dyDescent="0.2">
      <c r="A550" s="170"/>
      <c r="B550" s="170"/>
      <c r="C550" s="170"/>
      <c r="D550" s="170"/>
      <c r="E550" s="170"/>
      <c r="F550" s="170"/>
      <c r="G550" s="170"/>
      <c r="H550" s="170"/>
      <c r="I550" s="170"/>
      <c r="J550" s="170"/>
      <c r="K550" s="170"/>
      <c r="L550" s="170"/>
      <c r="M550" s="170"/>
      <c r="N550" s="170"/>
      <c r="O550" s="170"/>
      <c r="P550" s="170"/>
      <c r="Q550" s="170"/>
      <c r="R550" s="170"/>
      <c r="S550" s="170"/>
      <c r="T550" s="170"/>
      <c r="U550" s="170"/>
      <c r="V550" s="170"/>
      <c r="W550" s="170"/>
      <c r="X550" s="170"/>
      <c r="Y550" s="170"/>
      <c r="Z550" s="170"/>
      <c r="AA550" s="170"/>
    </row>
    <row r="551" spans="1:27" ht="15.75" customHeight="1" x14ac:dyDescent="0.2">
      <c r="A551" s="170"/>
      <c r="B551" s="170"/>
      <c r="C551" s="170"/>
      <c r="D551" s="170"/>
      <c r="E551" s="170"/>
      <c r="F551" s="170"/>
      <c r="G551" s="170"/>
      <c r="H551" s="170"/>
      <c r="I551" s="170"/>
      <c r="J551" s="170"/>
      <c r="K551" s="170"/>
      <c r="L551" s="170"/>
      <c r="M551" s="170"/>
      <c r="N551" s="170"/>
      <c r="O551" s="170"/>
      <c r="P551" s="170"/>
      <c r="Q551" s="170"/>
      <c r="R551" s="170"/>
      <c r="S551" s="170"/>
      <c r="T551" s="170"/>
      <c r="U551" s="170"/>
      <c r="V551" s="170"/>
      <c r="W551" s="170"/>
      <c r="X551" s="170"/>
      <c r="Y551" s="170"/>
      <c r="Z551" s="170"/>
      <c r="AA551" s="170"/>
    </row>
    <row r="552" spans="1:27" ht="15.75" customHeight="1" x14ac:dyDescent="0.2">
      <c r="A552" s="170"/>
      <c r="B552" s="170"/>
      <c r="C552" s="170"/>
      <c r="D552" s="170"/>
      <c r="E552" s="170"/>
      <c r="F552" s="170"/>
      <c r="G552" s="170"/>
      <c r="H552" s="170"/>
      <c r="I552" s="170"/>
      <c r="J552" s="170"/>
      <c r="K552" s="170"/>
      <c r="L552" s="170"/>
      <c r="M552" s="170"/>
      <c r="N552" s="170"/>
      <c r="O552" s="170"/>
      <c r="P552" s="170"/>
      <c r="Q552" s="170"/>
      <c r="R552" s="170"/>
      <c r="S552" s="170"/>
      <c r="T552" s="170"/>
      <c r="U552" s="170"/>
      <c r="V552" s="170"/>
      <c r="W552" s="170"/>
      <c r="X552" s="170"/>
      <c r="Y552" s="170"/>
      <c r="Z552" s="170"/>
      <c r="AA552" s="170"/>
    </row>
    <row r="553" spans="1:27" ht="15.75" customHeight="1" x14ac:dyDescent="0.2">
      <c r="A553" s="170"/>
      <c r="B553" s="170"/>
      <c r="C553" s="170"/>
      <c r="D553" s="170"/>
      <c r="E553" s="170"/>
      <c r="F553" s="170"/>
      <c r="G553" s="170"/>
      <c r="H553" s="170"/>
      <c r="I553" s="170"/>
      <c r="J553" s="170"/>
      <c r="K553" s="170"/>
      <c r="L553" s="170"/>
      <c r="M553" s="170"/>
      <c r="N553" s="170"/>
      <c r="O553" s="170"/>
      <c r="P553" s="170"/>
      <c r="Q553" s="170"/>
      <c r="R553" s="170"/>
      <c r="S553" s="170"/>
      <c r="T553" s="170"/>
      <c r="U553" s="170"/>
      <c r="V553" s="170"/>
      <c r="W553" s="170"/>
      <c r="X553" s="170"/>
      <c r="Y553" s="170"/>
      <c r="Z553" s="170"/>
      <c r="AA553" s="170"/>
    </row>
    <row r="554" spans="1:27" ht="15.75" customHeight="1" x14ac:dyDescent="0.2">
      <c r="A554" s="170"/>
      <c r="B554" s="170"/>
      <c r="C554" s="170"/>
      <c r="D554" s="170"/>
      <c r="E554" s="170"/>
      <c r="F554" s="170"/>
      <c r="G554" s="170"/>
      <c r="H554" s="170"/>
      <c r="I554" s="170"/>
      <c r="J554" s="170"/>
      <c r="K554" s="170"/>
      <c r="L554" s="170"/>
      <c r="M554" s="170"/>
      <c r="N554" s="170"/>
      <c r="O554" s="170"/>
      <c r="P554" s="170"/>
      <c r="Q554" s="170"/>
      <c r="R554" s="170"/>
      <c r="S554" s="170"/>
      <c r="T554" s="170"/>
      <c r="U554" s="170"/>
      <c r="V554" s="170"/>
      <c r="W554" s="170"/>
      <c r="X554" s="170"/>
      <c r="Y554" s="170"/>
      <c r="Z554" s="170"/>
      <c r="AA554" s="170"/>
    </row>
    <row r="555" spans="1:27" ht="15.75" customHeight="1" x14ac:dyDescent="0.2">
      <c r="A555" s="170"/>
      <c r="B555" s="170"/>
      <c r="C555" s="170"/>
      <c r="D555" s="170"/>
      <c r="E555" s="170"/>
      <c r="F555" s="170"/>
      <c r="G555" s="170"/>
      <c r="H555" s="170"/>
      <c r="I555" s="170"/>
      <c r="J555" s="170"/>
      <c r="K555" s="170"/>
      <c r="L555" s="170"/>
      <c r="M555" s="170"/>
      <c r="N555" s="170"/>
      <c r="O555" s="170"/>
      <c r="P555" s="170"/>
      <c r="Q555" s="170"/>
      <c r="R555" s="170"/>
      <c r="S555" s="170"/>
      <c r="T555" s="170"/>
      <c r="U555" s="170"/>
      <c r="V555" s="170"/>
      <c r="W555" s="170"/>
      <c r="X555" s="170"/>
      <c r="Y555" s="170"/>
      <c r="Z555" s="170"/>
      <c r="AA555" s="170"/>
    </row>
    <row r="556" spans="1:27" ht="15.75" customHeight="1" x14ac:dyDescent="0.2">
      <c r="A556" s="170"/>
      <c r="B556" s="170"/>
      <c r="C556" s="170"/>
      <c r="D556" s="170"/>
      <c r="E556" s="170"/>
      <c r="F556" s="170"/>
      <c r="G556" s="170"/>
      <c r="H556" s="170"/>
      <c r="I556" s="170"/>
      <c r="J556" s="170"/>
      <c r="K556" s="170"/>
      <c r="L556" s="170"/>
      <c r="M556" s="170"/>
      <c r="N556" s="170"/>
      <c r="O556" s="170"/>
      <c r="P556" s="170"/>
      <c r="Q556" s="170"/>
      <c r="R556" s="170"/>
      <c r="S556" s="170"/>
      <c r="T556" s="170"/>
      <c r="U556" s="170"/>
      <c r="V556" s="170"/>
      <c r="W556" s="170"/>
      <c r="X556" s="170"/>
      <c r="Y556" s="170"/>
      <c r="Z556" s="170"/>
      <c r="AA556" s="170"/>
    </row>
    <row r="557" spans="1:27" ht="15.75" customHeight="1" x14ac:dyDescent="0.2">
      <c r="A557" s="170"/>
      <c r="B557" s="170"/>
      <c r="C557" s="170"/>
      <c r="D557" s="170"/>
      <c r="E557" s="170"/>
      <c r="F557" s="170"/>
      <c r="G557" s="170"/>
      <c r="H557" s="170"/>
      <c r="I557" s="170"/>
      <c r="J557" s="170"/>
      <c r="K557" s="170"/>
      <c r="L557" s="170"/>
      <c r="M557" s="170"/>
      <c r="N557" s="170"/>
      <c r="O557" s="170"/>
      <c r="P557" s="170"/>
      <c r="Q557" s="170"/>
      <c r="R557" s="170"/>
      <c r="S557" s="170"/>
      <c r="T557" s="170"/>
      <c r="U557" s="170"/>
      <c r="V557" s="170"/>
      <c r="W557" s="170"/>
      <c r="X557" s="170"/>
      <c r="Y557" s="170"/>
      <c r="Z557" s="170"/>
      <c r="AA557" s="170"/>
    </row>
    <row r="558" spans="1:27" ht="15.75" customHeight="1" x14ac:dyDescent="0.2">
      <c r="A558" s="170"/>
      <c r="B558" s="170"/>
      <c r="C558" s="170"/>
      <c r="D558" s="170"/>
      <c r="E558" s="170"/>
      <c r="F558" s="170"/>
      <c r="G558" s="170"/>
      <c r="H558" s="170"/>
      <c r="I558" s="170"/>
      <c r="J558" s="170"/>
      <c r="K558" s="170"/>
      <c r="L558" s="170"/>
      <c r="M558" s="170"/>
      <c r="N558" s="170"/>
      <c r="O558" s="170"/>
      <c r="P558" s="170"/>
      <c r="Q558" s="170"/>
      <c r="R558" s="170"/>
      <c r="S558" s="170"/>
      <c r="T558" s="170"/>
      <c r="U558" s="170"/>
      <c r="V558" s="170"/>
      <c r="W558" s="170"/>
      <c r="X558" s="170"/>
      <c r="Y558" s="170"/>
      <c r="Z558" s="170"/>
      <c r="AA558" s="170"/>
    </row>
    <row r="559" spans="1:27" ht="15.75" customHeight="1" x14ac:dyDescent="0.2">
      <c r="A559" s="170"/>
      <c r="B559" s="170"/>
      <c r="C559" s="170"/>
      <c r="D559" s="170"/>
      <c r="E559" s="170"/>
      <c r="F559" s="170"/>
      <c r="G559" s="170"/>
      <c r="H559" s="170"/>
      <c r="I559" s="170"/>
      <c r="J559" s="170"/>
      <c r="K559" s="170"/>
      <c r="L559" s="170"/>
      <c r="M559" s="170"/>
      <c r="N559" s="170"/>
      <c r="O559" s="170"/>
      <c r="P559" s="170"/>
      <c r="Q559" s="170"/>
      <c r="R559" s="170"/>
      <c r="S559" s="170"/>
      <c r="T559" s="170"/>
      <c r="U559" s="170"/>
      <c r="V559" s="170"/>
      <c r="W559" s="170"/>
      <c r="X559" s="170"/>
      <c r="Y559" s="170"/>
      <c r="Z559" s="170"/>
      <c r="AA559" s="170"/>
    </row>
    <row r="560" spans="1:27" ht="15.75" customHeight="1" x14ac:dyDescent="0.2">
      <c r="A560" s="170"/>
      <c r="B560" s="170"/>
      <c r="C560" s="170"/>
      <c r="D560" s="170"/>
      <c r="E560" s="170"/>
      <c r="F560" s="170"/>
      <c r="G560" s="170"/>
      <c r="H560" s="170"/>
      <c r="I560" s="170"/>
      <c r="J560" s="170"/>
      <c r="K560" s="170"/>
      <c r="L560" s="170"/>
      <c r="M560" s="170"/>
      <c r="N560" s="170"/>
      <c r="O560" s="170"/>
      <c r="P560" s="170"/>
      <c r="Q560" s="170"/>
      <c r="R560" s="170"/>
      <c r="S560" s="170"/>
      <c r="T560" s="170"/>
      <c r="U560" s="170"/>
      <c r="V560" s="170"/>
      <c r="W560" s="170"/>
      <c r="X560" s="170"/>
      <c r="Y560" s="170"/>
      <c r="Z560" s="170"/>
      <c r="AA560" s="170"/>
    </row>
    <row r="561" spans="1:27" ht="15.75" customHeight="1" x14ac:dyDescent="0.2">
      <c r="A561" s="170"/>
      <c r="B561" s="170"/>
      <c r="C561" s="170"/>
      <c r="D561" s="170"/>
      <c r="E561" s="170"/>
      <c r="F561" s="170"/>
      <c r="G561" s="170"/>
      <c r="H561" s="170"/>
      <c r="I561" s="170"/>
      <c r="J561" s="170"/>
      <c r="K561" s="170"/>
      <c r="L561" s="170"/>
      <c r="M561" s="170"/>
      <c r="N561" s="170"/>
      <c r="O561" s="170"/>
      <c r="P561" s="170"/>
      <c r="Q561" s="170"/>
      <c r="R561" s="170"/>
      <c r="S561" s="170"/>
      <c r="T561" s="170"/>
      <c r="U561" s="170"/>
      <c r="V561" s="170"/>
      <c r="W561" s="170"/>
      <c r="X561" s="170"/>
      <c r="Y561" s="170"/>
      <c r="Z561" s="170"/>
      <c r="AA561" s="170"/>
    </row>
    <row r="562" spans="1:27" ht="15.75" customHeight="1" x14ac:dyDescent="0.2">
      <c r="A562" s="170"/>
      <c r="B562" s="170"/>
      <c r="C562" s="170"/>
      <c r="D562" s="170"/>
      <c r="E562" s="170"/>
      <c r="F562" s="170"/>
      <c r="G562" s="170"/>
      <c r="H562" s="170"/>
      <c r="I562" s="170"/>
      <c r="J562" s="170"/>
      <c r="K562" s="170"/>
      <c r="L562" s="170"/>
      <c r="M562" s="170"/>
      <c r="N562" s="170"/>
      <c r="O562" s="170"/>
      <c r="P562" s="170"/>
      <c r="Q562" s="170"/>
      <c r="R562" s="170"/>
      <c r="S562" s="170"/>
      <c r="T562" s="170"/>
      <c r="U562" s="170"/>
      <c r="V562" s="170"/>
      <c r="W562" s="170"/>
      <c r="X562" s="170"/>
      <c r="Y562" s="170"/>
      <c r="Z562" s="170"/>
      <c r="AA562" s="170"/>
    </row>
    <row r="563" spans="1:27" ht="15.75" customHeight="1" x14ac:dyDescent="0.2">
      <c r="A563" s="170"/>
      <c r="B563" s="170"/>
      <c r="C563" s="170"/>
      <c r="D563" s="170"/>
      <c r="E563" s="170"/>
      <c r="F563" s="170"/>
      <c r="G563" s="170"/>
      <c r="H563" s="170"/>
      <c r="I563" s="170"/>
      <c r="J563" s="170"/>
      <c r="K563" s="170"/>
      <c r="L563" s="170"/>
      <c r="M563" s="170"/>
      <c r="N563" s="170"/>
      <c r="O563" s="170"/>
      <c r="P563" s="170"/>
      <c r="Q563" s="170"/>
      <c r="R563" s="170"/>
      <c r="S563" s="170"/>
      <c r="T563" s="170"/>
      <c r="U563" s="170"/>
      <c r="V563" s="170"/>
      <c r="W563" s="170"/>
      <c r="X563" s="170"/>
      <c r="Y563" s="170"/>
      <c r="Z563" s="170"/>
      <c r="AA563" s="170"/>
    </row>
    <row r="564" spans="1:27" ht="15.75" customHeight="1" x14ac:dyDescent="0.2">
      <c r="A564" s="170"/>
      <c r="B564" s="170"/>
      <c r="C564" s="170"/>
      <c r="D564" s="170"/>
      <c r="E564" s="170"/>
      <c r="F564" s="170"/>
      <c r="G564" s="170"/>
      <c r="H564" s="170"/>
      <c r="I564" s="170"/>
      <c r="J564" s="170"/>
      <c r="K564" s="170"/>
      <c r="L564" s="170"/>
      <c r="M564" s="170"/>
      <c r="N564" s="170"/>
      <c r="O564" s="170"/>
      <c r="P564" s="170"/>
      <c r="Q564" s="170"/>
      <c r="R564" s="170"/>
      <c r="S564" s="170"/>
      <c r="T564" s="170"/>
      <c r="U564" s="170"/>
      <c r="V564" s="170"/>
      <c r="W564" s="170"/>
      <c r="X564" s="170"/>
      <c r="Y564" s="170"/>
      <c r="Z564" s="170"/>
      <c r="AA564" s="170"/>
    </row>
    <row r="565" spans="1:27" ht="15.75" customHeight="1" x14ac:dyDescent="0.2">
      <c r="A565" s="170"/>
      <c r="B565" s="170"/>
      <c r="C565" s="170"/>
      <c r="D565" s="170"/>
      <c r="E565" s="170"/>
      <c r="F565" s="170"/>
      <c r="G565" s="170"/>
      <c r="H565" s="170"/>
      <c r="I565" s="170"/>
      <c r="J565" s="170"/>
      <c r="K565" s="170"/>
      <c r="L565" s="170"/>
      <c r="M565" s="170"/>
      <c r="N565" s="170"/>
      <c r="O565" s="170"/>
      <c r="P565" s="170"/>
      <c r="Q565" s="170"/>
      <c r="R565" s="170"/>
      <c r="S565" s="170"/>
      <c r="T565" s="170"/>
      <c r="U565" s="170"/>
      <c r="V565" s="170"/>
      <c r="W565" s="170"/>
      <c r="X565" s="170"/>
      <c r="Y565" s="170"/>
      <c r="Z565" s="170"/>
      <c r="AA565" s="170"/>
    </row>
    <row r="566" spans="1:27" ht="15.75" customHeight="1" x14ac:dyDescent="0.2">
      <c r="A566" s="170"/>
      <c r="B566" s="170"/>
      <c r="C566" s="170"/>
      <c r="D566" s="170"/>
      <c r="E566" s="170"/>
      <c r="F566" s="170"/>
      <c r="G566" s="170"/>
      <c r="H566" s="170"/>
      <c r="I566" s="170"/>
      <c r="J566" s="170"/>
      <c r="K566" s="170"/>
      <c r="L566" s="170"/>
      <c r="M566" s="170"/>
      <c r="N566" s="170"/>
      <c r="O566" s="170"/>
      <c r="P566" s="170"/>
      <c r="Q566" s="170"/>
      <c r="R566" s="170"/>
      <c r="S566" s="170"/>
      <c r="T566" s="170"/>
      <c r="U566" s="170"/>
      <c r="V566" s="170"/>
      <c r="W566" s="170"/>
      <c r="X566" s="170"/>
      <c r="Y566" s="170"/>
      <c r="Z566" s="170"/>
      <c r="AA566" s="170"/>
    </row>
    <row r="567" spans="1:27" ht="15.75" customHeight="1" x14ac:dyDescent="0.2">
      <c r="A567" s="170"/>
      <c r="B567" s="170"/>
      <c r="C567" s="170"/>
      <c r="D567" s="170"/>
      <c r="E567" s="170"/>
      <c r="F567" s="170"/>
      <c r="G567" s="170"/>
      <c r="H567" s="170"/>
      <c r="I567" s="170"/>
      <c r="J567" s="170"/>
      <c r="K567" s="170"/>
      <c r="L567" s="170"/>
      <c r="M567" s="170"/>
      <c r="N567" s="170"/>
      <c r="O567" s="170"/>
      <c r="P567" s="170"/>
      <c r="Q567" s="170"/>
      <c r="R567" s="170"/>
      <c r="S567" s="170"/>
      <c r="T567" s="170"/>
      <c r="U567" s="170"/>
      <c r="V567" s="170"/>
      <c r="W567" s="170"/>
      <c r="X567" s="170"/>
      <c r="Y567" s="170"/>
      <c r="Z567" s="170"/>
      <c r="AA567" s="170"/>
    </row>
    <row r="568" spans="1:27" ht="15.75" customHeight="1" x14ac:dyDescent="0.2">
      <c r="A568" s="170"/>
      <c r="B568" s="170"/>
      <c r="C568" s="170"/>
      <c r="D568" s="170"/>
      <c r="E568" s="170"/>
      <c r="F568" s="170"/>
      <c r="G568" s="170"/>
      <c r="H568" s="170"/>
      <c r="I568" s="170"/>
      <c r="J568" s="170"/>
      <c r="K568" s="170"/>
      <c r="L568" s="170"/>
      <c r="M568" s="170"/>
      <c r="N568" s="170"/>
      <c r="O568" s="170"/>
      <c r="P568" s="170"/>
      <c r="Q568" s="170"/>
      <c r="R568" s="170"/>
      <c r="S568" s="170"/>
      <c r="T568" s="170"/>
      <c r="U568" s="170"/>
      <c r="V568" s="170"/>
      <c r="W568" s="170"/>
      <c r="X568" s="170"/>
      <c r="Y568" s="170"/>
      <c r="Z568" s="170"/>
      <c r="AA568" s="170"/>
    </row>
    <row r="569" spans="1:27" ht="15.75" customHeight="1" x14ac:dyDescent="0.2">
      <c r="A569" s="170"/>
      <c r="B569" s="170"/>
      <c r="C569" s="170"/>
      <c r="D569" s="170"/>
      <c r="E569" s="170"/>
      <c r="F569" s="170"/>
      <c r="G569" s="170"/>
      <c r="H569" s="170"/>
      <c r="I569" s="170"/>
      <c r="J569" s="170"/>
      <c r="K569" s="170"/>
      <c r="L569" s="170"/>
      <c r="M569" s="170"/>
      <c r="N569" s="170"/>
      <c r="O569" s="170"/>
      <c r="P569" s="170"/>
      <c r="Q569" s="170"/>
      <c r="R569" s="170"/>
      <c r="S569" s="170"/>
      <c r="T569" s="170"/>
      <c r="U569" s="170"/>
      <c r="V569" s="170"/>
      <c r="W569" s="170"/>
      <c r="X569" s="170"/>
      <c r="Y569" s="170"/>
      <c r="Z569" s="170"/>
      <c r="AA569" s="170"/>
    </row>
    <row r="570" spans="1:27" ht="15.75" customHeight="1" x14ac:dyDescent="0.2">
      <c r="A570" s="170"/>
      <c r="B570" s="170"/>
      <c r="C570" s="170"/>
      <c r="D570" s="170"/>
      <c r="E570" s="170"/>
      <c r="F570" s="170"/>
      <c r="G570" s="170"/>
      <c r="H570" s="170"/>
      <c r="I570" s="170"/>
      <c r="J570" s="170"/>
      <c r="K570" s="170"/>
      <c r="L570" s="170"/>
      <c r="M570" s="170"/>
      <c r="N570" s="170"/>
      <c r="O570" s="170"/>
      <c r="P570" s="170"/>
      <c r="Q570" s="170"/>
      <c r="R570" s="170"/>
      <c r="S570" s="170"/>
      <c r="T570" s="170"/>
      <c r="U570" s="170"/>
      <c r="V570" s="170"/>
      <c r="W570" s="170"/>
      <c r="X570" s="170"/>
      <c r="Y570" s="170"/>
      <c r="Z570" s="170"/>
      <c r="AA570" s="170"/>
    </row>
    <row r="571" spans="1:27" ht="15.75" customHeight="1" x14ac:dyDescent="0.2">
      <c r="A571" s="170"/>
      <c r="B571" s="170"/>
      <c r="C571" s="170"/>
      <c r="D571" s="170"/>
      <c r="E571" s="170"/>
      <c r="F571" s="170"/>
      <c r="G571" s="170"/>
      <c r="H571" s="170"/>
      <c r="I571" s="170"/>
      <c r="J571" s="170"/>
      <c r="K571" s="170"/>
      <c r="L571" s="170"/>
      <c r="M571" s="170"/>
      <c r="N571" s="170"/>
      <c r="O571" s="170"/>
      <c r="P571" s="170"/>
      <c r="Q571" s="170"/>
      <c r="R571" s="170"/>
      <c r="S571" s="170"/>
      <c r="T571" s="170"/>
      <c r="U571" s="170"/>
      <c r="V571" s="170"/>
      <c r="W571" s="170"/>
      <c r="X571" s="170"/>
      <c r="Y571" s="170"/>
      <c r="Z571" s="170"/>
      <c r="AA571" s="170"/>
    </row>
    <row r="572" spans="1:27" ht="15.75" customHeight="1" x14ac:dyDescent="0.2">
      <c r="A572" s="170"/>
      <c r="B572" s="170"/>
      <c r="C572" s="170"/>
      <c r="D572" s="170"/>
      <c r="E572" s="170"/>
      <c r="F572" s="170"/>
      <c r="G572" s="170"/>
      <c r="H572" s="170"/>
      <c r="I572" s="170"/>
      <c r="J572" s="170"/>
      <c r="K572" s="170"/>
      <c r="L572" s="170"/>
      <c r="M572" s="170"/>
      <c r="N572" s="170"/>
      <c r="O572" s="170"/>
      <c r="P572" s="170"/>
      <c r="Q572" s="170"/>
      <c r="R572" s="170"/>
      <c r="S572" s="170"/>
      <c r="T572" s="170"/>
      <c r="U572" s="170"/>
      <c r="V572" s="170"/>
      <c r="W572" s="170"/>
      <c r="X572" s="170"/>
      <c r="Y572" s="170"/>
      <c r="Z572" s="170"/>
      <c r="AA572" s="170"/>
    </row>
    <row r="573" spans="1:27" ht="15.75" customHeight="1" x14ac:dyDescent="0.2">
      <c r="A573" s="170"/>
      <c r="B573" s="170"/>
      <c r="C573" s="170"/>
      <c r="D573" s="170"/>
      <c r="E573" s="170"/>
      <c r="F573" s="170"/>
      <c r="G573" s="170"/>
      <c r="H573" s="170"/>
      <c r="I573" s="170"/>
      <c r="J573" s="170"/>
      <c r="K573" s="170"/>
      <c r="L573" s="170"/>
      <c r="M573" s="170"/>
      <c r="N573" s="170"/>
      <c r="O573" s="170"/>
      <c r="P573" s="170"/>
      <c r="Q573" s="170"/>
      <c r="R573" s="170"/>
      <c r="S573" s="170"/>
      <c r="T573" s="170"/>
      <c r="U573" s="170"/>
      <c r="V573" s="170"/>
      <c r="W573" s="170"/>
      <c r="X573" s="170"/>
      <c r="Y573" s="170"/>
      <c r="Z573" s="170"/>
      <c r="AA573" s="170"/>
    </row>
    <row r="574" spans="1:27" ht="15.75" customHeight="1" x14ac:dyDescent="0.2">
      <c r="A574" s="170"/>
      <c r="B574" s="170"/>
      <c r="C574" s="170"/>
      <c r="D574" s="170"/>
      <c r="E574" s="170"/>
      <c r="F574" s="170"/>
      <c r="G574" s="170"/>
      <c r="H574" s="170"/>
      <c r="I574" s="170"/>
      <c r="J574" s="170"/>
      <c r="K574" s="170"/>
      <c r="L574" s="170"/>
      <c r="M574" s="170"/>
      <c r="N574" s="170"/>
      <c r="O574" s="170"/>
      <c r="P574" s="170"/>
      <c r="Q574" s="170"/>
      <c r="R574" s="170"/>
      <c r="S574" s="170"/>
      <c r="T574" s="170"/>
      <c r="U574" s="170"/>
      <c r="V574" s="170"/>
      <c r="W574" s="170"/>
      <c r="X574" s="170"/>
      <c r="Y574" s="170"/>
      <c r="Z574" s="170"/>
      <c r="AA574" s="170"/>
    </row>
    <row r="575" spans="1:27" ht="15.75" customHeight="1" x14ac:dyDescent="0.2">
      <c r="A575" s="170"/>
      <c r="B575" s="170"/>
      <c r="C575" s="170"/>
      <c r="D575" s="170"/>
      <c r="E575" s="170"/>
      <c r="F575" s="170"/>
      <c r="G575" s="170"/>
      <c r="H575" s="170"/>
      <c r="I575" s="170"/>
      <c r="J575" s="170"/>
      <c r="K575" s="170"/>
      <c r="L575" s="170"/>
      <c r="M575" s="170"/>
      <c r="N575" s="170"/>
      <c r="O575" s="170"/>
      <c r="P575" s="170"/>
      <c r="Q575" s="170"/>
      <c r="R575" s="170"/>
      <c r="S575" s="170"/>
      <c r="T575" s="170"/>
      <c r="U575" s="170"/>
      <c r="V575" s="170"/>
      <c r="W575" s="170"/>
      <c r="X575" s="170"/>
      <c r="Y575" s="170"/>
      <c r="Z575" s="170"/>
      <c r="AA575" s="170"/>
    </row>
    <row r="576" spans="1:27" ht="15.75" customHeight="1" x14ac:dyDescent="0.2">
      <c r="A576" s="170"/>
      <c r="B576" s="170"/>
      <c r="C576" s="170"/>
      <c r="D576" s="170"/>
      <c r="E576" s="170"/>
      <c r="F576" s="170"/>
      <c r="G576" s="170"/>
      <c r="H576" s="170"/>
      <c r="I576" s="170"/>
      <c r="J576" s="170"/>
      <c r="K576" s="170"/>
      <c r="L576" s="170"/>
      <c r="M576" s="170"/>
      <c r="N576" s="170"/>
      <c r="O576" s="170"/>
      <c r="P576" s="170"/>
      <c r="Q576" s="170"/>
      <c r="R576" s="170"/>
      <c r="S576" s="170"/>
      <c r="T576" s="170"/>
      <c r="U576" s="170"/>
      <c r="V576" s="170"/>
      <c r="W576" s="170"/>
      <c r="X576" s="170"/>
      <c r="Y576" s="170"/>
      <c r="Z576" s="170"/>
      <c r="AA576" s="170"/>
    </row>
    <row r="577" spans="1:27" ht="15.75" customHeight="1" x14ac:dyDescent="0.2">
      <c r="A577" s="170"/>
      <c r="B577" s="170"/>
      <c r="C577" s="170"/>
      <c r="D577" s="170"/>
      <c r="E577" s="170"/>
      <c r="F577" s="170"/>
      <c r="G577" s="170"/>
      <c r="H577" s="170"/>
      <c r="I577" s="170"/>
      <c r="J577" s="170"/>
      <c r="K577" s="170"/>
      <c r="L577" s="170"/>
      <c r="M577" s="170"/>
      <c r="N577" s="170"/>
      <c r="O577" s="170"/>
      <c r="P577" s="170"/>
      <c r="Q577" s="170"/>
      <c r="R577" s="170"/>
      <c r="S577" s="170"/>
      <c r="T577" s="170"/>
      <c r="U577" s="170"/>
      <c r="V577" s="170"/>
      <c r="W577" s="170"/>
      <c r="X577" s="170"/>
      <c r="Y577" s="170"/>
      <c r="Z577" s="170"/>
      <c r="AA577" s="170"/>
    </row>
    <row r="578" spans="1:27" ht="15.75" customHeight="1" x14ac:dyDescent="0.2">
      <c r="A578" s="170"/>
      <c r="B578" s="170"/>
      <c r="C578" s="170"/>
      <c r="D578" s="170"/>
      <c r="E578" s="170"/>
      <c r="F578" s="170"/>
      <c r="G578" s="170"/>
      <c r="H578" s="170"/>
      <c r="I578" s="170"/>
      <c r="J578" s="170"/>
      <c r="K578" s="170"/>
      <c r="L578" s="170"/>
      <c r="M578" s="170"/>
      <c r="N578" s="170"/>
      <c r="O578" s="170"/>
      <c r="P578" s="170"/>
      <c r="Q578" s="170"/>
      <c r="R578" s="170"/>
      <c r="S578" s="170"/>
      <c r="T578" s="170"/>
      <c r="U578" s="170"/>
      <c r="V578" s="170"/>
      <c r="W578" s="170"/>
      <c r="X578" s="170"/>
      <c r="Y578" s="170"/>
      <c r="Z578" s="170"/>
      <c r="AA578" s="170"/>
    </row>
    <row r="579" spans="1:27" ht="15.75" customHeight="1" x14ac:dyDescent="0.2">
      <c r="A579" s="170"/>
      <c r="B579" s="170"/>
      <c r="C579" s="170"/>
      <c r="D579" s="170"/>
      <c r="E579" s="170"/>
      <c r="F579" s="170"/>
      <c r="G579" s="170"/>
      <c r="H579" s="170"/>
      <c r="I579" s="170"/>
      <c r="J579" s="170"/>
      <c r="K579" s="170"/>
      <c r="L579" s="170"/>
      <c r="M579" s="170"/>
      <c r="N579" s="170"/>
      <c r="O579" s="170"/>
      <c r="P579" s="170"/>
      <c r="Q579" s="170"/>
      <c r="R579" s="170"/>
      <c r="S579" s="170"/>
      <c r="T579" s="170"/>
      <c r="U579" s="170"/>
      <c r="V579" s="170"/>
      <c r="W579" s="170"/>
      <c r="X579" s="170"/>
      <c r="Y579" s="170"/>
      <c r="Z579" s="170"/>
      <c r="AA579" s="170"/>
    </row>
    <row r="580" spans="1:27" ht="15.75" customHeight="1" x14ac:dyDescent="0.2">
      <c r="A580" s="170"/>
      <c r="B580" s="170"/>
      <c r="C580" s="170"/>
      <c r="D580" s="170"/>
      <c r="E580" s="170"/>
      <c r="F580" s="170"/>
      <c r="G580" s="170"/>
      <c r="H580" s="170"/>
      <c r="I580" s="170"/>
      <c r="J580" s="170"/>
      <c r="K580" s="170"/>
      <c r="L580" s="170"/>
      <c r="M580" s="170"/>
      <c r="N580" s="170"/>
      <c r="O580" s="170"/>
      <c r="P580" s="170"/>
      <c r="Q580" s="170"/>
      <c r="R580" s="170"/>
      <c r="S580" s="170"/>
      <c r="T580" s="170"/>
      <c r="U580" s="170"/>
      <c r="V580" s="170"/>
      <c r="W580" s="170"/>
      <c r="X580" s="170"/>
      <c r="Y580" s="170"/>
      <c r="Z580" s="170"/>
      <c r="AA580" s="170"/>
    </row>
    <row r="581" spans="1:27" ht="15.75" customHeight="1" x14ac:dyDescent="0.2">
      <c r="A581" s="170"/>
      <c r="B581" s="170"/>
      <c r="C581" s="170"/>
      <c r="D581" s="170"/>
      <c r="E581" s="170"/>
      <c r="F581" s="170"/>
      <c r="G581" s="170"/>
      <c r="H581" s="170"/>
      <c r="I581" s="170"/>
      <c r="J581" s="170"/>
      <c r="K581" s="170"/>
      <c r="L581" s="170"/>
      <c r="M581" s="170"/>
      <c r="N581" s="170"/>
      <c r="O581" s="170"/>
      <c r="P581" s="170"/>
      <c r="Q581" s="170"/>
      <c r="R581" s="170"/>
      <c r="S581" s="170"/>
      <c r="T581" s="170"/>
      <c r="U581" s="170"/>
      <c r="V581" s="170"/>
      <c r="W581" s="170"/>
      <c r="X581" s="170"/>
      <c r="Y581" s="170"/>
      <c r="Z581" s="170"/>
      <c r="AA581" s="170"/>
    </row>
    <row r="582" spans="1:27" ht="15.75" customHeight="1" x14ac:dyDescent="0.2">
      <c r="A582" s="170"/>
      <c r="B582" s="170"/>
      <c r="C582" s="170"/>
      <c r="D582" s="170"/>
      <c r="E582" s="170"/>
      <c r="F582" s="170"/>
      <c r="G582" s="170"/>
      <c r="H582" s="170"/>
      <c r="I582" s="170"/>
      <c r="J582" s="170"/>
      <c r="K582" s="170"/>
      <c r="L582" s="170"/>
      <c r="M582" s="170"/>
      <c r="N582" s="170"/>
      <c r="O582" s="170"/>
      <c r="P582" s="170"/>
      <c r="Q582" s="170"/>
      <c r="R582" s="170"/>
      <c r="S582" s="170"/>
      <c r="T582" s="170"/>
      <c r="U582" s="170"/>
      <c r="V582" s="170"/>
      <c r="W582" s="170"/>
      <c r="X582" s="170"/>
      <c r="Y582" s="170"/>
      <c r="Z582" s="170"/>
      <c r="AA582" s="170"/>
    </row>
    <row r="583" spans="1:27" ht="15.75" customHeight="1" x14ac:dyDescent="0.2">
      <c r="A583" s="170"/>
      <c r="B583" s="170"/>
      <c r="C583" s="170"/>
      <c r="D583" s="170"/>
      <c r="E583" s="170"/>
      <c r="F583" s="170"/>
      <c r="G583" s="170"/>
      <c r="H583" s="170"/>
      <c r="I583" s="170"/>
      <c r="J583" s="170"/>
      <c r="K583" s="170"/>
      <c r="L583" s="170"/>
      <c r="M583" s="170"/>
      <c r="N583" s="170"/>
      <c r="O583" s="170"/>
      <c r="P583" s="170"/>
      <c r="Q583" s="170"/>
      <c r="R583" s="170"/>
      <c r="S583" s="170"/>
      <c r="T583" s="170"/>
      <c r="U583" s="170"/>
      <c r="V583" s="170"/>
      <c r="W583" s="170"/>
      <c r="X583" s="170"/>
      <c r="Y583" s="170"/>
      <c r="Z583" s="170"/>
      <c r="AA583" s="170"/>
    </row>
    <row r="584" spans="1:27" ht="15.75" customHeight="1" x14ac:dyDescent="0.2">
      <c r="A584" s="170"/>
      <c r="B584" s="170"/>
      <c r="C584" s="170"/>
      <c r="D584" s="170"/>
      <c r="E584" s="170"/>
      <c r="F584" s="170"/>
      <c r="G584" s="170"/>
      <c r="H584" s="170"/>
      <c r="I584" s="170"/>
      <c r="J584" s="170"/>
      <c r="K584" s="170"/>
      <c r="L584" s="170"/>
      <c r="M584" s="170"/>
      <c r="N584" s="170"/>
      <c r="O584" s="170"/>
      <c r="P584" s="170"/>
      <c r="Q584" s="170"/>
      <c r="R584" s="170"/>
      <c r="S584" s="170"/>
      <c r="T584" s="170"/>
      <c r="U584" s="170"/>
      <c r="V584" s="170"/>
      <c r="W584" s="170"/>
      <c r="X584" s="170"/>
      <c r="Y584" s="170"/>
      <c r="Z584" s="170"/>
      <c r="AA584" s="170"/>
    </row>
    <row r="585" spans="1:27" ht="15.75" customHeight="1" x14ac:dyDescent="0.2">
      <c r="A585" s="170"/>
      <c r="B585" s="170"/>
      <c r="C585" s="170"/>
      <c r="D585" s="170"/>
      <c r="E585" s="170"/>
      <c r="F585" s="170"/>
      <c r="G585" s="170"/>
      <c r="H585" s="170"/>
      <c r="I585" s="170"/>
      <c r="J585" s="170"/>
      <c r="K585" s="170"/>
      <c r="L585" s="170"/>
      <c r="M585" s="170"/>
      <c r="N585" s="170"/>
      <c r="O585" s="170"/>
      <c r="P585" s="170"/>
      <c r="Q585" s="170"/>
      <c r="R585" s="170"/>
      <c r="S585" s="170"/>
      <c r="T585" s="170"/>
      <c r="U585" s="170"/>
      <c r="V585" s="170"/>
      <c r="W585" s="170"/>
      <c r="X585" s="170"/>
      <c r="Y585" s="170"/>
      <c r="Z585" s="170"/>
      <c r="AA585" s="170"/>
    </row>
    <row r="586" spans="1:27" ht="15.75" customHeight="1" x14ac:dyDescent="0.2">
      <c r="A586" s="170"/>
      <c r="B586" s="170"/>
      <c r="C586" s="170"/>
      <c r="D586" s="170"/>
      <c r="E586" s="170"/>
      <c r="F586" s="170"/>
      <c r="G586" s="170"/>
      <c r="H586" s="170"/>
      <c r="I586" s="170"/>
      <c r="J586" s="170"/>
      <c r="K586" s="170"/>
      <c r="L586" s="170"/>
      <c r="M586" s="170"/>
      <c r="N586" s="170"/>
      <c r="O586" s="170"/>
      <c r="P586" s="170"/>
      <c r="Q586" s="170"/>
      <c r="R586" s="170"/>
      <c r="S586" s="170"/>
      <c r="T586" s="170"/>
      <c r="U586" s="170"/>
      <c r="V586" s="170"/>
      <c r="W586" s="170"/>
      <c r="X586" s="170"/>
      <c r="Y586" s="170"/>
      <c r="Z586" s="170"/>
      <c r="AA586" s="170"/>
    </row>
    <row r="587" spans="1:27" ht="15.75" customHeight="1" x14ac:dyDescent="0.2">
      <c r="A587" s="170"/>
      <c r="B587" s="170"/>
      <c r="C587" s="170"/>
      <c r="D587" s="170"/>
      <c r="E587" s="170"/>
      <c r="F587" s="170"/>
      <c r="G587" s="170"/>
      <c r="H587" s="170"/>
      <c r="I587" s="170"/>
      <c r="J587" s="170"/>
      <c r="K587" s="170"/>
      <c r="L587" s="170"/>
      <c r="M587" s="170"/>
      <c r="N587" s="170"/>
      <c r="O587" s="170"/>
      <c r="P587" s="170"/>
      <c r="Q587" s="170"/>
      <c r="R587" s="170"/>
      <c r="S587" s="170"/>
      <c r="T587" s="170"/>
      <c r="U587" s="170"/>
      <c r="V587" s="170"/>
      <c r="W587" s="170"/>
      <c r="X587" s="170"/>
      <c r="Y587" s="170"/>
      <c r="Z587" s="170"/>
      <c r="AA587" s="170"/>
    </row>
    <row r="588" spans="1:27" ht="15.75" customHeight="1" x14ac:dyDescent="0.2">
      <c r="A588" s="170"/>
      <c r="B588" s="170"/>
      <c r="C588" s="170"/>
      <c r="D588" s="170"/>
      <c r="E588" s="170"/>
      <c r="F588" s="170"/>
      <c r="G588" s="170"/>
      <c r="H588" s="170"/>
      <c r="I588" s="170"/>
      <c r="J588" s="170"/>
      <c r="K588" s="170"/>
      <c r="L588" s="170"/>
      <c r="M588" s="170"/>
      <c r="N588" s="170"/>
      <c r="O588" s="170"/>
      <c r="P588" s="170"/>
      <c r="Q588" s="170"/>
      <c r="R588" s="170"/>
      <c r="S588" s="170"/>
      <c r="T588" s="170"/>
      <c r="U588" s="170"/>
      <c r="V588" s="170"/>
      <c r="W588" s="170"/>
      <c r="X588" s="170"/>
      <c r="Y588" s="170"/>
      <c r="Z588" s="170"/>
      <c r="AA588" s="170"/>
    </row>
    <row r="589" spans="1:27" ht="15.75" customHeight="1" x14ac:dyDescent="0.2">
      <c r="A589" s="170"/>
      <c r="B589" s="170"/>
      <c r="C589" s="170"/>
      <c r="D589" s="170"/>
      <c r="E589" s="170"/>
      <c r="F589" s="170"/>
      <c r="G589" s="170"/>
      <c r="H589" s="170"/>
      <c r="I589" s="170"/>
      <c r="J589" s="170"/>
      <c r="K589" s="170"/>
      <c r="L589" s="170"/>
      <c r="M589" s="170"/>
      <c r="N589" s="170"/>
      <c r="O589" s="170"/>
      <c r="P589" s="170"/>
      <c r="Q589" s="170"/>
      <c r="R589" s="170"/>
      <c r="S589" s="170"/>
      <c r="T589" s="170"/>
      <c r="U589" s="170"/>
      <c r="V589" s="170"/>
      <c r="W589" s="170"/>
      <c r="X589" s="170"/>
      <c r="Y589" s="170"/>
      <c r="Z589" s="170"/>
      <c r="AA589" s="170"/>
    </row>
    <row r="590" spans="1:27" ht="15.75" customHeight="1" x14ac:dyDescent="0.2">
      <c r="A590" s="170"/>
      <c r="B590" s="170"/>
      <c r="C590" s="170"/>
      <c r="D590" s="170"/>
      <c r="E590" s="170"/>
      <c r="F590" s="170"/>
      <c r="G590" s="170"/>
      <c r="H590" s="170"/>
      <c r="I590" s="170"/>
      <c r="J590" s="170"/>
      <c r="K590" s="170"/>
      <c r="L590" s="170"/>
      <c r="M590" s="170"/>
      <c r="N590" s="170"/>
      <c r="O590" s="170"/>
      <c r="P590" s="170"/>
      <c r="Q590" s="170"/>
      <c r="R590" s="170"/>
      <c r="S590" s="170"/>
      <c r="T590" s="170"/>
      <c r="U590" s="170"/>
      <c r="V590" s="170"/>
      <c r="W590" s="170"/>
      <c r="X590" s="170"/>
      <c r="Y590" s="170"/>
      <c r="Z590" s="170"/>
      <c r="AA590" s="170"/>
    </row>
    <row r="591" spans="1:27" ht="15.75" customHeight="1" x14ac:dyDescent="0.2">
      <c r="A591" s="170"/>
      <c r="B591" s="170"/>
      <c r="C591" s="170"/>
      <c r="D591" s="170"/>
      <c r="E591" s="170"/>
      <c r="F591" s="170"/>
      <c r="G591" s="170"/>
      <c r="H591" s="170"/>
      <c r="I591" s="170"/>
      <c r="J591" s="170"/>
      <c r="K591" s="170"/>
      <c r="L591" s="170"/>
      <c r="M591" s="170"/>
      <c r="N591" s="170"/>
      <c r="O591" s="170"/>
      <c r="P591" s="170"/>
      <c r="Q591" s="170"/>
      <c r="R591" s="170"/>
      <c r="S591" s="170"/>
      <c r="T591" s="170"/>
      <c r="U591" s="170"/>
      <c r="V591" s="170"/>
      <c r="W591" s="170"/>
      <c r="X591" s="170"/>
      <c r="Y591" s="170"/>
      <c r="Z591" s="170"/>
      <c r="AA591" s="170"/>
    </row>
    <row r="592" spans="1:27" ht="15.75" customHeight="1" x14ac:dyDescent="0.2">
      <c r="A592" s="170"/>
      <c r="B592" s="170"/>
      <c r="C592" s="170"/>
      <c r="D592" s="170"/>
      <c r="E592" s="170"/>
      <c r="F592" s="170"/>
      <c r="G592" s="170"/>
      <c r="H592" s="170"/>
      <c r="I592" s="170"/>
      <c r="J592" s="170"/>
      <c r="K592" s="170"/>
      <c r="L592" s="170"/>
      <c r="M592" s="170"/>
      <c r="N592" s="170"/>
      <c r="O592" s="170"/>
      <c r="P592" s="170"/>
      <c r="Q592" s="170"/>
      <c r="R592" s="170"/>
      <c r="S592" s="170"/>
      <c r="T592" s="170"/>
      <c r="U592" s="170"/>
      <c r="V592" s="170"/>
      <c r="W592" s="170"/>
      <c r="X592" s="170"/>
      <c r="Y592" s="170"/>
      <c r="Z592" s="170"/>
      <c r="AA592" s="170"/>
    </row>
    <row r="593" spans="1:27" ht="15.75" customHeight="1" x14ac:dyDescent="0.2">
      <c r="A593" s="170"/>
      <c r="B593" s="170"/>
      <c r="C593" s="170"/>
      <c r="D593" s="170"/>
      <c r="E593" s="170"/>
      <c r="F593" s="170"/>
      <c r="G593" s="170"/>
      <c r="H593" s="170"/>
      <c r="I593" s="170"/>
      <c r="J593" s="170"/>
      <c r="K593" s="170"/>
      <c r="L593" s="170"/>
      <c r="M593" s="170"/>
      <c r="N593" s="170"/>
      <c r="O593" s="170"/>
      <c r="P593" s="170"/>
      <c r="Q593" s="170"/>
      <c r="R593" s="170"/>
      <c r="S593" s="170"/>
      <c r="T593" s="170"/>
      <c r="U593" s="170"/>
      <c r="V593" s="170"/>
      <c r="W593" s="170"/>
      <c r="X593" s="170"/>
      <c r="Y593" s="170"/>
      <c r="Z593" s="170"/>
      <c r="AA593" s="170"/>
    </row>
    <row r="594" spans="1:27" ht="15.75" customHeight="1" x14ac:dyDescent="0.2">
      <c r="A594" s="170"/>
      <c r="B594" s="170"/>
      <c r="C594" s="170"/>
      <c r="D594" s="170"/>
      <c r="E594" s="170"/>
      <c r="F594" s="170"/>
      <c r="G594" s="170"/>
      <c r="H594" s="170"/>
      <c r="I594" s="170"/>
      <c r="J594" s="170"/>
      <c r="K594" s="170"/>
      <c r="L594" s="170"/>
      <c r="M594" s="170"/>
      <c r="N594" s="170"/>
      <c r="O594" s="170"/>
      <c r="P594" s="170"/>
      <c r="Q594" s="170"/>
      <c r="R594" s="170"/>
      <c r="S594" s="170"/>
      <c r="T594" s="170"/>
      <c r="U594" s="170"/>
      <c r="V594" s="170"/>
      <c r="W594" s="170"/>
      <c r="X594" s="170"/>
      <c r="Y594" s="170"/>
      <c r="Z594" s="170"/>
      <c r="AA594" s="170"/>
    </row>
    <row r="595" spans="1:27" ht="15.75" customHeight="1" x14ac:dyDescent="0.2">
      <c r="A595" s="170"/>
      <c r="B595" s="170"/>
      <c r="C595" s="170"/>
      <c r="D595" s="170"/>
      <c r="E595" s="170"/>
      <c r="F595" s="170"/>
      <c r="G595" s="170"/>
      <c r="H595" s="170"/>
      <c r="I595" s="170"/>
      <c r="J595" s="170"/>
      <c r="K595" s="170"/>
      <c r="L595" s="170"/>
      <c r="M595" s="170"/>
      <c r="N595" s="170"/>
      <c r="O595" s="170"/>
      <c r="P595" s="170"/>
      <c r="Q595" s="170"/>
      <c r="R595" s="170"/>
      <c r="S595" s="170"/>
      <c r="T595" s="170"/>
      <c r="U595" s="170"/>
      <c r="V595" s="170"/>
      <c r="W595" s="170"/>
      <c r="X595" s="170"/>
      <c r="Y595" s="170"/>
      <c r="Z595" s="170"/>
      <c r="AA595" s="170"/>
    </row>
    <row r="596" spans="1:27" ht="15.75" customHeight="1" x14ac:dyDescent="0.2">
      <c r="A596" s="170"/>
      <c r="B596" s="170"/>
      <c r="C596" s="170"/>
      <c r="D596" s="170"/>
      <c r="E596" s="170"/>
      <c r="F596" s="170"/>
      <c r="G596" s="170"/>
      <c r="H596" s="170"/>
      <c r="I596" s="170"/>
      <c r="J596" s="170"/>
      <c r="K596" s="170"/>
      <c r="L596" s="170"/>
      <c r="M596" s="170"/>
      <c r="N596" s="170"/>
      <c r="O596" s="170"/>
      <c r="P596" s="170"/>
      <c r="Q596" s="170"/>
      <c r="R596" s="170"/>
      <c r="S596" s="170"/>
      <c r="T596" s="170"/>
      <c r="U596" s="170"/>
      <c r="V596" s="170"/>
      <c r="W596" s="170"/>
      <c r="X596" s="170"/>
      <c r="Y596" s="170"/>
      <c r="Z596" s="170"/>
      <c r="AA596" s="170"/>
    </row>
    <row r="597" spans="1:27" ht="15.75" customHeight="1" x14ac:dyDescent="0.2">
      <c r="A597" s="170"/>
      <c r="B597" s="170"/>
      <c r="C597" s="170"/>
      <c r="D597" s="170"/>
      <c r="E597" s="170"/>
      <c r="F597" s="170"/>
      <c r="G597" s="170"/>
      <c r="H597" s="170"/>
      <c r="I597" s="170"/>
      <c r="J597" s="170"/>
      <c r="K597" s="170"/>
      <c r="L597" s="170"/>
      <c r="M597" s="170"/>
      <c r="N597" s="170"/>
      <c r="O597" s="170"/>
      <c r="P597" s="170"/>
      <c r="Q597" s="170"/>
      <c r="R597" s="170"/>
      <c r="S597" s="170"/>
      <c r="T597" s="170"/>
      <c r="U597" s="170"/>
      <c r="V597" s="170"/>
      <c r="W597" s="170"/>
      <c r="X597" s="170"/>
      <c r="Y597" s="170"/>
      <c r="Z597" s="170"/>
      <c r="AA597" s="170"/>
    </row>
    <row r="598" spans="1:27" ht="15.75" customHeight="1" x14ac:dyDescent="0.2">
      <c r="A598" s="170"/>
      <c r="B598" s="170"/>
      <c r="C598" s="170"/>
      <c r="D598" s="170"/>
      <c r="E598" s="170"/>
      <c r="F598" s="170"/>
      <c r="G598" s="170"/>
      <c r="H598" s="170"/>
      <c r="I598" s="170"/>
      <c r="J598" s="170"/>
      <c r="K598" s="170"/>
      <c r="L598" s="170"/>
      <c r="M598" s="170"/>
      <c r="N598" s="170"/>
      <c r="O598" s="170"/>
      <c r="P598" s="170"/>
      <c r="Q598" s="170"/>
      <c r="R598" s="170"/>
      <c r="S598" s="170"/>
      <c r="T598" s="170"/>
      <c r="U598" s="170"/>
      <c r="V598" s="170"/>
      <c r="W598" s="170"/>
      <c r="X598" s="170"/>
      <c r="Y598" s="170"/>
      <c r="Z598" s="170"/>
      <c r="AA598" s="170"/>
    </row>
    <row r="599" spans="1:27" ht="15.75" customHeight="1" x14ac:dyDescent="0.2">
      <c r="A599" s="170"/>
      <c r="B599" s="170"/>
      <c r="C599" s="170"/>
      <c r="D599" s="170"/>
      <c r="E599" s="170"/>
      <c r="F599" s="170"/>
      <c r="G599" s="170"/>
      <c r="H599" s="170"/>
      <c r="I599" s="170"/>
      <c r="J599" s="170"/>
      <c r="K599" s="170"/>
      <c r="L599" s="170"/>
      <c r="M599" s="170"/>
      <c r="N599" s="170"/>
      <c r="O599" s="170"/>
      <c r="P599" s="170"/>
      <c r="Q599" s="170"/>
      <c r="R599" s="170"/>
      <c r="S599" s="170"/>
      <c r="T599" s="170"/>
      <c r="U599" s="170"/>
      <c r="V599" s="170"/>
      <c r="W599" s="170"/>
      <c r="X599" s="170"/>
      <c r="Y599" s="170"/>
      <c r="Z599" s="170"/>
      <c r="AA599" s="170"/>
    </row>
    <row r="600" spans="1:27" ht="15.75" customHeight="1" x14ac:dyDescent="0.2">
      <c r="A600" s="170"/>
      <c r="B600" s="170"/>
      <c r="C600" s="170"/>
      <c r="D600" s="170"/>
      <c r="E600" s="170"/>
      <c r="F600" s="170"/>
      <c r="G600" s="170"/>
      <c r="H600" s="170"/>
      <c r="I600" s="170"/>
      <c r="J600" s="170"/>
      <c r="K600" s="170"/>
      <c r="L600" s="170"/>
      <c r="M600" s="170"/>
      <c r="N600" s="170"/>
      <c r="O600" s="170"/>
      <c r="P600" s="170"/>
      <c r="Q600" s="170"/>
      <c r="R600" s="170"/>
      <c r="S600" s="170"/>
      <c r="T600" s="170"/>
      <c r="U600" s="170"/>
      <c r="V600" s="170"/>
      <c r="W600" s="170"/>
      <c r="X600" s="170"/>
      <c r="Y600" s="170"/>
      <c r="Z600" s="170"/>
      <c r="AA600" s="170"/>
    </row>
    <row r="601" spans="1:27" ht="15.75" customHeight="1" x14ac:dyDescent="0.2">
      <c r="A601" s="170"/>
      <c r="B601" s="170"/>
      <c r="C601" s="170"/>
      <c r="D601" s="170"/>
      <c r="E601" s="170"/>
      <c r="F601" s="170"/>
      <c r="G601" s="170"/>
      <c r="H601" s="170"/>
      <c r="I601" s="170"/>
      <c r="J601" s="170"/>
      <c r="K601" s="170"/>
      <c r="L601" s="170"/>
      <c r="M601" s="170"/>
      <c r="N601" s="170"/>
      <c r="O601" s="170"/>
      <c r="P601" s="170"/>
      <c r="Q601" s="170"/>
      <c r="R601" s="170"/>
      <c r="S601" s="170"/>
      <c r="T601" s="170"/>
      <c r="U601" s="170"/>
      <c r="V601" s="170"/>
      <c r="W601" s="170"/>
      <c r="X601" s="170"/>
      <c r="Y601" s="170"/>
      <c r="Z601" s="170"/>
      <c r="AA601" s="170"/>
    </row>
    <row r="602" spans="1:27" ht="15.75" customHeight="1" x14ac:dyDescent="0.2">
      <c r="A602" s="170"/>
      <c r="B602" s="170"/>
      <c r="C602" s="170"/>
      <c r="D602" s="170"/>
      <c r="E602" s="170"/>
      <c r="F602" s="170"/>
      <c r="G602" s="170"/>
      <c r="H602" s="170"/>
      <c r="I602" s="170"/>
      <c r="J602" s="170"/>
      <c r="K602" s="170"/>
      <c r="L602" s="170"/>
      <c r="M602" s="170"/>
      <c r="N602" s="170"/>
      <c r="O602" s="170"/>
      <c r="P602" s="170"/>
      <c r="Q602" s="170"/>
      <c r="R602" s="170"/>
      <c r="S602" s="170"/>
      <c r="T602" s="170"/>
      <c r="U602" s="170"/>
      <c r="V602" s="170"/>
      <c r="W602" s="170"/>
      <c r="X602" s="170"/>
      <c r="Y602" s="170"/>
      <c r="Z602" s="170"/>
      <c r="AA602" s="170"/>
    </row>
    <row r="603" spans="1:27" ht="15.75" customHeight="1" x14ac:dyDescent="0.2">
      <c r="A603" s="170"/>
      <c r="B603" s="170"/>
      <c r="C603" s="170"/>
      <c r="D603" s="170"/>
      <c r="E603" s="170"/>
      <c r="F603" s="170"/>
      <c r="G603" s="170"/>
      <c r="H603" s="170"/>
      <c r="I603" s="170"/>
      <c r="J603" s="170"/>
      <c r="K603" s="170"/>
      <c r="L603" s="170"/>
      <c r="M603" s="170"/>
      <c r="N603" s="170"/>
      <c r="O603" s="170"/>
      <c r="P603" s="170"/>
      <c r="Q603" s="170"/>
      <c r="R603" s="170"/>
      <c r="S603" s="170"/>
      <c r="T603" s="170"/>
      <c r="U603" s="170"/>
      <c r="V603" s="170"/>
      <c r="W603" s="170"/>
      <c r="X603" s="170"/>
      <c r="Y603" s="170"/>
      <c r="Z603" s="170"/>
      <c r="AA603" s="170"/>
    </row>
    <row r="604" spans="1:27" ht="15.75" customHeight="1" x14ac:dyDescent="0.2">
      <c r="A604" s="170"/>
      <c r="B604" s="170"/>
      <c r="C604" s="170"/>
      <c r="D604" s="170"/>
      <c r="E604" s="170"/>
      <c r="F604" s="170"/>
      <c r="G604" s="170"/>
      <c r="H604" s="170"/>
      <c r="I604" s="170"/>
      <c r="J604" s="170"/>
      <c r="K604" s="170"/>
      <c r="L604" s="170"/>
      <c r="M604" s="170"/>
      <c r="N604" s="170"/>
      <c r="O604" s="170"/>
      <c r="P604" s="170"/>
      <c r="Q604" s="170"/>
      <c r="R604" s="170"/>
      <c r="S604" s="170"/>
      <c r="T604" s="170"/>
      <c r="U604" s="170"/>
      <c r="V604" s="170"/>
      <c r="W604" s="170"/>
      <c r="X604" s="170"/>
      <c r="Y604" s="170"/>
      <c r="Z604" s="170"/>
      <c r="AA604" s="170"/>
    </row>
    <row r="605" spans="1:27" ht="15.75" customHeight="1" x14ac:dyDescent="0.2">
      <c r="A605" s="170"/>
      <c r="B605" s="170"/>
      <c r="C605" s="170"/>
      <c r="D605" s="170"/>
      <c r="E605" s="170"/>
      <c r="F605" s="170"/>
      <c r="G605" s="170"/>
      <c r="H605" s="170"/>
      <c r="I605" s="170"/>
      <c r="J605" s="170"/>
      <c r="K605" s="170"/>
      <c r="L605" s="170"/>
      <c r="M605" s="170"/>
      <c r="N605" s="170"/>
      <c r="O605" s="170"/>
      <c r="P605" s="170"/>
      <c r="Q605" s="170"/>
      <c r="R605" s="170"/>
      <c r="S605" s="170"/>
      <c r="T605" s="170"/>
      <c r="U605" s="170"/>
      <c r="V605" s="170"/>
      <c r="W605" s="170"/>
      <c r="X605" s="170"/>
      <c r="Y605" s="170"/>
      <c r="Z605" s="170"/>
      <c r="AA605" s="170"/>
    </row>
    <row r="606" spans="1:27" ht="15.75" customHeight="1" x14ac:dyDescent="0.2">
      <c r="A606" s="170"/>
      <c r="B606" s="170"/>
      <c r="C606" s="170"/>
      <c r="D606" s="170"/>
      <c r="E606" s="170"/>
      <c r="F606" s="170"/>
      <c r="G606" s="170"/>
      <c r="H606" s="170"/>
      <c r="I606" s="170"/>
      <c r="J606" s="170"/>
      <c r="K606" s="170"/>
      <c r="L606" s="170"/>
      <c r="M606" s="170"/>
      <c r="N606" s="170"/>
      <c r="O606" s="170"/>
      <c r="P606" s="170"/>
      <c r="Q606" s="170"/>
      <c r="R606" s="170"/>
      <c r="S606" s="170"/>
      <c r="T606" s="170"/>
      <c r="U606" s="170"/>
      <c r="V606" s="170"/>
      <c r="W606" s="170"/>
      <c r="X606" s="170"/>
      <c r="Y606" s="170"/>
      <c r="Z606" s="170"/>
      <c r="AA606" s="170"/>
    </row>
    <row r="607" spans="1:27" ht="15.75" customHeight="1" x14ac:dyDescent="0.2">
      <c r="A607" s="170"/>
      <c r="B607" s="170"/>
      <c r="C607" s="170"/>
      <c r="D607" s="170"/>
      <c r="E607" s="170"/>
      <c r="F607" s="170"/>
      <c r="G607" s="170"/>
      <c r="H607" s="170"/>
      <c r="I607" s="170"/>
      <c r="J607" s="170"/>
      <c r="K607" s="170"/>
      <c r="L607" s="170"/>
      <c r="M607" s="170"/>
      <c r="N607" s="170"/>
      <c r="O607" s="170"/>
      <c r="P607" s="170"/>
      <c r="Q607" s="170"/>
      <c r="R607" s="170"/>
      <c r="S607" s="170"/>
      <c r="T607" s="170"/>
      <c r="U607" s="170"/>
      <c r="V607" s="170"/>
      <c r="W607" s="170"/>
      <c r="X607" s="170"/>
      <c r="Y607" s="170"/>
      <c r="Z607" s="170"/>
      <c r="AA607" s="170"/>
    </row>
    <row r="608" spans="1:27" ht="15.75" customHeight="1" x14ac:dyDescent="0.2">
      <c r="A608" s="170"/>
      <c r="B608" s="170"/>
      <c r="C608" s="170"/>
      <c r="D608" s="170"/>
      <c r="E608" s="170"/>
      <c r="F608" s="170"/>
      <c r="G608" s="170"/>
      <c r="H608" s="170"/>
      <c r="I608" s="170"/>
      <c r="J608" s="170"/>
      <c r="K608" s="170"/>
      <c r="L608" s="170"/>
      <c r="M608" s="170"/>
      <c r="N608" s="170"/>
      <c r="O608" s="170"/>
      <c r="P608" s="170"/>
      <c r="Q608" s="170"/>
      <c r="R608" s="170"/>
      <c r="S608" s="170"/>
      <c r="T608" s="170"/>
      <c r="U608" s="170"/>
      <c r="V608" s="170"/>
      <c r="W608" s="170"/>
      <c r="X608" s="170"/>
      <c r="Y608" s="170"/>
      <c r="Z608" s="170"/>
      <c r="AA608" s="170"/>
    </row>
    <row r="609" spans="1:27" ht="15.75" customHeight="1" x14ac:dyDescent="0.2">
      <c r="A609" s="170"/>
      <c r="B609" s="170"/>
      <c r="C609" s="170"/>
      <c r="D609" s="170"/>
      <c r="E609" s="170"/>
      <c r="F609" s="170"/>
      <c r="G609" s="170"/>
      <c r="H609" s="170"/>
      <c r="I609" s="170"/>
      <c r="J609" s="170"/>
      <c r="K609" s="170"/>
      <c r="L609" s="170"/>
      <c r="M609" s="170"/>
      <c r="N609" s="170"/>
      <c r="O609" s="170"/>
      <c r="P609" s="170"/>
      <c r="Q609" s="170"/>
      <c r="R609" s="170"/>
      <c r="S609" s="170"/>
      <c r="T609" s="170"/>
      <c r="U609" s="170"/>
      <c r="V609" s="170"/>
      <c r="W609" s="170"/>
      <c r="X609" s="170"/>
      <c r="Y609" s="170"/>
      <c r="Z609" s="170"/>
      <c r="AA609" s="170"/>
    </row>
    <row r="610" spans="1:27" ht="15.75" customHeight="1" x14ac:dyDescent="0.2">
      <c r="A610" s="170"/>
      <c r="B610" s="170"/>
      <c r="C610" s="170"/>
      <c r="D610" s="170"/>
      <c r="E610" s="170"/>
      <c r="F610" s="170"/>
      <c r="G610" s="170"/>
      <c r="H610" s="170"/>
      <c r="I610" s="170"/>
      <c r="J610" s="170"/>
      <c r="K610" s="170"/>
      <c r="L610" s="170"/>
      <c r="M610" s="170"/>
      <c r="N610" s="170"/>
      <c r="O610" s="170"/>
      <c r="P610" s="170"/>
      <c r="Q610" s="170"/>
      <c r="R610" s="170"/>
      <c r="S610" s="170"/>
      <c r="T610" s="170"/>
      <c r="U610" s="170"/>
      <c r="V610" s="170"/>
      <c r="W610" s="170"/>
      <c r="X610" s="170"/>
      <c r="Y610" s="170"/>
      <c r="Z610" s="170"/>
      <c r="AA610" s="170"/>
    </row>
    <row r="611" spans="1:27" ht="15.75" customHeight="1" x14ac:dyDescent="0.2">
      <c r="A611" s="170"/>
      <c r="B611" s="170"/>
      <c r="C611" s="170"/>
      <c r="D611" s="170"/>
      <c r="E611" s="170"/>
      <c r="F611" s="170"/>
      <c r="G611" s="170"/>
      <c r="H611" s="170"/>
      <c r="I611" s="170"/>
      <c r="J611" s="170"/>
      <c r="K611" s="170"/>
      <c r="L611" s="170"/>
      <c r="M611" s="170"/>
      <c r="N611" s="170"/>
      <c r="O611" s="170"/>
      <c r="P611" s="170"/>
      <c r="Q611" s="170"/>
      <c r="R611" s="170"/>
      <c r="S611" s="170"/>
      <c r="T611" s="170"/>
      <c r="U611" s="170"/>
      <c r="V611" s="170"/>
      <c r="W611" s="170"/>
      <c r="X611" s="170"/>
      <c r="Y611" s="170"/>
      <c r="Z611" s="170"/>
      <c r="AA611" s="170"/>
    </row>
    <row r="612" spans="1:27" ht="15.75" customHeight="1" x14ac:dyDescent="0.2">
      <c r="A612" s="170"/>
      <c r="B612" s="170"/>
      <c r="C612" s="170"/>
      <c r="D612" s="170"/>
      <c r="E612" s="170"/>
      <c r="F612" s="170"/>
      <c r="G612" s="170"/>
      <c r="H612" s="170"/>
      <c r="I612" s="170"/>
      <c r="J612" s="170"/>
      <c r="K612" s="170"/>
      <c r="L612" s="170"/>
      <c r="M612" s="170"/>
      <c r="N612" s="170"/>
      <c r="O612" s="170"/>
      <c r="P612" s="170"/>
      <c r="Q612" s="170"/>
      <c r="R612" s="170"/>
      <c r="S612" s="170"/>
      <c r="T612" s="170"/>
      <c r="U612" s="170"/>
      <c r="V612" s="170"/>
      <c r="W612" s="170"/>
      <c r="X612" s="170"/>
      <c r="Y612" s="170"/>
      <c r="Z612" s="170"/>
      <c r="AA612" s="170"/>
    </row>
    <row r="613" spans="1:27" ht="15.75" customHeight="1" x14ac:dyDescent="0.2">
      <c r="A613" s="170"/>
      <c r="B613" s="170"/>
      <c r="C613" s="170"/>
      <c r="D613" s="170"/>
      <c r="E613" s="170"/>
      <c r="F613" s="170"/>
      <c r="G613" s="170"/>
      <c r="H613" s="170"/>
      <c r="I613" s="170"/>
      <c r="J613" s="170"/>
      <c r="K613" s="170"/>
      <c r="L613" s="170"/>
      <c r="M613" s="170"/>
      <c r="N613" s="170"/>
      <c r="O613" s="170"/>
      <c r="P613" s="170"/>
      <c r="Q613" s="170"/>
      <c r="R613" s="170"/>
      <c r="S613" s="170"/>
      <c r="T613" s="170"/>
      <c r="U613" s="170"/>
      <c r="V613" s="170"/>
      <c r="W613" s="170"/>
      <c r="X613" s="170"/>
      <c r="Y613" s="170"/>
      <c r="Z613" s="170"/>
      <c r="AA613" s="170"/>
    </row>
    <row r="614" spans="1:27" ht="15.75" customHeight="1" x14ac:dyDescent="0.2">
      <c r="A614" s="170"/>
      <c r="B614" s="170"/>
      <c r="C614" s="170"/>
      <c r="D614" s="170"/>
      <c r="E614" s="170"/>
      <c r="F614" s="170"/>
      <c r="G614" s="170"/>
      <c r="H614" s="170"/>
      <c r="I614" s="170"/>
      <c r="J614" s="170"/>
      <c r="K614" s="170"/>
      <c r="L614" s="170"/>
      <c r="M614" s="170"/>
      <c r="N614" s="170"/>
      <c r="O614" s="170"/>
      <c r="P614" s="170"/>
      <c r="Q614" s="170"/>
      <c r="R614" s="170"/>
      <c r="S614" s="170"/>
      <c r="T614" s="170"/>
      <c r="U614" s="170"/>
      <c r="V614" s="170"/>
      <c r="W614" s="170"/>
      <c r="X614" s="170"/>
      <c r="Y614" s="170"/>
      <c r="Z614" s="170"/>
      <c r="AA614" s="170"/>
    </row>
    <row r="615" spans="1:27" ht="15.75" customHeight="1" x14ac:dyDescent="0.2">
      <c r="A615" s="170"/>
      <c r="B615" s="170"/>
      <c r="C615" s="170"/>
      <c r="D615" s="170"/>
      <c r="E615" s="170"/>
      <c r="F615" s="170"/>
      <c r="G615" s="170"/>
      <c r="H615" s="170"/>
      <c r="I615" s="170"/>
      <c r="J615" s="170"/>
      <c r="K615" s="170"/>
      <c r="L615" s="170"/>
      <c r="M615" s="170"/>
      <c r="N615" s="170"/>
      <c r="O615" s="170"/>
      <c r="P615" s="170"/>
      <c r="Q615" s="170"/>
      <c r="R615" s="170"/>
      <c r="S615" s="170"/>
      <c r="T615" s="170"/>
      <c r="U615" s="170"/>
      <c r="V615" s="170"/>
      <c r="W615" s="170"/>
      <c r="X615" s="170"/>
      <c r="Y615" s="170"/>
      <c r="Z615" s="170"/>
      <c r="AA615" s="170"/>
    </row>
    <row r="616" spans="1:27" ht="15.75" customHeight="1" x14ac:dyDescent="0.2">
      <c r="A616" s="170"/>
      <c r="B616" s="170"/>
      <c r="C616" s="170"/>
      <c r="D616" s="170"/>
      <c r="E616" s="170"/>
      <c r="F616" s="170"/>
      <c r="G616" s="170"/>
      <c r="H616" s="170"/>
      <c r="I616" s="170"/>
      <c r="J616" s="170"/>
      <c r="K616" s="170"/>
      <c r="L616" s="170"/>
      <c r="M616" s="170"/>
      <c r="N616" s="170"/>
      <c r="O616" s="170"/>
      <c r="P616" s="170"/>
      <c r="Q616" s="170"/>
      <c r="R616" s="170"/>
      <c r="S616" s="170"/>
      <c r="T616" s="170"/>
      <c r="U616" s="170"/>
      <c r="V616" s="170"/>
      <c r="W616" s="170"/>
      <c r="X616" s="170"/>
      <c r="Y616" s="170"/>
      <c r="Z616" s="170"/>
      <c r="AA616" s="170"/>
    </row>
    <row r="617" spans="1:27" ht="15.75" customHeight="1" x14ac:dyDescent="0.2">
      <c r="A617" s="170"/>
      <c r="B617" s="170"/>
      <c r="C617" s="170"/>
      <c r="D617" s="170"/>
      <c r="E617" s="170"/>
      <c r="F617" s="170"/>
      <c r="G617" s="170"/>
      <c r="H617" s="170"/>
      <c r="I617" s="170"/>
      <c r="J617" s="170"/>
      <c r="K617" s="170"/>
      <c r="L617" s="170"/>
      <c r="M617" s="170"/>
      <c r="N617" s="170"/>
      <c r="O617" s="170"/>
      <c r="P617" s="170"/>
      <c r="Q617" s="170"/>
      <c r="R617" s="170"/>
      <c r="S617" s="170"/>
      <c r="T617" s="170"/>
      <c r="U617" s="170"/>
      <c r="V617" s="170"/>
      <c r="W617" s="170"/>
      <c r="X617" s="170"/>
      <c r="Y617" s="170"/>
      <c r="Z617" s="170"/>
      <c r="AA617" s="170"/>
    </row>
    <row r="618" spans="1:27" ht="15.75" customHeight="1" x14ac:dyDescent="0.2">
      <c r="A618" s="170"/>
      <c r="B618" s="170"/>
      <c r="C618" s="170"/>
      <c r="D618" s="170"/>
      <c r="E618" s="170"/>
      <c r="F618" s="170"/>
      <c r="G618" s="170"/>
      <c r="H618" s="170"/>
      <c r="I618" s="170"/>
      <c r="J618" s="170"/>
      <c r="K618" s="170"/>
      <c r="L618" s="170"/>
      <c r="M618" s="170"/>
      <c r="N618" s="170"/>
      <c r="O618" s="170"/>
      <c r="P618" s="170"/>
      <c r="Q618" s="170"/>
      <c r="R618" s="170"/>
      <c r="S618" s="170"/>
      <c r="T618" s="170"/>
      <c r="U618" s="170"/>
      <c r="V618" s="170"/>
      <c r="W618" s="170"/>
      <c r="X618" s="170"/>
      <c r="Y618" s="170"/>
      <c r="Z618" s="170"/>
      <c r="AA618" s="170"/>
    </row>
    <row r="619" spans="1:27" ht="15.75" customHeight="1" x14ac:dyDescent="0.2">
      <c r="A619" s="170"/>
      <c r="B619" s="170"/>
      <c r="C619" s="170"/>
      <c r="D619" s="170"/>
      <c r="E619" s="170"/>
      <c r="F619" s="170"/>
      <c r="G619" s="170"/>
      <c r="H619" s="170"/>
      <c r="I619" s="170"/>
      <c r="J619" s="170"/>
      <c r="K619" s="170"/>
      <c r="L619" s="170"/>
      <c r="M619" s="170"/>
      <c r="N619" s="170"/>
      <c r="O619" s="170"/>
      <c r="P619" s="170"/>
      <c r="Q619" s="170"/>
      <c r="R619" s="170"/>
      <c r="S619" s="170"/>
      <c r="T619" s="170"/>
      <c r="U619" s="170"/>
      <c r="V619" s="170"/>
      <c r="W619" s="170"/>
      <c r="X619" s="170"/>
      <c r="Y619" s="170"/>
      <c r="Z619" s="170"/>
      <c r="AA619" s="170"/>
    </row>
    <row r="620" spans="1:27" ht="15.75" customHeight="1" x14ac:dyDescent="0.2">
      <c r="A620" s="170"/>
      <c r="B620" s="170"/>
      <c r="C620" s="170"/>
      <c r="D620" s="170"/>
      <c r="E620" s="170"/>
      <c r="F620" s="170"/>
      <c r="G620" s="170"/>
      <c r="H620" s="170"/>
      <c r="I620" s="170"/>
      <c r="J620" s="170"/>
      <c r="K620" s="170"/>
      <c r="L620" s="170"/>
      <c r="M620" s="170"/>
      <c r="N620" s="170"/>
      <c r="O620" s="170"/>
      <c r="P620" s="170"/>
      <c r="Q620" s="170"/>
      <c r="R620" s="170"/>
      <c r="S620" s="170"/>
      <c r="T620" s="170"/>
      <c r="U620" s="170"/>
      <c r="V620" s="170"/>
      <c r="W620" s="170"/>
      <c r="X620" s="170"/>
      <c r="Y620" s="170"/>
      <c r="Z620" s="170"/>
      <c r="AA620" s="170"/>
    </row>
    <row r="621" spans="1:27" ht="15.75" customHeight="1" x14ac:dyDescent="0.2">
      <c r="A621" s="170"/>
      <c r="B621" s="170"/>
      <c r="C621" s="170"/>
      <c r="D621" s="170"/>
      <c r="E621" s="170"/>
      <c r="F621" s="170"/>
      <c r="G621" s="170"/>
      <c r="H621" s="170"/>
      <c r="I621" s="170"/>
      <c r="J621" s="170"/>
      <c r="K621" s="170"/>
      <c r="L621" s="170"/>
      <c r="M621" s="170"/>
      <c r="N621" s="170"/>
      <c r="O621" s="170"/>
      <c r="P621" s="170"/>
      <c r="Q621" s="170"/>
      <c r="R621" s="170"/>
      <c r="S621" s="170"/>
      <c r="T621" s="170"/>
      <c r="U621" s="170"/>
      <c r="V621" s="170"/>
      <c r="W621" s="170"/>
      <c r="X621" s="170"/>
      <c r="Y621" s="170"/>
      <c r="Z621" s="170"/>
      <c r="AA621" s="170"/>
    </row>
    <row r="622" spans="1:27" ht="15.75" customHeight="1" x14ac:dyDescent="0.2">
      <c r="A622" s="170"/>
      <c r="B622" s="170"/>
      <c r="C622" s="170"/>
      <c r="D622" s="170"/>
      <c r="E622" s="170"/>
      <c r="F622" s="170"/>
      <c r="G622" s="170"/>
      <c r="H622" s="170"/>
      <c r="I622" s="170"/>
      <c r="J622" s="170"/>
      <c r="K622" s="170"/>
      <c r="L622" s="170"/>
      <c r="M622" s="170"/>
      <c r="N622" s="170"/>
      <c r="O622" s="170"/>
      <c r="P622" s="170"/>
      <c r="Q622" s="170"/>
      <c r="R622" s="170"/>
      <c r="S622" s="170"/>
      <c r="T622" s="170"/>
      <c r="U622" s="170"/>
      <c r="V622" s="170"/>
      <c r="W622" s="170"/>
      <c r="X622" s="170"/>
      <c r="Y622" s="170"/>
      <c r="Z622" s="170"/>
      <c r="AA622" s="170"/>
    </row>
    <row r="623" spans="1:27" ht="15.75" customHeight="1" x14ac:dyDescent="0.2">
      <c r="A623" s="170"/>
      <c r="B623" s="170"/>
      <c r="C623" s="170"/>
      <c r="D623" s="170"/>
      <c r="E623" s="170"/>
      <c r="F623" s="170"/>
      <c r="G623" s="170"/>
      <c r="H623" s="170"/>
      <c r="I623" s="170"/>
      <c r="J623" s="170"/>
      <c r="K623" s="170"/>
      <c r="L623" s="170"/>
      <c r="M623" s="170"/>
      <c r="N623" s="170"/>
      <c r="O623" s="170"/>
      <c r="P623" s="170"/>
      <c r="Q623" s="170"/>
      <c r="R623" s="170"/>
      <c r="S623" s="170"/>
      <c r="T623" s="170"/>
      <c r="U623" s="170"/>
      <c r="V623" s="170"/>
      <c r="W623" s="170"/>
      <c r="X623" s="170"/>
      <c r="Y623" s="170"/>
      <c r="Z623" s="170"/>
      <c r="AA623" s="170"/>
    </row>
    <row r="624" spans="1:27" ht="15.75" customHeight="1" x14ac:dyDescent="0.2">
      <c r="A624" s="170"/>
      <c r="B624" s="170"/>
      <c r="C624" s="170"/>
      <c r="D624" s="170"/>
      <c r="E624" s="170"/>
      <c r="F624" s="170"/>
      <c r="G624" s="170"/>
      <c r="H624" s="170"/>
      <c r="I624" s="170"/>
      <c r="J624" s="170"/>
      <c r="K624" s="170"/>
      <c r="L624" s="170"/>
      <c r="M624" s="170"/>
      <c r="N624" s="170"/>
      <c r="O624" s="170"/>
      <c r="P624" s="170"/>
      <c r="Q624" s="170"/>
      <c r="R624" s="170"/>
      <c r="S624" s="170"/>
      <c r="T624" s="170"/>
      <c r="U624" s="170"/>
      <c r="V624" s="170"/>
      <c r="W624" s="170"/>
      <c r="X624" s="170"/>
      <c r="Y624" s="170"/>
      <c r="Z624" s="170"/>
      <c r="AA624" s="170"/>
    </row>
    <row r="625" spans="1:27" ht="15.75" customHeight="1" x14ac:dyDescent="0.2">
      <c r="A625" s="170"/>
      <c r="B625" s="170"/>
      <c r="C625" s="170"/>
      <c r="D625" s="170"/>
      <c r="E625" s="170"/>
      <c r="F625" s="170"/>
      <c r="G625" s="170"/>
      <c r="H625" s="170"/>
      <c r="I625" s="170"/>
      <c r="J625" s="170"/>
      <c r="K625" s="170"/>
      <c r="L625" s="170"/>
      <c r="M625" s="170"/>
      <c r="N625" s="170"/>
      <c r="O625" s="170"/>
      <c r="P625" s="170"/>
      <c r="Q625" s="170"/>
      <c r="R625" s="170"/>
      <c r="S625" s="170"/>
      <c r="T625" s="170"/>
      <c r="U625" s="170"/>
      <c r="V625" s="170"/>
      <c r="W625" s="170"/>
      <c r="X625" s="170"/>
      <c r="Y625" s="170"/>
      <c r="Z625" s="170"/>
      <c r="AA625" s="170"/>
    </row>
    <row r="626" spans="1:27" ht="15.75" customHeight="1" x14ac:dyDescent="0.2">
      <c r="A626" s="170"/>
      <c r="B626" s="170"/>
      <c r="C626" s="170"/>
      <c r="D626" s="170"/>
      <c r="E626" s="170"/>
      <c r="F626" s="170"/>
      <c r="G626" s="170"/>
      <c r="H626" s="170"/>
      <c r="I626" s="170"/>
      <c r="J626" s="170"/>
      <c r="K626" s="170"/>
      <c r="L626" s="170"/>
      <c r="M626" s="170"/>
      <c r="N626" s="170"/>
      <c r="O626" s="170"/>
      <c r="P626" s="170"/>
      <c r="Q626" s="170"/>
      <c r="R626" s="170"/>
      <c r="S626" s="170"/>
      <c r="T626" s="170"/>
      <c r="U626" s="170"/>
      <c r="V626" s="170"/>
      <c r="W626" s="170"/>
      <c r="X626" s="170"/>
      <c r="Y626" s="170"/>
      <c r="Z626" s="170"/>
      <c r="AA626" s="170"/>
    </row>
    <row r="627" spans="1:27" ht="15.75" customHeight="1" x14ac:dyDescent="0.2">
      <c r="A627" s="170"/>
      <c r="B627" s="170"/>
      <c r="C627" s="170"/>
      <c r="D627" s="170"/>
      <c r="E627" s="170"/>
      <c r="F627" s="170"/>
      <c r="G627" s="170"/>
      <c r="H627" s="170"/>
      <c r="I627" s="170"/>
      <c r="J627" s="170"/>
      <c r="K627" s="170"/>
      <c r="L627" s="170"/>
      <c r="M627" s="170"/>
      <c r="N627" s="170"/>
      <c r="O627" s="170"/>
      <c r="P627" s="170"/>
      <c r="Q627" s="170"/>
      <c r="R627" s="170"/>
      <c r="S627" s="170"/>
      <c r="T627" s="170"/>
      <c r="U627" s="170"/>
      <c r="V627" s="170"/>
      <c r="W627" s="170"/>
      <c r="X627" s="170"/>
      <c r="Y627" s="170"/>
      <c r="Z627" s="170"/>
      <c r="AA627" s="170"/>
    </row>
    <row r="628" spans="1:27" ht="15.75" customHeight="1" x14ac:dyDescent="0.2">
      <c r="A628" s="170"/>
      <c r="B628" s="170"/>
      <c r="C628" s="170"/>
      <c r="D628" s="170"/>
      <c r="E628" s="170"/>
      <c r="F628" s="170"/>
      <c r="G628" s="170"/>
      <c r="H628" s="170"/>
      <c r="I628" s="170"/>
      <c r="J628" s="170"/>
      <c r="K628" s="170"/>
      <c r="L628" s="170"/>
      <c r="M628" s="170"/>
      <c r="N628" s="170"/>
      <c r="O628" s="170"/>
      <c r="P628" s="170"/>
      <c r="Q628" s="170"/>
      <c r="R628" s="170"/>
      <c r="S628" s="170"/>
      <c r="T628" s="170"/>
      <c r="U628" s="170"/>
      <c r="V628" s="170"/>
      <c r="W628" s="170"/>
      <c r="X628" s="170"/>
      <c r="Y628" s="170"/>
      <c r="Z628" s="170"/>
      <c r="AA628" s="170"/>
    </row>
    <row r="629" spans="1:27" ht="15.75" customHeight="1" x14ac:dyDescent="0.2">
      <c r="A629" s="170"/>
      <c r="B629" s="170"/>
      <c r="C629" s="170"/>
      <c r="D629" s="170"/>
      <c r="E629" s="170"/>
      <c r="F629" s="170"/>
      <c r="G629" s="170"/>
      <c r="H629" s="170"/>
      <c r="I629" s="170"/>
      <c r="J629" s="170"/>
      <c r="K629" s="170"/>
      <c r="L629" s="170"/>
      <c r="M629" s="170"/>
      <c r="N629" s="170"/>
      <c r="O629" s="170"/>
      <c r="P629" s="170"/>
      <c r="Q629" s="170"/>
      <c r="R629" s="170"/>
      <c r="S629" s="170"/>
      <c r="T629" s="170"/>
      <c r="U629" s="170"/>
      <c r="V629" s="170"/>
      <c r="W629" s="170"/>
      <c r="X629" s="170"/>
      <c r="Y629" s="170"/>
      <c r="Z629" s="170"/>
      <c r="AA629" s="170"/>
    </row>
    <row r="630" spans="1:27" ht="15.75" customHeight="1" x14ac:dyDescent="0.2">
      <c r="A630" s="170"/>
      <c r="B630" s="170"/>
      <c r="C630" s="170"/>
      <c r="D630" s="170"/>
      <c r="E630" s="170"/>
      <c r="F630" s="170"/>
      <c r="G630" s="170"/>
      <c r="H630" s="170"/>
      <c r="I630" s="170"/>
      <c r="J630" s="170"/>
      <c r="K630" s="170"/>
      <c r="L630" s="170"/>
      <c r="M630" s="170"/>
      <c r="N630" s="170"/>
      <c r="O630" s="170"/>
      <c r="P630" s="170"/>
      <c r="Q630" s="170"/>
      <c r="R630" s="170"/>
      <c r="S630" s="170"/>
      <c r="T630" s="170"/>
      <c r="U630" s="170"/>
      <c r="V630" s="170"/>
      <c r="W630" s="170"/>
      <c r="X630" s="170"/>
      <c r="Y630" s="170"/>
      <c r="Z630" s="170"/>
      <c r="AA630" s="170"/>
    </row>
    <row r="631" spans="1:27" ht="15.75" customHeight="1" x14ac:dyDescent="0.2">
      <c r="A631" s="170"/>
      <c r="B631" s="170"/>
      <c r="C631" s="170"/>
      <c r="D631" s="170"/>
      <c r="E631" s="170"/>
      <c r="F631" s="170"/>
      <c r="G631" s="170"/>
      <c r="H631" s="170"/>
      <c r="I631" s="170"/>
      <c r="J631" s="170"/>
      <c r="K631" s="170"/>
      <c r="L631" s="170"/>
      <c r="M631" s="170"/>
      <c r="N631" s="170"/>
      <c r="O631" s="170"/>
      <c r="P631" s="170"/>
      <c r="Q631" s="170"/>
      <c r="R631" s="170"/>
      <c r="S631" s="170"/>
      <c r="T631" s="170"/>
      <c r="U631" s="170"/>
      <c r="V631" s="170"/>
      <c r="W631" s="170"/>
      <c r="X631" s="170"/>
      <c r="Y631" s="170"/>
      <c r="Z631" s="170"/>
      <c r="AA631" s="170"/>
    </row>
    <row r="632" spans="1:27" ht="15.75" customHeight="1" x14ac:dyDescent="0.2">
      <c r="A632" s="170"/>
      <c r="B632" s="170"/>
      <c r="C632" s="170"/>
      <c r="D632" s="170"/>
      <c r="E632" s="170"/>
      <c r="F632" s="170"/>
      <c r="G632" s="170"/>
      <c r="H632" s="170"/>
      <c r="I632" s="170"/>
      <c r="J632" s="170"/>
      <c r="K632" s="170"/>
      <c r="L632" s="170"/>
      <c r="M632" s="170"/>
      <c r="N632" s="170"/>
      <c r="O632" s="170"/>
      <c r="P632" s="170"/>
      <c r="Q632" s="170"/>
      <c r="R632" s="170"/>
      <c r="S632" s="170"/>
      <c r="T632" s="170"/>
      <c r="U632" s="170"/>
      <c r="V632" s="170"/>
      <c r="W632" s="170"/>
      <c r="X632" s="170"/>
      <c r="Y632" s="170"/>
      <c r="Z632" s="170"/>
      <c r="AA632" s="170"/>
    </row>
    <row r="633" spans="1:27" ht="15.75" customHeight="1" x14ac:dyDescent="0.2">
      <c r="A633" s="170"/>
      <c r="B633" s="170"/>
      <c r="C633" s="170"/>
      <c r="D633" s="170"/>
      <c r="E633" s="170"/>
      <c r="F633" s="170"/>
      <c r="G633" s="170"/>
      <c r="H633" s="170"/>
      <c r="I633" s="170"/>
      <c r="J633" s="170"/>
      <c r="K633" s="170"/>
      <c r="L633" s="170"/>
      <c r="M633" s="170"/>
      <c r="N633" s="170"/>
      <c r="O633" s="170"/>
      <c r="P633" s="170"/>
      <c r="Q633" s="170"/>
      <c r="R633" s="170"/>
      <c r="S633" s="170"/>
      <c r="T633" s="170"/>
      <c r="U633" s="170"/>
      <c r="V633" s="170"/>
      <c r="W633" s="170"/>
      <c r="X633" s="170"/>
      <c r="Y633" s="170"/>
      <c r="Z633" s="170"/>
      <c r="AA633" s="170"/>
    </row>
    <row r="634" spans="1:27" ht="15.75" customHeight="1" x14ac:dyDescent="0.2">
      <c r="A634" s="170"/>
      <c r="B634" s="170"/>
      <c r="C634" s="170"/>
      <c r="D634" s="170"/>
      <c r="E634" s="170"/>
      <c r="F634" s="170"/>
      <c r="G634" s="170"/>
      <c r="H634" s="170"/>
      <c r="I634" s="170"/>
      <c r="J634" s="170"/>
      <c r="K634" s="170"/>
      <c r="L634" s="170"/>
      <c r="M634" s="170"/>
      <c r="N634" s="170"/>
      <c r="O634" s="170"/>
      <c r="P634" s="170"/>
      <c r="Q634" s="170"/>
      <c r="R634" s="170"/>
      <c r="S634" s="170"/>
      <c r="T634" s="170"/>
      <c r="U634" s="170"/>
      <c r="V634" s="170"/>
      <c r="W634" s="170"/>
      <c r="X634" s="170"/>
      <c r="Y634" s="170"/>
      <c r="Z634" s="170"/>
      <c r="AA634" s="170"/>
    </row>
    <row r="635" spans="1:27" ht="15.75" customHeight="1" x14ac:dyDescent="0.2">
      <c r="A635" s="170"/>
      <c r="B635" s="170"/>
      <c r="C635" s="170"/>
      <c r="D635" s="170"/>
      <c r="E635" s="170"/>
      <c r="F635" s="170"/>
      <c r="G635" s="170"/>
      <c r="H635" s="170"/>
      <c r="I635" s="170"/>
      <c r="J635" s="170"/>
      <c r="K635" s="170"/>
      <c r="L635" s="170"/>
      <c r="M635" s="170"/>
      <c r="N635" s="170"/>
      <c r="O635" s="170"/>
      <c r="P635" s="170"/>
      <c r="Q635" s="170"/>
      <c r="R635" s="170"/>
      <c r="S635" s="170"/>
      <c r="T635" s="170"/>
      <c r="U635" s="170"/>
      <c r="V635" s="170"/>
      <c r="W635" s="170"/>
      <c r="X635" s="170"/>
      <c r="Y635" s="170"/>
      <c r="Z635" s="170"/>
      <c r="AA635" s="170"/>
    </row>
    <row r="636" spans="1:27" ht="15.75" customHeight="1" x14ac:dyDescent="0.2">
      <c r="A636" s="170"/>
      <c r="B636" s="170"/>
      <c r="C636" s="170"/>
      <c r="D636" s="170"/>
      <c r="E636" s="170"/>
      <c r="F636" s="170"/>
      <c r="G636" s="170"/>
      <c r="H636" s="170"/>
      <c r="I636" s="170"/>
      <c r="J636" s="170"/>
      <c r="K636" s="170"/>
      <c r="L636" s="170"/>
      <c r="M636" s="170"/>
      <c r="N636" s="170"/>
      <c r="O636" s="170"/>
      <c r="P636" s="170"/>
      <c r="Q636" s="170"/>
      <c r="R636" s="170"/>
      <c r="S636" s="170"/>
      <c r="T636" s="170"/>
      <c r="U636" s="170"/>
      <c r="V636" s="170"/>
      <c r="W636" s="170"/>
      <c r="X636" s="170"/>
      <c r="Y636" s="170"/>
      <c r="Z636" s="170"/>
      <c r="AA636" s="170"/>
    </row>
    <row r="637" spans="1:27" ht="15.75" customHeight="1" x14ac:dyDescent="0.2">
      <c r="A637" s="170"/>
      <c r="B637" s="170"/>
      <c r="C637" s="170"/>
      <c r="D637" s="170"/>
      <c r="E637" s="170"/>
      <c r="F637" s="170"/>
      <c r="G637" s="170"/>
      <c r="H637" s="170"/>
      <c r="I637" s="170"/>
      <c r="J637" s="170"/>
      <c r="K637" s="170"/>
      <c r="L637" s="170"/>
      <c r="M637" s="170"/>
      <c r="N637" s="170"/>
      <c r="O637" s="170"/>
      <c r="P637" s="170"/>
      <c r="Q637" s="170"/>
      <c r="R637" s="170"/>
      <c r="S637" s="170"/>
      <c r="T637" s="170"/>
      <c r="U637" s="170"/>
      <c r="V637" s="170"/>
      <c r="W637" s="170"/>
      <c r="X637" s="170"/>
      <c r="Y637" s="170"/>
      <c r="Z637" s="170"/>
      <c r="AA637" s="170"/>
    </row>
    <row r="638" spans="1:27" ht="15.75" customHeight="1" x14ac:dyDescent="0.2">
      <c r="A638" s="170"/>
      <c r="B638" s="170"/>
      <c r="C638" s="170"/>
      <c r="D638" s="170"/>
      <c r="E638" s="170"/>
      <c r="F638" s="170"/>
      <c r="G638" s="170"/>
      <c r="H638" s="170"/>
      <c r="I638" s="170"/>
      <c r="J638" s="170"/>
      <c r="K638" s="170"/>
      <c r="L638" s="170"/>
      <c r="M638" s="170"/>
      <c r="N638" s="170"/>
      <c r="O638" s="170"/>
      <c r="P638" s="170"/>
      <c r="Q638" s="170"/>
      <c r="R638" s="170"/>
      <c r="S638" s="170"/>
      <c r="T638" s="170"/>
      <c r="U638" s="170"/>
      <c r="V638" s="170"/>
      <c r="W638" s="170"/>
      <c r="X638" s="170"/>
      <c r="Y638" s="170"/>
      <c r="Z638" s="170"/>
      <c r="AA638" s="170"/>
    </row>
    <row r="639" spans="1:27" ht="15.75" customHeight="1" x14ac:dyDescent="0.2">
      <c r="A639" s="170"/>
      <c r="B639" s="170"/>
      <c r="C639" s="170"/>
      <c r="D639" s="170"/>
      <c r="E639" s="170"/>
      <c r="F639" s="170"/>
      <c r="G639" s="170"/>
      <c r="H639" s="170"/>
      <c r="I639" s="170"/>
      <c r="J639" s="170"/>
      <c r="K639" s="170"/>
      <c r="L639" s="170"/>
      <c r="M639" s="170"/>
      <c r="N639" s="170"/>
      <c r="O639" s="170"/>
      <c r="P639" s="170"/>
      <c r="Q639" s="170"/>
      <c r="R639" s="170"/>
      <c r="S639" s="170"/>
      <c r="T639" s="170"/>
      <c r="U639" s="170"/>
      <c r="V639" s="170"/>
      <c r="W639" s="170"/>
      <c r="X639" s="170"/>
      <c r="Y639" s="170"/>
      <c r="Z639" s="170"/>
      <c r="AA639" s="170"/>
    </row>
    <row r="640" spans="1:27" ht="15.75" customHeight="1" x14ac:dyDescent="0.2">
      <c r="A640" s="170"/>
      <c r="B640" s="170"/>
      <c r="C640" s="170"/>
      <c r="D640" s="170"/>
      <c r="E640" s="170"/>
      <c r="F640" s="170"/>
      <c r="G640" s="170"/>
      <c r="H640" s="170"/>
      <c r="I640" s="170"/>
      <c r="J640" s="170"/>
      <c r="K640" s="170"/>
      <c r="L640" s="170"/>
      <c r="M640" s="170"/>
      <c r="N640" s="170"/>
      <c r="O640" s="170"/>
      <c r="P640" s="170"/>
      <c r="Q640" s="170"/>
      <c r="R640" s="170"/>
      <c r="S640" s="170"/>
      <c r="T640" s="170"/>
      <c r="U640" s="170"/>
      <c r="V640" s="170"/>
      <c r="W640" s="170"/>
      <c r="X640" s="170"/>
      <c r="Y640" s="170"/>
      <c r="Z640" s="170"/>
      <c r="AA640" s="170"/>
    </row>
    <row r="641" spans="1:27" ht="15.75" customHeight="1" x14ac:dyDescent="0.2">
      <c r="A641" s="170"/>
      <c r="B641" s="170"/>
      <c r="C641" s="170"/>
      <c r="D641" s="170"/>
      <c r="E641" s="170"/>
      <c r="F641" s="170"/>
      <c r="G641" s="170"/>
      <c r="H641" s="170"/>
      <c r="I641" s="170"/>
      <c r="J641" s="170"/>
      <c r="K641" s="170"/>
      <c r="L641" s="170"/>
      <c r="M641" s="170"/>
      <c r="N641" s="170"/>
      <c r="O641" s="170"/>
      <c r="P641" s="170"/>
      <c r="Q641" s="170"/>
      <c r="R641" s="170"/>
      <c r="S641" s="170"/>
      <c r="T641" s="170"/>
      <c r="U641" s="170"/>
      <c r="V641" s="170"/>
      <c r="W641" s="170"/>
      <c r="X641" s="170"/>
      <c r="Y641" s="170"/>
      <c r="Z641" s="170"/>
      <c r="AA641" s="170"/>
    </row>
    <row r="642" spans="1:27" ht="15.75" customHeight="1" x14ac:dyDescent="0.2">
      <c r="A642" s="170"/>
      <c r="B642" s="170"/>
      <c r="C642" s="170"/>
      <c r="D642" s="170"/>
      <c r="E642" s="170"/>
      <c r="F642" s="170"/>
      <c r="G642" s="170"/>
      <c r="H642" s="170"/>
      <c r="I642" s="170"/>
      <c r="J642" s="170"/>
      <c r="K642" s="170"/>
      <c r="L642" s="170"/>
      <c r="M642" s="170"/>
      <c r="N642" s="170"/>
      <c r="O642" s="170"/>
      <c r="P642" s="170"/>
      <c r="Q642" s="170"/>
      <c r="R642" s="170"/>
      <c r="S642" s="170"/>
      <c r="T642" s="170"/>
      <c r="U642" s="170"/>
      <c r="V642" s="170"/>
      <c r="W642" s="170"/>
      <c r="X642" s="170"/>
      <c r="Y642" s="170"/>
      <c r="Z642" s="170"/>
      <c r="AA642" s="170"/>
    </row>
    <row r="643" spans="1:27" ht="15.75" customHeight="1" x14ac:dyDescent="0.2">
      <c r="A643" s="170"/>
      <c r="B643" s="170"/>
      <c r="C643" s="170"/>
      <c r="D643" s="170"/>
      <c r="E643" s="170"/>
      <c r="F643" s="170"/>
      <c r="G643" s="170"/>
      <c r="H643" s="170"/>
      <c r="I643" s="170"/>
      <c r="J643" s="170"/>
      <c r="K643" s="170"/>
      <c r="L643" s="170"/>
      <c r="M643" s="170"/>
      <c r="N643" s="170"/>
      <c r="O643" s="170"/>
      <c r="P643" s="170"/>
      <c r="Q643" s="170"/>
      <c r="R643" s="170"/>
      <c r="S643" s="170"/>
      <c r="T643" s="170"/>
      <c r="U643" s="170"/>
      <c r="V643" s="170"/>
      <c r="W643" s="170"/>
      <c r="X643" s="170"/>
      <c r="Y643" s="170"/>
      <c r="Z643" s="170"/>
      <c r="AA643" s="170"/>
    </row>
    <row r="644" spans="1:27" ht="15.75" customHeight="1" x14ac:dyDescent="0.2">
      <c r="A644" s="170"/>
      <c r="B644" s="170"/>
      <c r="C644" s="170"/>
      <c r="D644" s="170"/>
      <c r="E644" s="170"/>
      <c r="F644" s="170"/>
      <c r="G644" s="170"/>
      <c r="H644" s="170"/>
      <c r="I644" s="170"/>
      <c r="J644" s="170"/>
      <c r="K644" s="170"/>
      <c r="L644" s="170"/>
      <c r="M644" s="170"/>
      <c r="N644" s="170"/>
      <c r="O644" s="170"/>
      <c r="P644" s="170"/>
      <c r="Q644" s="170"/>
      <c r="R644" s="170"/>
      <c r="S644" s="170"/>
      <c r="T644" s="170"/>
      <c r="U644" s="170"/>
      <c r="V644" s="170"/>
      <c r="W644" s="170"/>
      <c r="X644" s="170"/>
      <c r="Y644" s="170"/>
      <c r="Z644" s="170"/>
      <c r="AA644" s="170"/>
    </row>
    <row r="645" spans="1:27" ht="15.75" customHeight="1" x14ac:dyDescent="0.2">
      <c r="A645" s="170"/>
      <c r="B645" s="170"/>
      <c r="C645" s="170"/>
      <c r="D645" s="170"/>
      <c r="E645" s="170"/>
      <c r="F645" s="170"/>
      <c r="G645" s="170"/>
      <c r="H645" s="170"/>
      <c r="I645" s="170"/>
      <c r="J645" s="170"/>
      <c r="K645" s="170"/>
      <c r="L645" s="170"/>
      <c r="M645" s="170"/>
      <c r="N645" s="170"/>
      <c r="O645" s="170"/>
      <c r="P645" s="170"/>
      <c r="Q645" s="170"/>
      <c r="R645" s="170"/>
      <c r="S645" s="170"/>
      <c r="T645" s="170"/>
      <c r="U645" s="170"/>
      <c r="V645" s="170"/>
      <c r="W645" s="170"/>
      <c r="X645" s="170"/>
      <c r="Y645" s="170"/>
      <c r="Z645" s="170"/>
      <c r="AA645" s="170"/>
    </row>
    <row r="646" spans="1:27" ht="15.75" customHeight="1" x14ac:dyDescent="0.2">
      <c r="A646" s="170"/>
      <c r="B646" s="170"/>
      <c r="C646" s="170"/>
      <c r="D646" s="170"/>
      <c r="E646" s="170"/>
      <c r="F646" s="170"/>
      <c r="G646" s="170"/>
      <c r="H646" s="170"/>
      <c r="I646" s="170"/>
      <c r="J646" s="170"/>
      <c r="K646" s="170"/>
      <c r="L646" s="170"/>
      <c r="M646" s="170"/>
      <c r="N646" s="170"/>
      <c r="O646" s="170"/>
      <c r="P646" s="170"/>
      <c r="Q646" s="170"/>
      <c r="R646" s="170"/>
      <c r="S646" s="170"/>
      <c r="T646" s="170"/>
      <c r="U646" s="170"/>
      <c r="V646" s="170"/>
      <c r="W646" s="170"/>
      <c r="X646" s="170"/>
      <c r="Y646" s="170"/>
      <c r="Z646" s="170"/>
      <c r="AA646" s="170"/>
    </row>
    <row r="647" spans="1:27" ht="15.75" customHeight="1" x14ac:dyDescent="0.2">
      <c r="A647" s="170"/>
      <c r="B647" s="170"/>
      <c r="C647" s="170"/>
      <c r="D647" s="170"/>
      <c r="E647" s="170"/>
      <c r="F647" s="170"/>
      <c r="G647" s="170"/>
      <c r="H647" s="170"/>
      <c r="I647" s="170"/>
      <c r="J647" s="170"/>
      <c r="K647" s="170"/>
      <c r="L647" s="170"/>
      <c r="M647" s="170"/>
      <c r="N647" s="170"/>
      <c r="O647" s="170"/>
      <c r="P647" s="170"/>
      <c r="Q647" s="170"/>
      <c r="R647" s="170"/>
      <c r="S647" s="170"/>
      <c r="T647" s="170"/>
      <c r="U647" s="170"/>
      <c r="V647" s="170"/>
      <c r="W647" s="170"/>
      <c r="X647" s="170"/>
      <c r="Y647" s="170"/>
      <c r="Z647" s="170"/>
      <c r="AA647" s="170"/>
    </row>
    <row r="648" spans="1:27" ht="15.75" customHeight="1" x14ac:dyDescent="0.2">
      <c r="A648" s="170"/>
      <c r="B648" s="170"/>
      <c r="C648" s="170"/>
      <c r="D648" s="170"/>
      <c r="E648" s="170"/>
      <c r="F648" s="170"/>
      <c r="G648" s="170"/>
      <c r="H648" s="170"/>
      <c r="I648" s="170"/>
      <c r="J648" s="170"/>
      <c r="K648" s="170"/>
      <c r="L648" s="170"/>
      <c r="M648" s="170"/>
      <c r="N648" s="170"/>
      <c r="O648" s="170"/>
      <c r="P648" s="170"/>
      <c r="Q648" s="170"/>
      <c r="R648" s="170"/>
      <c r="S648" s="170"/>
      <c r="T648" s="170"/>
      <c r="U648" s="170"/>
      <c r="V648" s="170"/>
      <c r="W648" s="170"/>
      <c r="X648" s="170"/>
      <c r="Y648" s="170"/>
      <c r="Z648" s="170"/>
      <c r="AA648" s="170"/>
    </row>
    <row r="649" spans="1:27" ht="15.75" customHeight="1" x14ac:dyDescent="0.2">
      <c r="A649" s="170"/>
      <c r="B649" s="170"/>
      <c r="C649" s="170"/>
      <c r="D649" s="170"/>
      <c r="E649" s="170"/>
      <c r="F649" s="170"/>
      <c r="G649" s="170"/>
      <c r="H649" s="170"/>
      <c r="I649" s="170"/>
      <c r="J649" s="170"/>
      <c r="K649" s="170"/>
      <c r="L649" s="170"/>
      <c r="M649" s="170"/>
      <c r="N649" s="170"/>
      <c r="O649" s="170"/>
      <c r="P649" s="170"/>
      <c r="Q649" s="170"/>
      <c r="R649" s="170"/>
      <c r="S649" s="170"/>
      <c r="T649" s="170"/>
      <c r="U649" s="170"/>
      <c r="V649" s="170"/>
      <c r="W649" s="170"/>
      <c r="X649" s="170"/>
      <c r="Y649" s="170"/>
      <c r="Z649" s="170"/>
      <c r="AA649" s="170"/>
    </row>
    <row r="650" spans="1:27" ht="15.75" customHeight="1" x14ac:dyDescent="0.2">
      <c r="A650" s="170"/>
      <c r="B650" s="170"/>
      <c r="C650" s="170"/>
      <c r="D650" s="170"/>
      <c r="E650" s="170"/>
      <c r="F650" s="170"/>
      <c r="G650" s="170"/>
      <c r="H650" s="170"/>
      <c r="I650" s="170"/>
      <c r="J650" s="170"/>
      <c r="K650" s="170"/>
      <c r="L650" s="170"/>
      <c r="M650" s="170"/>
      <c r="N650" s="170"/>
      <c r="O650" s="170"/>
      <c r="P650" s="170"/>
      <c r="Q650" s="170"/>
      <c r="R650" s="170"/>
      <c r="S650" s="170"/>
      <c r="T650" s="170"/>
      <c r="U650" s="170"/>
      <c r="V650" s="170"/>
      <c r="W650" s="170"/>
      <c r="X650" s="170"/>
      <c r="Y650" s="170"/>
      <c r="Z650" s="170"/>
      <c r="AA650" s="170"/>
    </row>
    <row r="651" spans="1:27" ht="15.75" customHeight="1" x14ac:dyDescent="0.2">
      <c r="A651" s="170"/>
      <c r="B651" s="170"/>
      <c r="C651" s="170"/>
      <c r="D651" s="170"/>
      <c r="E651" s="170"/>
      <c r="F651" s="170"/>
      <c r="G651" s="170"/>
      <c r="H651" s="170"/>
      <c r="I651" s="170"/>
      <c r="J651" s="170"/>
      <c r="K651" s="170"/>
      <c r="L651" s="170"/>
      <c r="M651" s="170"/>
      <c r="N651" s="170"/>
      <c r="O651" s="170"/>
      <c r="P651" s="170"/>
      <c r="Q651" s="170"/>
      <c r="R651" s="170"/>
      <c r="S651" s="170"/>
      <c r="T651" s="170"/>
      <c r="U651" s="170"/>
      <c r="V651" s="170"/>
      <c r="W651" s="170"/>
      <c r="X651" s="170"/>
      <c r="Y651" s="170"/>
      <c r="Z651" s="170"/>
      <c r="AA651" s="170"/>
    </row>
    <row r="652" spans="1:27" ht="15.75" customHeight="1" x14ac:dyDescent="0.2">
      <c r="A652" s="170"/>
      <c r="B652" s="170"/>
      <c r="C652" s="170"/>
      <c r="D652" s="170"/>
      <c r="E652" s="170"/>
      <c r="F652" s="170"/>
      <c r="G652" s="170"/>
      <c r="H652" s="170"/>
      <c r="I652" s="170"/>
      <c r="J652" s="170"/>
      <c r="K652" s="170"/>
      <c r="L652" s="170"/>
      <c r="M652" s="170"/>
      <c r="N652" s="170"/>
      <c r="O652" s="170"/>
      <c r="P652" s="170"/>
      <c r="Q652" s="170"/>
      <c r="R652" s="170"/>
      <c r="S652" s="170"/>
      <c r="T652" s="170"/>
      <c r="U652" s="170"/>
      <c r="V652" s="170"/>
      <c r="W652" s="170"/>
      <c r="X652" s="170"/>
      <c r="Y652" s="170"/>
      <c r="Z652" s="170"/>
      <c r="AA652" s="170"/>
    </row>
    <row r="653" spans="1:27" ht="15.75" customHeight="1" x14ac:dyDescent="0.2">
      <c r="A653" s="170"/>
      <c r="B653" s="170"/>
      <c r="C653" s="170"/>
      <c r="D653" s="170"/>
      <c r="E653" s="170"/>
      <c r="F653" s="170"/>
      <c r="G653" s="170"/>
      <c r="H653" s="170"/>
      <c r="I653" s="170"/>
      <c r="J653" s="170"/>
      <c r="K653" s="170"/>
      <c r="L653" s="170"/>
      <c r="M653" s="170"/>
      <c r="N653" s="170"/>
      <c r="O653" s="170"/>
      <c r="P653" s="170"/>
      <c r="Q653" s="170"/>
      <c r="R653" s="170"/>
      <c r="S653" s="170"/>
      <c r="T653" s="170"/>
      <c r="U653" s="170"/>
      <c r="V653" s="170"/>
      <c r="W653" s="170"/>
      <c r="X653" s="170"/>
      <c r="Y653" s="170"/>
      <c r="Z653" s="170"/>
      <c r="AA653" s="170"/>
    </row>
    <row r="654" spans="1:27" ht="15.75" customHeight="1" x14ac:dyDescent="0.2">
      <c r="A654" s="170"/>
      <c r="B654" s="170"/>
      <c r="C654" s="170"/>
      <c r="D654" s="170"/>
      <c r="E654" s="170"/>
      <c r="F654" s="170"/>
      <c r="G654" s="170"/>
      <c r="H654" s="170"/>
      <c r="I654" s="170"/>
      <c r="J654" s="170"/>
      <c r="K654" s="170"/>
      <c r="L654" s="170"/>
      <c r="M654" s="170"/>
      <c r="N654" s="170"/>
      <c r="O654" s="170"/>
      <c r="P654" s="170"/>
      <c r="Q654" s="170"/>
      <c r="R654" s="170"/>
      <c r="S654" s="170"/>
      <c r="T654" s="170"/>
      <c r="U654" s="170"/>
      <c r="V654" s="170"/>
      <c r="W654" s="170"/>
      <c r="X654" s="170"/>
      <c r="Y654" s="170"/>
      <c r="Z654" s="170"/>
      <c r="AA654" s="170"/>
    </row>
    <row r="655" spans="1:27" ht="15.75" customHeight="1" x14ac:dyDescent="0.2">
      <c r="A655" s="170"/>
      <c r="B655" s="170"/>
      <c r="C655" s="170"/>
      <c r="D655" s="170"/>
      <c r="E655" s="170"/>
      <c r="F655" s="170"/>
      <c r="G655" s="170"/>
      <c r="H655" s="170"/>
      <c r="I655" s="170"/>
      <c r="J655" s="170"/>
      <c r="K655" s="170"/>
      <c r="L655" s="170"/>
      <c r="M655" s="170"/>
      <c r="N655" s="170"/>
      <c r="O655" s="170"/>
      <c r="P655" s="170"/>
      <c r="Q655" s="170"/>
      <c r="R655" s="170"/>
      <c r="S655" s="170"/>
      <c r="T655" s="170"/>
      <c r="U655" s="170"/>
      <c r="V655" s="170"/>
      <c r="W655" s="170"/>
      <c r="X655" s="170"/>
      <c r="Y655" s="170"/>
      <c r="Z655" s="170"/>
      <c r="AA655" s="170"/>
    </row>
    <row r="656" spans="1:27" ht="15.75" customHeight="1" x14ac:dyDescent="0.2">
      <c r="A656" s="170"/>
      <c r="B656" s="170"/>
      <c r="C656" s="170"/>
      <c r="D656" s="170"/>
      <c r="E656" s="170"/>
      <c r="F656" s="170"/>
      <c r="G656" s="170"/>
      <c r="H656" s="170"/>
      <c r="I656" s="170"/>
      <c r="J656" s="170"/>
      <c r="K656" s="170"/>
      <c r="L656" s="170"/>
      <c r="M656" s="170"/>
      <c r="N656" s="170"/>
      <c r="O656" s="170"/>
      <c r="P656" s="170"/>
      <c r="Q656" s="170"/>
      <c r="R656" s="170"/>
      <c r="S656" s="170"/>
      <c r="T656" s="170"/>
      <c r="U656" s="170"/>
      <c r="V656" s="170"/>
      <c r="W656" s="170"/>
      <c r="X656" s="170"/>
      <c r="Y656" s="170"/>
      <c r="Z656" s="170"/>
      <c r="AA656" s="170"/>
    </row>
    <row r="657" spans="1:27" ht="15.75" customHeight="1" x14ac:dyDescent="0.2">
      <c r="A657" s="170"/>
      <c r="B657" s="170"/>
      <c r="C657" s="170"/>
      <c r="D657" s="170"/>
      <c r="E657" s="170"/>
      <c r="F657" s="170"/>
      <c r="G657" s="170"/>
      <c r="H657" s="170"/>
      <c r="I657" s="170"/>
      <c r="J657" s="170"/>
      <c r="K657" s="170"/>
      <c r="L657" s="170"/>
      <c r="M657" s="170"/>
      <c r="N657" s="170"/>
      <c r="O657" s="170"/>
      <c r="P657" s="170"/>
      <c r="Q657" s="170"/>
      <c r="R657" s="170"/>
      <c r="S657" s="170"/>
      <c r="T657" s="170"/>
      <c r="U657" s="170"/>
      <c r="V657" s="170"/>
      <c r="W657" s="170"/>
      <c r="X657" s="170"/>
      <c r="Y657" s="170"/>
      <c r="Z657" s="170"/>
      <c r="AA657" s="170"/>
    </row>
    <row r="658" spans="1:27" ht="15.75" customHeight="1" x14ac:dyDescent="0.2">
      <c r="A658" s="170"/>
      <c r="B658" s="170"/>
      <c r="C658" s="170"/>
      <c r="D658" s="170"/>
      <c r="E658" s="170"/>
      <c r="F658" s="170"/>
      <c r="G658" s="170"/>
      <c r="H658" s="170"/>
      <c r="I658" s="170"/>
      <c r="J658" s="170"/>
      <c r="K658" s="170"/>
      <c r="L658" s="170"/>
      <c r="M658" s="170"/>
      <c r="N658" s="170"/>
      <c r="O658" s="170"/>
      <c r="P658" s="170"/>
      <c r="Q658" s="170"/>
      <c r="R658" s="170"/>
      <c r="S658" s="170"/>
      <c r="T658" s="170"/>
      <c r="U658" s="170"/>
      <c r="V658" s="170"/>
      <c r="W658" s="170"/>
      <c r="X658" s="170"/>
      <c r="Y658" s="170"/>
      <c r="Z658" s="170"/>
      <c r="AA658" s="170"/>
    </row>
    <row r="659" spans="1:27" ht="15.75" customHeight="1" x14ac:dyDescent="0.2">
      <c r="A659" s="170"/>
      <c r="B659" s="170"/>
      <c r="C659" s="170"/>
      <c r="D659" s="170"/>
      <c r="E659" s="170"/>
      <c r="F659" s="170"/>
      <c r="G659" s="170"/>
      <c r="H659" s="170"/>
      <c r="I659" s="170"/>
      <c r="J659" s="170"/>
      <c r="K659" s="170"/>
      <c r="L659" s="170"/>
      <c r="M659" s="170"/>
      <c r="N659" s="170"/>
      <c r="O659" s="170"/>
      <c r="P659" s="170"/>
      <c r="Q659" s="170"/>
      <c r="R659" s="170"/>
      <c r="S659" s="170"/>
      <c r="T659" s="170"/>
      <c r="U659" s="170"/>
      <c r="V659" s="170"/>
      <c r="W659" s="170"/>
      <c r="X659" s="170"/>
      <c r="Y659" s="170"/>
      <c r="Z659" s="170"/>
      <c r="AA659" s="170"/>
    </row>
    <row r="660" spans="1:27" ht="15.75" customHeight="1" x14ac:dyDescent="0.2">
      <c r="A660" s="170"/>
      <c r="B660" s="170"/>
      <c r="C660" s="170"/>
      <c r="D660" s="170"/>
      <c r="E660" s="170"/>
      <c r="F660" s="170"/>
      <c r="G660" s="170"/>
      <c r="H660" s="170"/>
      <c r="I660" s="170"/>
      <c r="J660" s="170"/>
      <c r="K660" s="170"/>
      <c r="L660" s="170"/>
      <c r="M660" s="170"/>
      <c r="N660" s="170"/>
      <c r="O660" s="170"/>
      <c r="P660" s="170"/>
      <c r="Q660" s="170"/>
      <c r="R660" s="170"/>
      <c r="S660" s="170"/>
      <c r="T660" s="170"/>
      <c r="U660" s="170"/>
      <c r="V660" s="170"/>
      <c r="W660" s="170"/>
      <c r="X660" s="170"/>
      <c r="Y660" s="170"/>
      <c r="Z660" s="170"/>
      <c r="AA660" s="170"/>
    </row>
    <row r="661" spans="1:27" ht="15.75" customHeight="1" x14ac:dyDescent="0.2">
      <c r="A661" s="170"/>
      <c r="B661" s="170"/>
      <c r="C661" s="170"/>
      <c r="D661" s="170"/>
      <c r="E661" s="170"/>
      <c r="F661" s="170"/>
      <c r="G661" s="170"/>
      <c r="H661" s="170"/>
      <c r="I661" s="170"/>
      <c r="J661" s="170"/>
      <c r="K661" s="170"/>
      <c r="L661" s="170"/>
      <c r="M661" s="170"/>
      <c r="N661" s="170"/>
      <c r="O661" s="170"/>
      <c r="P661" s="170"/>
      <c r="Q661" s="170"/>
      <c r="R661" s="170"/>
      <c r="S661" s="170"/>
      <c r="T661" s="170"/>
      <c r="U661" s="170"/>
      <c r="V661" s="170"/>
      <c r="W661" s="170"/>
      <c r="X661" s="170"/>
      <c r="Y661" s="170"/>
      <c r="Z661" s="170"/>
      <c r="AA661" s="170"/>
    </row>
    <row r="662" spans="1:27" ht="15.75" customHeight="1" x14ac:dyDescent="0.2">
      <c r="A662" s="170"/>
      <c r="B662" s="170"/>
      <c r="C662" s="170"/>
      <c r="D662" s="170"/>
      <c r="E662" s="170"/>
      <c r="F662" s="170"/>
      <c r="G662" s="170"/>
      <c r="H662" s="170"/>
      <c r="I662" s="170"/>
      <c r="J662" s="170"/>
      <c r="K662" s="170"/>
      <c r="L662" s="170"/>
      <c r="M662" s="170"/>
      <c r="N662" s="170"/>
      <c r="O662" s="170"/>
      <c r="P662" s="170"/>
      <c r="Q662" s="170"/>
      <c r="R662" s="170"/>
      <c r="S662" s="170"/>
      <c r="T662" s="170"/>
      <c r="U662" s="170"/>
      <c r="V662" s="170"/>
      <c r="W662" s="170"/>
      <c r="X662" s="170"/>
      <c r="Y662" s="170"/>
      <c r="Z662" s="170"/>
      <c r="AA662" s="170"/>
    </row>
    <row r="663" spans="1:27" ht="15.75" customHeight="1" x14ac:dyDescent="0.2">
      <c r="A663" s="170"/>
      <c r="B663" s="170"/>
      <c r="C663" s="170"/>
      <c r="D663" s="170"/>
      <c r="E663" s="170"/>
      <c r="F663" s="170"/>
      <c r="G663" s="170"/>
      <c r="H663" s="170"/>
      <c r="I663" s="170"/>
      <c r="J663" s="170"/>
      <c r="K663" s="170"/>
      <c r="L663" s="170"/>
      <c r="M663" s="170"/>
      <c r="N663" s="170"/>
      <c r="O663" s="170"/>
      <c r="P663" s="170"/>
      <c r="Q663" s="170"/>
      <c r="R663" s="170"/>
      <c r="S663" s="170"/>
      <c r="T663" s="170"/>
      <c r="U663" s="170"/>
      <c r="V663" s="170"/>
      <c r="W663" s="170"/>
      <c r="X663" s="170"/>
      <c r="Y663" s="170"/>
      <c r="Z663" s="170"/>
      <c r="AA663" s="170"/>
    </row>
    <row r="664" spans="1:27" ht="15.75" customHeight="1" x14ac:dyDescent="0.2">
      <c r="A664" s="170"/>
      <c r="B664" s="170"/>
      <c r="C664" s="170"/>
      <c r="D664" s="170"/>
      <c r="E664" s="170"/>
      <c r="F664" s="170"/>
      <c r="G664" s="170"/>
      <c r="H664" s="170"/>
      <c r="I664" s="170"/>
      <c r="J664" s="170"/>
      <c r="K664" s="170"/>
      <c r="L664" s="170"/>
      <c r="M664" s="170"/>
      <c r="N664" s="170"/>
      <c r="O664" s="170"/>
      <c r="P664" s="170"/>
      <c r="Q664" s="170"/>
      <c r="R664" s="170"/>
      <c r="S664" s="170"/>
      <c r="T664" s="170"/>
      <c r="U664" s="170"/>
      <c r="V664" s="170"/>
      <c r="W664" s="170"/>
      <c r="X664" s="170"/>
      <c r="Y664" s="170"/>
      <c r="Z664" s="170"/>
      <c r="AA664" s="170"/>
    </row>
    <row r="665" spans="1:27" ht="15.75" customHeight="1" x14ac:dyDescent="0.2">
      <c r="A665" s="170"/>
      <c r="B665" s="170"/>
      <c r="C665" s="170"/>
      <c r="D665" s="170"/>
      <c r="E665" s="170"/>
      <c r="F665" s="170"/>
      <c r="G665" s="170"/>
      <c r="H665" s="170"/>
      <c r="I665" s="170"/>
      <c r="J665" s="170"/>
      <c r="K665" s="170"/>
      <c r="L665" s="170"/>
      <c r="M665" s="170"/>
      <c r="N665" s="170"/>
      <c r="O665" s="170"/>
      <c r="P665" s="170"/>
      <c r="Q665" s="170"/>
      <c r="R665" s="170"/>
      <c r="S665" s="170"/>
      <c r="T665" s="170"/>
      <c r="U665" s="170"/>
      <c r="V665" s="170"/>
      <c r="W665" s="170"/>
      <c r="X665" s="170"/>
      <c r="Y665" s="170"/>
      <c r="Z665" s="170"/>
      <c r="AA665" s="170"/>
    </row>
    <row r="666" spans="1:27" ht="15.75" customHeight="1" x14ac:dyDescent="0.2">
      <c r="A666" s="170"/>
      <c r="B666" s="170"/>
      <c r="C666" s="170"/>
      <c r="D666" s="170"/>
      <c r="E666" s="170"/>
      <c r="F666" s="170"/>
      <c r="G666" s="170"/>
      <c r="H666" s="170"/>
      <c r="I666" s="170"/>
      <c r="J666" s="170"/>
      <c r="K666" s="170"/>
      <c r="L666" s="170"/>
      <c r="M666" s="170"/>
      <c r="N666" s="170"/>
      <c r="O666" s="170"/>
      <c r="P666" s="170"/>
      <c r="Q666" s="170"/>
      <c r="R666" s="170"/>
      <c r="S666" s="170"/>
      <c r="T666" s="170"/>
      <c r="U666" s="170"/>
      <c r="V666" s="170"/>
      <c r="W666" s="170"/>
      <c r="X666" s="170"/>
      <c r="Y666" s="170"/>
      <c r="Z666" s="170"/>
      <c r="AA666" s="170"/>
    </row>
    <row r="667" spans="1:27" ht="15.75" customHeight="1" x14ac:dyDescent="0.2">
      <c r="A667" s="170"/>
      <c r="B667" s="170"/>
      <c r="C667" s="170"/>
      <c r="D667" s="170"/>
      <c r="E667" s="170"/>
      <c r="F667" s="170"/>
      <c r="G667" s="170"/>
      <c r="H667" s="170"/>
      <c r="I667" s="170"/>
      <c r="J667" s="170"/>
      <c r="K667" s="170"/>
      <c r="L667" s="170"/>
      <c r="M667" s="170"/>
      <c r="N667" s="170"/>
      <c r="O667" s="170"/>
      <c r="P667" s="170"/>
      <c r="Q667" s="170"/>
      <c r="R667" s="170"/>
      <c r="S667" s="170"/>
      <c r="T667" s="170"/>
      <c r="U667" s="170"/>
      <c r="V667" s="170"/>
      <c r="W667" s="170"/>
      <c r="X667" s="170"/>
      <c r="Y667" s="170"/>
      <c r="Z667" s="170"/>
      <c r="AA667" s="170"/>
    </row>
    <row r="668" spans="1:27" ht="15.75" customHeight="1" x14ac:dyDescent="0.2">
      <c r="A668" s="170"/>
      <c r="B668" s="170"/>
      <c r="C668" s="170"/>
      <c r="D668" s="170"/>
      <c r="E668" s="170"/>
      <c r="F668" s="170"/>
      <c r="G668" s="170"/>
      <c r="H668" s="170"/>
      <c r="I668" s="170"/>
      <c r="J668" s="170"/>
      <c r="K668" s="170"/>
      <c r="L668" s="170"/>
      <c r="M668" s="170"/>
      <c r="N668" s="170"/>
      <c r="O668" s="170"/>
      <c r="P668" s="170"/>
      <c r="Q668" s="170"/>
      <c r="R668" s="170"/>
      <c r="S668" s="170"/>
      <c r="T668" s="170"/>
      <c r="U668" s="170"/>
      <c r="V668" s="170"/>
      <c r="W668" s="170"/>
      <c r="X668" s="170"/>
      <c r="Y668" s="170"/>
      <c r="Z668" s="170"/>
      <c r="AA668" s="170"/>
    </row>
    <row r="669" spans="1:27" ht="15.75" customHeight="1" x14ac:dyDescent="0.2">
      <c r="A669" s="170"/>
      <c r="B669" s="170"/>
      <c r="C669" s="170"/>
      <c r="D669" s="170"/>
      <c r="E669" s="170"/>
      <c r="F669" s="170"/>
      <c r="G669" s="170"/>
      <c r="H669" s="170"/>
      <c r="I669" s="170"/>
      <c r="J669" s="170"/>
      <c r="K669" s="170"/>
      <c r="L669" s="170"/>
      <c r="M669" s="170"/>
      <c r="N669" s="170"/>
      <c r="O669" s="170"/>
      <c r="P669" s="170"/>
      <c r="Q669" s="170"/>
      <c r="R669" s="170"/>
      <c r="S669" s="170"/>
      <c r="T669" s="170"/>
      <c r="U669" s="170"/>
      <c r="V669" s="170"/>
      <c r="W669" s="170"/>
      <c r="X669" s="170"/>
      <c r="Y669" s="170"/>
      <c r="Z669" s="170"/>
      <c r="AA669" s="170"/>
    </row>
    <row r="670" spans="1:27" ht="15.75" customHeight="1" x14ac:dyDescent="0.2">
      <c r="A670" s="170"/>
      <c r="B670" s="170"/>
      <c r="C670" s="170"/>
      <c r="D670" s="170"/>
      <c r="E670" s="170"/>
      <c r="F670" s="170"/>
      <c r="G670" s="170"/>
      <c r="H670" s="170"/>
      <c r="I670" s="170"/>
      <c r="J670" s="170"/>
      <c r="K670" s="170"/>
      <c r="L670" s="170"/>
      <c r="M670" s="170"/>
      <c r="N670" s="170"/>
      <c r="O670" s="170"/>
      <c r="P670" s="170"/>
      <c r="Q670" s="170"/>
      <c r="R670" s="170"/>
      <c r="S670" s="170"/>
      <c r="T670" s="170"/>
      <c r="U670" s="170"/>
      <c r="V670" s="170"/>
      <c r="W670" s="170"/>
      <c r="X670" s="170"/>
      <c r="Y670" s="170"/>
      <c r="Z670" s="170"/>
      <c r="AA670" s="170"/>
    </row>
    <row r="671" spans="1:27" ht="15.75" customHeight="1" x14ac:dyDescent="0.2">
      <c r="A671" s="170"/>
      <c r="B671" s="170"/>
      <c r="C671" s="170"/>
      <c r="D671" s="170"/>
      <c r="E671" s="170"/>
      <c r="F671" s="170"/>
      <c r="G671" s="170"/>
      <c r="H671" s="170"/>
      <c r="I671" s="170"/>
      <c r="J671" s="170"/>
      <c r="K671" s="170"/>
      <c r="L671" s="170"/>
      <c r="M671" s="170"/>
      <c r="N671" s="170"/>
      <c r="O671" s="170"/>
      <c r="P671" s="170"/>
      <c r="Q671" s="170"/>
      <c r="R671" s="170"/>
      <c r="S671" s="170"/>
      <c r="T671" s="170"/>
      <c r="U671" s="170"/>
      <c r="V671" s="170"/>
      <c r="W671" s="170"/>
      <c r="X671" s="170"/>
      <c r="Y671" s="170"/>
      <c r="Z671" s="170"/>
      <c r="AA671" s="170"/>
    </row>
    <row r="672" spans="1:27" ht="15.75" customHeight="1" x14ac:dyDescent="0.2">
      <c r="A672" s="170"/>
      <c r="B672" s="170"/>
      <c r="C672" s="170"/>
      <c r="D672" s="170"/>
      <c r="E672" s="170"/>
      <c r="F672" s="170"/>
      <c r="G672" s="170"/>
      <c r="H672" s="170"/>
      <c r="I672" s="170"/>
      <c r="J672" s="170"/>
      <c r="K672" s="170"/>
      <c r="L672" s="170"/>
      <c r="M672" s="170"/>
      <c r="N672" s="170"/>
      <c r="O672" s="170"/>
      <c r="P672" s="170"/>
      <c r="Q672" s="170"/>
      <c r="R672" s="170"/>
      <c r="S672" s="170"/>
      <c r="T672" s="170"/>
      <c r="U672" s="170"/>
      <c r="V672" s="170"/>
      <c r="W672" s="170"/>
      <c r="X672" s="170"/>
      <c r="Y672" s="170"/>
      <c r="Z672" s="170"/>
      <c r="AA672" s="170"/>
    </row>
    <row r="673" spans="1:27" ht="15.75" customHeight="1" x14ac:dyDescent="0.2">
      <c r="A673" s="170"/>
      <c r="B673" s="170"/>
      <c r="C673" s="170"/>
      <c r="D673" s="170"/>
      <c r="E673" s="170"/>
      <c r="F673" s="170"/>
      <c r="G673" s="170"/>
      <c r="H673" s="170"/>
      <c r="I673" s="170"/>
      <c r="J673" s="170"/>
      <c r="K673" s="170"/>
      <c r="L673" s="170"/>
      <c r="M673" s="170"/>
      <c r="N673" s="170"/>
      <c r="O673" s="170"/>
      <c r="P673" s="170"/>
      <c r="Q673" s="170"/>
      <c r="R673" s="170"/>
      <c r="S673" s="170"/>
      <c r="T673" s="170"/>
      <c r="U673" s="170"/>
      <c r="V673" s="170"/>
      <c r="W673" s="170"/>
      <c r="X673" s="170"/>
      <c r="Y673" s="170"/>
      <c r="Z673" s="170"/>
      <c r="AA673" s="170"/>
    </row>
    <row r="674" spans="1:27" ht="15.75" customHeight="1" x14ac:dyDescent="0.2">
      <c r="A674" s="170"/>
      <c r="B674" s="170"/>
      <c r="C674" s="170"/>
      <c r="D674" s="170"/>
      <c r="E674" s="170"/>
      <c r="F674" s="170"/>
      <c r="G674" s="170"/>
      <c r="H674" s="170"/>
      <c r="I674" s="170"/>
      <c r="J674" s="170"/>
      <c r="K674" s="170"/>
      <c r="L674" s="170"/>
      <c r="M674" s="170"/>
      <c r="N674" s="170"/>
      <c r="O674" s="170"/>
      <c r="P674" s="170"/>
      <c r="Q674" s="170"/>
      <c r="R674" s="170"/>
      <c r="S674" s="170"/>
      <c r="T674" s="170"/>
      <c r="U674" s="170"/>
      <c r="V674" s="170"/>
      <c r="W674" s="170"/>
      <c r="X674" s="170"/>
      <c r="Y674" s="170"/>
      <c r="Z674" s="170"/>
      <c r="AA674" s="170"/>
    </row>
    <row r="675" spans="1:27" ht="15.75" customHeight="1" x14ac:dyDescent="0.2">
      <c r="A675" s="170"/>
      <c r="B675" s="170"/>
      <c r="C675" s="170"/>
      <c r="D675" s="170"/>
      <c r="E675" s="170"/>
      <c r="F675" s="170"/>
      <c r="G675" s="170"/>
      <c r="H675" s="170"/>
      <c r="I675" s="170"/>
      <c r="J675" s="170"/>
      <c r="K675" s="170"/>
      <c r="L675" s="170"/>
      <c r="M675" s="170"/>
      <c r="N675" s="170"/>
      <c r="O675" s="170"/>
      <c r="P675" s="170"/>
      <c r="Q675" s="170"/>
      <c r="R675" s="170"/>
      <c r="S675" s="170"/>
      <c r="T675" s="170"/>
      <c r="U675" s="170"/>
      <c r="V675" s="170"/>
      <c r="W675" s="170"/>
      <c r="X675" s="170"/>
      <c r="Y675" s="170"/>
      <c r="Z675" s="170"/>
      <c r="AA675" s="170"/>
    </row>
    <row r="676" spans="1:27" ht="15.75" customHeight="1" x14ac:dyDescent="0.2">
      <c r="A676" s="170"/>
      <c r="B676" s="170"/>
      <c r="C676" s="170"/>
      <c r="D676" s="170"/>
      <c r="E676" s="170"/>
      <c r="F676" s="170"/>
      <c r="G676" s="170"/>
      <c r="H676" s="170"/>
      <c r="I676" s="170"/>
      <c r="J676" s="170"/>
      <c r="K676" s="170"/>
      <c r="L676" s="170"/>
      <c r="M676" s="170"/>
      <c r="N676" s="170"/>
      <c r="O676" s="170"/>
      <c r="P676" s="170"/>
      <c r="Q676" s="170"/>
      <c r="R676" s="170"/>
      <c r="S676" s="170"/>
      <c r="T676" s="170"/>
      <c r="U676" s="170"/>
      <c r="V676" s="170"/>
      <c r="W676" s="170"/>
      <c r="X676" s="170"/>
      <c r="Y676" s="170"/>
      <c r="Z676" s="170"/>
      <c r="AA676" s="170"/>
    </row>
    <row r="677" spans="1:27" ht="15.75" customHeight="1" x14ac:dyDescent="0.2">
      <c r="A677" s="170"/>
      <c r="B677" s="170"/>
      <c r="C677" s="170"/>
      <c r="D677" s="170"/>
      <c r="E677" s="170"/>
      <c r="F677" s="170"/>
      <c r="G677" s="170"/>
      <c r="H677" s="170"/>
      <c r="I677" s="170"/>
      <c r="J677" s="170"/>
      <c r="K677" s="170"/>
      <c r="L677" s="170"/>
      <c r="M677" s="170"/>
      <c r="N677" s="170"/>
      <c r="O677" s="170"/>
      <c r="P677" s="170"/>
      <c r="Q677" s="170"/>
      <c r="R677" s="170"/>
      <c r="S677" s="170"/>
      <c r="T677" s="170"/>
      <c r="U677" s="170"/>
      <c r="V677" s="170"/>
      <c r="W677" s="170"/>
      <c r="X677" s="170"/>
      <c r="Y677" s="170"/>
      <c r="Z677" s="170"/>
      <c r="AA677" s="170"/>
    </row>
    <row r="678" spans="1:27" ht="15.75" customHeight="1" x14ac:dyDescent="0.2">
      <c r="A678" s="170"/>
      <c r="B678" s="170"/>
      <c r="C678" s="170"/>
      <c r="D678" s="170"/>
      <c r="E678" s="170"/>
      <c r="F678" s="170"/>
      <c r="G678" s="170"/>
      <c r="H678" s="170"/>
      <c r="I678" s="170"/>
      <c r="J678" s="170"/>
      <c r="K678" s="170"/>
      <c r="L678" s="170"/>
      <c r="M678" s="170"/>
      <c r="N678" s="170"/>
      <c r="O678" s="170"/>
      <c r="P678" s="170"/>
      <c r="Q678" s="170"/>
      <c r="R678" s="170"/>
      <c r="S678" s="170"/>
      <c r="T678" s="170"/>
      <c r="U678" s="170"/>
      <c r="V678" s="170"/>
      <c r="W678" s="170"/>
      <c r="X678" s="170"/>
      <c r="Y678" s="170"/>
      <c r="Z678" s="170"/>
      <c r="AA678" s="170"/>
    </row>
    <row r="679" spans="1:27" ht="15.75" customHeight="1" x14ac:dyDescent="0.2">
      <c r="A679" s="170"/>
      <c r="B679" s="170"/>
      <c r="C679" s="170"/>
      <c r="D679" s="170"/>
      <c r="E679" s="170"/>
      <c r="F679" s="170"/>
      <c r="G679" s="170"/>
      <c r="H679" s="170"/>
      <c r="I679" s="170"/>
      <c r="J679" s="170"/>
      <c r="K679" s="170"/>
      <c r="L679" s="170"/>
      <c r="M679" s="170"/>
      <c r="N679" s="170"/>
      <c r="O679" s="170"/>
      <c r="P679" s="170"/>
      <c r="Q679" s="170"/>
      <c r="R679" s="170"/>
      <c r="S679" s="170"/>
      <c r="T679" s="170"/>
      <c r="U679" s="170"/>
      <c r="V679" s="170"/>
      <c r="W679" s="170"/>
      <c r="X679" s="170"/>
      <c r="Y679" s="170"/>
      <c r="Z679" s="170"/>
      <c r="AA679" s="170"/>
    </row>
    <row r="680" spans="1:27" ht="15.75" customHeight="1" x14ac:dyDescent="0.2">
      <c r="A680" s="170"/>
      <c r="B680" s="170"/>
      <c r="C680" s="170"/>
      <c r="D680" s="170"/>
      <c r="E680" s="170"/>
      <c r="F680" s="170"/>
      <c r="G680" s="170"/>
      <c r="H680" s="170"/>
      <c r="I680" s="170"/>
      <c r="J680" s="170"/>
      <c r="K680" s="170"/>
      <c r="L680" s="170"/>
      <c r="M680" s="170"/>
      <c r="N680" s="170"/>
      <c r="O680" s="170"/>
      <c r="P680" s="170"/>
      <c r="Q680" s="170"/>
      <c r="R680" s="170"/>
      <c r="S680" s="170"/>
      <c r="T680" s="170"/>
      <c r="U680" s="170"/>
      <c r="V680" s="170"/>
      <c r="W680" s="170"/>
      <c r="X680" s="170"/>
      <c r="Y680" s="170"/>
      <c r="Z680" s="170"/>
      <c r="AA680" s="170"/>
    </row>
    <row r="681" spans="1:27" ht="15.75" customHeight="1" x14ac:dyDescent="0.2">
      <c r="A681" s="170"/>
      <c r="B681" s="170"/>
      <c r="C681" s="170"/>
      <c r="D681" s="170"/>
      <c r="E681" s="170"/>
      <c r="F681" s="170"/>
      <c r="G681" s="170"/>
      <c r="H681" s="170"/>
      <c r="I681" s="170"/>
      <c r="J681" s="170"/>
      <c r="K681" s="170"/>
      <c r="L681" s="170"/>
      <c r="M681" s="170"/>
      <c r="N681" s="170"/>
      <c r="O681" s="170"/>
      <c r="P681" s="170"/>
      <c r="Q681" s="170"/>
      <c r="R681" s="170"/>
      <c r="S681" s="170"/>
      <c r="T681" s="170"/>
      <c r="U681" s="170"/>
      <c r="V681" s="170"/>
      <c r="W681" s="170"/>
      <c r="X681" s="170"/>
      <c r="Y681" s="170"/>
      <c r="Z681" s="170"/>
      <c r="AA681" s="170"/>
    </row>
    <row r="682" spans="1:27" ht="15.75" customHeight="1" x14ac:dyDescent="0.2">
      <c r="A682" s="170"/>
      <c r="B682" s="170"/>
      <c r="C682" s="170"/>
      <c r="D682" s="170"/>
      <c r="E682" s="170"/>
      <c r="F682" s="170"/>
      <c r="G682" s="170"/>
      <c r="H682" s="170"/>
      <c r="I682" s="170"/>
      <c r="J682" s="170"/>
      <c r="K682" s="170"/>
      <c r="L682" s="170"/>
      <c r="M682" s="170"/>
      <c r="N682" s="170"/>
      <c r="O682" s="170"/>
      <c r="P682" s="170"/>
      <c r="Q682" s="170"/>
      <c r="R682" s="170"/>
      <c r="S682" s="170"/>
      <c r="T682" s="170"/>
      <c r="U682" s="170"/>
      <c r="V682" s="170"/>
      <c r="W682" s="170"/>
      <c r="X682" s="170"/>
      <c r="Y682" s="170"/>
      <c r="Z682" s="170"/>
      <c r="AA682" s="170"/>
    </row>
    <row r="683" spans="1:27" ht="15.75" customHeight="1" x14ac:dyDescent="0.2">
      <c r="A683" s="170"/>
      <c r="B683" s="170"/>
      <c r="C683" s="170"/>
      <c r="D683" s="170"/>
      <c r="E683" s="170"/>
      <c r="F683" s="170"/>
      <c r="G683" s="170"/>
      <c r="H683" s="170"/>
      <c r="I683" s="170"/>
      <c r="J683" s="170"/>
      <c r="K683" s="170"/>
      <c r="L683" s="170"/>
      <c r="M683" s="170"/>
      <c r="N683" s="170"/>
      <c r="O683" s="170"/>
      <c r="P683" s="170"/>
      <c r="Q683" s="170"/>
      <c r="R683" s="170"/>
      <c r="S683" s="170"/>
      <c r="T683" s="170"/>
      <c r="U683" s="170"/>
      <c r="V683" s="170"/>
      <c r="W683" s="170"/>
      <c r="X683" s="170"/>
      <c r="Y683" s="170"/>
      <c r="Z683" s="170"/>
      <c r="AA683" s="170"/>
    </row>
    <row r="684" spans="1:27" ht="15.75" customHeight="1" x14ac:dyDescent="0.2">
      <c r="A684" s="170"/>
      <c r="B684" s="170"/>
      <c r="C684" s="170"/>
      <c r="D684" s="170"/>
      <c r="E684" s="170"/>
      <c r="F684" s="170"/>
      <c r="G684" s="170"/>
      <c r="H684" s="170"/>
      <c r="I684" s="170"/>
      <c r="J684" s="170"/>
      <c r="K684" s="170"/>
      <c r="L684" s="170"/>
      <c r="M684" s="170"/>
      <c r="N684" s="170"/>
      <c r="O684" s="170"/>
      <c r="P684" s="170"/>
      <c r="Q684" s="170"/>
      <c r="R684" s="170"/>
      <c r="S684" s="170"/>
      <c r="T684" s="170"/>
      <c r="U684" s="170"/>
      <c r="V684" s="170"/>
      <c r="W684" s="170"/>
      <c r="X684" s="170"/>
      <c r="Y684" s="170"/>
      <c r="Z684" s="170"/>
      <c r="AA684" s="170"/>
    </row>
    <row r="685" spans="1:27" ht="15.75" customHeight="1" x14ac:dyDescent="0.2">
      <c r="A685" s="170"/>
      <c r="B685" s="170"/>
      <c r="C685" s="170"/>
      <c r="D685" s="170"/>
      <c r="E685" s="170"/>
      <c r="F685" s="170"/>
      <c r="G685" s="170"/>
      <c r="H685" s="170"/>
      <c r="I685" s="170"/>
      <c r="J685" s="170"/>
      <c r="K685" s="170"/>
      <c r="L685" s="170"/>
      <c r="M685" s="170"/>
      <c r="N685" s="170"/>
      <c r="O685" s="170"/>
      <c r="P685" s="170"/>
      <c r="Q685" s="170"/>
      <c r="R685" s="170"/>
      <c r="S685" s="170"/>
      <c r="T685" s="170"/>
      <c r="U685" s="170"/>
      <c r="V685" s="170"/>
      <c r="W685" s="170"/>
      <c r="X685" s="170"/>
      <c r="Y685" s="170"/>
      <c r="Z685" s="170"/>
      <c r="AA685" s="170"/>
    </row>
    <row r="686" spans="1:27" ht="15.75" customHeight="1" x14ac:dyDescent="0.2">
      <c r="A686" s="170"/>
      <c r="B686" s="170"/>
      <c r="C686" s="170"/>
      <c r="D686" s="170"/>
      <c r="E686" s="170"/>
      <c r="F686" s="170"/>
      <c r="G686" s="170"/>
      <c r="H686" s="170"/>
      <c r="I686" s="170"/>
      <c r="J686" s="170"/>
      <c r="K686" s="170"/>
      <c r="L686" s="170"/>
      <c r="M686" s="170"/>
      <c r="N686" s="170"/>
      <c r="O686" s="170"/>
      <c r="P686" s="170"/>
      <c r="Q686" s="170"/>
      <c r="R686" s="170"/>
      <c r="S686" s="170"/>
      <c r="T686" s="170"/>
      <c r="U686" s="170"/>
      <c r="V686" s="170"/>
      <c r="W686" s="170"/>
      <c r="X686" s="170"/>
      <c r="Y686" s="170"/>
      <c r="Z686" s="170"/>
      <c r="AA686" s="170"/>
    </row>
    <row r="687" spans="1:27" ht="15.75" customHeight="1" x14ac:dyDescent="0.2">
      <c r="A687" s="170"/>
      <c r="B687" s="170"/>
      <c r="C687" s="170"/>
      <c r="D687" s="170"/>
      <c r="E687" s="170"/>
      <c r="F687" s="170"/>
      <c r="G687" s="170"/>
      <c r="H687" s="170"/>
      <c r="I687" s="170"/>
      <c r="J687" s="170"/>
      <c r="K687" s="170"/>
      <c r="L687" s="170"/>
      <c r="M687" s="170"/>
      <c r="N687" s="170"/>
      <c r="O687" s="170"/>
      <c r="P687" s="170"/>
      <c r="Q687" s="170"/>
      <c r="R687" s="170"/>
      <c r="S687" s="170"/>
      <c r="T687" s="170"/>
      <c r="U687" s="170"/>
      <c r="V687" s="170"/>
      <c r="W687" s="170"/>
      <c r="X687" s="170"/>
      <c r="Y687" s="170"/>
      <c r="Z687" s="170"/>
      <c r="AA687" s="170"/>
    </row>
    <row r="688" spans="1:27" ht="15.75" customHeight="1" x14ac:dyDescent="0.2">
      <c r="A688" s="170"/>
      <c r="B688" s="170"/>
      <c r="C688" s="170"/>
      <c r="D688" s="170"/>
      <c r="E688" s="170"/>
      <c r="F688" s="170"/>
      <c r="G688" s="170"/>
      <c r="H688" s="170"/>
      <c r="I688" s="170"/>
      <c r="J688" s="170"/>
      <c r="K688" s="170"/>
      <c r="L688" s="170"/>
      <c r="M688" s="170"/>
      <c r="N688" s="170"/>
      <c r="O688" s="170"/>
      <c r="P688" s="170"/>
      <c r="Q688" s="170"/>
      <c r="R688" s="170"/>
      <c r="S688" s="170"/>
      <c r="T688" s="170"/>
      <c r="U688" s="170"/>
      <c r="V688" s="170"/>
      <c r="W688" s="170"/>
      <c r="X688" s="170"/>
      <c r="Y688" s="170"/>
      <c r="Z688" s="170"/>
      <c r="AA688" s="170"/>
    </row>
    <row r="689" spans="1:27" ht="15.75" customHeight="1" x14ac:dyDescent="0.2">
      <c r="A689" s="170"/>
      <c r="B689" s="170"/>
      <c r="C689" s="170"/>
      <c r="D689" s="170"/>
      <c r="E689" s="170"/>
      <c r="F689" s="170"/>
      <c r="G689" s="170"/>
      <c r="H689" s="170"/>
      <c r="I689" s="170"/>
      <c r="J689" s="170"/>
      <c r="K689" s="170"/>
      <c r="L689" s="170"/>
      <c r="M689" s="170"/>
      <c r="N689" s="170"/>
      <c r="O689" s="170"/>
      <c r="P689" s="170"/>
      <c r="Q689" s="170"/>
      <c r="R689" s="170"/>
      <c r="S689" s="170"/>
      <c r="T689" s="170"/>
      <c r="U689" s="170"/>
      <c r="V689" s="170"/>
      <c r="W689" s="170"/>
      <c r="X689" s="170"/>
      <c r="Y689" s="170"/>
      <c r="Z689" s="170"/>
      <c r="AA689" s="170"/>
    </row>
    <row r="690" spans="1:27" ht="15.75" customHeight="1" x14ac:dyDescent="0.2">
      <c r="A690" s="170"/>
      <c r="B690" s="170"/>
      <c r="C690" s="170"/>
      <c r="D690" s="170"/>
      <c r="E690" s="170"/>
      <c r="F690" s="170"/>
      <c r="G690" s="170"/>
      <c r="H690" s="170"/>
      <c r="I690" s="170"/>
      <c r="J690" s="170"/>
      <c r="K690" s="170"/>
      <c r="L690" s="170"/>
      <c r="M690" s="170"/>
      <c r="N690" s="170"/>
      <c r="O690" s="170"/>
      <c r="P690" s="170"/>
      <c r="Q690" s="170"/>
      <c r="R690" s="170"/>
      <c r="S690" s="170"/>
      <c r="T690" s="170"/>
      <c r="U690" s="170"/>
      <c r="V690" s="170"/>
      <c r="W690" s="170"/>
      <c r="X690" s="170"/>
      <c r="Y690" s="170"/>
      <c r="Z690" s="170"/>
      <c r="AA690" s="170"/>
    </row>
    <row r="691" spans="1:27" ht="15.75" customHeight="1" x14ac:dyDescent="0.2">
      <c r="A691" s="170"/>
      <c r="B691" s="170"/>
      <c r="C691" s="170"/>
      <c r="D691" s="170"/>
      <c r="E691" s="170"/>
      <c r="F691" s="170"/>
      <c r="G691" s="170"/>
      <c r="H691" s="170"/>
      <c r="I691" s="170"/>
      <c r="J691" s="170"/>
      <c r="K691" s="170"/>
      <c r="L691" s="170"/>
      <c r="M691" s="170"/>
      <c r="N691" s="170"/>
      <c r="O691" s="170"/>
      <c r="P691" s="170"/>
      <c r="Q691" s="170"/>
      <c r="R691" s="170"/>
      <c r="S691" s="170"/>
      <c r="T691" s="170"/>
      <c r="U691" s="170"/>
      <c r="V691" s="170"/>
      <c r="W691" s="170"/>
      <c r="X691" s="170"/>
      <c r="Y691" s="170"/>
      <c r="Z691" s="170"/>
      <c r="AA691" s="170"/>
    </row>
    <row r="692" spans="1:27" ht="15.75" customHeight="1" x14ac:dyDescent="0.2">
      <c r="A692" s="170"/>
      <c r="B692" s="170"/>
      <c r="C692" s="170"/>
      <c r="D692" s="170"/>
      <c r="E692" s="170"/>
      <c r="F692" s="170"/>
      <c r="G692" s="170"/>
      <c r="H692" s="170"/>
      <c r="I692" s="170"/>
      <c r="J692" s="170"/>
      <c r="K692" s="170"/>
      <c r="L692" s="170"/>
      <c r="M692" s="170"/>
      <c r="N692" s="170"/>
      <c r="O692" s="170"/>
      <c r="P692" s="170"/>
      <c r="Q692" s="170"/>
      <c r="R692" s="170"/>
      <c r="S692" s="170"/>
      <c r="T692" s="170"/>
      <c r="U692" s="170"/>
      <c r="V692" s="170"/>
      <c r="W692" s="170"/>
      <c r="X692" s="170"/>
      <c r="Y692" s="170"/>
      <c r="Z692" s="170"/>
      <c r="AA692" s="170"/>
    </row>
    <row r="693" spans="1:27" ht="15.75" customHeight="1" x14ac:dyDescent="0.2">
      <c r="A693" s="170"/>
      <c r="B693" s="170"/>
      <c r="C693" s="170"/>
      <c r="D693" s="170"/>
      <c r="E693" s="170"/>
      <c r="F693" s="170"/>
      <c r="G693" s="170"/>
      <c r="H693" s="170"/>
      <c r="I693" s="170"/>
      <c r="J693" s="170"/>
      <c r="K693" s="170"/>
      <c r="L693" s="170"/>
      <c r="M693" s="170"/>
      <c r="N693" s="170"/>
      <c r="O693" s="170"/>
      <c r="P693" s="170"/>
      <c r="Q693" s="170"/>
      <c r="R693" s="170"/>
      <c r="S693" s="170"/>
      <c r="T693" s="170"/>
      <c r="U693" s="170"/>
      <c r="V693" s="170"/>
      <c r="W693" s="170"/>
      <c r="X693" s="170"/>
      <c r="Y693" s="170"/>
      <c r="Z693" s="170"/>
      <c r="AA693" s="170"/>
    </row>
    <row r="694" spans="1:27" ht="15.75" customHeight="1" x14ac:dyDescent="0.2">
      <c r="A694" s="170"/>
      <c r="B694" s="170"/>
      <c r="C694" s="170"/>
      <c r="D694" s="170"/>
      <c r="E694" s="170"/>
      <c r="F694" s="170"/>
      <c r="G694" s="170"/>
      <c r="H694" s="170"/>
      <c r="I694" s="170"/>
      <c r="J694" s="170"/>
      <c r="K694" s="170"/>
      <c r="L694" s="170"/>
      <c r="M694" s="170"/>
      <c r="N694" s="170"/>
      <c r="O694" s="170"/>
      <c r="P694" s="170"/>
      <c r="Q694" s="170"/>
      <c r="R694" s="170"/>
      <c r="S694" s="170"/>
      <c r="T694" s="170"/>
      <c r="U694" s="170"/>
      <c r="V694" s="170"/>
      <c r="W694" s="170"/>
      <c r="X694" s="170"/>
      <c r="Y694" s="170"/>
      <c r="Z694" s="170"/>
      <c r="AA694" s="170"/>
    </row>
    <row r="695" spans="1:27" ht="15.75" customHeight="1" x14ac:dyDescent="0.2">
      <c r="A695" s="170"/>
      <c r="B695" s="170"/>
      <c r="C695" s="170"/>
      <c r="D695" s="170"/>
      <c r="E695" s="170"/>
      <c r="F695" s="170"/>
      <c r="G695" s="170"/>
      <c r="H695" s="170"/>
      <c r="I695" s="170"/>
      <c r="J695" s="170"/>
      <c r="K695" s="170"/>
      <c r="L695" s="170"/>
      <c r="M695" s="170"/>
      <c r="N695" s="170"/>
      <c r="O695" s="170"/>
      <c r="P695" s="170"/>
      <c r="Q695" s="170"/>
      <c r="R695" s="170"/>
      <c r="S695" s="170"/>
      <c r="T695" s="170"/>
      <c r="U695" s="170"/>
      <c r="V695" s="170"/>
      <c r="W695" s="170"/>
      <c r="X695" s="170"/>
      <c r="Y695" s="170"/>
      <c r="Z695" s="170"/>
      <c r="AA695" s="170"/>
    </row>
    <row r="696" spans="1:27" ht="15.75" customHeight="1" x14ac:dyDescent="0.2">
      <c r="A696" s="170"/>
      <c r="B696" s="170"/>
      <c r="C696" s="170"/>
      <c r="D696" s="170"/>
      <c r="E696" s="170"/>
      <c r="F696" s="170"/>
      <c r="G696" s="170"/>
      <c r="H696" s="170"/>
      <c r="I696" s="170"/>
      <c r="J696" s="170"/>
      <c r="K696" s="170"/>
      <c r="L696" s="170"/>
      <c r="M696" s="170"/>
      <c r="N696" s="170"/>
      <c r="O696" s="170"/>
      <c r="P696" s="170"/>
      <c r="Q696" s="170"/>
      <c r="R696" s="170"/>
      <c r="S696" s="170"/>
      <c r="T696" s="170"/>
      <c r="U696" s="170"/>
      <c r="V696" s="170"/>
      <c r="W696" s="170"/>
      <c r="X696" s="170"/>
      <c r="Y696" s="170"/>
      <c r="Z696" s="170"/>
      <c r="AA696" s="170"/>
    </row>
    <row r="697" spans="1:27" ht="15.75" customHeight="1" x14ac:dyDescent="0.2">
      <c r="A697" s="170"/>
      <c r="B697" s="170"/>
      <c r="C697" s="170"/>
      <c r="D697" s="170"/>
      <c r="E697" s="170"/>
      <c r="F697" s="170"/>
      <c r="G697" s="170"/>
      <c r="H697" s="170"/>
      <c r="I697" s="170"/>
      <c r="J697" s="170"/>
      <c r="K697" s="170"/>
      <c r="L697" s="170"/>
      <c r="M697" s="170"/>
      <c r="N697" s="170"/>
      <c r="O697" s="170"/>
      <c r="P697" s="170"/>
      <c r="Q697" s="170"/>
      <c r="R697" s="170"/>
      <c r="S697" s="170"/>
      <c r="T697" s="170"/>
      <c r="U697" s="170"/>
      <c r="V697" s="170"/>
      <c r="W697" s="170"/>
      <c r="X697" s="170"/>
      <c r="Y697" s="170"/>
      <c r="Z697" s="170"/>
      <c r="AA697" s="170"/>
    </row>
    <row r="698" spans="1:27" ht="15.75" customHeight="1" x14ac:dyDescent="0.2">
      <c r="A698" s="170"/>
      <c r="B698" s="170"/>
      <c r="C698" s="170"/>
      <c r="D698" s="170"/>
      <c r="E698" s="170"/>
      <c r="F698" s="170"/>
      <c r="G698" s="170"/>
      <c r="H698" s="170"/>
      <c r="I698" s="170"/>
      <c r="J698" s="170"/>
      <c r="K698" s="170"/>
      <c r="L698" s="170"/>
      <c r="M698" s="170"/>
      <c r="N698" s="170"/>
      <c r="O698" s="170"/>
      <c r="P698" s="170"/>
      <c r="Q698" s="170"/>
      <c r="R698" s="170"/>
      <c r="S698" s="170"/>
      <c r="T698" s="170"/>
      <c r="U698" s="170"/>
      <c r="V698" s="170"/>
      <c r="W698" s="170"/>
      <c r="X698" s="170"/>
      <c r="Y698" s="170"/>
      <c r="Z698" s="170"/>
      <c r="AA698" s="170"/>
    </row>
    <row r="699" spans="1:27" ht="15.75" customHeight="1" x14ac:dyDescent="0.2">
      <c r="A699" s="170"/>
      <c r="B699" s="170"/>
      <c r="C699" s="170"/>
      <c r="D699" s="170"/>
      <c r="E699" s="170"/>
      <c r="F699" s="170"/>
      <c r="G699" s="170"/>
      <c r="H699" s="170"/>
      <c r="I699" s="170"/>
      <c r="J699" s="170"/>
      <c r="K699" s="170"/>
      <c r="L699" s="170"/>
      <c r="M699" s="170"/>
      <c r="N699" s="170"/>
      <c r="O699" s="170"/>
      <c r="P699" s="170"/>
      <c r="Q699" s="170"/>
      <c r="R699" s="170"/>
      <c r="S699" s="170"/>
      <c r="T699" s="170"/>
      <c r="U699" s="170"/>
      <c r="V699" s="170"/>
      <c r="W699" s="170"/>
      <c r="X699" s="170"/>
      <c r="Y699" s="170"/>
      <c r="Z699" s="170"/>
      <c r="AA699" s="170"/>
    </row>
    <row r="700" spans="1:27" ht="15.75" customHeight="1" x14ac:dyDescent="0.2">
      <c r="A700" s="170"/>
      <c r="B700" s="170"/>
      <c r="C700" s="170"/>
      <c r="D700" s="170"/>
      <c r="E700" s="170"/>
      <c r="F700" s="170"/>
      <c r="G700" s="170"/>
      <c r="H700" s="170"/>
      <c r="I700" s="170"/>
      <c r="J700" s="170"/>
      <c r="K700" s="170"/>
      <c r="L700" s="170"/>
      <c r="M700" s="170"/>
      <c r="N700" s="170"/>
      <c r="O700" s="170"/>
      <c r="P700" s="170"/>
      <c r="Q700" s="170"/>
      <c r="R700" s="170"/>
      <c r="S700" s="170"/>
      <c r="T700" s="170"/>
      <c r="U700" s="170"/>
      <c r="V700" s="170"/>
      <c r="W700" s="170"/>
      <c r="X700" s="170"/>
      <c r="Y700" s="170"/>
      <c r="Z700" s="170"/>
      <c r="AA700" s="170"/>
    </row>
    <row r="701" spans="1:27" ht="15.75" customHeight="1" x14ac:dyDescent="0.2">
      <c r="A701" s="170"/>
      <c r="B701" s="170"/>
      <c r="C701" s="170"/>
      <c r="D701" s="170"/>
      <c r="E701" s="170"/>
      <c r="F701" s="170"/>
      <c r="G701" s="170"/>
      <c r="H701" s="170"/>
      <c r="I701" s="170"/>
      <c r="J701" s="170"/>
      <c r="K701" s="170"/>
      <c r="L701" s="170"/>
      <c r="M701" s="170"/>
      <c r="N701" s="170"/>
      <c r="O701" s="170"/>
      <c r="P701" s="170"/>
      <c r="Q701" s="170"/>
      <c r="R701" s="170"/>
      <c r="S701" s="170"/>
      <c r="T701" s="170"/>
      <c r="U701" s="170"/>
      <c r="V701" s="170"/>
      <c r="W701" s="170"/>
      <c r="X701" s="170"/>
      <c r="Y701" s="170"/>
      <c r="Z701" s="170"/>
      <c r="AA701" s="170"/>
    </row>
    <row r="702" spans="1:27" ht="15.75" customHeight="1" x14ac:dyDescent="0.2">
      <c r="A702" s="170"/>
      <c r="B702" s="170"/>
      <c r="C702" s="170"/>
      <c r="D702" s="170"/>
      <c r="E702" s="170"/>
      <c r="F702" s="170"/>
      <c r="G702" s="170"/>
      <c r="H702" s="170"/>
      <c r="I702" s="170"/>
      <c r="J702" s="170"/>
      <c r="K702" s="170"/>
      <c r="L702" s="170"/>
      <c r="M702" s="170"/>
      <c r="N702" s="170"/>
      <c r="O702" s="170"/>
      <c r="P702" s="170"/>
      <c r="Q702" s="170"/>
      <c r="R702" s="170"/>
      <c r="S702" s="170"/>
      <c r="T702" s="170"/>
      <c r="U702" s="170"/>
      <c r="V702" s="170"/>
      <c r="W702" s="170"/>
      <c r="X702" s="170"/>
      <c r="Y702" s="170"/>
      <c r="Z702" s="170"/>
      <c r="AA702" s="170"/>
    </row>
    <row r="703" spans="1:27" ht="15.75" customHeight="1" x14ac:dyDescent="0.2">
      <c r="A703" s="170"/>
      <c r="B703" s="170"/>
      <c r="C703" s="170"/>
      <c r="D703" s="170"/>
      <c r="E703" s="170"/>
      <c r="F703" s="170"/>
      <c r="G703" s="170"/>
      <c r="H703" s="170"/>
      <c r="I703" s="170"/>
      <c r="J703" s="170"/>
      <c r="K703" s="170"/>
      <c r="L703" s="170"/>
      <c r="M703" s="170"/>
      <c r="N703" s="170"/>
      <c r="O703" s="170"/>
      <c r="P703" s="170"/>
      <c r="Q703" s="170"/>
      <c r="R703" s="170"/>
      <c r="S703" s="170"/>
      <c r="T703" s="170"/>
      <c r="U703" s="170"/>
      <c r="V703" s="170"/>
      <c r="W703" s="170"/>
      <c r="X703" s="170"/>
      <c r="Y703" s="170"/>
      <c r="Z703" s="170"/>
      <c r="AA703" s="170"/>
    </row>
    <row r="704" spans="1:27" ht="15.75" customHeight="1" x14ac:dyDescent="0.2">
      <c r="A704" s="170"/>
      <c r="B704" s="170"/>
      <c r="C704" s="170"/>
      <c r="D704" s="170"/>
      <c r="E704" s="170"/>
      <c r="F704" s="170"/>
      <c r="G704" s="170"/>
      <c r="H704" s="170"/>
      <c r="I704" s="170"/>
      <c r="J704" s="170"/>
      <c r="K704" s="170"/>
      <c r="L704" s="170"/>
      <c r="M704" s="170"/>
      <c r="N704" s="170"/>
      <c r="O704" s="170"/>
      <c r="P704" s="170"/>
      <c r="Q704" s="170"/>
      <c r="R704" s="170"/>
      <c r="S704" s="170"/>
      <c r="T704" s="170"/>
      <c r="U704" s="170"/>
      <c r="V704" s="170"/>
      <c r="W704" s="170"/>
      <c r="X704" s="170"/>
      <c r="Y704" s="170"/>
      <c r="Z704" s="170"/>
      <c r="AA704" s="170"/>
    </row>
    <row r="705" spans="1:27" ht="15.75" customHeight="1" x14ac:dyDescent="0.2">
      <c r="A705" s="170"/>
      <c r="B705" s="170"/>
      <c r="C705" s="170"/>
      <c r="D705" s="170"/>
      <c r="E705" s="170"/>
      <c r="F705" s="170"/>
      <c r="G705" s="170"/>
      <c r="H705" s="170"/>
      <c r="I705" s="170"/>
      <c r="J705" s="170"/>
      <c r="K705" s="170"/>
      <c r="L705" s="170"/>
      <c r="M705" s="170"/>
      <c r="N705" s="170"/>
      <c r="O705" s="170"/>
      <c r="P705" s="170"/>
      <c r="Q705" s="170"/>
      <c r="R705" s="170"/>
      <c r="S705" s="170"/>
      <c r="T705" s="170"/>
      <c r="U705" s="170"/>
      <c r="V705" s="170"/>
      <c r="W705" s="170"/>
      <c r="X705" s="170"/>
      <c r="Y705" s="170"/>
      <c r="Z705" s="170"/>
      <c r="AA705" s="170"/>
    </row>
    <row r="706" spans="1:27" ht="15.75" customHeight="1" x14ac:dyDescent="0.2">
      <c r="A706" s="170"/>
      <c r="B706" s="170"/>
      <c r="C706" s="170"/>
      <c r="D706" s="170"/>
      <c r="E706" s="170"/>
      <c r="F706" s="170"/>
      <c r="G706" s="170"/>
      <c r="H706" s="170"/>
      <c r="I706" s="170"/>
      <c r="J706" s="170"/>
      <c r="K706" s="170"/>
      <c r="L706" s="170"/>
      <c r="M706" s="170"/>
      <c r="N706" s="170"/>
      <c r="O706" s="170"/>
      <c r="P706" s="170"/>
      <c r="Q706" s="170"/>
      <c r="R706" s="170"/>
      <c r="S706" s="170"/>
      <c r="T706" s="170"/>
      <c r="U706" s="170"/>
      <c r="V706" s="170"/>
      <c r="W706" s="170"/>
      <c r="X706" s="170"/>
      <c r="Y706" s="170"/>
      <c r="Z706" s="170"/>
      <c r="AA706" s="170"/>
    </row>
    <row r="707" spans="1:27" ht="15.75" customHeight="1" x14ac:dyDescent="0.2">
      <c r="A707" s="170"/>
      <c r="B707" s="170"/>
      <c r="C707" s="170"/>
      <c r="D707" s="170"/>
      <c r="E707" s="170"/>
      <c r="F707" s="170"/>
      <c r="G707" s="170"/>
      <c r="H707" s="170"/>
      <c r="I707" s="170"/>
      <c r="J707" s="170"/>
      <c r="K707" s="170"/>
      <c r="L707" s="170"/>
      <c r="M707" s="170"/>
      <c r="N707" s="170"/>
      <c r="O707" s="170"/>
      <c r="P707" s="170"/>
      <c r="Q707" s="170"/>
      <c r="R707" s="170"/>
      <c r="S707" s="170"/>
      <c r="T707" s="170"/>
      <c r="U707" s="170"/>
      <c r="V707" s="170"/>
      <c r="W707" s="170"/>
      <c r="X707" s="170"/>
      <c r="Y707" s="170"/>
      <c r="Z707" s="170"/>
      <c r="AA707" s="170"/>
    </row>
    <row r="708" spans="1:27" ht="15.75" customHeight="1" x14ac:dyDescent="0.2">
      <c r="A708" s="170"/>
      <c r="B708" s="170"/>
      <c r="C708" s="170"/>
      <c r="D708" s="170"/>
      <c r="E708" s="170"/>
      <c r="F708" s="170"/>
      <c r="G708" s="170"/>
      <c r="H708" s="170"/>
      <c r="I708" s="170"/>
      <c r="J708" s="170"/>
      <c r="K708" s="170"/>
      <c r="L708" s="170"/>
      <c r="M708" s="170"/>
      <c r="N708" s="170"/>
      <c r="O708" s="170"/>
      <c r="P708" s="170"/>
      <c r="Q708" s="170"/>
      <c r="R708" s="170"/>
      <c r="S708" s="170"/>
      <c r="T708" s="170"/>
      <c r="U708" s="170"/>
      <c r="V708" s="170"/>
      <c r="W708" s="170"/>
      <c r="X708" s="170"/>
      <c r="Y708" s="170"/>
      <c r="Z708" s="170"/>
      <c r="AA708" s="170"/>
    </row>
    <row r="709" spans="1:27" ht="15.75" customHeight="1" x14ac:dyDescent="0.2">
      <c r="A709" s="170"/>
      <c r="B709" s="170"/>
      <c r="C709" s="170"/>
      <c r="D709" s="170"/>
      <c r="E709" s="170"/>
      <c r="F709" s="170"/>
      <c r="G709" s="170"/>
      <c r="H709" s="170"/>
      <c r="I709" s="170"/>
      <c r="J709" s="170"/>
      <c r="K709" s="170"/>
      <c r="L709" s="170"/>
      <c r="M709" s="170"/>
      <c r="N709" s="170"/>
      <c r="O709" s="170"/>
      <c r="P709" s="170"/>
      <c r="Q709" s="170"/>
      <c r="R709" s="170"/>
      <c r="S709" s="170"/>
      <c r="T709" s="170"/>
      <c r="U709" s="170"/>
      <c r="V709" s="170"/>
      <c r="W709" s="170"/>
      <c r="X709" s="170"/>
      <c r="Y709" s="170"/>
      <c r="Z709" s="170"/>
      <c r="AA709" s="170"/>
    </row>
    <row r="710" spans="1:27" ht="15.75" customHeight="1" x14ac:dyDescent="0.2">
      <c r="A710" s="170"/>
      <c r="B710" s="170"/>
      <c r="C710" s="170"/>
      <c r="D710" s="170"/>
      <c r="E710" s="170"/>
      <c r="F710" s="170"/>
      <c r="G710" s="170"/>
      <c r="H710" s="170"/>
      <c r="I710" s="170"/>
      <c r="J710" s="170"/>
      <c r="K710" s="170"/>
      <c r="L710" s="170"/>
      <c r="M710" s="170"/>
      <c r="N710" s="170"/>
      <c r="O710" s="170"/>
      <c r="P710" s="170"/>
      <c r="Q710" s="170"/>
      <c r="R710" s="170"/>
      <c r="S710" s="170"/>
      <c r="T710" s="170"/>
      <c r="U710" s="170"/>
      <c r="V710" s="170"/>
      <c r="W710" s="170"/>
      <c r="X710" s="170"/>
      <c r="Y710" s="170"/>
      <c r="Z710" s="170"/>
      <c r="AA710" s="170"/>
    </row>
    <row r="711" spans="1:27" ht="15.75" customHeight="1" x14ac:dyDescent="0.2">
      <c r="A711" s="170"/>
      <c r="B711" s="170"/>
      <c r="C711" s="170"/>
      <c r="D711" s="170"/>
      <c r="E711" s="170"/>
      <c r="F711" s="170"/>
      <c r="G711" s="170"/>
      <c r="H711" s="170"/>
      <c r="I711" s="170"/>
      <c r="J711" s="170"/>
      <c r="K711" s="170"/>
      <c r="L711" s="170"/>
      <c r="M711" s="170"/>
      <c r="N711" s="170"/>
      <c r="O711" s="170"/>
      <c r="P711" s="170"/>
      <c r="Q711" s="170"/>
      <c r="R711" s="170"/>
      <c r="S711" s="170"/>
      <c r="T711" s="170"/>
      <c r="U711" s="170"/>
      <c r="V711" s="170"/>
      <c r="W711" s="170"/>
      <c r="X711" s="170"/>
      <c r="Y711" s="170"/>
      <c r="Z711" s="170"/>
      <c r="AA711" s="170"/>
    </row>
    <row r="712" spans="1:27" ht="15.75" customHeight="1" x14ac:dyDescent="0.2">
      <c r="A712" s="170"/>
      <c r="B712" s="170"/>
      <c r="C712" s="170"/>
      <c r="D712" s="170"/>
      <c r="E712" s="170"/>
      <c r="F712" s="170"/>
      <c r="G712" s="170"/>
      <c r="H712" s="170"/>
      <c r="I712" s="170"/>
      <c r="J712" s="170"/>
      <c r="K712" s="170"/>
      <c r="L712" s="170"/>
      <c r="M712" s="170"/>
      <c r="N712" s="170"/>
      <c r="O712" s="170"/>
      <c r="P712" s="170"/>
      <c r="Q712" s="170"/>
      <c r="R712" s="170"/>
      <c r="S712" s="170"/>
      <c r="T712" s="170"/>
      <c r="U712" s="170"/>
      <c r="V712" s="170"/>
      <c r="W712" s="170"/>
      <c r="X712" s="170"/>
      <c r="Y712" s="170"/>
      <c r="Z712" s="170"/>
      <c r="AA712" s="170"/>
    </row>
    <row r="713" spans="1:27" ht="15.75" customHeight="1" x14ac:dyDescent="0.2">
      <c r="A713" s="170"/>
      <c r="B713" s="170"/>
      <c r="C713" s="170"/>
      <c r="D713" s="170"/>
      <c r="E713" s="170"/>
      <c r="F713" s="170"/>
      <c r="G713" s="170"/>
      <c r="H713" s="170"/>
      <c r="I713" s="170"/>
      <c r="J713" s="170"/>
      <c r="K713" s="170"/>
      <c r="L713" s="170"/>
      <c r="M713" s="170"/>
      <c r="N713" s="170"/>
      <c r="O713" s="170"/>
      <c r="P713" s="170"/>
      <c r="Q713" s="170"/>
      <c r="R713" s="170"/>
      <c r="S713" s="170"/>
      <c r="T713" s="170"/>
      <c r="U713" s="170"/>
      <c r="V713" s="170"/>
      <c r="W713" s="170"/>
      <c r="X713" s="170"/>
      <c r="Y713" s="170"/>
      <c r="Z713" s="170"/>
      <c r="AA713" s="170"/>
    </row>
    <row r="714" spans="1:27" ht="15.75" customHeight="1" x14ac:dyDescent="0.2">
      <c r="A714" s="170"/>
      <c r="B714" s="170"/>
      <c r="C714" s="170"/>
      <c r="D714" s="170"/>
      <c r="E714" s="170"/>
      <c r="F714" s="170"/>
      <c r="G714" s="170"/>
      <c r="H714" s="170"/>
      <c r="I714" s="170"/>
      <c r="J714" s="170"/>
      <c r="K714" s="170"/>
      <c r="L714" s="170"/>
      <c r="M714" s="170"/>
      <c r="N714" s="170"/>
      <c r="O714" s="170"/>
      <c r="P714" s="170"/>
      <c r="Q714" s="170"/>
      <c r="R714" s="170"/>
      <c r="S714" s="170"/>
      <c r="T714" s="170"/>
      <c r="U714" s="170"/>
      <c r="V714" s="170"/>
      <c r="W714" s="170"/>
      <c r="X714" s="170"/>
      <c r="Y714" s="170"/>
      <c r="Z714" s="170"/>
      <c r="AA714" s="170"/>
    </row>
    <row r="715" spans="1:27" ht="15.75" customHeight="1" x14ac:dyDescent="0.2">
      <c r="A715" s="170"/>
      <c r="B715" s="170"/>
      <c r="C715" s="170"/>
      <c r="D715" s="170"/>
      <c r="E715" s="170"/>
      <c r="F715" s="170"/>
      <c r="G715" s="170"/>
      <c r="H715" s="170"/>
      <c r="I715" s="170"/>
      <c r="J715" s="170"/>
      <c r="K715" s="170"/>
      <c r="L715" s="170"/>
      <c r="M715" s="170"/>
      <c r="N715" s="170"/>
      <c r="O715" s="170"/>
      <c r="P715" s="170"/>
      <c r="Q715" s="170"/>
      <c r="R715" s="170"/>
      <c r="S715" s="170"/>
      <c r="T715" s="170"/>
      <c r="U715" s="170"/>
      <c r="V715" s="170"/>
      <c r="W715" s="170"/>
      <c r="X715" s="170"/>
      <c r="Y715" s="170"/>
      <c r="Z715" s="170"/>
      <c r="AA715" s="170"/>
    </row>
    <row r="716" spans="1:27" ht="15.75" customHeight="1" x14ac:dyDescent="0.2">
      <c r="A716" s="170"/>
      <c r="B716" s="170"/>
      <c r="C716" s="170"/>
      <c r="D716" s="170"/>
      <c r="E716" s="170"/>
      <c r="F716" s="170"/>
      <c r="G716" s="170"/>
      <c r="H716" s="170"/>
      <c r="I716" s="170"/>
      <c r="J716" s="170"/>
      <c r="K716" s="170"/>
      <c r="L716" s="170"/>
      <c r="M716" s="170"/>
      <c r="N716" s="170"/>
      <c r="O716" s="170"/>
      <c r="P716" s="170"/>
      <c r="Q716" s="170"/>
      <c r="R716" s="170"/>
      <c r="S716" s="170"/>
      <c r="T716" s="170"/>
      <c r="U716" s="170"/>
      <c r="V716" s="170"/>
      <c r="W716" s="170"/>
      <c r="X716" s="170"/>
      <c r="Y716" s="170"/>
      <c r="Z716" s="170"/>
      <c r="AA716" s="170"/>
    </row>
    <row r="717" spans="1:27" ht="15.75" customHeight="1" x14ac:dyDescent="0.2">
      <c r="A717" s="170"/>
      <c r="B717" s="170"/>
      <c r="C717" s="170"/>
      <c r="D717" s="170"/>
      <c r="E717" s="170"/>
      <c r="F717" s="170"/>
      <c r="G717" s="170"/>
      <c r="H717" s="170"/>
      <c r="I717" s="170"/>
      <c r="J717" s="170"/>
      <c r="K717" s="170"/>
      <c r="L717" s="170"/>
      <c r="M717" s="170"/>
      <c r="N717" s="170"/>
      <c r="O717" s="170"/>
      <c r="P717" s="170"/>
      <c r="Q717" s="170"/>
      <c r="R717" s="170"/>
      <c r="S717" s="170"/>
      <c r="T717" s="170"/>
      <c r="U717" s="170"/>
      <c r="V717" s="170"/>
      <c r="W717" s="170"/>
      <c r="X717" s="170"/>
      <c r="Y717" s="170"/>
      <c r="Z717" s="170"/>
      <c r="AA717" s="170"/>
    </row>
    <row r="718" spans="1:27" ht="15.75" customHeight="1" x14ac:dyDescent="0.2">
      <c r="A718" s="170"/>
      <c r="B718" s="170"/>
      <c r="C718" s="170"/>
      <c r="D718" s="170"/>
      <c r="E718" s="170"/>
      <c r="F718" s="170"/>
      <c r="G718" s="170"/>
      <c r="H718" s="170"/>
      <c r="I718" s="170"/>
      <c r="J718" s="170"/>
      <c r="K718" s="170"/>
      <c r="L718" s="170"/>
      <c r="M718" s="170"/>
      <c r="N718" s="170"/>
      <c r="O718" s="170"/>
      <c r="P718" s="170"/>
      <c r="Q718" s="170"/>
      <c r="R718" s="170"/>
      <c r="S718" s="170"/>
      <c r="T718" s="170"/>
      <c r="U718" s="170"/>
      <c r="V718" s="170"/>
      <c r="W718" s="170"/>
      <c r="X718" s="170"/>
      <c r="Y718" s="170"/>
      <c r="Z718" s="170"/>
      <c r="AA718" s="170"/>
    </row>
    <row r="719" spans="1:27" ht="15.75" customHeight="1" x14ac:dyDescent="0.2">
      <c r="A719" s="170"/>
      <c r="B719" s="170"/>
      <c r="C719" s="170"/>
      <c r="D719" s="170"/>
      <c r="E719" s="170"/>
      <c r="F719" s="170"/>
      <c r="G719" s="170"/>
      <c r="H719" s="170"/>
      <c r="I719" s="170"/>
      <c r="J719" s="170"/>
      <c r="K719" s="170"/>
      <c r="L719" s="170"/>
      <c r="M719" s="170"/>
      <c r="N719" s="170"/>
      <c r="O719" s="170"/>
      <c r="P719" s="170"/>
      <c r="Q719" s="170"/>
      <c r="R719" s="170"/>
      <c r="S719" s="170"/>
      <c r="T719" s="170"/>
      <c r="U719" s="170"/>
      <c r="V719" s="170"/>
      <c r="W719" s="170"/>
      <c r="X719" s="170"/>
      <c r="Y719" s="170"/>
      <c r="Z719" s="170"/>
      <c r="AA719" s="170"/>
    </row>
    <row r="720" spans="1:27" ht="15.75" customHeight="1" x14ac:dyDescent="0.2">
      <c r="A720" s="170"/>
      <c r="B720" s="170"/>
      <c r="C720" s="170"/>
      <c r="D720" s="170"/>
      <c r="E720" s="170"/>
      <c r="F720" s="170"/>
      <c r="G720" s="170"/>
      <c r="H720" s="170"/>
      <c r="I720" s="170"/>
      <c r="J720" s="170"/>
      <c r="K720" s="170"/>
      <c r="L720" s="170"/>
      <c r="M720" s="170"/>
      <c r="N720" s="170"/>
      <c r="O720" s="170"/>
      <c r="P720" s="170"/>
      <c r="Q720" s="170"/>
      <c r="R720" s="170"/>
      <c r="S720" s="170"/>
      <c r="T720" s="170"/>
      <c r="U720" s="170"/>
      <c r="V720" s="170"/>
      <c r="W720" s="170"/>
      <c r="X720" s="170"/>
      <c r="Y720" s="170"/>
      <c r="Z720" s="170"/>
      <c r="AA720" s="170"/>
    </row>
    <row r="721" spans="1:27" ht="15.75" customHeight="1" x14ac:dyDescent="0.2">
      <c r="A721" s="170"/>
      <c r="B721" s="170"/>
      <c r="C721" s="170"/>
      <c r="D721" s="170"/>
      <c r="E721" s="170"/>
      <c r="F721" s="170"/>
      <c r="G721" s="170"/>
      <c r="H721" s="170"/>
      <c r="I721" s="170"/>
      <c r="J721" s="170"/>
      <c r="K721" s="170"/>
      <c r="L721" s="170"/>
      <c r="M721" s="170"/>
      <c r="N721" s="170"/>
      <c r="O721" s="170"/>
      <c r="P721" s="170"/>
      <c r="Q721" s="170"/>
      <c r="R721" s="170"/>
      <c r="S721" s="170"/>
      <c r="T721" s="170"/>
      <c r="U721" s="170"/>
      <c r="V721" s="170"/>
      <c r="W721" s="170"/>
      <c r="X721" s="170"/>
      <c r="Y721" s="170"/>
      <c r="Z721" s="170"/>
      <c r="AA721" s="170"/>
    </row>
    <row r="722" spans="1:27" ht="15.75" customHeight="1" x14ac:dyDescent="0.2">
      <c r="A722" s="170"/>
      <c r="B722" s="170"/>
      <c r="C722" s="170"/>
      <c r="D722" s="170"/>
      <c r="E722" s="170"/>
      <c r="F722" s="170"/>
      <c r="G722" s="170"/>
      <c r="H722" s="170"/>
      <c r="I722" s="170"/>
      <c r="J722" s="170"/>
      <c r="K722" s="170"/>
      <c r="L722" s="170"/>
      <c r="M722" s="170"/>
      <c r="N722" s="170"/>
      <c r="O722" s="170"/>
      <c r="P722" s="170"/>
      <c r="Q722" s="170"/>
      <c r="R722" s="170"/>
      <c r="S722" s="170"/>
      <c r="T722" s="170"/>
      <c r="U722" s="170"/>
      <c r="V722" s="170"/>
      <c r="W722" s="170"/>
      <c r="X722" s="170"/>
      <c r="Y722" s="170"/>
      <c r="Z722" s="170"/>
      <c r="AA722" s="170"/>
    </row>
    <row r="723" spans="1:27" ht="15.75" customHeight="1" x14ac:dyDescent="0.2">
      <c r="A723" s="170"/>
      <c r="B723" s="170"/>
      <c r="C723" s="170"/>
      <c r="D723" s="170"/>
      <c r="E723" s="170"/>
      <c r="F723" s="170"/>
      <c r="G723" s="170"/>
      <c r="H723" s="170"/>
      <c r="I723" s="170"/>
      <c r="J723" s="170"/>
      <c r="K723" s="170"/>
      <c r="L723" s="170"/>
      <c r="M723" s="170"/>
      <c r="N723" s="170"/>
      <c r="O723" s="170"/>
      <c r="P723" s="170"/>
      <c r="Q723" s="170"/>
      <c r="R723" s="170"/>
      <c r="S723" s="170"/>
      <c r="T723" s="170"/>
      <c r="U723" s="170"/>
      <c r="V723" s="170"/>
      <c r="W723" s="170"/>
      <c r="X723" s="170"/>
      <c r="Y723" s="170"/>
      <c r="Z723" s="170"/>
      <c r="AA723" s="170"/>
    </row>
    <row r="724" spans="1:27" ht="15.75" customHeight="1" x14ac:dyDescent="0.2">
      <c r="A724" s="170"/>
      <c r="B724" s="170"/>
      <c r="C724" s="170"/>
      <c r="D724" s="170"/>
      <c r="E724" s="170"/>
      <c r="F724" s="170"/>
      <c r="G724" s="170"/>
      <c r="H724" s="170"/>
      <c r="I724" s="170"/>
      <c r="J724" s="170"/>
      <c r="K724" s="170"/>
      <c r="L724" s="170"/>
      <c r="M724" s="170"/>
      <c r="N724" s="170"/>
      <c r="O724" s="170"/>
      <c r="P724" s="170"/>
      <c r="Q724" s="170"/>
      <c r="R724" s="170"/>
      <c r="S724" s="170"/>
      <c r="T724" s="170"/>
      <c r="U724" s="170"/>
      <c r="V724" s="170"/>
      <c r="W724" s="170"/>
      <c r="X724" s="170"/>
      <c r="Y724" s="170"/>
      <c r="Z724" s="170"/>
      <c r="AA724" s="170"/>
    </row>
    <row r="725" spans="1:27" ht="15.75" customHeight="1" x14ac:dyDescent="0.2">
      <c r="A725" s="170"/>
      <c r="B725" s="170"/>
      <c r="C725" s="170"/>
      <c r="D725" s="170"/>
      <c r="E725" s="170"/>
      <c r="F725" s="170"/>
      <c r="G725" s="170"/>
      <c r="H725" s="170"/>
      <c r="I725" s="170"/>
      <c r="J725" s="170"/>
      <c r="K725" s="170"/>
      <c r="L725" s="170"/>
      <c r="M725" s="170"/>
      <c r="N725" s="170"/>
      <c r="O725" s="170"/>
      <c r="P725" s="170"/>
      <c r="Q725" s="170"/>
      <c r="R725" s="170"/>
      <c r="S725" s="170"/>
      <c r="T725" s="170"/>
      <c r="U725" s="170"/>
      <c r="V725" s="170"/>
      <c r="W725" s="170"/>
      <c r="X725" s="170"/>
      <c r="Y725" s="170"/>
      <c r="Z725" s="170"/>
      <c r="AA725" s="170"/>
    </row>
    <row r="726" spans="1:27" ht="15.75" customHeight="1" x14ac:dyDescent="0.2">
      <c r="A726" s="170"/>
      <c r="B726" s="170"/>
      <c r="C726" s="170"/>
      <c r="D726" s="170"/>
      <c r="E726" s="170"/>
      <c r="F726" s="170"/>
      <c r="G726" s="170"/>
      <c r="H726" s="170"/>
      <c r="I726" s="170"/>
      <c r="J726" s="170"/>
      <c r="K726" s="170"/>
      <c r="L726" s="170"/>
      <c r="M726" s="170"/>
      <c r="N726" s="170"/>
      <c r="O726" s="170"/>
      <c r="P726" s="170"/>
      <c r="Q726" s="170"/>
      <c r="R726" s="170"/>
      <c r="S726" s="170"/>
      <c r="T726" s="170"/>
      <c r="U726" s="170"/>
      <c r="V726" s="170"/>
      <c r="W726" s="170"/>
      <c r="X726" s="170"/>
      <c r="Y726" s="170"/>
      <c r="Z726" s="170"/>
      <c r="AA726" s="170"/>
    </row>
    <row r="727" spans="1:27" ht="15.75" customHeight="1" x14ac:dyDescent="0.2">
      <c r="A727" s="170"/>
      <c r="B727" s="170"/>
      <c r="C727" s="170"/>
      <c r="D727" s="170"/>
      <c r="E727" s="170"/>
      <c r="F727" s="170"/>
      <c r="G727" s="170"/>
      <c r="H727" s="170"/>
      <c r="I727" s="170"/>
      <c r="J727" s="170"/>
      <c r="K727" s="170"/>
      <c r="L727" s="170"/>
      <c r="M727" s="170"/>
      <c r="N727" s="170"/>
      <c r="O727" s="170"/>
      <c r="P727" s="170"/>
      <c r="Q727" s="170"/>
      <c r="R727" s="170"/>
      <c r="S727" s="170"/>
      <c r="T727" s="170"/>
      <c r="U727" s="170"/>
      <c r="V727" s="170"/>
      <c r="W727" s="170"/>
      <c r="X727" s="170"/>
      <c r="Y727" s="170"/>
      <c r="Z727" s="170"/>
      <c r="AA727" s="170"/>
    </row>
    <row r="728" spans="1:27" ht="15.75" customHeight="1" x14ac:dyDescent="0.2">
      <c r="A728" s="170"/>
      <c r="B728" s="170"/>
      <c r="C728" s="170"/>
      <c r="D728" s="170"/>
      <c r="E728" s="170"/>
      <c r="F728" s="170"/>
      <c r="G728" s="170"/>
      <c r="H728" s="170"/>
      <c r="I728" s="170"/>
      <c r="J728" s="170"/>
      <c r="K728" s="170"/>
      <c r="L728" s="170"/>
      <c r="M728" s="170"/>
      <c r="N728" s="170"/>
      <c r="O728" s="170"/>
      <c r="P728" s="170"/>
      <c r="Q728" s="170"/>
      <c r="R728" s="170"/>
      <c r="S728" s="170"/>
      <c r="T728" s="170"/>
      <c r="U728" s="170"/>
      <c r="V728" s="170"/>
      <c r="W728" s="170"/>
      <c r="X728" s="170"/>
      <c r="Y728" s="170"/>
      <c r="Z728" s="170"/>
      <c r="AA728" s="170"/>
    </row>
    <row r="729" spans="1:27" ht="15.75" customHeight="1" x14ac:dyDescent="0.2">
      <c r="A729" s="170"/>
      <c r="B729" s="170"/>
      <c r="C729" s="170"/>
      <c r="D729" s="170"/>
      <c r="E729" s="170"/>
      <c r="F729" s="170"/>
      <c r="G729" s="170"/>
      <c r="H729" s="170"/>
      <c r="I729" s="170"/>
      <c r="J729" s="170"/>
      <c r="K729" s="170"/>
      <c r="L729" s="170"/>
      <c r="M729" s="170"/>
      <c r="N729" s="170"/>
      <c r="O729" s="170"/>
      <c r="P729" s="170"/>
      <c r="Q729" s="170"/>
      <c r="R729" s="170"/>
      <c r="S729" s="170"/>
      <c r="T729" s="170"/>
      <c r="U729" s="170"/>
      <c r="V729" s="170"/>
      <c r="W729" s="170"/>
      <c r="X729" s="170"/>
      <c r="Y729" s="170"/>
      <c r="Z729" s="170"/>
      <c r="AA729" s="170"/>
    </row>
    <row r="730" spans="1:27" ht="15.75" customHeight="1" x14ac:dyDescent="0.2">
      <c r="A730" s="170"/>
      <c r="B730" s="170"/>
      <c r="C730" s="170"/>
      <c r="D730" s="170"/>
      <c r="E730" s="170"/>
      <c r="F730" s="170"/>
      <c r="G730" s="170"/>
      <c r="H730" s="170"/>
      <c r="I730" s="170"/>
      <c r="J730" s="170"/>
      <c r="K730" s="170"/>
      <c r="L730" s="170"/>
      <c r="M730" s="170"/>
      <c r="N730" s="170"/>
      <c r="O730" s="170"/>
      <c r="P730" s="170"/>
      <c r="Q730" s="170"/>
      <c r="R730" s="170"/>
      <c r="S730" s="170"/>
      <c r="T730" s="170"/>
      <c r="U730" s="170"/>
      <c r="V730" s="170"/>
      <c r="W730" s="170"/>
      <c r="X730" s="170"/>
      <c r="Y730" s="170"/>
      <c r="Z730" s="170"/>
      <c r="AA730" s="170"/>
    </row>
    <row r="731" spans="1:27" ht="15.75" customHeight="1" x14ac:dyDescent="0.2">
      <c r="A731" s="170"/>
      <c r="B731" s="170"/>
      <c r="C731" s="170"/>
      <c r="D731" s="170"/>
      <c r="E731" s="170"/>
      <c r="F731" s="170"/>
      <c r="G731" s="170"/>
      <c r="H731" s="170"/>
      <c r="I731" s="170"/>
      <c r="J731" s="170"/>
      <c r="K731" s="170"/>
      <c r="L731" s="170"/>
      <c r="M731" s="170"/>
      <c r="N731" s="170"/>
      <c r="O731" s="170"/>
      <c r="P731" s="170"/>
      <c r="Q731" s="170"/>
      <c r="R731" s="170"/>
      <c r="S731" s="170"/>
      <c r="T731" s="170"/>
      <c r="U731" s="170"/>
      <c r="V731" s="170"/>
      <c r="W731" s="170"/>
      <c r="X731" s="170"/>
      <c r="Y731" s="170"/>
      <c r="Z731" s="170"/>
      <c r="AA731" s="170"/>
    </row>
    <row r="732" spans="1:27" ht="15.75" customHeight="1" x14ac:dyDescent="0.2">
      <c r="A732" s="170"/>
      <c r="B732" s="170"/>
      <c r="C732" s="170"/>
      <c r="D732" s="170"/>
      <c r="E732" s="170"/>
      <c r="F732" s="170"/>
      <c r="G732" s="170"/>
      <c r="H732" s="170"/>
      <c r="I732" s="170"/>
      <c r="J732" s="170"/>
      <c r="K732" s="170"/>
      <c r="L732" s="170"/>
      <c r="M732" s="170"/>
      <c r="N732" s="170"/>
      <c r="O732" s="170"/>
      <c r="P732" s="170"/>
      <c r="Q732" s="170"/>
      <c r="R732" s="170"/>
      <c r="S732" s="170"/>
      <c r="T732" s="170"/>
      <c r="U732" s="170"/>
      <c r="V732" s="170"/>
      <c r="W732" s="170"/>
      <c r="X732" s="170"/>
      <c r="Y732" s="170"/>
      <c r="Z732" s="170"/>
      <c r="AA732" s="170"/>
    </row>
    <row r="733" spans="1:27" ht="15.75" customHeight="1" x14ac:dyDescent="0.2">
      <c r="A733" s="170"/>
      <c r="B733" s="170"/>
      <c r="C733" s="170"/>
      <c r="D733" s="170"/>
      <c r="E733" s="170"/>
      <c r="F733" s="170"/>
      <c r="G733" s="170"/>
      <c r="H733" s="170"/>
      <c r="I733" s="170"/>
      <c r="J733" s="170"/>
      <c r="K733" s="170"/>
      <c r="L733" s="170"/>
      <c r="M733" s="170"/>
      <c r="N733" s="170"/>
      <c r="O733" s="170"/>
      <c r="P733" s="170"/>
      <c r="Q733" s="170"/>
      <c r="R733" s="170"/>
      <c r="S733" s="170"/>
      <c r="T733" s="170"/>
      <c r="U733" s="170"/>
      <c r="V733" s="170"/>
      <c r="W733" s="170"/>
      <c r="X733" s="170"/>
      <c r="Y733" s="170"/>
      <c r="Z733" s="170"/>
      <c r="AA733" s="170"/>
    </row>
    <row r="734" spans="1:27" ht="15.75" customHeight="1" x14ac:dyDescent="0.2">
      <c r="A734" s="170"/>
      <c r="B734" s="170"/>
      <c r="C734" s="170"/>
      <c r="D734" s="170"/>
      <c r="E734" s="170"/>
      <c r="F734" s="170"/>
      <c r="G734" s="170"/>
      <c r="H734" s="170"/>
      <c r="I734" s="170"/>
      <c r="J734" s="170"/>
      <c r="K734" s="170"/>
      <c r="L734" s="170"/>
      <c r="M734" s="170"/>
      <c r="N734" s="170"/>
      <c r="O734" s="170"/>
      <c r="P734" s="170"/>
      <c r="Q734" s="170"/>
      <c r="R734" s="170"/>
      <c r="S734" s="170"/>
      <c r="T734" s="170"/>
      <c r="U734" s="170"/>
      <c r="V734" s="170"/>
      <c r="W734" s="170"/>
      <c r="X734" s="170"/>
      <c r="Y734" s="170"/>
      <c r="Z734" s="170"/>
      <c r="AA734" s="170"/>
    </row>
    <row r="735" spans="1:27" ht="15.75" customHeight="1" x14ac:dyDescent="0.2">
      <c r="A735" s="170"/>
      <c r="B735" s="170"/>
      <c r="C735" s="170"/>
      <c r="D735" s="170"/>
      <c r="E735" s="170"/>
      <c r="F735" s="170"/>
      <c r="G735" s="170"/>
      <c r="H735" s="170"/>
      <c r="I735" s="170"/>
      <c r="J735" s="170"/>
      <c r="K735" s="170"/>
      <c r="L735" s="170"/>
      <c r="M735" s="170"/>
      <c r="N735" s="170"/>
      <c r="O735" s="170"/>
      <c r="P735" s="170"/>
      <c r="Q735" s="170"/>
      <c r="R735" s="170"/>
      <c r="S735" s="170"/>
      <c r="T735" s="170"/>
      <c r="U735" s="170"/>
      <c r="V735" s="170"/>
      <c r="W735" s="170"/>
      <c r="X735" s="170"/>
      <c r="Y735" s="170"/>
      <c r="Z735" s="170"/>
      <c r="AA735" s="170"/>
    </row>
    <row r="736" spans="1:27" ht="15.75" customHeight="1" x14ac:dyDescent="0.2">
      <c r="A736" s="170"/>
      <c r="B736" s="170"/>
      <c r="C736" s="170"/>
      <c r="D736" s="170"/>
      <c r="E736" s="170"/>
      <c r="F736" s="170"/>
      <c r="G736" s="170"/>
      <c r="H736" s="170"/>
      <c r="I736" s="170"/>
      <c r="J736" s="170"/>
      <c r="K736" s="170"/>
      <c r="L736" s="170"/>
      <c r="M736" s="170"/>
      <c r="N736" s="170"/>
      <c r="O736" s="170"/>
      <c r="P736" s="170"/>
      <c r="Q736" s="170"/>
      <c r="R736" s="170"/>
      <c r="S736" s="170"/>
      <c r="T736" s="170"/>
      <c r="U736" s="170"/>
      <c r="V736" s="170"/>
      <c r="W736" s="170"/>
      <c r="X736" s="170"/>
      <c r="Y736" s="170"/>
      <c r="Z736" s="170"/>
      <c r="AA736" s="170"/>
    </row>
    <row r="737" spans="1:27" ht="15.75" customHeight="1" x14ac:dyDescent="0.2">
      <c r="A737" s="170"/>
      <c r="B737" s="170"/>
      <c r="C737" s="170"/>
      <c r="D737" s="170"/>
      <c r="E737" s="170"/>
      <c r="F737" s="170"/>
      <c r="G737" s="170"/>
      <c r="H737" s="170"/>
      <c r="I737" s="170"/>
      <c r="J737" s="170"/>
      <c r="K737" s="170"/>
      <c r="L737" s="170"/>
      <c r="M737" s="170"/>
      <c r="N737" s="170"/>
      <c r="O737" s="170"/>
      <c r="P737" s="170"/>
      <c r="Q737" s="170"/>
      <c r="R737" s="170"/>
      <c r="S737" s="170"/>
      <c r="T737" s="170"/>
      <c r="U737" s="170"/>
      <c r="V737" s="170"/>
      <c r="W737" s="170"/>
      <c r="X737" s="170"/>
      <c r="Y737" s="170"/>
      <c r="Z737" s="170"/>
      <c r="AA737" s="170"/>
    </row>
    <row r="738" spans="1:27" ht="15.75" customHeight="1" x14ac:dyDescent="0.2">
      <c r="A738" s="170"/>
      <c r="B738" s="170"/>
      <c r="C738" s="170"/>
      <c r="D738" s="170"/>
      <c r="E738" s="170"/>
      <c r="F738" s="170"/>
      <c r="G738" s="170"/>
      <c r="H738" s="170"/>
      <c r="I738" s="170"/>
      <c r="J738" s="170"/>
      <c r="K738" s="170"/>
      <c r="L738" s="170"/>
      <c r="M738" s="170"/>
      <c r="N738" s="170"/>
      <c r="O738" s="170"/>
      <c r="P738" s="170"/>
      <c r="Q738" s="170"/>
      <c r="R738" s="170"/>
      <c r="S738" s="170"/>
      <c r="T738" s="170"/>
      <c r="U738" s="170"/>
      <c r="V738" s="170"/>
      <c r="W738" s="170"/>
      <c r="X738" s="170"/>
      <c r="Y738" s="170"/>
      <c r="Z738" s="170"/>
      <c r="AA738" s="170"/>
    </row>
    <row r="739" spans="1:27" ht="15.75" customHeight="1" x14ac:dyDescent="0.2">
      <c r="A739" s="170"/>
      <c r="B739" s="170"/>
      <c r="C739" s="170"/>
      <c r="D739" s="170"/>
      <c r="E739" s="170"/>
      <c r="F739" s="170"/>
      <c r="G739" s="170"/>
      <c r="H739" s="170"/>
      <c r="I739" s="170"/>
      <c r="J739" s="170"/>
      <c r="K739" s="170"/>
      <c r="L739" s="170"/>
      <c r="M739" s="170"/>
      <c r="N739" s="170"/>
      <c r="O739" s="170"/>
      <c r="P739" s="170"/>
      <c r="Q739" s="170"/>
      <c r="R739" s="170"/>
      <c r="S739" s="170"/>
      <c r="T739" s="170"/>
      <c r="U739" s="170"/>
      <c r="V739" s="170"/>
      <c r="W739" s="170"/>
      <c r="X739" s="170"/>
      <c r="Y739" s="170"/>
      <c r="Z739" s="170"/>
      <c r="AA739" s="170"/>
    </row>
    <row r="740" spans="1:27" ht="15.75" customHeight="1" x14ac:dyDescent="0.2">
      <c r="A740" s="170"/>
      <c r="B740" s="170"/>
      <c r="C740" s="170"/>
      <c r="D740" s="170"/>
      <c r="E740" s="170"/>
      <c r="F740" s="170"/>
      <c r="G740" s="170"/>
      <c r="H740" s="170"/>
      <c r="I740" s="170"/>
      <c r="J740" s="170"/>
      <c r="K740" s="170"/>
      <c r="L740" s="170"/>
      <c r="M740" s="170"/>
      <c r="N740" s="170"/>
      <c r="O740" s="170"/>
      <c r="P740" s="170"/>
      <c r="Q740" s="170"/>
      <c r="R740" s="170"/>
      <c r="S740" s="170"/>
      <c r="T740" s="170"/>
      <c r="U740" s="170"/>
      <c r="V740" s="170"/>
      <c r="W740" s="170"/>
      <c r="X740" s="170"/>
      <c r="Y740" s="170"/>
      <c r="Z740" s="170"/>
      <c r="AA740" s="170"/>
    </row>
    <row r="741" spans="1:27" ht="15.75" customHeight="1" x14ac:dyDescent="0.2">
      <c r="A741" s="170"/>
      <c r="B741" s="170"/>
      <c r="C741" s="170"/>
      <c r="D741" s="170"/>
      <c r="E741" s="170"/>
      <c r="F741" s="170"/>
      <c r="G741" s="170"/>
      <c r="H741" s="170"/>
      <c r="I741" s="170"/>
      <c r="J741" s="170"/>
      <c r="K741" s="170"/>
      <c r="L741" s="170"/>
      <c r="M741" s="170"/>
      <c r="N741" s="170"/>
      <c r="O741" s="170"/>
      <c r="P741" s="170"/>
      <c r="Q741" s="170"/>
      <c r="R741" s="170"/>
      <c r="S741" s="170"/>
      <c r="T741" s="170"/>
      <c r="U741" s="170"/>
      <c r="V741" s="170"/>
      <c r="W741" s="170"/>
      <c r="X741" s="170"/>
      <c r="Y741" s="170"/>
      <c r="Z741" s="170"/>
      <c r="AA741" s="170"/>
    </row>
    <row r="742" spans="1:27" ht="15.75" customHeight="1" x14ac:dyDescent="0.2">
      <c r="A742" s="170"/>
      <c r="B742" s="170"/>
      <c r="C742" s="170"/>
      <c r="D742" s="170"/>
      <c r="E742" s="170"/>
      <c r="F742" s="170"/>
      <c r="G742" s="170"/>
      <c r="H742" s="170"/>
      <c r="I742" s="170"/>
      <c r="J742" s="170"/>
      <c r="K742" s="170"/>
      <c r="L742" s="170"/>
      <c r="M742" s="170"/>
      <c r="N742" s="170"/>
      <c r="O742" s="170"/>
      <c r="P742" s="170"/>
      <c r="Q742" s="170"/>
      <c r="R742" s="170"/>
      <c r="S742" s="170"/>
      <c r="T742" s="170"/>
      <c r="U742" s="170"/>
      <c r="V742" s="170"/>
      <c r="W742" s="170"/>
      <c r="X742" s="170"/>
      <c r="Y742" s="170"/>
      <c r="Z742" s="170"/>
      <c r="AA742" s="170"/>
    </row>
    <row r="743" spans="1:27" ht="15.75" customHeight="1" x14ac:dyDescent="0.2">
      <c r="A743" s="170"/>
      <c r="B743" s="170"/>
      <c r="C743" s="170"/>
      <c r="D743" s="170"/>
      <c r="E743" s="170"/>
      <c r="F743" s="170"/>
      <c r="G743" s="170"/>
      <c r="H743" s="170"/>
      <c r="I743" s="170"/>
      <c r="J743" s="170"/>
      <c r="K743" s="170"/>
      <c r="L743" s="170"/>
      <c r="M743" s="170"/>
      <c r="N743" s="170"/>
      <c r="O743" s="170"/>
      <c r="P743" s="170"/>
      <c r="Q743" s="170"/>
      <c r="R743" s="170"/>
      <c r="S743" s="170"/>
      <c r="T743" s="170"/>
      <c r="U743" s="170"/>
      <c r="V743" s="170"/>
      <c r="W743" s="170"/>
      <c r="X743" s="170"/>
      <c r="Y743" s="170"/>
      <c r="Z743" s="170"/>
      <c r="AA743" s="170"/>
    </row>
    <row r="744" spans="1:27" ht="15.75" customHeight="1" x14ac:dyDescent="0.2">
      <c r="A744" s="170"/>
      <c r="B744" s="170"/>
      <c r="C744" s="170"/>
      <c r="D744" s="170"/>
      <c r="E744" s="170"/>
      <c r="F744" s="170"/>
      <c r="G744" s="170"/>
      <c r="H744" s="170"/>
      <c r="I744" s="170"/>
      <c r="J744" s="170"/>
      <c r="K744" s="170"/>
      <c r="L744" s="170"/>
      <c r="M744" s="170"/>
      <c r="N744" s="170"/>
      <c r="O744" s="170"/>
      <c r="P744" s="170"/>
      <c r="Q744" s="170"/>
      <c r="R744" s="170"/>
      <c r="S744" s="170"/>
      <c r="T744" s="170"/>
      <c r="U744" s="170"/>
      <c r="V744" s="170"/>
      <c r="W744" s="170"/>
      <c r="X744" s="170"/>
      <c r="Y744" s="170"/>
      <c r="Z744" s="170"/>
      <c r="AA744" s="170"/>
    </row>
    <row r="745" spans="1:27" ht="15.75" customHeight="1" x14ac:dyDescent="0.2">
      <c r="A745" s="170"/>
      <c r="B745" s="170"/>
      <c r="C745" s="170"/>
      <c r="D745" s="170"/>
      <c r="E745" s="170"/>
      <c r="F745" s="170"/>
      <c r="G745" s="170"/>
      <c r="H745" s="170"/>
      <c r="I745" s="170"/>
      <c r="J745" s="170"/>
      <c r="K745" s="170"/>
      <c r="L745" s="170"/>
      <c r="M745" s="170"/>
      <c r="N745" s="170"/>
      <c r="O745" s="170"/>
      <c r="P745" s="170"/>
      <c r="Q745" s="170"/>
      <c r="R745" s="170"/>
      <c r="S745" s="170"/>
      <c r="T745" s="170"/>
      <c r="U745" s="170"/>
      <c r="V745" s="170"/>
      <c r="W745" s="170"/>
      <c r="X745" s="170"/>
      <c r="Y745" s="170"/>
      <c r="Z745" s="170"/>
      <c r="AA745" s="170"/>
    </row>
    <row r="746" spans="1:27" ht="15.75" customHeight="1" x14ac:dyDescent="0.2">
      <c r="A746" s="170"/>
      <c r="B746" s="170"/>
      <c r="C746" s="170"/>
      <c r="D746" s="170"/>
      <c r="E746" s="170"/>
      <c r="F746" s="170"/>
      <c r="G746" s="170"/>
      <c r="H746" s="170"/>
      <c r="I746" s="170"/>
      <c r="J746" s="170"/>
      <c r="K746" s="170"/>
      <c r="L746" s="170"/>
      <c r="M746" s="170"/>
      <c r="N746" s="170"/>
      <c r="O746" s="170"/>
      <c r="P746" s="170"/>
      <c r="Q746" s="170"/>
      <c r="R746" s="170"/>
      <c r="S746" s="170"/>
      <c r="T746" s="170"/>
      <c r="U746" s="170"/>
      <c r="V746" s="170"/>
      <c r="W746" s="170"/>
      <c r="X746" s="170"/>
      <c r="Y746" s="170"/>
      <c r="Z746" s="170"/>
      <c r="AA746" s="170"/>
    </row>
    <row r="747" spans="1:27" ht="15.75" customHeight="1" x14ac:dyDescent="0.2">
      <c r="A747" s="170"/>
      <c r="B747" s="170"/>
      <c r="C747" s="170"/>
      <c r="D747" s="170"/>
      <c r="E747" s="170"/>
      <c r="F747" s="170"/>
      <c r="G747" s="170"/>
      <c r="H747" s="170"/>
      <c r="I747" s="170"/>
      <c r="J747" s="170"/>
      <c r="K747" s="170"/>
      <c r="L747" s="170"/>
      <c r="M747" s="170"/>
      <c r="N747" s="170"/>
      <c r="O747" s="170"/>
      <c r="P747" s="170"/>
      <c r="Q747" s="170"/>
      <c r="R747" s="170"/>
      <c r="S747" s="170"/>
      <c r="T747" s="170"/>
      <c r="U747" s="170"/>
      <c r="V747" s="170"/>
      <c r="W747" s="170"/>
      <c r="X747" s="170"/>
      <c r="Y747" s="170"/>
      <c r="Z747" s="170"/>
      <c r="AA747" s="170"/>
    </row>
    <row r="748" spans="1:27" ht="15.75" customHeight="1" x14ac:dyDescent="0.2">
      <c r="A748" s="170"/>
      <c r="B748" s="170"/>
      <c r="C748" s="170"/>
      <c r="D748" s="170"/>
      <c r="E748" s="170"/>
      <c r="F748" s="170"/>
      <c r="G748" s="170"/>
      <c r="H748" s="170"/>
      <c r="I748" s="170"/>
      <c r="J748" s="170"/>
      <c r="K748" s="170"/>
      <c r="L748" s="170"/>
      <c r="M748" s="170"/>
      <c r="N748" s="170"/>
      <c r="O748" s="170"/>
      <c r="P748" s="170"/>
      <c r="Q748" s="170"/>
      <c r="R748" s="170"/>
      <c r="S748" s="170"/>
      <c r="T748" s="170"/>
      <c r="U748" s="170"/>
      <c r="V748" s="170"/>
      <c r="W748" s="170"/>
      <c r="X748" s="170"/>
      <c r="Y748" s="170"/>
      <c r="Z748" s="170"/>
      <c r="AA748" s="170"/>
    </row>
    <row r="749" spans="1:27" ht="15.75" customHeight="1" x14ac:dyDescent="0.2">
      <c r="A749" s="170"/>
      <c r="B749" s="170"/>
      <c r="C749" s="170"/>
      <c r="D749" s="170"/>
      <c r="E749" s="170"/>
      <c r="F749" s="170"/>
      <c r="G749" s="170"/>
      <c r="H749" s="170"/>
      <c r="I749" s="170"/>
      <c r="J749" s="170"/>
      <c r="K749" s="170"/>
      <c r="L749" s="170"/>
      <c r="M749" s="170"/>
      <c r="N749" s="170"/>
      <c r="O749" s="170"/>
      <c r="P749" s="170"/>
      <c r="Q749" s="170"/>
      <c r="R749" s="170"/>
      <c r="S749" s="170"/>
      <c r="T749" s="170"/>
      <c r="U749" s="170"/>
      <c r="V749" s="170"/>
      <c r="W749" s="170"/>
      <c r="X749" s="170"/>
      <c r="Y749" s="170"/>
      <c r="Z749" s="170"/>
      <c r="AA749" s="170"/>
    </row>
    <row r="750" spans="1:27" ht="15.75" customHeight="1" x14ac:dyDescent="0.2">
      <c r="A750" s="170"/>
      <c r="B750" s="170"/>
      <c r="C750" s="170"/>
      <c r="D750" s="170"/>
      <c r="E750" s="170"/>
      <c r="F750" s="170"/>
      <c r="G750" s="170"/>
      <c r="H750" s="170"/>
      <c r="I750" s="170"/>
      <c r="J750" s="170"/>
      <c r="K750" s="170"/>
      <c r="L750" s="170"/>
      <c r="M750" s="170"/>
      <c r="N750" s="170"/>
      <c r="O750" s="170"/>
      <c r="P750" s="170"/>
      <c r="Q750" s="170"/>
      <c r="R750" s="170"/>
      <c r="S750" s="170"/>
      <c r="T750" s="170"/>
      <c r="U750" s="170"/>
      <c r="V750" s="170"/>
      <c r="W750" s="170"/>
      <c r="X750" s="170"/>
      <c r="Y750" s="170"/>
      <c r="Z750" s="170"/>
      <c r="AA750" s="170"/>
    </row>
    <row r="751" spans="1:27" ht="15.75" customHeight="1" x14ac:dyDescent="0.2">
      <c r="A751" s="170"/>
      <c r="B751" s="170"/>
      <c r="C751" s="170"/>
      <c r="D751" s="170"/>
      <c r="E751" s="170"/>
      <c r="F751" s="170"/>
      <c r="G751" s="170"/>
      <c r="H751" s="170"/>
      <c r="I751" s="170"/>
      <c r="J751" s="170"/>
      <c r="K751" s="170"/>
      <c r="L751" s="170"/>
      <c r="M751" s="170"/>
      <c r="N751" s="170"/>
      <c r="O751" s="170"/>
      <c r="P751" s="170"/>
      <c r="Q751" s="170"/>
      <c r="R751" s="170"/>
      <c r="S751" s="170"/>
      <c r="T751" s="170"/>
      <c r="U751" s="170"/>
      <c r="V751" s="170"/>
      <c r="W751" s="170"/>
      <c r="X751" s="170"/>
      <c r="Y751" s="170"/>
      <c r="Z751" s="170"/>
      <c r="AA751" s="170"/>
    </row>
    <row r="752" spans="1:27" ht="15.75" customHeight="1" x14ac:dyDescent="0.2">
      <c r="A752" s="170"/>
      <c r="B752" s="170"/>
      <c r="C752" s="170"/>
      <c r="D752" s="170"/>
      <c r="E752" s="170"/>
      <c r="F752" s="170"/>
      <c r="G752" s="170"/>
      <c r="H752" s="170"/>
      <c r="I752" s="170"/>
      <c r="J752" s="170"/>
      <c r="K752" s="170"/>
      <c r="L752" s="170"/>
      <c r="M752" s="170"/>
      <c r="N752" s="170"/>
      <c r="O752" s="170"/>
      <c r="P752" s="170"/>
      <c r="Q752" s="170"/>
      <c r="R752" s="170"/>
      <c r="S752" s="170"/>
      <c r="T752" s="170"/>
      <c r="U752" s="170"/>
      <c r="V752" s="170"/>
      <c r="W752" s="170"/>
      <c r="X752" s="170"/>
      <c r="Y752" s="170"/>
      <c r="Z752" s="170"/>
      <c r="AA752" s="170"/>
    </row>
    <row r="753" spans="1:27" ht="15.75" customHeight="1" x14ac:dyDescent="0.2">
      <c r="A753" s="170"/>
      <c r="B753" s="170"/>
      <c r="C753" s="170"/>
      <c r="D753" s="170"/>
      <c r="E753" s="170"/>
      <c r="F753" s="170"/>
      <c r="G753" s="170"/>
      <c r="H753" s="170"/>
      <c r="I753" s="170"/>
      <c r="J753" s="170"/>
      <c r="K753" s="170"/>
      <c r="L753" s="170"/>
      <c r="M753" s="170"/>
      <c r="N753" s="170"/>
      <c r="O753" s="170"/>
      <c r="P753" s="170"/>
      <c r="Q753" s="170"/>
      <c r="R753" s="170"/>
      <c r="S753" s="170"/>
      <c r="T753" s="170"/>
      <c r="U753" s="170"/>
      <c r="V753" s="170"/>
      <c r="W753" s="170"/>
      <c r="X753" s="170"/>
      <c r="Y753" s="170"/>
      <c r="Z753" s="170"/>
      <c r="AA753" s="170"/>
    </row>
    <row r="754" spans="1:27" ht="15.75" customHeight="1" x14ac:dyDescent="0.2">
      <c r="A754" s="170"/>
      <c r="B754" s="170"/>
      <c r="C754" s="170"/>
      <c r="D754" s="170"/>
      <c r="E754" s="170"/>
      <c r="F754" s="170"/>
      <c r="G754" s="170"/>
      <c r="H754" s="170"/>
      <c r="I754" s="170"/>
      <c r="J754" s="170"/>
      <c r="K754" s="170"/>
      <c r="L754" s="170"/>
      <c r="M754" s="170"/>
      <c r="N754" s="170"/>
      <c r="O754" s="170"/>
      <c r="P754" s="170"/>
      <c r="Q754" s="170"/>
      <c r="R754" s="170"/>
      <c r="S754" s="170"/>
      <c r="T754" s="170"/>
      <c r="U754" s="170"/>
      <c r="V754" s="170"/>
      <c r="W754" s="170"/>
      <c r="X754" s="170"/>
      <c r="Y754" s="170"/>
      <c r="Z754" s="170"/>
      <c r="AA754" s="170"/>
    </row>
    <row r="755" spans="1:27" ht="15.75" customHeight="1" x14ac:dyDescent="0.2">
      <c r="A755" s="170"/>
      <c r="B755" s="170"/>
      <c r="C755" s="170"/>
      <c r="D755" s="170"/>
      <c r="E755" s="170"/>
      <c r="F755" s="170"/>
      <c r="G755" s="170"/>
      <c r="H755" s="170"/>
      <c r="I755" s="170"/>
      <c r="J755" s="170"/>
      <c r="K755" s="170"/>
      <c r="L755" s="170"/>
      <c r="M755" s="170"/>
      <c r="N755" s="170"/>
      <c r="O755" s="170"/>
      <c r="P755" s="170"/>
      <c r="Q755" s="170"/>
      <c r="R755" s="170"/>
      <c r="S755" s="170"/>
      <c r="T755" s="170"/>
      <c r="U755" s="170"/>
      <c r="V755" s="170"/>
      <c r="W755" s="170"/>
      <c r="X755" s="170"/>
      <c r="Y755" s="170"/>
      <c r="Z755" s="170"/>
      <c r="AA755" s="170"/>
    </row>
    <row r="756" spans="1:27" ht="15.75" customHeight="1" x14ac:dyDescent="0.2">
      <c r="A756" s="170"/>
      <c r="B756" s="170"/>
      <c r="C756" s="170"/>
      <c r="D756" s="170"/>
      <c r="E756" s="170"/>
      <c r="F756" s="170"/>
      <c r="G756" s="170"/>
      <c r="H756" s="170"/>
      <c r="I756" s="170"/>
      <c r="J756" s="170"/>
      <c r="K756" s="170"/>
      <c r="L756" s="170"/>
      <c r="M756" s="170"/>
      <c r="N756" s="170"/>
      <c r="O756" s="170"/>
      <c r="P756" s="170"/>
      <c r="Q756" s="170"/>
      <c r="R756" s="170"/>
      <c r="S756" s="170"/>
      <c r="T756" s="170"/>
      <c r="U756" s="170"/>
      <c r="V756" s="170"/>
      <c r="W756" s="170"/>
      <c r="X756" s="170"/>
      <c r="Y756" s="170"/>
      <c r="Z756" s="170"/>
      <c r="AA756" s="170"/>
    </row>
    <row r="757" spans="1:27" ht="15.75" customHeight="1" x14ac:dyDescent="0.2">
      <c r="A757" s="170"/>
      <c r="B757" s="170"/>
      <c r="C757" s="170"/>
      <c r="D757" s="170"/>
      <c r="E757" s="170"/>
      <c r="F757" s="170"/>
      <c r="G757" s="170"/>
      <c r="H757" s="170"/>
      <c r="I757" s="170"/>
      <c r="J757" s="170"/>
      <c r="K757" s="170"/>
      <c r="L757" s="170"/>
      <c r="M757" s="170"/>
      <c r="N757" s="170"/>
      <c r="O757" s="170"/>
      <c r="P757" s="170"/>
      <c r="Q757" s="170"/>
      <c r="R757" s="170"/>
      <c r="S757" s="170"/>
      <c r="T757" s="170"/>
      <c r="U757" s="170"/>
      <c r="V757" s="170"/>
      <c r="W757" s="170"/>
      <c r="X757" s="170"/>
      <c r="Y757" s="170"/>
      <c r="Z757" s="170"/>
      <c r="AA757" s="170"/>
    </row>
    <row r="758" spans="1:27" ht="15.75" customHeight="1" x14ac:dyDescent="0.2">
      <c r="A758" s="170"/>
      <c r="B758" s="170"/>
      <c r="C758" s="170"/>
      <c r="D758" s="170"/>
      <c r="E758" s="170"/>
      <c r="F758" s="170"/>
      <c r="G758" s="170"/>
      <c r="H758" s="170"/>
      <c r="I758" s="170"/>
      <c r="J758" s="170"/>
      <c r="K758" s="170"/>
      <c r="L758" s="170"/>
      <c r="M758" s="170"/>
      <c r="N758" s="170"/>
      <c r="O758" s="170"/>
      <c r="P758" s="170"/>
      <c r="Q758" s="170"/>
      <c r="R758" s="170"/>
      <c r="S758" s="170"/>
      <c r="T758" s="170"/>
      <c r="U758" s="170"/>
      <c r="V758" s="170"/>
      <c r="W758" s="170"/>
      <c r="X758" s="170"/>
      <c r="Y758" s="170"/>
      <c r="Z758" s="170"/>
      <c r="AA758" s="170"/>
    </row>
    <row r="759" spans="1:27" ht="15.75" customHeight="1" x14ac:dyDescent="0.2">
      <c r="A759" s="170"/>
      <c r="B759" s="170"/>
      <c r="C759" s="170"/>
      <c r="D759" s="170"/>
      <c r="E759" s="170"/>
      <c r="F759" s="170"/>
      <c r="G759" s="170"/>
      <c r="H759" s="170"/>
      <c r="I759" s="170"/>
      <c r="J759" s="170"/>
      <c r="K759" s="170"/>
      <c r="L759" s="170"/>
      <c r="M759" s="170"/>
      <c r="N759" s="170"/>
      <c r="O759" s="170"/>
      <c r="P759" s="170"/>
      <c r="Q759" s="170"/>
      <c r="R759" s="170"/>
      <c r="S759" s="170"/>
      <c r="T759" s="170"/>
      <c r="U759" s="170"/>
      <c r="V759" s="170"/>
      <c r="W759" s="170"/>
      <c r="X759" s="170"/>
      <c r="Y759" s="170"/>
      <c r="Z759" s="170"/>
      <c r="AA759" s="170"/>
    </row>
    <row r="760" spans="1:27" ht="15.75" customHeight="1" x14ac:dyDescent="0.2">
      <c r="A760" s="170"/>
      <c r="B760" s="170"/>
      <c r="C760" s="170"/>
      <c r="D760" s="170"/>
      <c r="E760" s="170"/>
      <c r="F760" s="170"/>
      <c r="G760" s="170"/>
      <c r="H760" s="170"/>
      <c r="I760" s="170"/>
      <c r="J760" s="170"/>
      <c r="K760" s="170"/>
      <c r="L760" s="170"/>
      <c r="M760" s="170"/>
      <c r="N760" s="170"/>
      <c r="O760" s="170"/>
      <c r="P760" s="170"/>
      <c r="Q760" s="170"/>
      <c r="R760" s="170"/>
      <c r="S760" s="170"/>
      <c r="T760" s="170"/>
      <c r="U760" s="170"/>
      <c r="V760" s="170"/>
      <c r="W760" s="170"/>
      <c r="X760" s="170"/>
      <c r="Y760" s="170"/>
      <c r="Z760" s="170"/>
      <c r="AA760" s="170"/>
    </row>
    <row r="761" spans="1:27" ht="15.75" customHeight="1" x14ac:dyDescent="0.2">
      <c r="A761" s="170"/>
      <c r="B761" s="170"/>
      <c r="C761" s="170"/>
      <c r="D761" s="170"/>
      <c r="E761" s="170"/>
      <c r="F761" s="170"/>
      <c r="G761" s="170"/>
      <c r="H761" s="170"/>
      <c r="I761" s="170"/>
      <c r="J761" s="170"/>
      <c r="K761" s="170"/>
      <c r="L761" s="170"/>
      <c r="M761" s="170"/>
      <c r="N761" s="170"/>
      <c r="O761" s="170"/>
      <c r="P761" s="170"/>
      <c r="Q761" s="170"/>
      <c r="R761" s="170"/>
      <c r="S761" s="170"/>
      <c r="T761" s="170"/>
      <c r="U761" s="170"/>
      <c r="V761" s="170"/>
      <c r="W761" s="170"/>
      <c r="X761" s="170"/>
      <c r="Y761" s="170"/>
      <c r="Z761" s="170"/>
      <c r="AA761" s="170"/>
    </row>
    <row r="762" spans="1:27" ht="15.75" customHeight="1" x14ac:dyDescent="0.2">
      <c r="A762" s="170"/>
      <c r="B762" s="170"/>
      <c r="C762" s="170"/>
      <c r="D762" s="170"/>
      <c r="E762" s="170"/>
      <c r="F762" s="170"/>
      <c r="G762" s="170"/>
      <c r="H762" s="170"/>
      <c r="I762" s="170"/>
      <c r="J762" s="170"/>
      <c r="K762" s="170"/>
      <c r="L762" s="170"/>
      <c r="M762" s="170"/>
      <c r="N762" s="170"/>
      <c r="O762" s="170"/>
      <c r="P762" s="170"/>
      <c r="Q762" s="170"/>
      <c r="R762" s="170"/>
      <c r="S762" s="170"/>
      <c r="T762" s="170"/>
      <c r="U762" s="170"/>
      <c r="V762" s="170"/>
      <c r="W762" s="170"/>
      <c r="X762" s="170"/>
      <c r="Y762" s="170"/>
      <c r="Z762" s="170"/>
      <c r="AA762" s="170"/>
    </row>
    <row r="763" spans="1:27" ht="15.75" customHeight="1" x14ac:dyDescent="0.2">
      <c r="A763" s="170"/>
      <c r="B763" s="170"/>
      <c r="C763" s="170"/>
      <c r="D763" s="170"/>
      <c r="E763" s="170"/>
      <c r="F763" s="170"/>
      <c r="G763" s="170"/>
      <c r="H763" s="170"/>
      <c r="I763" s="170"/>
      <c r="J763" s="170"/>
      <c r="K763" s="170"/>
      <c r="L763" s="170"/>
      <c r="M763" s="170"/>
      <c r="N763" s="170"/>
      <c r="O763" s="170"/>
      <c r="P763" s="170"/>
      <c r="Q763" s="170"/>
      <c r="R763" s="170"/>
      <c r="S763" s="170"/>
      <c r="T763" s="170"/>
      <c r="U763" s="170"/>
      <c r="V763" s="170"/>
      <c r="W763" s="170"/>
      <c r="X763" s="170"/>
      <c r="Y763" s="170"/>
      <c r="Z763" s="170"/>
      <c r="AA763" s="170"/>
    </row>
    <row r="764" spans="1:27" ht="15.75" customHeight="1" x14ac:dyDescent="0.2">
      <c r="A764" s="170"/>
      <c r="B764" s="170"/>
      <c r="C764" s="170"/>
      <c r="D764" s="170"/>
      <c r="E764" s="170"/>
      <c r="F764" s="170"/>
      <c r="G764" s="170"/>
      <c r="H764" s="170"/>
      <c r="I764" s="170"/>
      <c r="J764" s="170"/>
      <c r="K764" s="170"/>
      <c r="L764" s="170"/>
      <c r="M764" s="170"/>
      <c r="N764" s="170"/>
      <c r="O764" s="170"/>
      <c r="P764" s="170"/>
      <c r="Q764" s="170"/>
      <c r="R764" s="170"/>
      <c r="S764" s="170"/>
      <c r="T764" s="170"/>
      <c r="U764" s="170"/>
      <c r="V764" s="170"/>
      <c r="W764" s="170"/>
      <c r="X764" s="170"/>
      <c r="Y764" s="170"/>
      <c r="Z764" s="170"/>
      <c r="AA764" s="170"/>
    </row>
    <row r="765" spans="1:27" ht="15.75" customHeight="1" x14ac:dyDescent="0.2">
      <c r="A765" s="170"/>
      <c r="B765" s="170"/>
      <c r="C765" s="170"/>
      <c r="D765" s="170"/>
      <c r="E765" s="170"/>
      <c r="F765" s="170"/>
      <c r="G765" s="170"/>
      <c r="H765" s="170"/>
      <c r="I765" s="170"/>
      <c r="J765" s="170"/>
      <c r="K765" s="170"/>
      <c r="L765" s="170"/>
      <c r="M765" s="170"/>
      <c r="N765" s="170"/>
      <c r="O765" s="170"/>
      <c r="P765" s="170"/>
      <c r="Q765" s="170"/>
      <c r="R765" s="170"/>
      <c r="S765" s="170"/>
      <c r="T765" s="170"/>
      <c r="U765" s="170"/>
      <c r="V765" s="170"/>
      <c r="W765" s="170"/>
      <c r="X765" s="170"/>
      <c r="Y765" s="170"/>
      <c r="Z765" s="170"/>
      <c r="AA765" s="170"/>
    </row>
    <row r="766" spans="1:27" ht="15.75" customHeight="1" x14ac:dyDescent="0.2">
      <c r="A766" s="170"/>
      <c r="B766" s="170"/>
      <c r="C766" s="170"/>
      <c r="D766" s="170"/>
      <c r="E766" s="170"/>
      <c r="F766" s="170"/>
      <c r="G766" s="170"/>
      <c r="H766" s="170"/>
      <c r="I766" s="170"/>
      <c r="J766" s="170"/>
      <c r="K766" s="170"/>
      <c r="L766" s="170"/>
      <c r="M766" s="170"/>
      <c r="N766" s="170"/>
      <c r="O766" s="170"/>
      <c r="P766" s="170"/>
      <c r="Q766" s="170"/>
      <c r="R766" s="170"/>
      <c r="S766" s="170"/>
      <c r="T766" s="170"/>
      <c r="U766" s="170"/>
      <c r="V766" s="170"/>
      <c r="W766" s="170"/>
      <c r="X766" s="170"/>
      <c r="Y766" s="170"/>
      <c r="Z766" s="170"/>
      <c r="AA766" s="170"/>
    </row>
    <row r="767" spans="1:27" ht="15.75" customHeight="1" x14ac:dyDescent="0.2">
      <c r="A767" s="170"/>
      <c r="B767" s="170"/>
      <c r="C767" s="170"/>
      <c r="D767" s="170"/>
      <c r="E767" s="170"/>
      <c r="F767" s="170"/>
      <c r="G767" s="170"/>
      <c r="H767" s="170"/>
      <c r="I767" s="170"/>
      <c r="J767" s="170"/>
      <c r="K767" s="170"/>
      <c r="L767" s="170"/>
      <c r="M767" s="170"/>
      <c r="N767" s="170"/>
      <c r="O767" s="170"/>
      <c r="P767" s="170"/>
      <c r="Q767" s="170"/>
      <c r="R767" s="170"/>
      <c r="S767" s="170"/>
      <c r="T767" s="170"/>
      <c r="U767" s="170"/>
      <c r="V767" s="170"/>
      <c r="W767" s="170"/>
      <c r="X767" s="170"/>
      <c r="Y767" s="170"/>
      <c r="Z767" s="170"/>
      <c r="AA767" s="170"/>
    </row>
    <row r="768" spans="1:27" ht="15.75" customHeight="1" x14ac:dyDescent="0.2">
      <c r="A768" s="170"/>
      <c r="B768" s="170"/>
      <c r="C768" s="170"/>
      <c r="D768" s="170"/>
      <c r="E768" s="170"/>
      <c r="F768" s="170"/>
      <c r="G768" s="170"/>
      <c r="H768" s="170"/>
      <c r="I768" s="170"/>
      <c r="J768" s="170"/>
      <c r="K768" s="170"/>
      <c r="L768" s="170"/>
      <c r="M768" s="170"/>
      <c r="N768" s="170"/>
      <c r="O768" s="170"/>
      <c r="P768" s="170"/>
      <c r="Q768" s="170"/>
      <c r="R768" s="170"/>
      <c r="S768" s="170"/>
      <c r="T768" s="170"/>
      <c r="U768" s="170"/>
      <c r="V768" s="170"/>
      <c r="W768" s="170"/>
      <c r="X768" s="170"/>
      <c r="Y768" s="170"/>
      <c r="Z768" s="170"/>
      <c r="AA768" s="170"/>
    </row>
    <row r="769" spans="1:27" ht="15.75" customHeight="1" x14ac:dyDescent="0.2">
      <c r="A769" s="170"/>
      <c r="B769" s="170"/>
      <c r="C769" s="170"/>
      <c r="D769" s="170"/>
      <c r="E769" s="170"/>
      <c r="F769" s="170"/>
      <c r="G769" s="170"/>
      <c r="H769" s="170"/>
      <c r="I769" s="170"/>
      <c r="J769" s="170"/>
      <c r="K769" s="170"/>
      <c r="L769" s="170"/>
      <c r="M769" s="170"/>
      <c r="N769" s="170"/>
      <c r="O769" s="170"/>
      <c r="P769" s="170"/>
      <c r="Q769" s="170"/>
      <c r="R769" s="170"/>
      <c r="S769" s="170"/>
      <c r="T769" s="170"/>
      <c r="U769" s="170"/>
      <c r="V769" s="170"/>
      <c r="W769" s="170"/>
      <c r="X769" s="170"/>
      <c r="Y769" s="170"/>
      <c r="Z769" s="170"/>
      <c r="AA769" s="170"/>
    </row>
    <row r="770" spans="1:27" ht="15.75" customHeight="1" x14ac:dyDescent="0.2">
      <c r="A770" s="170"/>
      <c r="B770" s="170"/>
      <c r="C770" s="170"/>
      <c r="D770" s="170"/>
      <c r="E770" s="170"/>
      <c r="F770" s="170"/>
      <c r="G770" s="170"/>
      <c r="H770" s="170"/>
      <c r="I770" s="170"/>
      <c r="J770" s="170"/>
      <c r="K770" s="170"/>
      <c r="L770" s="170"/>
      <c r="M770" s="170"/>
      <c r="N770" s="170"/>
      <c r="O770" s="170"/>
      <c r="P770" s="170"/>
      <c r="Q770" s="170"/>
      <c r="R770" s="170"/>
      <c r="S770" s="170"/>
      <c r="T770" s="170"/>
      <c r="U770" s="170"/>
      <c r="V770" s="170"/>
      <c r="W770" s="170"/>
      <c r="X770" s="170"/>
      <c r="Y770" s="170"/>
      <c r="Z770" s="170"/>
      <c r="AA770" s="170"/>
    </row>
    <row r="771" spans="1:27" ht="15.75" customHeight="1" x14ac:dyDescent="0.2">
      <c r="A771" s="170"/>
      <c r="B771" s="170"/>
      <c r="C771" s="170"/>
      <c r="D771" s="170"/>
      <c r="E771" s="170"/>
      <c r="F771" s="170"/>
      <c r="G771" s="170"/>
      <c r="H771" s="170"/>
      <c r="I771" s="170"/>
      <c r="J771" s="170"/>
      <c r="K771" s="170"/>
      <c r="L771" s="170"/>
      <c r="M771" s="170"/>
      <c r="N771" s="170"/>
      <c r="O771" s="170"/>
      <c r="P771" s="170"/>
      <c r="Q771" s="170"/>
      <c r="R771" s="170"/>
      <c r="S771" s="170"/>
      <c r="T771" s="170"/>
      <c r="U771" s="170"/>
      <c r="V771" s="170"/>
      <c r="W771" s="170"/>
      <c r="X771" s="170"/>
      <c r="Y771" s="170"/>
      <c r="Z771" s="170"/>
      <c r="AA771" s="170"/>
    </row>
    <row r="772" spans="1:27" ht="15.75" customHeight="1" x14ac:dyDescent="0.2">
      <c r="A772" s="170"/>
      <c r="B772" s="170"/>
      <c r="C772" s="170"/>
      <c r="D772" s="170"/>
      <c r="E772" s="170"/>
      <c r="F772" s="170"/>
      <c r="G772" s="170"/>
      <c r="H772" s="170"/>
      <c r="I772" s="170"/>
      <c r="J772" s="170"/>
      <c r="K772" s="170"/>
      <c r="L772" s="170"/>
      <c r="M772" s="170"/>
      <c r="N772" s="170"/>
      <c r="O772" s="170"/>
      <c r="P772" s="170"/>
      <c r="Q772" s="170"/>
      <c r="R772" s="170"/>
      <c r="S772" s="170"/>
      <c r="T772" s="170"/>
      <c r="U772" s="170"/>
      <c r="V772" s="170"/>
      <c r="W772" s="170"/>
      <c r="X772" s="170"/>
      <c r="Y772" s="170"/>
      <c r="Z772" s="170"/>
      <c r="AA772" s="170"/>
    </row>
    <row r="773" spans="1:27" ht="15.75" customHeight="1" x14ac:dyDescent="0.2">
      <c r="A773" s="170"/>
      <c r="B773" s="170"/>
      <c r="C773" s="170"/>
      <c r="D773" s="170"/>
      <c r="E773" s="170"/>
      <c r="F773" s="170"/>
      <c r="G773" s="170"/>
      <c r="H773" s="170"/>
      <c r="I773" s="170"/>
      <c r="J773" s="170"/>
      <c r="K773" s="170"/>
      <c r="L773" s="170"/>
      <c r="M773" s="170"/>
      <c r="N773" s="170"/>
      <c r="O773" s="170"/>
      <c r="P773" s="170"/>
      <c r="Q773" s="170"/>
      <c r="R773" s="170"/>
      <c r="S773" s="170"/>
      <c r="T773" s="170"/>
      <c r="U773" s="170"/>
      <c r="V773" s="170"/>
      <c r="W773" s="170"/>
      <c r="X773" s="170"/>
      <c r="Y773" s="170"/>
      <c r="Z773" s="170"/>
      <c r="AA773" s="170"/>
    </row>
    <row r="774" spans="1:27" ht="15.75" customHeight="1" x14ac:dyDescent="0.2">
      <c r="A774" s="170"/>
      <c r="B774" s="170"/>
      <c r="C774" s="170"/>
      <c r="D774" s="170"/>
      <c r="E774" s="170"/>
      <c r="F774" s="170"/>
      <c r="G774" s="170"/>
      <c r="H774" s="170"/>
      <c r="I774" s="170"/>
      <c r="J774" s="170"/>
      <c r="K774" s="170"/>
      <c r="L774" s="170"/>
      <c r="M774" s="170"/>
      <c r="N774" s="170"/>
      <c r="O774" s="170"/>
      <c r="P774" s="170"/>
      <c r="Q774" s="170"/>
      <c r="R774" s="170"/>
      <c r="S774" s="170"/>
      <c r="T774" s="170"/>
      <c r="U774" s="170"/>
      <c r="V774" s="170"/>
      <c r="W774" s="170"/>
      <c r="X774" s="170"/>
      <c r="Y774" s="170"/>
      <c r="Z774" s="170"/>
      <c r="AA774" s="170"/>
    </row>
    <row r="775" spans="1:27" ht="15.75" customHeight="1" x14ac:dyDescent="0.2">
      <c r="A775" s="170"/>
      <c r="B775" s="170"/>
      <c r="C775" s="170"/>
      <c r="D775" s="170"/>
      <c r="E775" s="170"/>
      <c r="F775" s="170"/>
      <c r="G775" s="170"/>
      <c r="H775" s="170"/>
      <c r="I775" s="170"/>
      <c r="J775" s="170"/>
      <c r="K775" s="170"/>
      <c r="L775" s="170"/>
      <c r="M775" s="170"/>
      <c r="N775" s="170"/>
      <c r="O775" s="170"/>
      <c r="P775" s="170"/>
      <c r="Q775" s="170"/>
      <c r="R775" s="170"/>
      <c r="S775" s="170"/>
      <c r="T775" s="170"/>
      <c r="U775" s="170"/>
      <c r="V775" s="170"/>
      <c r="W775" s="170"/>
      <c r="X775" s="170"/>
      <c r="Y775" s="170"/>
      <c r="Z775" s="170"/>
      <c r="AA775" s="170"/>
    </row>
    <row r="776" spans="1:27" ht="15.75" customHeight="1" x14ac:dyDescent="0.2">
      <c r="A776" s="170"/>
      <c r="B776" s="170"/>
      <c r="C776" s="170"/>
      <c r="D776" s="170"/>
      <c r="E776" s="170"/>
      <c r="F776" s="170"/>
      <c r="G776" s="170"/>
      <c r="H776" s="170"/>
      <c r="I776" s="170"/>
      <c r="J776" s="170"/>
      <c r="K776" s="170"/>
      <c r="L776" s="170"/>
      <c r="M776" s="170"/>
      <c r="N776" s="170"/>
      <c r="O776" s="170"/>
      <c r="P776" s="170"/>
      <c r="Q776" s="170"/>
      <c r="R776" s="170"/>
      <c r="S776" s="170"/>
      <c r="T776" s="170"/>
      <c r="U776" s="170"/>
      <c r="V776" s="170"/>
      <c r="W776" s="170"/>
      <c r="X776" s="170"/>
      <c r="Y776" s="170"/>
      <c r="Z776" s="170"/>
      <c r="AA776" s="170"/>
    </row>
    <row r="777" spans="1:27" ht="15.75" customHeight="1" x14ac:dyDescent="0.2">
      <c r="A777" s="170"/>
      <c r="B777" s="170"/>
      <c r="C777" s="170"/>
      <c r="D777" s="170"/>
      <c r="E777" s="170"/>
      <c r="F777" s="170"/>
      <c r="G777" s="170"/>
      <c r="H777" s="170"/>
      <c r="I777" s="170"/>
      <c r="J777" s="170"/>
      <c r="K777" s="170"/>
      <c r="L777" s="170"/>
      <c r="M777" s="170"/>
      <c r="N777" s="170"/>
      <c r="O777" s="170"/>
      <c r="P777" s="170"/>
      <c r="Q777" s="170"/>
      <c r="R777" s="170"/>
      <c r="S777" s="170"/>
      <c r="T777" s="170"/>
      <c r="U777" s="170"/>
      <c r="V777" s="170"/>
      <c r="W777" s="170"/>
      <c r="X777" s="170"/>
      <c r="Y777" s="170"/>
      <c r="Z777" s="170"/>
      <c r="AA777" s="170"/>
    </row>
    <row r="778" spans="1:27" ht="15.75" customHeight="1" x14ac:dyDescent="0.2">
      <c r="A778" s="170"/>
      <c r="B778" s="170"/>
      <c r="C778" s="170"/>
      <c r="D778" s="170"/>
      <c r="E778" s="170"/>
      <c r="F778" s="170"/>
      <c r="G778" s="170"/>
      <c r="H778" s="170"/>
      <c r="I778" s="170"/>
      <c r="J778" s="170"/>
      <c r="K778" s="170"/>
      <c r="L778" s="170"/>
      <c r="M778" s="170"/>
      <c r="N778" s="170"/>
      <c r="O778" s="170"/>
      <c r="P778" s="170"/>
      <c r="Q778" s="170"/>
      <c r="R778" s="170"/>
      <c r="S778" s="170"/>
      <c r="T778" s="170"/>
      <c r="U778" s="170"/>
      <c r="V778" s="170"/>
      <c r="W778" s="170"/>
      <c r="X778" s="170"/>
      <c r="Y778" s="170"/>
      <c r="Z778" s="170"/>
      <c r="AA778" s="170"/>
    </row>
    <row r="779" spans="1:27" ht="15.75" customHeight="1" x14ac:dyDescent="0.2">
      <c r="A779" s="170"/>
      <c r="B779" s="170"/>
      <c r="C779" s="170"/>
      <c r="D779" s="170"/>
      <c r="E779" s="170"/>
      <c r="F779" s="170"/>
      <c r="G779" s="170"/>
      <c r="H779" s="170"/>
      <c r="I779" s="170"/>
      <c r="J779" s="170"/>
      <c r="K779" s="170"/>
      <c r="L779" s="170"/>
      <c r="M779" s="170"/>
      <c r="N779" s="170"/>
      <c r="O779" s="170"/>
      <c r="P779" s="170"/>
      <c r="Q779" s="170"/>
      <c r="R779" s="170"/>
      <c r="S779" s="170"/>
      <c r="T779" s="170"/>
      <c r="U779" s="170"/>
      <c r="V779" s="170"/>
      <c r="W779" s="170"/>
      <c r="X779" s="170"/>
      <c r="Y779" s="170"/>
      <c r="Z779" s="170"/>
      <c r="AA779" s="170"/>
    </row>
    <row r="780" spans="1:27" ht="15.75" customHeight="1" x14ac:dyDescent="0.2">
      <c r="A780" s="170"/>
      <c r="B780" s="170"/>
      <c r="C780" s="170"/>
      <c r="D780" s="170"/>
      <c r="E780" s="170"/>
      <c r="F780" s="170"/>
      <c r="G780" s="170"/>
      <c r="H780" s="170"/>
      <c r="I780" s="170"/>
      <c r="J780" s="170"/>
      <c r="K780" s="170"/>
      <c r="L780" s="170"/>
      <c r="M780" s="170"/>
      <c r="N780" s="170"/>
      <c r="O780" s="170"/>
      <c r="P780" s="170"/>
      <c r="Q780" s="170"/>
      <c r="R780" s="170"/>
      <c r="S780" s="170"/>
      <c r="T780" s="170"/>
      <c r="U780" s="170"/>
      <c r="V780" s="170"/>
      <c r="W780" s="170"/>
      <c r="X780" s="170"/>
      <c r="Y780" s="170"/>
      <c r="Z780" s="170"/>
      <c r="AA780" s="170"/>
    </row>
    <row r="781" spans="1:27" ht="15.75" customHeight="1" x14ac:dyDescent="0.2">
      <c r="A781" s="170"/>
      <c r="B781" s="170"/>
      <c r="C781" s="170"/>
      <c r="D781" s="170"/>
      <c r="E781" s="170"/>
      <c r="F781" s="170"/>
      <c r="G781" s="170"/>
      <c r="H781" s="170"/>
      <c r="I781" s="170"/>
      <c r="J781" s="170"/>
      <c r="K781" s="170"/>
      <c r="L781" s="170"/>
      <c r="M781" s="170"/>
      <c r="N781" s="170"/>
      <c r="O781" s="170"/>
      <c r="P781" s="170"/>
      <c r="Q781" s="170"/>
      <c r="R781" s="170"/>
      <c r="S781" s="170"/>
      <c r="T781" s="170"/>
      <c r="U781" s="170"/>
      <c r="V781" s="170"/>
      <c r="W781" s="170"/>
      <c r="X781" s="170"/>
      <c r="Y781" s="170"/>
      <c r="Z781" s="170"/>
      <c r="AA781" s="170"/>
    </row>
    <row r="782" spans="1:27" ht="15.75" customHeight="1" x14ac:dyDescent="0.2">
      <c r="A782" s="170"/>
      <c r="B782" s="170"/>
      <c r="C782" s="170"/>
      <c r="D782" s="170"/>
      <c r="E782" s="170"/>
      <c r="F782" s="170"/>
      <c r="G782" s="170"/>
      <c r="H782" s="170"/>
      <c r="I782" s="170"/>
      <c r="J782" s="170"/>
      <c r="K782" s="170"/>
      <c r="L782" s="170"/>
      <c r="M782" s="170"/>
      <c r="N782" s="170"/>
      <c r="O782" s="170"/>
      <c r="P782" s="170"/>
      <c r="Q782" s="170"/>
      <c r="R782" s="170"/>
      <c r="S782" s="170"/>
      <c r="T782" s="170"/>
      <c r="U782" s="170"/>
      <c r="V782" s="170"/>
      <c r="W782" s="170"/>
      <c r="X782" s="170"/>
      <c r="Y782" s="170"/>
      <c r="Z782" s="170"/>
      <c r="AA782" s="170"/>
    </row>
    <row r="783" spans="1:27" ht="15.75" customHeight="1" x14ac:dyDescent="0.2">
      <c r="A783" s="170"/>
      <c r="B783" s="170"/>
      <c r="C783" s="170"/>
      <c r="D783" s="170"/>
      <c r="E783" s="170"/>
      <c r="F783" s="170"/>
      <c r="G783" s="170"/>
      <c r="H783" s="170"/>
      <c r="I783" s="170"/>
      <c r="J783" s="170"/>
      <c r="K783" s="170"/>
      <c r="L783" s="170"/>
      <c r="M783" s="170"/>
      <c r="N783" s="170"/>
      <c r="O783" s="170"/>
      <c r="P783" s="170"/>
      <c r="Q783" s="170"/>
      <c r="R783" s="170"/>
      <c r="S783" s="170"/>
      <c r="T783" s="170"/>
      <c r="U783" s="170"/>
      <c r="V783" s="170"/>
      <c r="W783" s="170"/>
      <c r="X783" s="170"/>
      <c r="Y783" s="170"/>
      <c r="Z783" s="170"/>
      <c r="AA783" s="170"/>
    </row>
    <row r="784" spans="1:27" ht="15.75" customHeight="1" x14ac:dyDescent="0.2">
      <c r="A784" s="170"/>
      <c r="B784" s="170"/>
      <c r="C784" s="170"/>
      <c r="D784" s="170"/>
      <c r="E784" s="170"/>
      <c r="F784" s="170"/>
      <c r="G784" s="170"/>
      <c r="H784" s="170"/>
      <c r="I784" s="170"/>
      <c r="J784" s="170"/>
      <c r="K784" s="170"/>
      <c r="L784" s="170"/>
      <c r="M784" s="170"/>
      <c r="N784" s="170"/>
      <c r="O784" s="170"/>
      <c r="P784" s="170"/>
      <c r="Q784" s="170"/>
      <c r="R784" s="170"/>
      <c r="S784" s="170"/>
      <c r="T784" s="170"/>
      <c r="U784" s="170"/>
      <c r="V784" s="170"/>
      <c r="W784" s="170"/>
      <c r="X784" s="170"/>
      <c r="Y784" s="170"/>
      <c r="Z784" s="170"/>
      <c r="AA784" s="170"/>
    </row>
    <row r="785" spans="1:27" ht="15.75" customHeight="1" x14ac:dyDescent="0.2">
      <c r="A785" s="170"/>
      <c r="B785" s="170"/>
      <c r="C785" s="170"/>
      <c r="D785" s="170"/>
      <c r="E785" s="170"/>
      <c r="F785" s="170"/>
      <c r="G785" s="170"/>
      <c r="H785" s="170"/>
      <c r="I785" s="170"/>
      <c r="J785" s="170"/>
      <c r="K785" s="170"/>
      <c r="L785" s="170"/>
      <c r="M785" s="170"/>
      <c r="N785" s="170"/>
      <c r="O785" s="170"/>
      <c r="P785" s="170"/>
      <c r="Q785" s="170"/>
      <c r="R785" s="170"/>
      <c r="S785" s="170"/>
      <c r="T785" s="170"/>
      <c r="U785" s="170"/>
      <c r="V785" s="170"/>
      <c r="W785" s="170"/>
      <c r="X785" s="170"/>
      <c r="Y785" s="170"/>
      <c r="Z785" s="170"/>
      <c r="AA785" s="170"/>
    </row>
    <row r="786" spans="1:27" ht="15.75" customHeight="1" x14ac:dyDescent="0.2">
      <c r="A786" s="170"/>
      <c r="B786" s="170"/>
      <c r="C786" s="170"/>
      <c r="D786" s="170"/>
      <c r="E786" s="170"/>
      <c r="F786" s="170"/>
      <c r="G786" s="170"/>
      <c r="H786" s="170"/>
      <c r="I786" s="170"/>
      <c r="J786" s="170"/>
      <c r="K786" s="170"/>
      <c r="L786" s="170"/>
      <c r="M786" s="170"/>
      <c r="N786" s="170"/>
      <c r="O786" s="170"/>
      <c r="P786" s="170"/>
      <c r="Q786" s="170"/>
      <c r="R786" s="170"/>
      <c r="S786" s="170"/>
      <c r="T786" s="170"/>
      <c r="U786" s="170"/>
      <c r="V786" s="170"/>
      <c r="W786" s="170"/>
      <c r="X786" s="170"/>
      <c r="Y786" s="170"/>
      <c r="Z786" s="170"/>
      <c r="AA786" s="170"/>
    </row>
    <row r="787" spans="1:27" ht="15.75" customHeight="1" x14ac:dyDescent="0.2">
      <c r="A787" s="170"/>
      <c r="B787" s="170"/>
      <c r="C787" s="170"/>
      <c r="D787" s="170"/>
      <c r="E787" s="170"/>
      <c r="F787" s="170"/>
      <c r="G787" s="170"/>
      <c r="H787" s="170"/>
      <c r="I787" s="170"/>
      <c r="J787" s="170"/>
      <c r="K787" s="170"/>
      <c r="L787" s="170"/>
      <c r="M787" s="170"/>
      <c r="N787" s="170"/>
      <c r="O787" s="170"/>
      <c r="P787" s="170"/>
      <c r="Q787" s="170"/>
      <c r="R787" s="170"/>
      <c r="S787" s="170"/>
      <c r="T787" s="170"/>
      <c r="U787" s="170"/>
      <c r="V787" s="170"/>
      <c r="W787" s="170"/>
      <c r="X787" s="170"/>
      <c r="Y787" s="170"/>
      <c r="Z787" s="170"/>
      <c r="AA787" s="170"/>
    </row>
    <row r="788" spans="1:27" ht="15.75" customHeight="1" x14ac:dyDescent="0.2">
      <c r="A788" s="170"/>
      <c r="B788" s="170"/>
      <c r="C788" s="170"/>
      <c r="D788" s="170"/>
      <c r="E788" s="170"/>
      <c r="F788" s="170"/>
      <c r="G788" s="170"/>
      <c r="H788" s="170"/>
      <c r="I788" s="170"/>
      <c r="J788" s="170"/>
      <c r="K788" s="170"/>
      <c r="L788" s="170"/>
      <c r="M788" s="170"/>
      <c r="N788" s="170"/>
      <c r="O788" s="170"/>
      <c r="P788" s="170"/>
      <c r="Q788" s="170"/>
      <c r="R788" s="170"/>
      <c r="S788" s="170"/>
      <c r="T788" s="170"/>
      <c r="U788" s="170"/>
      <c r="V788" s="170"/>
      <c r="W788" s="170"/>
      <c r="X788" s="170"/>
      <c r="Y788" s="170"/>
      <c r="Z788" s="170"/>
      <c r="AA788" s="170"/>
    </row>
    <row r="789" spans="1:27" ht="15.75" customHeight="1" x14ac:dyDescent="0.2">
      <c r="A789" s="170"/>
      <c r="B789" s="170"/>
      <c r="C789" s="170"/>
      <c r="D789" s="170"/>
      <c r="E789" s="170"/>
      <c r="F789" s="170"/>
      <c r="G789" s="170"/>
      <c r="H789" s="170"/>
      <c r="I789" s="170"/>
      <c r="J789" s="170"/>
      <c r="K789" s="170"/>
      <c r="L789" s="170"/>
      <c r="M789" s="170"/>
      <c r="N789" s="170"/>
      <c r="O789" s="170"/>
      <c r="P789" s="170"/>
      <c r="Q789" s="170"/>
      <c r="R789" s="170"/>
      <c r="S789" s="170"/>
      <c r="T789" s="170"/>
      <c r="U789" s="170"/>
      <c r="V789" s="170"/>
      <c r="W789" s="170"/>
      <c r="X789" s="170"/>
      <c r="Y789" s="170"/>
      <c r="Z789" s="170"/>
      <c r="AA789" s="170"/>
    </row>
    <row r="790" spans="1:27" ht="15.75" customHeight="1" x14ac:dyDescent="0.2">
      <c r="A790" s="170"/>
      <c r="B790" s="170"/>
      <c r="C790" s="170"/>
      <c r="D790" s="170"/>
      <c r="E790" s="170"/>
      <c r="F790" s="170"/>
      <c r="G790" s="170"/>
      <c r="H790" s="170"/>
      <c r="I790" s="170"/>
      <c r="J790" s="170"/>
      <c r="K790" s="170"/>
      <c r="L790" s="170"/>
      <c r="M790" s="170"/>
      <c r="N790" s="170"/>
      <c r="O790" s="170"/>
      <c r="P790" s="170"/>
      <c r="Q790" s="170"/>
      <c r="R790" s="170"/>
      <c r="S790" s="170"/>
      <c r="T790" s="170"/>
      <c r="U790" s="170"/>
      <c r="V790" s="170"/>
      <c r="W790" s="170"/>
      <c r="X790" s="170"/>
      <c r="Y790" s="170"/>
      <c r="Z790" s="170"/>
      <c r="AA790" s="170"/>
    </row>
    <row r="791" spans="1:27" ht="15.75" customHeight="1" x14ac:dyDescent="0.2">
      <c r="A791" s="170"/>
      <c r="B791" s="170"/>
      <c r="C791" s="170"/>
      <c r="D791" s="170"/>
      <c r="E791" s="170"/>
      <c r="F791" s="170"/>
      <c r="G791" s="170"/>
      <c r="H791" s="170"/>
      <c r="I791" s="170"/>
      <c r="J791" s="170"/>
      <c r="K791" s="170"/>
      <c r="L791" s="170"/>
      <c r="M791" s="170"/>
      <c r="N791" s="170"/>
      <c r="O791" s="170"/>
      <c r="P791" s="170"/>
      <c r="Q791" s="170"/>
      <c r="R791" s="170"/>
      <c r="S791" s="170"/>
      <c r="T791" s="170"/>
      <c r="U791" s="170"/>
      <c r="V791" s="170"/>
      <c r="W791" s="170"/>
      <c r="X791" s="170"/>
      <c r="Y791" s="170"/>
      <c r="Z791" s="170"/>
      <c r="AA791" s="170"/>
    </row>
    <row r="792" spans="1:27" ht="15.75" customHeight="1" x14ac:dyDescent="0.2">
      <c r="A792" s="170"/>
      <c r="B792" s="170"/>
      <c r="C792" s="170"/>
      <c r="D792" s="170"/>
      <c r="E792" s="170"/>
      <c r="F792" s="170"/>
      <c r="G792" s="170"/>
      <c r="H792" s="170"/>
      <c r="I792" s="170"/>
      <c r="J792" s="170"/>
      <c r="K792" s="170"/>
      <c r="L792" s="170"/>
      <c r="M792" s="170"/>
      <c r="N792" s="170"/>
      <c r="O792" s="170"/>
      <c r="P792" s="170"/>
      <c r="Q792" s="170"/>
      <c r="R792" s="170"/>
      <c r="S792" s="170"/>
      <c r="T792" s="170"/>
      <c r="U792" s="170"/>
      <c r="V792" s="170"/>
      <c r="W792" s="170"/>
      <c r="X792" s="170"/>
      <c r="Y792" s="170"/>
      <c r="Z792" s="170"/>
      <c r="AA792" s="170"/>
    </row>
    <row r="793" spans="1:27" ht="15.75" customHeight="1" x14ac:dyDescent="0.2">
      <c r="A793" s="170"/>
      <c r="B793" s="170"/>
      <c r="C793" s="170"/>
      <c r="D793" s="170"/>
      <c r="E793" s="170"/>
      <c r="F793" s="170"/>
      <c r="G793" s="170"/>
      <c r="H793" s="170"/>
      <c r="I793" s="170"/>
      <c r="J793" s="170"/>
      <c r="K793" s="170"/>
      <c r="L793" s="170"/>
      <c r="M793" s="170"/>
      <c r="N793" s="170"/>
      <c r="O793" s="170"/>
      <c r="P793" s="170"/>
      <c r="Q793" s="170"/>
      <c r="R793" s="170"/>
      <c r="S793" s="170"/>
      <c r="T793" s="170"/>
      <c r="U793" s="170"/>
      <c r="V793" s="170"/>
      <c r="W793" s="170"/>
      <c r="X793" s="170"/>
      <c r="Y793" s="170"/>
      <c r="Z793" s="170"/>
      <c r="AA793" s="170"/>
    </row>
    <row r="794" spans="1:27" ht="15.75" customHeight="1" x14ac:dyDescent="0.2">
      <c r="A794" s="170"/>
      <c r="B794" s="170"/>
      <c r="C794" s="170"/>
      <c r="D794" s="170"/>
      <c r="E794" s="170"/>
      <c r="F794" s="170"/>
      <c r="G794" s="170"/>
      <c r="H794" s="170"/>
      <c r="I794" s="170"/>
      <c r="J794" s="170"/>
      <c r="K794" s="170"/>
      <c r="L794" s="170"/>
      <c r="M794" s="170"/>
      <c r="N794" s="170"/>
      <c r="O794" s="170"/>
      <c r="P794" s="170"/>
      <c r="Q794" s="170"/>
      <c r="R794" s="170"/>
      <c r="S794" s="170"/>
      <c r="T794" s="170"/>
      <c r="U794" s="170"/>
      <c r="V794" s="170"/>
      <c r="W794" s="170"/>
      <c r="X794" s="170"/>
      <c r="Y794" s="170"/>
      <c r="Z794" s="170"/>
      <c r="AA794" s="170"/>
    </row>
    <row r="795" spans="1:27" ht="15.75" customHeight="1" x14ac:dyDescent="0.2">
      <c r="A795" s="170"/>
      <c r="B795" s="170"/>
      <c r="C795" s="170"/>
      <c r="D795" s="170"/>
      <c r="E795" s="170"/>
      <c r="F795" s="170"/>
      <c r="G795" s="170"/>
      <c r="H795" s="170"/>
      <c r="I795" s="170"/>
      <c r="J795" s="170"/>
      <c r="K795" s="170"/>
      <c r="L795" s="170"/>
      <c r="M795" s="170"/>
      <c r="N795" s="170"/>
      <c r="O795" s="170"/>
      <c r="P795" s="170"/>
      <c r="Q795" s="170"/>
      <c r="R795" s="170"/>
      <c r="S795" s="170"/>
      <c r="T795" s="170"/>
      <c r="U795" s="170"/>
      <c r="V795" s="170"/>
      <c r="W795" s="170"/>
      <c r="X795" s="170"/>
      <c r="Y795" s="170"/>
      <c r="Z795" s="170"/>
      <c r="AA795" s="170"/>
    </row>
    <row r="796" spans="1:27" ht="15.75" customHeight="1" x14ac:dyDescent="0.2">
      <c r="A796" s="170"/>
      <c r="B796" s="170"/>
      <c r="C796" s="170"/>
      <c r="D796" s="170"/>
      <c r="E796" s="170"/>
      <c r="F796" s="170"/>
      <c r="G796" s="170"/>
      <c r="H796" s="170"/>
      <c r="I796" s="170"/>
      <c r="J796" s="170"/>
      <c r="K796" s="170"/>
      <c r="L796" s="170"/>
      <c r="M796" s="170"/>
      <c r="N796" s="170"/>
      <c r="O796" s="170"/>
      <c r="P796" s="170"/>
      <c r="Q796" s="170"/>
      <c r="R796" s="170"/>
      <c r="S796" s="170"/>
      <c r="T796" s="170"/>
      <c r="U796" s="170"/>
      <c r="V796" s="170"/>
      <c r="W796" s="170"/>
      <c r="X796" s="170"/>
      <c r="Y796" s="170"/>
      <c r="Z796" s="170"/>
      <c r="AA796" s="170"/>
    </row>
    <row r="797" spans="1:27" ht="15.75" customHeight="1" x14ac:dyDescent="0.2">
      <c r="A797" s="170"/>
      <c r="B797" s="170"/>
      <c r="C797" s="170"/>
      <c r="D797" s="170"/>
      <c r="E797" s="170"/>
      <c r="F797" s="170"/>
      <c r="G797" s="170"/>
      <c r="H797" s="170"/>
      <c r="I797" s="170"/>
      <c r="J797" s="170"/>
      <c r="K797" s="170"/>
      <c r="L797" s="170"/>
      <c r="M797" s="170"/>
      <c r="N797" s="170"/>
      <c r="O797" s="170"/>
      <c r="P797" s="170"/>
      <c r="Q797" s="170"/>
      <c r="R797" s="170"/>
      <c r="S797" s="170"/>
      <c r="T797" s="170"/>
      <c r="U797" s="170"/>
      <c r="V797" s="170"/>
      <c r="W797" s="170"/>
      <c r="X797" s="170"/>
      <c r="Y797" s="170"/>
      <c r="Z797" s="170"/>
      <c r="AA797" s="170"/>
    </row>
    <row r="798" spans="1:27" ht="15.75" customHeight="1" x14ac:dyDescent="0.2">
      <c r="A798" s="170"/>
      <c r="B798" s="170"/>
      <c r="C798" s="170"/>
      <c r="D798" s="170"/>
      <c r="E798" s="170"/>
      <c r="F798" s="170"/>
      <c r="G798" s="170"/>
      <c r="H798" s="170"/>
      <c r="I798" s="170"/>
      <c r="J798" s="170"/>
      <c r="K798" s="170"/>
      <c r="L798" s="170"/>
      <c r="M798" s="170"/>
      <c r="N798" s="170"/>
      <c r="O798" s="170"/>
      <c r="P798" s="170"/>
      <c r="Q798" s="170"/>
      <c r="R798" s="170"/>
      <c r="S798" s="170"/>
      <c r="T798" s="170"/>
      <c r="U798" s="170"/>
      <c r="V798" s="170"/>
      <c r="W798" s="170"/>
      <c r="X798" s="170"/>
      <c r="Y798" s="170"/>
      <c r="Z798" s="170"/>
      <c r="AA798" s="170"/>
    </row>
    <row r="799" spans="1:27" ht="15.75" customHeight="1" x14ac:dyDescent="0.2">
      <c r="A799" s="170"/>
      <c r="B799" s="170"/>
      <c r="C799" s="170"/>
      <c r="D799" s="170"/>
      <c r="E799" s="170"/>
      <c r="F799" s="170"/>
      <c r="G799" s="170"/>
      <c r="H799" s="170"/>
      <c r="I799" s="170"/>
      <c r="J799" s="170"/>
      <c r="K799" s="170"/>
      <c r="L799" s="170"/>
      <c r="M799" s="170"/>
      <c r="N799" s="170"/>
      <c r="O799" s="170"/>
      <c r="P799" s="170"/>
      <c r="Q799" s="170"/>
      <c r="R799" s="170"/>
      <c r="S799" s="170"/>
      <c r="T799" s="170"/>
      <c r="U799" s="170"/>
      <c r="V799" s="170"/>
      <c r="W799" s="170"/>
      <c r="X799" s="170"/>
      <c r="Y799" s="170"/>
      <c r="Z799" s="170"/>
      <c r="AA799" s="170"/>
    </row>
    <row r="800" spans="1:27" ht="15.75" customHeight="1" x14ac:dyDescent="0.2">
      <c r="A800" s="170"/>
      <c r="B800" s="170"/>
      <c r="C800" s="170"/>
      <c r="D800" s="170"/>
      <c r="E800" s="170"/>
      <c r="F800" s="170"/>
      <c r="G800" s="170"/>
      <c r="H800" s="170"/>
      <c r="I800" s="170"/>
      <c r="J800" s="170"/>
      <c r="K800" s="170"/>
      <c r="L800" s="170"/>
      <c r="M800" s="170"/>
      <c r="N800" s="170"/>
      <c r="O800" s="170"/>
      <c r="P800" s="170"/>
      <c r="Q800" s="170"/>
      <c r="R800" s="170"/>
      <c r="S800" s="170"/>
      <c r="T800" s="170"/>
      <c r="U800" s="170"/>
      <c r="V800" s="170"/>
      <c r="W800" s="170"/>
      <c r="X800" s="170"/>
      <c r="Y800" s="170"/>
      <c r="Z800" s="170"/>
      <c r="AA800" s="170"/>
    </row>
    <row r="801" spans="1:27" ht="15.75" customHeight="1" x14ac:dyDescent="0.2">
      <c r="A801" s="170"/>
      <c r="B801" s="170"/>
      <c r="C801" s="170"/>
      <c r="D801" s="170"/>
      <c r="E801" s="170"/>
      <c r="F801" s="170"/>
      <c r="G801" s="170"/>
      <c r="H801" s="170"/>
      <c r="I801" s="170"/>
      <c r="J801" s="170"/>
      <c r="K801" s="170"/>
      <c r="L801" s="170"/>
      <c r="M801" s="170"/>
      <c r="N801" s="170"/>
      <c r="O801" s="170"/>
      <c r="P801" s="170"/>
      <c r="Q801" s="170"/>
      <c r="R801" s="170"/>
      <c r="S801" s="170"/>
      <c r="T801" s="170"/>
      <c r="U801" s="170"/>
      <c r="V801" s="170"/>
      <c r="W801" s="170"/>
      <c r="X801" s="170"/>
      <c r="Y801" s="170"/>
      <c r="Z801" s="170"/>
      <c r="AA801" s="170"/>
    </row>
    <row r="802" spans="1:27" ht="15.75" customHeight="1" x14ac:dyDescent="0.2">
      <c r="A802" s="170"/>
      <c r="B802" s="170"/>
      <c r="C802" s="170"/>
      <c r="D802" s="170"/>
      <c r="E802" s="170"/>
      <c r="F802" s="170"/>
      <c r="G802" s="170"/>
      <c r="H802" s="170"/>
      <c r="I802" s="170"/>
      <c r="J802" s="170"/>
      <c r="K802" s="170"/>
      <c r="L802" s="170"/>
      <c r="M802" s="170"/>
      <c r="N802" s="170"/>
      <c r="O802" s="170"/>
      <c r="P802" s="170"/>
      <c r="Q802" s="170"/>
      <c r="R802" s="170"/>
      <c r="S802" s="170"/>
      <c r="T802" s="170"/>
      <c r="U802" s="170"/>
      <c r="V802" s="170"/>
      <c r="W802" s="170"/>
      <c r="X802" s="170"/>
      <c r="Y802" s="170"/>
      <c r="Z802" s="170"/>
      <c r="AA802" s="170"/>
    </row>
    <row r="803" spans="1:27" ht="15.75" customHeight="1" x14ac:dyDescent="0.2">
      <c r="A803" s="170"/>
      <c r="B803" s="170"/>
      <c r="C803" s="170"/>
      <c r="D803" s="170"/>
      <c r="E803" s="170"/>
      <c r="F803" s="170"/>
      <c r="G803" s="170"/>
      <c r="H803" s="170"/>
      <c r="I803" s="170"/>
      <c r="J803" s="170"/>
      <c r="K803" s="170"/>
      <c r="L803" s="170"/>
      <c r="M803" s="170"/>
      <c r="N803" s="170"/>
      <c r="O803" s="170"/>
      <c r="P803" s="170"/>
      <c r="Q803" s="170"/>
      <c r="R803" s="170"/>
      <c r="S803" s="170"/>
      <c r="T803" s="170"/>
      <c r="U803" s="170"/>
      <c r="V803" s="170"/>
      <c r="W803" s="170"/>
      <c r="X803" s="170"/>
      <c r="Y803" s="170"/>
      <c r="Z803" s="170"/>
      <c r="AA803" s="170"/>
    </row>
    <row r="804" spans="1:27" ht="15.75" customHeight="1" x14ac:dyDescent="0.2">
      <c r="A804" s="170"/>
      <c r="B804" s="170"/>
      <c r="C804" s="170"/>
      <c r="D804" s="170"/>
      <c r="E804" s="170"/>
      <c r="F804" s="170"/>
      <c r="G804" s="170"/>
      <c r="H804" s="170"/>
      <c r="I804" s="170"/>
      <c r="J804" s="170"/>
      <c r="K804" s="170"/>
      <c r="L804" s="170"/>
      <c r="M804" s="170"/>
      <c r="N804" s="170"/>
      <c r="O804" s="170"/>
      <c r="P804" s="170"/>
      <c r="Q804" s="170"/>
      <c r="R804" s="170"/>
      <c r="S804" s="170"/>
      <c r="T804" s="170"/>
      <c r="U804" s="170"/>
      <c r="V804" s="170"/>
      <c r="W804" s="170"/>
      <c r="X804" s="170"/>
      <c r="Y804" s="170"/>
      <c r="Z804" s="170"/>
      <c r="AA804" s="170"/>
    </row>
    <row r="805" spans="1:27" ht="15.75" customHeight="1" x14ac:dyDescent="0.2">
      <c r="A805" s="170"/>
      <c r="B805" s="170"/>
      <c r="C805" s="170"/>
      <c r="D805" s="170"/>
      <c r="E805" s="170"/>
      <c r="F805" s="170"/>
      <c r="G805" s="170"/>
      <c r="H805" s="170"/>
      <c r="I805" s="170"/>
      <c r="J805" s="170"/>
      <c r="K805" s="170"/>
      <c r="L805" s="170"/>
      <c r="M805" s="170"/>
      <c r="N805" s="170"/>
      <c r="O805" s="170"/>
      <c r="P805" s="170"/>
      <c r="Q805" s="170"/>
      <c r="R805" s="170"/>
      <c r="S805" s="170"/>
      <c r="T805" s="170"/>
      <c r="U805" s="170"/>
      <c r="V805" s="170"/>
      <c r="W805" s="170"/>
      <c r="X805" s="170"/>
      <c r="Y805" s="170"/>
      <c r="Z805" s="170"/>
      <c r="AA805" s="170"/>
    </row>
    <row r="806" spans="1:27" ht="15.75" customHeight="1" x14ac:dyDescent="0.2">
      <c r="A806" s="170"/>
      <c r="B806" s="170"/>
      <c r="C806" s="170"/>
      <c r="D806" s="170"/>
      <c r="E806" s="170"/>
      <c r="F806" s="170"/>
      <c r="G806" s="170"/>
      <c r="H806" s="170"/>
      <c r="I806" s="170"/>
      <c r="J806" s="170"/>
      <c r="K806" s="170"/>
      <c r="L806" s="170"/>
      <c r="M806" s="170"/>
      <c r="N806" s="170"/>
      <c r="O806" s="170"/>
      <c r="P806" s="170"/>
      <c r="Q806" s="170"/>
      <c r="R806" s="170"/>
      <c r="S806" s="170"/>
      <c r="T806" s="170"/>
      <c r="U806" s="170"/>
      <c r="V806" s="170"/>
      <c r="W806" s="170"/>
      <c r="X806" s="170"/>
      <c r="Y806" s="170"/>
      <c r="Z806" s="170"/>
      <c r="AA806" s="170"/>
    </row>
    <row r="807" spans="1:27" ht="15.75" customHeight="1" x14ac:dyDescent="0.2">
      <c r="A807" s="170"/>
      <c r="B807" s="170"/>
      <c r="C807" s="170"/>
      <c r="D807" s="170"/>
      <c r="E807" s="170"/>
      <c r="F807" s="170"/>
      <c r="G807" s="170"/>
      <c r="H807" s="170"/>
      <c r="I807" s="170"/>
      <c r="J807" s="170"/>
      <c r="K807" s="170"/>
      <c r="L807" s="170"/>
      <c r="M807" s="170"/>
      <c r="N807" s="170"/>
      <c r="O807" s="170"/>
      <c r="P807" s="170"/>
      <c r="Q807" s="170"/>
      <c r="R807" s="170"/>
      <c r="S807" s="170"/>
      <c r="T807" s="170"/>
      <c r="U807" s="170"/>
      <c r="V807" s="170"/>
      <c r="W807" s="170"/>
      <c r="X807" s="170"/>
      <c r="Y807" s="170"/>
      <c r="Z807" s="170"/>
      <c r="AA807" s="170"/>
    </row>
    <row r="808" spans="1:27" ht="15.75" customHeight="1" x14ac:dyDescent="0.2">
      <c r="A808" s="170"/>
      <c r="B808" s="170"/>
      <c r="C808" s="170"/>
      <c r="D808" s="170"/>
      <c r="E808" s="170"/>
      <c r="F808" s="170"/>
      <c r="G808" s="170"/>
      <c r="H808" s="170"/>
      <c r="I808" s="170"/>
      <c r="J808" s="170"/>
      <c r="K808" s="170"/>
      <c r="L808" s="170"/>
      <c r="M808" s="170"/>
      <c r="N808" s="170"/>
      <c r="O808" s="170"/>
      <c r="P808" s="170"/>
      <c r="Q808" s="170"/>
      <c r="R808" s="170"/>
      <c r="S808" s="170"/>
      <c r="T808" s="170"/>
      <c r="U808" s="170"/>
      <c r="V808" s="170"/>
      <c r="W808" s="170"/>
      <c r="X808" s="170"/>
      <c r="Y808" s="170"/>
      <c r="Z808" s="170"/>
      <c r="AA808" s="170"/>
    </row>
    <row r="809" spans="1:27" ht="15.75" customHeight="1" x14ac:dyDescent="0.2">
      <c r="A809" s="170"/>
      <c r="B809" s="170"/>
      <c r="C809" s="170"/>
      <c r="D809" s="170"/>
      <c r="E809" s="170"/>
      <c r="F809" s="170"/>
      <c r="G809" s="170"/>
      <c r="H809" s="170"/>
      <c r="I809" s="170"/>
      <c r="J809" s="170"/>
      <c r="K809" s="170"/>
      <c r="L809" s="170"/>
      <c r="M809" s="170"/>
      <c r="N809" s="170"/>
      <c r="O809" s="170"/>
      <c r="P809" s="170"/>
      <c r="Q809" s="170"/>
      <c r="R809" s="170"/>
      <c r="S809" s="170"/>
      <c r="T809" s="170"/>
      <c r="U809" s="170"/>
      <c r="V809" s="170"/>
      <c r="W809" s="170"/>
      <c r="X809" s="170"/>
      <c r="Y809" s="170"/>
      <c r="Z809" s="170"/>
      <c r="AA809" s="170"/>
    </row>
    <row r="810" spans="1:27" ht="15.75" customHeight="1" x14ac:dyDescent="0.2">
      <c r="A810" s="170"/>
      <c r="B810" s="170"/>
      <c r="C810" s="170"/>
      <c r="D810" s="170"/>
      <c r="E810" s="170"/>
      <c r="F810" s="170"/>
      <c r="G810" s="170"/>
      <c r="H810" s="170"/>
      <c r="I810" s="170"/>
      <c r="J810" s="170"/>
      <c r="K810" s="170"/>
      <c r="L810" s="170"/>
      <c r="M810" s="170"/>
      <c r="N810" s="170"/>
      <c r="O810" s="170"/>
      <c r="P810" s="170"/>
      <c r="Q810" s="170"/>
      <c r="R810" s="170"/>
      <c r="S810" s="170"/>
      <c r="T810" s="170"/>
      <c r="U810" s="170"/>
      <c r="V810" s="170"/>
      <c r="W810" s="170"/>
      <c r="X810" s="170"/>
      <c r="Y810" s="170"/>
      <c r="Z810" s="170"/>
      <c r="AA810" s="170"/>
    </row>
    <row r="811" spans="1:27" ht="15.75" customHeight="1" x14ac:dyDescent="0.2">
      <c r="A811" s="170"/>
      <c r="B811" s="170"/>
      <c r="C811" s="170"/>
      <c r="D811" s="170"/>
      <c r="E811" s="170"/>
      <c r="F811" s="170"/>
      <c r="G811" s="170"/>
      <c r="H811" s="170"/>
      <c r="I811" s="170"/>
      <c r="J811" s="170"/>
      <c r="K811" s="170"/>
      <c r="L811" s="170"/>
      <c r="M811" s="170"/>
      <c r="N811" s="170"/>
      <c r="O811" s="170"/>
      <c r="P811" s="170"/>
      <c r="Q811" s="170"/>
      <c r="R811" s="170"/>
      <c r="S811" s="170"/>
      <c r="T811" s="170"/>
      <c r="U811" s="170"/>
      <c r="V811" s="170"/>
      <c r="W811" s="170"/>
      <c r="X811" s="170"/>
      <c r="Y811" s="170"/>
      <c r="Z811" s="170"/>
      <c r="AA811" s="170"/>
    </row>
    <row r="812" spans="1:27" ht="15.75" customHeight="1" x14ac:dyDescent="0.2">
      <c r="A812" s="170"/>
      <c r="B812" s="170"/>
      <c r="C812" s="170"/>
      <c r="D812" s="170"/>
      <c r="E812" s="170"/>
      <c r="F812" s="170"/>
      <c r="G812" s="170"/>
      <c r="H812" s="170"/>
      <c r="I812" s="170"/>
      <c r="J812" s="170"/>
      <c r="K812" s="170"/>
      <c r="L812" s="170"/>
      <c r="M812" s="170"/>
      <c r="N812" s="170"/>
      <c r="O812" s="170"/>
      <c r="P812" s="170"/>
      <c r="Q812" s="170"/>
      <c r="R812" s="170"/>
      <c r="S812" s="170"/>
      <c r="T812" s="170"/>
      <c r="U812" s="170"/>
      <c r="V812" s="170"/>
      <c r="W812" s="170"/>
      <c r="X812" s="170"/>
      <c r="Y812" s="170"/>
      <c r="Z812" s="170"/>
      <c r="AA812" s="170"/>
    </row>
    <row r="813" spans="1:27" ht="15.75" customHeight="1" x14ac:dyDescent="0.2">
      <c r="A813" s="170"/>
      <c r="B813" s="170"/>
      <c r="C813" s="170"/>
      <c r="D813" s="170"/>
      <c r="E813" s="170"/>
      <c r="F813" s="170"/>
      <c r="G813" s="170"/>
      <c r="H813" s="170"/>
      <c r="I813" s="170"/>
      <c r="J813" s="170"/>
      <c r="K813" s="170"/>
      <c r="L813" s="170"/>
      <c r="M813" s="170"/>
      <c r="N813" s="170"/>
      <c r="O813" s="170"/>
      <c r="P813" s="170"/>
      <c r="Q813" s="170"/>
      <c r="R813" s="170"/>
      <c r="S813" s="170"/>
      <c r="T813" s="170"/>
      <c r="U813" s="170"/>
      <c r="V813" s="170"/>
      <c r="W813" s="170"/>
      <c r="X813" s="170"/>
      <c r="Y813" s="170"/>
      <c r="Z813" s="170"/>
      <c r="AA813" s="170"/>
    </row>
    <row r="814" spans="1:27" ht="15.75" customHeight="1" x14ac:dyDescent="0.2">
      <c r="A814" s="170"/>
      <c r="B814" s="170"/>
      <c r="C814" s="170"/>
      <c r="D814" s="170"/>
      <c r="E814" s="170"/>
      <c r="F814" s="170"/>
      <c r="G814" s="170"/>
      <c r="H814" s="170"/>
      <c r="I814" s="170"/>
      <c r="J814" s="170"/>
      <c r="K814" s="170"/>
      <c r="L814" s="170"/>
      <c r="M814" s="170"/>
      <c r="N814" s="170"/>
      <c r="O814" s="170"/>
      <c r="P814" s="170"/>
      <c r="Q814" s="170"/>
      <c r="R814" s="170"/>
      <c r="S814" s="170"/>
      <c r="T814" s="170"/>
      <c r="U814" s="170"/>
      <c r="V814" s="170"/>
      <c r="W814" s="170"/>
      <c r="X814" s="170"/>
      <c r="Y814" s="170"/>
      <c r="Z814" s="170"/>
      <c r="AA814" s="170"/>
    </row>
    <row r="815" spans="1:27" ht="15.75" customHeight="1" x14ac:dyDescent="0.2">
      <c r="A815" s="170"/>
      <c r="B815" s="170"/>
      <c r="C815" s="170"/>
      <c r="D815" s="170"/>
      <c r="E815" s="170"/>
      <c r="F815" s="170"/>
      <c r="G815" s="170"/>
      <c r="H815" s="170"/>
      <c r="I815" s="170"/>
      <c r="J815" s="170"/>
      <c r="K815" s="170"/>
      <c r="L815" s="170"/>
      <c r="M815" s="170"/>
      <c r="N815" s="170"/>
      <c r="O815" s="170"/>
      <c r="P815" s="170"/>
      <c r="Q815" s="170"/>
      <c r="R815" s="170"/>
      <c r="S815" s="170"/>
      <c r="T815" s="170"/>
      <c r="U815" s="170"/>
      <c r="V815" s="170"/>
      <c r="W815" s="170"/>
      <c r="X815" s="170"/>
      <c r="Y815" s="170"/>
      <c r="Z815" s="170"/>
      <c r="AA815" s="170"/>
    </row>
    <row r="816" spans="1:27" ht="15.75" customHeight="1" x14ac:dyDescent="0.2">
      <c r="A816" s="170"/>
      <c r="B816" s="170"/>
      <c r="C816" s="170"/>
      <c r="D816" s="170"/>
      <c r="E816" s="170"/>
      <c r="F816" s="170"/>
      <c r="G816" s="170"/>
      <c r="H816" s="170"/>
      <c r="I816" s="170"/>
      <c r="J816" s="170"/>
      <c r="K816" s="170"/>
      <c r="L816" s="170"/>
      <c r="M816" s="170"/>
      <c r="N816" s="170"/>
      <c r="O816" s="170"/>
      <c r="P816" s="170"/>
      <c r="Q816" s="170"/>
      <c r="R816" s="170"/>
      <c r="S816" s="170"/>
      <c r="T816" s="170"/>
      <c r="U816" s="170"/>
      <c r="V816" s="170"/>
      <c r="W816" s="170"/>
      <c r="X816" s="170"/>
      <c r="Y816" s="170"/>
      <c r="Z816" s="170"/>
      <c r="AA816" s="170"/>
    </row>
    <row r="817" spans="1:27" ht="15.75" customHeight="1" x14ac:dyDescent="0.2">
      <c r="A817" s="170"/>
      <c r="B817" s="170"/>
      <c r="C817" s="170"/>
      <c r="D817" s="170"/>
      <c r="E817" s="170"/>
      <c r="F817" s="170"/>
      <c r="G817" s="170"/>
      <c r="H817" s="170"/>
      <c r="I817" s="170"/>
      <c r="J817" s="170"/>
      <c r="K817" s="170"/>
      <c r="L817" s="170"/>
      <c r="M817" s="170"/>
      <c r="N817" s="170"/>
      <c r="O817" s="170"/>
      <c r="P817" s="170"/>
      <c r="Q817" s="170"/>
      <c r="R817" s="170"/>
      <c r="S817" s="170"/>
      <c r="T817" s="170"/>
      <c r="U817" s="170"/>
      <c r="V817" s="170"/>
      <c r="W817" s="170"/>
      <c r="X817" s="170"/>
      <c r="Y817" s="170"/>
      <c r="Z817" s="170"/>
      <c r="AA817" s="170"/>
    </row>
    <row r="818" spans="1:27" ht="15.75" customHeight="1" x14ac:dyDescent="0.2">
      <c r="A818" s="170"/>
      <c r="B818" s="170"/>
      <c r="C818" s="170"/>
      <c r="D818" s="170"/>
      <c r="E818" s="170"/>
      <c r="F818" s="170"/>
      <c r="G818" s="170"/>
      <c r="H818" s="170"/>
      <c r="I818" s="170"/>
      <c r="J818" s="170"/>
      <c r="K818" s="170"/>
      <c r="L818" s="170"/>
      <c r="M818" s="170"/>
      <c r="N818" s="170"/>
      <c r="O818" s="170"/>
      <c r="P818" s="170"/>
      <c r="Q818" s="170"/>
      <c r="R818" s="170"/>
      <c r="S818" s="170"/>
      <c r="T818" s="170"/>
      <c r="U818" s="170"/>
      <c r="V818" s="170"/>
      <c r="W818" s="170"/>
      <c r="X818" s="170"/>
      <c r="Y818" s="170"/>
      <c r="Z818" s="170"/>
      <c r="AA818" s="170"/>
    </row>
    <row r="819" spans="1:27" ht="15.75" customHeight="1" x14ac:dyDescent="0.2">
      <c r="A819" s="170"/>
      <c r="B819" s="170"/>
      <c r="C819" s="170"/>
      <c r="D819" s="170"/>
      <c r="E819" s="170"/>
      <c r="F819" s="170"/>
      <c r="G819" s="170"/>
      <c r="H819" s="170"/>
      <c r="I819" s="170"/>
      <c r="J819" s="170"/>
      <c r="K819" s="170"/>
      <c r="L819" s="170"/>
      <c r="M819" s="170"/>
      <c r="N819" s="170"/>
      <c r="O819" s="170"/>
      <c r="P819" s="170"/>
      <c r="Q819" s="170"/>
      <c r="R819" s="170"/>
      <c r="S819" s="170"/>
      <c r="T819" s="170"/>
      <c r="U819" s="170"/>
      <c r="V819" s="170"/>
      <c r="W819" s="170"/>
      <c r="X819" s="170"/>
      <c r="Y819" s="170"/>
      <c r="Z819" s="170"/>
      <c r="AA819" s="170"/>
    </row>
    <row r="820" spans="1:27" ht="15.75" customHeight="1" x14ac:dyDescent="0.2">
      <c r="A820" s="170"/>
      <c r="B820" s="170"/>
      <c r="C820" s="170"/>
      <c r="D820" s="170"/>
      <c r="E820" s="170"/>
      <c r="F820" s="170"/>
      <c r="G820" s="170"/>
      <c r="H820" s="170"/>
      <c r="I820" s="170"/>
      <c r="J820" s="170"/>
      <c r="K820" s="170"/>
      <c r="L820" s="170"/>
      <c r="M820" s="170"/>
      <c r="N820" s="170"/>
      <c r="O820" s="170"/>
      <c r="P820" s="170"/>
      <c r="Q820" s="170"/>
      <c r="R820" s="170"/>
      <c r="S820" s="170"/>
      <c r="T820" s="170"/>
      <c r="U820" s="170"/>
      <c r="V820" s="170"/>
      <c r="W820" s="170"/>
      <c r="X820" s="170"/>
      <c r="Y820" s="170"/>
      <c r="Z820" s="170"/>
      <c r="AA820" s="170"/>
    </row>
    <row r="821" spans="1:27" ht="15.75" customHeight="1" x14ac:dyDescent="0.2">
      <c r="A821" s="170"/>
      <c r="B821" s="170"/>
      <c r="C821" s="170"/>
      <c r="D821" s="170"/>
      <c r="E821" s="170"/>
      <c r="F821" s="170"/>
      <c r="G821" s="170"/>
      <c r="H821" s="170"/>
      <c r="I821" s="170"/>
      <c r="J821" s="170"/>
      <c r="K821" s="170"/>
      <c r="L821" s="170"/>
      <c r="M821" s="170"/>
      <c r="N821" s="170"/>
      <c r="O821" s="170"/>
      <c r="P821" s="170"/>
      <c r="Q821" s="170"/>
      <c r="R821" s="170"/>
      <c r="S821" s="170"/>
      <c r="T821" s="170"/>
      <c r="U821" s="170"/>
      <c r="V821" s="170"/>
      <c r="W821" s="170"/>
      <c r="X821" s="170"/>
      <c r="Y821" s="170"/>
      <c r="Z821" s="170"/>
      <c r="AA821" s="170"/>
    </row>
    <row r="822" spans="1:27" ht="15.75" customHeight="1" x14ac:dyDescent="0.2">
      <c r="A822" s="170"/>
      <c r="B822" s="170"/>
      <c r="C822" s="170"/>
      <c r="D822" s="170"/>
      <c r="E822" s="170"/>
      <c r="F822" s="170"/>
      <c r="G822" s="170"/>
      <c r="H822" s="170"/>
      <c r="I822" s="170"/>
      <c r="J822" s="170"/>
      <c r="K822" s="170"/>
      <c r="L822" s="170"/>
      <c r="M822" s="170"/>
      <c r="N822" s="170"/>
      <c r="O822" s="170"/>
      <c r="P822" s="170"/>
      <c r="Q822" s="170"/>
      <c r="R822" s="170"/>
      <c r="S822" s="170"/>
      <c r="T822" s="170"/>
      <c r="U822" s="170"/>
      <c r="V822" s="170"/>
      <c r="W822" s="170"/>
      <c r="X822" s="170"/>
      <c r="Y822" s="170"/>
      <c r="Z822" s="170"/>
      <c r="AA822" s="170"/>
    </row>
    <row r="823" spans="1:27" ht="15.75" customHeight="1" x14ac:dyDescent="0.2">
      <c r="A823" s="170"/>
      <c r="B823" s="170"/>
      <c r="C823" s="170"/>
      <c r="D823" s="170"/>
      <c r="E823" s="170"/>
      <c r="F823" s="170"/>
      <c r="G823" s="170"/>
      <c r="H823" s="170"/>
      <c r="I823" s="170"/>
      <c r="J823" s="170"/>
      <c r="K823" s="170"/>
      <c r="L823" s="170"/>
      <c r="M823" s="170"/>
      <c r="N823" s="170"/>
      <c r="O823" s="170"/>
      <c r="P823" s="170"/>
      <c r="Q823" s="170"/>
      <c r="R823" s="170"/>
      <c r="S823" s="170"/>
      <c r="T823" s="170"/>
      <c r="U823" s="170"/>
      <c r="V823" s="170"/>
      <c r="W823" s="170"/>
      <c r="X823" s="170"/>
      <c r="Y823" s="170"/>
      <c r="Z823" s="170"/>
      <c r="AA823" s="170"/>
    </row>
    <row r="824" spans="1:27" ht="15.75" customHeight="1" x14ac:dyDescent="0.2">
      <c r="A824" s="170"/>
      <c r="B824" s="170"/>
      <c r="C824" s="170"/>
      <c r="D824" s="170"/>
      <c r="E824" s="170"/>
      <c r="F824" s="170"/>
      <c r="G824" s="170"/>
      <c r="H824" s="170"/>
      <c r="I824" s="170"/>
      <c r="J824" s="170"/>
      <c r="K824" s="170"/>
      <c r="L824" s="170"/>
      <c r="M824" s="170"/>
      <c r="N824" s="170"/>
      <c r="O824" s="170"/>
      <c r="P824" s="170"/>
      <c r="Q824" s="170"/>
      <c r="R824" s="170"/>
      <c r="S824" s="170"/>
      <c r="T824" s="170"/>
      <c r="U824" s="170"/>
      <c r="V824" s="170"/>
      <c r="W824" s="170"/>
      <c r="X824" s="170"/>
      <c r="Y824" s="170"/>
      <c r="Z824" s="170"/>
      <c r="AA824" s="170"/>
    </row>
    <row r="825" spans="1:27" ht="15.75" customHeight="1" x14ac:dyDescent="0.2">
      <c r="A825" s="170"/>
      <c r="B825" s="170"/>
      <c r="C825" s="170"/>
      <c r="D825" s="170"/>
      <c r="E825" s="170"/>
      <c r="F825" s="170"/>
      <c r="G825" s="170"/>
      <c r="H825" s="170"/>
      <c r="I825" s="170"/>
      <c r="J825" s="170"/>
      <c r="K825" s="170"/>
      <c r="L825" s="170"/>
      <c r="M825" s="170"/>
      <c r="N825" s="170"/>
      <c r="O825" s="170"/>
      <c r="P825" s="170"/>
      <c r="Q825" s="170"/>
      <c r="R825" s="170"/>
      <c r="S825" s="170"/>
      <c r="T825" s="170"/>
      <c r="U825" s="170"/>
      <c r="V825" s="170"/>
      <c r="W825" s="170"/>
      <c r="X825" s="170"/>
      <c r="Y825" s="170"/>
      <c r="Z825" s="170"/>
      <c r="AA825" s="170"/>
    </row>
    <row r="826" spans="1:27" ht="15.75" customHeight="1" x14ac:dyDescent="0.2">
      <c r="A826" s="170"/>
      <c r="B826" s="170"/>
      <c r="C826" s="170"/>
      <c r="D826" s="170"/>
      <c r="E826" s="170"/>
      <c r="F826" s="170"/>
      <c r="G826" s="170"/>
      <c r="H826" s="170"/>
      <c r="I826" s="170"/>
      <c r="J826" s="170"/>
      <c r="K826" s="170"/>
      <c r="L826" s="170"/>
      <c r="M826" s="170"/>
      <c r="N826" s="170"/>
      <c r="O826" s="170"/>
      <c r="P826" s="170"/>
      <c r="Q826" s="170"/>
      <c r="R826" s="170"/>
      <c r="S826" s="170"/>
      <c r="T826" s="170"/>
      <c r="U826" s="170"/>
      <c r="V826" s="170"/>
      <c r="W826" s="170"/>
      <c r="X826" s="170"/>
      <c r="Y826" s="170"/>
      <c r="Z826" s="170"/>
      <c r="AA826" s="170"/>
    </row>
    <row r="827" spans="1:27" ht="15.75" customHeight="1" x14ac:dyDescent="0.2">
      <c r="A827" s="170"/>
      <c r="B827" s="170"/>
      <c r="C827" s="170"/>
      <c r="D827" s="170"/>
      <c r="E827" s="170"/>
      <c r="F827" s="170"/>
      <c r="G827" s="170"/>
      <c r="H827" s="170"/>
      <c r="I827" s="170"/>
      <c r="J827" s="170"/>
      <c r="K827" s="170"/>
      <c r="L827" s="170"/>
      <c r="M827" s="170"/>
      <c r="N827" s="170"/>
      <c r="O827" s="170"/>
      <c r="P827" s="170"/>
      <c r="Q827" s="170"/>
      <c r="R827" s="170"/>
      <c r="S827" s="170"/>
      <c r="T827" s="170"/>
      <c r="U827" s="170"/>
      <c r="V827" s="170"/>
      <c r="W827" s="170"/>
      <c r="X827" s="170"/>
      <c r="Y827" s="170"/>
      <c r="Z827" s="170"/>
      <c r="AA827" s="170"/>
    </row>
    <row r="828" spans="1:27" ht="15.75" customHeight="1" x14ac:dyDescent="0.2">
      <c r="A828" s="170"/>
      <c r="B828" s="170"/>
      <c r="C828" s="170"/>
      <c r="D828" s="170"/>
      <c r="E828" s="170"/>
      <c r="F828" s="170"/>
      <c r="G828" s="170"/>
      <c r="H828" s="170"/>
      <c r="I828" s="170"/>
      <c r="J828" s="170"/>
      <c r="K828" s="170"/>
      <c r="L828" s="170"/>
      <c r="M828" s="170"/>
      <c r="N828" s="170"/>
      <c r="O828" s="170"/>
      <c r="P828" s="170"/>
      <c r="Q828" s="170"/>
      <c r="R828" s="170"/>
      <c r="S828" s="170"/>
      <c r="T828" s="170"/>
      <c r="U828" s="170"/>
      <c r="V828" s="170"/>
      <c r="W828" s="170"/>
      <c r="X828" s="170"/>
      <c r="Y828" s="170"/>
      <c r="Z828" s="170"/>
      <c r="AA828" s="170"/>
    </row>
    <row r="829" spans="1:27" ht="15.75" customHeight="1" x14ac:dyDescent="0.2">
      <c r="A829" s="170"/>
      <c r="B829" s="170"/>
      <c r="C829" s="170"/>
      <c r="D829" s="170"/>
      <c r="E829" s="170"/>
      <c r="F829" s="170"/>
      <c r="G829" s="170"/>
      <c r="H829" s="170"/>
      <c r="I829" s="170"/>
      <c r="J829" s="170"/>
      <c r="K829" s="170"/>
      <c r="L829" s="170"/>
      <c r="M829" s="170"/>
      <c r="N829" s="170"/>
      <c r="O829" s="170"/>
      <c r="P829" s="170"/>
      <c r="Q829" s="170"/>
      <c r="R829" s="170"/>
      <c r="S829" s="170"/>
      <c r="T829" s="170"/>
      <c r="U829" s="170"/>
      <c r="V829" s="170"/>
      <c r="W829" s="170"/>
      <c r="X829" s="170"/>
      <c r="Y829" s="170"/>
      <c r="Z829" s="170"/>
      <c r="AA829" s="170"/>
    </row>
    <row r="830" spans="1:27" ht="15.75" customHeight="1" x14ac:dyDescent="0.2">
      <c r="A830" s="170"/>
      <c r="B830" s="170"/>
      <c r="C830" s="170"/>
      <c r="D830" s="170"/>
      <c r="E830" s="170"/>
      <c r="F830" s="170"/>
      <c r="G830" s="170"/>
      <c r="H830" s="170"/>
      <c r="I830" s="170"/>
      <c r="J830" s="170"/>
      <c r="K830" s="170"/>
      <c r="L830" s="170"/>
      <c r="M830" s="170"/>
      <c r="N830" s="170"/>
      <c r="O830" s="170"/>
      <c r="P830" s="170"/>
      <c r="Q830" s="170"/>
      <c r="R830" s="170"/>
      <c r="S830" s="170"/>
      <c r="T830" s="170"/>
      <c r="U830" s="170"/>
      <c r="V830" s="170"/>
      <c r="W830" s="170"/>
      <c r="X830" s="170"/>
      <c r="Y830" s="170"/>
      <c r="Z830" s="170"/>
      <c r="AA830" s="170"/>
    </row>
    <row r="831" spans="1:27" ht="15.75" customHeight="1" x14ac:dyDescent="0.2">
      <c r="A831" s="170"/>
      <c r="B831" s="170"/>
      <c r="C831" s="170"/>
      <c r="D831" s="170"/>
      <c r="E831" s="170"/>
      <c r="F831" s="170"/>
      <c r="G831" s="170"/>
      <c r="H831" s="170"/>
      <c r="I831" s="170"/>
      <c r="J831" s="170"/>
      <c r="K831" s="170"/>
      <c r="L831" s="170"/>
      <c r="M831" s="170"/>
      <c r="N831" s="170"/>
      <c r="O831" s="170"/>
      <c r="P831" s="170"/>
      <c r="Q831" s="170"/>
      <c r="R831" s="170"/>
      <c r="S831" s="170"/>
      <c r="T831" s="170"/>
      <c r="U831" s="170"/>
      <c r="V831" s="170"/>
      <c r="W831" s="170"/>
      <c r="X831" s="170"/>
      <c r="Y831" s="170"/>
      <c r="Z831" s="170"/>
      <c r="AA831" s="170"/>
    </row>
    <row r="832" spans="1:27" ht="15.75" customHeight="1" x14ac:dyDescent="0.2">
      <c r="A832" s="170"/>
      <c r="B832" s="170"/>
      <c r="C832" s="170"/>
      <c r="D832" s="170"/>
      <c r="E832" s="170"/>
      <c r="F832" s="170"/>
      <c r="G832" s="170"/>
      <c r="H832" s="170"/>
      <c r="I832" s="170"/>
      <c r="J832" s="170"/>
      <c r="K832" s="170"/>
      <c r="L832" s="170"/>
      <c r="M832" s="170"/>
      <c r="N832" s="170"/>
      <c r="O832" s="170"/>
      <c r="P832" s="170"/>
      <c r="Q832" s="170"/>
      <c r="R832" s="170"/>
      <c r="S832" s="170"/>
      <c r="T832" s="170"/>
      <c r="U832" s="170"/>
      <c r="V832" s="170"/>
      <c r="W832" s="170"/>
      <c r="X832" s="170"/>
      <c r="Y832" s="170"/>
      <c r="Z832" s="170"/>
      <c r="AA832" s="170"/>
    </row>
    <row r="833" spans="1:27" ht="15.75" customHeight="1" x14ac:dyDescent="0.2">
      <c r="A833" s="170"/>
      <c r="B833" s="170"/>
      <c r="C833" s="170"/>
      <c r="D833" s="170"/>
      <c r="E833" s="170"/>
      <c r="F833" s="170"/>
      <c r="G833" s="170"/>
      <c r="H833" s="170"/>
      <c r="I833" s="170"/>
      <c r="J833" s="170"/>
      <c r="K833" s="170"/>
      <c r="L833" s="170"/>
      <c r="M833" s="170"/>
      <c r="N833" s="170"/>
      <c r="O833" s="170"/>
      <c r="P833" s="170"/>
      <c r="Q833" s="170"/>
      <c r="R833" s="170"/>
      <c r="S833" s="170"/>
      <c r="T833" s="170"/>
      <c r="U833" s="170"/>
      <c r="V833" s="170"/>
      <c r="W833" s="170"/>
      <c r="X833" s="170"/>
      <c r="Y833" s="170"/>
      <c r="Z833" s="170"/>
      <c r="AA833" s="170"/>
    </row>
    <row r="834" spans="1:27" ht="15.75" customHeight="1" x14ac:dyDescent="0.2">
      <c r="A834" s="170"/>
      <c r="B834" s="170"/>
      <c r="C834" s="170"/>
      <c r="D834" s="170"/>
      <c r="E834" s="170"/>
      <c r="F834" s="170"/>
      <c r="G834" s="170"/>
      <c r="H834" s="170"/>
      <c r="I834" s="170"/>
      <c r="J834" s="170"/>
      <c r="K834" s="170"/>
      <c r="L834" s="170"/>
      <c r="M834" s="170"/>
      <c r="N834" s="170"/>
      <c r="O834" s="170"/>
      <c r="P834" s="170"/>
      <c r="Q834" s="170"/>
      <c r="R834" s="170"/>
      <c r="S834" s="170"/>
      <c r="T834" s="170"/>
      <c r="U834" s="170"/>
      <c r="V834" s="170"/>
      <c r="W834" s="170"/>
      <c r="X834" s="170"/>
      <c r="Y834" s="170"/>
      <c r="Z834" s="170"/>
      <c r="AA834" s="170"/>
    </row>
    <row r="835" spans="1:27" ht="15.75" customHeight="1" x14ac:dyDescent="0.2">
      <c r="A835" s="170"/>
      <c r="B835" s="170"/>
      <c r="C835" s="170"/>
      <c r="D835" s="170"/>
      <c r="E835" s="170"/>
      <c r="F835" s="170"/>
      <c r="G835" s="170"/>
      <c r="H835" s="170"/>
      <c r="I835" s="170"/>
      <c r="J835" s="170"/>
      <c r="K835" s="170"/>
      <c r="L835" s="170"/>
      <c r="M835" s="170"/>
      <c r="N835" s="170"/>
      <c r="O835" s="170"/>
      <c r="P835" s="170"/>
      <c r="Q835" s="170"/>
      <c r="R835" s="170"/>
      <c r="S835" s="170"/>
      <c r="T835" s="170"/>
      <c r="U835" s="170"/>
      <c r="V835" s="170"/>
      <c r="W835" s="170"/>
      <c r="X835" s="170"/>
      <c r="Y835" s="170"/>
      <c r="Z835" s="170"/>
      <c r="AA835" s="170"/>
    </row>
    <row r="836" spans="1:27" ht="15.75" customHeight="1" x14ac:dyDescent="0.2">
      <c r="A836" s="170"/>
      <c r="B836" s="170"/>
      <c r="C836" s="170"/>
      <c r="D836" s="170"/>
      <c r="E836" s="170"/>
      <c r="F836" s="170"/>
      <c r="G836" s="170"/>
      <c r="H836" s="170"/>
      <c r="I836" s="170"/>
      <c r="J836" s="170"/>
      <c r="K836" s="170"/>
      <c r="L836" s="170"/>
      <c r="M836" s="170"/>
      <c r="N836" s="170"/>
      <c r="O836" s="170"/>
      <c r="P836" s="170"/>
      <c r="Q836" s="170"/>
      <c r="R836" s="170"/>
      <c r="S836" s="170"/>
      <c r="T836" s="170"/>
      <c r="U836" s="170"/>
      <c r="V836" s="170"/>
      <c r="W836" s="170"/>
      <c r="X836" s="170"/>
      <c r="Y836" s="170"/>
      <c r="Z836" s="170"/>
      <c r="AA836" s="170"/>
    </row>
    <row r="837" spans="1:27" ht="15.75" customHeight="1" x14ac:dyDescent="0.2">
      <c r="A837" s="170"/>
      <c r="B837" s="170"/>
      <c r="C837" s="170"/>
      <c r="D837" s="170"/>
      <c r="E837" s="170"/>
      <c r="F837" s="170"/>
      <c r="G837" s="170"/>
      <c r="H837" s="170"/>
      <c r="I837" s="170"/>
      <c r="J837" s="170"/>
      <c r="K837" s="170"/>
      <c r="L837" s="170"/>
      <c r="M837" s="170"/>
      <c r="N837" s="170"/>
      <c r="O837" s="170"/>
      <c r="P837" s="170"/>
      <c r="Q837" s="170"/>
      <c r="R837" s="170"/>
      <c r="S837" s="170"/>
      <c r="T837" s="170"/>
      <c r="U837" s="170"/>
      <c r="V837" s="170"/>
      <c r="W837" s="170"/>
      <c r="X837" s="170"/>
      <c r="Y837" s="170"/>
      <c r="Z837" s="170"/>
      <c r="AA837" s="170"/>
    </row>
    <row r="838" spans="1:27" ht="15.75" customHeight="1" x14ac:dyDescent="0.2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  <c r="K838" s="170"/>
      <c r="L838" s="170"/>
      <c r="M838" s="170"/>
      <c r="N838" s="170"/>
      <c r="O838" s="170"/>
      <c r="P838" s="170"/>
      <c r="Q838" s="170"/>
      <c r="R838" s="170"/>
      <c r="S838" s="170"/>
      <c r="T838" s="170"/>
      <c r="U838" s="170"/>
      <c r="V838" s="170"/>
      <c r="W838" s="170"/>
      <c r="X838" s="170"/>
      <c r="Y838" s="170"/>
      <c r="Z838" s="170"/>
      <c r="AA838" s="170"/>
    </row>
    <row r="839" spans="1:27" ht="15.75" customHeight="1" x14ac:dyDescent="0.2">
      <c r="A839" s="170"/>
      <c r="B839" s="170"/>
      <c r="C839" s="170"/>
      <c r="D839" s="170"/>
      <c r="E839" s="170"/>
      <c r="F839" s="170"/>
      <c r="G839" s="170"/>
      <c r="H839" s="170"/>
      <c r="I839" s="170"/>
      <c r="J839" s="170"/>
      <c r="K839" s="170"/>
      <c r="L839" s="170"/>
      <c r="M839" s="170"/>
      <c r="N839" s="170"/>
      <c r="O839" s="170"/>
      <c r="P839" s="170"/>
      <c r="Q839" s="170"/>
      <c r="R839" s="170"/>
      <c r="S839" s="170"/>
      <c r="T839" s="170"/>
      <c r="U839" s="170"/>
      <c r="V839" s="170"/>
      <c r="W839" s="170"/>
      <c r="X839" s="170"/>
      <c r="Y839" s="170"/>
      <c r="Z839" s="170"/>
      <c r="AA839" s="170"/>
    </row>
    <row r="840" spans="1:27" ht="15.75" customHeight="1" x14ac:dyDescent="0.2">
      <c r="A840" s="170"/>
      <c r="B840" s="170"/>
      <c r="C840" s="170"/>
      <c r="D840" s="170"/>
      <c r="E840" s="170"/>
      <c r="F840" s="170"/>
      <c r="G840" s="170"/>
      <c r="H840" s="170"/>
      <c r="I840" s="170"/>
      <c r="J840" s="170"/>
      <c r="K840" s="170"/>
      <c r="L840" s="170"/>
      <c r="M840" s="170"/>
      <c r="N840" s="170"/>
      <c r="O840" s="170"/>
      <c r="P840" s="170"/>
      <c r="Q840" s="170"/>
      <c r="R840" s="170"/>
      <c r="S840" s="170"/>
      <c r="T840" s="170"/>
      <c r="U840" s="170"/>
      <c r="V840" s="170"/>
      <c r="W840" s="170"/>
      <c r="X840" s="170"/>
      <c r="Y840" s="170"/>
      <c r="Z840" s="170"/>
      <c r="AA840" s="170"/>
    </row>
    <row r="841" spans="1:27" ht="15.75" customHeight="1" x14ac:dyDescent="0.2">
      <c r="A841" s="170"/>
      <c r="B841" s="170"/>
      <c r="C841" s="170"/>
      <c r="D841" s="170"/>
      <c r="E841" s="170"/>
      <c r="F841" s="170"/>
      <c r="G841" s="170"/>
      <c r="H841" s="170"/>
      <c r="I841" s="170"/>
      <c r="J841" s="170"/>
      <c r="K841" s="170"/>
      <c r="L841" s="170"/>
      <c r="M841" s="170"/>
      <c r="N841" s="170"/>
      <c r="O841" s="170"/>
      <c r="P841" s="170"/>
      <c r="Q841" s="170"/>
      <c r="R841" s="170"/>
      <c r="S841" s="170"/>
      <c r="T841" s="170"/>
      <c r="U841" s="170"/>
      <c r="V841" s="170"/>
      <c r="W841" s="170"/>
      <c r="X841" s="170"/>
      <c r="Y841" s="170"/>
      <c r="Z841" s="170"/>
      <c r="AA841" s="170"/>
    </row>
    <row r="842" spans="1:27" ht="15.75" customHeight="1" x14ac:dyDescent="0.2">
      <c r="A842" s="170"/>
      <c r="B842" s="170"/>
      <c r="C842" s="170"/>
      <c r="D842" s="170"/>
      <c r="E842" s="170"/>
      <c r="F842" s="170"/>
      <c r="G842" s="170"/>
      <c r="H842" s="170"/>
      <c r="I842" s="170"/>
      <c r="J842" s="170"/>
      <c r="K842" s="170"/>
      <c r="L842" s="170"/>
      <c r="M842" s="170"/>
      <c r="N842" s="170"/>
      <c r="O842" s="170"/>
      <c r="P842" s="170"/>
      <c r="Q842" s="170"/>
      <c r="R842" s="170"/>
      <c r="S842" s="170"/>
      <c r="T842" s="170"/>
      <c r="U842" s="170"/>
      <c r="V842" s="170"/>
      <c r="W842" s="170"/>
      <c r="X842" s="170"/>
      <c r="Y842" s="170"/>
      <c r="Z842" s="170"/>
      <c r="AA842" s="170"/>
    </row>
    <row r="843" spans="1:27" ht="15.75" customHeight="1" x14ac:dyDescent="0.2">
      <c r="A843" s="170"/>
      <c r="B843" s="170"/>
      <c r="C843" s="170"/>
      <c r="D843" s="170"/>
      <c r="E843" s="170"/>
      <c r="F843" s="170"/>
      <c r="G843" s="170"/>
      <c r="H843" s="170"/>
      <c r="I843" s="170"/>
      <c r="J843" s="170"/>
      <c r="K843" s="170"/>
      <c r="L843" s="170"/>
      <c r="M843" s="170"/>
      <c r="N843" s="170"/>
      <c r="O843" s="170"/>
      <c r="P843" s="170"/>
      <c r="Q843" s="170"/>
      <c r="R843" s="170"/>
      <c r="S843" s="170"/>
      <c r="T843" s="170"/>
      <c r="U843" s="170"/>
      <c r="V843" s="170"/>
      <c r="W843" s="170"/>
      <c r="X843" s="170"/>
      <c r="Y843" s="170"/>
      <c r="Z843" s="170"/>
      <c r="AA843" s="170"/>
    </row>
    <row r="844" spans="1:27" ht="15.75" customHeight="1" x14ac:dyDescent="0.2">
      <c r="A844" s="170"/>
      <c r="B844" s="170"/>
      <c r="C844" s="170"/>
      <c r="D844" s="170"/>
      <c r="E844" s="170"/>
      <c r="F844" s="170"/>
      <c r="G844" s="170"/>
      <c r="H844" s="170"/>
      <c r="I844" s="170"/>
      <c r="J844" s="170"/>
      <c r="K844" s="170"/>
      <c r="L844" s="170"/>
      <c r="M844" s="170"/>
      <c r="N844" s="170"/>
      <c r="O844" s="170"/>
      <c r="P844" s="170"/>
      <c r="Q844" s="170"/>
      <c r="R844" s="170"/>
      <c r="S844" s="170"/>
      <c r="T844" s="170"/>
      <c r="U844" s="170"/>
      <c r="V844" s="170"/>
      <c r="W844" s="170"/>
      <c r="X844" s="170"/>
      <c r="Y844" s="170"/>
      <c r="Z844" s="170"/>
      <c r="AA844" s="170"/>
    </row>
    <row r="845" spans="1:27" ht="15.75" customHeight="1" x14ac:dyDescent="0.2">
      <c r="A845" s="170"/>
      <c r="B845" s="170"/>
      <c r="C845" s="170"/>
      <c r="D845" s="170"/>
      <c r="E845" s="170"/>
      <c r="F845" s="170"/>
      <c r="G845" s="170"/>
      <c r="H845" s="170"/>
      <c r="I845" s="170"/>
      <c r="J845" s="170"/>
      <c r="K845" s="170"/>
      <c r="L845" s="170"/>
      <c r="M845" s="170"/>
      <c r="N845" s="170"/>
      <c r="O845" s="170"/>
      <c r="P845" s="170"/>
      <c r="Q845" s="170"/>
      <c r="R845" s="170"/>
      <c r="S845" s="170"/>
      <c r="T845" s="170"/>
      <c r="U845" s="170"/>
      <c r="V845" s="170"/>
      <c r="W845" s="170"/>
      <c r="X845" s="170"/>
      <c r="Y845" s="170"/>
      <c r="Z845" s="170"/>
      <c r="AA845" s="170"/>
    </row>
    <row r="846" spans="1:27" ht="15.75" customHeight="1" x14ac:dyDescent="0.2">
      <c r="A846" s="170"/>
      <c r="B846" s="170"/>
      <c r="C846" s="170"/>
      <c r="D846" s="170"/>
      <c r="E846" s="170"/>
      <c r="F846" s="170"/>
      <c r="G846" s="170"/>
      <c r="H846" s="170"/>
      <c r="I846" s="170"/>
      <c r="J846" s="170"/>
      <c r="K846" s="170"/>
      <c r="L846" s="170"/>
      <c r="M846" s="170"/>
      <c r="N846" s="170"/>
      <c r="O846" s="170"/>
      <c r="P846" s="170"/>
      <c r="Q846" s="170"/>
      <c r="R846" s="170"/>
      <c r="S846" s="170"/>
      <c r="T846" s="170"/>
      <c r="U846" s="170"/>
      <c r="V846" s="170"/>
      <c r="W846" s="170"/>
      <c r="X846" s="170"/>
      <c r="Y846" s="170"/>
      <c r="Z846" s="170"/>
      <c r="AA846" s="170"/>
    </row>
    <row r="847" spans="1:27" ht="15.75" customHeight="1" x14ac:dyDescent="0.2">
      <c r="A847" s="170"/>
      <c r="B847" s="170"/>
      <c r="C847" s="170"/>
      <c r="D847" s="170"/>
      <c r="E847" s="170"/>
      <c r="F847" s="170"/>
      <c r="G847" s="170"/>
      <c r="H847" s="170"/>
      <c r="I847" s="170"/>
      <c r="J847" s="170"/>
      <c r="K847" s="170"/>
      <c r="L847" s="170"/>
      <c r="M847" s="170"/>
      <c r="N847" s="170"/>
      <c r="O847" s="170"/>
      <c r="P847" s="170"/>
      <c r="Q847" s="170"/>
      <c r="R847" s="170"/>
      <c r="S847" s="170"/>
      <c r="T847" s="170"/>
      <c r="U847" s="170"/>
      <c r="V847" s="170"/>
      <c r="W847" s="170"/>
      <c r="X847" s="170"/>
      <c r="Y847" s="170"/>
      <c r="Z847" s="170"/>
      <c r="AA847" s="170"/>
    </row>
    <row r="848" spans="1:27" ht="15.75" customHeight="1" x14ac:dyDescent="0.2">
      <c r="A848" s="170"/>
      <c r="B848" s="170"/>
      <c r="C848" s="170"/>
      <c r="D848" s="170"/>
      <c r="E848" s="170"/>
      <c r="F848" s="170"/>
      <c r="G848" s="170"/>
      <c r="H848" s="170"/>
      <c r="I848" s="170"/>
      <c r="J848" s="170"/>
      <c r="K848" s="170"/>
      <c r="L848" s="170"/>
      <c r="M848" s="170"/>
      <c r="N848" s="170"/>
      <c r="O848" s="170"/>
      <c r="P848" s="170"/>
      <c r="Q848" s="170"/>
      <c r="R848" s="170"/>
      <c r="S848" s="170"/>
      <c r="T848" s="170"/>
      <c r="U848" s="170"/>
      <c r="V848" s="170"/>
      <c r="W848" s="170"/>
      <c r="X848" s="170"/>
      <c r="Y848" s="170"/>
      <c r="Z848" s="170"/>
      <c r="AA848" s="170"/>
    </row>
    <row r="849" spans="1:27" ht="15.75" customHeight="1" x14ac:dyDescent="0.2">
      <c r="A849" s="170"/>
      <c r="B849" s="170"/>
      <c r="C849" s="170"/>
      <c r="D849" s="170"/>
      <c r="E849" s="170"/>
      <c r="F849" s="170"/>
      <c r="G849" s="170"/>
      <c r="H849" s="170"/>
      <c r="I849" s="170"/>
      <c r="J849" s="170"/>
      <c r="K849" s="170"/>
      <c r="L849" s="170"/>
      <c r="M849" s="170"/>
      <c r="N849" s="170"/>
      <c r="O849" s="170"/>
      <c r="P849" s="170"/>
      <c r="Q849" s="170"/>
      <c r="R849" s="170"/>
      <c r="S849" s="170"/>
      <c r="T849" s="170"/>
      <c r="U849" s="170"/>
      <c r="V849" s="170"/>
      <c r="W849" s="170"/>
      <c r="X849" s="170"/>
      <c r="Y849" s="170"/>
      <c r="Z849" s="170"/>
      <c r="AA849" s="170"/>
    </row>
    <row r="850" spans="1:27" ht="15.75" customHeight="1" x14ac:dyDescent="0.2">
      <c r="A850" s="170"/>
      <c r="B850" s="170"/>
      <c r="C850" s="170"/>
      <c r="D850" s="170"/>
      <c r="E850" s="170"/>
      <c r="F850" s="170"/>
      <c r="G850" s="170"/>
      <c r="H850" s="170"/>
      <c r="I850" s="170"/>
      <c r="J850" s="170"/>
      <c r="K850" s="170"/>
      <c r="L850" s="170"/>
      <c r="M850" s="170"/>
      <c r="N850" s="170"/>
      <c r="O850" s="170"/>
      <c r="P850" s="170"/>
      <c r="Q850" s="170"/>
      <c r="R850" s="170"/>
      <c r="S850" s="170"/>
      <c r="T850" s="170"/>
      <c r="U850" s="170"/>
      <c r="V850" s="170"/>
      <c r="W850" s="170"/>
      <c r="X850" s="170"/>
      <c r="Y850" s="170"/>
      <c r="Z850" s="170"/>
      <c r="AA850" s="170"/>
    </row>
    <row r="851" spans="1:27" ht="15.75" customHeight="1" x14ac:dyDescent="0.2">
      <c r="A851" s="170"/>
      <c r="B851" s="170"/>
      <c r="C851" s="170"/>
      <c r="D851" s="170"/>
      <c r="E851" s="170"/>
      <c r="F851" s="170"/>
      <c r="G851" s="170"/>
      <c r="H851" s="170"/>
      <c r="I851" s="170"/>
      <c r="J851" s="170"/>
      <c r="K851" s="170"/>
      <c r="L851" s="170"/>
      <c r="M851" s="170"/>
      <c r="N851" s="170"/>
      <c r="O851" s="170"/>
      <c r="P851" s="170"/>
      <c r="Q851" s="170"/>
      <c r="R851" s="170"/>
      <c r="S851" s="170"/>
      <c r="T851" s="170"/>
      <c r="U851" s="170"/>
      <c r="V851" s="170"/>
      <c r="W851" s="170"/>
      <c r="X851" s="170"/>
      <c r="Y851" s="170"/>
      <c r="Z851" s="170"/>
      <c r="AA851" s="170"/>
    </row>
    <row r="852" spans="1:27" ht="15.75" customHeight="1" x14ac:dyDescent="0.2">
      <c r="A852" s="170"/>
      <c r="B852" s="170"/>
      <c r="C852" s="170"/>
      <c r="D852" s="170"/>
      <c r="E852" s="170"/>
      <c r="F852" s="170"/>
      <c r="G852" s="170"/>
      <c r="H852" s="170"/>
      <c r="I852" s="170"/>
      <c r="J852" s="170"/>
      <c r="K852" s="170"/>
      <c r="L852" s="170"/>
      <c r="M852" s="170"/>
      <c r="N852" s="170"/>
      <c r="O852" s="170"/>
      <c r="P852" s="170"/>
      <c r="Q852" s="170"/>
      <c r="R852" s="170"/>
      <c r="S852" s="170"/>
      <c r="T852" s="170"/>
      <c r="U852" s="170"/>
      <c r="V852" s="170"/>
      <c r="W852" s="170"/>
      <c r="X852" s="170"/>
      <c r="Y852" s="170"/>
      <c r="Z852" s="170"/>
      <c r="AA852" s="170"/>
    </row>
    <row r="853" spans="1:27" ht="15.75" customHeight="1" x14ac:dyDescent="0.2">
      <c r="A853" s="170"/>
      <c r="B853" s="170"/>
      <c r="C853" s="170"/>
      <c r="D853" s="170"/>
      <c r="E853" s="170"/>
      <c r="F853" s="170"/>
      <c r="G853" s="170"/>
      <c r="H853" s="170"/>
      <c r="I853" s="170"/>
      <c r="J853" s="170"/>
      <c r="K853" s="170"/>
      <c r="L853" s="170"/>
      <c r="M853" s="170"/>
      <c r="N853" s="170"/>
      <c r="O853" s="170"/>
      <c r="P853" s="170"/>
      <c r="Q853" s="170"/>
      <c r="R853" s="170"/>
      <c r="S853" s="170"/>
      <c r="T853" s="170"/>
      <c r="U853" s="170"/>
      <c r="V853" s="170"/>
      <c r="W853" s="170"/>
      <c r="X853" s="170"/>
      <c r="Y853" s="170"/>
      <c r="Z853" s="170"/>
      <c r="AA853" s="170"/>
    </row>
    <row r="854" spans="1:27" ht="15.75" customHeight="1" x14ac:dyDescent="0.2">
      <c r="A854" s="170"/>
      <c r="B854" s="170"/>
      <c r="C854" s="170"/>
      <c r="D854" s="170"/>
      <c r="E854" s="170"/>
      <c r="F854" s="170"/>
      <c r="G854" s="170"/>
      <c r="H854" s="170"/>
      <c r="I854" s="170"/>
      <c r="J854" s="170"/>
      <c r="K854" s="170"/>
      <c r="L854" s="170"/>
      <c r="M854" s="170"/>
      <c r="N854" s="170"/>
      <c r="O854" s="170"/>
      <c r="P854" s="170"/>
      <c r="Q854" s="170"/>
      <c r="R854" s="170"/>
      <c r="S854" s="170"/>
      <c r="T854" s="170"/>
      <c r="U854" s="170"/>
      <c r="V854" s="170"/>
      <c r="W854" s="170"/>
      <c r="X854" s="170"/>
      <c r="Y854" s="170"/>
      <c r="Z854" s="170"/>
      <c r="AA854" s="170"/>
    </row>
    <row r="855" spans="1:27" ht="15.75" customHeight="1" x14ac:dyDescent="0.2">
      <c r="A855" s="170"/>
      <c r="B855" s="170"/>
      <c r="C855" s="170"/>
      <c r="D855" s="170"/>
      <c r="E855" s="170"/>
      <c r="F855" s="170"/>
      <c r="G855" s="170"/>
      <c r="H855" s="170"/>
      <c r="I855" s="170"/>
      <c r="J855" s="170"/>
      <c r="K855" s="170"/>
      <c r="L855" s="170"/>
      <c r="M855" s="170"/>
      <c r="N855" s="170"/>
      <c r="O855" s="170"/>
      <c r="P855" s="170"/>
      <c r="Q855" s="170"/>
      <c r="R855" s="170"/>
      <c r="S855" s="170"/>
      <c r="T855" s="170"/>
      <c r="U855" s="170"/>
      <c r="V855" s="170"/>
      <c r="W855" s="170"/>
      <c r="X855" s="170"/>
      <c r="Y855" s="170"/>
      <c r="Z855" s="170"/>
      <c r="AA855" s="170"/>
    </row>
    <row r="856" spans="1:27" ht="15.75" customHeight="1" x14ac:dyDescent="0.2">
      <c r="A856" s="170"/>
      <c r="B856" s="170"/>
      <c r="C856" s="170"/>
      <c r="D856" s="170"/>
      <c r="E856" s="170"/>
      <c r="F856" s="170"/>
      <c r="G856" s="170"/>
      <c r="H856" s="170"/>
      <c r="I856" s="170"/>
      <c r="J856" s="170"/>
      <c r="K856" s="170"/>
      <c r="L856" s="170"/>
      <c r="M856" s="170"/>
      <c r="N856" s="170"/>
      <c r="O856" s="170"/>
      <c r="P856" s="170"/>
      <c r="Q856" s="170"/>
      <c r="R856" s="170"/>
      <c r="S856" s="170"/>
      <c r="T856" s="170"/>
      <c r="U856" s="170"/>
      <c r="V856" s="170"/>
      <c r="W856" s="170"/>
      <c r="X856" s="170"/>
      <c r="Y856" s="170"/>
      <c r="Z856" s="170"/>
      <c r="AA856" s="170"/>
    </row>
    <row r="857" spans="1:27" ht="15.75" customHeight="1" x14ac:dyDescent="0.2">
      <c r="A857" s="170"/>
      <c r="B857" s="170"/>
      <c r="C857" s="170"/>
      <c r="D857" s="170"/>
      <c r="E857" s="170"/>
      <c r="F857" s="170"/>
      <c r="G857" s="170"/>
      <c r="H857" s="170"/>
      <c r="I857" s="170"/>
      <c r="J857" s="170"/>
      <c r="K857" s="170"/>
      <c r="L857" s="170"/>
      <c r="M857" s="170"/>
      <c r="N857" s="170"/>
      <c r="O857" s="170"/>
      <c r="P857" s="170"/>
      <c r="Q857" s="170"/>
      <c r="R857" s="170"/>
      <c r="S857" s="170"/>
      <c r="T857" s="170"/>
      <c r="U857" s="170"/>
      <c r="V857" s="170"/>
      <c r="W857" s="170"/>
      <c r="X857" s="170"/>
      <c r="Y857" s="170"/>
      <c r="Z857" s="170"/>
      <c r="AA857" s="170"/>
    </row>
    <row r="858" spans="1:27" ht="15.75" customHeight="1" x14ac:dyDescent="0.2">
      <c r="A858" s="170"/>
      <c r="B858" s="170"/>
      <c r="C858" s="170"/>
      <c r="D858" s="170"/>
      <c r="E858" s="170"/>
      <c r="F858" s="170"/>
      <c r="G858" s="170"/>
      <c r="H858" s="170"/>
      <c r="I858" s="170"/>
      <c r="J858" s="170"/>
      <c r="K858" s="170"/>
      <c r="L858" s="170"/>
      <c r="M858" s="170"/>
      <c r="N858" s="170"/>
      <c r="O858" s="170"/>
      <c r="P858" s="170"/>
      <c r="Q858" s="170"/>
      <c r="R858" s="170"/>
      <c r="S858" s="170"/>
      <c r="T858" s="170"/>
      <c r="U858" s="170"/>
      <c r="V858" s="170"/>
      <c r="W858" s="170"/>
      <c r="X858" s="170"/>
      <c r="Y858" s="170"/>
      <c r="Z858" s="170"/>
      <c r="AA858" s="170"/>
    </row>
    <row r="859" spans="1:27" ht="15.75" customHeight="1" x14ac:dyDescent="0.2">
      <c r="A859" s="170"/>
      <c r="B859" s="170"/>
      <c r="C859" s="170"/>
      <c r="D859" s="170"/>
      <c r="E859" s="170"/>
      <c r="F859" s="170"/>
      <c r="G859" s="170"/>
      <c r="H859" s="170"/>
      <c r="I859" s="170"/>
      <c r="J859" s="170"/>
      <c r="K859" s="170"/>
      <c r="L859" s="170"/>
      <c r="M859" s="170"/>
      <c r="N859" s="170"/>
      <c r="O859" s="170"/>
      <c r="P859" s="170"/>
      <c r="Q859" s="170"/>
      <c r="R859" s="170"/>
      <c r="S859" s="170"/>
      <c r="T859" s="170"/>
      <c r="U859" s="170"/>
      <c r="V859" s="170"/>
      <c r="W859" s="170"/>
      <c r="X859" s="170"/>
      <c r="Y859" s="170"/>
      <c r="Z859" s="170"/>
      <c r="AA859" s="170"/>
    </row>
    <row r="860" spans="1:27" ht="15.75" customHeight="1" x14ac:dyDescent="0.2">
      <c r="A860" s="170"/>
      <c r="B860" s="170"/>
      <c r="C860" s="170"/>
      <c r="D860" s="170"/>
      <c r="E860" s="170"/>
      <c r="F860" s="170"/>
      <c r="G860" s="170"/>
      <c r="H860" s="170"/>
      <c r="I860" s="170"/>
      <c r="J860" s="170"/>
      <c r="K860" s="170"/>
      <c r="L860" s="170"/>
      <c r="M860" s="170"/>
      <c r="N860" s="170"/>
      <c r="O860" s="170"/>
      <c r="P860" s="170"/>
      <c r="Q860" s="170"/>
      <c r="R860" s="170"/>
      <c r="S860" s="170"/>
      <c r="T860" s="170"/>
      <c r="U860" s="170"/>
      <c r="V860" s="170"/>
      <c r="W860" s="170"/>
      <c r="X860" s="170"/>
      <c r="Y860" s="170"/>
      <c r="Z860" s="170"/>
      <c r="AA860" s="170"/>
    </row>
    <row r="861" spans="1:27" ht="15.75" customHeight="1" x14ac:dyDescent="0.2">
      <c r="A861" s="170"/>
      <c r="B861" s="170"/>
      <c r="C861" s="170"/>
      <c r="D861" s="170"/>
      <c r="E861" s="170"/>
      <c r="F861" s="170"/>
      <c r="G861" s="170"/>
      <c r="H861" s="170"/>
      <c r="I861" s="170"/>
      <c r="J861" s="170"/>
      <c r="K861" s="170"/>
      <c r="L861" s="170"/>
      <c r="M861" s="170"/>
      <c r="N861" s="170"/>
      <c r="O861" s="170"/>
      <c r="P861" s="170"/>
      <c r="Q861" s="170"/>
      <c r="R861" s="170"/>
      <c r="S861" s="170"/>
      <c r="T861" s="170"/>
      <c r="U861" s="170"/>
      <c r="V861" s="170"/>
      <c r="W861" s="170"/>
      <c r="X861" s="170"/>
      <c r="Y861" s="170"/>
      <c r="Z861" s="170"/>
      <c r="AA861" s="170"/>
    </row>
    <row r="862" spans="1:27" ht="15.75" customHeight="1" x14ac:dyDescent="0.2">
      <c r="A862" s="170"/>
      <c r="B862" s="170"/>
      <c r="C862" s="170"/>
      <c r="D862" s="170"/>
      <c r="E862" s="170"/>
      <c r="F862" s="170"/>
      <c r="G862" s="170"/>
      <c r="H862" s="170"/>
      <c r="I862" s="170"/>
      <c r="J862" s="170"/>
      <c r="K862" s="170"/>
      <c r="L862" s="170"/>
      <c r="M862" s="170"/>
      <c r="N862" s="170"/>
      <c r="O862" s="170"/>
      <c r="P862" s="170"/>
      <c r="Q862" s="170"/>
      <c r="R862" s="170"/>
      <c r="S862" s="170"/>
      <c r="T862" s="170"/>
      <c r="U862" s="170"/>
      <c r="V862" s="170"/>
      <c r="W862" s="170"/>
      <c r="X862" s="170"/>
      <c r="Y862" s="170"/>
      <c r="Z862" s="170"/>
      <c r="AA862" s="170"/>
    </row>
    <row r="863" spans="1:27" ht="15.75" customHeight="1" x14ac:dyDescent="0.2">
      <c r="A863" s="170"/>
      <c r="B863" s="170"/>
      <c r="C863" s="170"/>
      <c r="D863" s="170"/>
      <c r="E863" s="170"/>
      <c r="F863" s="170"/>
      <c r="G863" s="170"/>
      <c r="H863" s="170"/>
      <c r="I863" s="170"/>
      <c r="J863" s="170"/>
      <c r="K863" s="170"/>
      <c r="L863" s="170"/>
      <c r="M863" s="170"/>
      <c r="N863" s="170"/>
      <c r="O863" s="170"/>
      <c r="P863" s="170"/>
      <c r="Q863" s="170"/>
      <c r="R863" s="170"/>
      <c r="S863" s="170"/>
      <c r="T863" s="170"/>
      <c r="U863" s="170"/>
      <c r="V863" s="170"/>
      <c r="W863" s="170"/>
      <c r="X863" s="170"/>
      <c r="Y863" s="170"/>
      <c r="Z863" s="170"/>
      <c r="AA863" s="170"/>
    </row>
    <row r="864" spans="1:27" ht="15.75" customHeight="1" x14ac:dyDescent="0.2">
      <c r="A864" s="170"/>
      <c r="B864" s="170"/>
      <c r="C864" s="170"/>
      <c r="D864" s="170"/>
      <c r="E864" s="170"/>
      <c r="F864" s="170"/>
      <c r="G864" s="170"/>
      <c r="H864" s="170"/>
      <c r="I864" s="170"/>
      <c r="J864" s="170"/>
      <c r="K864" s="170"/>
      <c r="L864" s="170"/>
      <c r="M864" s="170"/>
      <c r="N864" s="170"/>
      <c r="O864" s="170"/>
      <c r="P864" s="170"/>
      <c r="Q864" s="170"/>
      <c r="R864" s="170"/>
      <c r="S864" s="170"/>
      <c r="T864" s="170"/>
      <c r="U864" s="170"/>
      <c r="V864" s="170"/>
      <c r="W864" s="170"/>
      <c r="X864" s="170"/>
      <c r="Y864" s="170"/>
      <c r="Z864" s="170"/>
      <c r="AA864" s="170"/>
    </row>
    <row r="865" spans="1:27" ht="15.75" customHeight="1" x14ac:dyDescent="0.2">
      <c r="A865" s="170"/>
      <c r="B865" s="170"/>
      <c r="C865" s="170"/>
      <c r="D865" s="170"/>
      <c r="E865" s="170"/>
      <c r="F865" s="170"/>
      <c r="G865" s="170"/>
      <c r="H865" s="170"/>
      <c r="I865" s="170"/>
      <c r="J865" s="170"/>
      <c r="K865" s="170"/>
      <c r="L865" s="170"/>
      <c r="M865" s="170"/>
      <c r="N865" s="170"/>
      <c r="O865" s="170"/>
      <c r="P865" s="170"/>
      <c r="Q865" s="170"/>
      <c r="R865" s="170"/>
      <c r="S865" s="170"/>
      <c r="T865" s="170"/>
      <c r="U865" s="170"/>
      <c r="V865" s="170"/>
      <c r="W865" s="170"/>
      <c r="X865" s="170"/>
      <c r="Y865" s="170"/>
      <c r="Z865" s="170"/>
      <c r="AA865" s="170"/>
    </row>
    <row r="866" spans="1:27" ht="15.75" customHeight="1" x14ac:dyDescent="0.2">
      <c r="A866" s="170"/>
      <c r="B866" s="170"/>
      <c r="C866" s="170"/>
      <c r="D866" s="170"/>
      <c r="E866" s="170"/>
      <c r="F866" s="170"/>
      <c r="G866" s="170"/>
      <c r="H866" s="170"/>
      <c r="I866" s="170"/>
      <c r="J866" s="170"/>
      <c r="K866" s="170"/>
      <c r="L866" s="170"/>
      <c r="M866" s="170"/>
      <c r="N866" s="170"/>
      <c r="O866" s="170"/>
      <c r="P866" s="170"/>
      <c r="Q866" s="170"/>
      <c r="R866" s="170"/>
      <c r="S866" s="170"/>
      <c r="T866" s="170"/>
      <c r="U866" s="170"/>
      <c r="V866" s="170"/>
      <c r="W866" s="170"/>
      <c r="X866" s="170"/>
      <c r="Y866" s="170"/>
      <c r="Z866" s="170"/>
      <c r="AA866" s="170"/>
    </row>
    <row r="867" spans="1:27" ht="15.75" customHeight="1" x14ac:dyDescent="0.2">
      <c r="A867" s="170"/>
      <c r="B867" s="170"/>
      <c r="C867" s="170"/>
      <c r="D867" s="170"/>
      <c r="E867" s="170"/>
      <c r="F867" s="170"/>
      <c r="G867" s="170"/>
      <c r="H867" s="170"/>
      <c r="I867" s="170"/>
      <c r="J867" s="170"/>
      <c r="K867" s="170"/>
      <c r="L867" s="170"/>
      <c r="M867" s="170"/>
      <c r="N867" s="170"/>
      <c r="O867" s="170"/>
      <c r="P867" s="170"/>
      <c r="Q867" s="170"/>
      <c r="R867" s="170"/>
      <c r="S867" s="170"/>
      <c r="T867" s="170"/>
      <c r="U867" s="170"/>
      <c r="V867" s="170"/>
      <c r="W867" s="170"/>
      <c r="X867" s="170"/>
      <c r="Y867" s="170"/>
      <c r="Z867" s="170"/>
      <c r="AA867" s="170"/>
    </row>
    <row r="868" spans="1:27" ht="15.75" customHeight="1" x14ac:dyDescent="0.2">
      <c r="A868" s="170"/>
      <c r="B868" s="170"/>
      <c r="C868" s="170"/>
      <c r="D868" s="170"/>
      <c r="E868" s="170"/>
      <c r="F868" s="170"/>
      <c r="G868" s="170"/>
      <c r="H868" s="170"/>
      <c r="I868" s="170"/>
      <c r="J868" s="170"/>
      <c r="K868" s="170"/>
      <c r="L868" s="170"/>
      <c r="M868" s="170"/>
      <c r="N868" s="170"/>
      <c r="O868" s="170"/>
      <c r="P868" s="170"/>
      <c r="Q868" s="170"/>
      <c r="R868" s="170"/>
      <c r="S868" s="170"/>
      <c r="T868" s="170"/>
      <c r="U868" s="170"/>
      <c r="V868" s="170"/>
      <c r="W868" s="170"/>
      <c r="X868" s="170"/>
      <c r="Y868" s="170"/>
      <c r="Z868" s="170"/>
      <c r="AA868" s="170"/>
    </row>
    <row r="869" spans="1:27" ht="15.75" customHeight="1" x14ac:dyDescent="0.2">
      <c r="A869" s="170"/>
      <c r="B869" s="170"/>
      <c r="C869" s="170"/>
      <c r="D869" s="170"/>
      <c r="E869" s="170"/>
      <c r="F869" s="170"/>
      <c r="G869" s="170"/>
      <c r="H869" s="170"/>
      <c r="I869" s="170"/>
      <c r="J869" s="170"/>
      <c r="K869" s="170"/>
      <c r="L869" s="170"/>
      <c r="M869" s="170"/>
      <c r="N869" s="170"/>
      <c r="O869" s="170"/>
      <c r="P869" s="170"/>
      <c r="Q869" s="170"/>
      <c r="R869" s="170"/>
      <c r="S869" s="170"/>
      <c r="T869" s="170"/>
      <c r="U869" s="170"/>
      <c r="V869" s="170"/>
      <c r="W869" s="170"/>
      <c r="X869" s="170"/>
      <c r="Y869" s="170"/>
      <c r="Z869" s="170"/>
      <c r="AA869" s="170"/>
    </row>
    <row r="870" spans="1:27" ht="15.75" customHeight="1" x14ac:dyDescent="0.2">
      <c r="A870" s="170"/>
      <c r="B870" s="170"/>
      <c r="C870" s="170"/>
      <c r="D870" s="170"/>
      <c r="E870" s="170"/>
      <c r="F870" s="170"/>
      <c r="G870" s="170"/>
      <c r="H870" s="170"/>
      <c r="I870" s="170"/>
      <c r="J870" s="170"/>
      <c r="K870" s="170"/>
      <c r="L870" s="170"/>
      <c r="M870" s="170"/>
      <c r="N870" s="170"/>
      <c r="O870" s="170"/>
      <c r="P870" s="170"/>
      <c r="Q870" s="170"/>
      <c r="R870" s="170"/>
      <c r="S870" s="170"/>
      <c r="T870" s="170"/>
      <c r="U870" s="170"/>
      <c r="V870" s="170"/>
      <c r="W870" s="170"/>
      <c r="X870" s="170"/>
      <c r="Y870" s="170"/>
      <c r="Z870" s="170"/>
      <c r="AA870" s="170"/>
    </row>
    <row r="871" spans="1:27" ht="15.75" customHeight="1" x14ac:dyDescent="0.2">
      <c r="A871" s="170"/>
      <c r="B871" s="170"/>
      <c r="C871" s="170"/>
      <c r="D871" s="170"/>
      <c r="E871" s="170"/>
      <c r="F871" s="170"/>
      <c r="G871" s="170"/>
      <c r="H871" s="170"/>
      <c r="I871" s="170"/>
      <c r="J871" s="170"/>
      <c r="K871" s="170"/>
      <c r="L871" s="170"/>
      <c r="M871" s="170"/>
      <c r="N871" s="170"/>
      <c r="O871" s="170"/>
      <c r="P871" s="170"/>
      <c r="Q871" s="170"/>
      <c r="R871" s="170"/>
      <c r="S871" s="170"/>
      <c r="T871" s="170"/>
      <c r="U871" s="170"/>
      <c r="V871" s="170"/>
      <c r="W871" s="170"/>
      <c r="X871" s="170"/>
      <c r="Y871" s="170"/>
      <c r="Z871" s="170"/>
      <c r="AA871" s="170"/>
    </row>
    <row r="872" spans="1:27" ht="15.75" customHeight="1" x14ac:dyDescent="0.2">
      <c r="A872" s="170"/>
      <c r="B872" s="170"/>
      <c r="C872" s="170"/>
      <c r="D872" s="170"/>
      <c r="E872" s="170"/>
      <c r="F872" s="170"/>
      <c r="G872" s="170"/>
      <c r="H872" s="170"/>
      <c r="I872" s="170"/>
      <c r="J872" s="170"/>
      <c r="K872" s="170"/>
      <c r="L872" s="170"/>
      <c r="M872" s="170"/>
      <c r="N872" s="170"/>
      <c r="O872" s="170"/>
      <c r="P872" s="170"/>
      <c r="Q872" s="170"/>
      <c r="R872" s="170"/>
      <c r="S872" s="170"/>
      <c r="T872" s="170"/>
      <c r="U872" s="170"/>
      <c r="V872" s="170"/>
      <c r="W872" s="170"/>
      <c r="X872" s="170"/>
      <c r="Y872" s="170"/>
      <c r="Z872" s="170"/>
      <c r="AA872" s="170"/>
    </row>
    <row r="873" spans="1:27" ht="15.75" customHeight="1" x14ac:dyDescent="0.2">
      <c r="A873" s="170"/>
      <c r="B873" s="170"/>
      <c r="C873" s="170"/>
      <c r="D873" s="170"/>
      <c r="E873" s="170"/>
      <c r="F873" s="170"/>
      <c r="G873" s="170"/>
      <c r="H873" s="170"/>
      <c r="I873" s="170"/>
      <c r="J873" s="170"/>
      <c r="K873" s="170"/>
      <c r="L873" s="170"/>
      <c r="M873" s="170"/>
      <c r="N873" s="170"/>
      <c r="O873" s="170"/>
      <c r="P873" s="170"/>
      <c r="Q873" s="170"/>
      <c r="R873" s="170"/>
      <c r="S873" s="170"/>
      <c r="T873" s="170"/>
      <c r="U873" s="170"/>
      <c r="V873" s="170"/>
      <c r="W873" s="170"/>
      <c r="X873" s="170"/>
      <c r="Y873" s="170"/>
      <c r="Z873" s="170"/>
      <c r="AA873" s="170"/>
    </row>
    <row r="874" spans="1:27" ht="15.75" customHeight="1" x14ac:dyDescent="0.2">
      <c r="A874" s="170"/>
      <c r="B874" s="170"/>
      <c r="C874" s="170"/>
      <c r="D874" s="170"/>
      <c r="E874" s="170"/>
      <c r="F874" s="170"/>
      <c r="G874" s="170"/>
      <c r="H874" s="170"/>
      <c r="I874" s="170"/>
      <c r="J874" s="170"/>
      <c r="K874" s="170"/>
      <c r="L874" s="170"/>
      <c r="M874" s="170"/>
      <c r="N874" s="170"/>
      <c r="O874" s="170"/>
      <c r="P874" s="170"/>
      <c r="Q874" s="170"/>
      <c r="R874" s="170"/>
      <c r="S874" s="170"/>
      <c r="T874" s="170"/>
      <c r="U874" s="170"/>
      <c r="V874" s="170"/>
      <c r="W874" s="170"/>
      <c r="X874" s="170"/>
      <c r="Y874" s="170"/>
      <c r="Z874" s="170"/>
      <c r="AA874" s="170"/>
    </row>
    <row r="875" spans="1:27" ht="15.75" customHeight="1" x14ac:dyDescent="0.2">
      <c r="A875" s="170"/>
      <c r="B875" s="170"/>
      <c r="C875" s="170"/>
      <c r="D875" s="170"/>
      <c r="E875" s="170"/>
      <c r="F875" s="170"/>
      <c r="G875" s="170"/>
      <c r="H875" s="170"/>
      <c r="I875" s="170"/>
      <c r="J875" s="170"/>
      <c r="K875" s="170"/>
      <c r="L875" s="170"/>
      <c r="M875" s="170"/>
      <c r="N875" s="170"/>
      <c r="O875" s="170"/>
      <c r="P875" s="170"/>
      <c r="Q875" s="170"/>
      <c r="R875" s="170"/>
      <c r="S875" s="170"/>
      <c r="T875" s="170"/>
      <c r="U875" s="170"/>
      <c r="V875" s="170"/>
      <c r="W875" s="170"/>
      <c r="X875" s="170"/>
      <c r="Y875" s="170"/>
      <c r="Z875" s="170"/>
      <c r="AA875" s="170"/>
    </row>
    <row r="876" spans="1:27" ht="15.75" customHeight="1" x14ac:dyDescent="0.2">
      <c r="A876" s="170"/>
      <c r="B876" s="170"/>
      <c r="C876" s="170"/>
      <c r="D876" s="170"/>
      <c r="E876" s="170"/>
      <c r="F876" s="170"/>
      <c r="G876" s="170"/>
      <c r="H876" s="170"/>
      <c r="I876" s="170"/>
      <c r="J876" s="170"/>
      <c r="K876" s="170"/>
      <c r="L876" s="170"/>
      <c r="M876" s="170"/>
      <c r="N876" s="170"/>
      <c r="O876" s="170"/>
      <c r="P876" s="170"/>
      <c r="Q876" s="170"/>
      <c r="R876" s="170"/>
      <c r="S876" s="170"/>
      <c r="T876" s="170"/>
      <c r="U876" s="170"/>
      <c r="V876" s="170"/>
      <c r="W876" s="170"/>
      <c r="X876" s="170"/>
      <c r="Y876" s="170"/>
      <c r="Z876" s="170"/>
      <c r="AA876" s="170"/>
    </row>
    <row r="877" spans="1:27" ht="15.75" customHeight="1" x14ac:dyDescent="0.2">
      <c r="A877" s="170"/>
      <c r="B877" s="170"/>
      <c r="C877" s="170"/>
      <c r="D877" s="170"/>
      <c r="E877" s="170"/>
      <c r="F877" s="170"/>
      <c r="G877" s="170"/>
      <c r="H877" s="170"/>
      <c r="I877" s="170"/>
      <c r="J877" s="170"/>
      <c r="K877" s="170"/>
      <c r="L877" s="170"/>
      <c r="M877" s="170"/>
      <c r="N877" s="170"/>
      <c r="O877" s="170"/>
      <c r="P877" s="170"/>
      <c r="Q877" s="170"/>
      <c r="R877" s="170"/>
      <c r="S877" s="170"/>
      <c r="T877" s="170"/>
      <c r="U877" s="170"/>
      <c r="V877" s="170"/>
      <c r="W877" s="170"/>
      <c r="X877" s="170"/>
      <c r="Y877" s="170"/>
      <c r="Z877" s="170"/>
      <c r="AA877" s="170"/>
    </row>
    <row r="878" spans="1:27" ht="15.75" customHeight="1" x14ac:dyDescent="0.2">
      <c r="A878" s="170"/>
      <c r="B878" s="170"/>
      <c r="C878" s="170"/>
      <c r="D878" s="170"/>
      <c r="E878" s="170"/>
      <c r="F878" s="170"/>
      <c r="G878" s="170"/>
      <c r="H878" s="170"/>
      <c r="I878" s="170"/>
      <c r="J878" s="170"/>
      <c r="K878" s="170"/>
      <c r="L878" s="170"/>
      <c r="M878" s="170"/>
      <c r="N878" s="170"/>
      <c r="O878" s="170"/>
      <c r="P878" s="170"/>
      <c r="Q878" s="170"/>
      <c r="R878" s="170"/>
      <c r="S878" s="170"/>
      <c r="T878" s="170"/>
      <c r="U878" s="170"/>
      <c r="V878" s="170"/>
      <c r="W878" s="170"/>
      <c r="X878" s="170"/>
      <c r="Y878" s="170"/>
      <c r="Z878" s="170"/>
      <c r="AA878" s="170"/>
    </row>
    <row r="879" spans="1:27" ht="15.75" customHeight="1" x14ac:dyDescent="0.2">
      <c r="A879" s="170"/>
      <c r="B879" s="170"/>
      <c r="C879" s="170"/>
      <c r="D879" s="170"/>
      <c r="E879" s="170"/>
      <c r="F879" s="170"/>
      <c r="G879" s="170"/>
      <c r="H879" s="170"/>
      <c r="I879" s="170"/>
      <c r="J879" s="170"/>
      <c r="K879" s="170"/>
      <c r="L879" s="170"/>
      <c r="M879" s="170"/>
      <c r="N879" s="170"/>
      <c r="O879" s="170"/>
      <c r="P879" s="170"/>
      <c r="Q879" s="170"/>
      <c r="R879" s="170"/>
      <c r="S879" s="170"/>
      <c r="T879" s="170"/>
      <c r="U879" s="170"/>
      <c r="V879" s="170"/>
      <c r="W879" s="170"/>
      <c r="X879" s="170"/>
      <c r="Y879" s="170"/>
      <c r="Z879" s="170"/>
      <c r="AA879" s="170"/>
    </row>
    <row r="880" spans="1:27" ht="15.75" customHeight="1" x14ac:dyDescent="0.2">
      <c r="A880" s="170"/>
      <c r="B880" s="170"/>
      <c r="C880" s="170"/>
      <c r="D880" s="170"/>
      <c r="E880" s="170"/>
      <c r="F880" s="170"/>
      <c r="G880" s="170"/>
      <c r="H880" s="170"/>
      <c r="I880" s="170"/>
      <c r="J880" s="170"/>
      <c r="K880" s="170"/>
      <c r="L880" s="170"/>
      <c r="M880" s="170"/>
      <c r="N880" s="170"/>
      <c r="O880" s="170"/>
      <c r="P880" s="170"/>
      <c r="Q880" s="170"/>
      <c r="R880" s="170"/>
      <c r="S880" s="170"/>
      <c r="T880" s="170"/>
      <c r="U880" s="170"/>
      <c r="V880" s="170"/>
      <c r="W880" s="170"/>
      <c r="X880" s="170"/>
      <c r="Y880" s="170"/>
      <c r="Z880" s="170"/>
      <c r="AA880" s="170"/>
    </row>
    <row r="881" spans="1:27" ht="15.75" customHeight="1" x14ac:dyDescent="0.2">
      <c r="A881" s="170"/>
      <c r="B881" s="170"/>
      <c r="C881" s="170"/>
      <c r="D881" s="170"/>
      <c r="E881" s="170"/>
      <c r="F881" s="170"/>
      <c r="G881" s="170"/>
      <c r="H881" s="170"/>
      <c r="I881" s="170"/>
      <c r="J881" s="170"/>
      <c r="K881" s="170"/>
      <c r="L881" s="170"/>
      <c r="M881" s="170"/>
      <c r="N881" s="170"/>
      <c r="O881" s="170"/>
      <c r="P881" s="170"/>
      <c r="Q881" s="170"/>
      <c r="R881" s="170"/>
      <c r="S881" s="170"/>
      <c r="T881" s="170"/>
      <c r="U881" s="170"/>
      <c r="V881" s="170"/>
      <c r="W881" s="170"/>
      <c r="X881" s="170"/>
      <c r="Y881" s="170"/>
      <c r="Z881" s="170"/>
      <c r="AA881" s="170"/>
    </row>
    <row r="882" spans="1:27" ht="15.75" customHeight="1" x14ac:dyDescent="0.2">
      <c r="A882" s="170"/>
      <c r="B882" s="170"/>
      <c r="C882" s="170"/>
      <c r="D882" s="170"/>
      <c r="E882" s="170"/>
      <c r="F882" s="170"/>
      <c r="G882" s="170"/>
      <c r="H882" s="170"/>
      <c r="I882" s="170"/>
      <c r="J882" s="170"/>
      <c r="K882" s="170"/>
      <c r="L882" s="170"/>
      <c r="M882" s="170"/>
      <c r="N882" s="170"/>
      <c r="O882" s="170"/>
      <c r="P882" s="170"/>
      <c r="Q882" s="170"/>
      <c r="R882" s="170"/>
      <c r="S882" s="170"/>
      <c r="T882" s="170"/>
      <c r="U882" s="170"/>
      <c r="V882" s="170"/>
      <c r="W882" s="170"/>
      <c r="X882" s="170"/>
      <c r="Y882" s="170"/>
      <c r="Z882" s="170"/>
      <c r="AA882" s="170"/>
    </row>
    <row r="883" spans="1:27" ht="15.75" customHeight="1" x14ac:dyDescent="0.2">
      <c r="A883" s="170"/>
      <c r="B883" s="170"/>
      <c r="C883" s="170"/>
      <c r="D883" s="170"/>
      <c r="E883" s="170"/>
      <c r="F883" s="170"/>
      <c r="G883" s="170"/>
      <c r="H883" s="170"/>
      <c r="I883" s="170"/>
      <c r="J883" s="170"/>
      <c r="K883" s="170"/>
      <c r="L883" s="170"/>
      <c r="M883" s="170"/>
      <c r="N883" s="170"/>
      <c r="O883" s="170"/>
      <c r="P883" s="170"/>
      <c r="Q883" s="170"/>
      <c r="R883" s="170"/>
      <c r="S883" s="170"/>
      <c r="T883" s="170"/>
      <c r="U883" s="170"/>
      <c r="V883" s="170"/>
      <c r="W883" s="170"/>
      <c r="X883" s="170"/>
      <c r="Y883" s="170"/>
      <c r="Z883" s="170"/>
      <c r="AA883" s="170"/>
    </row>
    <row r="884" spans="1:27" ht="15.75" customHeight="1" x14ac:dyDescent="0.2">
      <c r="A884" s="170"/>
      <c r="B884" s="170"/>
      <c r="C884" s="170"/>
      <c r="D884" s="170"/>
      <c r="E884" s="170"/>
      <c r="F884" s="170"/>
      <c r="G884" s="170"/>
      <c r="H884" s="170"/>
      <c r="I884" s="170"/>
      <c r="J884" s="170"/>
      <c r="K884" s="170"/>
      <c r="L884" s="170"/>
      <c r="M884" s="170"/>
      <c r="N884" s="170"/>
      <c r="O884" s="170"/>
      <c r="P884" s="170"/>
      <c r="Q884" s="170"/>
      <c r="R884" s="170"/>
      <c r="S884" s="170"/>
      <c r="T884" s="170"/>
      <c r="U884" s="170"/>
      <c r="V884" s="170"/>
      <c r="W884" s="170"/>
      <c r="X884" s="170"/>
      <c r="Y884" s="170"/>
      <c r="Z884" s="170"/>
      <c r="AA884" s="170"/>
    </row>
    <row r="885" spans="1:27" ht="15.75" customHeight="1" x14ac:dyDescent="0.2">
      <c r="A885" s="170"/>
      <c r="B885" s="170"/>
      <c r="C885" s="170"/>
      <c r="D885" s="170"/>
      <c r="E885" s="170"/>
      <c r="F885" s="170"/>
      <c r="G885" s="170"/>
      <c r="H885" s="170"/>
      <c r="I885" s="170"/>
      <c r="J885" s="170"/>
      <c r="K885" s="170"/>
      <c r="L885" s="170"/>
      <c r="M885" s="170"/>
      <c r="N885" s="170"/>
      <c r="O885" s="170"/>
      <c r="P885" s="170"/>
      <c r="Q885" s="170"/>
      <c r="R885" s="170"/>
      <c r="S885" s="170"/>
      <c r="T885" s="170"/>
      <c r="U885" s="170"/>
      <c r="V885" s="170"/>
      <c r="W885" s="170"/>
      <c r="X885" s="170"/>
      <c r="Y885" s="170"/>
      <c r="Z885" s="170"/>
      <c r="AA885" s="170"/>
    </row>
    <row r="886" spans="1:27" ht="15.75" customHeight="1" x14ac:dyDescent="0.2">
      <c r="A886" s="170"/>
      <c r="B886" s="170"/>
      <c r="C886" s="170"/>
      <c r="D886" s="170"/>
      <c r="E886" s="170"/>
      <c r="F886" s="170"/>
      <c r="G886" s="170"/>
      <c r="H886" s="170"/>
      <c r="I886" s="170"/>
      <c r="J886" s="170"/>
      <c r="K886" s="170"/>
      <c r="L886" s="170"/>
      <c r="M886" s="170"/>
      <c r="N886" s="170"/>
      <c r="O886" s="170"/>
      <c r="P886" s="170"/>
      <c r="Q886" s="170"/>
      <c r="R886" s="170"/>
      <c r="S886" s="170"/>
      <c r="T886" s="170"/>
      <c r="U886" s="170"/>
      <c r="V886" s="170"/>
      <c r="W886" s="170"/>
      <c r="X886" s="170"/>
      <c r="Y886" s="170"/>
      <c r="Z886" s="170"/>
      <c r="AA886" s="170"/>
    </row>
    <row r="887" spans="1:27" ht="15.75" customHeight="1" x14ac:dyDescent="0.2">
      <c r="A887" s="170"/>
      <c r="B887" s="170"/>
      <c r="C887" s="170"/>
      <c r="D887" s="170"/>
      <c r="E887" s="170"/>
      <c r="F887" s="170"/>
      <c r="G887" s="170"/>
      <c r="H887" s="170"/>
      <c r="I887" s="170"/>
      <c r="J887" s="170"/>
      <c r="K887" s="170"/>
      <c r="L887" s="170"/>
      <c r="M887" s="170"/>
      <c r="N887" s="170"/>
      <c r="O887" s="170"/>
      <c r="P887" s="170"/>
      <c r="Q887" s="170"/>
      <c r="R887" s="170"/>
      <c r="S887" s="170"/>
      <c r="T887" s="170"/>
      <c r="U887" s="170"/>
      <c r="V887" s="170"/>
      <c r="W887" s="170"/>
      <c r="X887" s="170"/>
      <c r="Y887" s="170"/>
      <c r="Z887" s="170"/>
      <c r="AA887" s="170"/>
    </row>
    <row r="888" spans="1:27" ht="15.75" customHeight="1" x14ac:dyDescent="0.2">
      <c r="A888" s="170"/>
      <c r="B888" s="170"/>
      <c r="C888" s="170"/>
      <c r="D888" s="170"/>
      <c r="E888" s="170"/>
      <c r="F888" s="170"/>
      <c r="G888" s="170"/>
      <c r="H888" s="170"/>
      <c r="I888" s="170"/>
      <c r="J888" s="170"/>
      <c r="K888" s="170"/>
      <c r="L888" s="170"/>
      <c r="M888" s="170"/>
      <c r="N888" s="170"/>
      <c r="O888" s="170"/>
      <c r="P888" s="170"/>
      <c r="Q888" s="170"/>
      <c r="R888" s="170"/>
      <c r="S888" s="170"/>
      <c r="T888" s="170"/>
      <c r="U888" s="170"/>
      <c r="V888" s="170"/>
      <c r="W888" s="170"/>
      <c r="X888" s="170"/>
      <c r="Y888" s="170"/>
      <c r="Z888" s="170"/>
      <c r="AA888" s="170"/>
    </row>
    <row r="889" spans="1:27" ht="15.75" customHeight="1" x14ac:dyDescent="0.2">
      <c r="A889" s="170"/>
      <c r="B889" s="170"/>
      <c r="C889" s="170"/>
      <c r="D889" s="170"/>
      <c r="E889" s="170"/>
      <c r="F889" s="170"/>
      <c r="G889" s="170"/>
      <c r="H889" s="170"/>
      <c r="I889" s="170"/>
      <c r="J889" s="170"/>
      <c r="K889" s="170"/>
      <c r="L889" s="170"/>
      <c r="M889" s="170"/>
      <c r="N889" s="170"/>
      <c r="O889" s="170"/>
      <c r="P889" s="170"/>
      <c r="Q889" s="170"/>
      <c r="R889" s="170"/>
      <c r="S889" s="170"/>
      <c r="T889" s="170"/>
      <c r="U889" s="170"/>
      <c r="V889" s="170"/>
      <c r="W889" s="170"/>
      <c r="X889" s="170"/>
      <c r="Y889" s="170"/>
      <c r="Z889" s="170"/>
      <c r="AA889" s="170"/>
    </row>
    <row r="890" spans="1:27" ht="15.75" customHeight="1" x14ac:dyDescent="0.2">
      <c r="A890" s="170"/>
      <c r="B890" s="170"/>
      <c r="C890" s="170"/>
      <c r="D890" s="170"/>
      <c r="E890" s="170"/>
      <c r="F890" s="170"/>
      <c r="G890" s="170"/>
      <c r="H890" s="170"/>
      <c r="I890" s="170"/>
      <c r="J890" s="170"/>
      <c r="K890" s="170"/>
      <c r="L890" s="170"/>
      <c r="M890" s="170"/>
      <c r="N890" s="170"/>
      <c r="O890" s="170"/>
      <c r="P890" s="170"/>
      <c r="Q890" s="170"/>
      <c r="R890" s="170"/>
      <c r="S890" s="170"/>
      <c r="T890" s="170"/>
      <c r="U890" s="170"/>
      <c r="V890" s="170"/>
      <c r="W890" s="170"/>
      <c r="X890" s="170"/>
      <c r="Y890" s="170"/>
      <c r="Z890" s="170"/>
      <c r="AA890" s="170"/>
    </row>
    <row r="891" spans="1:27" ht="15.75" customHeight="1" x14ac:dyDescent="0.2">
      <c r="A891" s="170"/>
      <c r="B891" s="170"/>
      <c r="C891" s="170"/>
      <c r="D891" s="170"/>
      <c r="E891" s="170"/>
      <c r="F891" s="170"/>
      <c r="G891" s="170"/>
      <c r="H891" s="170"/>
      <c r="I891" s="170"/>
      <c r="J891" s="170"/>
      <c r="K891" s="170"/>
      <c r="L891" s="170"/>
      <c r="M891" s="170"/>
      <c r="N891" s="170"/>
      <c r="O891" s="170"/>
      <c r="P891" s="170"/>
      <c r="Q891" s="170"/>
      <c r="R891" s="170"/>
      <c r="S891" s="170"/>
      <c r="T891" s="170"/>
      <c r="U891" s="170"/>
      <c r="V891" s="170"/>
      <c r="W891" s="170"/>
      <c r="X891" s="170"/>
      <c r="Y891" s="170"/>
      <c r="Z891" s="170"/>
      <c r="AA891" s="170"/>
    </row>
    <row r="892" spans="1:27" ht="15.75" customHeight="1" x14ac:dyDescent="0.2">
      <c r="A892" s="170"/>
      <c r="B892" s="170"/>
      <c r="C892" s="170"/>
      <c r="D892" s="170"/>
      <c r="E892" s="170"/>
      <c r="F892" s="170"/>
      <c r="G892" s="170"/>
      <c r="H892" s="170"/>
      <c r="I892" s="170"/>
      <c r="J892" s="170"/>
      <c r="K892" s="170"/>
      <c r="L892" s="170"/>
      <c r="M892" s="170"/>
      <c r="N892" s="170"/>
      <c r="O892" s="170"/>
      <c r="P892" s="170"/>
      <c r="Q892" s="170"/>
      <c r="R892" s="170"/>
      <c r="S892" s="170"/>
      <c r="T892" s="170"/>
      <c r="U892" s="170"/>
      <c r="V892" s="170"/>
      <c r="W892" s="170"/>
      <c r="X892" s="170"/>
      <c r="Y892" s="170"/>
      <c r="Z892" s="170"/>
      <c r="AA892" s="170"/>
    </row>
    <row r="893" spans="1:27" ht="15.75" customHeight="1" x14ac:dyDescent="0.2">
      <c r="A893" s="170"/>
      <c r="B893" s="170"/>
      <c r="C893" s="170"/>
      <c r="D893" s="170"/>
      <c r="E893" s="170"/>
      <c r="F893" s="170"/>
      <c r="G893" s="170"/>
      <c r="H893" s="170"/>
      <c r="I893" s="170"/>
      <c r="J893" s="170"/>
      <c r="K893" s="170"/>
      <c r="L893" s="170"/>
      <c r="M893" s="170"/>
      <c r="N893" s="170"/>
      <c r="O893" s="170"/>
      <c r="P893" s="170"/>
      <c r="Q893" s="170"/>
      <c r="R893" s="170"/>
      <c r="S893" s="170"/>
      <c r="T893" s="170"/>
      <c r="U893" s="170"/>
      <c r="V893" s="170"/>
      <c r="W893" s="170"/>
      <c r="X893" s="170"/>
      <c r="Y893" s="170"/>
      <c r="Z893" s="170"/>
      <c r="AA893" s="170"/>
    </row>
    <row r="894" spans="1:27" ht="15.75" customHeight="1" x14ac:dyDescent="0.2">
      <c r="A894" s="170"/>
      <c r="B894" s="170"/>
      <c r="C894" s="170"/>
      <c r="D894" s="170"/>
      <c r="E894" s="170"/>
      <c r="F894" s="170"/>
      <c r="G894" s="170"/>
      <c r="H894" s="170"/>
      <c r="I894" s="170"/>
      <c r="J894" s="170"/>
      <c r="K894" s="170"/>
      <c r="L894" s="170"/>
      <c r="M894" s="170"/>
      <c r="N894" s="170"/>
      <c r="O894" s="170"/>
      <c r="P894" s="170"/>
      <c r="Q894" s="170"/>
      <c r="R894" s="170"/>
      <c r="S894" s="170"/>
      <c r="T894" s="170"/>
      <c r="U894" s="170"/>
      <c r="V894" s="170"/>
      <c r="W894" s="170"/>
      <c r="X894" s="170"/>
      <c r="Y894" s="170"/>
      <c r="Z894" s="170"/>
      <c r="AA894" s="170"/>
    </row>
    <row r="895" spans="1:27" ht="15.75" customHeight="1" x14ac:dyDescent="0.2">
      <c r="A895" s="170"/>
      <c r="B895" s="170"/>
      <c r="C895" s="170"/>
      <c r="D895" s="170"/>
      <c r="E895" s="170"/>
      <c r="F895" s="170"/>
      <c r="G895" s="170"/>
      <c r="H895" s="170"/>
      <c r="I895" s="170"/>
      <c r="J895" s="170"/>
      <c r="K895" s="170"/>
      <c r="L895" s="170"/>
      <c r="M895" s="170"/>
      <c r="N895" s="170"/>
      <c r="O895" s="170"/>
      <c r="P895" s="170"/>
      <c r="Q895" s="170"/>
      <c r="R895" s="170"/>
      <c r="S895" s="170"/>
      <c r="T895" s="170"/>
      <c r="U895" s="170"/>
      <c r="V895" s="170"/>
      <c r="W895" s="170"/>
      <c r="X895" s="170"/>
      <c r="Y895" s="170"/>
      <c r="Z895" s="170"/>
      <c r="AA895" s="170"/>
    </row>
    <row r="896" spans="1:27" ht="15.75" customHeight="1" x14ac:dyDescent="0.2">
      <c r="A896" s="170"/>
      <c r="B896" s="170"/>
      <c r="C896" s="170"/>
      <c r="D896" s="170"/>
      <c r="E896" s="170"/>
      <c r="F896" s="170"/>
      <c r="G896" s="170"/>
      <c r="H896" s="170"/>
      <c r="I896" s="170"/>
      <c r="J896" s="170"/>
      <c r="K896" s="170"/>
      <c r="L896" s="170"/>
      <c r="M896" s="170"/>
      <c r="N896" s="170"/>
      <c r="O896" s="170"/>
      <c r="P896" s="170"/>
      <c r="Q896" s="170"/>
      <c r="R896" s="170"/>
      <c r="S896" s="170"/>
      <c r="T896" s="170"/>
      <c r="U896" s="170"/>
      <c r="V896" s="170"/>
      <c r="W896" s="170"/>
      <c r="X896" s="170"/>
      <c r="Y896" s="170"/>
      <c r="Z896" s="170"/>
      <c r="AA896" s="170"/>
    </row>
    <row r="897" spans="1:27" ht="15.75" customHeight="1" x14ac:dyDescent="0.2">
      <c r="A897" s="170"/>
      <c r="B897" s="170"/>
      <c r="C897" s="170"/>
      <c r="D897" s="170"/>
      <c r="E897" s="170"/>
      <c r="F897" s="170"/>
      <c r="G897" s="170"/>
      <c r="H897" s="170"/>
      <c r="I897" s="170"/>
      <c r="J897" s="170"/>
      <c r="K897" s="170"/>
      <c r="L897" s="170"/>
      <c r="M897" s="170"/>
      <c r="N897" s="170"/>
      <c r="O897" s="170"/>
      <c r="P897" s="170"/>
      <c r="Q897" s="170"/>
      <c r="R897" s="170"/>
      <c r="S897" s="170"/>
      <c r="T897" s="170"/>
      <c r="U897" s="170"/>
      <c r="V897" s="170"/>
      <c r="W897" s="170"/>
      <c r="X897" s="170"/>
      <c r="Y897" s="170"/>
      <c r="Z897" s="170"/>
      <c r="AA897" s="170"/>
    </row>
    <row r="898" spans="1:27" ht="15.75" customHeight="1" x14ac:dyDescent="0.2">
      <c r="A898" s="170"/>
      <c r="B898" s="170"/>
      <c r="C898" s="170"/>
      <c r="D898" s="170"/>
      <c r="E898" s="170"/>
      <c r="F898" s="170"/>
      <c r="G898" s="170"/>
      <c r="H898" s="170"/>
      <c r="I898" s="170"/>
      <c r="J898" s="170"/>
      <c r="K898" s="170"/>
      <c r="L898" s="170"/>
      <c r="M898" s="170"/>
      <c r="N898" s="170"/>
      <c r="O898" s="170"/>
      <c r="P898" s="170"/>
      <c r="Q898" s="170"/>
      <c r="R898" s="170"/>
      <c r="S898" s="170"/>
      <c r="T898" s="170"/>
      <c r="U898" s="170"/>
      <c r="V898" s="170"/>
      <c r="W898" s="170"/>
      <c r="X898" s="170"/>
      <c r="Y898" s="170"/>
      <c r="Z898" s="170"/>
      <c r="AA898" s="170"/>
    </row>
    <row r="899" spans="1:27" ht="15.75" customHeight="1" x14ac:dyDescent="0.2">
      <c r="A899" s="170"/>
      <c r="B899" s="170"/>
      <c r="C899" s="170"/>
      <c r="D899" s="170"/>
      <c r="E899" s="170"/>
      <c r="F899" s="170"/>
      <c r="G899" s="170"/>
      <c r="H899" s="170"/>
      <c r="I899" s="170"/>
      <c r="J899" s="170"/>
      <c r="K899" s="170"/>
      <c r="L899" s="170"/>
      <c r="M899" s="170"/>
      <c r="N899" s="170"/>
      <c r="O899" s="170"/>
      <c r="P899" s="170"/>
      <c r="Q899" s="170"/>
      <c r="R899" s="170"/>
      <c r="S899" s="170"/>
      <c r="T899" s="170"/>
      <c r="U899" s="170"/>
      <c r="V899" s="170"/>
      <c r="W899" s="170"/>
      <c r="X899" s="170"/>
      <c r="Y899" s="170"/>
      <c r="Z899" s="170"/>
      <c r="AA899" s="170"/>
    </row>
    <row r="900" spans="1:27" ht="15.75" customHeight="1" x14ac:dyDescent="0.2">
      <c r="A900" s="170"/>
      <c r="B900" s="170"/>
      <c r="C900" s="170"/>
      <c r="D900" s="170"/>
      <c r="E900" s="170"/>
      <c r="F900" s="170"/>
      <c r="G900" s="170"/>
      <c r="H900" s="170"/>
      <c r="I900" s="170"/>
      <c r="J900" s="170"/>
      <c r="K900" s="170"/>
      <c r="L900" s="170"/>
      <c r="M900" s="170"/>
      <c r="N900" s="170"/>
      <c r="O900" s="170"/>
      <c r="P900" s="170"/>
      <c r="Q900" s="170"/>
      <c r="R900" s="170"/>
      <c r="S900" s="170"/>
      <c r="T900" s="170"/>
      <c r="U900" s="170"/>
      <c r="V900" s="170"/>
      <c r="W900" s="170"/>
      <c r="X900" s="170"/>
      <c r="Y900" s="170"/>
      <c r="Z900" s="170"/>
      <c r="AA900" s="170"/>
    </row>
    <row r="901" spans="1:27" ht="15.75" customHeight="1" x14ac:dyDescent="0.2">
      <c r="A901" s="170"/>
      <c r="B901" s="170"/>
      <c r="C901" s="170"/>
      <c r="D901" s="170"/>
      <c r="E901" s="170"/>
      <c r="F901" s="170"/>
      <c r="G901" s="170"/>
      <c r="H901" s="170"/>
      <c r="I901" s="170"/>
      <c r="J901" s="170"/>
      <c r="K901" s="170"/>
      <c r="L901" s="170"/>
      <c r="M901" s="170"/>
      <c r="N901" s="170"/>
      <c r="O901" s="170"/>
      <c r="P901" s="170"/>
      <c r="Q901" s="170"/>
      <c r="R901" s="170"/>
      <c r="S901" s="170"/>
      <c r="T901" s="170"/>
      <c r="U901" s="170"/>
      <c r="V901" s="170"/>
      <c r="W901" s="170"/>
      <c r="X901" s="170"/>
      <c r="Y901" s="170"/>
      <c r="Z901" s="170"/>
      <c r="AA901" s="170"/>
    </row>
    <row r="902" spans="1:27" ht="15.75" customHeight="1" x14ac:dyDescent="0.2">
      <c r="A902" s="170"/>
      <c r="B902" s="170"/>
      <c r="C902" s="170"/>
      <c r="D902" s="170"/>
      <c r="E902" s="170"/>
      <c r="F902" s="170"/>
      <c r="G902" s="170"/>
      <c r="H902" s="170"/>
      <c r="I902" s="170"/>
      <c r="J902" s="170"/>
      <c r="K902" s="170"/>
      <c r="L902" s="170"/>
      <c r="M902" s="170"/>
      <c r="N902" s="170"/>
      <c r="O902" s="170"/>
      <c r="P902" s="170"/>
      <c r="Q902" s="170"/>
      <c r="R902" s="170"/>
      <c r="S902" s="170"/>
      <c r="T902" s="170"/>
      <c r="U902" s="170"/>
      <c r="V902" s="170"/>
      <c r="W902" s="170"/>
      <c r="X902" s="170"/>
      <c r="Y902" s="170"/>
      <c r="Z902" s="170"/>
      <c r="AA902" s="170"/>
    </row>
    <row r="903" spans="1:27" ht="15.75" customHeight="1" x14ac:dyDescent="0.2">
      <c r="A903" s="170"/>
      <c r="B903" s="170"/>
      <c r="C903" s="170"/>
      <c r="D903" s="170"/>
      <c r="E903" s="170"/>
      <c r="F903" s="170"/>
      <c r="G903" s="170"/>
      <c r="H903" s="170"/>
      <c r="I903" s="170"/>
      <c r="J903" s="170"/>
      <c r="K903" s="170"/>
      <c r="L903" s="170"/>
      <c r="M903" s="170"/>
      <c r="N903" s="170"/>
      <c r="O903" s="170"/>
      <c r="P903" s="170"/>
      <c r="Q903" s="170"/>
      <c r="R903" s="170"/>
      <c r="S903" s="170"/>
      <c r="T903" s="170"/>
      <c r="U903" s="170"/>
      <c r="V903" s="170"/>
      <c r="W903" s="170"/>
      <c r="X903" s="170"/>
      <c r="Y903" s="170"/>
      <c r="Z903" s="170"/>
      <c r="AA903" s="170"/>
    </row>
    <row r="904" spans="1:27" ht="15.75" customHeight="1" x14ac:dyDescent="0.2">
      <c r="A904" s="170"/>
      <c r="B904" s="170"/>
      <c r="C904" s="170"/>
      <c r="D904" s="170"/>
      <c r="E904" s="170"/>
      <c r="F904" s="170"/>
      <c r="G904" s="170"/>
      <c r="H904" s="170"/>
      <c r="I904" s="170"/>
      <c r="J904" s="170"/>
      <c r="K904" s="170"/>
      <c r="L904" s="170"/>
      <c r="M904" s="170"/>
      <c r="N904" s="170"/>
      <c r="O904" s="170"/>
      <c r="P904" s="170"/>
      <c r="Q904" s="170"/>
      <c r="R904" s="170"/>
      <c r="S904" s="170"/>
      <c r="T904" s="170"/>
      <c r="U904" s="170"/>
      <c r="V904" s="170"/>
      <c r="W904" s="170"/>
      <c r="X904" s="170"/>
      <c r="Y904" s="170"/>
      <c r="Z904" s="170"/>
      <c r="AA904" s="170"/>
    </row>
    <row r="905" spans="1:27" ht="15.75" customHeight="1" x14ac:dyDescent="0.2">
      <c r="A905" s="170"/>
      <c r="B905" s="170"/>
      <c r="C905" s="170"/>
      <c r="D905" s="170"/>
      <c r="E905" s="170"/>
      <c r="F905" s="170"/>
      <c r="G905" s="170"/>
      <c r="H905" s="170"/>
      <c r="I905" s="170"/>
      <c r="J905" s="170"/>
      <c r="K905" s="170"/>
      <c r="L905" s="170"/>
      <c r="M905" s="170"/>
      <c r="N905" s="170"/>
      <c r="O905" s="170"/>
      <c r="P905" s="170"/>
      <c r="Q905" s="170"/>
      <c r="R905" s="170"/>
      <c r="S905" s="170"/>
      <c r="T905" s="170"/>
      <c r="U905" s="170"/>
      <c r="V905" s="170"/>
      <c r="W905" s="170"/>
      <c r="X905" s="170"/>
      <c r="Y905" s="170"/>
      <c r="Z905" s="170"/>
      <c r="AA905" s="170"/>
    </row>
    <row r="906" spans="1:27" ht="15.75" customHeight="1" x14ac:dyDescent="0.2">
      <c r="A906" s="170"/>
      <c r="B906" s="170"/>
      <c r="C906" s="170"/>
      <c r="D906" s="170"/>
      <c r="E906" s="170"/>
      <c r="F906" s="170"/>
      <c r="G906" s="170"/>
      <c r="H906" s="170"/>
      <c r="I906" s="170"/>
      <c r="J906" s="170"/>
      <c r="K906" s="170"/>
      <c r="L906" s="170"/>
      <c r="M906" s="170"/>
      <c r="N906" s="170"/>
      <c r="O906" s="170"/>
      <c r="P906" s="170"/>
      <c r="Q906" s="170"/>
      <c r="R906" s="170"/>
      <c r="S906" s="170"/>
      <c r="T906" s="170"/>
      <c r="U906" s="170"/>
      <c r="V906" s="170"/>
      <c r="W906" s="170"/>
      <c r="X906" s="170"/>
      <c r="Y906" s="170"/>
      <c r="Z906" s="170"/>
      <c r="AA906" s="170"/>
    </row>
    <row r="907" spans="1:27" ht="15.75" customHeight="1" x14ac:dyDescent="0.2">
      <c r="A907" s="170"/>
      <c r="B907" s="170"/>
      <c r="C907" s="170"/>
      <c r="D907" s="170"/>
      <c r="E907" s="170"/>
      <c r="F907" s="170"/>
      <c r="G907" s="170"/>
      <c r="H907" s="170"/>
      <c r="I907" s="170"/>
      <c r="J907" s="170"/>
      <c r="K907" s="170"/>
      <c r="L907" s="170"/>
      <c r="M907" s="170"/>
      <c r="N907" s="170"/>
      <c r="O907" s="170"/>
      <c r="P907" s="170"/>
      <c r="Q907" s="170"/>
      <c r="R907" s="170"/>
      <c r="S907" s="170"/>
      <c r="T907" s="170"/>
      <c r="U907" s="170"/>
      <c r="V907" s="170"/>
      <c r="W907" s="170"/>
      <c r="X907" s="170"/>
      <c r="Y907" s="170"/>
      <c r="Z907" s="170"/>
      <c r="AA907" s="170"/>
    </row>
    <row r="908" spans="1:27" ht="15.75" customHeight="1" x14ac:dyDescent="0.2">
      <c r="A908" s="170"/>
      <c r="B908" s="170"/>
      <c r="C908" s="170"/>
      <c r="D908" s="170"/>
      <c r="E908" s="170"/>
      <c r="F908" s="170"/>
      <c r="G908" s="170"/>
      <c r="H908" s="170"/>
      <c r="I908" s="170"/>
      <c r="J908" s="170"/>
      <c r="K908" s="170"/>
      <c r="L908" s="170"/>
      <c r="M908" s="170"/>
      <c r="N908" s="170"/>
      <c r="O908" s="170"/>
      <c r="P908" s="170"/>
      <c r="Q908" s="170"/>
      <c r="R908" s="170"/>
      <c r="S908" s="170"/>
      <c r="T908" s="170"/>
      <c r="U908" s="170"/>
      <c r="V908" s="170"/>
      <c r="W908" s="170"/>
      <c r="X908" s="170"/>
      <c r="Y908" s="170"/>
      <c r="Z908" s="170"/>
      <c r="AA908" s="170"/>
    </row>
    <row r="909" spans="1:27" ht="15.75" customHeight="1" x14ac:dyDescent="0.2">
      <c r="A909" s="170"/>
      <c r="B909" s="170"/>
      <c r="C909" s="170"/>
      <c r="D909" s="170"/>
      <c r="E909" s="170"/>
      <c r="F909" s="170"/>
      <c r="G909" s="170"/>
      <c r="H909" s="170"/>
      <c r="I909" s="170"/>
      <c r="J909" s="170"/>
      <c r="K909" s="170"/>
      <c r="L909" s="170"/>
      <c r="M909" s="170"/>
      <c r="N909" s="170"/>
      <c r="O909" s="170"/>
      <c r="P909" s="170"/>
      <c r="Q909" s="170"/>
      <c r="R909" s="170"/>
      <c r="S909" s="170"/>
      <c r="T909" s="170"/>
      <c r="U909" s="170"/>
      <c r="V909" s="170"/>
      <c r="W909" s="170"/>
      <c r="X909" s="170"/>
      <c r="Y909" s="170"/>
      <c r="Z909" s="170"/>
      <c r="AA909" s="170"/>
    </row>
    <row r="910" spans="1:27" ht="15.75" customHeight="1" x14ac:dyDescent="0.2">
      <c r="A910" s="170"/>
      <c r="B910" s="170"/>
      <c r="C910" s="170"/>
      <c r="D910" s="170"/>
      <c r="E910" s="170"/>
      <c r="F910" s="170"/>
      <c r="G910" s="170"/>
      <c r="H910" s="170"/>
      <c r="I910" s="170"/>
      <c r="J910" s="170"/>
      <c r="K910" s="170"/>
      <c r="L910" s="170"/>
      <c r="M910" s="170"/>
      <c r="N910" s="170"/>
      <c r="O910" s="170"/>
      <c r="P910" s="170"/>
      <c r="Q910" s="170"/>
      <c r="R910" s="170"/>
      <c r="S910" s="170"/>
      <c r="T910" s="170"/>
      <c r="U910" s="170"/>
      <c r="V910" s="170"/>
      <c r="W910" s="170"/>
      <c r="X910" s="170"/>
      <c r="Y910" s="170"/>
      <c r="Z910" s="170"/>
      <c r="AA910" s="170"/>
    </row>
    <row r="911" spans="1:27" ht="15.75" customHeight="1" x14ac:dyDescent="0.2">
      <c r="A911" s="170"/>
      <c r="B911" s="170"/>
      <c r="C911" s="170"/>
      <c r="D911" s="170"/>
      <c r="E911" s="170"/>
      <c r="F911" s="170"/>
      <c r="G911" s="170"/>
      <c r="H911" s="170"/>
      <c r="I911" s="170"/>
      <c r="J911" s="170"/>
      <c r="K911" s="170"/>
      <c r="L911" s="170"/>
      <c r="M911" s="170"/>
      <c r="N911" s="170"/>
      <c r="O911" s="170"/>
      <c r="P911" s="170"/>
      <c r="Q911" s="170"/>
      <c r="R911" s="170"/>
      <c r="S911" s="170"/>
      <c r="T911" s="170"/>
      <c r="U911" s="170"/>
      <c r="V911" s="170"/>
      <c r="W911" s="170"/>
      <c r="X911" s="170"/>
      <c r="Y911" s="170"/>
      <c r="Z911" s="170"/>
      <c r="AA911" s="170"/>
    </row>
    <row r="912" spans="1:27" ht="15.75" customHeight="1" x14ac:dyDescent="0.2">
      <c r="A912" s="170"/>
      <c r="B912" s="170"/>
      <c r="C912" s="170"/>
      <c r="D912" s="170"/>
      <c r="E912" s="170"/>
      <c r="F912" s="170"/>
      <c r="G912" s="170"/>
      <c r="H912" s="170"/>
      <c r="I912" s="170"/>
      <c r="J912" s="170"/>
      <c r="K912" s="170"/>
      <c r="L912" s="170"/>
      <c r="M912" s="170"/>
      <c r="N912" s="170"/>
      <c r="O912" s="170"/>
      <c r="P912" s="170"/>
      <c r="Q912" s="170"/>
      <c r="R912" s="170"/>
      <c r="S912" s="170"/>
      <c r="T912" s="170"/>
      <c r="U912" s="170"/>
      <c r="V912" s="170"/>
      <c r="W912" s="170"/>
      <c r="X912" s="170"/>
      <c r="Y912" s="170"/>
      <c r="Z912" s="170"/>
      <c r="AA912" s="170"/>
    </row>
    <row r="913" spans="1:27" ht="15.75" customHeight="1" x14ac:dyDescent="0.2">
      <c r="A913" s="170"/>
      <c r="B913" s="170"/>
      <c r="C913" s="170"/>
      <c r="D913" s="170"/>
      <c r="E913" s="170"/>
      <c r="F913" s="170"/>
      <c r="G913" s="170"/>
      <c r="H913" s="170"/>
      <c r="I913" s="170"/>
      <c r="J913" s="170"/>
      <c r="K913" s="170"/>
      <c r="L913" s="170"/>
      <c r="M913" s="170"/>
      <c r="N913" s="170"/>
      <c r="O913" s="170"/>
      <c r="P913" s="170"/>
      <c r="Q913" s="170"/>
      <c r="R913" s="170"/>
      <c r="S913" s="170"/>
      <c r="T913" s="170"/>
      <c r="U913" s="170"/>
      <c r="V913" s="170"/>
      <c r="W913" s="170"/>
      <c r="X913" s="170"/>
      <c r="Y913" s="170"/>
      <c r="Z913" s="170"/>
      <c r="AA913" s="170"/>
    </row>
    <row r="914" spans="1:27" ht="15.75" customHeight="1" x14ac:dyDescent="0.2">
      <c r="A914" s="170"/>
      <c r="B914" s="170"/>
      <c r="C914" s="170"/>
      <c r="D914" s="170"/>
      <c r="E914" s="170"/>
      <c r="F914" s="170"/>
      <c r="G914" s="170"/>
      <c r="H914" s="170"/>
      <c r="I914" s="170"/>
      <c r="J914" s="170"/>
      <c r="K914" s="170"/>
      <c r="L914" s="170"/>
      <c r="M914" s="170"/>
      <c r="N914" s="170"/>
      <c r="O914" s="170"/>
      <c r="P914" s="170"/>
      <c r="Q914" s="170"/>
      <c r="R914" s="170"/>
      <c r="S914" s="170"/>
      <c r="T914" s="170"/>
      <c r="U914" s="170"/>
      <c r="V914" s="170"/>
      <c r="W914" s="170"/>
      <c r="X914" s="170"/>
      <c r="Y914" s="170"/>
      <c r="Z914" s="170"/>
      <c r="AA914" s="170"/>
    </row>
    <row r="915" spans="1:27" ht="15.75" customHeight="1" x14ac:dyDescent="0.2">
      <c r="A915" s="170"/>
      <c r="B915" s="170"/>
      <c r="C915" s="170"/>
      <c r="D915" s="170"/>
      <c r="E915" s="170"/>
      <c r="F915" s="170"/>
      <c r="G915" s="170"/>
      <c r="H915" s="170"/>
      <c r="I915" s="170"/>
      <c r="J915" s="170"/>
      <c r="K915" s="170"/>
      <c r="L915" s="170"/>
      <c r="M915" s="170"/>
      <c r="N915" s="170"/>
      <c r="O915" s="170"/>
      <c r="P915" s="170"/>
      <c r="Q915" s="170"/>
      <c r="R915" s="170"/>
      <c r="S915" s="170"/>
      <c r="T915" s="170"/>
      <c r="U915" s="170"/>
      <c r="V915" s="170"/>
      <c r="W915" s="170"/>
      <c r="X915" s="170"/>
      <c r="Y915" s="170"/>
      <c r="Z915" s="170"/>
      <c r="AA915" s="170"/>
    </row>
    <row r="916" spans="1:27" ht="15.75" customHeight="1" x14ac:dyDescent="0.2">
      <c r="A916" s="170"/>
      <c r="B916" s="170"/>
      <c r="C916" s="170"/>
      <c r="D916" s="170"/>
      <c r="E916" s="170"/>
      <c r="F916" s="170"/>
      <c r="G916" s="170"/>
      <c r="H916" s="170"/>
      <c r="I916" s="170"/>
      <c r="J916" s="170"/>
      <c r="K916" s="170"/>
      <c r="L916" s="170"/>
      <c r="M916" s="170"/>
      <c r="N916" s="170"/>
      <c r="O916" s="170"/>
      <c r="P916" s="170"/>
      <c r="Q916" s="170"/>
      <c r="R916" s="170"/>
      <c r="S916" s="170"/>
      <c r="T916" s="170"/>
      <c r="U916" s="170"/>
      <c r="V916" s="170"/>
      <c r="W916" s="170"/>
      <c r="X916" s="170"/>
      <c r="Y916" s="170"/>
      <c r="Z916" s="170"/>
      <c r="AA916" s="170"/>
    </row>
    <row r="917" spans="1:27" ht="15.75" customHeight="1" x14ac:dyDescent="0.2">
      <c r="A917" s="170"/>
      <c r="B917" s="170"/>
      <c r="C917" s="170"/>
      <c r="D917" s="170"/>
      <c r="E917" s="170"/>
      <c r="F917" s="170"/>
      <c r="G917" s="170"/>
      <c r="H917" s="170"/>
      <c r="I917" s="170"/>
      <c r="J917" s="170"/>
      <c r="K917" s="170"/>
      <c r="L917" s="170"/>
      <c r="M917" s="170"/>
      <c r="N917" s="170"/>
      <c r="O917" s="170"/>
      <c r="P917" s="170"/>
      <c r="Q917" s="170"/>
      <c r="R917" s="170"/>
      <c r="S917" s="170"/>
      <c r="T917" s="170"/>
      <c r="U917" s="170"/>
      <c r="V917" s="170"/>
      <c r="W917" s="170"/>
      <c r="X917" s="170"/>
      <c r="Y917" s="170"/>
      <c r="Z917" s="170"/>
      <c r="AA917" s="170"/>
    </row>
    <row r="918" spans="1:27" ht="15.75" customHeight="1" x14ac:dyDescent="0.2">
      <c r="A918" s="170"/>
      <c r="B918" s="170"/>
      <c r="C918" s="170"/>
      <c r="D918" s="170"/>
      <c r="E918" s="170"/>
      <c r="F918" s="170"/>
      <c r="G918" s="170"/>
      <c r="H918" s="170"/>
      <c r="I918" s="170"/>
      <c r="J918" s="170"/>
      <c r="K918" s="170"/>
      <c r="L918" s="170"/>
      <c r="M918" s="170"/>
      <c r="N918" s="170"/>
      <c r="O918" s="170"/>
      <c r="P918" s="170"/>
      <c r="Q918" s="170"/>
      <c r="R918" s="170"/>
      <c r="S918" s="170"/>
      <c r="T918" s="170"/>
      <c r="U918" s="170"/>
      <c r="V918" s="170"/>
      <c r="W918" s="170"/>
      <c r="X918" s="170"/>
      <c r="Y918" s="170"/>
      <c r="Z918" s="170"/>
      <c r="AA918" s="170"/>
    </row>
    <row r="919" spans="1:27" ht="15.75" customHeight="1" x14ac:dyDescent="0.2">
      <c r="A919" s="170"/>
      <c r="B919" s="170"/>
      <c r="C919" s="170"/>
      <c r="D919" s="170"/>
      <c r="E919" s="170"/>
      <c r="F919" s="170"/>
      <c r="G919" s="170"/>
      <c r="H919" s="170"/>
      <c r="I919" s="170"/>
      <c r="J919" s="170"/>
      <c r="K919" s="170"/>
      <c r="L919" s="170"/>
      <c r="M919" s="170"/>
      <c r="N919" s="170"/>
      <c r="O919" s="170"/>
      <c r="P919" s="170"/>
      <c r="Q919" s="170"/>
      <c r="R919" s="170"/>
      <c r="S919" s="170"/>
      <c r="T919" s="170"/>
      <c r="U919" s="170"/>
      <c r="V919" s="170"/>
      <c r="W919" s="170"/>
      <c r="X919" s="170"/>
      <c r="Y919" s="170"/>
      <c r="Z919" s="170"/>
      <c r="AA919" s="170"/>
    </row>
    <row r="920" spans="1:27" ht="15.75" customHeight="1" x14ac:dyDescent="0.2">
      <c r="A920" s="170"/>
      <c r="B920" s="170"/>
      <c r="C920" s="170"/>
      <c r="D920" s="170"/>
      <c r="E920" s="170"/>
      <c r="F920" s="170"/>
      <c r="G920" s="170"/>
      <c r="H920" s="170"/>
      <c r="I920" s="170"/>
      <c r="J920" s="170"/>
      <c r="K920" s="170"/>
      <c r="L920" s="170"/>
      <c r="M920" s="170"/>
      <c r="N920" s="170"/>
      <c r="O920" s="170"/>
      <c r="P920" s="170"/>
      <c r="Q920" s="170"/>
      <c r="R920" s="170"/>
      <c r="S920" s="170"/>
      <c r="T920" s="170"/>
      <c r="U920" s="170"/>
      <c r="V920" s="170"/>
      <c r="W920" s="170"/>
      <c r="X920" s="170"/>
      <c r="Y920" s="170"/>
      <c r="Z920" s="170"/>
      <c r="AA920" s="170"/>
    </row>
    <row r="921" spans="1:27" ht="15.75" customHeight="1" x14ac:dyDescent="0.2">
      <c r="A921" s="170"/>
      <c r="B921" s="170"/>
      <c r="C921" s="170"/>
      <c r="D921" s="170"/>
      <c r="E921" s="170"/>
      <c r="F921" s="170"/>
      <c r="G921" s="170"/>
      <c r="H921" s="170"/>
      <c r="I921" s="170"/>
      <c r="J921" s="170"/>
      <c r="K921" s="170"/>
      <c r="L921" s="170"/>
      <c r="M921" s="170"/>
      <c r="N921" s="170"/>
      <c r="O921" s="170"/>
      <c r="P921" s="170"/>
      <c r="Q921" s="170"/>
      <c r="R921" s="170"/>
      <c r="S921" s="170"/>
      <c r="T921" s="170"/>
      <c r="U921" s="170"/>
      <c r="V921" s="170"/>
      <c r="W921" s="170"/>
      <c r="X921" s="170"/>
      <c r="Y921" s="170"/>
      <c r="Z921" s="170"/>
      <c r="AA921" s="170"/>
    </row>
    <row r="922" spans="1:27" ht="15.75" customHeight="1" x14ac:dyDescent="0.2">
      <c r="A922" s="170"/>
      <c r="B922" s="170"/>
      <c r="C922" s="170"/>
      <c r="D922" s="170"/>
      <c r="E922" s="170"/>
      <c r="F922" s="170"/>
      <c r="G922" s="170"/>
      <c r="H922" s="170"/>
      <c r="I922" s="170"/>
      <c r="J922" s="170"/>
      <c r="K922" s="170"/>
      <c r="L922" s="170"/>
      <c r="M922" s="170"/>
      <c r="N922" s="170"/>
      <c r="O922" s="170"/>
      <c r="P922" s="170"/>
      <c r="Q922" s="170"/>
      <c r="R922" s="170"/>
      <c r="S922" s="170"/>
      <c r="T922" s="170"/>
      <c r="U922" s="170"/>
      <c r="V922" s="170"/>
      <c r="W922" s="170"/>
      <c r="X922" s="170"/>
      <c r="Y922" s="170"/>
      <c r="Z922" s="170"/>
      <c r="AA922" s="170"/>
    </row>
    <row r="923" spans="1:27" ht="15.75" customHeight="1" x14ac:dyDescent="0.2">
      <c r="A923" s="170"/>
      <c r="B923" s="170"/>
      <c r="C923" s="170"/>
      <c r="D923" s="170"/>
      <c r="E923" s="170"/>
      <c r="F923" s="170"/>
      <c r="G923" s="170"/>
      <c r="H923" s="170"/>
      <c r="I923" s="170"/>
      <c r="J923" s="170"/>
      <c r="K923" s="170"/>
      <c r="L923" s="170"/>
      <c r="M923" s="170"/>
      <c r="N923" s="170"/>
      <c r="O923" s="170"/>
      <c r="P923" s="170"/>
      <c r="Q923" s="170"/>
      <c r="R923" s="170"/>
      <c r="S923" s="170"/>
      <c r="T923" s="170"/>
      <c r="U923" s="170"/>
      <c r="V923" s="170"/>
      <c r="W923" s="170"/>
      <c r="X923" s="170"/>
      <c r="Y923" s="170"/>
      <c r="Z923" s="170"/>
      <c r="AA923" s="170"/>
    </row>
    <row r="924" spans="1:27" ht="15.75" customHeight="1" x14ac:dyDescent="0.2">
      <c r="A924" s="170"/>
      <c r="B924" s="170"/>
      <c r="C924" s="170"/>
      <c r="D924" s="170"/>
      <c r="E924" s="170"/>
      <c r="F924" s="170"/>
      <c r="G924" s="170"/>
      <c r="H924" s="170"/>
      <c r="I924" s="170"/>
      <c r="J924" s="170"/>
      <c r="K924" s="170"/>
      <c r="L924" s="170"/>
      <c r="M924" s="170"/>
      <c r="N924" s="170"/>
      <c r="O924" s="170"/>
      <c r="P924" s="170"/>
      <c r="Q924" s="170"/>
      <c r="R924" s="170"/>
      <c r="S924" s="170"/>
      <c r="T924" s="170"/>
      <c r="U924" s="170"/>
      <c r="V924" s="170"/>
      <c r="W924" s="170"/>
      <c r="X924" s="170"/>
      <c r="Y924" s="170"/>
      <c r="Z924" s="170"/>
      <c r="AA924" s="170"/>
    </row>
    <row r="925" spans="1:27" ht="15.75" customHeight="1" x14ac:dyDescent="0.2">
      <c r="A925" s="170"/>
      <c r="B925" s="170"/>
      <c r="C925" s="170"/>
      <c r="D925" s="170"/>
      <c r="E925" s="170"/>
      <c r="F925" s="170"/>
      <c r="G925" s="170"/>
      <c r="H925" s="170"/>
      <c r="I925" s="170"/>
      <c r="J925" s="170"/>
      <c r="K925" s="170"/>
      <c r="L925" s="170"/>
      <c r="M925" s="170"/>
      <c r="N925" s="170"/>
      <c r="O925" s="170"/>
      <c r="P925" s="170"/>
      <c r="Q925" s="170"/>
      <c r="R925" s="170"/>
      <c r="S925" s="170"/>
      <c r="T925" s="170"/>
      <c r="U925" s="170"/>
      <c r="V925" s="170"/>
      <c r="W925" s="170"/>
      <c r="X925" s="170"/>
      <c r="Y925" s="170"/>
      <c r="Z925" s="170"/>
      <c r="AA925" s="170"/>
    </row>
    <row r="926" spans="1:27" ht="15.75" customHeight="1" x14ac:dyDescent="0.2">
      <c r="A926" s="170"/>
      <c r="B926" s="170"/>
      <c r="C926" s="170"/>
      <c r="D926" s="170"/>
      <c r="E926" s="170"/>
      <c r="F926" s="170"/>
      <c r="G926" s="170"/>
      <c r="H926" s="170"/>
      <c r="I926" s="170"/>
      <c r="J926" s="170"/>
      <c r="K926" s="170"/>
      <c r="L926" s="170"/>
      <c r="M926" s="170"/>
      <c r="N926" s="170"/>
      <c r="O926" s="170"/>
      <c r="P926" s="170"/>
      <c r="Q926" s="170"/>
      <c r="R926" s="170"/>
      <c r="S926" s="170"/>
      <c r="T926" s="170"/>
      <c r="U926" s="170"/>
      <c r="V926" s="170"/>
      <c r="W926" s="170"/>
      <c r="X926" s="170"/>
      <c r="Y926" s="170"/>
      <c r="Z926" s="170"/>
      <c r="AA926" s="170"/>
    </row>
    <row r="927" spans="1:27" ht="15.75" customHeight="1" x14ac:dyDescent="0.2">
      <c r="A927" s="170"/>
      <c r="B927" s="170"/>
      <c r="C927" s="170"/>
      <c r="D927" s="170"/>
      <c r="E927" s="170"/>
      <c r="F927" s="170"/>
      <c r="G927" s="170"/>
      <c r="H927" s="170"/>
      <c r="I927" s="170"/>
      <c r="J927" s="170"/>
      <c r="K927" s="170"/>
      <c r="L927" s="170"/>
      <c r="M927" s="170"/>
      <c r="N927" s="170"/>
      <c r="O927" s="170"/>
      <c r="P927" s="170"/>
      <c r="Q927" s="170"/>
      <c r="R927" s="170"/>
      <c r="S927" s="170"/>
      <c r="T927" s="170"/>
      <c r="U927" s="170"/>
      <c r="V927" s="170"/>
      <c r="W927" s="170"/>
      <c r="X927" s="170"/>
      <c r="Y927" s="170"/>
      <c r="Z927" s="170"/>
      <c r="AA927" s="170"/>
    </row>
    <row r="928" spans="1:27" ht="15.75" customHeight="1" x14ac:dyDescent="0.2">
      <c r="A928" s="170"/>
      <c r="B928" s="170"/>
      <c r="C928" s="170"/>
      <c r="D928" s="170"/>
      <c r="E928" s="170"/>
      <c r="F928" s="170"/>
      <c r="G928" s="170"/>
      <c r="H928" s="170"/>
      <c r="I928" s="170"/>
      <c r="J928" s="170"/>
      <c r="K928" s="170"/>
      <c r="L928" s="170"/>
      <c r="M928" s="170"/>
      <c r="N928" s="170"/>
      <c r="O928" s="170"/>
      <c r="P928" s="170"/>
      <c r="Q928" s="170"/>
      <c r="R928" s="170"/>
      <c r="S928" s="170"/>
      <c r="T928" s="170"/>
      <c r="U928" s="170"/>
      <c r="V928" s="170"/>
      <c r="W928" s="170"/>
      <c r="X928" s="170"/>
      <c r="Y928" s="170"/>
      <c r="Z928" s="170"/>
      <c r="AA928" s="170"/>
    </row>
    <row r="929" spans="1:27" ht="15.75" customHeight="1" x14ac:dyDescent="0.2">
      <c r="A929" s="170"/>
      <c r="B929" s="170"/>
      <c r="C929" s="170"/>
      <c r="D929" s="170"/>
      <c r="E929" s="170"/>
      <c r="F929" s="170"/>
      <c r="G929" s="170"/>
      <c r="H929" s="170"/>
      <c r="I929" s="170"/>
      <c r="J929" s="170"/>
      <c r="K929" s="170"/>
      <c r="L929" s="170"/>
      <c r="M929" s="170"/>
      <c r="N929" s="170"/>
      <c r="O929" s="170"/>
      <c r="P929" s="170"/>
      <c r="Q929" s="170"/>
      <c r="R929" s="170"/>
      <c r="S929" s="170"/>
      <c r="T929" s="170"/>
      <c r="U929" s="170"/>
      <c r="V929" s="170"/>
      <c r="W929" s="170"/>
      <c r="X929" s="170"/>
      <c r="Y929" s="170"/>
      <c r="Z929" s="170"/>
      <c r="AA929" s="170"/>
    </row>
    <row r="930" spans="1:27" ht="15.75" customHeight="1" x14ac:dyDescent="0.2">
      <c r="A930" s="170"/>
      <c r="B930" s="170"/>
      <c r="C930" s="170"/>
      <c r="D930" s="170"/>
      <c r="E930" s="170"/>
      <c r="F930" s="170"/>
      <c r="G930" s="170"/>
      <c r="H930" s="170"/>
      <c r="I930" s="170"/>
      <c r="J930" s="170"/>
      <c r="K930" s="170"/>
      <c r="L930" s="170"/>
      <c r="M930" s="170"/>
      <c r="N930" s="170"/>
      <c r="O930" s="170"/>
      <c r="P930" s="170"/>
      <c r="Q930" s="170"/>
      <c r="R930" s="170"/>
      <c r="S930" s="170"/>
      <c r="T930" s="170"/>
      <c r="U930" s="170"/>
      <c r="V930" s="170"/>
      <c r="W930" s="170"/>
      <c r="X930" s="170"/>
      <c r="Y930" s="170"/>
      <c r="Z930" s="170"/>
      <c r="AA930" s="170"/>
    </row>
    <row r="931" spans="1:27" ht="15.75" customHeight="1" x14ac:dyDescent="0.2">
      <c r="A931" s="170"/>
      <c r="B931" s="170"/>
      <c r="C931" s="170"/>
      <c r="D931" s="170"/>
      <c r="E931" s="170"/>
      <c r="F931" s="170"/>
      <c r="G931" s="170"/>
      <c r="H931" s="170"/>
      <c r="I931" s="170"/>
      <c r="J931" s="170"/>
      <c r="K931" s="170"/>
      <c r="L931" s="170"/>
      <c r="M931" s="170"/>
      <c r="N931" s="170"/>
      <c r="O931" s="170"/>
      <c r="P931" s="170"/>
      <c r="Q931" s="170"/>
      <c r="R931" s="170"/>
      <c r="S931" s="170"/>
      <c r="T931" s="170"/>
      <c r="U931" s="170"/>
      <c r="V931" s="170"/>
      <c r="W931" s="170"/>
      <c r="X931" s="170"/>
      <c r="Y931" s="170"/>
      <c r="Z931" s="170"/>
      <c r="AA931" s="170"/>
    </row>
    <row r="932" spans="1:27" ht="15.75" customHeight="1" x14ac:dyDescent="0.2">
      <c r="A932" s="170"/>
      <c r="B932" s="170"/>
      <c r="C932" s="170"/>
      <c r="D932" s="170"/>
      <c r="E932" s="170"/>
      <c r="F932" s="170"/>
      <c r="G932" s="170"/>
      <c r="H932" s="170"/>
      <c r="I932" s="170"/>
      <c r="J932" s="170"/>
      <c r="K932" s="170"/>
      <c r="L932" s="170"/>
      <c r="M932" s="170"/>
      <c r="N932" s="170"/>
      <c r="O932" s="170"/>
      <c r="P932" s="170"/>
      <c r="Q932" s="170"/>
      <c r="R932" s="170"/>
      <c r="S932" s="170"/>
      <c r="T932" s="170"/>
      <c r="U932" s="170"/>
      <c r="V932" s="170"/>
      <c r="W932" s="170"/>
      <c r="X932" s="170"/>
      <c r="Y932" s="170"/>
      <c r="Z932" s="170"/>
      <c r="AA932" s="170"/>
    </row>
    <row r="933" spans="1:27" ht="15.75" customHeight="1" x14ac:dyDescent="0.2">
      <c r="A933" s="170"/>
      <c r="B933" s="170"/>
      <c r="C933" s="170"/>
      <c r="D933" s="170"/>
      <c r="E933" s="170"/>
      <c r="F933" s="170"/>
      <c r="G933" s="170"/>
      <c r="H933" s="170"/>
      <c r="I933" s="170"/>
      <c r="J933" s="170"/>
      <c r="K933" s="170"/>
      <c r="L933" s="170"/>
      <c r="M933" s="170"/>
      <c r="N933" s="170"/>
      <c r="O933" s="170"/>
      <c r="P933" s="170"/>
      <c r="Q933" s="170"/>
      <c r="R933" s="170"/>
      <c r="S933" s="170"/>
      <c r="T933" s="170"/>
      <c r="U933" s="170"/>
      <c r="V933" s="170"/>
      <c r="W933" s="170"/>
      <c r="X933" s="170"/>
      <c r="Y933" s="170"/>
      <c r="Z933" s="170"/>
      <c r="AA933" s="170"/>
    </row>
    <row r="934" spans="1:27" ht="15.75" customHeight="1" x14ac:dyDescent="0.2">
      <c r="A934" s="170"/>
      <c r="B934" s="170"/>
      <c r="C934" s="170"/>
      <c r="D934" s="170"/>
      <c r="E934" s="170"/>
      <c r="F934" s="170"/>
      <c r="G934" s="170"/>
      <c r="H934" s="170"/>
      <c r="I934" s="170"/>
      <c r="J934" s="170"/>
      <c r="K934" s="170"/>
      <c r="L934" s="170"/>
      <c r="M934" s="170"/>
      <c r="N934" s="170"/>
      <c r="O934" s="170"/>
      <c r="P934" s="170"/>
      <c r="Q934" s="170"/>
      <c r="R934" s="170"/>
      <c r="S934" s="170"/>
      <c r="T934" s="170"/>
      <c r="U934" s="170"/>
      <c r="V934" s="170"/>
      <c r="W934" s="170"/>
      <c r="X934" s="170"/>
      <c r="Y934" s="170"/>
      <c r="Z934" s="170"/>
      <c r="AA934" s="170"/>
    </row>
    <row r="935" spans="1:27" ht="15.75" customHeight="1" x14ac:dyDescent="0.2">
      <c r="A935" s="170"/>
      <c r="B935" s="170"/>
      <c r="C935" s="170"/>
      <c r="D935" s="170"/>
      <c r="E935" s="170"/>
      <c r="F935" s="170"/>
      <c r="G935" s="170"/>
      <c r="H935" s="170"/>
      <c r="I935" s="170"/>
      <c r="J935" s="170"/>
      <c r="K935" s="170"/>
      <c r="L935" s="170"/>
      <c r="M935" s="170"/>
      <c r="N935" s="170"/>
      <c r="O935" s="170"/>
      <c r="P935" s="170"/>
      <c r="Q935" s="170"/>
      <c r="R935" s="170"/>
      <c r="S935" s="170"/>
      <c r="T935" s="170"/>
      <c r="U935" s="170"/>
      <c r="V935" s="170"/>
      <c r="W935" s="170"/>
      <c r="X935" s="170"/>
      <c r="Y935" s="170"/>
      <c r="Z935" s="170"/>
      <c r="AA935" s="170"/>
    </row>
    <row r="936" spans="1:27" ht="15.75" customHeight="1" x14ac:dyDescent="0.2">
      <c r="A936" s="170"/>
      <c r="B936" s="170"/>
      <c r="C936" s="170"/>
      <c r="D936" s="170"/>
      <c r="E936" s="170"/>
      <c r="F936" s="170"/>
      <c r="G936" s="170"/>
      <c r="H936" s="170"/>
      <c r="I936" s="170"/>
      <c r="J936" s="170"/>
      <c r="K936" s="170"/>
      <c r="L936" s="170"/>
      <c r="M936" s="170"/>
      <c r="N936" s="170"/>
      <c r="O936" s="170"/>
      <c r="P936" s="170"/>
      <c r="Q936" s="170"/>
      <c r="R936" s="170"/>
      <c r="S936" s="170"/>
      <c r="T936" s="170"/>
      <c r="U936" s="170"/>
      <c r="V936" s="170"/>
      <c r="W936" s="170"/>
      <c r="X936" s="170"/>
      <c r="Y936" s="170"/>
      <c r="Z936" s="170"/>
      <c r="AA936" s="170"/>
    </row>
    <row r="937" spans="1:27" ht="15.75" customHeight="1" x14ac:dyDescent="0.2">
      <c r="A937" s="170"/>
      <c r="B937" s="170"/>
      <c r="C937" s="170"/>
      <c r="D937" s="170"/>
      <c r="E937" s="170"/>
      <c r="F937" s="170"/>
      <c r="G937" s="170"/>
      <c r="H937" s="170"/>
      <c r="I937" s="170"/>
      <c r="J937" s="170"/>
      <c r="K937" s="170"/>
      <c r="L937" s="170"/>
      <c r="M937" s="170"/>
      <c r="N937" s="170"/>
      <c r="O937" s="170"/>
      <c r="P937" s="170"/>
      <c r="Q937" s="170"/>
      <c r="R937" s="170"/>
      <c r="S937" s="170"/>
      <c r="T937" s="170"/>
      <c r="U937" s="170"/>
      <c r="V937" s="170"/>
      <c r="W937" s="170"/>
      <c r="X937" s="170"/>
      <c r="Y937" s="170"/>
      <c r="Z937" s="170"/>
      <c r="AA937" s="170"/>
    </row>
    <row r="938" spans="1:27" ht="15.75" customHeight="1" x14ac:dyDescent="0.2">
      <c r="A938" s="170"/>
      <c r="B938" s="170"/>
      <c r="C938" s="170"/>
      <c r="D938" s="170"/>
      <c r="E938" s="170"/>
      <c r="F938" s="170"/>
      <c r="G938" s="170"/>
      <c r="H938" s="170"/>
      <c r="I938" s="170"/>
      <c r="J938" s="170"/>
      <c r="K938" s="170"/>
      <c r="L938" s="170"/>
      <c r="M938" s="170"/>
      <c r="N938" s="170"/>
      <c r="O938" s="170"/>
      <c r="P938" s="170"/>
      <c r="Q938" s="170"/>
      <c r="R938" s="170"/>
      <c r="S938" s="170"/>
      <c r="T938" s="170"/>
      <c r="U938" s="170"/>
      <c r="V938" s="170"/>
      <c r="W938" s="170"/>
      <c r="X938" s="170"/>
      <c r="Y938" s="170"/>
      <c r="Z938" s="170"/>
      <c r="AA938" s="170"/>
    </row>
    <row r="939" spans="1:27" ht="15.75" customHeight="1" x14ac:dyDescent="0.2">
      <c r="A939" s="170"/>
      <c r="B939" s="170"/>
      <c r="C939" s="170"/>
      <c r="D939" s="170"/>
      <c r="E939" s="170"/>
      <c r="F939" s="170"/>
      <c r="G939" s="170"/>
      <c r="H939" s="170"/>
      <c r="I939" s="170"/>
      <c r="J939" s="170"/>
      <c r="K939" s="170"/>
      <c r="L939" s="170"/>
      <c r="M939" s="170"/>
      <c r="N939" s="170"/>
      <c r="O939" s="170"/>
      <c r="P939" s="170"/>
      <c r="Q939" s="170"/>
      <c r="R939" s="170"/>
      <c r="S939" s="170"/>
      <c r="T939" s="170"/>
      <c r="U939" s="170"/>
      <c r="V939" s="170"/>
      <c r="W939" s="170"/>
      <c r="X939" s="170"/>
      <c r="Y939" s="170"/>
      <c r="Z939" s="170"/>
      <c r="AA939" s="170"/>
    </row>
    <row r="940" spans="1:27" ht="15.75" customHeight="1" x14ac:dyDescent="0.2">
      <c r="A940" s="170"/>
      <c r="B940" s="170"/>
      <c r="C940" s="170"/>
      <c r="D940" s="170"/>
      <c r="E940" s="170"/>
      <c r="F940" s="170"/>
      <c r="G940" s="170"/>
      <c r="H940" s="170"/>
      <c r="I940" s="170"/>
      <c r="J940" s="170"/>
      <c r="K940" s="170"/>
      <c r="L940" s="170"/>
      <c r="M940" s="170"/>
      <c r="N940" s="170"/>
      <c r="O940" s="170"/>
      <c r="P940" s="170"/>
      <c r="Q940" s="170"/>
      <c r="R940" s="170"/>
      <c r="S940" s="170"/>
      <c r="T940" s="170"/>
      <c r="U940" s="170"/>
      <c r="V940" s="170"/>
      <c r="W940" s="170"/>
      <c r="X940" s="170"/>
      <c r="Y940" s="170"/>
      <c r="Z940" s="170"/>
      <c r="AA940" s="170"/>
    </row>
    <row r="941" spans="1:27" ht="15.75" customHeight="1" x14ac:dyDescent="0.2">
      <c r="A941" s="170"/>
      <c r="B941" s="170"/>
      <c r="C941" s="170"/>
      <c r="D941" s="170"/>
      <c r="E941" s="170"/>
      <c r="F941" s="170"/>
      <c r="G941" s="170"/>
      <c r="H941" s="170"/>
      <c r="I941" s="170"/>
      <c r="J941" s="170"/>
      <c r="K941" s="170"/>
      <c r="L941" s="170"/>
      <c r="M941" s="170"/>
      <c r="N941" s="170"/>
      <c r="O941" s="170"/>
      <c r="P941" s="170"/>
      <c r="Q941" s="170"/>
      <c r="R941" s="170"/>
      <c r="S941" s="170"/>
      <c r="T941" s="170"/>
      <c r="U941" s="170"/>
      <c r="V941" s="170"/>
      <c r="W941" s="170"/>
      <c r="X941" s="170"/>
      <c r="Y941" s="170"/>
      <c r="Z941" s="170"/>
      <c r="AA941" s="170"/>
    </row>
    <row r="942" spans="1:27" ht="15.75" customHeight="1" x14ac:dyDescent="0.2">
      <c r="A942" s="170"/>
      <c r="B942" s="170"/>
      <c r="C942" s="170"/>
      <c r="D942" s="170"/>
      <c r="E942" s="170"/>
      <c r="F942" s="170"/>
      <c r="G942" s="170"/>
      <c r="H942" s="170"/>
      <c r="I942" s="170"/>
      <c r="J942" s="170"/>
      <c r="K942" s="170"/>
      <c r="L942" s="170"/>
      <c r="M942" s="170"/>
      <c r="N942" s="170"/>
      <c r="O942" s="170"/>
      <c r="P942" s="170"/>
      <c r="Q942" s="170"/>
      <c r="R942" s="170"/>
      <c r="S942" s="170"/>
      <c r="T942" s="170"/>
      <c r="U942" s="170"/>
      <c r="V942" s="170"/>
      <c r="W942" s="170"/>
      <c r="X942" s="170"/>
      <c r="Y942" s="170"/>
      <c r="Z942" s="170"/>
      <c r="AA942" s="170"/>
    </row>
    <row r="943" spans="1:27" ht="15.75" customHeight="1" x14ac:dyDescent="0.2">
      <c r="A943" s="170"/>
      <c r="B943" s="170"/>
      <c r="C943" s="170"/>
      <c r="D943" s="170"/>
      <c r="E943" s="170"/>
      <c r="F943" s="170"/>
      <c r="G943" s="170"/>
      <c r="H943" s="170"/>
      <c r="I943" s="170"/>
      <c r="J943" s="170"/>
      <c r="K943" s="170"/>
      <c r="L943" s="170"/>
      <c r="M943" s="170"/>
      <c r="N943" s="170"/>
      <c r="O943" s="170"/>
      <c r="P943" s="170"/>
      <c r="Q943" s="170"/>
      <c r="R943" s="170"/>
      <c r="S943" s="170"/>
      <c r="T943" s="170"/>
      <c r="U943" s="170"/>
      <c r="V943" s="170"/>
      <c r="W943" s="170"/>
      <c r="X943" s="170"/>
      <c r="Y943" s="170"/>
      <c r="Z943" s="170"/>
      <c r="AA943" s="170"/>
    </row>
    <row r="944" spans="1:27" ht="15.75" customHeight="1" x14ac:dyDescent="0.2">
      <c r="A944" s="170"/>
      <c r="B944" s="170"/>
      <c r="C944" s="170"/>
      <c r="D944" s="170"/>
      <c r="E944" s="170"/>
      <c r="F944" s="170"/>
      <c r="G944" s="170"/>
      <c r="H944" s="170"/>
      <c r="I944" s="170"/>
      <c r="J944" s="170"/>
      <c r="K944" s="170"/>
      <c r="L944" s="170"/>
      <c r="M944" s="170"/>
      <c r="N944" s="170"/>
      <c r="O944" s="170"/>
      <c r="P944" s="170"/>
      <c r="Q944" s="170"/>
      <c r="R944" s="170"/>
      <c r="S944" s="170"/>
      <c r="T944" s="170"/>
      <c r="U944" s="170"/>
      <c r="V944" s="170"/>
      <c r="W944" s="170"/>
      <c r="X944" s="170"/>
      <c r="Y944" s="170"/>
      <c r="Z944" s="170"/>
      <c r="AA944" s="170"/>
    </row>
    <row r="945" spans="1:27" ht="15.75" customHeight="1" x14ac:dyDescent="0.2">
      <c r="A945" s="170"/>
      <c r="B945" s="170"/>
      <c r="C945" s="170"/>
      <c r="D945" s="170"/>
      <c r="E945" s="170"/>
      <c r="F945" s="170"/>
      <c r="G945" s="170"/>
      <c r="H945" s="170"/>
      <c r="I945" s="170"/>
      <c r="J945" s="170"/>
      <c r="K945" s="170"/>
      <c r="L945" s="170"/>
      <c r="M945" s="170"/>
      <c r="N945" s="170"/>
      <c r="O945" s="170"/>
      <c r="P945" s="170"/>
      <c r="Q945" s="170"/>
      <c r="R945" s="170"/>
      <c r="S945" s="170"/>
      <c r="T945" s="170"/>
      <c r="U945" s="170"/>
      <c r="V945" s="170"/>
      <c r="W945" s="170"/>
      <c r="X945" s="170"/>
      <c r="Y945" s="170"/>
      <c r="Z945" s="170"/>
      <c r="AA945" s="170"/>
    </row>
    <row r="946" spans="1:27" ht="15.75" customHeight="1" x14ac:dyDescent="0.2">
      <c r="A946" s="170"/>
      <c r="B946" s="170"/>
      <c r="C946" s="170"/>
      <c r="D946" s="170"/>
      <c r="E946" s="170"/>
      <c r="F946" s="170"/>
      <c r="G946" s="170"/>
      <c r="H946" s="170"/>
      <c r="I946" s="170"/>
      <c r="J946" s="170"/>
      <c r="K946" s="170"/>
      <c r="L946" s="170"/>
      <c r="M946" s="170"/>
      <c r="N946" s="170"/>
      <c r="O946" s="170"/>
      <c r="P946" s="170"/>
      <c r="Q946" s="170"/>
      <c r="R946" s="170"/>
      <c r="S946" s="170"/>
      <c r="T946" s="170"/>
      <c r="U946" s="170"/>
      <c r="V946" s="170"/>
      <c r="W946" s="170"/>
      <c r="X946" s="170"/>
      <c r="Y946" s="170"/>
      <c r="Z946" s="170"/>
      <c r="AA946" s="170"/>
    </row>
    <row r="947" spans="1:27" ht="15.75" customHeight="1" x14ac:dyDescent="0.2">
      <c r="A947" s="170"/>
      <c r="B947" s="170"/>
      <c r="C947" s="170"/>
      <c r="D947" s="170"/>
      <c r="E947" s="170"/>
      <c r="F947" s="170"/>
      <c r="G947" s="170"/>
      <c r="H947" s="170"/>
      <c r="I947" s="170"/>
      <c r="J947" s="170"/>
      <c r="K947" s="170"/>
      <c r="L947" s="170"/>
      <c r="M947" s="170"/>
      <c r="N947" s="170"/>
      <c r="O947" s="170"/>
      <c r="P947" s="170"/>
      <c r="Q947" s="170"/>
      <c r="R947" s="170"/>
      <c r="S947" s="170"/>
      <c r="T947" s="170"/>
      <c r="U947" s="170"/>
      <c r="V947" s="170"/>
      <c r="W947" s="170"/>
      <c r="X947" s="170"/>
      <c r="Y947" s="170"/>
      <c r="Z947" s="170"/>
      <c r="AA947" s="170"/>
    </row>
    <row r="948" spans="1:27" ht="15.75" customHeight="1" x14ac:dyDescent="0.2">
      <c r="A948" s="170"/>
      <c r="B948" s="170"/>
      <c r="C948" s="170"/>
      <c r="D948" s="170"/>
      <c r="E948" s="170"/>
      <c r="F948" s="170"/>
      <c r="G948" s="170"/>
      <c r="H948" s="170"/>
      <c r="I948" s="170"/>
      <c r="J948" s="170"/>
      <c r="K948" s="170"/>
      <c r="L948" s="170"/>
      <c r="M948" s="170"/>
      <c r="N948" s="170"/>
      <c r="O948" s="170"/>
      <c r="P948" s="170"/>
      <c r="Q948" s="170"/>
      <c r="R948" s="170"/>
      <c r="S948" s="170"/>
      <c r="T948" s="170"/>
      <c r="U948" s="170"/>
      <c r="V948" s="170"/>
      <c r="W948" s="170"/>
      <c r="X948" s="170"/>
      <c r="Y948" s="170"/>
      <c r="Z948" s="170"/>
      <c r="AA948" s="170"/>
    </row>
    <row r="949" spans="1:27" ht="15.75" customHeight="1" x14ac:dyDescent="0.2">
      <c r="A949" s="170"/>
      <c r="B949" s="170"/>
      <c r="C949" s="170"/>
      <c r="D949" s="170"/>
      <c r="E949" s="170"/>
      <c r="F949" s="170"/>
      <c r="G949" s="170"/>
      <c r="H949" s="170"/>
      <c r="I949" s="170"/>
      <c r="J949" s="170"/>
      <c r="K949" s="170"/>
      <c r="L949" s="170"/>
      <c r="M949" s="170"/>
      <c r="N949" s="170"/>
      <c r="O949" s="170"/>
      <c r="P949" s="170"/>
      <c r="Q949" s="170"/>
      <c r="R949" s="170"/>
      <c r="S949" s="170"/>
      <c r="T949" s="170"/>
      <c r="U949" s="170"/>
      <c r="V949" s="170"/>
      <c r="W949" s="170"/>
      <c r="X949" s="170"/>
      <c r="Y949" s="170"/>
      <c r="Z949" s="170"/>
      <c r="AA949" s="170"/>
    </row>
    <row r="950" spans="1:27" ht="15.75" customHeight="1" x14ac:dyDescent="0.2">
      <c r="A950" s="170"/>
      <c r="B950" s="170"/>
      <c r="C950" s="170"/>
      <c r="D950" s="170"/>
      <c r="E950" s="170"/>
      <c r="F950" s="170"/>
      <c r="G950" s="170"/>
      <c r="H950" s="170"/>
      <c r="I950" s="170"/>
      <c r="J950" s="170"/>
      <c r="K950" s="170"/>
      <c r="L950" s="170"/>
      <c r="M950" s="170"/>
      <c r="N950" s="170"/>
      <c r="O950" s="170"/>
      <c r="P950" s="170"/>
      <c r="Q950" s="170"/>
      <c r="R950" s="170"/>
      <c r="S950" s="170"/>
      <c r="T950" s="170"/>
      <c r="U950" s="170"/>
      <c r="V950" s="170"/>
      <c r="W950" s="170"/>
      <c r="X950" s="170"/>
      <c r="Y950" s="170"/>
      <c r="Z950" s="170"/>
      <c r="AA950" s="170"/>
    </row>
    <row r="951" spans="1:27" ht="15.75" customHeight="1" x14ac:dyDescent="0.2">
      <c r="A951" s="170"/>
      <c r="B951" s="170"/>
      <c r="C951" s="170"/>
      <c r="D951" s="170"/>
      <c r="E951" s="170"/>
      <c r="F951" s="170"/>
      <c r="G951" s="170"/>
      <c r="H951" s="170"/>
      <c r="I951" s="170"/>
      <c r="J951" s="170"/>
      <c r="K951" s="170"/>
      <c r="L951" s="170"/>
      <c r="M951" s="170"/>
      <c r="N951" s="170"/>
      <c r="O951" s="170"/>
      <c r="P951" s="170"/>
      <c r="Q951" s="170"/>
      <c r="R951" s="170"/>
      <c r="S951" s="170"/>
      <c r="T951" s="170"/>
      <c r="U951" s="170"/>
      <c r="V951" s="170"/>
      <c r="W951" s="170"/>
      <c r="X951" s="170"/>
      <c r="Y951" s="170"/>
      <c r="Z951" s="170"/>
      <c r="AA951" s="170"/>
    </row>
    <row r="952" spans="1:27" ht="15.75" customHeight="1" x14ac:dyDescent="0.2">
      <c r="A952" s="170"/>
      <c r="B952" s="170"/>
      <c r="C952" s="170"/>
      <c r="D952" s="170"/>
      <c r="E952" s="170"/>
      <c r="F952" s="170"/>
      <c r="G952" s="170"/>
      <c r="H952" s="170"/>
      <c r="I952" s="170"/>
      <c r="J952" s="170"/>
      <c r="K952" s="170"/>
      <c r="L952" s="170"/>
      <c r="M952" s="170"/>
      <c r="N952" s="170"/>
      <c r="O952" s="170"/>
      <c r="P952" s="170"/>
      <c r="Q952" s="170"/>
      <c r="R952" s="170"/>
      <c r="S952" s="170"/>
      <c r="T952" s="170"/>
      <c r="U952" s="170"/>
      <c r="V952" s="170"/>
      <c r="W952" s="170"/>
      <c r="X952" s="170"/>
      <c r="Y952" s="170"/>
      <c r="Z952" s="170"/>
      <c r="AA952" s="170"/>
    </row>
    <row r="953" spans="1:27" ht="15.75" customHeight="1" x14ac:dyDescent="0.2">
      <c r="A953" s="170"/>
      <c r="B953" s="170"/>
      <c r="C953" s="170"/>
      <c r="D953" s="170"/>
      <c r="E953" s="170"/>
      <c r="F953" s="170"/>
      <c r="G953" s="170"/>
      <c r="H953" s="170"/>
      <c r="I953" s="170"/>
      <c r="J953" s="170"/>
      <c r="K953" s="170"/>
      <c r="L953" s="170"/>
      <c r="M953" s="170"/>
      <c r="N953" s="170"/>
      <c r="O953" s="170"/>
      <c r="P953" s="170"/>
      <c r="Q953" s="170"/>
      <c r="R953" s="170"/>
      <c r="S953" s="170"/>
      <c r="T953" s="170"/>
      <c r="U953" s="170"/>
      <c r="V953" s="170"/>
      <c r="W953" s="170"/>
      <c r="X953" s="170"/>
      <c r="Y953" s="170"/>
      <c r="Z953" s="170"/>
      <c r="AA953" s="170"/>
    </row>
    <row r="954" spans="1:27" ht="15.75" customHeight="1" x14ac:dyDescent="0.2">
      <c r="A954" s="170"/>
      <c r="B954" s="170"/>
      <c r="C954" s="170"/>
      <c r="D954" s="170"/>
      <c r="E954" s="170"/>
      <c r="F954" s="170"/>
      <c r="G954" s="170"/>
      <c r="H954" s="170"/>
      <c r="I954" s="170"/>
      <c r="J954" s="170"/>
      <c r="K954" s="170"/>
      <c r="L954" s="170"/>
      <c r="M954" s="170"/>
      <c r="N954" s="170"/>
      <c r="O954" s="170"/>
      <c r="P954" s="170"/>
      <c r="Q954" s="170"/>
      <c r="R954" s="170"/>
      <c r="S954" s="170"/>
      <c r="T954" s="170"/>
      <c r="U954" s="170"/>
      <c r="V954" s="170"/>
      <c r="W954" s="170"/>
      <c r="X954" s="170"/>
      <c r="Y954" s="170"/>
      <c r="Z954" s="170"/>
      <c r="AA954" s="170"/>
    </row>
    <row r="955" spans="1:27" ht="15.75" customHeight="1" x14ac:dyDescent="0.2">
      <c r="A955" s="170"/>
      <c r="B955" s="170"/>
      <c r="C955" s="170"/>
      <c r="D955" s="170"/>
      <c r="E955" s="170"/>
      <c r="F955" s="170"/>
      <c r="G955" s="170"/>
      <c r="H955" s="170"/>
      <c r="I955" s="170"/>
      <c r="J955" s="170"/>
      <c r="K955" s="170"/>
      <c r="L955" s="170"/>
      <c r="M955" s="170"/>
      <c r="N955" s="170"/>
      <c r="O955" s="170"/>
      <c r="P955" s="170"/>
      <c r="Q955" s="170"/>
      <c r="R955" s="170"/>
      <c r="S955" s="170"/>
      <c r="T955" s="170"/>
      <c r="U955" s="170"/>
      <c r="V955" s="170"/>
      <c r="W955" s="170"/>
      <c r="X955" s="170"/>
      <c r="Y955" s="170"/>
      <c r="Z955" s="170"/>
      <c r="AA955" s="170"/>
    </row>
    <row r="956" spans="1:27" ht="15.75" customHeight="1" x14ac:dyDescent="0.2">
      <c r="A956" s="170"/>
      <c r="B956" s="170"/>
      <c r="C956" s="170"/>
      <c r="D956" s="170"/>
      <c r="E956" s="170"/>
      <c r="F956" s="170"/>
      <c r="G956" s="170"/>
      <c r="H956" s="170"/>
      <c r="I956" s="170"/>
      <c r="J956" s="170"/>
      <c r="K956" s="170"/>
      <c r="L956" s="170"/>
      <c r="M956" s="170"/>
      <c r="N956" s="170"/>
      <c r="O956" s="170"/>
      <c r="P956" s="170"/>
      <c r="Q956" s="170"/>
      <c r="R956" s="170"/>
      <c r="S956" s="170"/>
      <c r="T956" s="170"/>
      <c r="U956" s="170"/>
      <c r="V956" s="170"/>
      <c r="W956" s="170"/>
      <c r="X956" s="170"/>
      <c r="Y956" s="170"/>
      <c r="Z956" s="170"/>
      <c r="AA956" s="170"/>
    </row>
    <row r="957" spans="1:27" ht="15.75" customHeight="1" x14ac:dyDescent="0.2">
      <c r="A957" s="170"/>
      <c r="B957" s="170"/>
      <c r="C957" s="170"/>
      <c r="D957" s="170"/>
      <c r="E957" s="170"/>
      <c r="F957" s="170"/>
      <c r="G957" s="170"/>
      <c r="H957" s="170"/>
      <c r="I957" s="170"/>
      <c r="J957" s="170"/>
      <c r="K957" s="170"/>
      <c r="L957" s="170"/>
      <c r="M957" s="170"/>
      <c r="N957" s="170"/>
      <c r="O957" s="170"/>
      <c r="P957" s="170"/>
      <c r="Q957" s="170"/>
      <c r="R957" s="170"/>
      <c r="S957" s="170"/>
      <c r="T957" s="170"/>
      <c r="U957" s="170"/>
      <c r="V957" s="170"/>
      <c r="W957" s="170"/>
      <c r="X957" s="170"/>
      <c r="Y957" s="170"/>
      <c r="Z957" s="170"/>
      <c r="AA957" s="170"/>
    </row>
    <row r="958" spans="1:27" ht="15.75" customHeight="1" x14ac:dyDescent="0.2">
      <c r="A958" s="170"/>
      <c r="B958" s="170"/>
      <c r="C958" s="170"/>
      <c r="D958" s="170"/>
      <c r="E958" s="170"/>
      <c r="F958" s="170"/>
      <c r="G958" s="170"/>
      <c r="H958" s="170"/>
      <c r="I958" s="170"/>
      <c r="J958" s="170"/>
      <c r="K958" s="170"/>
      <c r="L958" s="170"/>
      <c r="M958" s="170"/>
      <c r="N958" s="170"/>
      <c r="O958" s="170"/>
      <c r="P958" s="170"/>
      <c r="Q958" s="170"/>
      <c r="R958" s="170"/>
      <c r="S958" s="170"/>
      <c r="T958" s="170"/>
      <c r="U958" s="170"/>
      <c r="V958" s="170"/>
      <c r="W958" s="170"/>
      <c r="X958" s="170"/>
      <c r="Y958" s="170"/>
      <c r="Z958" s="170"/>
      <c r="AA958" s="170"/>
    </row>
    <row r="959" spans="1:27" ht="15.75" customHeight="1" x14ac:dyDescent="0.2">
      <c r="A959" s="170"/>
      <c r="B959" s="170"/>
      <c r="C959" s="170"/>
      <c r="D959" s="170"/>
      <c r="E959" s="170"/>
      <c r="F959" s="170"/>
      <c r="G959" s="170"/>
      <c r="H959" s="170"/>
      <c r="I959" s="170"/>
      <c r="J959" s="170"/>
      <c r="K959" s="170"/>
      <c r="L959" s="170"/>
      <c r="M959" s="170"/>
      <c r="N959" s="170"/>
      <c r="O959" s="170"/>
      <c r="P959" s="170"/>
      <c r="Q959" s="170"/>
      <c r="R959" s="170"/>
      <c r="S959" s="170"/>
      <c r="T959" s="170"/>
      <c r="U959" s="170"/>
      <c r="V959" s="170"/>
      <c r="W959" s="170"/>
      <c r="X959" s="170"/>
      <c r="Y959" s="170"/>
      <c r="Z959" s="170"/>
      <c r="AA959" s="170"/>
    </row>
    <row r="960" spans="1:27" ht="15.75" customHeight="1" x14ac:dyDescent="0.2">
      <c r="A960" s="170"/>
      <c r="B960" s="170"/>
      <c r="C960" s="170"/>
      <c r="D960" s="170"/>
      <c r="E960" s="170"/>
      <c r="F960" s="170"/>
      <c r="G960" s="170"/>
      <c r="H960" s="170"/>
      <c r="I960" s="170"/>
      <c r="J960" s="170"/>
      <c r="K960" s="170"/>
      <c r="L960" s="170"/>
      <c r="M960" s="170"/>
      <c r="N960" s="170"/>
      <c r="O960" s="170"/>
      <c r="P960" s="170"/>
      <c r="Q960" s="170"/>
      <c r="R960" s="170"/>
      <c r="S960" s="170"/>
      <c r="T960" s="170"/>
      <c r="U960" s="170"/>
      <c r="V960" s="170"/>
      <c r="W960" s="170"/>
      <c r="X960" s="170"/>
      <c r="Y960" s="170"/>
      <c r="Z960" s="170"/>
      <c r="AA960" s="170"/>
    </row>
    <row r="961" spans="1:27" ht="15.75" customHeight="1" x14ac:dyDescent="0.2">
      <c r="A961" s="170"/>
      <c r="B961" s="170"/>
      <c r="C961" s="170"/>
      <c r="D961" s="170"/>
      <c r="E961" s="170"/>
      <c r="F961" s="170"/>
      <c r="G961" s="170"/>
      <c r="H961" s="170"/>
      <c r="I961" s="170"/>
      <c r="J961" s="170"/>
      <c r="K961" s="170"/>
      <c r="L961" s="170"/>
      <c r="M961" s="170"/>
      <c r="N961" s="170"/>
      <c r="O961" s="170"/>
      <c r="P961" s="170"/>
      <c r="Q961" s="170"/>
      <c r="R961" s="170"/>
      <c r="S961" s="170"/>
      <c r="T961" s="170"/>
      <c r="U961" s="170"/>
      <c r="V961" s="170"/>
      <c r="W961" s="170"/>
      <c r="X961" s="170"/>
      <c r="Y961" s="170"/>
      <c r="Z961" s="170"/>
      <c r="AA961" s="170"/>
    </row>
    <row r="962" spans="1:27" ht="15.75" customHeight="1" x14ac:dyDescent="0.2">
      <c r="A962" s="170"/>
      <c r="B962" s="170"/>
      <c r="C962" s="170"/>
      <c r="D962" s="170"/>
      <c r="E962" s="170"/>
      <c r="F962" s="170"/>
      <c r="G962" s="170"/>
      <c r="H962" s="170"/>
      <c r="I962" s="170"/>
      <c r="J962" s="170"/>
      <c r="K962" s="170"/>
      <c r="L962" s="170"/>
      <c r="M962" s="170"/>
      <c r="N962" s="170"/>
      <c r="O962" s="170"/>
      <c r="P962" s="170"/>
      <c r="Q962" s="170"/>
      <c r="R962" s="170"/>
      <c r="S962" s="170"/>
      <c r="T962" s="170"/>
      <c r="U962" s="170"/>
      <c r="V962" s="170"/>
      <c r="W962" s="170"/>
      <c r="X962" s="170"/>
      <c r="Y962" s="170"/>
      <c r="Z962" s="170"/>
      <c r="AA962" s="170"/>
    </row>
    <row r="963" spans="1:27" ht="15.75" customHeight="1" x14ac:dyDescent="0.2">
      <c r="A963" s="170"/>
      <c r="B963" s="170"/>
      <c r="C963" s="170"/>
      <c r="D963" s="170"/>
      <c r="E963" s="170"/>
      <c r="F963" s="170"/>
      <c r="G963" s="170"/>
      <c r="H963" s="170"/>
      <c r="I963" s="170"/>
      <c r="J963" s="170"/>
      <c r="K963" s="170"/>
      <c r="L963" s="170"/>
      <c r="M963" s="170"/>
      <c r="N963" s="170"/>
      <c r="O963" s="170"/>
      <c r="P963" s="170"/>
      <c r="Q963" s="170"/>
      <c r="R963" s="170"/>
      <c r="S963" s="170"/>
      <c r="T963" s="170"/>
      <c r="U963" s="170"/>
      <c r="V963" s="170"/>
      <c r="W963" s="170"/>
      <c r="X963" s="170"/>
      <c r="Y963" s="170"/>
      <c r="Z963" s="170"/>
      <c r="AA963" s="170"/>
    </row>
    <row r="964" spans="1:27" ht="15.75" customHeight="1" x14ac:dyDescent="0.2">
      <c r="A964" s="170"/>
      <c r="B964" s="170"/>
      <c r="C964" s="170"/>
      <c r="D964" s="170"/>
      <c r="E964" s="170"/>
      <c r="F964" s="170"/>
      <c r="G964" s="170"/>
      <c r="H964" s="170"/>
      <c r="I964" s="170"/>
      <c r="J964" s="170"/>
      <c r="K964" s="170"/>
      <c r="L964" s="170"/>
      <c r="M964" s="170"/>
      <c r="N964" s="170"/>
      <c r="O964" s="170"/>
      <c r="P964" s="170"/>
      <c r="Q964" s="170"/>
      <c r="R964" s="170"/>
      <c r="S964" s="170"/>
      <c r="T964" s="170"/>
      <c r="U964" s="170"/>
      <c r="V964" s="170"/>
      <c r="W964" s="170"/>
      <c r="X964" s="170"/>
      <c r="Y964" s="170"/>
      <c r="Z964" s="170"/>
      <c r="AA964" s="170"/>
    </row>
    <row r="965" spans="1:27" ht="15.75" customHeight="1" x14ac:dyDescent="0.2">
      <c r="A965" s="170"/>
      <c r="B965" s="170"/>
      <c r="C965" s="170"/>
      <c r="D965" s="170"/>
      <c r="E965" s="170"/>
      <c r="F965" s="170"/>
      <c r="G965" s="170"/>
      <c r="H965" s="170"/>
      <c r="I965" s="170"/>
      <c r="J965" s="170"/>
      <c r="K965" s="170"/>
      <c r="L965" s="170"/>
      <c r="M965" s="170"/>
      <c r="N965" s="170"/>
      <c r="O965" s="170"/>
      <c r="P965" s="170"/>
      <c r="Q965" s="170"/>
      <c r="R965" s="170"/>
      <c r="S965" s="170"/>
      <c r="T965" s="170"/>
      <c r="U965" s="170"/>
      <c r="V965" s="170"/>
      <c r="W965" s="170"/>
      <c r="X965" s="170"/>
      <c r="Y965" s="170"/>
      <c r="Z965" s="170"/>
      <c r="AA965" s="170"/>
    </row>
    <row r="966" spans="1:27" ht="15.75" customHeight="1" x14ac:dyDescent="0.2">
      <c r="A966" s="170"/>
      <c r="B966" s="170"/>
      <c r="C966" s="170"/>
      <c r="D966" s="170"/>
      <c r="E966" s="170"/>
      <c r="F966" s="170"/>
      <c r="G966" s="170"/>
      <c r="H966" s="170"/>
      <c r="I966" s="170"/>
      <c r="J966" s="170"/>
      <c r="K966" s="170"/>
      <c r="L966" s="170"/>
      <c r="M966" s="170"/>
      <c r="N966" s="170"/>
      <c r="O966" s="170"/>
      <c r="P966" s="170"/>
      <c r="Q966" s="170"/>
      <c r="R966" s="170"/>
      <c r="S966" s="170"/>
      <c r="T966" s="170"/>
      <c r="U966" s="170"/>
      <c r="V966" s="170"/>
      <c r="W966" s="170"/>
      <c r="X966" s="170"/>
      <c r="Y966" s="170"/>
      <c r="Z966" s="170"/>
      <c r="AA966" s="170"/>
    </row>
    <row r="967" spans="1:27" ht="15.75" customHeight="1" x14ac:dyDescent="0.2">
      <c r="A967" s="170"/>
      <c r="B967" s="170"/>
      <c r="C967" s="170"/>
      <c r="D967" s="170"/>
      <c r="E967" s="170"/>
      <c r="F967" s="170"/>
      <c r="G967" s="170"/>
      <c r="H967" s="170"/>
      <c r="I967" s="170"/>
      <c r="J967" s="170"/>
      <c r="K967" s="170"/>
      <c r="L967" s="170"/>
      <c r="M967" s="170"/>
      <c r="N967" s="170"/>
      <c r="O967" s="170"/>
      <c r="P967" s="170"/>
      <c r="Q967" s="170"/>
      <c r="R967" s="170"/>
      <c r="S967" s="170"/>
      <c r="T967" s="170"/>
      <c r="U967" s="170"/>
      <c r="V967" s="170"/>
      <c r="W967" s="170"/>
      <c r="X967" s="170"/>
      <c r="Y967" s="170"/>
      <c r="Z967" s="170"/>
      <c r="AA967" s="170"/>
    </row>
    <row r="968" spans="1:27" ht="15.75" customHeight="1" x14ac:dyDescent="0.2">
      <c r="A968" s="170"/>
      <c r="B968" s="170"/>
      <c r="C968" s="170"/>
      <c r="D968" s="170"/>
      <c r="E968" s="170"/>
      <c r="F968" s="170"/>
      <c r="G968" s="170"/>
      <c r="H968" s="170"/>
      <c r="I968" s="170"/>
      <c r="J968" s="170"/>
      <c r="K968" s="170"/>
      <c r="L968" s="170"/>
      <c r="M968" s="170"/>
      <c r="N968" s="170"/>
      <c r="O968" s="170"/>
      <c r="P968" s="170"/>
      <c r="Q968" s="170"/>
      <c r="R968" s="170"/>
      <c r="S968" s="170"/>
      <c r="T968" s="170"/>
      <c r="U968" s="170"/>
      <c r="V968" s="170"/>
      <c r="W968" s="170"/>
      <c r="X968" s="170"/>
      <c r="Y968" s="170"/>
      <c r="Z968" s="170"/>
      <c r="AA968" s="170"/>
    </row>
    <row r="969" spans="1:27" ht="15.75" customHeight="1" x14ac:dyDescent="0.2">
      <c r="A969" s="170"/>
      <c r="B969" s="170"/>
      <c r="C969" s="170"/>
      <c r="D969" s="170"/>
      <c r="E969" s="170"/>
      <c r="F969" s="170"/>
      <c r="G969" s="170"/>
      <c r="H969" s="170"/>
      <c r="I969" s="170"/>
      <c r="J969" s="170"/>
      <c r="K969" s="170"/>
      <c r="L969" s="170"/>
      <c r="M969" s="170"/>
      <c r="N969" s="170"/>
      <c r="O969" s="170"/>
      <c r="P969" s="170"/>
      <c r="Q969" s="170"/>
      <c r="R969" s="170"/>
      <c r="S969" s="170"/>
      <c r="T969" s="170"/>
      <c r="U969" s="170"/>
      <c r="V969" s="170"/>
      <c r="W969" s="170"/>
      <c r="X969" s="170"/>
      <c r="Y969" s="170"/>
      <c r="Z969" s="170"/>
      <c r="AA969" s="170"/>
    </row>
    <row r="970" spans="1:27" ht="15.75" customHeight="1" x14ac:dyDescent="0.2">
      <c r="A970" s="170"/>
      <c r="B970" s="170"/>
      <c r="C970" s="170"/>
      <c r="D970" s="170"/>
      <c r="E970" s="170"/>
      <c r="F970" s="170"/>
      <c r="G970" s="170"/>
      <c r="H970" s="170"/>
      <c r="I970" s="170"/>
      <c r="J970" s="170"/>
      <c r="K970" s="170"/>
      <c r="L970" s="170"/>
      <c r="M970" s="170"/>
      <c r="N970" s="170"/>
      <c r="O970" s="170"/>
      <c r="P970" s="170"/>
      <c r="Q970" s="170"/>
      <c r="R970" s="170"/>
      <c r="S970" s="170"/>
      <c r="T970" s="170"/>
      <c r="U970" s="170"/>
      <c r="V970" s="170"/>
      <c r="W970" s="170"/>
      <c r="X970" s="170"/>
      <c r="Y970" s="170"/>
      <c r="Z970" s="170"/>
      <c r="AA970" s="170"/>
    </row>
    <row r="971" spans="1:27" ht="15.75" customHeight="1" x14ac:dyDescent="0.2">
      <c r="A971" s="170"/>
      <c r="B971" s="170"/>
      <c r="C971" s="170"/>
      <c r="D971" s="170"/>
      <c r="E971" s="170"/>
      <c r="F971" s="170"/>
      <c r="G971" s="170"/>
      <c r="H971" s="170"/>
      <c r="I971" s="170"/>
      <c r="J971" s="170"/>
      <c r="K971" s="170"/>
      <c r="L971" s="170"/>
      <c r="M971" s="170"/>
      <c r="N971" s="170"/>
      <c r="O971" s="170"/>
      <c r="P971" s="170"/>
      <c r="Q971" s="170"/>
      <c r="R971" s="170"/>
      <c r="S971" s="170"/>
      <c r="T971" s="170"/>
      <c r="U971" s="170"/>
      <c r="V971" s="170"/>
      <c r="W971" s="170"/>
      <c r="X971" s="170"/>
      <c r="Y971" s="170"/>
      <c r="Z971" s="170"/>
      <c r="AA971" s="170"/>
    </row>
    <row r="972" spans="1:27" ht="15.75" customHeight="1" x14ac:dyDescent="0.2">
      <c r="A972" s="170"/>
      <c r="B972" s="170"/>
      <c r="C972" s="170"/>
      <c r="D972" s="170"/>
      <c r="E972" s="170"/>
      <c r="F972" s="170"/>
      <c r="G972" s="170"/>
      <c r="H972" s="170"/>
      <c r="I972" s="170"/>
      <c r="J972" s="170"/>
      <c r="K972" s="170"/>
      <c r="L972" s="170"/>
      <c r="M972" s="170"/>
      <c r="N972" s="170"/>
      <c r="O972" s="170"/>
      <c r="P972" s="170"/>
      <c r="Q972" s="170"/>
      <c r="R972" s="170"/>
      <c r="S972" s="170"/>
      <c r="T972" s="170"/>
      <c r="U972" s="170"/>
      <c r="V972" s="170"/>
      <c r="W972" s="170"/>
      <c r="X972" s="170"/>
      <c r="Y972" s="170"/>
      <c r="Z972" s="170"/>
      <c r="AA972" s="170"/>
    </row>
    <row r="973" spans="1:27" ht="15.75" customHeight="1" x14ac:dyDescent="0.2">
      <c r="A973" s="170"/>
      <c r="B973" s="170"/>
      <c r="C973" s="170"/>
      <c r="D973" s="170"/>
      <c r="E973" s="170"/>
      <c r="F973" s="170"/>
      <c r="G973" s="170"/>
      <c r="H973" s="170"/>
      <c r="I973" s="170"/>
      <c r="J973" s="170"/>
      <c r="K973" s="170"/>
      <c r="L973" s="170"/>
      <c r="M973" s="170"/>
      <c r="N973" s="170"/>
      <c r="O973" s="170"/>
      <c r="P973" s="170"/>
      <c r="Q973" s="170"/>
      <c r="R973" s="170"/>
      <c r="S973" s="170"/>
      <c r="T973" s="170"/>
      <c r="U973" s="170"/>
      <c r="V973" s="170"/>
      <c r="W973" s="170"/>
      <c r="X973" s="170"/>
      <c r="Y973" s="170"/>
      <c r="Z973" s="170"/>
      <c r="AA973" s="170"/>
    </row>
    <row r="974" spans="1:27" ht="15.75" customHeight="1" x14ac:dyDescent="0.2">
      <c r="A974" s="170"/>
      <c r="B974" s="170"/>
      <c r="C974" s="170"/>
      <c r="D974" s="170"/>
      <c r="E974" s="170"/>
      <c r="F974" s="170"/>
      <c r="G974" s="170"/>
      <c r="H974" s="170"/>
      <c r="I974" s="170"/>
      <c r="J974" s="170"/>
      <c r="K974" s="170"/>
      <c r="L974" s="170"/>
      <c r="M974" s="170"/>
      <c r="N974" s="170"/>
      <c r="O974" s="170"/>
      <c r="P974" s="170"/>
      <c r="Q974" s="170"/>
      <c r="R974" s="170"/>
      <c r="S974" s="170"/>
      <c r="T974" s="170"/>
      <c r="U974" s="170"/>
      <c r="V974" s="170"/>
      <c r="W974" s="170"/>
      <c r="X974" s="170"/>
      <c r="Y974" s="170"/>
      <c r="Z974" s="170"/>
      <c r="AA974" s="170"/>
    </row>
    <row r="975" spans="1:27" ht="15.75" customHeight="1" x14ac:dyDescent="0.2">
      <c r="A975" s="170"/>
      <c r="B975" s="170"/>
      <c r="C975" s="170"/>
      <c r="D975" s="170"/>
      <c r="E975" s="170"/>
      <c r="F975" s="170"/>
      <c r="G975" s="170"/>
      <c r="H975" s="170"/>
      <c r="I975" s="170"/>
      <c r="J975" s="170"/>
      <c r="K975" s="170"/>
      <c r="L975" s="170"/>
      <c r="M975" s="170"/>
      <c r="N975" s="170"/>
      <c r="O975" s="170"/>
      <c r="P975" s="170"/>
      <c r="Q975" s="170"/>
      <c r="R975" s="170"/>
      <c r="S975" s="170"/>
      <c r="T975" s="170"/>
      <c r="U975" s="170"/>
      <c r="V975" s="170"/>
      <c r="W975" s="170"/>
      <c r="X975" s="170"/>
      <c r="Y975" s="170"/>
      <c r="Z975" s="170"/>
      <c r="AA975" s="170"/>
    </row>
    <row r="976" spans="1:27" ht="15.75" customHeight="1" x14ac:dyDescent="0.2">
      <c r="A976" s="170"/>
      <c r="B976" s="170"/>
      <c r="C976" s="170"/>
      <c r="D976" s="170"/>
      <c r="E976" s="170"/>
      <c r="F976" s="170"/>
      <c r="G976" s="170"/>
      <c r="H976" s="170"/>
      <c r="I976" s="170"/>
      <c r="J976" s="170"/>
      <c r="K976" s="170"/>
      <c r="L976" s="170"/>
      <c r="M976" s="170"/>
      <c r="N976" s="170"/>
      <c r="O976" s="170"/>
      <c r="P976" s="170"/>
      <c r="Q976" s="170"/>
      <c r="R976" s="170"/>
      <c r="S976" s="170"/>
      <c r="T976" s="170"/>
      <c r="U976" s="170"/>
      <c r="V976" s="170"/>
      <c r="W976" s="170"/>
      <c r="X976" s="170"/>
      <c r="Y976" s="170"/>
      <c r="Z976" s="170"/>
      <c r="AA976" s="170"/>
    </row>
    <row r="977" spans="1:27" ht="15.75" customHeight="1" x14ac:dyDescent="0.2">
      <c r="A977" s="170"/>
      <c r="B977" s="170"/>
      <c r="C977" s="170"/>
      <c r="D977" s="170"/>
      <c r="E977" s="170"/>
      <c r="F977" s="170"/>
      <c r="G977" s="170"/>
      <c r="H977" s="170"/>
      <c r="I977" s="170"/>
      <c r="J977" s="170"/>
      <c r="K977" s="170"/>
      <c r="L977" s="170"/>
      <c r="M977" s="170"/>
      <c r="N977" s="170"/>
      <c r="O977" s="170"/>
      <c r="P977" s="170"/>
      <c r="Q977" s="170"/>
      <c r="R977" s="170"/>
      <c r="S977" s="170"/>
      <c r="T977" s="170"/>
      <c r="U977" s="170"/>
      <c r="V977" s="170"/>
      <c r="W977" s="170"/>
      <c r="X977" s="170"/>
      <c r="Y977" s="170"/>
      <c r="Z977" s="170"/>
      <c r="AA977" s="170"/>
    </row>
    <row r="978" spans="1:27" ht="15.75" customHeight="1" x14ac:dyDescent="0.2">
      <c r="A978" s="170"/>
      <c r="B978" s="170"/>
      <c r="C978" s="170"/>
      <c r="D978" s="170"/>
      <c r="E978" s="170"/>
      <c r="F978" s="170"/>
      <c r="G978" s="170"/>
      <c r="H978" s="170"/>
      <c r="I978" s="170"/>
      <c r="J978" s="170"/>
      <c r="K978" s="170"/>
      <c r="L978" s="170"/>
      <c r="M978" s="170"/>
      <c r="N978" s="170"/>
      <c r="O978" s="170"/>
      <c r="P978" s="170"/>
      <c r="Q978" s="170"/>
      <c r="R978" s="170"/>
      <c r="S978" s="170"/>
      <c r="T978" s="170"/>
      <c r="U978" s="170"/>
      <c r="V978" s="170"/>
      <c r="W978" s="170"/>
      <c r="X978" s="170"/>
      <c r="Y978" s="170"/>
      <c r="Z978" s="170"/>
      <c r="AA978" s="170"/>
    </row>
    <row r="979" spans="1:27" ht="15.75" customHeight="1" x14ac:dyDescent="0.2">
      <c r="A979" s="170"/>
      <c r="B979" s="170"/>
      <c r="C979" s="170"/>
      <c r="D979" s="170"/>
      <c r="E979" s="170"/>
      <c r="F979" s="170"/>
      <c r="G979" s="170"/>
      <c r="H979" s="170"/>
      <c r="I979" s="170"/>
      <c r="J979" s="170"/>
      <c r="K979" s="170"/>
      <c r="L979" s="170"/>
      <c r="M979" s="170"/>
      <c r="N979" s="170"/>
      <c r="O979" s="170"/>
      <c r="P979" s="170"/>
      <c r="Q979" s="170"/>
      <c r="R979" s="170"/>
      <c r="S979" s="170"/>
      <c r="T979" s="170"/>
      <c r="U979" s="170"/>
      <c r="V979" s="170"/>
      <c r="W979" s="170"/>
      <c r="X979" s="170"/>
      <c r="Y979" s="170"/>
      <c r="Z979" s="170"/>
      <c r="AA979" s="170"/>
    </row>
    <row r="980" spans="1:27" ht="15.75" customHeight="1" x14ac:dyDescent="0.2">
      <c r="A980" s="170"/>
      <c r="B980" s="170"/>
      <c r="C980" s="170"/>
      <c r="D980" s="170"/>
      <c r="E980" s="170"/>
      <c r="F980" s="170"/>
      <c r="G980" s="170"/>
      <c r="H980" s="170"/>
      <c r="I980" s="170"/>
      <c r="J980" s="170"/>
      <c r="K980" s="170"/>
      <c r="L980" s="170"/>
      <c r="M980" s="170"/>
      <c r="N980" s="170"/>
      <c r="O980" s="170"/>
      <c r="P980" s="170"/>
      <c r="Q980" s="170"/>
      <c r="R980" s="170"/>
      <c r="S980" s="170"/>
      <c r="T980" s="170"/>
      <c r="U980" s="170"/>
      <c r="V980" s="170"/>
      <c r="W980" s="170"/>
      <c r="X980" s="170"/>
      <c r="Y980" s="170"/>
      <c r="Z980" s="170"/>
      <c r="AA980" s="170"/>
    </row>
    <row r="981" spans="1:27" ht="15.75" customHeight="1" x14ac:dyDescent="0.2">
      <c r="A981" s="170"/>
      <c r="B981" s="170"/>
      <c r="C981" s="170"/>
      <c r="D981" s="170"/>
      <c r="E981" s="170"/>
      <c r="F981" s="170"/>
      <c r="G981" s="170"/>
      <c r="H981" s="170"/>
      <c r="I981" s="170"/>
      <c r="J981" s="170"/>
      <c r="K981" s="170"/>
      <c r="L981" s="170"/>
      <c r="M981" s="170"/>
      <c r="N981" s="170"/>
      <c r="O981" s="170"/>
      <c r="P981" s="170"/>
      <c r="Q981" s="170"/>
      <c r="R981" s="170"/>
      <c r="S981" s="170"/>
      <c r="T981" s="170"/>
      <c r="U981" s="170"/>
      <c r="V981" s="170"/>
      <c r="W981" s="170"/>
      <c r="X981" s="170"/>
      <c r="Y981" s="170"/>
      <c r="Z981" s="170"/>
      <c r="AA981" s="170"/>
    </row>
    <row r="982" spans="1:27" ht="15.75" customHeight="1" x14ac:dyDescent="0.2">
      <c r="A982" s="170"/>
      <c r="B982" s="170"/>
      <c r="C982" s="170"/>
      <c r="D982" s="170"/>
      <c r="E982" s="170"/>
      <c r="F982" s="170"/>
      <c r="G982" s="170"/>
      <c r="H982" s="170"/>
      <c r="I982" s="170"/>
      <c r="J982" s="170"/>
      <c r="K982" s="170"/>
      <c r="L982" s="170"/>
      <c r="M982" s="170"/>
      <c r="N982" s="170"/>
      <c r="O982" s="170"/>
      <c r="P982" s="170"/>
      <c r="Q982" s="170"/>
      <c r="R982" s="170"/>
      <c r="S982" s="170"/>
      <c r="T982" s="170"/>
      <c r="U982" s="170"/>
      <c r="V982" s="170"/>
      <c r="W982" s="170"/>
      <c r="X982" s="170"/>
      <c r="Y982" s="170"/>
      <c r="Z982" s="170"/>
      <c r="AA982" s="170"/>
    </row>
    <row r="983" spans="1:27" ht="15.75" customHeight="1" x14ac:dyDescent="0.2">
      <c r="A983" s="170"/>
      <c r="B983" s="170"/>
      <c r="C983" s="170"/>
      <c r="D983" s="170"/>
      <c r="E983" s="170"/>
      <c r="F983" s="170"/>
      <c r="G983" s="170"/>
      <c r="H983" s="170"/>
      <c r="I983" s="170"/>
      <c r="J983" s="170"/>
      <c r="K983" s="170"/>
      <c r="L983" s="170"/>
      <c r="M983" s="170"/>
      <c r="N983" s="170"/>
      <c r="O983" s="170"/>
      <c r="P983" s="170"/>
      <c r="Q983" s="170"/>
      <c r="R983" s="170"/>
      <c r="S983" s="170"/>
      <c r="T983" s="170"/>
      <c r="U983" s="170"/>
      <c r="V983" s="170"/>
      <c r="W983" s="170"/>
      <c r="X983" s="170"/>
      <c r="Y983" s="170"/>
      <c r="Z983" s="170"/>
      <c r="AA983" s="170"/>
    </row>
    <row r="984" spans="1:27" ht="15.75" customHeight="1" x14ac:dyDescent="0.2">
      <c r="A984" s="170"/>
      <c r="B984" s="170"/>
      <c r="C984" s="170"/>
      <c r="D984" s="170"/>
      <c r="E984" s="170"/>
      <c r="F984" s="170"/>
      <c r="G984" s="170"/>
      <c r="H984" s="170"/>
      <c r="I984" s="170"/>
      <c r="J984" s="170"/>
      <c r="K984" s="170"/>
      <c r="L984" s="170"/>
      <c r="M984" s="170"/>
      <c r="N984" s="170"/>
      <c r="O984" s="170"/>
      <c r="P984" s="170"/>
      <c r="Q984" s="170"/>
      <c r="R984" s="170"/>
      <c r="S984" s="170"/>
      <c r="T984" s="170"/>
      <c r="U984" s="170"/>
      <c r="V984" s="170"/>
      <c r="W984" s="170"/>
      <c r="X984" s="170"/>
      <c r="Y984" s="170"/>
      <c r="Z984" s="170"/>
      <c r="AA984" s="170"/>
    </row>
    <row r="985" spans="1:27" ht="15.75" customHeight="1" x14ac:dyDescent="0.2">
      <c r="A985" s="170"/>
      <c r="B985" s="170"/>
      <c r="C985" s="170"/>
      <c r="D985" s="170"/>
      <c r="E985" s="170"/>
      <c r="F985" s="170"/>
      <c r="G985" s="170"/>
      <c r="H985" s="170"/>
      <c r="I985" s="170"/>
      <c r="J985" s="170"/>
      <c r="K985" s="170"/>
      <c r="L985" s="170"/>
      <c r="M985" s="170"/>
      <c r="N985" s="170"/>
      <c r="O985" s="170"/>
      <c r="P985" s="170"/>
      <c r="Q985" s="170"/>
      <c r="R985" s="170"/>
      <c r="S985" s="170"/>
      <c r="T985" s="170"/>
      <c r="U985" s="170"/>
      <c r="V985" s="170"/>
      <c r="W985" s="170"/>
      <c r="X985" s="170"/>
      <c r="Y985" s="170"/>
      <c r="Z985" s="170"/>
      <c r="AA985" s="170"/>
    </row>
    <row r="986" spans="1:27" ht="15.75" customHeight="1" x14ac:dyDescent="0.2">
      <c r="A986" s="170"/>
      <c r="B986" s="170"/>
      <c r="C986" s="170"/>
      <c r="D986" s="170"/>
      <c r="E986" s="170"/>
      <c r="F986" s="170"/>
      <c r="G986" s="170"/>
      <c r="H986" s="170"/>
      <c r="I986" s="170"/>
      <c r="J986" s="170"/>
      <c r="K986" s="170"/>
      <c r="L986" s="170"/>
      <c r="M986" s="170"/>
      <c r="N986" s="170"/>
      <c r="O986" s="170"/>
      <c r="P986" s="170"/>
      <c r="Q986" s="170"/>
      <c r="R986" s="170"/>
      <c r="S986" s="170"/>
      <c r="T986" s="170"/>
      <c r="U986" s="170"/>
      <c r="V986" s="170"/>
      <c r="W986" s="170"/>
      <c r="X986" s="170"/>
      <c r="Y986" s="170"/>
      <c r="Z986" s="170"/>
      <c r="AA986" s="170"/>
    </row>
    <row r="987" spans="1:27" ht="15.75" customHeight="1" x14ac:dyDescent="0.2">
      <c r="A987" s="170"/>
      <c r="B987" s="170"/>
      <c r="C987" s="170"/>
      <c r="D987" s="170"/>
      <c r="E987" s="170"/>
      <c r="F987" s="170"/>
      <c r="G987" s="170"/>
      <c r="H987" s="170"/>
      <c r="I987" s="170"/>
      <c r="J987" s="170"/>
      <c r="K987" s="170"/>
      <c r="L987" s="170"/>
      <c r="M987" s="170"/>
      <c r="N987" s="170"/>
      <c r="O987" s="170"/>
      <c r="P987" s="170"/>
      <c r="Q987" s="170"/>
      <c r="R987" s="170"/>
      <c r="S987" s="170"/>
      <c r="T987" s="170"/>
      <c r="U987" s="170"/>
      <c r="V987" s="170"/>
      <c r="W987" s="170"/>
      <c r="X987" s="170"/>
      <c r="Y987" s="170"/>
      <c r="Z987" s="170"/>
      <c r="AA987" s="170"/>
    </row>
    <row r="988" spans="1:27" ht="15.75" customHeight="1" x14ac:dyDescent="0.2">
      <c r="A988" s="170"/>
      <c r="B988" s="170"/>
      <c r="C988" s="170"/>
      <c r="D988" s="170"/>
      <c r="E988" s="170"/>
      <c r="F988" s="170"/>
      <c r="G988" s="170"/>
      <c r="H988" s="170"/>
      <c r="I988" s="170"/>
      <c r="J988" s="170"/>
      <c r="K988" s="170"/>
      <c r="L988" s="170"/>
      <c r="M988" s="170"/>
      <c r="N988" s="170"/>
      <c r="O988" s="170"/>
      <c r="P988" s="170"/>
      <c r="Q988" s="170"/>
      <c r="R988" s="170"/>
      <c r="S988" s="170"/>
      <c r="T988" s="170"/>
      <c r="U988" s="170"/>
      <c r="V988" s="170"/>
      <c r="W988" s="170"/>
      <c r="X988" s="170"/>
      <c r="Y988" s="170"/>
      <c r="Z988" s="170"/>
      <c r="AA988" s="170"/>
    </row>
    <row r="989" spans="1:27" ht="15.75" customHeight="1" x14ac:dyDescent="0.2">
      <c r="A989" s="170"/>
      <c r="B989" s="170"/>
      <c r="C989" s="170"/>
      <c r="D989" s="170"/>
      <c r="E989" s="170"/>
      <c r="F989" s="170"/>
      <c r="G989" s="170"/>
      <c r="H989" s="170"/>
      <c r="I989" s="170"/>
      <c r="J989" s="170"/>
      <c r="K989" s="170"/>
      <c r="L989" s="170"/>
      <c r="M989" s="170"/>
      <c r="N989" s="170"/>
      <c r="O989" s="170"/>
      <c r="P989" s="170"/>
      <c r="Q989" s="170"/>
      <c r="R989" s="170"/>
      <c r="S989" s="170"/>
      <c r="T989" s="170"/>
      <c r="U989" s="170"/>
      <c r="V989" s="170"/>
      <c r="W989" s="170"/>
      <c r="X989" s="170"/>
      <c r="Y989" s="170"/>
      <c r="Z989" s="170"/>
      <c r="AA989" s="170"/>
    </row>
    <row r="990" spans="1:27" ht="15.75" customHeight="1" x14ac:dyDescent="0.2">
      <c r="A990" s="170"/>
      <c r="B990" s="170"/>
      <c r="C990" s="170"/>
      <c r="D990" s="170"/>
      <c r="E990" s="170"/>
      <c r="F990" s="170"/>
      <c r="G990" s="170"/>
      <c r="H990" s="170"/>
      <c r="I990" s="170"/>
      <c r="J990" s="170"/>
      <c r="K990" s="170"/>
      <c r="L990" s="170"/>
      <c r="M990" s="170"/>
      <c r="N990" s="170"/>
      <c r="O990" s="170"/>
      <c r="P990" s="170"/>
      <c r="Q990" s="170"/>
      <c r="R990" s="170"/>
      <c r="S990" s="170"/>
      <c r="T990" s="170"/>
      <c r="U990" s="170"/>
      <c r="V990" s="170"/>
      <c r="W990" s="170"/>
      <c r="X990" s="170"/>
      <c r="Y990" s="170"/>
      <c r="Z990" s="170"/>
      <c r="AA990" s="170"/>
    </row>
    <row r="991" spans="1:27" ht="15.75" customHeight="1" x14ac:dyDescent="0.2">
      <c r="A991" s="170"/>
      <c r="B991" s="170"/>
      <c r="C991" s="170"/>
      <c r="D991" s="170"/>
      <c r="E991" s="170"/>
      <c r="F991" s="170"/>
      <c r="G991" s="170"/>
      <c r="H991" s="170"/>
      <c r="I991" s="170"/>
      <c r="J991" s="170"/>
      <c r="K991" s="170"/>
      <c r="L991" s="170"/>
      <c r="M991" s="170"/>
      <c r="N991" s="170"/>
      <c r="O991" s="170"/>
      <c r="P991" s="170"/>
      <c r="Q991" s="170"/>
      <c r="R991" s="170"/>
      <c r="S991" s="170"/>
      <c r="T991" s="170"/>
      <c r="U991" s="170"/>
      <c r="V991" s="170"/>
      <c r="W991" s="170"/>
      <c r="X991" s="170"/>
      <c r="Y991" s="170"/>
      <c r="Z991" s="170"/>
      <c r="AA991" s="170"/>
    </row>
    <row r="992" spans="1:27" ht="15.75" customHeight="1" x14ac:dyDescent="0.2">
      <c r="A992" s="170"/>
      <c r="B992" s="170"/>
      <c r="C992" s="170"/>
      <c r="D992" s="170"/>
      <c r="E992" s="170"/>
      <c r="F992" s="170"/>
      <c r="G992" s="170"/>
      <c r="H992" s="170"/>
      <c r="I992" s="170"/>
      <c r="J992" s="170"/>
      <c r="K992" s="170"/>
      <c r="L992" s="170"/>
      <c r="M992" s="170"/>
      <c r="N992" s="170"/>
      <c r="O992" s="170"/>
      <c r="P992" s="170"/>
      <c r="Q992" s="170"/>
      <c r="R992" s="170"/>
      <c r="S992" s="170"/>
      <c r="T992" s="170"/>
      <c r="U992" s="170"/>
      <c r="V992" s="170"/>
      <c r="W992" s="170"/>
      <c r="X992" s="170"/>
      <c r="Y992" s="170"/>
      <c r="Z992" s="170"/>
      <c r="AA992" s="170"/>
    </row>
    <row r="993" spans="1:27" ht="15.75" customHeight="1" x14ac:dyDescent="0.2">
      <c r="A993" s="170"/>
      <c r="B993" s="170"/>
      <c r="C993" s="170"/>
      <c r="D993" s="170"/>
      <c r="E993" s="170"/>
      <c r="F993" s="170"/>
      <c r="G993" s="170"/>
      <c r="H993" s="170"/>
      <c r="I993" s="170"/>
      <c r="J993" s="170"/>
      <c r="K993" s="170"/>
      <c r="L993" s="170"/>
      <c r="M993" s="170"/>
      <c r="N993" s="170"/>
      <c r="O993" s="170"/>
      <c r="P993" s="170"/>
      <c r="Q993" s="170"/>
      <c r="R993" s="170"/>
      <c r="S993" s="170"/>
      <c r="T993" s="170"/>
      <c r="U993" s="170"/>
      <c r="V993" s="170"/>
      <c r="W993" s="170"/>
      <c r="X993" s="170"/>
      <c r="Y993" s="170"/>
      <c r="Z993" s="170"/>
      <c r="AA993" s="170"/>
    </row>
    <row r="994" spans="1:27" ht="15.75" customHeight="1" x14ac:dyDescent="0.2">
      <c r="A994" s="170"/>
      <c r="B994" s="170"/>
      <c r="C994" s="170"/>
      <c r="D994" s="170"/>
      <c r="E994" s="170"/>
      <c r="F994" s="170"/>
      <c r="G994" s="170"/>
      <c r="H994" s="170"/>
      <c r="I994" s="170"/>
      <c r="J994" s="170"/>
      <c r="K994" s="170"/>
      <c r="L994" s="170"/>
      <c r="M994" s="170"/>
      <c r="N994" s="170"/>
      <c r="O994" s="170"/>
      <c r="P994" s="170"/>
      <c r="Q994" s="170"/>
      <c r="R994" s="170"/>
      <c r="S994" s="170"/>
      <c r="T994" s="170"/>
      <c r="U994" s="170"/>
      <c r="V994" s="170"/>
      <c r="W994" s="170"/>
      <c r="X994" s="170"/>
      <c r="Y994" s="170"/>
      <c r="Z994" s="170"/>
      <c r="AA994" s="170"/>
    </row>
    <row r="995" spans="1:27" ht="15.75" customHeight="1" x14ac:dyDescent="0.2">
      <c r="A995" s="170"/>
      <c r="B995" s="170"/>
      <c r="C995" s="170"/>
      <c r="D995" s="170"/>
      <c r="E995" s="170"/>
      <c r="F995" s="170"/>
      <c r="G995" s="170"/>
      <c r="H995" s="170"/>
      <c r="I995" s="170"/>
      <c r="J995" s="170"/>
      <c r="K995" s="170"/>
      <c r="L995" s="170"/>
      <c r="M995" s="170"/>
      <c r="N995" s="170"/>
      <c r="O995" s="170"/>
      <c r="P995" s="170"/>
      <c r="Q995" s="170"/>
      <c r="R995" s="170"/>
      <c r="S995" s="170"/>
      <c r="T995" s="170"/>
      <c r="U995" s="170"/>
      <c r="V995" s="170"/>
      <c r="W995" s="170"/>
      <c r="X995" s="170"/>
      <c r="Y995" s="170"/>
      <c r="Z995" s="170"/>
      <c r="AA995" s="170"/>
    </row>
    <row r="996" spans="1:27" ht="15.75" customHeight="1" x14ac:dyDescent="0.2">
      <c r="A996" s="170"/>
      <c r="B996" s="170"/>
      <c r="C996" s="170"/>
      <c r="D996" s="170"/>
      <c r="E996" s="170"/>
      <c r="F996" s="170"/>
      <c r="G996" s="170"/>
      <c r="H996" s="170"/>
      <c r="I996" s="170"/>
      <c r="J996" s="170"/>
      <c r="K996" s="170"/>
      <c r="L996" s="170"/>
      <c r="M996" s="170"/>
      <c r="N996" s="170"/>
      <c r="O996" s="170"/>
      <c r="P996" s="170"/>
      <c r="Q996" s="170"/>
      <c r="R996" s="170"/>
      <c r="S996" s="170"/>
      <c r="T996" s="170"/>
      <c r="U996" s="170"/>
      <c r="V996" s="170"/>
      <c r="W996" s="170"/>
      <c r="X996" s="170"/>
      <c r="Y996" s="170"/>
      <c r="Z996" s="170"/>
      <c r="AA996" s="170"/>
    </row>
    <row r="997" spans="1:27" ht="15.75" customHeight="1" x14ac:dyDescent="0.2">
      <c r="A997" s="170"/>
      <c r="B997" s="170"/>
      <c r="C997" s="170"/>
      <c r="D997" s="170"/>
      <c r="E997" s="170"/>
      <c r="F997" s="170"/>
      <c r="G997" s="170"/>
      <c r="H997" s="170"/>
      <c r="I997" s="170"/>
      <c r="J997" s="170"/>
      <c r="K997" s="170"/>
      <c r="L997" s="170"/>
      <c r="M997" s="170"/>
      <c r="N997" s="170"/>
      <c r="O997" s="170"/>
      <c r="P997" s="170"/>
      <c r="Q997" s="170"/>
      <c r="R997" s="170"/>
      <c r="S997" s="170"/>
      <c r="T997" s="170"/>
      <c r="U997" s="170"/>
      <c r="V997" s="170"/>
      <c r="W997" s="170"/>
      <c r="X997" s="170"/>
      <c r="Y997" s="170"/>
      <c r="Z997" s="170"/>
      <c r="AA997" s="170"/>
    </row>
    <row r="998" spans="1:27" ht="15.75" customHeight="1" x14ac:dyDescent="0.2">
      <c r="A998" s="170"/>
      <c r="B998" s="170"/>
      <c r="C998" s="170"/>
      <c r="D998" s="170"/>
      <c r="E998" s="170"/>
      <c r="F998" s="170"/>
      <c r="G998" s="170"/>
      <c r="H998" s="170"/>
      <c r="I998" s="170"/>
      <c r="J998" s="170"/>
      <c r="K998" s="170"/>
      <c r="L998" s="170"/>
      <c r="M998" s="170"/>
      <c r="N998" s="170"/>
      <c r="O998" s="170"/>
      <c r="P998" s="170"/>
      <c r="Q998" s="170"/>
      <c r="R998" s="170"/>
      <c r="S998" s="170"/>
      <c r="T998" s="170"/>
      <c r="U998" s="170"/>
      <c r="V998" s="170"/>
      <c r="W998" s="170"/>
      <c r="X998" s="170"/>
      <c r="Y998" s="170"/>
      <c r="Z998" s="170"/>
      <c r="AA998" s="170"/>
    </row>
    <row r="999" spans="1:27" ht="15.75" customHeight="1" x14ac:dyDescent="0.2">
      <c r="A999" s="170"/>
      <c r="B999" s="170"/>
      <c r="C999" s="170"/>
      <c r="D999" s="170"/>
      <c r="E999" s="170"/>
      <c r="F999" s="170"/>
      <c r="G999" s="170"/>
      <c r="H999" s="170"/>
      <c r="I999" s="170"/>
      <c r="J999" s="170"/>
      <c r="K999" s="170"/>
      <c r="L999" s="170"/>
      <c r="M999" s="170"/>
      <c r="N999" s="170"/>
      <c r="O999" s="170"/>
      <c r="P999" s="170"/>
      <c r="Q999" s="170"/>
      <c r="R999" s="170"/>
      <c r="S999" s="170"/>
      <c r="T999" s="170"/>
      <c r="U999" s="170"/>
      <c r="V999" s="170"/>
      <c r="W999" s="170"/>
      <c r="X999" s="170"/>
      <c r="Y999" s="170"/>
      <c r="Z999" s="170"/>
      <c r="AA999" s="170"/>
    </row>
    <row r="1000" spans="1:27" ht="15.75" customHeight="1" x14ac:dyDescent="0.2">
      <c r="A1000" s="170"/>
      <c r="B1000" s="170"/>
      <c r="C1000" s="170"/>
      <c r="D1000" s="170"/>
      <c r="E1000" s="170"/>
      <c r="F1000" s="170"/>
      <c r="G1000" s="170"/>
      <c r="H1000" s="170"/>
      <c r="I1000" s="170"/>
      <c r="J1000" s="170"/>
      <c r="K1000" s="170"/>
      <c r="L1000" s="170"/>
      <c r="M1000" s="170"/>
      <c r="N1000" s="170"/>
      <c r="O1000" s="170"/>
      <c r="P1000" s="170"/>
      <c r="Q1000" s="170"/>
      <c r="R1000" s="170"/>
      <c r="S1000" s="170"/>
      <c r="T1000" s="170"/>
      <c r="U1000" s="170"/>
      <c r="V1000" s="170"/>
      <c r="W1000" s="170"/>
      <c r="X1000" s="170"/>
      <c r="Y1000" s="170"/>
      <c r="Z1000" s="170"/>
      <c r="AA1000" s="170"/>
    </row>
    <row r="1001" spans="1:27" ht="15.75" customHeight="1" x14ac:dyDescent="0.2">
      <c r="A1001" s="170"/>
      <c r="B1001" s="170"/>
      <c r="C1001" s="170"/>
      <c r="D1001" s="170"/>
      <c r="E1001" s="170"/>
      <c r="F1001" s="170"/>
      <c r="G1001" s="170"/>
      <c r="H1001" s="170"/>
      <c r="I1001" s="170"/>
      <c r="J1001" s="170"/>
      <c r="K1001" s="170"/>
      <c r="L1001" s="170"/>
      <c r="M1001" s="170"/>
      <c r="N1001" s="170"/>
      <c r="O1001" s="170"/>
      <c r="P1001" s="170"/>
      <c r="Q1001" s="170"/>
      <c r="R1001" s="170"/>
      <c r="S1001" s="170"/>
      <c r="T1001" s="170"/>
      <c r="U1001" s="170"/>
      <c r="V1001" s="170"/>
      <c r="W1001" s="170"/>
      <c r="X1001" s="170"/>
      <c r="Y1001" s="170"/>
      <c r="Z1001" s="170"/>
      <c r="AA1001" s="170"/>
    </row>
    <row r="1002" spans="1:27" ht="15.75" customHeight="1" x14ac:dyDescent="0.2">
      <c r="A1002" s="170"/>
      <c r="B1002" s="170"/>
      <c r="C1002" s="170"/>
      <c r="D1002" s="170"/>
      <c r="E1002" s="170"/>
      <c r="F1002" s="170"/>
      <c r="G1002" s="170"/>
      <c r="H1002" s="170"/>
      <c r="I1002" s="170"/>
      <c r="J1002" s="170"/>
      <c r="K1002" s="170"/>
      <c r="L1002" s="170"/>
      <c r="M1002" s="170"/>
      <c r="N1002" s="170"/>
      <c r="O1002" s="170"/>
      <c r="P1002" s="170"/>
      <c r="Q1002" s="170"/>
      <c r="R1002" s="170"/>
      <c r="S1002" s="170"/>
      <c r="T1002" s="170"/>
      <c r="U1002" s="170"/>
      <c r="V1002" s="170"/>
      <c r="W1002" s="170"/>
      <c r="X1002" s="170"/>
      <c r="Y1002" s="170"/>
      <c r="Z1002" s="170"/>
      <c r="AA1002" s="170"/>
    </row>
    <row r="1003" spans="1:27" ht="15.75" customHeight="1" x14ac:dyDescent="0.2">
      <c r="A1003" s="170"/>
      <c r="B1003" s="170"/>
      <c r="C1003" s="170"/>
      <c r="D1003" s="170"/>
      <c r="E1003" s="170"/>
      <c r="F1003" s="170"/>
      <c r="G1003" s="170"/>
      <c r="H1003" s="170"/>
      <c r="I1003" s="170"/>
      <c r="J1003" s="170"/>
      <c r="K1003" s="170"/>
      <c r="L1003" s="170"/>
      <c r="M1003" s="170"/>
      <c r="N1003" s="170"/>
      <c r="O1003" s="170"/>
      <c r="P1003" s="170"/>
      <c r="Q1003" s="170"/>
      <c r="R1003" s="170"/>
      <c r="S1003" s="170"/>
      <c r="T1003" s="170"/>
      <c r="U1003" s="170"/>
      <c r="V1003" s="170"/>
      <c r="W1003" s="170"/>
      <c r="X1003" s="170"/>
      <c r="Y1003" s="170"/>
      <c r="Z1003" s="170"/>
      <c r="AA1003" s="170"/>
    </row>
    <row r="1004" spans="1:27" ht="15.75" customHeight="1" x14ac:dyDescent="0.2">
      <c r="A1004" s="170"/>
      <c r="B1004" s="170"/>
      <c r="C1004" s="170"/>
      <c r="D1004" s="170"/>
      <c r="E1004" s="170"/>
      <c r="F1004" s="170"/>
      <c r="G1004" s="170"/>
      <c r="H1004" s="170"/>
      <c r="I1004" s="170"/>
      <c r="J1004" s="170"/>
      <c r="K1004" s="170"/>
      <c r="L1004" s="170"/>
      <c r="M1004" s="170"/>
      <c r="N1004" s="170"/>
      <c r="O1004" s="170"/>
      <c r="P1004" s="170"/>
      <c r="Q1004" s="170"/>
      <c r="R1004" s="170"/>
      <c r="S1004" s="170"/>
      <c r="T1004" s="170"/>
      <c r="U1004" s="170"/>
      <c r="V1004" s="170"/>
      <c r="W1004" s="170"/>
      <c r="X1004" s="170"/>
      <c r="Y1004" s="170"/>
      <c r="Z1004" s="170"/>
      <c r="AA1004" s="170"/>
    </row>
    <row r="1005" spans="1:27" ht="15.75" customHeight="1" x14ac:dyDescent="0.2">
      <c r="A1005" s="170"/>
      <c r="B1005" s="170"/>
      <c r="C1005" s="170"/>
      <c r="D1005" s="170"/>
      <c r="E1005" s="170"/>
      <c r="F1005" s="170"/>
      <c r="G1005" s="170"/>
      <c r="H1005" s="170"/>
      <c r="I1005" s="170"/>
      <c r="J1005" s="170"/>
      <c r="K1005" s="170"/>
      <c r="L1005" s="170"/>
      <c r="M1005" s="170"/>
      <c r="N1005" s="170"/>
      <c r="O1005" s="170"/>
      <c r="P1005" s="170"/>
      <c r="Q1005" s="170"/>
      <c r="R1005" s="170"/>
      <c r="S1005" s="170"/>
      <c r="T1005" s="170"/>
      <c r="U1005" s="170"/>
      <c r="V1005" s="170"/>
      <c r="W1005" s="170"/>
      <c r="X1005" s="170"/>
      <c r="Y1005" s="170"/>
      <c r="Z1005" s="170"/>
      <c r="AA1005" s="170"/>
    </row>
    <row r="1006" spans="1:27" ht="15.75" customHeight="1" x14ac:dyDescent="0.2">
      <c r="A1006" s="170"/>
      <c r="B1006" s="170"/>
      <c r="C1006" s="170"/>
      <c r="D1006" s="170"/>
      <c r="E1006" s="170"/>
      <c r="F1006" s="170"/>
      <c r="G1006" s="170"/>
      <c r="H1006" s="170"/>
      <c r="I1006" s="170"/>
      <c r="J1006" s="170"/>
      <c r="K1006" s="170"/>
      <c r="L1006" s="170"/>
      <c r="M1006" s="170"/>
      <c r="N1006" s="170"/>
      <c r="O1006" s="170"/>
      <c r="P1006" s="170"/>
      <c r="Q1006" s="170"/>
      <c r="R1006" s="170"/>
      <c r="S1006" s="170"/>
      <c r="T1006" s="170"/>
      <c r="U1006" s="170"/>
      <c r="V1006" s="170"/>
      <c r="W1006" s="170"/>
      <c r="X1006" s="170"/>
      <c r="Y1006" s="170"/>
      <c r="Z1006" s="170"/>
      <c r="AA1006" s="170"/>
    </row>
    <row r="1007" spans="1:27" ht="15.75" customHeight="1" x14ac:dyDescent="0.2">
      <c r="A1007" s="170"/>
      <c r="B1007" s="170"/>
      <c r="C1007" s="170"/>
      <c r="D1007" s="170"/>
      <c r="E1007" s="170"/>
      <c r="F1007" s="170"/>
      <c r="G1007" s="170"/>
      <c r="H1007" s="170"/>
      <c r="I1007" s="170"/>
      <c r="J1007" s="170"/>
      <c r="K1007" s="170"/>
      <c r="L1007" s="170"/>
      <c r="M1007" s="170"/>
      <c r="N1007" s="170"/>
      <c r="O1007" s="170"/>
      <c r="P1007" s="170"/>
      <c r="Q1007" s="170"/>
      <c r="R1007" s="170"/>
      <c r="S1007" s="170"/>
      <c r="T1007" s="170"/>
      <c r="U1007" s="170"/>
      <c r="V1007" s="170"/>
      <c r="W1007" s="170"/>
      <c r="X1007" s="170"/>
      <c r="Y1007" s="170"/>
      <c r="Z1007" s="170"/>
      <c r="AA1007" s="170"/>
    </row>
  </sheetData>
  <mergeCells count="47">
    <mergeCell ref="B2:F6"/>
    <mergeCell ref="B12:C13"/>
    <mergeCell ref="B15:F15"/>
    <mergeCell ref="B16:B17"/>
    <mergeCell ref="C16:D17"/>
    <mergeCell ref="E16:F16"/>
    <mergeCell ref="B19:F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B31:F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B44:F44"/>
    <mergeCell ref="C45:D45"/>
    <mergeCell ref="C46:D46"/>
    <mergeCell ref="C47:D47"/>
    <mergeCell ref="C48:D48"/>
    <mergeCell ref="C49:D49"/>
    <mergeCell ref="C50:D50"/>
    <mergeCell ref="B52:F52"/>
    <mergeCell ref="C53:D53"/>
    <mergeCell ref="C54:D54"/>
    <mergeCell ref="C55:D55"/>
    <mergeCell ref="B56:D56"/>
    <mergeCell ref="B72:F72"/>
    <mergeCell ref="C59:G59"/>
    <mergeCell ref="C62:G62"/>
    <mergeCell ref="C63:G63"/>
    <mergeCell ref="B66:F70"/>
    <mergeCell ref="B71:F71"/>
  </mergeCells>
  <pageMargins left="0.7" right="0.7" top="0.75" bottom="0.75" header="0.511811023622047" footer="0.511811023622047"/>
  <pageSetup paperSize="9"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32</vt:i4>
      </vt:variant>
    </vt:vector>
  </HeadingPairs>
  <TitlesOfParts>
    <vt:vector size="38" baseType="lpstr">
      <vt:lpstr>DADOS GERAIS</vt:lpstr>
      <vt:lpstr>CRONOGRAMA</vt:lpstr>
      <vt:lpstr>RESUMO</vt:lpstr>
      <vt:lpstr>ORC. SINTÉTICO</vt:lpstr>
      <vt:lpstr>BDI SEM DESONERAÇÃO</vt:lpstr>
      <vt:lpstr>ENCARGOS SOCIAIS</vt:lpstr>
      <vt:lpstr>CRONOGRAMA!Area_de_impressao</vt:lpstr>
      <vt:lpstr>'DADOS GERAIS'!Area_de_impressao</vt:lpstr>
      <vt:lpstr>'ORC. SINTÉTICO'!Area_de_impressao</vt:lpstr>
      <vt:lpstr>RESUMO!Area_de_impressao</vt:lpstr>
      <vt:lpstr>'ORC. SINTÉTICO'!Titulos_de_impressao</vt:lpstr>
      <vt:lpstr>'BDI SEM DESONERAÇÃO'!Z_0306F0C2_70DB_4729_BB6A_5299B1A5AEA0_.wvu.PrintArea</vt:lpstr>
      <vt:lpstr>'ENCARGOS SOCIAIS'!Z_0306F0C2_70DB_4729_BB6A_5299B1A5AEA0_.wvu.PrintArea</vt:lpstr>
      <vt:lpstr>'BDI SEM DESONERAÇÃO'!Z_12376024_9872_4870_B42C_DF0FD31EC62E_.wvu.PrintArea</vt:lpstr>
      <vt:lpstr>'ENCARGOS SOCIAIS'!Z_12376024_9872_4870_B42C_DF0FD31EC62E_.wvu.PrintArea</vt:lpstr>
      <vt:lpstr>CRONOGRAMA!Z_12538664_79C6_4AAD_BD81_5363A5F496D7_.wvu.PrintArea</vt:lpstr>
      <vt:lpstr>'DADOS GERAIS'!Z_12538664_79C6_4AAD_BD81_5363A5F496D7_.wvu.PrintArea</vt:lpstr>
      <vt:lpstr>'ORC. SINTÉTICO'!Z_12538664_79C6_4AAD_BD81_5363A5F496D7_.wvu.PrintArea</vt:lpstr>
      <vt:lpstr>RESUMO!Z_12538664_79C6_4AAD_BD81_5363A5F496D7_.wvu.PrintArea</vt:lpstr>
      <vt:lpstr>'ORC. SINTÉTICO'!Z_12538664_79C6_4AAD_BD81_5363A5F496D7_.wvu.Rows</vt:lpstr>
      <vt:lpstr>CRONOGRAMA!Z_18D9C5C8_6EC0_4507_ACF1_BEE4D54D4AE8_.wvu.PrintArea</vt:lpstr>
      <vt:lpstr>'DADOS GERAIS'!Z_18D9C5C8_6EC0_4507_ACF1_BEE4D54D4AE8_.wvu.PrintArea</vt:lpstr>
      <vt:lpstr>'ORC. SINTÉTICO'!Z_18D9C5C8_6EC0_4507_ACF1_BEE4D54D4AE8_.wvu.PrintArea</vt:lpstr>
      <vt:lpstr>RESUMO!Z_18D9C5C8_6EC0_4507_ACF1_BEE4D54D4AE8_.wvu.PrintArea</vt:lpstr>
      <vt:lpstr>'ORC. SINTÉTICO'!Z_18D9C5C8_6EC0_4507_ACF1_BEE4D54D4AE8_.wvu.Rows</vt:lpstr>
      <vt:lpstr>'BDI SEM DESONERAÇÃO'!Z_31669B58_6052_4B28_A2A6_B4D646275034_.wvu.PrintArea</vt:lpstr>
      <vt:lpstr>'ENCARGOS SOCIAIS'!Z_31669B58_6052_4B28_A2A6_B4D646275034_.wvu.PrintArea</vt:lpstr>
      <vt:lpstr>'BDI SEM DESONERAÇÃO'!Z_5C936B0E_B1B0_4680_9496_257339E19331_.wvu.PrintArea</vt:lpstr>
      <vt:lpstr>'ENCARGOS SOCIAIS'!Z_5C936B0E_B1B0_4680_9496_257339E19331_.wvu.PrintArea</vt:lpstr>
      <vt:lpstr>'BDI SEM DESONERAÇÃO'!Z_5EB5A1F5_D41C_4922_9EB6_0F91F671DD29_.wvu.PrintArea</vt:lpstr>
      <vt:lpstr>'ENCARGOS SOCIAIS'!Z_5EB5A1F5_D41C_4922_9EB6_0F91F671DD29_.wvu.PrintArea</vt:lpstr>
      <vt:lpstr>'BDI SEM DESONERAÇÃO'!Z_6CEAEE79_3031_4A07_9C1B_BEA3A33B6E8E_.wvu.PrintArea</vt:lpstr>
      <vt:lpstr>'ENCARGOS SOCIAIS'!Z_6CEAEE79_3031_4A07_9C1B_BEA3A33B6E8E_.wvu.PrintArea</vt:lpstr>
      <vt:lpstr>CRONOGRAMA!Z_CA485D5E_5C09_4636_B7A6_10EC2B405CCB_.wvu.PrintArea</vt:lpstr>
      <vt:lpstr>'DADOS GERAIS'!Z_CA485D5E_5C09_4636_B7A6_10EC2B405CCB_.wvu.PrintArea</vt:lpstr>
      <vt:lpstr>'ORC. SINTÉTICO'!Z_CA485D5E_5C09_4636_B7A6_10EC2B405CCB_.wvu.PrintArea</vt:lpstr>
      <vt:lpstr>RESUMO!Z_CA485D5E_5C09_4636_B7A6_10EC2B405CCB_.wvu.PrintArea</vt:lpstr>
      <vt:lpstr>'ORC. SINTÉTICO'!Z_CA485D5E_5C09_4636_B7A6_10EC2B405CCB_.wvu.Rows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Thais Pellaquim</dc:creator>
  <dc:description/>
  <cp:lastModifiedBy>Informatica PMPC</cp:lastModifiedBy>
  <cp:revision>81</cp:revision>
  <cp:lastPrinted>2025-03-28T11:17:46Z</cp:lastPrinted>
  <dcterms:created xsi:type="dcterms:W3CDTF">2024-03-24T14:34:26Z</dcterms:created>
  <dcterms:modified xsi:type="dcterms:W3CDTF">2025-04-11T19:58:36Z</dcterms:modified>
  <dc:language>pt-BR</dc:language>
</cp:coreProperties>
</file>