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iscilla\Desktop\Notebook_Prata\POUSO ALTO\POUSO ALTO\A abrir\FARMÁCIA\"/>
    </mc:Choice>
  </mc:AlternateContent>
  <xr:revisionPtr revIDLastSave="0" documentId="8_{A91C6E74-3DCA-4BC9-964C-E8BA4BBBD564}" xr6:coauthVersionLast="47" xr6:coauthVersionMax="47" xr10:uidLastSave="{00000000-0000-0000-0000-000000000000}"/>
  <bookViews>
    <workbookView xWindow="-108" yWindow="-108" windowWidth="23256" windowHeight="12456" tabRatio="822" activeTab="1" xr2:uid="{00000000-000D-0000-FFFF-FFFF00000000}"/>
  </bookViews>
  <sheets>
    <sheet name="MEMORIAL DE CÁLCULO" sheetId="122" r:id="rId1"/>
    <sheet name="FARMÁCIA" sheetId="39" r:id="rId2"/>
    <sheet name="cronograma" sheetId="119" r:id="rId3"/>
  </sheets>
  <externalReferences>
    <externalReference r:id="rId4"/>
  </externalReferences>
  <definedNames>
    <definedName name="_Fill" hidden="1">#REF!</definedName>
    <definedName name="_xlnm._FilterDatabase" localSheetId="1" hidden="1">FARMÁCIA!$D$1:$D$86</definedName>
    <definedName name="_xlnm._FilterDatabase" localSheetId="0" hidden="1">'MEMORIAL DE CÁLCULO'!$D$1:$D$85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CRE" hidden="1">#REF!</definedName>
    <definedName name="ademir" hidden="1">{#N/A,#N/A,FALSE,"Cronograma";#N/A,#N/A,FALSE,"Cronogr. 2"}</definedName>
    <definedName name="_xlnm.Print_Area" localSheetId="2">cronograma!$A$1:$H$34</definedName>
    <definedName name="_xlnm.Print_Area" localSheetId="1">FARMÁCIA!$B$1:$J$46</definedName>
    <definedName name="_xlnm.Print_Area" localSheetId="0">'MEMORIAL DE CÁLCULO'!$B$1:$G$45</definedName>
    <definedName name="bosta" hidden="1">{#N/A,#N/A,FALSE,"Cronograma";#N/A,#N/A,FALSE,"Cronogr. 2"}</definedName>
    <definedName name="CA´L" hidden="1">{#N/A,#N/A,FALSE,"Cronograma";#N/A,#N/A,FALSE,"Cronogr. 2"}</definedName>
    <definedName name="concorrentes" hidden="1">{#N/A,#N/A,FALSE,"Cronograma";#N/A,#N/A,FALSE,"Cronogr. 2"}</definedName>
    <definedName name="Popular" hidden="1">{#N/A,#N/A,FALSE,"Cronograma";#N/A,#N/A,FALSE,"Cronogr. 2"}</definedName>
    <definedName name="rio" hidden="1">{#N/A,#N/A,FALSE,"Cronograma";#N/A,#N/A,FALSE,"Cronogr. 2"}</definedName>
    <definedName name="SINAPI_AC" hidden="1">#REF!</definedName>
    <definedName name="ss" hidden="1">{#N/A,#N/A,FALSE,"Cronograma";#N/A,#N/A,FALSE,"Cronogr. 2"}</definedName>
    <definedName name="TIPOORCAMENTO" hidden="1">IF(VALUE([1]MENU!$O$3)=2,"Licitado","Proposto")</definedName>
    <definedName name="_xlnm.Print_Titles" localSheetId="1">FARMÁCIA!$1:$14</definedName>
    <definedName name="_xlnm.Print_Titles" localSheetId="0">'MEMORIAL DE CÁLCULO'!$1:$13</definedName>
    <definedName name="wrn.Cronograma." hidden="1">{#N/A,#N/A,FALSE,"Cronograma";#N/A,#N/A,FALSE,"Cronogr. 2"}</definedName>
    <definedName name="wrn.GERAL." hidden="1">{#N/A,#N/A,FALSE,"ET-CAPA";#N/A,#N/A,FALSE,"ET-PAG1";#N/A,#N/A,FALSE,"ET-PAG2";#N/A,#N/A,FALSE,"ET-PAG3";#N/A,#N/A,FALSE,"ET-PAG4";#N/A,#N/A,FALSE,"ET-PAG5"}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</workbook>
</file>

<file path=xl/calcChain.xml><?xml version="1.0" encoding="utf-8"?>
<calcChain xmlns="http://schemas.openxmlformats.org/spreadsheetml/2006/main">
  <c r="J34" i="39" l="1"/>
  <c r="G27" i="39"/>
  <c r="G36" i="39"/>
  <c r="G33" i="39"/>
  <c r="G29" i="39"/>
  <c r="G28" i="39"/>
  <c r="I27" i="39"/>
  <c r="G34" i="39"/>
  <c r="B22" i="119"/>
  <c r="B20" i="119"/>
  <c r="B18" i="119"/>
  <c r="B16" i="119"/>
  <c r="B14" i="119"/>
  <c r="B12" i="119"/>
  <c r="G24" i="39" l="1"/>
  <c r="G31" i="39" l="1"/>
  <c r="G22" i="39"/>
  <c r="G21" i="39"/>
  <c r="G20" i="39"/>
  <c r="G19" i="39"/>
  <c r="I16" i="39" l="1"/>
  <c r="J16" i="39" s="1"/>
  <c r="I17" i="39"/>
  <c r="I31" i="39" l="1"/>
  <c r="I25" i="39"/>
  <c r="G17" i="39"/>
  <c r="I21" i="39" l="1"/>
  <c r="I24" i="39" l="1"/>
  <c r="J23" i="39" s="1"/>
  <c r="C16" i="119" s="1"/>
  <c r="G17" i="119" s="1"/>
  <c r="B24" i="119" l="1"/>
  <c r="J30" i="39"/>
  <c r="C20" i="119" s="1"/>
  <c r="G21" i="119" s="1"/>
  <c r="I33" i="39"/>
  <c r="I34" i="39"/>
  <c r="I28" i="39"/>
  <c r="I29" i="39"/>
  <c r="I36" i="39"/>
  <c r="I22" i="39"/>
  <c r="I20" i="39"/>
  <c r="I19" i="39"/>
  <c r="J18" i="39" l="1"/>
  <c r="C14" i="119" s="1"/>
  <c r="G15" i="119" s="1"/>
  <c r="J32" i="39"/>
  <c r="C22" i="119" s="1"/>
  <c r="J26" i="39"/>
  <c r="C18" i="119" s="1"/>
  <c r="G19" i="119" s="1"/>
  <c r="J35" i="39"/>
  <c r="C24" i="119" s="1"/>
  <c r="G25" i="119" s="1"/>
  <c r="G23" i="119" l="1"/>
  <c r="E23" i="119"/>
  <c r="H23" i="119"/>
  <c r="F23" i="119"/>
  <c r="G27" i="119"/>
  <c r="F21" i="119" l="1"/>
  <c r="E21" i="119" l="1"/>
  <c r="H21" i="119"/>
  <c r="F25" i="119" l="1"/>
  <c r="H25" i="119"/>
  <c r="E25" i="119"/>
  <c r="F15" i="119" l="1"/>
  <c r="F27" i="119" s="1"/>
  <c r="J15" i="39"/>
  <c r="C12" i="119" l="1"/>
  <c r="J37" i="39"/>
  <c r="J13" i="39" s="1"/>
  <c r="J12" i="39" s="1"/>
  <c r="H15" i="119" l="1"/>
  <c r="H19" i="119" l="1"/>
  <c r="H27" i="119" s="1"/>
  <c r="E15" i="119"/>
  <c r="H17" i="119" l="1"/>
  <c r="E17" i="119"/>
  <c r="F17" i="119"/>
  <c r="F19" i="119" l="1"/>
  <c r="E19" i="119"/>
  <c r="F13" i="119" l="1"/>
  <c r="E13" i="119"/>
  <c r="E27" i="119" s="1"/>
  <c r="H13" i="119"/>
  <c r="C27" i="119"/>
  <c r="G28" i="119" s="1"/>
  <c r="H28" i="119" l="1"/>
  <c r="D22" i="119"/>
  <c r="D20" i="119"/>
  <c r="D24" i="119"/>
  <c r="E28" i="119"/>
  <c r="E29" i="119" s="1"/>
  <c r="D14" i="119"/>
  <c r="F28" i="119"/>
  <c r="D16" i="119"/>
  <c r="D12" i="119"/>
  <c r="D18" i="119"/>
  <c r="D27" i="119" l="1"/>
  <c r="F29" i="119"/>
  <c r="G29" i="119" l="1"/>
  <c r="H29" i="119" s="1"/>
</calcChain>
</file>

<file path=xl/sharedStrings.xml><?xml version="1.0" encoding="utf-8"?>
<sst xmlns="http://schemas.openxmlformats.org/spreadsheetml/2006/main" count="207" uniqueCount="98">
  <si>
    <t xml:space="preserve">Planilha Orçamentária </t>
  </si>
  <si>
    <t>ITEM</t>
  </si>
  <si>
    <t>CÓDIGO</t>
  </si>
  <si>
    <t>FONTE</t>
  </si>
  <si>
    <t>DESCRIÇÃO DOS SERVIÇOS</t>
  </si>
  <si>
    <t>QUANT.</t>
  </si>
  <si>
    <t>VALOR (R$)</t>
  </si>
  <si>
    <t>% ITEM</t>
  </si>
  <si>
    <t>Valores totais</t>
  </si>
  <si>
    <t>SERVIÇOS PRELIMINARES</t>
  </si>
  <si>
    <t>ESQUADRIAS</t>
  </si>
  <si>
    <t>UN.</t>
  </si>
  <si>
    <t>CUSTO  SEM BDI(R$)</t>
  </si>
  <si>
    <t>PREÇO COM BDI (R$)</t>
  </si>
  <si>
    <t>VALOR TOTAL ITEM (R$)</t>
  </si>
  <si>
    <t>José Russano Neto</t>
  </si>
  <si>
    <t>Engenheiro Civil</t>
  </si>
  <si>
    <t>CREA: 428470MG</t>
  </si>
  <si>
    <t>1.3</t>
  </si>
  <si>
    <t>Unidade Federativa: Município de Pouso Alto - MG</t>
  </si>
  <si>
    <t>5.1</t>
  </si>
  <si>
    <t>5.2</t>
  </si>
  <si>
    <t>5.3</t>
  </si>
  <si>
    <t>5.4</t>
  </si>
  <si>
    <t>6.1</t>
  </si>
  <si>
    <t>6.2</t>
  </si>
  <si>
    <t>7.2</t>
  </si>
  <si>
    <t>7.3</t>
  </si>
  <si>
    <t>7.4</t>
  </si>
  <si>
    <t>ENTREGA DA OBRA</t>
  </si>
  <si>
    <t>SINAPI</t>
  </si>
  <si>
    <t>M2</t>
  </si>
  <si>
    <t>M</t>
  </si>
  <si>
    <t>SEINFRA</t>
  </si>
  <si>
    <t>SINAPI-I</t>
  </si>
  <si>
    <t>ENGENHEIRO CIVIL DE OBRA PLENO (HORISTA)</t>
  </si>
  <si>
    <t>H</t>
  </si>
  <si>
    <t>M3</t>
  </si>
  <si>
    <t>PISO</t>
  </si>
  <si>
    <t>CONTRAPISO EM ARGAMASSA TRAÇO 1:4 (CIMENTO E AREIA), PREPARO MECÂNICO COM BETONEIRA 400 L, APLICADO EM ÁREAS SECAS SOBRE LAJE, ADERIDO, ACABAMENTO NÃO REFORÇADO, ESPESSURA 2CM. AF_07/2021</t>
  </si>
  <si>
    <t>REVESTIMENTO CERÂMICO PARA PISO COM PLACAS TIPO ESMALTADA DE DIMENSÕES 60X60 CM APLICADA EM AMBIENTES DE ÁREA MAIOR QUE 10 M2. AF_02/2023_PE</t>
  </si>
  <si>
    <t>RODAPÉ CERÂMICO DE 7CM DE ALTURA COM PLACAS TIPO ESMALTADA DE DIMENSÕES 60X60CM. AF_02/2023</t>
  </si>
  <si>
    <t>PINTURA</t>
  </si>
  <si>
    <t>PINTURA LÁTEX ACRÍLICA PREMIUM, APLICAÇÃO MANUAL EM PAREDES, DUAS DEMÃOS. AF_04/2023</t>
  </si>
  <si>
    <t>PINTURA LÁTEX ACRÍLICA PREMIUM, APLICAÇÃO MANUAL EM TETO, DUAS DEMÃOS. AF_04/2023</t>
  </si>
  <si>
    <t>ED-50266</t>
  </si>
  <si>
    <t>LIMPEZA FINAL PARA ENTREGA DA OBRA</t>
  </si>
  <si>
    <t>9.2</t>
  </si>
  <si>
    <r>
      <t>Município</t>
    </r>
    <r>
      <rPr>
        <sz val="10"/>
        <rFont val="Arial"/>
        <family val="2"/>
      </rPr>
      <t>:  POUSO ALTO-MG</t>
    </r>
  </si>
  <si>
    <t>CRONOGRAMA</t>
  </si>
  <si>
    <t xml:space="preserve">PREFEITURA MUNICIPAL DE POUSO ALTO                                                                                                                                                                                                             
CEP: 37468-000
</t>
  </si>
  <si>
    <t>PREFEITURA MUNICIPAL DE POUSO ALTO                                                                                                                                                                                                             
CEP: 37468-000</t>
  </si>
  <si>
    <t>Data de preço SINAPI: SETEMBRO/2025  sem desoneração</t>
  </si>
  <si>
    <t>JOSÉ RUSSANO NETO</t>
  </si>
  <si>
    <t>UN</t>
  </si>
  <si>
    <t>un</t>
  </si>
  <si>
    <t>Memorial de Cálculo</t>
  </si>
  <si>
    <t>DEMOLIÇÃO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</si>
  <si>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</si>
  <si>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</si>
  <si>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1.5</t>
  </si>
  <si>
    <t>DEMOLIÇÃO DE ARGAMASSAS, DE FORMA MANUAL, SEM REAPROVEITAMENTO. AF_09/2023</t>
  </si>
  <si>
    <r>
      <t xml:space="preserve">ARGAMASSA TRAÇO 1:3 (EM VOLUME DE CIMENTO E AREIA MÉDIA ÚMIDA) COM ADIÇÃO DE IMPERMEABILIZANTE, PREPARO MANUAL. AF_08/2019 </t>
    </r>
    <r>
      <rPr>
        <b/>
        <sz val="10"/>
        <rFont val="Arial"/>
        <family val="2"/>
      </rPr>
      <t>- (CHAPISCO)</t>
    </r>
  </si>
  <si>
    <r>
      <t xml:space="preserve">IMPERMEABILIZAÇÃO DE SUPERFÍCIE COM ARGAMASSA DE CIMENTO E AREIA, COM ADITIVO IMPERMEABILIZANTE, E = 1,5CM. AF_09/2023 </t>
    </r>
    <r>
      <rPr>
        <b/>
        <sz val="10"/>
        <rFont val="Arial"/>
        <family val="2"/>
      </rPr>
      <t>- (REBOCO)</t>
    </r>
  </si>
  <si>
    <t>ED-48226</t>
  </si>
  <si>
    <t>m2</t>
  </si>
  <si>
    <r>
      <t>ALVENARIA DE VEDAÇÃO COM TIJOLO MACIÇO REQUEIMADO, ESP. 5CM, PARA REVESTIMENTO, INCLUSIVE ARGAMASSA PARA ASSENTAMENTO</t>
    </r>
    <r>
      <rPr>
        <b/>
        <sz val="10"/>
        <rFont val="Arial"/>
        <family val="2"/>
      </rPr>
      <t xml:space="preserve"> - (SUBISTITUIR 2 PAREDE DE DRYWALL)</t>
    </r>
  </si>
  <si>
    <t>ED-50997</t>
  </si>
  <si>
    <t>PEITORIL DE GRANITO, NA COR CINZA ANDORINHA, COM PINGADEIRA, ESP. 2CM, ACABAMENTO POLIDO, ASSENTAMENTO COM ARGAMASSA INDUSTRIALIZADA, INCLUSIVE REJUNTAMENTO</t>
  </si>
  <si>
    <t>ED-20603</t>
  </si>
  <si>
    <t>FORNECIMENTO DE ESTRUTURA METÁLICA E ENGRADAMENTO METÁLICO, EM AÇO, PARA TELHADO, EXCLUSIVE TELHA, INCLUSIVE FABRICAÇÃO, TRANSPORTE, MONTAGEM E APLICAÇÃO DE FUNDO PREPARADOR ANTICORROSIVO EM SUPERFÍCIE METÁLICA, UMA (1) DEMÃO</t>
  </si>
  <si>
    <t>Kg</t>
  </si>
  <si>
    <t>COTAÇÃO</t>
  </si>
  <si>
    <t>CHAPA POLICARBONATO, COMPRIMENTO:5,80 M, LARGURA:2,10 M, ESPESSURA:6 MM,
 COR:FUMÊ, CARACTERÍSTICAS ADICIONAIS:ALVEOLAR</t>
  </si>
  <si>
    <t xml:space="preserve"> FARMÁCIA</t>
  </si>
  <si>
    <t>Valor TOTAL com BDI FARMÁCIA</t>
  </si>
  <si>
    <t>10.2</t>
  </si>
  <si>
    <t>10.3</t>
  </si>
  <si>
    <t>11.1</t>
  </si>
  <si>
    <t>COBERTURA DA FARMÁCIA EXISTENTE</t>
  </si>
  <si>
    <t>Obra: Ampliação e Reforma da Farmácia e do PSF</t>
  </si>
  <si>
    <t>4*4*3</t>
  </si>
  <si>
    <t>(1,3+1,3+1,95+1,95)+(1,95+1,95+1,3+1,3)+(1,6+1,6+1,95+1,95)+(2,1+2,1+4,3+4,3)+(2,1+1,34+1,34+2,24+2,24+2,1)+(1,8+1,8+2,1+2,1)+(4+0,8+0,8+0,5+3,3+1,1+4,4+6,6)+(10,21+7,05+4,7)*1,2</t>
  </si>
  <si>
    <t>((1,3+1,3+1,95+1,95)+(1,95+1,95+1,3+1,3)+(1,6+1,6+1,95+1,95)+(2,1+2,1+4,3+4,3)+(2,1+1,34+1,34+2,24+2,24+2,1)+(1,8+1,8+2,1+2,1)+(4+0,8+0,8+0,5+3,3+1,1+4,4+6,6)+(10,21+7,05+4,7))*0,04</t>
  </si>
  <si>
    <t>((1,3+1,3+1,95+1,95)+(1,95+1,95+1,3+1,3)+(1,6+1,6+1,95+1,95)+(2,1+2,1+4,3+4,3)+(2,1+1,34+1,34+2,24+2,24+2,1)+(1,8+1,8+2,1+2,1)+(4+0,8+0,8+0,5+3,3+1,1+4,4+6,6)+(10,21+7,05+4,7))*1,2</t>
  </si>
  <si>
    <t>(2,1+2,1)*3,2</t>
  </si>
  <si>
    <t>(13*3,72)+(5,41*8)+12</t>
  </si>
  <si>
    <t>((6*1)+1,5)*0,18</t>
  </si>
  <si>
    <t>VALOR TOTAL DA OBRA</t>
  </si>
  <si>
    <t>Data de preço SEINFRA: JANEIRO/2025 sem desoneração</t>
  </si>
  <si>
    <t>POUSO ALTO,06 DE ABRIL DE 2026</t>
  </si>
  <si>
    <t>POUSO  ALTO,06 DE ABRIL DE 2026</t>
  </si>
  <si>
    <t>40,6+((10,21+7,05+4,7)*1,2)</t>
  </si>
  <si>
    <t>11,7+10,7+7,5</t>
  </si>
  <si>
    <t>(((1,3+1,3+1,95+1,95)+(1,95+1,95+1,3+1,3)+(1,6+1,6+1,95+1,95)+(2,1+2,1+4,3+4,3)+(2,1+1,34+1,34+2,24+2,24+2,1)+(1,8+1,8+2,1+2,1)+(4+0,8+0,8+0,5+3,3+1,1+4,4+6,6)*3,2)+((10,21+7,05+4,7)))*1,2</t>
  </si>
  <si>
    <t>2,54+2,54+3,12+9,03+4,95+9,9+2,8+4,7+3,78+18,06</t>
  </si>
  <si>
    <t>Endereço:Rua José Ribeiro Pires, nº 21, Bairro Centro, Pouso Alto -</t>
  </si>
  <si>
    <t>Endereço:  Rua José Ribeiro Pires, nº 21, Bairro Centro, Pouso Alto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</si>
</sst>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&quot; &quot;;&quot; (&quot;#,##0.00&quot;)&quot;;&quot; -&quot;#&quot; &quot;;@&quot; &quot;"/>
    <numFmt numFmtId="165" formatCode="#,##0.00&quot; &quot;;&quot;-&quot;#,##0.00&quot; &quot;;&quot; -&quot;#&quot; &quot;;@&quot; &quot;"/>
    <numFmt numFmtId="166" formatCode="[$R$-416]&quot; &quot;#,##0.00;[Red]&quot;-&quot;[$R$-416]&quot; &quot;#,##0.00"/>
    <numFmt numFmtId="167" formatCode="_-* #,##0.00\ _€_-;\-* #,##0.00\ _€_-;_-* &quot;-&quot;??\ _€_-;_-@_-"/>
    <numFmt numFmtId="168" formatCode="#\,##0.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1" formatCode="\$#."/>
    <numFmt numFmtId="172" formatCode="#.00"/>
    <numFmt numFmtId="173" formatCode="0.00_)"/>
    <numFmt numFmtId="174" formatCode="%#.00"/>
    <numFmt numFmtId="175" formatCode="#\,##0.00"/>
    <numFmt numFmtId="176" formatCode="#,"/>
    <numFmt numFmtId="177" formatCode="&quot;R$&quot;\ #,##0.00"/>
    <numFmt numFmtId="178" formatCode="&quot;BDI&quot;\ \=\ #.00\ %"/>
  </numFmts>
  <fonts count="49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indexed="12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8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5"/>
      <name val="Arial"/>
      <family val="2"/>
    </font>
    <font>
      <b/>
      <sz val="12"/>
      <name val="Arial"/>
      <family val="2"/>
    </font>
    <font>
      <b/>
      <sz val="14"/>
      <color rgb="FF000000"/>
      <name val="Times New Roman"/>
      <family val="1"/>
    </font>
    <font>
      <sz val="10"/>
      <color indexed="8"/>
      <name val="Arial"/>
      <family val="2"/>
    </font>
    <font>
      <sz val="14"/>
      <color rgb="FF000000"/>
      <name val="Times New Roman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rgb="FF010000"/>
      <name val="Arial"/>
      <family val="2"/>
    </font>
    <font>
      <b/>
      <sz val="18"/>
      <color rgb="FF000000"/>
      <name val="Times New Roman"/>
      <family val="1"/>
    </font>
    <font>
      <sz val="10"/>
      <color rgb="FF000000"/>
      <name val="Arial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rgb="FFDFF0D8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10">
    <xf numFmtId="0" fontId="0" fillId="0" borderId="0"/>
    <xf numFmtId="0" fontId="14" fillId="0" borderId="0" applyNumberFormat="0" applyBorder="0" applyProtection="0"/>
    <xf numFmtId="0" fontId="14" fillId="0" borderId="0" applyNumberFormat="0" applyBorder="0" applyProtection="0"/>
    <xf numFmtId="164" fontId="14" fillId="0" borderId="0" applyBorder="0" applyProtection="0"/>
    <xf numFmtId="164" fontId="14" fillId="0" borderId="0" applyBorder="0" applyProtection="0"/>
    <xf numFmtId="0" fontId="15" fillId="0" borderId="0" applyNumberFormat="0" applyBorder="0" applyProtection="0"/>
    <xf numFmtId="0" fontId="14" fillId="0" borderId="0" applyNumberFormat="0" applyBorder="0" applyProtection="0"/>
    <xf numFmtId="165" fontId="15" fillId="0" borderId="0" applyBorder="0" applyProtection="0"/>
    <xf numFmtId="0" fontId="16" fillId="0" borderId="0" applyNumberFormat="0" applyBorder="0" applyProtection="0">
      <alignment horizontal="center"/>
    </xf>
    <xf numFmtId="0" fontId="16" fillId="0" borderId="0" applyNumberFormat="0" applyBorder="0" applyProtection="0">
      <alignment horizontal="center" textRotation="90"/>
    </xf>
    <xf numFmtId="0" fontId="11" fillId="0" borderId="0"/>
    <xf numFmtId="0" fontId="11" fillId="0" borderId="0" applyFont="0" applyFill="0" applyBorder="0" applyAlignment="0" applyProtection="0"/>
    <xf numFmtId="0" fontId="17" fillId="0" borderId="0" applyNumberFormat="0" applyBorder="0" applyProtection="0"/>
    <xf numFmtId="166" fontId="17" fillId="0" borderId="0" applyBorder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4" fillId="0" borderId="0" applyBorder="0" applyProtection="0"/>
    <xf numFmtId="0" fontId="11" fillId="0" borderId="0"/>
    <xf numFmtId="0" fontId="11" fillId="0" borderId="0"/>
    <xf numFmtId="0" fontId="11" fillId="0" borderId="0"/>
    <xf numFmtId="0" fontId="18" fillId="0" borderId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0" borderId="0"/>
    <xf numFmtId="0" fontId="9" fillId="0" borderId="0"/>
    <xf numFmtId="0" fontId="20" fillId="0" borderId="0"/>
    <xf numFmtId="43" fontId="13" fillId="0" borderId="0" applyFont="0" applyFill="0" applyBorder="0" applyAlignment="0" applyProtection="0"/>
    <xf numFmtId="0" fontId="18" fillId="0" borderId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 applyNumberFormat="0" applyBorder="0" applyProtection="0"/>
    <xf numFmtId="0" fontId="21" fillId="0" borderId="0" applyNumberFormat="0" applyFill="0" applyBorder="0" applyAlignment="0" applyProtection="0">
      <alignment vertical="top"/>
      <protection locked="0"/>
    </xf>
    <xf numFmtId="4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22" fillId="0" borderId="0"/>
    <xf numFmtId="0" fontId="19" fillId="0" borderId="0"/>
    <xf numFmtId="0" fontId="8" fillId="0" borderId="0"/>
    <xf numFmtId="0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7" fillId="0" borderId="0"/>
    <xf numFmtId="43" fontId="7" fillId="0" borderId="0" applyFont="0" applyFill="0" applyBorder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  <xf numFmtId="0" fontId="24" fillId="0" borderId="0" applyFont="0" applyFill="0" applyBorder="0" applyAlignment="0" applyProtection="0"/>
    <xf numFmtId="0" fontId="26" fillId="0" borderId="0"/>
    <xf numFmtId="167" fontId="11" fillId="0" borderId="0" applyFont="0" applyFill="0" applyBorder="0" applyAlignment="0" applyProtection="0"/>
    <xf numFmtId="168" fontId="27" fillId="0" borderId="0">
      <protection locked="0"/>
    </xf>
    <xf numFmtId="0" fontId="12" fillId="5" borderId="16" applyFill="0" applyBorder="0" applyAlignment="0" applyProtection="0">
      <alignment vertical="center"/>
      <protection locked="0"/>
    </xf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172" fontId="27" fillId="0" borderId="0">
      <protection locked="0"/>
    </xf>
    <xf numFmtId="172" fontId="27" fillId="0" borderId="0"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2" borderId="0" applyNumberFormat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30" fillId="0" borderId="0"/>
    <xf numFmtId="0" fontId="29" fillId="6" borderId="1" applyNumberFormat="0" applyBorder="0" applyAlignment="0" applyProtection="0"/>
    <xf numFmtId="0" fontId="11" fillId="0" borderId="0">
      <alignment horizontal="centerContinuous" vertical="justify"/>
    </xf>
    <xf numFmtId="0" fontId="31" fillId="0" borderId="0" applyAlignment="0">
      <alignment horizontal="center"/>
    </xf>
    <xf numFmtId="173" fontId="32" fillId="0" borderId="0"/>
    <xf numFmtId="0" fontId="33" fillId="0" borderId="0">
      <alignment horizontal="left" vertical="center" indent="12"/>
    </xf>
    <xf numFmtId="0" fontId="29" fillId="0" borderId="16" applyBorder="0">
      <alignment horizontal="left" vertical="center" wrapText="1" indent="2"/>
      <protection locked="0"/>
    </xf>
    <xf numFmtId="0" fontId="29" fillId="0" borderId="16" applyBorder="0">
      <alignment horizontal="left" vertical="center" wrapText="1" indent="3"/>
      <protection locked="0"/>
    </xf>
    <xf numFmtId="0" fontId="11" fillId="0" borderId="0" applyFont="0" applyFill="0" applyBorder="0" applyAlignment="0" applyProtection="0"/>
    <xf numFmtId="174" fontId="27" fillId="0" borderId="0">
      <protection locked="0"/>
    </xf>
    <xf numFmtId="174" fontId="27" fillId="0" borderId="0">
      <protection locked="0"/>
    </xf>
    <xf numFmtId="175" fontId="27" fillId="0" borderId="0">
      <protection locked="0"/>
    </xf>
    <xf numFmtId="0" fontId="23" fillId="0" borderId="0" applyFont="0" applyFill="0" applyBorder="0" applyAlignment="0" applyProtection="0"/>
    <xf numFmtId="176" fontId="34" fillId="0" borderId="0">
      <protection locked="0"/>
    </xf>
    <xf numFmtId="41" fontId="24" fillId="0" borderId="0" applyFont="0" applyFill="0" applyBorder="0" applyAlignment="0" applyProtection="0"/>
    <xf numFmtId="0" fontId="23" fillId="0" borderId="0"/>
    <xf numFmtId="0" fontId="35" fillId="0" borderId="0">
      <protection locked="0"/>
    </xf>
    <xf numFmtId="0" fontId="35" fillId="0" borderId="0">
      <protection locked="0"/>
    </xf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1" fillId="0" borderId="0"/>
    <xf numFmtId="0" fontId="38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8" fillId="0" borderId="0" applyFont="0" applyFill="0" applyBorder="0" applyAlignment="0" applyProtection="0"/>
    <xf numFmtId="0" fontId="18" fillId="0" borderId="0" applyFont="0" applyFill="0" applyBorder="0" applyAlignment="0" applyProtection="0"/>
  </cellStyleXfs>
  <cellXfs count="215">
    <xf numFmtId="0" fontId="0" fillId="0" borderId="0" xfId="0"/>
    <xf numFmtId="0" fontId="11" fillId="0" borderId="0" xfId="10" applyAlignment="1">
      <alignment vertical="center"/>
    </xf>
    <xf numFmtId="0" fontId="11" fillId="0" borderId="0" xfId="10" applyAlignment="1">
      <alignment vertical="center" wrapText="1"/>
    </xf>
    <xf numFmtId="0" fontId="12" fillId="0" borderId="0" xfId="10" applyFont="1" applyAlignment="1">
      <alignment horizontal="center" vertical="center"/>
    </xf>
    <xf numFmtId="0" fontId="11" fillId="0" borderId="0" xfId="10" applyAlignment="1">
      <alignment horizontal="center" vertical="center"/>
    </xf>
    <xf numFmtId="0" fontId="11" fillId="0" borderId="0" xfId="10" applyAlignment="1">
      <alignment horizontal="center"/>
    </xf>
    <xf numFmtId="0" fontId="11" fillId="0" borderId="0" xfId="10" applyAlignment="1">
      <alignment horizontal="left" vertical="center"/>
    </xf>
    <xf numFmtId="0" fontId="12" fillId="0" borderId="0" xfId="10" applyFont="1" applyAlignment="1">
      <alignment vertical="center"/>
    </xf>
    <xf numFmtId="43" fontId="11" fillId="0" borderId="0" xfId="26" applyFont="1" applyFill="1" applyAlignment="1">
      <alignment vertical="center"/>
    </xf>
    <xf numFmtId="43" fontId="11" fillId="0" borderId="0" xfId="26" applyFont="1" applyFill="1" applyAlignment="1">
      <alignment horizontal="center" vertical="center"/>
    </xf>
    <xf numFmtId="43" fontId="11" fillId="0" borderId="0" xfId="26" applyFont="1" applyFill="1" applyBorder="1" applyAlignment="1">
      <alignment vertical="center" wrapText="1"/>
    </xf>
    <xf numFmtId="43" fontId="11" fillId="0" borderId="0" xfId="26" applyFont="1" applyFill="1" applyBorder="1" applyAlignment="1">
      <alignment horizontal="center" vertical="center" wrapText="1"/>
    </xf>
    <xf numFmtId="43" fontId="12" fillId="0" borderId="0" xfId="26" applyFont="1" applyFill="1" applyBorder="1" applyAlignment="1">
      <alignment horizontal="center" vertical="center"/>
    </xf>
    <xf numFmtId="43" fontId="12" fillId="0" borderId="0" xfId="26" applyFont="1" applyFill="1" applyBorder="1" applyAlignment="1">
      <alignment vertical="center"/>
    </xf>
    <xf numFmtId="0" fontId="11" fillId="0" borderId="11" xfId="10" applyBorder="1" applyAlignment="1">
      <alignment horizontal="center"/>
    </xf>
    <xf numFmtId="0" fontId="11" fillId="0" borderId="1" xfId="10" applyBorder="1"/>
    <xf numFmtId="43" fontId="0" fillId="0" borderId="1" xfId="45" applyFont="1" applyBorder="1"/>
    <xf numFmtId="0" fontId="11" fillId="0" borderId="1" xfId="10" applyBorder="1" applyAlignment="1">
      <alignment horizontal="center"/>
    </xf>
    <xf numFmtId="0" fontId="11" fillId="0" borderId="0" xfId="10"/>
    <xf numFmtId="43" fontId="12" fillId="3" borderId="15" xfId="26" applyFont="1" applyFill="1" applyBorder="1" applyAlignment="1">
      <alignment horizontal="center" vertical="center" wrapText="1"/>
    </xf>
    <xf numFmtId="0" fontId="12" fillId="3" borderId="2" xfId="10" applyFont="1" applyFill="1" applyBorder="1" applyAlignment="1">
      <alignment horizontal="center" vertical="center" wrapText="1"/>
    </xf>
    <xf numFmtId="0" fontId="12" fillId="3" borderId="3" xfId="10" applyFont="1" applyFill="1" applyBorder="1" applyAlignment="1">
      <alignment horizontal="center" vertical="center" wrapText="1"/>
    </xf>
    <xf numFmtId="0" fontId="12" fillId="0" borderId="0" xfId="10" applyFont="1" applyAlignment="1">
      <alignment horizontal="left" vertical="center"/>
    </xf>
    <xf numFmtId="0" fontId="12" fillId="3" borderId="12" xfId="10" applyFont="1" applyFill="1" applyBorder="1" applyAlignment="1">
      <alignment horizontal="center" vertical="center" wrapText="1"/>
    </xf>
    <xf numFmtId="0" fontId="12" fillId="0" borderId="5" xfId="10" applyFont="1" applyBorder="1" applyAlignment="1">
      <alignment vertical="center"/>
    </xf>
    <xf numFmtId="0" fontId="11" fillId="0" borderId="5" xfId="10" applyBorder="1" applyAlignment="1">
      <alignment horizontal="left" vertical="center"/>
    </xf>
    <xf numFmtId="0" fontId="11" fillId="0" borderId="5" xfId="10" applyBorder="1" applyAlignment="1">
      <alignment horizontal="center" vertical="center"/>
    </xf>
    <xf numFmtId="43" fontId="11" fillId="0" borderId="5" xfId="45" applyFont="1" applyBorder="1" applyAlignment="1">
      <alignment horizontal="center" vertical="center"/>
    </xf>
    <xf numFmtId="0" fontId="11" fillId="0" borderId="5" xfId="10" applyBorder="1" applyAlignment="1">
      <alignment vertical="center"/>
    </xf>
    <xf numFmtId="0" fontId="12" fillId="0" borderId="7" xfId="10" applyFont="1" applyBorder="1" applyAlignment="1">
      <alignment vertical="center"/>
    </xf>
    <xf numFmtId="43" fontId="12" fillId="0" borderId="0" xfId="45" applyFont="1" applyBorder="1" applyAlignment="1">
      <alignment horizontal="center" vertical="center"/>
    </xf>
    <xf numFmtId="0" fontId="12" fillId="0" borderId="10" xfId="10" applyFont="1" applyBorder="1" applyAlignment="1">
      <alignment vertical="center"/>
    </xf>
    <xf numFmtId="0" fontId="11" fillId="0" borderId="10" xfId="10" applyBorder="1" applyAlignment="1">
      <alignment horizontal="left" vertical="center"/>
    </xf>
    <xf numFmtId="0" fontId="11" fillId="0" borderId="10" xfId="10" applyBorder="1" applyAlignment="1">
      <alignment horizontal="center" vertical="center"/>
    </xf>
    <xf numFmtId="43" fontId="12" fillId="0" borderId="10" xfId="45" applyFont="1" applyBorder="1" applyAlignment="1">
      <alignment horizontal="center" vertical="center"/>
    </xf>
    <xf numFmtId="0" fontId="11" fillId="0" borderId="10" xfId="10" applyBorder="1" applyAlignment="1">
      <alignment vertical="center"/>
    </xf>
    <xf numFmtId="0" fontId="11" fillId="4" borderId="17" xfId="10" applyFill="1" applyBorder="1" applyAlignment="1">
      <alignment horizontal="center"/>
    </xf>
    <xf numFmtId="0" fontId="11" fillId="4" borderId="18" xfId="10" applyFill="1" applyBorder="1" applyAlignment="1">
      <alignment horizontal="center"/>
    </xf>
    <xf numFmtId="0" fontId="11" fillId="4" borderId="18" xfId="10" applyFill="1" applyBorder="1" applyAlignment="1">
      <alignment horizontal="right"/>
    </xf>
    <xf numFmtId="0" fontId="11" fillId="0" borderId="11" xfId="10" applyBorder="1"/>
    <xf numFmtId="0" fontId="11" fillId="0" borderId="1" xfId="10" applyBorder="1" applyAlignment="1">
      <alignment horizontal="right"/>
    </xf>
    <xf numFmtId="43" fontId="12" fillId="4" borderId="19" xfId="45" applyFont="1" applyFill="1" applyBorder="1"/>
    <xf numFmtId="177" fontId="11" fillId="0" borderId="0" xfId="10" applyNumberFormat="1"/>
    <xf numFmtId="43" fontId="12" fillId="0" borderId="0" xfId="26" applyFont="1" applyFill="1" applyBorder="1" applyAlignment="1">
      <alignment horizontal="center" vertical="center" wrapText="1"/>
    </xf>
    <xf numFmtId="44" fontId="11" fillId="0" borderId="1" xfId="308" applyFont="1" applyFill="1" applyBorder="1" applyAlignment="1">
      <alignment vertical="center"/>
    </xf>
    <xf numFmtId="0" fontId="11" fillId="0" borderId="7" xfId="10" applyBorder="1"/>
    <xf numFmtId="43" fontId="0" fillId="0" borderId="0" xfId="45" applyFont="1" applyBorder="1"/>
    <xf numFmtId="0" fontId="11" fillId="0" borderId="9" xfId="10" applyBorder="1"/>
    <xf numFmtId="0" fontId="11" fillId="0" borderId="10" xfId="10" applyBorder="1"/>
    <xf numFmtId="43" fontId="0" fillId="0" borderId="10" xfId="45" applyFont="1" applyBorder="1"/>
    <xf numFmtId="0" fontId="12" fillId="0" borderId="23" xfId="10" applyFont="1" applyBorder="1" applyAlignment="1">
      <alignment horizontal="left" vertical="center"/>
    </xf>
    <xf numFmtId="0" fontId="11" fillId="0" borderId="24" xfId="10" applyBorder="1"/>
    <xf numFmtId="0" fontId="12" fillId="4" borderId="1" xfId="10" applyFont="1" applyFill="1" applyBorder="1" applyAlignment="1">
      <alignment horizontal="center" vertical="center"/>
    </xf>
    <xf numFmtId="0" fontId="11" fillId="0" borderId="7" xfId="10" applyBorder="1" applyAlignment="1">
      <alignment vertical="center"/>
    </xf>
    <xf numFmtId="43" fontId="11" fillId="0" borderId="0" xfId="45" applyFont="1" applyBorder="1" applyAlignment="1">
      <alignment horizontal="center" vertical="center"/>
    </xf>
    <xf numFmtId="0" fontId="11" fillId="0" borderId="8" xfId="10" applyBorder="1" applyAlignment="1">
      <alignment vertical="center"/>
    </xf>
    <xf numFmtId="44" fontId="0" fillId="0" borderId="1" xfId="308" applyFont="1" applyBorder="1"/>
    <xf numFmtId="0" fontId="0" fillId="0" borderId="1" xfId="309" applyFont="1" applyBorder="1"/>
    <xf numFmtId="44" fontId="11" fillId="0" borderId="1" xfId="308" applyFont="1" applyBorder="1"/>
    <xf numFmtId="44" fontId="11" fillId="0" borderId="20" xfId="308" applyFont="1" applyBorder="1"/>
    <xf numFmtId="44" fontId="11" fillId="4" borderId="17" xfId="308" applyFont="1" applyFill="1" applyBorder="1"/>
    <xf numFmtId="0" fontId="12" fillId="0" borderId="9" xfId="10" applyFont="1" applyBorder="1" applyAlignment="1">
      <alignment vertical="center"/>
    </xf>
    <xf numFmtId="0" fontId="12" fillId="0" borderId="4" xfId="10" applyFont="1" applyBorder="1" applyAlignment="1">
      <alignment vertical="center"/>
    </xf>
    <xf numFmtId="0" fontId="11" fillId="0" borderId="16" xfId="10" applyBorder="1"/>
    <xf numFmtId="0" fontId="12" fillId="0" borderId="17" xfId="10" applyFont="1" applyBorder="1" applyAlignment="1">
      <alignment horizontal="center" vertical="center"/>
    </xf>
    <xf numFmtId="0" fontId="12" fillId="0" borderId="18" xfId="10" applyFont="1" applyBorder="1" applyAlignment="1">
      <alignment horizontal="center" vertical="center"/>
    </xf>
    <xf numFmtId="43" fontId="12" fillId="0" borderId="18" xfId="26" applyFont="1" applyFill="1" applyBorder="1" applyAlignment="1">
      <alignment horizontal="center" vertical="center"/>
    </xf>
    <xf numFmtId="43" fontId="12" fillId="0" borderId="18" xfId="26" applyFont="1" applyFill="1" applyBorder="1" applyAlignment="1">
      <alignment vertical="center"/>
    </xf>
    <xf numFmtId="43" fontId="12" fillId="0" borderId="18" xfId="10" applyNumberFormat="1" applyFont="1" applyBorder="1" applyAlignment="1">
      <alignment vertical="center"/>
    </xf>
    <xf numFmtId="177" fontId="12" fillId="0" borderId="26" xfId="26" applyNumberFormat="1" applyFont="1" applyFill="1" applyBorder="1" applyAlignment="1">
      <alignment horizontal="right" vertical="center" indent="1"/>
    </xf>
    <xf numFmtId="0" fontId="12" fillId="0" borderId="7" xfId="10" applyFont="1" applyBorder="1" applyAlignment="1">
      <alignment horizontal="center" vertical="center"/>
    </xf>
    <xf numFmtId="43" fontId="12" fillId="0" borderId="8" xfId="14" applyFont="1" applyFill="1" applyBorder="1" applyAlignment="1">
      <alignment vertical="center"/>
    </xf>
    <xf numFmtId="44" fontId="11" fillId="0" borderId="20" xfId="308" applyFont="1" applyFill="1" applyBorder="1" applyAlignment="1">
      <alignment vertical="center"/>
    </xf>
    <xf numFmtId="0" fontId="12" fillId="4" borderId="11" xfId="10" applyFont="1" applyFill="1" applyBorder="1" applyAlignment="1">
      <alignment horizontal="center" vertical="center"/>
    </xf>
    <xf numFmtId="10" fontId="11" fillId="4" borderId="1" xfId="309" applyNumberFormat="1" applyFont="1" applyFill="1" applyBorder="1"/>
    <xf numFmtId="10" fontId="0" fillId="0" borderId="1" xfId="309" applyNumberFormat="1" applyFont="1" applyBorder="1"/>
    <xf numFmtId="10" fontId="0" fillId="0" borderId="21" xfId="309" applyNumberFormat="1" applyFont="1" applyBorder="1"/>
    <xf numFmtId="10" fontId="11" fillId="3" borderId="22" xfId="309" applyNumberFormat="1" applyFont="1" applyFill="1" applyBorder="1"/>
    <xf numFmtId="0" fontId="12" fillId="0" borderId="7" xfId="10" applyFont="1" applyBorder="1" applyAlignment="1">
      <alignment horizontal="left" vertical="center"/>
    </xf>
    <xf numFmtId="43" fontId="11" fillId="0" borderId="0" xfId="26" applyFont="1" applyFill="1" applyBorder="1" applyAlignment="1">
      <alignment vertical="center"/>
    </xf>
    <xf numFmtId="0" fontId="11" fillId="0" borderId="7" xfId="10" applyBorder="1" applyAlignment="1">
      <alignment horizontal="center"/>
    </xf>
    <xf numFmtId="43" fontId="11" fillId="0" borderId="0" xfId="26" applyFont="1" applyFill="1" applyBorder="1" applyAlignment="1">
      <alignment horizontal="center" vertical="center"/>
    </xf>
    <xf numFmtId="0" fontId="11" fillId="0" borderId="25" xfId="10" applyBorder="1" applyAlignment="1">
      <alignment vertical="center"/>
    </xf>
    <xf numFmtId="9" fontId="12" fillId="0" borderId="0" xfId="10" applyNumberFormat="1" applyFont="1" applyAlignment="1">
      <alignment horizontal="center" vertical="center"/>
    </xf>
    <xf numFmtId="0" fontId="12" fillId="3" borderId="0" xfId="10" applyFont="1" applyFill="1" applyAlignment="1">
      <alignment horizontal="center" vertical="center" wrapText="1"/>
    </xf>
    <xf numFmtId="43" fontId="12" fillId="2" borderId="0" xfId="26" applyFont="1" applyFill="1" applyBorder="1" applyAlignment="1">
      <alignment vertical="center"/>
    </xf>
    <xf numFmtId="0" fontId="12" fillId="4" borderId="1" xfId="10" applyFont="1" applyFill="1" applyBorder="1" applyAlignment="1">
      <alignment vertical="center"/>
    </xf>
    <xf numFmtId="43" fontId="11" fillId="4" borderId="1" xfId="26" applyFont="1" applyFill="1" applyBorder="1" applyAlignment="1">
      <alignment vertical="center"/>
    </xf>
    <xf numFmtId="43" fontId="12" fillId="4" borderId="1" xfId="26" applyFont="1" applyFill="1" applyBorder="1" applyAlignment="1">
      <alignment vertical="center"/>
    </xf>
    <xf numFmtId="44" fontId="12" fillId="4" borderId="20" xfId="308" applyFont="1" applyFill="1" applyBorder="1" applyAlignment="1">
      <alignment vertical="center"/>
    </xf>
    <xf numFmtId="0" fontId="11" fillId="0" borderId="11" xfId="10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4" fontId="42" fillId="0" borderId="1" xfId="0" applyNumberFormat="1" applyFont="1" applyBorder="1" applyAlignment="1">
      <alignment horizontal="center" vertical="center" wrapText="1"/>
    </xf>
    <xf numFmtId="0" fontId="11" fillId="0" borderId="1" xfId="10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44" fontId="11" fillId="0" borderId="1" xfId="308" applyFont="1" applyFill="1" applyBorder="1" applyAlignment="1">
      <alignment horizontal="center" vertical="center"/>
    </xf>
    <xf numFmtId="44" fontId="11" fillId="0" borderId="27" xfId="308" applyFont="1" applyFill="1" applyBorder="1" applyAlignment="1">
      <alignment vertical="center"/>
    </xf>
    <xf numFmtId="10" fontId="11" fillId="0" borderId="0" xfId="10" applyNumberFormat="1"/>
    <xf numFmtId="10" fontId="11" fillId="4" borderId="16" xfId="309" applyNumberFormat="1" applyFont="1" applyFill="1" applyBorder="1"/>
    <xf numFmtId="44" fontId="11" fillId="0" borderId="1" xfId="309" applyNumberFormat="1" applyFont="1" applyFill="1" applyBorder="1"/>
    <xf numFmtId="0" fontId="11" fillId="0" borderId="1" xfId="10" applyBorder="1" applyAlignment="1">
      <alignment vertical="center"/>
    </xf>
    <xf numFmtId="0" fontId="12" fillId="0" borderId="0" xfId="10" applyFont="1" applyAlignment="1">
      <alignment horizontal="center"/>
    </xf>
    <xf numFmtId="0" fontId="11" fillId="0" borderId="0" xfId="10" applyAlignment="1">
      <alignment horizontal="left" vertical="center" wrapText="1"/>
    </xf>
    <xf numFmtId="0" fontId="11" fillId="0" borderId="0" xfId="10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11" fillId="0" borderId="9" xfId="10" applyBorder="1" applyAlignment="1">
      <alignment horizontal="center"/>
    </xf>
    <xf numFmtId="0" fontId="11" fillId="0" borderId="10" xfId="10" applyBorder="1" applyAlignment="1">
      <alignment horizontal="center"/>
    </xf>
    <xf numFmtId="43" fontId="11" fillId="0" borderId="10" xfId="26" applyFont="1" applyFill="1" applyBorder="1" applyAlignment="1">
      <alignment horizontal="center" vertical="center"/>
    </xf>
    <xf numFmtId="43" fontId="11" fillId="0" borderId="10" xfId="26" applyFont="1" applyFill="1" applyBorder="1" applyAlignment="1">
      <alignment vertical="center"/>
    </xf>
    <xf numFmtId="0" fontId="41" fillId="0" borderId="0" xfId="0" applyFont="1" applyAlignment="1">
      <alignment vertical="center" wrapText="1"/>
    </xf>
    <xf numFmtId="43" fontId="11" fillId="0" borderId="0" xfId="10" applyNumberFormat="1" applyAlignment="1">
      <alignment vertical="center"/>
    </xf>
    <xf numFmtId="43" fontId="12" fillId="0" borderId="8" xfId="26" applyFont="1" applyFill="1" applyBorder="1" applyAlignment="1">
      <alignment horizontal="center" vertical="center" wrapText="1"/>
    </xf>
    <xf numFmtId="178" fontId="12" fillId="0" borderId="8" xfId="10" applyNumberFormat="1" applyFont="1" applyBorder="1" applyAlignment="1">
      <alignment horizontal="right" vertical="center" indent="1"/>
    </xf>
    <xf numFmtId="43" fontId="11" fillId="0" borderId="8" xfId="14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0" applyBorder="1" applyAlignment="1">
      <alignment horizontal="center" vertical="center"/>
    </xf>
    <xf numFmtId="0" fontId="12" fillId="4" borderId="27" xfId="10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46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46" fillId="0" borderId="1" xfId="0" applyFont="1" applyBorder="1" applyAlignment="1">
      <alignment vertical="top" wrapText="1"/>
    </xf>
    <xf numFmtId="0" fontId="12" fillId="0" borderId="0" xfId="10" applyFont="1" applyAlignment="1">
      <alignment horizontal="center" vertical="center" wrapText="1"/>
    </xf>
    <xf numFmtId="177" fontId="12" fillId="0" borderId="0" xfId="26" applyNumberFormat="1" applyFont="1" applyFill="1" applyBorder="1" applyAlignment="1">
      <alignment vertical="center"/>
    </xf>
    <xf numFmtId="43" fontId="11" fillId="0" borderId="8" xfId="26" applyFont="1" applyFill="1" applyBorder="1" applyAlignment="1">
      <alignment horizontal="center" vertical="center" wrapText="1"/>
    </xf>
    <xf numFmtId="0" fontId="12" fillId="0" borderId="8" xfId="10" applyFont="1" applyBorder="1" applyAlignment="1">
      <alignment vertical="center"/>
    </xf>
    <xf numFmtId="43" fontId="11" fillId="0" borderId="8" xfId="26" applyFont="1" applyFill="1" applyBorder="1" applyAlignment="1">
      <alignment horizontal="center" vertical="center"/>
    </xf>
    <xf numFmtId="43" fontId="12" fillId="0" borderId="26" xfId="26" applyFont="1" applyFill="1" applyBorder="1" applyAlignment="1">
      <alignment horizontal="center" vertical="center"/>
    </xf>
    <xf numFmtId="43" fontId="12" fillId="0" borderId="8" xfId="26" applyFont="1" applyFill="1" applyBorder="1" applyAlignment="1">
      <alignment horizontal="center" vertical="center"/>
    </xf>
    <xf numFmtId="43" fontId="12" fillId="3" borderId="3" xfId="26" applyFont="1" applyFill="1" applyBorder="1" applyAlignment="1">
      <alignment horizontal="center" vertical="center" wrapText="1"/>
    </xf>
    <xf numFmtId="43" fontId="11" fillId="4" borderId="20" xfId="26" applyFont="1" applyFill="1" applyBorder="1" applyAlignment="1">
      <alignment vertical="center"/>
    </xf>
    <xf numFmtId="2" fontId="11" fillId="0" borderId="20" xfId="26" applyNumberFormat="1" applyFont="1" applyFill="1" applyBorder="1" applyAlignment="1">
      <alignment horizontal="center" vertical="center"/>
    </xf>
    <xf numFmtId="43" fontId="11" fillId="0" borderId="25" xfId="26" applyFont="1" applyFill="1" applyBorder="1" applyAlignment="1">
      <alignment horizontal="center" vertical="center"/>
    </xf>
    <xf numFmtId="43" fontId="11" fillId="0" borderId="1" xfId="26" applyFont="1" applyFill="1" applyBorder="1" applyAlignment="1">
      <alignment vertical="center"/>
    </xf>
    <xf numFmtId="4" fontId="48" fillId="7" borderId="1" xfId="0" applyNumberFormat="1" applyFont="1" applyFill="1" applyBorder="1" applyAlignment="1">
      <alignment horizontal="center" vertical="center" wrapText="1"/>
    </xf>
    <xf numFmtId="0" fontId="11" fillId="4" borderId="11" xfId="10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wrapText="1"/>
    </xf>
    <xf numFmtId="0" fontId="11" fillId="4" borderId="28" xfId="10" applyFill="1" applyBorder="1" applyAlignment="1">
      <alignment horizontal="center" vertical="center"/>
    </xf>
    <xf numFmtId="0" fontId="11" fillId="4" borderId="1" xfId="10" applyFill="1" applyBorder="1" applyAlignment="1">
      <alignment horizontal="center" vertical="center"/>
    </xf>
    <xf numFmtId="44" fontId="11" fillId="4" borderId="1" xfId="308" applyFont="1" applyFill="1" applyBorder="1" applyAlignment="1">
      <alignment vertical="center"/>
    </xf>
    <xf numFmtId="44" fontId="11" fillId="4" borderId="20" xfId="308" applyFont="1" applyFill="1" applyBorder="1" applyAlignment="1">
      <alignment vertical="center"/>
    </xf>
    <xf numFmtId="0" fontId="44" fillId="0" borderId="31" xfId="0" applyFont="1" applyBorder="1" applyAlignment="1">
      <alignment horizontal="center" vertical="center" wrapText="1"/>
    </xf>
    <xf numFmtId="0" fontId="12" fillId="2" borderId="32" xfId="10" applyFont="1" applyFill="1" applyBorder="1" applyAlignment="1">
      <alignment vertical="center"/>
    </xf>
    <xf numFmtId="0" fontId="12" fillId="2" borderId="33" xfId="10" applyFont="1" applyFill="1" applyBorder="1" applyAlignment="1">
      <alignment vertical="center"/>
    </xf>
    <xf numFmtId="0" fontId="12" fillId="2" borderId="34" xfId="10" applyFont="1" applyFill="1" applyBorder="1" applyAlignment="1">
      <alignment horizontal="right" vertical="center"/>
    </xf>
    <xf numFmtId="0" fontId="11" fillId="2" borderId="27" xfId="10" applyFill="1" applyBorder="1" applyAlignment="1">
      <alignment vertical="center"/>
    </xf>
    <xf numFmtId="44" fontId="12" fillId="2" borderId="29" xfId="308" applyFont="1" applyFill="1" applyBorder="1" applyAlignment="1">
      <alignment vertical="center"/>
    </xf>
    <xf numFmtId="0" fontId="40" fillId="0" borderId="18" xfId="10" applyFont="1" applyBorder="1" applyAlignment="1">
      <alignment horizontal="center" vertical="center"/>
    </xf>
    <xf numFmtId="177" fontId="40" fillId="8" borderId="18" xfId="10" applyNumberFormat="1" applyFont="1" applyFill="1" applyBorder="1" applyAlignment="1">
      <alignment horizontal="center" vertical="center"/>
    </xf>
    <xf numFmtId="0" fontId="12" fillId="8" borderId="17" xfId="10" applyFont="1" applyFill="1" applyBorder="1" applyAlignment="1">
      <alignment horizontal="center" vertical="center"/>
    </xf>
    <xf numFmtId="0" fontId="12" fillId="8" borderId="18" xfId="10" applyFont="1" applyFill="1" applyBorder="1" applyAlignment="1">
      <alignment horizontal="center" vertical="center"/>
    </xf>
    <xf numFmtId="0" fontId="33" fillId="8" borderId="18" xfId="10" applyFont="1" applyFill="1" applyBorder="1" applyAlignment="1">
      <alignment horizontal="center" vertical="center"/>
    </xf>
    <xf numFmtId="43" fontId="12" fillId="8" borderId="18" xfId="26" applyFont="1" applyFill="1" applyBorder="1" applyAlignment="1">
      <alignment horizontal="center" vertical="center"/>
    </xf>
    <xf numFmtId="43" fontId="12" fillId="8" borderId="18" xfId="26" applyFont="1" applyFill="1" applyBorder="1" applyAlignment="1">
      <alignment vertical="center"/>
    </xf>
    <xf numFmtId="43" fontId="12" fillId="8" borderId="18" xfId="10" applyNumberFormat="1" applyFont="1" applyFill="1" applyBorder="1" applyAlignment="1">
      <alignment vertical="center"/>
    </xf>
    <xf numFmtId="49" fontId="45" fillId="0" borderId="35" xfId="0" applyNumberFormat="1" applyFont="1" applyBorder="1" applyAlignment="1">
      <alignment horizontal="center" vertical="center" wrapText="1"/>
    </xf>
    <xf numFmtId="0" fontId="44" fillId="0" borderId="35" xfId="0" applyFont="1" applyBorder="1" applyAlignment="1">
      <alignment horizontal="center" vertical="center" wrapText="1"/>
    </xf>
    <xf numFmtId="0" fontId="44" fillId="0" borderId="35" xfId="0" applyFont="1" applyBorder="1" applyAlignment="1">
      <alignment wrapText="1"/>
    </xf>
    <xf numFmtId="2" fontId="45" fillId="0" borderId="35" xfId="0" applyNumberFormat="1" applyFont="1" applyBorder="1" applyAlignment="1">
      <alignment horizontal="center" vertical="center" wrapText="1"/>
    </xf>
    <xf numFmtId="0" fontId="11" fillId="0" borderId="28" xfId="10" applyBorder="1" applyAlignment="1">
      <alignment horizontal="center" vertical="center" wrapText="1"/>
    </xf>
    <xf numFmtId="2" fontId="44" fillId="0" borderId="28" xfId="0" applyNumberFormat="1" applyFont="1" applyBorder="1" applyAlignment="1">
      <alignment horizontal="center" vertical="center"/>
    </xf>
    <xf numFmtId="0" fontId="11" fillId="0" borderId="28" xfId="10" applyBorder="1" applyAlignment="1">
      <alignment horizontal="center" vertical="center"/>
    </xf>
    <xf numFmtId="2" fontId="11" fillId="0" borderId="1" xfId="26" applyNumberFormat="1" applyFont="1" applyFill="1" applyBorder="1" applyAlignment="1">
      <alignment horizontal="center" vertical="center"/>
    </xf>
    <xf numFmtId="44" fontId="11" fillId="0" borderId="16" xfId="308" applyFont="1" applyBorder="1"/>
    <xf numFmtId="10" fontId="11" fillId="4" borderId="15" xfId="10" applyNumberFormat="1" applyFill="1" applyBorder="1"/>
    <xf numFmtId="4" fontId="42" fillId="0" borderId="20" xfId="0" applyNumberFormat="1" applyFont="1" applyBorder="1" applyAlignment="1">
      <alignment horizontal="center" vertical="center" wrapText="1"/>
    </xf>
    <xf numFmtId="0" fontId="11" fillId="0" borderId="20" xfId="10" applyBorder="1" applyAlignment="1">
      <alignment horizontal="center" vertical="center"/>
    </xf>
    <xf numFmtId="2" fontId="11" fillId="0" borderId="20" xfId="10" applyNumberFormat="1" applyBorder="1" applyAlignment="1">
      <alignment horizontal="center" vertical="center" wrapText="1"/>
    </xf>
    <xf numFmtId="0" fontId="11" fillId="0" borderId="20" xfId="10" applyBorder="1" applyAlignment="1">
      <alignment horizontal="center" vertical="center" wrapText="1"/>
    </xf>
    <xf numFmtId="0" fontId="11" fillId="0" borderId="30" xfId="10" applyBorder="1" applyAlignment="1">
      <alignment horizontal="center" vertical="center" wrapText="1"/>
    </xf>
    <xf numFmtId="0" fontId="11" fillId="4" borderId="30" xfId="10" applyFill="1" applyBorder="1" applyAlignment="1">
      <alignment horizontal="center" vertical="center"/>
    </xf>
    <xf numFmtId="0" fontId="11" fillId="0" borderId="30" xfId="10" applyBorder="1" applyAlignment="1">
      <alignment horizontal="center" vertical="center"/>
    </xf>
    <xf numFmtId="0" fontId="12" fillId="2" borderId="36" xfId="10" applyFont="1" applyFill="1" applyBorder="1" applyAlignment="1">
      <alignment vertical="center"/>
    </xf>
    <xf numFmtId="2" fontId="44" fillId="0" borderId="30" xfId="0" applyNumberFormat="1" applyFont="1" applyBorder="1" applyAlignment="1">
      <alignment horizontal="center" vertical="center" wrapText="1"/>
    </xf>
    <xf numFmtId="0" fontId="11" fillId="0" borderId="0" xfId="10" applyAlignment="1">
      <alignment horizontal="right" vertical="center"/>
    </xf>
    <xf numFmtId="0" fontId="11" fillId="0" borderId="6" xfId="10" applyBorder="1" applyAlignment="1">
      <alignment vertical="center"/>
    </xf>
    <xf numFmtId="0" fontId="39" fillId="0" borderId="0" xfId="10" applyFont="1" applyAlignment="1">
      <alignment vertical="center"/>
    </xf>
    <xf numFmtId="0" fontId="11" fillId="0" borderId="8" xfId="10" applyBorder="1"/>
    <xf numFmtId="0" fontId="11" fillId="4" borderId="26" xfId="10" applyFill="1" applyBorder="1" applyAlignment="1">
      <alignment horizontal="center"/>
    </xf>
    <xf numFmtId="0" fontId="11" fillId="0" borderId="20" xfId="10" applyBorder="1"/>
    <xf numFmtId="10" fontId="11" fillId="4" borderId="20" xfId="309" applyNumberFormat="1" applyFont="1" applyFill="1" applyBorder="1"/>
    <xf numFmtId="44" fontId="11" fillId="0" borderId="20" xfId="309" applyNumberFormat="1" applyFont="1" applyFill="1" applyBorder="1"/>
    <xf numFmtId="44" fontId="11" fillId="4" borderId="37" xfId="308" applyFont="1" applyFill="1" applyBorder="1"/>
    <xf numFmtId="10" fontId="0" fillId="0" borderId="38" xfId="309" applyNumberFormat="1" applyFont="1" applyBorder="1"/>
    <xf numFmtId="10" fontId="11" fillId="3" borderId="39" xfId="309" applyNumberFormat="1" applyFont="1" applyFill="1" applyBorder="1"/>
    <xf numFmtId="0" fontId="11" fillId="0" borderId="25" xfId="10" applyBorder="1"/>
    <xf numFmtId="0" fontId="12" fillId="0" borderId="8" xfId="10" applyFont="1" applyBorder="1" applyAlignment="1">
      <alignment horizontal="center" vertical="top"/>
    </xf>
    <xf numFmtId="2" fontId="11" fillId="0" borderId="1" xfId="10" applyNumberFormat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43" fontId="12" fillId="0" borderId="0" xfId="26" applyFont="1" applyFill="1" applyBorder="1" applyAlignment="1">
      <alignment horizontal="center" vertical="center" wrapText="1"/>
    </xf>
    <xf numFmtId="43" fontId="12" fillId="0" borderId="8" xfId="26" applyFont="1" applyFill="1" applyBorder="1" applyAlignment="1">
      <alignment horizontal="center" vertical="center" wrapText="1"/>
    </xf>
    <xf numFmtId="0" fontId="12" fillId="0" borderId="0" xfId="10" applyFont="1" applyAlignment="1">
      <alignment horizontal="center" vertical="top"/>
    </xf>
    <xf numFmtId="0" fontId="12" fillId="0" borderId="8" xfId="10" applyFont="1" applyBorder="1" applyAlignment="1">
      <alignment horizontal="center" vertical="top"/>
    </xf>
    <xf numFmtId="0" fontId="12" fillId="0" borderId="7" xfId="10" applyFont="1" applyBorder="1" applyAlignment="1">
      <alignment horizontal="center"/>
    </xf>
    <xf numFmtId="0" fontId="12" fillId="0" borderId="0" xfId="10" applyFont="1" applyAlignment="1">
      <alignment horizontal="center"/>
    </xf>
    <xf numFmtId="0" fontId="12" fillId="0" borderId="8" xfId="10" applyFont="1" applyBorder="1" applyAlignment="1">
      <alignment horizontal="center"/>
    </xf>
    <xf numFmtId="0" fontId="11" fillId="4" borderId="12" xfId="10" applyFill="1" applyBorder="1" applyAlignment="1">
      <alignment horizontal="center"/>
    </xf>
    <xf numFmtId="0" fontId="11" fillId="4" borderId="14" xfId="10" applyFill="1" applyBorder="1" applyAlignment="1">
      <alignment horizontal="center"/>
    </xf>
    <xf numFmtId="0" fontId="37" fillId="0" borderId="4" xfId="10" applyFont="1" applyBorder="1" applyAlignment="1">
      <alignment horizontal="center" vertical="center" wrapText="1"/>
    </xf>
    <xf numFmtId="0" fontId="37" fillId="0" borderId="5" xfId="10" applyFont="1" applyBorder="1" applyAlignment="1">
      <alignment horizontal="center" vertical="center"/>
    </xf>
    <xf numFmtId="0" fontId="37" fillId="0" borderId="6" xfId="10" applyFont="1" applyBorder="1" applyAlignment="1">
      <alignment horizontal="center" vertical="center"/>
    </xf>
    <xf numFmtId="0" fontId="37" fillId="0" borderId="9" xfId="10" applyFont="1" applyBorder="1" applyAlignment="1">
      <alignment horizontal="center" vertical="center"/>
    </xf>
    <xf numFmtId="0" fontId="37" fillId="0" borderId="10" xfId="10" applyFont="1" applyBorder="1" applyAlignment="1">
      <alignment horizontal="center" vertical="center"/>
    </xf>
    <xf numFmtId="0" fontId="37" fillId="0" borderId="25" xfId="10" applyFont="1" applyBorder="1" applyAlignment="1">
      <alignment horizontal="center" vertical="center"/>
    </xf>
    <xf numFmtId="0" fontId="40" fillId="0" borderId="12" xfId="10" applyFont="1" applyBorder="1" applyAlignment="1">
      <alignment horizontal="center" vertical="center"/>
    </xf>
    <xf numFmtId="0" fontId="40" fillId="0" borderId="13" xfId="10" applyFont="1" applyBorder="1" applyAlignment="1">
      <alignment horizontal="center" vertical="center"/>
    </xf>
    <xf numFmtId="0" fontId="40" fillId="0" borderId="14" xfId="10" applyFont="1" applyBorder="1" applyAlignment="1">
      <alignment horizontal="center" vertical="center"/>
    </xf>
    <xf numFmtId="0" fontId="11" fillId="0" borderId="0" xfId="10" applyAlignment="1">
      <alignment horizontal="center"/>
    </xf>
    <xf numFmtId="0" fontId="11" fillId="0" borderId="8" xfId="10" applyBorder="1" applyAlignment="1">
      <alignment horizontal="center"/>
    </xf>
  </cellXfs>
  <cellStyles count="310">
    <cellStyle name="_x000d__x000a_JournalTemplate=C:\COMFO\CTALK\JOURSTD.TPL_x000d__x000a_LbStateAddress=3 3 0 251 1 89 2 311_x000d__x000a_LbStateJou" xfId="62" xr:uid="{00000000-0005-0000-0000-000000000000}"/>
    <cellStyle name="20% - Ênfase1 100" xfId="1" xr:uid="{00000000-0005-0000-0000-000001000000}"/>
    <cellStyle name="60% - Ênfase6 37" xfId="2" xr:uid="{00000000-0005-0000-0000-000002000000}"/>
    <cellStyle name="Comma_Arauco Piping list" xfId="63" xr:uid="{00000000-0005-0000-0000-000003000000}"/>
    <cellStyle name="Comma0" xfId="64" xr:uid="{00000000-0005-0000-0000-000004000000}"/>
    <cellStyle name="CORES" xfId="65" xr:uid="{00000000-0005-0000-0000-000005000000}"/>
    <cellStyle name="Currency [0]_Arauco Piping list" xfId="66" xr:uid="{00000000-0005-0000-0000-000006000000}"/>
    <cellStyle name="Currency_Arauco Piping list" xfId="67" xr:uid="{00000000-0005-0000-0000-000007000000}"/>
    <cellStyle name="Currency0" xfId="68" xr:uid="{00000000-0005-0000-0000-000008000000}"/>
    <cellStyle name="Data" xfId="69" xr:uid="{00000000-0005-0000-0000-000009000000}"/>
    <cellStyle name="Date" xfId="70" xr:uid="{00000000-0005-0000-0000-00000A000000}"/>
    <cellStyle name="Excel Built-in Excel Built-in Excel Built-in Excel Built-in Excel Built-in Excel Built-in Excel Built-in Excel Built-in Separador de milhares 4" xfId="3" xr:uid="{00000000-0005-0000-0000-00000B000000}"/>
    <cellStyle name="Excel Built-in Excel Built-in Excel Built-in Excel Built-in Excel Built-in Excel Built-in Excel Built-in Separador de milhares 4" xfId="4" xr:uid="{00000000-0005-0000-0000-00000C000000}"/>
    <cellStyle name="Excel Built-in Normal" xfId="5" xr:uid="{00000000-0005-0000-0000-00000D000000}"/>
    <cellStyle name="Excel Built-in Normal 1" xfId="6" xr:uid="{00000000-0005-0000-0000-00000E000000}"/>
    <cellStyle name="Excel Built-in Normal 2" xfId="30" xr:uid="{00000000-0005-0000-0000-00000F000000}"/>
    <cellStyle name="Excel Built-in Normal 3" xfId="41" xr:uid="{00000000-0005-0000-0000-000010000000}"/>
    <cellStyle name="Excel_BuiltIn_Comma" xfId="7" xr:uid="{00000000-0005-0000-0000-000011000000}"/>
    <cellStyle name="Fixed" xfId="71" xr:uid="{00000000-0005-0000-0000-000012000000}"/>
    <cellStyle name="Fixo" xfId="72" xr:uid="{00000000-0005-0000-0000-000013000000}"/>
    <cellStyle name="Followed Hyperlink" xfId="73" xr:uid="{00000000-0005-0000-0000-000014000000}"/>
    <cellStyle name="Grey" xfId="74" xr:uid="{00000000-0005-0000-0000-000015000000}"/>
    <cellStyle name="Heading" xfId="8" xr:uid="{00000000-0005-0000-0000-000016000000}"/>
    <cellStyle name="Heading 1" xfId="75" xr:uid="{00000000-0005-0000-0000-000017000000}"/>
    <cellStyle name="Heading 2" xfId="76" xr:uid="{00000000-0005-0000-0000-000018000000}"/>
    <cellStyle name="Heading1" xfId="9" xr:uid="{00000000-0005-0000-0000-000019000000}"/>
    <cellStyle name="Hiperlink 2" xfId="31" xr:uid="{00000000-0005-0000-0000-00001A000000}"/>
    <cellStyle name="Indefinido" xfId="77" xr:uid="{00000000-0005-0000-0000-00001B000000}"/>
    <cellStyle name="Input [yellow]" xfId="78" xr:uid="{00000000-0005-0000-0000-00001C000000}"/>
    <cellStyle name="material" xfId="79" xr:uid="{00000000-0005-0000-0000-00001D000000}"/>
    <cellStyle name="MINIPG" xfId="80" xr:uid="{00000000-0005-0000-0000-00001E000000}"/>
    <cellStyle name="Moeda" xfId="308" builtinId="4"/>
    <cellStyle name="Moeda 2" xfId="32" xr:uid="{00000000-0005-0000-0000-000020000000}"/>
    <cellStyle name="Normal" xfId="0" builtinId="0"/>
    <cellStyle name="Normal - Style1" xfId="81" xr:uid="{00000000-0005-0000-0000-000022000000}"/>
    <cellStyle name="Normal 10" xfId="46" xr:uid="{00000000-0005-0000-0000-000023000000}"/>
    <cellStyle name="Normal 10 2" xfId="178" xr:uid="{00000000-0005-0000-0000-000024000000}"/>
    <cellStyle name="Normal 11" xfId="51" xr:uid="{00000000-0005-0000-0000-000025000000}"/>
    <cellStyle name="Normal 12" xfId="48" xr:uid="{00000000-0005-0000-0000-000026000000}"/>
    <cellStyle name="Normal 13" xfId="49" xr:uid="{00000000-0005-0000-0000-000027000000}"/>
    <cellStyle name="Normal 13 2" xfId="120" xr:uid="{00000000-0005-0000-0000-000028000000}"/>
    <cellStyle name="Normal 13 2 2" xfId="245" xr:uid="{00000000-0005-0000-0000-000029000000}"/>
    <cellStyle name="Normal 13 2 3" xfId="208" xr:uid="{00000000-0005-0000-0000-00002A000000}"/>
    <cellStyle name="Normal 13 3" xfId="121" xr:uid="{00000000-0005-0000-0000-00002B000000}"/>
    <cellStyle name="Normal 13 3 2" xfId="246" xr:uid="{00000000-0005-0000-0000-00002C000000}"/>
    <cellStyle name="Normal 13 3 3" xfId="209" xr:uid="{00000000-0005-0000-0000-00002D000000}"/>
    <cellStyle name="Normal 13 4" xfId="176" xr:uid="{00000000-0005-0000-0000-00002E000000}"/>
    <cellStyle name="Normal 13 4 2" xfId="183" xr:uid="{00000000-0005-0000-0000-00002F000000}"/>
    <cellStyle name="Normal 13 4 3" xfId="184" xr:uid="{00000000-0005-0000-0000-000030000000}"/>
    <cellStyle name="Normal 13 4 4" xfId="247" xr:uid="{00000000-0005-0000-0000-000031000000}"/>
    <cellStyle name="Normal 13 5" xfId="185" xr:uid="{00000000-0005-0000-0000-000032000000}"/>
    <cellStyle name="Normal 13 6" xfId="244" xr:uid="{00000000-0005-0000-0000-000033000000}"/>
    <cellStyle name="Normal 14" xfId="52" xr:uid="{00000000-0005-0000-0000-000034000000}"/>
    <cellStyle name="Normal 14 2" xfId="122" xr:uid="{00000000-0005-0000-0000-000035000000}"/>
    <cellStyle name="Normal 14 2 2" xfId="249" xr:uid="{00000000-0005-0000-0000-000036000000}"/>
    <cellStyle name="Normal 14 2 3" xfId="210" xr:uid="{00000000-0005-0000-0000-000037000000}"/>
    <cellStyle name="Normal 14 3" xfId="123" xr:uid="{00000000-0005-0000-0000-000038000000}"/>
    <cellStyle name="Normal 14 3 2" xfId="250" xr:uid="{00000000-0005-0000-0000-000039000000}"/>
    <cellStyle name="Normal 14 3 3" xfId="211" xr:uid="{00000000-0005-0000-0000-00003A000000}"/>
    <cellStyle name="Normal 14 4" xfId="248" xr:uid="{00000000-0005-0000-0000-00003B000000}"/>
    <cellStyle name="Normal 14 5" xfId="199" xr:uid="{00000000-0005-0000-0000-00003C000000}"/>
    <cellStyle name="Normal 15" xfId="60" xr:uid="{00000000-0005-0000-0000-00003D000000}"/>
    <cellStyle name="Normal 15 2" xfId="124" xr:uid="{00000000-0005-0000-0000-00003E000000}"/>
    <cellStyle name="Normal 16" xfId="95" xr:uid="{00000000-0005-0000-0000-00003F000000}"/>
    <cellStyle name="Normal 16 2" xfId="125" xr:uid="{00000000-0005-0000-0000-000040000000}"/>
    <cellStyle name="Normal 16 2 2" xfId="252" xr:uid="{00000000-0005-0000-0000-000041000000}"/>
    <cellStyle name="Normal 16 2 3" xfId="212" xr:uid="{00000000-0005-0000-0000-000042000000}"/>
    <cellStyle name="Normal 16 3" xfId="126" xr:uid="{00000000-0005-0000-0000-000043000000}"/>
    <cellStyle name="Normal 16 3 2" xfId="253" xr:uid="{00000000-0005-0000-0000-000044000000}"/>
    <cellStyle name="Normal 16 3 3" xfId="213" xr:uid="{00000000-0005-0000-0000-000045000000}"/>
    <cellStyle name="Normal 16 4" xfId="251" xr:uid="{00000000-0005-0000-0000-000046000000}"/>
    <cellStyle name="Normal 16 5" xfId="204" xr:uid="{00000000-0005-0000-0000-000047000000}"/>
    <cellStyle name="Normal 17" xfId="105" xr:uid="{00000000-0005-0000-0000-000048000000}"/>
    <cellStyle name="Normal 18" xfId="109" xr:uid="{00000000-0005-0000-0000-000049000000}"/>
    <cellStyle name="Normal 19" xfId="101" xr:uid="{00000000-0005-0000-0000-00004A000000}"/>
    <cellStyle name="Normal 2" xfId="10" xr:uid="{00000000-0005-0000-0000-00004B000000}"/>
    <cellStyle name="Normal 2 2" xfId="17" xr:uid="{00000000-0005-0000-0000-00004C000000}"/>
    <cellStyle name="Normal 2 2 2" xfId="180" xr:uid="{00000000-0005-0000-0000-00004D000000}"/>
    <cellStyle name="Normal 20" xfId="103" xr:uid="{00000000-0005-0000-0000-00004E000000}"/>
    <cellStyle name="Normal 21" xfId="106" xr:uid="{00000000-0005-0000-0000-00004F000000}"/>
    <cellStyle name="Normal 22" xfId="99" xr:uid="{00000000-0005-0000-0000-000050000000}"/>
    <cellStyle name="Normal 23" xfId="97" xr:uid="{00000000-0005-0000-0000-000051000000}"/>
    <cellStyle name="Normal 24" xfId="98" xr:uid="{00000000-0005-0000-0000-000052000000}"/>
    <cellStyle name="Normal 25" xfId="111" xr:uid="{00000000-0005-0000-0000-000053000000}"/>
    <cellStyle name="Normal 26" xfId="115" xr:uid="{00000000-0005-0000-0000-000054000000}"/>
    <cellStyle name="Normal 27" xfId="113" xr:uid="{00000000-0005-0000-0000-000055000000}"/>
    <cellStyle name="Normal 28" xfId="112" xr:uid="{00000000-0005-0000-0000-000056000000}"/>
    <cellStyle name="Normal 29" xfId="107" xr:uid="{00000000-0005-0000-0000-000057000000}"/>
    <cellStyle name="Normal 3" xfId="18" xr:uid="{00000000-0005-0000-0000-000058000000}"/>
    <cellStyle name="Normal 3 2" xfId="19" xr:uid="{00000000-0005-0000-0000-000059000000}"/>
    <cellStyle name="Normal 3 3" xfId="27" xr:uid="{00000000-0005-0000-0000-00005A000000}"/>
    <cellStyle name="Normal 30" xfId="96" xr:uid="{00000000-0005-0000-0000-00005B000000}"/>
    <cellStyle name="Normal 31" xfId="110" xr:uid="{00000000-0005-0000-0000-00005C000000}"/>
    <cellStyle name="Normal 32" xfId="100" xr:uid="{00000000-0005-0000-0000-00005D000000}"/>
    <cellStyle name="Normal 33" xfId="104" xr:uid="{00000000-0005-0000-0000-00005E000000}"/>
    <cellStyle name="Normal 34" xfId="114" xr:uid="{00000000-0005-0000-0000-00005F000000}"/>
    <cellStyle name="Normal 35" xfId="108" xr:uid="{00000000-0005-0000-0000-000060000000}"/>
    <cellStyle name="Normal 36" xfId="102" xr:uid="{00000000-0005-0000-0000-000061000000}"/>
    <cellStyle name="Normal 37" xfId="119" xr:uid="{00000000-0005-0000-0000-000062000000}"/>
    <cellStyle name="Normal 37 2" xfId="127" xr:uid="{00000000-0005-0000-0000-000063000000}"/>
    <cellStyle name="Normal 37 2 2" xfId="255" xr:uid="{00000000-0005-0000-0000-000064000000}"/>
    <cellStyle name="Normal 37 2 3" xfId="214" xr:uid="{00000000-0005-0000-0000-000065000000}"/>
    <cellStyle name="Normal 37 3" xfId="254" xr:uid="{00000000-0005-0000-0000-000066000000}"/>
    <cellStyle name="Normal 37 4" xfId="207" xr:uid="{00000000-0005-0000-0000-000067000000}"/>
    <cellStyle name="Normal 38" xfId="128" xr:uid="{00000000-0005-0000-0000-000068000000}"/>
    <cellStyle name="Normal 38 2" xfId="256" xr:uid="{00000000-0005-0000-0000-000069000000}"/>
    <cellStyle name="Normal 38 3" xfId="215" xr:uid="{00000000-0005-0000-0000-00006A000000}"/>
    <cellStyle name="Normal 39" xfId="129" xr:uid="{00000000-0005-0000-0000-00006B000000}"/>
    <cellStyle name="Normal 4" xfId="20" xr:uid="{00000000-0005-0000-0000-00006C000000}"/>
    <cellStyle name="Normal 4 2" xfId="186" xr:uid="{00000000-0005-0000-0000-00006D000000}"/>
    <cellStyle name="Normal 40" xfId="130" xr:uid="{00000000-0005-0000-0000-00006E000000}"/>
    <cellStyle name="Normal 41" xfId="131" xr:uid="{00000000-0005-0000-0000-00006F000000}"/>
    <cellStyle name="Normal 42" xfId="132" xr:uid="{00000000-0005-0000-0000-000070000000}"/>
    <cellStyle name="Normal 43" xfId="133" xr:uid="{00000000-0005-0000-0000-000071000000}"/>
    <cellStyle name="Normal 44" xfId="134" xr:uid="{00000000-0005-0000-0000-000072000000}"/>
    <cellStyle name="Normal 45" xfId="135" xr:uid="{00000000-0005-0000-0000-000073000000}"/>
    <cellStyle name="Normal 46" xfId="136" xr:uid="{00000000-0005-0000-0000-000074000000}"/>
    <cellStyle name="Normal 47" xfId="137" xr:uid="{00000000-0005-0000-0000-000075000000}"/>
    <cellStyle name="Normal 48" xfId="138" xr:uid="{00000000-0005-0000-0000-000076000000}"/>
    <cellStyle name="Normal 49" xfId="139" xr:uid="{00000000-0005-0000-0000-000077000000}"/>
    <cellStyle name="Normal 5" xfId="23" xr:uid="{00000000-0005-0000-0000-000078000000}"/>
    <cellStyle name="Normal 5 2" xfId="53" xr:uid="{00000000-0005-0000-0000-000079000000}"/>
    <cellStyle name="Normal 5 2 2" xfId="140" xr:uid="{00000000-0005-0000-0000-00007A000000}"/>
    <cellStyle name="Normal 5 2 2 2" xfId="259" xr:uid="{00000000-0005-0000-0000-00007B000000}"/>
    <cellStyle name="Normal 5 2 2 3" xfId="216" xr:uid="{00000000-0005-0000-0000-00007C000000}"/>
    <cellStyle name="Normal 5 2 3" xfId="141" xr:uid="{00000000-0005-0000-0000-00007D000000}"/>
    <cellStyle name="Normal 5 2 3 2" xfId="260" xr:uid="{00000000-0005-0000-0000-00007E000000}"/>
    <cellStyle name="Normal 5 2 3 3" xfId="217" xr:uid="{00000000-0005-0000-0000-00007F000000}"/>
    <cellStyle name="Normal 5 2 4" xfId="258" xr:uid="{00000000-0005-0000-0000-000080000000}"/>
    <cellStyle name="Normal 5 2 5" xfId="200" xr:uid="{00000000-0005-0000-0000-000081000000}"/>
    <cellStyle name="Normal 5 3" xfId="142" xr:uid="{00000000-0005-0000-0000-000082000000}"/>
    <cellStyle name="Normal 5 3 2" xfId="261" xr:uid="{00000000-0005-0000-0000-000083000000}"/>
    <cellStyle name="Normal 5 3 3" xfId="218" xr:uid="{00000000-0005-0000-0000-000084000000}"/>
    <cellStyle name="Normal 5 4" xfId="143" xr:uid="{00000000-0005-0000-0000-000085000000}"/>
    <cellStyle name="Normal 5 4 2" xfId="262" xr:uid="{00000000-0005-0000-0000-000086000000}"/>
    <cellStyle name="Normal 5 4 3" xfId="219" xr:uid="{00000000-0005-0000-0000-000087000000}"/>
    <cellStyle name="Normal 5 5" xfId="257" xr:uid="{00000000-0005-0000-0000-000088000000}"/>
    <cellStyle name="Normal 5 6" xfId="196" xr:uid="{00000000-0005-0000-0000-000089000000}"/>
    <cellStyle name="Normal 50" xfId="144" xr:uid="{00000000-0005-0000-0000-00008A000000}"/>
    <cellStyle name="Normal 51" xfId="145" xr:uid="{00000000-0005-0000-0000-00008B000000}"/>
    <cellStyle name="Normal 52" xfId="146" xr:uid="{00000000-0005-0000-0000-00008C000000}"/>
    <cellStyle name="Normal 53" xfId="147" xr:uid="{00000000-0005-0000-0000-00008D000000}"/>
    <cellStyle name="Normal 54" xfId="148" xr:uid="{00000000-0005-0000-0000-00008E000000}"/>
    <cellStyle name="Normal 55" xfId="149" xr:uid="{00000000-0005-0000-0000-00008F000000}"/>
    <cellStyle name="Normal 56" xfId="150" xr:uid="{00000000-0005-0000-0000-000090000000}"/>
    <cellStyle name="Normal 57" xfId="151" xr:uid="{00000000-0005-0000-0000-000091000000}"/>
    <cellStyle name="Normal 58" xfId="152" xr:uid="{00000000-0005-0000-0000-000092000000}"/>
    <cellStyle name="Normal 59" xfId="153" xr:uid="{00000000-0005-0000-0000-000093000000}"/>
    <cellStyle name="Normal 6" xfId="24" xr:uid="{00000000-0005-0000-0000-000094000000}"/>
    <cellStyle name="Normal 6 2" xfId="42" xr:uid="{00000000-0005-0000-0000-000095000000}"/>
    <cellStyle name="Normal 6 2 2" xfId="54" xr:uid="{00000000-0005-0000-0000-000096000000}"/>
    <cellStyle name="Normal 6 2 2 2" xfId="154" xr:uid="{00000000-0005-0000-0000-000097000000}"/>
    <cellStyle name="Normal 6 2 2 2 2" xfId="266" xr:uid="{00000000-0005-0000-0000-000098000000}"/>
    <cellStyle name="Normal 6 2 2 2 3" xfId="220" xr:uid="{00000000-0005-0000-0000-000099000000}"/>
    <cellStyle name="Normal 6 2 2 3" xfId="155" xr:uid="{00000000-0005-0000-0000-00009A000000}"/>
    <cellStyle name="Normal 6 2 2 3 2" xfId="267" xr:uid="{00000000-0005-0000-0000-00009B000000}"/>
    <cellStyle name="Normal 6 2 2 3 3" xfId="221" xr:uid="{00000000-0005-0000-0000-00009C000000}"/>
    <cellStyle name="Normal 6 2 2 4" xfId="265" xr:uid="{00000000-0005-0000-0000-00009D000000}"/>
    <cellStyle name="Normal 6 2 2 5" xfId="201" xr:uid="{00000000-0005-0000-0000-00009E000000}"/>
    <cellStyle name="Normal 6 2 3" xfId="156" xr:uid="{00000000-0005-0000-0000-00009F000000}"/>
    <cellStyle name="Normal 6 2 3 2" xfId="268" xr:uid="{00000000-0005-0000-0000-0000A0000000}"/>
    <cellStyle name="Normal 6 2 3 3" xfId="222" xr:uid="{00000000-0005-0000-0000-0000A1000000}"/>
    <cellStyle name="Normal 6 2 4" xfId="157" xr:uid="{00000000-0005-0000-0000-0000A2000000}"/>
    <cellStyle name="Normal 6 2 4 2" xfId="269" xr:uid="{00000000-0005-0000-0000-0000A3000000}"/>
    <cellStyle name="Normal 6 2 4 3" xfId="223" xr:uid="{00000000-0005-0000-0000-0000A4000000}"/>
    <cellStyle name="Normal 6 2 5" xfId="264" xr:uid="{00000000-0005-0000-0000-0000A5000000}"/>
    <cellStyle name="Normal 6 2 6" xfId="198" xr:uid="{00000000-0005-0000-0000-0000A6000000}"/>
    <cellStyle name="Normal 6 3" xfId="55" xr:uid="{00000000-0005-0000-0000-0000A7000000}"/>
    <cellStyle name="Normal 6 3 2" xfId="158" xr:uid="{00000000-0005-0000-0000-0000A8000000}"/>
    <cellStyle name="Normal 6 3 2 2" xfId="271" xr:uid="{00000000-0005-0000-0000-0000A9000000}"/>
    <cellStyle name="Normal 6 3 2 3" xfId="224" xr:uid="{00000000-0005-0000-0000-0000AA000000}"/>
    <cellStyle name="Normal 6 3 3" xfId="159" xr:uid="{00000000-0005-0000-0000-0000AB000000}"/>
    <cellStyle name="Normal 6 3 3 2" xfId="272" xr:uid="{00000000-0005-0000-0000-0000AC000000}"/>
    <cellStyle name="Normal 6 3 3 3" xfId="225" xr:uid="{00000000-0005-0000-0000-0000AD000000}"/>
    <cellStyle name="Normal 6 3 4" xfId="270" xr:uid="{00000000-0005-0000-0000-0000AE000000}"/>
    <cellStyle name="Normal 6 3 5" xfId="202" xr:uid="{00000000-0005-0000-0000-0000AF000000}"/>
    <cellStyle name="Normal 6 4" xfId="160" xr:uid="{00000000-0005-0000-0000-0000B0000000}"/>
    <cellStyle name="Normal 6 4 2" xfId="273" xr:uid="{00000000-0005-0000-0000-0000B1000000}"/>
    <cellStyle name="Normal 6 4 3" xfId="226" xr:uid="{00000000-0005-0000-0000-0000B2000000}"/>
    <cellStyle name="Normal 6 5" xfId="161" xr:uid="{00000000-0005-0000-0000-0000B3000000}"/>
    <cellStyle name="Normal 6 5 2" xfId="274" xr:uid="{00000000-0005-0000-0000-0000B4000000}"/>
    <cellStyle name="Normal 6 5 3" xfId="227" xr:uid="{00000000-0005-0000-0000-0000B5000000}"/>
    <cellStyle name="Normal 6 6" xfId="237" xr:uid="{00000000-0005-0000-0000-0000B6000000}"/>
    <cellStyle name="Normal 6 7" xfId="197" xr:uid="{00000000-0005-0000-0000-0000B7000000}"/>
    <cellStyle name="Normal 60" xfId="162" xr:uid="{00000000-0005-0000-0000-0000B8000000}"/>
    <cellStyle name="Normal 61" xfId="163" xr:uid="{00000000-0005-0000-0000-0000B9000000}"/>
    <cellStyle name="Normal 62" xfId="164" xr:uid="{00000000-0005-0000-0000-0000BA000000}"/>
    <cellStyle name="Normal 63" xfId="165" xr:uid="{00000000-0005-0000-0000-0000BB000000}"/>
    <cellStyle name="Normal 64" xfId="173" xr:uid="{00000000-0005-0000-0000-0000BC000000}"/>
    <cellStyle name="Normal 64 2" xfId="187" xr:uid="{00000000-0005-0000-0000-0000BD000000}"/>
    <cellStyle name="Normal 64 3" xfId="275" xr:uid="{00000000-0005-0000-0000-0000BE000000}"/>
    <cellStyle name="Normal 65" xfId="179" xr:uid="{00000000-0005-0000-0000-0000BF000000}"/>
    <cellStyle name="Normal 65 2" xfId="296" xr:uid="{00000000-0005-0000-0000-0000C0000000}"/>
    <cellStyle name="Normal 66" xfId="182" xr:uid="{00000000-0005-0000-0000-0000C1000000}"/>
    <cellStyle name="Normal 67" xfId="236" xr:uid="{00000000-0005-0000-0000-0000C2000000}"/>
    <cellStyle name="Normal 68" xfId="295" xr:uid="{00000000-0005-0000-0000-0000C3000000}"/>
    <cellStyle name="Normal 69" xfId="277" xr:uid="{00000000-0005-0000-0000-0000C4000000}"/>
    <cellStyle name="Normal 7" xfId="25" xr:uid="{00000000-0005-0000-0000-0000C5000000}"/>
    <cellStyle name="Normal 7 2" xfId="39" xr:uid="{00000000-0005-0000-0000-0000C6000000}"/>
    <cellStyle name="Normal 70" xfId="304" xr:uid="{00000000-0005-0000-0000-0000C7000000}"/>
    <cellStyle name="Normal 71" xfId="300" xr:uid="{00000000-0005-0000-0000-0000C8000000}"/>
    <cellStyle name="Normal 72" xfId="282" xr:uid="{00000000-0005-0000-0000-0000C9000000}"/>
    <cellStyle name="Normal 73" xfId="242" xr:uid="{00000000-0005-0000-0000-0000CA000000}"/>
    <cellStyle name="Normal 74" xfId="239" xr:uid="{00000000-0005-0000-0000-0000CB000000}"/>
    <cellStyle name="Normal 75" xfId="303" xr:uid="{00000000-0005-0000-0000-0000CC000000}"/>
    <cellStyle name="Normal 76" xfId="306" xr:uid="{00000000-0005-0000-0000-0000CD000000}"/>
    <cellStyle name="Normal 77" xfId="305" xr:uid="{00000000-0005-0000-0000-0000CE000000}"/>
    <cellStyle name="Normal 78" xfId="297" xr:uid="{00000000-0005-0000-0000-0000CF000000}"/>
    <cellStyle name="Normal 79" xfId="240" xr:uid="{00000000-0005-0000-0000-0000D0000000}"/>
    <cellStyle name="Normal 8" xfId="40" xr:uid="{00000000-0005-0000-0000-0000D1000000}"/>
    <cellStyle name="Normal 8 2" xfId="56" xr:uid="{00000000-0005-0000-0000-0000D2000000}"/>
    <cellStyle name="Normal 80" xfId="238" xr:uid="{00000000-0005-0000-0000-0000D3000000}"/>
    <cellStyle name="Normal 81" xfId="302" xr:uid="{00000000-0005-0000-0000-0000D4000000}"/>
    <cellStyle name="Normal 82" xfId="283" xr:uid="{00000000-0005-0000-0000-0000D5000000}"/>
    <cellStyle name="Normal 83" xfId="241" xr:uid="{00000000-0005-0000-0000-0000D6000000}"/>
    <cellStyle name="Normal 84" xfId="281" xr:uid="{00000000-0005-0000-0000-0000D7000000}"/>
    <cellStyle name="Normal 85" xfId="286" xr:uid="{00000000-0005-0000-0000-0000D8000000}"/>
    <cellStyle name="Normal 86" xfId="301" xr:uid="{00000000-0005-0000-0000-0000D9000000}"/>
    <cellStyle name="Normal 87" xfId="263" xr:uid="{00000000-0005-0000-0000-0000DA000000}"/>
    <cellStyle name="Normal 88" xfId="298" xr:uid="{00000000-0005-0000-0000-0000DB000000}"/>
    <cellStyle name="Normal 89" xfId="307" xr:uid="{00000000-0005-0000-0000-0000DC000000}"/>
    <cellStyle name="Normal 9" xfId="47" xr:uid="{00000000-0005-0000-0000-0000DD000000}"/>
    <cellStyle name="Normal 90" xfId="243" xr:uid="{00000000-0005-0000-0000-0000DE000000}"/>
    <cellStyle name="Normal 91" xfId="276" xr:uid="{00000000-0005-0000-0000-0000DF000000}"/>
    <cellStyle name="Normal 92" xfId="299" xr:uid="{00000000-0005-0000-0000-0000E0000000}"/>
    <cellStyle name="Normal1" xfId="82" xr:uid="{00000000-0005-0000-0000-0000E1000000}"/>
    <cellStyle name="Normal2" xfId="83" xr:uid="{00000000-0005-0000-0000-0000E2000000}"/>
    <cellStyle name="Normal3" xfId="84" xr:uid="{00000000-0005-0000-0000-0000E3000000}"/>
    <cellStyle name="Percent [2]" xfId="85" xr:uid="{00000000-0005-0000-0000-0000E4000000}"/>
    <cellStyle name="Percent_Sheet1" xfId="86" xr:uid="{00000000-0005-0000-0000-0000E5000000}"/>
    <cellStyle name="Percentual" xfId="87" xr:uid="{00000000-0005-0000-0000-0000E6000000}"/>
    <cellStyle name="Ponto" xfId="88" xr:uid="{00000000-0005-0000-0000-0000E7000000}"/>
    <cellStyle name="Porcentagem" xfId="309" builtinId="5"/>
    <cellStyle name="Porcentagem 2" xfId="11" xr:uid="{00000000-0005-0000-0000-0000E9000000}"/>
    <cellStyle name="Porcentagem 2 2" xfId="188" xr:uid="{00000000-0005-0000-0000-0000EA000000}"/>
    <cellStyle name="Porcentagem 3" xfId="33" xr:uid="{00000000-0005-0000-0000-0000EB000000}"/>
    <cellStyle name="Porcentagem 3 2" xfId="43" xr:uid="{00000000-0005-0000-0000-0000EC000000}"/>
    <cellStyle name="Porcentagem 4" xfId="29" xr:uid="{00000000-0005-0000-0000-0000ED000000}"/>
    <cellStyle name="Porcentagem 4 2" xfId="34" xr:uid="{00000000-0005-0000-0000-0000EE000000}"/>
    <cellStyle name="Porcentagem 4 2 2" xfId="189" xr:uid="{00000000-0005-0000-0000-0000EF000000}"/>
    <cellStyle name="Porcentagem 5" xfId="61" xr:uid="{00000000-0005-0000-0000-0000F0000000}"/>
    <cellStyle name="Porcentagem 6" xfId="116" xr:uid="{00000000-0005-0000-0000-0000F1000000}"/>
    <cellStyle name="Porcentagem 6 2" xfId="166" xr:uid="{00000000-0005-0000-0000-0000F2000000}"/>
    <cellStyle name="Porcentagem 6 2 2" xfId="279" xr:uid="{00000000-0005-0000-0000-0000F3000000}"/>
    <cellStyle name="Porcentagem 6 2 3" xfId="228" xr:uid="{00000000-0005-0000-0000-0000F4000000}"/>
    <cellStyle name="Porcentagem 6 3" xfId="278" xr:uid="{00000000-0005-0000-0000-0000F5000000}"/>
    <cellStyle name="Porcentagem 6 4" xfId="205" xr:uid="{00000000-0005-0000-0000-0000F6000000}"/>
    <cellStyle name="Porcentagem 7" xfId="175" xr:uid="{00000000-0005-0000-0000-0000F7000000}"/>
    <cellStyle name="Porcentagem 7 2" xfId="280" xr:uid="{00000000-0005-0000-0000-0000F8000000}"/>
    <cellStyle name="Porcentagem 7 3" xfId="235" xr:uid="{00000000-0005-0000-0000-0000F9000000}"/>
    <cellStyle name="Result" xfId="12" xr:uid="{00000000-0005-0000-0000-0000FA000000}"/>
    <cellStyle name="Result2" xfId="13" xr:uid="{00000000-0005-0000-0000-0000FB000000}"/>
    <cellStyle name="Sep. milhar [0]" xfId="89" xr:uid="{00000000-0005-0000-0000-0000FC000000}"/>
    <cellStyle name="Separador de m" xfId="90" xr:uid="{00000000-0005-0000-0000-0000FD000000}"/>
    <cellStyle name="Separador de milhares 2" xfId="15" xr:uid="{00000000-0005-0000-0000-0000FE000000}"/>
    <cellStyle name="Separador de milhares 2 2" xfId="21" xr:uid="{00000000-0005-0000-0000-0000FF000000}"/>
    <cellStyle name="Separador de milhares 3" xfId="22" xr:uid="{00000000-0005-0000-0000-000000010000}"/>
    <cellStyle name="Separador de milhares 4" xfId="16" xr:uid="{00000000-0005-0000-0000-000001010000}"/>
    <cellStyle name="Sepavador de milhares [0]_Pasta2" xfId="91" xr:uid="{00000000-0005-0000-0000-000002010000}"/>
    <cellStyle name="Standard_RP100_01 (metr.)" xfId="92" xr:uid="{00000000-0005-0000-0000-000003010000}"/>
    <cellStyle name="Titulo1" xfId="93" xr:uid="{00000000-0005-0000-0000-000004010000}"/>
    <cellStyle name="Titulo2" xfId="94" xr:uid="{00000000-0005-0000-0000-000005010000}"/>
    <cellStyle name="Vírgula" xfId="14" builtinId="3"/>
    <cellStyle name="Vírgula 10" xfId="117" xr:uid="{00000000-0005-0000-0000-000007010000}"/>
    <cellStyle name="Vírgula 10 2" xfId="167" xr:uid="{00000000-0005-0000-0000-000008010000}"/>
    <cellStyle name="Vírgula 10 2 2" xfId="285" xr:uid="{00000000-0005-0000-0000-000009010000}"/>
    <cellStyle name="Vírgula 10 2 3" xfId="229" xr:uid="{00000000-0005-0000-0000-00000A010000}"/>
    <cellStyle name="Vírgula 10 3" xfId="284" xr:uid="{00000000-0005-0000-0000-00000B010000}"/>
    <cellStyle name="Vírgula 10 4" xfId="206" xr:uid="{00000000-0005-0000-0000-00000C010000}"/>
    <cellStyle name="Vírgula 11" xfId="118" xr:uid="{00000000-0005-0000-0000-00000D010000}"/>
    <cellStyle name="Vírgula 12" xfId="168" xr:uid="{00000000-0005-0000-0000-00000E010000}"/>
    <cellStyle name="Vírgula 12 2" xfId="287" xr:uid="{00000000-0005-0000-0000-00000F010000}"/>
    <cellStyle name="Vírgula 12 3" xfId="230" xr:uid="{00000000-0005-0000-0000-000010010000}"/>
    <cellStyle name="Vírgula 13" xfId="174" xr:uid="{00000000-0005-0000-0000-000011010000}"/>
    <cellStyle name="Vírgula 13 2" xfId="181" xr:uid="{00000000-0005-0000-0000-000012010000}"/>
    <cellStyle name="Vírgula 2" xfId="26" xr:uid="{00000000-0005-0000-0000-000013010000}"/>
    <cellStyle name="Vírgula 2 2" xfId="45" xr:uid="{00000000-0005-0000-0000-000014010000}"/>
    <cellStyle name="Vírgula 2 3" xfId="190" xr:uid="{00000000-0005-0000-0000-000015010000}"/>
    <cellStyle name="Vírgula 2 4" xfId="191" xr:uid="{00000000-0005-0000-0000-000016010000}"/>
    <cellStyle name="Vírgula 3" xfId="35" xr:uid="{00000000-0005-0000-0000-000017010000}"/>
    <cellStyle name="Vírgula 3 2" xfId="36" xr:uid="{00000000-0005-0000-0000-000018010000}"/>
    <cellStyle name="Vírgula 4" xfId="37" xr:uid="{00000000-0005-0000-0000-000019010000}"/>
    <cellStyle name="Vírgula 5" xfId="28" xr:uid="{00000000-0005-0000-0000-00001A010000}"/>
    <cellStyle name="Vírgula 5 2" xfId="38" xr:uid="{00000000-0005-0000-0000-00001B010000}"/>
    <cellStyle name="Vírgula 5 2 2" xfId="192" xr:uid="{00000000-0005-0000-0000-00001C010000}"/>
    <cellStyle name="Vírgula 6" xfId="44" xr:uid="{00000000-0005-0000-0000-00001D010000}"/>
    <cellStyle name="Vírgula 6 2" xfId="57" xr:uid="{00000000-0005-0000-0000-00001E010000}"/>
    <cellStyle name="Vírgula 6 3" xfId="193" xr:uid="{00000000-0005-0000-0000-00001F010000}"/>
    <cellStyle name="Vírgula 7" xfId="50" xr:uid="{00000000-0005-0000-0000-000020010000}"/>
    <cellStyle name="Vírgula 7 2" xfId="169" xr:uid="{00000000-0005-0000-0000-000021010000}"/>
    <cellStyle name="Vírgula 7 2 2" xfId="289" xr:uid="{00000000-0005-0000-0000-000022010000}"/>
    <cellStyle name="Vírgula 7 2 3" xfId="231" xr:uid="{00000000-0005-0000-0000-000023010000}"/>
    <cellStyle name="Vírgula 7 3" xfId="170" xr:uid="{00000000-0005-0000-0000-000024010000}"/>
    <cellStyle name="Vírgula 7 3 2" xfId="290" xr:uid="{00000000-0005-0000-0000-000025010000}"/>
    <cellStyle name="Vírgula 7 3 3" xfId="232" xr:uid="{00000000-0005-0000-0000-000026010000}"/>
    <cellStyle name="Vírgula 7 4" xfId="177" xr:uid="{00000000-0005-0000-0000-000027010000}"/>
    <cellStyle name="Vírgula 7 4 2" xfId="194" xr:uid="{00000000-0005-0000-0000-000028010000}"/>
    <cellStyle name="Vírgula 7 4 3" xfId="291" xr:uid="{00000000-0005-0000-0000-000029010000}"/>
    <cellStyle name="Vírgula 7 5" xfId="195" xr:uid="{00000000-0005-0000-0000-00002A010000}"/>
    <cellStyle name="Vírgula 7 6" xfId="288" xr:uid="{00000000-0005-0000-0000-00002B010000}"/>
    <cellStyle name="Vírgula 8" xfId="58" xr:uid="{00000000-0005-0000-0000-00002C010000}"/>
    <cellStyle name="Vírgula 8 2" xfId="171" xr:uid="{00000000-0005-0000-0000-00002D010000}"/>
    <cellStyle name="Vírgula 8 2 2" xfId="293" xr:uid="{00000000-0005-0000-0000-00002E010000}"/>
    <cellStyle name="Vírgula 8 2 3" xfId="233" xr:uid="{00000000-0005-0000-0000-00002F010000}"/>
    <cellStyle name="Vírgula 8 3" xfId="172" xr:uid="{00000000-0005-0000-0000-000030010000}"/>
    <cellStyle name="Vírgula 8 3 2" xfId="294" xr:uid="{00000000-0005-0000-0000-000031010000}"/>
    <cellStyle name="Vírgula 8 3 3" xfId="234" xr:uid="{00000000-0005-0000-0000-000032010000}"/>
    <cellStyle name="Vírgula 8 4" xfId="292" xr:uid="{00000000-0005-0000-0000-000033010000}"/>
    <cellStyle name="Vírgula 8 5" xfId="203" xr:uid="{00000000-0005-0000-0000-000034010000}"/>
    <cellStyle name="Vírgula 9" xfId="59" xr:uid="{00000000-0005-0000-0000-000035010000}"/>
  </cellStyles>
  <dxfs count="1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9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287656</xdr:colOff>
      <xdr:row>0</xdr:row>
      <xdr:rowOff>0</xdr:rowOff>
    </xdr:from>
    <xdr:to>
      <xdr:col>4</xdr:col>
      <xdr:colOff>755900</xdr:colOff>
      <xdr:row>4</xdr:row>
      <xdr:rowOff>228600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E768842-11F8-4A12-8973-7252CF631B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59306" y="0"/>
          <a:ext cx="1430269" cy="1428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830581</xdr:colOff>
      <xdr:row>0</xdr:row>
      <xdr:rowOff>0</xdr:rowOff>
    </xdr:from>
    <xdr:to>
      <xdr:col>4</xdr:col>
      <xdr:colOff>1298825</xdr:colOff>
      <xdr:row>4</xdr:row>
      <xdr:rowOff>228600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59CA659-AD6A-9061-D5F5-0B10147D7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8421" y="0"/>
          <a:ext cx="1439794" cy="1432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0</xdr:row>
      <xdr:rowOff>30480</xdr:rowOff>
    </xdr:from>
    <xdr:to>
      <xdr:col>1</xdr:col>
      <xdr:colOff>1673359</xdr:colOff>
      <xdr:row>1</xdr:row>
      <xdr:rowOff>739140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F2E1A41-683F-4D92-9E91-7CBD82F7D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0" y="30480"/>
          <a:ext cx="911359" cy="9067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urilo\Desktop\PREFEITURA%20DE%20CARMO%20DE%20MINAS\CONV&#202;NIOS%20-%20PREFEITURA\CONV&#202;NIO%20QUADRA%20OLARIA%20VESTI&#193;RIO\PLANILHAS\PLANILHA%20M&#218;LTIPLA%20V3.0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F3D3D-7518-4655-B866-79C5D2CEF962}">
  <sheetPr>
    <pageSetUpPr fitToPage="1"/>
  </sheetPr>
  <dimension ref="A1:O85"/>
  <sheetViews>
    <sheetView showGridLines="0" view="pageBreakPreview" topLeftCell="A16" zoomScale="70" zoomScaleNormal="80" zoomScaleSheetLayoutView="70" zoomScalePageLayoutView="55" workbookViewId="0">
      <selection activeCell="L18" sqref="L18"/>
    </sheetView>
  </sheetViews>
  <sheetFormatPr defaultColWidth="9" defaultRowHeight="13.2"/>
  <cols>
    <col min="1" max="1" width="2.59765625" style="4" customWidth="1"/>
    <col min="2" max="2" width="8.5" style="5" customWidth="1"/>
    <col min="3" max="3" width="12.09765625" style="5" bestFit="1" customWidth="1"/>
    <col min="4" max="4" width="12.59765625" style="5" customWidth="1"/>
    <col min="5" max="5" width="76.09765625" style="6" customWidth="1"/>
    <col min="6" max="6" width="7.59765625" style="4" customWidth="1"/>
    <col min="7" max="7" width="42.19921875" style="9" customWidth="1"/>
    <col min="8" max="8" width="5.3984375" style="1" bestFit="1" customWidth="1"/>
    <col min="9" max="9" width="18.19921875" style="8" bestFit="1" customWidth="1"/>
    <col min="10" max="10" width="7.796875" style="1" bestFit="1" customWidth="1"/>
    <col min="11" max="11" width="26.296875" style="1" customWidth="1"/>
    <col min="12" max="14" width="9" style="1"/>
    <col min="15" max="15" width="52.5" style="1" customWidth="1"/>
    <col min="16" max="16384" width="9" style="1"/>
  </cols>
  <sheetData>
    <row r="1" spans="1:15" ht="15" customHeight="1">
      <c r="A1" s="2"/>
      <c r="B1" s="189" t="s">
        <v>50</v>
      </c>
      <c r="C1" s="190"/>
      <c r="D1" s="190"/>
      <c r="E1" s="190"/>
      <c r="F1" s="190"/>
      <c r="G1" s="191"/>
      <c r="H1" s="109"/>
      <c r="I1" s="1"/>
    </row>
    <row r="2" spans="1:15" ht="15" customHeight="1">
      <c r="A2" s="2"/>
      <c r="B2" s="192"/>
      <c r="C2" s="193"/>
      <c r="D2" s="193"/>
      <c r="E2" s="193"/>
      <c r="F2" s="193"/>
      <c r="G2" s="194"/>
      <c r="H2" s="109"/>
      <c r="I2" s="1"/>
    </row>
    <row r="3" spans="1:15" ht="15" customHeight="1">
      <c r="A3" s="2"/>
      <c r="B3" s="192"/>
      <c r="C3" s="193"/>
      <c r="D3" s="193"/>
      <c r="E3" s="193"/>
      <c r="F3" s="193"/>
      <c r="G3" s="194"/>
      <c r="H3" s="109"/>
      <c r="I3" s="1"/>
    </row>
    <row r="4" spans="1:15" ht="49.8" customHeight="1">
      <c r="A4" s="2"/>
      <c r="B4" s="192"/>
      <c r="C4" s="193"/>
      <c r="D4" s="193"/>
      <c r="E4" s="193"/>
      <c r="F4" s="193"/>
      <c r="G4" s="194"/>
      <c r="H4" s="109"/>
      <c r="I4" s="1"/>
    </row>
    <row r="5" spans="1:15" ht="20.100000000000001" customHeight="1">
      <c r="A5" s="22"/>
      <c r="B5" s="192"/>
      <c r="C5" s="193"/>
      <c r="D5" s="193"/>
      <c r="E5" s="193"/>
      <c r="F5" s="193"/>
      <c r="G5" s="194"/>
      <c r="I5" s="10"/>
    </row>
    <row r="6" spans="1:15" ht="20.100000000000001" customHeight="1">
      <c r="A6" s="22"/>
      <c r="B6" s="78"/>
      <c r="C6" s="101"/>
      <c r="D6" s="101"/>
      <c r="E6" s="102"/>
      <c r="F6" s="195"/>
      <c r="G6" s="196"/>
      <c r="I6" s="1"/>
    </row>
    <row r="7" spans="1:15" ht="20.100000000000001" customHeight="1">
      <c r="A7" s="22"/>
      <c r="B7" s="78"/>
      <c r="C7" s="101"/>
      <c r="D7" s="101"/>
      <c r="E7" s="102"/>
      <c r="F7" s="43"/>
      <c r="G7" s="111"/>
      <c r="I7" s="1"/>
    </row>
    <row r="8" spans="1:15" ht="20.100000000000001" customHeight="1">
      <c r="B8" s="78" t="s">
        <v>19</v>
      </c>
      <c r="C8" s="101"/>
      <c r="D8" s="101"/>
      <c r="E8" s="102"/>
      <c r="F8" s="103"/>
      <c r="G8" s="124"/>
      <c r="I8" s="10"/>
    </row>
    <row r="9" spans="1:15" ht="20.100000000000001" customHeight="1">
      <c r="B9" s="78" t="s">
        <v>97</v>
      </c>
      <c r="C9" s="101"/>
      <c r="D9" s="101"/>
      <c r="E9" s="102"/>
      <c r="F9" s="103"/>
      <c r="G9" s="124"/>
      <c r="I9" s="10"/>
    </row>
    <row r="10" spans="1:15" ht="20.100000000000001" customHeight="1">
      <c r="A10" s="7"/>
      <c r="B10" s="78" t="s">
        <v>56</v>
      </c>
      <c r="C10" s="7"/>
      <c r="D10" s="7"/>
      <c r="E10" s="7"/>
      <c r="F10" s="7"/>
      <c r="G10" s="125"/>
      <c r="I10" s="79"/>
    </row>
    <row r="11" spans="1:15" ht="20.100000000000001" customHeight="1" thickBot="1">
      <c r="B11" s="80"/>
      <c r="G11" s="126"/>
      <c r="I11" s="79"/>
      <c r="O11" s="3"/>
    </row>
    <row r="12" spans="1:15" ht="16.2" thickBot="1">
      <c r="A12" s="3"/>
      <c r="B12" s="64"/>
      <c r="C12" s="65"/>
      <c r="D12" s="65"/>
      <c r="E12" s="148" t="s">
        <v>74</v>
      </c>
      <c r="F12" s="65"/>
      <c r="G12" s="127"/>
      <c r="I12" s="79"/>
    </row>
    <row r="13" spans="1:15" ht="44.25" customHeight="1" thickBot="1">
      <c r="A13" s="1"/>
      <c r="B13" s="23" t="s">
        <v>1</v>
      </c>
      <c r="C13" s="20" t="s">
        <v>3</v>
      </c>
      <c r="D13" s="20" t="s">
        <v>2</v>
      </c>
      <c r="E13" s="20" t="s">
        <v>4</v>
      </c>
      <c r="F13" s="20" t="s">
        <v>11</v>
      </c>
      <c r="G13" s="129" t="s">
        <v>5</v>
      </c>
      <c r="I13" s="122"/>
      <c r="O13" s="84"/>
    </row>
    <row r="14" spans="1:15">
      <c r="A14" s="3"/>
      <c r="B14" s="73">
        <v>1</v>
      </c>
      <c r="C14" s="52"/>
      <c r="D14" s="52"/>
      <c r="E14" s="52" t="s">
        <v>9</v>
      </c>
      <c r="F14" s="86"/>
      <c r="G14" s="130"/>
      <c r="I14" s="123"/>
      <c r="O14" s="13"/>
    </row>
    <row r="15" spans="1:15" ht="52.8">
      <c r="A15" s="3"/>
      <c r="B15" s="90" t="s">
        <v>18</v>
      </c>
      <c r="C15" s="114" t="s">
        <v>33</v>
      </c>
      <c r="D15" s="114" t="s">
        <v>58</v>
      </c>
      <c r="E15" s="117" t="s">
        <v>59</v>
      </c>
      <c r="F15" s="114" t="s">
        <v>55</v>
      </c>
      <c r="G15" s="166">
        <v>1</v>
      </c>
      <c r="I15" s="13"/>
      <c r="O15" s="13"/>
    </row>
    <row r="16" spans="1:15">
      <c r="A16" s="3"/>
      <c r="B16" s="90" t="s">
        <v>60</v>
      </c>
      <c r="C16" s="114" t="s">
        <v>34</v>
      </c>
      <c r="D16" s="114">
        <v>2707</v>
      </c>
      <c r="E16" s="117" t="s">
        <v>35</v>
      </c>
      <c r="F16" s="114" t="s">
        <v>36</v>
      </c>
      <c r="G16" s="167" t="s">
        <v>81</v>
      </c>
      <c r="I16" s="123"/>
      <c r="O16" s="13"/>
    </row>
    <row r="17" spans="1:15">
      <c r="A17" s="3"/>
      <c r="B17" s="73">
        <v>5</v>
      </c>
      <c r="C17" s="52"/>
      <c r="D17" s="52"/>
      <c r="E17" s="52" t="s">
        <v>57</v>
      </c>
      <c r="F17" s="86"/>
      <c r="G17" s="130"/>
      <c r="I17" s="13"/>
      <c r="O17" s="13"/>
    </row>
    <row r="18" spans="1:15" ht="52.8">
      <c r="A18" s="3"/>
      <c r="B18" s="90" t="s">
        <v>20</v>
      </c>
      <c r="C18" s="114" t="s">
        <v>30</v>
      </c>
      <c r="D18" s="114">
        <v>97631</v>
      </c>
      <c r="E18" s="117" t="s">
        <v>61</v>
      </c>
      <c r="F18" s="114" t="s">
        <v>31</v>
      </c>
      <c r="G18" s="174" t="s">
        <v>82</v>
      </c>
      <c r="I18" s="13"/>
      <c r="O18" s="13"/>
    </row>
    <row r="19" spans="1:15" ht="52.8">
      <c r="A19" s="3"/>
      <c r="B19" s="90" t="s">
        <v>21</v>
      </c>
      <c r="C19" s="114" t="s">
        <v>30</v>
      </c>
      <c r="D19" s="114">
        <v>100480</v>
      </c>
      <c r="E19" s="117" t="s">
        <v>62</v>
      </c>
      <c r="F19" s="114" t="s">
        <v>37</v>
      </c>
      <c r="G19" s="174" t="s">
        <v>83</v>
      </c>
      <c r="I19" s="13"/>
      <c r="O19" s="13"/>
    </row>
    <row r="20" spans="1:15" ht="52.8">
      <c r="A20" s="3"/>
      <c r="B20" s="90" t="s">
        <v>22</v>
      </c>
      <c r="C20" s="114" t="s">
        <v>30</v>
      </c>
      <c r="D20" s="114">
        <v>98562</v>
      </c>
      <c r="E20" s="117" t="s">
        <v>63</v>
      </c>
      <c r="F20" s="114" t="s">
        <v>31</v>
      </c>
      <c r="G20" s="174" t="s">
        <v>84</v>
      </c>
      <c r="I20" s="13"/>
      <c r="O20" s="13"/>
    </row>
    <row r="21" spans="1:15" ht="39.6">
      <c r="A21" s="3"/>
      <c r="B21" s="90" t="s">
        <v>23</v>
      </c>
      <c r="C21" s="114" t="s">
        <v>33</v>
      </c>
      <c r="D21" s="114" t="s">
        <v>64</v>
      </c>
      <c r="E21" s="117" t="s">
        <v>66</v>
      </c>
      <c r="F21" s="114" t="s">
        <v>65</v>
      </c>
      <c r="G21" s="170" t="s">
        <v>85</v>
      </c>
      <c r="I21" s="13"/>
      <c r="O21" s="13"/>
    </row>
    <row r="22" spans="1:15">
      <c r="A22" s="3"/>
      <c r="B22" s="135">
        <v>6</v>
      </c>
      <c r="C22" s="136"/>
      <c r="D22" s="136"/>
      <c r="E22" s="137" t="s">
        <v>79</v>
      </c>
      <c r="F22" s="136"/>
      <c r="G22" s="171"/>
      <c r="I22" s="13"/>
      <c r="O22" s="13"/>
    </row>
    <row r="23" spans="1:15" ht="52.8">
      <c r="A23" s="3"/>
      <c r="B23" s="90" t="s">
        <v>24</v>
      </c>
      <c r="C23" s="114" t="s">
        <v>33</v>
      </c>
      <c r="D23" s="114" t="s">
        <v>69</v>
      </c>
      <c r="E23" s="117" t="s">
        <v>70</v>
      </c>
      <c r="F23" s="114" t="s">
        <v>71</v>
      </c>
      <c r="G23" s="172" t="s">
        <v>86</v>
      </c>
      <c r="I23" s="13"/>
      <c r="O23" s="13"/>
    </row>
    <row r="24" spans="1:15" ht="26.4">
      <c r="A24" s="3"/>
      <c r="B24" s="90" t="s">
        <v>25</v>
      </c>
      <c r="C24" s="156" t="s">
        <v>72</v>
      </c>
      <c r="D24" s="157"/>
      <c r="E24" s="158" t="s">
        <v>73</v>
      </c>
      <c r="F24" s="159" t="s">
        <v>54</v>
      </c>
      <c r="G24" s="169">
        <v>3</v>
      </c>
      <c r="I24" s="13"/>
      <c r="O24" s="13"/>
    </row>
    <row r="25" spans="1:15" ht="9.9" customHeight="1">
      <c r="A25" s="3"/>
      <c r="B25" s="73">
        <v>7</v>
      </c>
      <c r="C25" s="52"/>
      <c r="D25" s="52"/>
      <c r="E25" s="52" t="s">
        <v>38</v>
      </c>
      <c r="F25" s="86"/>
      <c r="G25" s="130"/>
      <c r="I25" s="13"/>
      <c r="O25" s="13"/>
    </row>
    <row r="26" spans="1:15" ht="39.6">
      <c r="A26" s="3"/>
      <c r="B26" s="90" t="s">
        <v>26</v>
      </c>
      <c r="C26" s="114" t="s">
        <v>30</v>
      </c>
      <c r="D26" s="114">
        <v>87620</v>
      </c>
      <c r="E26" s="117" t="s">
        <v>39</v>
      </c>
      <c r="F26" s="114" t="s">
        <v>31</v>
      </c>
      <c r="G26" s="168" t="s">
        <v>92</v>
      </c>
      <c r="I26" s="13"/>
      <c r="O26" s="13"/>
    </row>
    <row r="27" spans="1:15" ht="26.4">
      <c r="A27" s="3"/>
      <c r="B27" s="90" t="s">
        <v>27</v>
      </c>
      <c r="C27" s="114" t="s">
        <v>30</v>
      </c>
      <c r="D27" s="114">
        <v>87257</v>
      </c>
      <c r="E27" s="117" t="s">
        <v>40</v>
      </c>
      <c r="F27" s="114" t="s">
        <v>31</v>
      </c>
      <c r="G27" s="168" t="s">
        <v>92</v>
      </c>
      <c r="I27" s="13"/>
      <c r="O27" s="13"/>
    </row>
    <row r="28" spans="1:15" ht="26.4">
      <c r="A28" s="3"/>
      <c r="B28" s="90" t="s">
        <v>28</v>
      </c>
      <c r="C28" s="114" t="s">
        <v>30</v>
      </c>
      <c r="D28" s="114">
        <v>88650</v>
      </c>
      <c r="E28" s="117" t="s">
        <v>41</v>
      </c>
      <c r="F28" s="114" t="s">
        <v>32</v>
      </c>
      <c r="G28" s="169" t="s">
        <v>93</v>
      </c>
      <c r="I28" s="13"/>
      <c r="O28" s="13"/>
    </row>
    <row r="29" spans="1:15" ht="9.9" customHeight="1">
      <c r="A29" s="3"/>
      <c r="B29" s="73">
        <v>9</v>
      </c>
      <c r="C29" s="52"/>
      <c r="D29" s="52"/>
      <c r="E29" s="52" t="s">
        <v>10</v>
      </c>
      <c r="F29" s="86"/>
      <c r="G29" s="130"/>
      <c r="I29" s="13"/>
      <c r="O29" s="13"/>
    </row>
    <row r="30" spans="1:15" ht="39.6">
      <c r="A30" s="3"/>
      <c r="B30" s="90" t="s">
        <v>47</v>
      </c>
      <c r="C30" s="114" t="s">
        <v>33</v>
      </c>
      <c r="D30" s="114" t="s">
        <v>67</v>
      </c>
      <c r="E30" s="117" t="s">
        <v>68</v>
      </c>
      <c r="F30" s="114" t="s">
        <v>65</v>
      </c>
      <c r="G30" s="131" t="s">
        <v>87</v>
      </c>
      <c r="I30" s="13"/>
      <c r="O30" s="13"/>
    </row>
    <row r="31" spans="1:15" ht="9.9" customHeight="1">
      <c r="A31" s="3"/>
      <c r="B31" s="73">
        <v>10</v>
      </c>
      <c r="C31" s="52"/>
      <c r="D31" s="52"/>
      <c r="E31" s="52" t="s">
        <v>42</v>
      </c>
      <c r="F31" s="86"/>
      <c r="G31" s="130"/>
      <c r="I31" s="13"/>
      <c r="O31" s="13"/>
    </row>
    <row r="32" spans="1:15" ht="52.8">
      <c r="A32" s="3"/>
      <c r="B32" s="90" t="s">
        <v>76</v>
      </c>
      <c r="C32" s="115" t="s">
        <v>30</v>
      </c>
      <c r="D32" s="114">
        <v>88489</v>
      </c>
      <c r="E32" s="117" t="s">
        <v>43</v>
      </c>
      <c r="F32" s="114" t="s">
        <v>31</v>
      </c>
      <c r="G32" s="168" t="s">
        <v>94</v>
      </c>
      <c r="I32" s="13"/>
      <c r="O32" s="13"/>
    </row>
    <row r="33" spans="1:15" ht="26.4">
      <c r="A33" s="3"/>
      <c r="B33" s="90" t="s">
        <v>77</v>
      </c>
      <c r="C33" s="114" t="s">
        <v>30</v>
      </c>
      <c r="D33" s="114">
        <v>88488</v>
      </c>
      <c r="E33" s="117" t="s">
        <v>44</v>
      </c>
      <c r="F33" s="114" t="s">
        <v>31</v>
      </c>
      <c r="G33" s="169" t="s">
        <v>95</v>
      </c>
      <c r="I33" s="13"/>
      <c r="O33" s="13"/>
    </row>
    <row r="34" spans="1:15" ht="9.9" customHeight="1">
      <c r="A34" s="3"/>
      <c r="B34" s="73">
        <v>11</v>
      </c>
      <c r="C34" s="52"/>
      <c r="D34" s="52"/>
      <c r="E34" s="52" t="s">
        <v>29</v>
      </c>
      <c r="F34" s="86"/>
      <c r="G34" s="130"/>
      <c r="I34" s="79"/>
      <c r="O34" s="13"/>
    </row>
    <row r="35" spans="1:15" ht="20.100000000000001" customHeight="1">
      <c r="B35" s="90" t="s">
        <v>78</v>
      </c>
      <c r="C35" s="115" t="s">
        <v>33</v>
      </c>
      <c r="D35" s="118" t="s">
        <v>45</v>
      </c>
      <c r="E35" s="121" t="s">
        <v>46</v>
      </c>
      <c r="F35" s="115" t="s">
        <v>31</v>
      </c>
      <c r="G35" s="169" t="s">
        <v>95</v>
      </c>
      <c r="I35" s="79"/>
      <c r="O35" s="85"/>
    </row>
    <row r="36" spans="1:15" ht="20.100000000000001" customHeight="1">
      <c r="B36" s="143"/>
      <c r="C36" s="144"/>
      <c r="D36" s="144"/>
      <c r="E36" s="144"/>
      <c r="F36" s="144"/>
      <c r="G36" s="173"/>
      <c r="I36" s="175"/>
      <c r="J36" s="110"/>
    </row>
    <row r="37" spans="1:15" ht="9.9" customHeight="1">
      <c r="A37" s="3"/>
      <c r="B37" s="70"/>
      <c r="C37" s="3"/>
      <c r="D37" s="3"/>
      <c r="E37" s="22"/>
      <c r="F37" s="3"/>
      <c r="G37" s="128"/>
      <c r="I37" s="79"/>
      <c r="J37" s="110"/>
    </row>
    <row r="38" spans="1:15" ht="9.9" customHeight="1">
      <c r="A38" s="3"/>
      <c r="B38" s="70"/>
      <c r="C38" s="3"/>
      <c r="D38" s="3"/>
      <c r="E38" s="22"/>
      <c r="F38" s="3"/>
      <c r="G38" s="128"/>
      <c r="I38" s="79"/>
      <c r="J38" s="110"/>
    </row>
    <row r="39" spans="1:15" ht="75.599999999999994" customHeight="1">
      <c r="A39" s="3"/>
      <c r="B39" s="70"/>
      <c r="C39" s="3"/>
      <c r="D39" s="3"/>
      <c r="E39" s="50"/>
      <c r="F39" s="3"/>
      <c r="G39" s="187" t="s">
        <v>90</v>
      </c>
      <c r="I39" s="79"/>
      <c r="J39" s="110"/>
    </row>
    <row r="40" spans="1:15" ht="18" customHeight="1">
      <c r="A40" s="3"/>
      <c r="B40" s="70"/>
      <c r="C40" s="3"/>
      <c r="D40" s="3"/>
      <c r="E40" s="104" t="s">
        <v>15</v>
      </c>
      <c r="F40" s="3"/>
      <c r="G40" s="125"/>
      <c r="I40" s="13"/>
      <c r="J40" s="110"/>
    </row>
    <row r="41" spans="1:15" ht="19.95" customHeight="1">
      <c r="A41" s="3"/>
      <c r="B41" s="70"/>
      <c r="C41" s="3"/>
      <c r="D41" s="3"/>
      <c r="E41" s="3" t="s">
        <v>16</v>
      </c>
      <c r="F41" s="3"/>
      <c r="G41" s="128"/>
      <c r="I41" s="13"/>
      <c r="J41" s="110"/>
    </row>
    <row r="42" spans="1:15" ht="21.6" customHeight="1">
      <c r="A42" s="3"/>
      <c r="B42" s="70"/>
      <c r="C42" s="3"/>
      <c r="D42" s="3"/>
      <c r="E42" s="3" t="s">
        <v>17</v>
      </c>
      <c r="F42" s="3"/>
      <c r="G42" s="128"/>
      <c r="I42" s="13"/>
      <c r="J42" s="110"/>
    </row>
    <row r="43" spans="1:15">
      <c r="A43" s="1"/>
      <c r="B43" s="80"/>
      <c r="G43" s="126"/>
      <c r="I43" s="79"/>
    </row>
    <row r="44" spans="1:15">
      <c r="B44" s="80"/>
      <c r="G44" s="126"/>
      <c r="I44" s="79"/>
    </row>
    <row r="45" spans="1:15" ht="13.8" thickBot="1">
      <c r="B45" s="105"/>
      <c r="C45" s="106"/>
      <c r="D45" s="106"/>
      <c r="E45" s="32"/>
      <c r="F45" s="33"/>
      <c r="G45" s="132"/>
      <c r="I45" s="79"/>
    </row>
    <row r="46" spans="1:15">
      <c r="I46" s="79"/>
    </row>
    <row r="47" spans="1:15" s="4" customFormat="1">
      <c r="B47" s="5"/>
      <c r="C47" s="5"/>
      <c r="D47" s="5"/>
      <c r="E47" s="6"/>
      <c r="G47" s="9"/>
      <c r="H47" s="1"/>
      <c r="I47" s="79"/>
    </row>
    <row r="48" spans="1:15">
      <c r="I48" s="79"/>
    </row>
    <row r="49" spans="1:9">
      <c r="I49" s="79"/>
    </row>
    <row r="50" spans="1:9">
      <c r="I50" s="79"/>
    </row>
    <row r="51" spans="1:9">
      <c r="I51" s="79"/>
    </row>
    <row r="52" spans="1:9">
      <c r="I52" s="79"/>
    </row>
    <row r="53" spans="1:9">
      <c r="I53" s="79"/>
    </row>
    <row r="54" spans="1:9">
      <c r="I54" s="79"/>
    </row>
    <row r="55" spans="1:9">
      <c r="I55" s="79"/>
    </row>
    <row r="56" spans="1:9">
      <c r="I56" s="79"/>
    </row>
    <row r="57" spans="1:9">
      <c r="I57" s="79"/>
    </row>
    <row r="58" spans="1:9">
      <c r="A58" s="1"/>
      <c r="B58" s="1"/>
      <c r="C58" s="1"/>
      <c r="D58" s="1"/>
      <c r="E58" s="1"/>
      <c r="F58" s="1"/>
      <c r="G58" s="1"/>
      <c r="I58" s="1"/>
    </row>
    <row r="59" spans="1:9">
      <c r="A59" s="1"/>
      <c r="B59" s="1"/>
      <c r="C59" s="1"/>
      <c r="D59" s="1"/>
      <c r="E59" s="1"/>
      <c r="F59" s="1"/>
      <c r="G59" s="1"/>
      <c r="I59" s="1"/>
    </row>
    <row r="60" spans="1:9">
      <c r="I60" s="79"/>
    </row>
    <row r="61" spans="1:9">
      <c r="I61" s="79"/>
    </row>
    <row r="62" spans="1:9">
      <c r="I62" s="79"/>
    </row>
    <row r="63" spans="1:9">
      <c r="I63" s="79"/>
    </row>
    <row r="64" spans="1:9">
      <c r="I64" s="79"/>
    </row>
    <row r="65" spans="1:9">
      <c r="I65" s="79"/>
    </row>
    <row r="66" spans="1:9">
      <c r="I66" s="79"/>
    </row>
    <row r="67" spans="1:9">
      <c r="I67" s="79"/>
    </row>
    <row r="68" spans="1:9">
      <c r="I68" s="79"/>
    </row>
    <row r="69" spans="1:9">
      <c r="I69" s="79"/>
    </row>
    <row r="70" spans="1:9">
      <c r="I70" s="79"/>
    </row>
    <row r="71" spans="1:9">
      <c r="I71" s="79"/>
    </row>
    <row r="80" spans="1:9">
      <c r="A80" s="1"/>
      <c r="B80" s="1"/>
      <c r="C80" s="1"/>
      <c r="D80" s="1"/>
      <c r="E80" s="1"/>
      <c r="F80" s="1"/>
      <c r="G80" s="1"/>
      <c r="I80" s="1"/>
    </row>
    <row r="85" s="1" customFormat="1"/>
  </sheetData>
  <mergeCells count="2">
    <mergeCell ref="B1:G5"/>
    <mergeCell ref="F6:G6"/>
  </mergeCells>
  <conditionalFormatting sqref="D15 D30">
    <cfRule type="expression" dxfId="15" priority="4">
      <formula>AND(ROW(D15)&gt;5,$F15+$G15=0)</formula>
    </cfRule>
  </conditionalFormatting>
  <conditionalFormatting sqref="D18:D23">
    <cfRule type="expression" dxfId="14" priority="1">
      <formula>AND(ROW(D18)&gt;5,$F18+$G18=0)</formula>
    </cfRule>
  </conditionalFormatting>
  <conditionalFormatting sqref="E15 E30">
    <cfRule type="expression" dxfId="13" priority="5">
      <formula>AND($B15&lt;&gt;"",$C15&lt;&gt;"",$C15&lt;&gt;0,E15="CÓDIGO REPETIDO")</formula>
    </cfRule>
  </conditionalFormatting>
  <conditionalFormatting sqref="E18:E23">
    <cfRule type="expression" dxfId="12" priority="2">
      <formula>AND($B18&lt;&gt;"",$C18&lt;&gt;"",$C18&lt;&gt;0,E18="CÓDIGO REPETIDO")</formula>
    </cfRule>
  </conditionalFormatting>
  <conditionalFormatting sqref="G13">
    <cfRule type="cellIs" dxfId="11" priority="9" stopIfTrue="1" operator="equal">
      <formula>0</formula>
    </cfRule>
  </conditionalFormatting>
  <conditionalFormatting sqref="I13">
    <cfRule type="cellIs" dxfId="10" priority="8" stopIfTrue="1" operator="equal">
      <formula>0</formula>
    </cfRule>
  </conditionalFormatting>
  <conditionalFormatting sqref="O13">
    <cfRule type="cellIs" dxfId="9" priority="7" stopIfTrue="1" operator="equal">
      <formula>0</formula>
    </cfRule>
  </conditionalFormatting>
  <printOptions horizontalCentered="1"/>
  <pageMargins left="0.23622047244094488" right="0.23622047244094488" top="0.74803149606299213" bottom="0.74803149606299213" header="0.31496062992125984" footer="0.31496062992125984"/>
  <pageSetup paperSize="9" scale="82" fitToHeight="0" orientation="landscape" horizontalDpi="4294967293" verticalDpi="4294967293" r:id="rId1"/>
  <headerFooter alignWithMargins="0">
    <oddFooter>Página &amp;P de &amp;N</oddFooter>
  </headerFooter>
  <rowBreaks count="3" manualBreakCount="3">
    <brk id="21" min="1" max="6" man="1"/>
    <brk id="28" min="1" max="6" man="1"/>
    <brk id="36" min="1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6"/>
  <sheetViews>
    <sheetView showGridLines="0" tabSelected="1" topLeftCell="A29" zoomScale="80" zoomScaleNormal="80" zoomScaleSheetLayoutView="70" zoomScalePageLayoutView="55" workbookViewId="0">
      <selection activeCell="J18" sqref="J18"/>
    </sheetView>
  </sheetViews>
  <sheetFormatPr defaultColWidth="9" defaultRowHeight="13.2"/>
  <cols>
    <col min="1" max="1" width="2.59765625" style="4" customWidth="1"/>
    <col min="2" max="2" width="8.5" style="5" customWidth="1"/>
    <col min="3" max="3" width="12.09765625" style="5" bestFit="1" customWidth="1"/>
    <col min="4" max="4" width="12.59765625" style="5" customWidth="1"/>
    <col min="5" max="5" width="76.09765625" style="6" customWidth="1"/>
    <col min="6" max="6" width="7.59765625" style="4" customWidth="1"/>
    <col min="7" max="7" width="8.59765625" style="9" customWidth="1"/>
    <col min="8" max="8" width="15.59765625" style="8" customWidth="1"/>
    <col min="9" max="9" width="15.59765625" style="1" customWidth="1"/>
    <col min="10" max="10" width="20.796875" style="1" bestFit="1" customWidth="1"/>
    <col min="11" max="11" width="5.3984375" style="1" bestFit="1" customWidth="1"/>
    <col min="12" max="12" width="18.19921875" style="8" bestFit="1" customWidth="1"/>
    <col min="13" max="13" width="7.796875" style="1" bestFit="1" customWidth="1"/>
    <col min="14" max="14" width="26.296875" style="1" customWidth="1"/>
    <col min="15" max="17" width="9" style="1"/>
    <col min="18" max="18" width="52.5" style="1" customWidth="1"/>
    <col min="19" max="16384" width="9" style="1"/>
  </cols>
  <sheetData>
    <row r="1" spans="1:18" ht="15" customHeight="1">
      <c r="A1" s="2"/>
      <c r="B1" s="189" t="s">
        <v>50</v>
      </c>
      <c r="C1" s="190"/>
      <c r="D1" s="190"/>
      <c r="E1" s="190"/>
      <c r="F1" s="190"/>
      <c r="G1" s="190"/>
      <c r="H1" s="190"/>
      <c r="I1" s="190"/>
      <c r="J1" s="191"/>
      <c r="K1" s="109"/>
      <c r="L1" s="1"/>
    </row>
    <row r="2" spans="1:18" ht="15" customHeight="1">
      <c r="A2" s="2"/>
      <c r="B2" s="192"/>
      <c r="C2" s="193"/>
      <c r="D2" s="193"/>
      <c r="E2" s="193"/>
      <c r="F2" s="193"/>
      <c r="G2" s="193"/>
      <c r="H2" s="193"/>
      <c r="I2" s="193"/>
      <c r="J2" s="194"/>
      <c r="K2" s="109"/>
      <c r="L2" s="1"/>
    </row>
    <row r="3" spans="1:18" ht="15" customHeight="1">
      <c r="A3" s="2"/>
      <c r="B3" s="192"/>
      <c r="C3" s="193"/>
      <c r="D3" s="193"/>
      <c r="E3" s="193"/>
      <c r="F3" s="193"/>
      <c r="G3" s="193"/>
      <c r="H3" s="193"/>
      <c r="I3" s="193"/>
      <c r="J3" s="194"/>
      <c r="K3" s="109"/>
      <c r="L3" s="1"/>
    </row>
    <row r="4" spans="1:18" ht="49.8" customHeight="1">
      <c r="A4" s="2"/>
      <c r="B4" s="192"/>
      <c r="C4" s="193"/>
      <c r="D4" s="193"/>
      <c r="E4" s="193"/>
      <c r="F4" s="193"/>
      <c r="G4" s="193"/>
      <c r="H4" s="193"/>
      <c r="I4" s="193"/>
      <c r="J4" s="194"/>
      <c r="K4" s="109"/>
      <c r="L4" s="1"/>
    </row>
    <row r="5" spans="1:18" ht="20.100000000000001" customHeight="1">
      <c r="A5" s="22"/>
      <c r="B5" s="192"/>
      <c r="C5" s="193"/>
      <c r="D5" s="193"/>
      <c r="E5" s="193"/>
      <c r="F5" s="193"/>
      <c r="G5" s="193"/>
      <c r="H5" s="193"/>
      <c r="I5" s="193"/>
      <c r="J5" s="194"/>
      <c r="L5" s="10"/>
    </row>
    <row r="6" spans="1:18" ht="20.100000000000001" customHeight="1">
      <c r="A6" s="22"/>
      <c r="B6" s="78" t="s">
        <v>89</v>
      </c>
      <c r="C6" s="101"/>
      <c r="D6" s="101"/>
      <c r="E6" s="102"/>
      <c r="F6" s="195"/>
      <c r="G6" s="195"/>
      <c r="H6" s="195"/>
      <c r="I6" s="195"/>
      <c r="J6" s="196"/>
      <c r="L6" s="1"/>
    </row>
    <row r="7" spans="1:18" ht="20.100000000000001" customHeight="1">
      <c r="A7" s="22"/>
      <c r="B7" s="78" t="s">
        <v>52</v>
      </c>
      <c r="C7" s="101"/>
      <c r="D7" s="101"/>
      <c r="E7" s="102"/>
      <c r="F7" s="43"/>
      <c r="G7" s="43"/>
      <c r="H7" s="43"/>
      <c r="I7" s="43"/>
      <c r="J7" s="111"/>
      <c r="L7" s="1"/>
    </row>
    <row r="8" spans="1:18" ht="20.100000000000001" customHeight="1">
      <c r="B8" s="78" t="s">
        <v>19</v>
      </c>
      <c r="C8" s="101"/>
      <c r="D8" s="101"/>
      <c r="E8" s="102"/>
      <c r="F8" s="103"/>
      <c r="G8" s="11"/>
      <c r="H8" s="10"/>
      <c r="I8" s="2"/>
      <c r="J8" s="55"/>
      <c r="L8" s="10"/>
    </row>
    <row r="9" spans="1:18" ht="20.100000000000001" customHeight="1">
      <c r="B9" s="78" t="s">
        <v>97</v>
      </c>
      <c r="C9" s="101"/>
      <c r="D9" s="101"/>
      <c r="E9" s="102"/>
      <c r="F9" s="103"/>
      <c r="G9" s="11"/>
      <c r="H9" s="10"/>
      <c r="I9" s="2"/>
      <c r="J9" s="55"/>
      <c r="L9" s="10"/>
    </row>
    <row r="10" spans="1:18" ht="20.100000000000001" customHeight="1">
      <c r="A10" s="7"/>
      <c r="B10" s="78" t="s">
        <v>0</v>
      </c>
      <c r="C10" s="7"/>
      <c r="D10" s="7"/>
      <c r="E10" s="7"/>
      <c r="F10" s="7"/>
      <c r="G10" s="7"/>
      <c r="H10" s="79"/>
      <c r="J10" s="112">
        <v>0.20449999999999999</v>
      </c>
      <c r="L10" s="79"/>
    </row>
    <row r="11" spans="1:18" ht="20.100000000000001" customHeight="1" thickBot="1">
      <c r="B11" s="80"/>
      <c r="G11" s="81"/>
      <c r="H11" s="79"/>
      <c r="J11" s="113"/>
      <c r="L11" s="79"/>
      <c r="R11" s="3"/>
    </row>
    <row r="12" spans="1:18" ht="20.100000000000001" customHeight="1" thickBot="1">
      <c r="A12" s="3"/>
      <c r="B12" s="150"/>
      <c r="C12" s="151"/>
      <c r="D12" s="151"/>
      <c r="E12" s="152" t="s">
        <v>88</v>
      </c>
      <c r="F12" s="151"/>
      <c r="G12" s="153"/>
      <c r="H12" s="154"/>
      <c r="I12" s="155"/>
      <c r="J12" s="149">
        <f>J13</f>
        <v>41589.220855</v>
      </c>
      <c r="L12" s="13"/>
      <c r="R12" s="83"/>
    </row>
    <row r="13" spans="1:18" ht="16.2" thickBot="1">
      <c r="A13" s="3"/>
      <c r="B13" s="64"/>
      <c r="C13" s="65"/>
      <c r="D13" s="65"/>
      <c r="E13" s="148" t="s">
        <v>74</v>
      </c>
      <c r="F13" s="65"/>
      <c r="G13" s="66"/>
      <c r="H13" s="67"/>
      <c r="I13" s="68"/>
      <c r="J13" s="69">
        <f>J37</f>
        <v>41589.220855</v>
      </c>
      <c r="L13" s="79"/>
    </row>
    <row r="14" spans="1:18" ht="44.25" customHeight="1" thickBot="1">
      <c r="A14" s="1"/>
      <c r="B14" s="23" t="s">
        <v>1</v>
      </c>
      <c r="C14" s="20" t="s">
        <v>3</v>
      </c>
      <c r="D14" s="20" t="s">
        <v>2</v>
      </c>
      <c r="E14" s="20" t="s">
        <v>4</v>
      </c>
      <c r="F14" s="20" t="s">
        <v>11</v>
      </c>
      <c r="G14" s="19" t="s">
        <v>5</v>
      </c>
      <c r="H14" s="20" t="s">
        <v>12</v>
      </c>
      <c r="I14" s="20" t="s">
        <v>13</v>
      </c>
      <c r="J14" s="21" t="s">
        <v>14</v>
      </c>
      <c r="L14" s="122"/>
      <c r="R14" s="84"/>
    </row>
    <row r="15" spans="1:18">
      <c r="A15" s="3"/>
      <c r="B15" s="73">
        <v>1</v>
      </c>
      <c r="C15" s="52"/>
      <c r="D15" s="52"/>
      <c r="E15" s="52" t="s">
        <v>9</v>
      </c>
      <c r="F15" s="86"/>
      <c r="G15" s="87"/>
      <c r="H15" s="88"/>
      <c r="I15" s="86"/>
      <c r="J15" s="89">
        <f>SUM(J16:J17)</f>
        <v>8996.7908549999993</v>
      </c>
      <c r="L15" s="123"/>
      <c r="R15" s="13"/>
    </row>
    <row r="16" spans="1:18" ht="52.8">
      <c r="A16" s="3"/>
      <c r="B16" s="90" t="s">
        <v>18</v>
      </c>
      <c r="C16" s="114" t="s">
        <v>33</v>
      </c>
      <c r="D16" s="114" t="s">
        <v>58</v>
      </c>
      <c r="E16" s="117" t="s">
        <v>59</v>
      </c>
      <c r="F16" s="114" t="s">
        <v>55</v>
      </c>
      <c r="G16" s="92">
        <v>1</v>
      </c>
      <c r="H16" s="119">
        <v>1156.19</v>
      </c>
      <c r="I16" s="96">
        <f t="shared" ref="I16:I17" si="0">H16+(H16*$J$10)</f>
        <v>1392.6308550000001</v>
      </c>
      <c r="J16" s="72">
        <f t="shared" ref="J16:J17" si="1">I16*G16</f>
        <v>1392.6308550000001</v>
      </c>
      <c r="L16" s="13"/>
      <c r="R16" s="13"/>
    </row>
    <row r="17" spans="1:18">
      <c r="A17" s="3"/>
      <c r="B17" s="90" t="s">
        <v>60</v>
      </c>
      <c r="C17" s="114" t="s">
        <v>34</v>
      </c>
      <c r="D17" s="114">
        <v>2707</v>
      </c>
      <c r="E17" s="117" t="s">
        <v>35</v>
      </c>
      <c r="F17" s="114" t="s">
        <v>36</v>
      </c>
      <c r="G17" s="115">
        <f>4*4*3</f>
        <v>48</v>
      </c>
      <c r="H17" s="115">
        <v>131.52000000000001</v>
      </c>
      <c r="I17" s="96">
        <f t="shared" si="0"/>
        <v>158.41584</v>
      </c>
      <c r="J17" s="72">
        <v>7604.16</v>
      </c>
      <c r="L17" s="123"/>
      <c r="R17" s="13"/>
    </row>
    <row r="18" spans="1:18">
      <c r="A18" s="3"/>
      <c r="B18" s="73">
        <v>5</v>
      </c>
      <c r="C18" s="52"/>
      <c r="D18" s="52"/>
      <c r="E18" s="52" t="s">
        <v>57</v>
      </c>
      <c r="F18" s="86"/>
      <c r="G18" s="87"/>
      <c r="H18" s="88"/>
      <c r="I18" s="116"/>
      <c r="J18" s="89">
        <f>SUM(J19:J22)</f>
        <v>14495.19</v>
      </c>
      <c r="L18" s="13"/>
      <c r="R18" s="13"/>
    </row>
    <row r="19" spans="1:18">
      <c r="A19" s="3"/>
      <c r="B19" s="90" t="s">
        <v>20</v>
      </c>
      <c r="C19" s="94" t="s">
        <v>30</v>
      </c>
      <c r="D19" s="94">
        <v>97631</v>
      </c>
      <c r="E19" s="91" t="s">
        <v>61</v>
      </c>
      <c r="F19" s="94" t="s">
        <v>31</v>
      </c>
      <c r="G19" s="161">
        <f>(1.3+1.3+1.95+1.95)+(1.95+1.95+1.3+1.3)+(1.6+1.6+1.95+1.95)+(2.1+2.1+4.3+4.3)+(2.1+1.34+1.34+2.24+2.24+2.1)+(1.8+1.8+2.1+2.1)+(4+0.8+0.8+0.5+3.3+1.1+4.4+6.6)+(10.21+7.05+4.7)*1.2</f>
        <v>99.912000000000006</v>
      </c>
      <c r="H19" s="134">
        <v>12.35</v>
      </c>
      <c r="I19" s="96">
        <f>H19+(H19*$J$10)</f>
        <v>14.875575</v>
      </c>
      <c r="J19" s="72">
        <v>1486.66</v>
      </c>
      <c r="L19" s="13"/>
      <c r="R19" s="13"/>
    </row>
    <row r="20" spans="1:18" ht="26.4">
      <c r="A20" s="3"/>
      <c r="B20" s="90" t="s">
        <v>21</v>
      </c>
      <c r="C20" s="94" t="s">
        <v>30</v>
      </c>
      <c r="D20" s="94">
        <v>100480</v>
      </c>
      <c r="E20" s="91" t="s">
        <v>62</v>
      </c>
      <c r="F20" s="94" t="s">
        <v>37</v>
      </c>
      <c r="G20" s="161">
        <f>((1.3+1.3+1.95+1.95)+(1.95+1.95+1.3+1.3)+(1.6+1.6+1.95+1.95)+(2.1+2.1+4.3+4.3)+(2.1+1.34+1.34+2.24+2.24+2.1)+(1.8+1.8+2.1+2.1)+(4+0.8+0.8+0.5+3.3+1.1+4.4+6.6)+(10.21+7.05+4.7))*0.04</f>
        <v>3.8208000000000006</v>
      </c>
      <c r="H20" s="134">
        <v>872.9</v>
      </c>
      <c r="I20" s="95">
        <f>H20+(H20*$J$10)</f>
        <v>1051.40805</v>
      </c>
      <c r="J20" s="72">
        <v>4016.39</v>
      </c>
      <c r="L20" s="13"/>
      <c r="R20" s="13"/>
    </row>
    <row r="21" spans="1:18" ht="26.4">
      <c r="A21" s="3"/>
      <c r="B21" s="90" t="s">
        <v>22</v>
      </c>
      <c r="C21" s="94" t="s">
        <v>30</v>
      </c>
      <c r="D21" s="94">
        <v>98562</v>
      </c>
      <c r="E21" s="91" t="s">
        <v>63</v>
      </c>
      <c r="F21" s="94" t="s">
        <v>31</v>
      </c>
      <c r="G21" s="161">
        <f>((1.3+1.3+1.95+1.95)+(1.95+1.95+1.3+1.3)+(1.6+1.6+1.95+1.95)+(2.1+2.1+4.3+4.3)+(2.1+1.34+1.34+2.24+2.24+2.1)+(1.8+1.8+2.1+2.1)+(4+0.8+0.8+0.5+3.3+1.1+4.4+6.6)+(10.21+7.05+4.7))*1.2</f>
        <v>114.62400000000001</v>
      </c>
      <c r="H21" s="134">
        <v>54.26</v>
      </c>
      <c r="I21" s="96">
        <f>H21+(H21*$J$10)</f>
        <v>65.356169999999992</v>
      </c>
      <c r="J21" s="72">
        <v>7491.56</v>
      </c>
      <c r="L21" s="13"/>
      <c r="R21" s="13"/>
    </row>
    <row r="22" spans="1:18" ht="39.6">
      <c r="A22" s="3"/>
      <c r="B22" s="90" t="s">
        <v>23</v>
      </c>
      <c r="C22" s="114" t="s">
        <v>33</v>
      </c>
      <c r="D22" s="114" t="s">
        <v>64</v>
      </c>
      <c r="E22" s="117" t="s">
        <v>66</v>
      </c>
      <c r="F22" s="114" t="s">
        <v>65</v>
      </c>
      <c r="G22" s="160">
        <f>(2.1+2.1)*3.2</f>
        <v>13.440000000000001</v>
      </c>
      <c r="H22" s="134">
        <v>92.69</v>
      </c>
      <c r="I22" s="95">
        <f>H22+(H22*$J$10)</f>
        <v>111.645105</v>
      </c>
      <c r="J22" s="72">
        <v>1500.58</v>
      </c>
      <c r="L22" s="13"/>
      <c r="R22" s="13"/>
    </row>
    <row r="23" spans="1:18">
      <c r="A23" s="3"/>
      <c r="B23" s="135">
        <v>6</v>
      </c>
      <c r="C23" s="136"/>
      <c r="D23" s="136"/>
      <c r="E23" s="137" t="s">
        <v>79</v>
      </c>
      <c r="F23" s="136"/>
      <c r="G23" s="138"/>
      <c r="H23" s="139"/>
      <c r="I23" s="140"/>
      <c r="J23" s="141">
        <f>SUM(J24:J25)</f>
        <v>4838.38</v>
      </c>
      <c r="L23" s="13"/>
      <c r="R23" s="13"/>
    </row>
    <row r="24" spans="1:18" ht="52.8">
      <c r="A24" s="3"/>
      <c r="B24" s="90" t="s">
        <v>24</v>
      </c>
      <c r="C24" s="114" t="s">
        <v>33</v>
      </c>
      <c r="D24" s="114" t="s">
        <v>69</v>
      </c>
      <c r="E24" s="117" t="s">
        <v>70</v>
      </c>
      <c r="F24" s="114" t="s">
        <v>71</v>
      </c>
      <c r="G24" s="162">
        <f>(13*3.72)+(5.41*8)+12</f>
        <v>103.64</v>
      </c>
      <c r="H24" s="120">
        <v>22.45</v>
      </c>
      <c r="I24" s="44">
        <f t="shared" ref="I24" si="2">H24+(H24*$J$10)</f>
        <v>27.041024999999998</v>
      </c>
      <c r="J24" s="72">
        <v>2802.43</v>
      </c>
      <c r="L24" s="13"/>
      <c r="R24" s="13"/>
    </row>
    <row r="25" spans="1:18" ht="26.4">
      <c r="A25" s="3"/>
      <c r="B25" s="90" t="s">
        <v>25</v>
      </c>
      <c r="C25" s="156" t="s">
        <v>72</v>
      </c>
      <c r="D25" s="157"/>
      <c r="E25" s="158" t="s">
        <v>73</v>
      </c>
      <c r="F25" s="159" t="s">
        <v>54</v>
      </c>
      <c r="G25" s="93">
        <v>3</v>
      </c>
      <c r="H25" s="142">
        <v>563.51</v>
      </c>
      <c r="I25" s="44">
        <f t="shared" ref="I25" si="3">H25+(H25*$J$10)</f>
        <v>678.747795</v>
      </c>
      <c r="J25" s="72">
        <v>2035.95</v>
      </c>
      <c r="L25" s="13"/>
      <c r="R25" s="13"/>
    </row>
    <row r="26" spans="1:18" ht="9.9" customHeight="1">
      <c r="A26" s="3"/>
      <c r="B26" s="73">
        <v>7</v>
      </c>
      <c r="C26" s="52"/>
      <c r="D26" s="52"/>
      <c r="E26" s="52" t="s">
        <v>38</v>
      </c>
      <c r="F26" s="86"/>
      <c r="G26" s="87"/>
      <c r="H26" s="88"/>
      <c r="I26" s="116"/>
      <c r="J26" s="89">
        <f>SUM(J27:J29)</f>
        <v>8119.23</v>
      </c>
      <c r="L26" s="13"/>
      <c r="R26" s="13"/>
    </row>
    <row r="27" spans="1:18" ht="39.6">
      <c r="A27" s="3"/>
      <c r="B27" s="90" t="s">
        <v>26</v>
      </c>
      <c r="C27" s="114" t="s">
        <v>30</v>
      </c>
      <c r="D27" s="114">
        <v>87620</v>
      </c>
      <c r="E27" s="117" t="s">
        <v>39</v>
      </c>
      <c r="F27" s="114" t="s">
        <v>31</v>
      </c>
      <c r="G27" s="188">
        <f>40.6+((10.21+7.05+4.7)*1.2)</f>
        <v>66.951999999999998</v>
      </c>
      <c r="H27" s="93">
        <v>33.54</v>
      </c>
      <c r="I27" s="44">
        <f t="shared" ref="I27:I29" si="4">H27+(H27*$J$10)</f>
        <v>40.39893</v>
      </c>
      <c r="J27" s="72">
        <v>2704.78</v>
      </c>
      <c r="L27" s="13"/>
      <c r="R27" s="13"/>
    </row>
    <row r="28" spans="1:18" ht="26.4">
      <c r="A28" s="3"/>
      <c r="B28" s="90" t="s">
        <v>27</v>
      </c>
      <c r="C28" s="114" t="s">
        <v>30</v>
      </c>
      <c r="D28" s="114">
        <v>87257</v>
      </c>
      <c r="E28" s="117" t="s">
        <v>40</v>
      </c>
      <c r="F28" s="114" t="s">
        <v>31</v>
      </c>
      <c r="G28" s="188">
        <f>40.6+((10.21+7.05+4.7)*1.2)</f>
        <v>66.951999999999998</v>
      </c>
      <c r="H28" s="119">
        <v>61.85</v>
      </c>
      <c r="I28" s="44">
        <f t="shared" si="4"/>
        <v>74.498324999999994</v>
      </c>
      <c r="J28" s="72">
        <v>4987.78</v>
      </c>
      <c r="L28" s="13"/>
      <c r="R28" s="13"/>
    </row>
    <row r="29" spans="1:18" ht="26.4">
      <c r="A29" s="3"/>
      <c r="B29" s="90" t="s">
        <v>28</v>
      </c>
      <c r="C29" s="114" t="s">
        <v>30</v>
      </c>
      <c r="D29" s="114">
        <v>88650</v>
      </c>
      <c r="E29" s="117" t="s">
        <v>41</v>
      </c>
      <c r="F29" s="114" t="s">
        <v>32</v>
      </c>
      <c r="G29" s="93">
        <f>11.7+10.7+7.5</f>
        <v>29.9</v>
      </c>
      <c r="H29" s="93">
        <v>11.85</v>
      </c>
      <c r="I29" s="44">
        <f t="shared" si="4"/>
        <v>14.273325</v>
      </c>
      <c r="J29" s="72">
        <v>426.67</v>
      </c>
      <c r="L29" s="13"/>
      <c r="R29" s="13"/>
    </row>
    <row r="30" spans="1:18" ht="9.9" customHeight="1">
      <c r="A30" s="3"/>
      <c r="B30" s="73">
        <v>9</v>
      </c>
      <c r="C30" s="52"/>
      <c r="D30" s="52"/>
      <c r="E30" s="52" t="s">
        <v>10</v>
      </c>
      <c r="F30" s="86"/>
      <c r="G30" s="87"/>
      <c r="H30" s="88"/>
      <c r="I30" s="86"/>
      <c r="J30" s="89">
        <f>SUM(J31:J31)</f>
        <v>533.28</v>
      </c>
      <c r="L30" s="13"/>
      <c r="R30" s="13"/>
    </row>
    <row r="31" spans="1:18" ht="39.6">
      <c r="A31" s="3"/>
      <c r="B31" s="115" t="s">
        <v>47</v>
      </c>
      <c r="C31" s="114" t="s">
        <v>33</v>
      </c>
      <c r="D31" s="114" t="s">
        <v>67</v>
      </c>
      <c r="E31" s="117" t="s">
        <v>68</v>
      </c>
      <c r="F31" s="114" t="s">
        <v>65</v>
      </c>
      <c r="G31" s="163">
        <f>((6*1)+1.5)*0.18</f>
        <v>1.3499999999999999</v>
      </c>
      <c r="H31" s="133">
        <v>327.95</v>
      </c>
      <c r="I31" s="44">
        <f t="shared" ref="I31" si="5">H31+(H31*$J$10)</f>
        <v>395.01577499999996</v>
      </c>
      <c r="J31" s="72">
        <v>533.28</v>
      </c>
      <c r="L31" s="13"/>
      <c r="R31" s="13"/>
    </row>
    <row r="32" spans="1:18" ht="9.9" customHeight="1">
      <c r="A32" s="3"/>
      <c r="B32" s="73">
        <v>10</v>
      </c>
      <c r="C32" s="52"/>
      <c r="D32" s="52"/>
      <c r="E32" s="52" t="s">
        <v>42</v>
      </c>
      <c r="F32" s="86"/>
      <c r="G32" s="87"/>
      <c r="H32" s="88"/>
      <c r="I32" s="116"/>
      <c r="J32" s="89">
        <f>SUM(J33:J34)</f>
        <v>3990.3100000000004</v>
      </c>
      <c r="L32" s="13"/>
      <c r="R32" s="13"/>
    </row>
    <row r="33" spans="1:18" ht="26.4">
      <c r="A33" s="3"/>
      <c r="B33" s="90" t="s">
        <v>76</v>
      </c>
      <c r="C33" s="115" t="s">
        <v>30</v>
      </c>
      <c r="D33" s="114">
        <v>88489</v>
      </c>
      <c r="E33" s="91" t="s">
        <v>43</v>
      </c>
      <c r="F33" s="114" t="s">
        <v>31</v>
      </c>
      <c r="G33" s="188">
        <f>(((1.3+1.3+1.95+1.95)+(1.95+1.95+1.3+1.3)+(1.6+1.6+1.95+1.95)+(2.1+2.1+4.3+4.3)+(2.1+1.34+1.34+2.24+2.24+2.1)+(1.8+1.8+2.1+2.1)+(4+0.8+0.8+0.5+3.3+1.1+4.4+6.6)*3.2)+((10.21+7.05+4.7)))*1.2</f>
        <v>171.38399999999999</v>
      </c>
      <c r="H33" s="115">
        <v>13.55</v>
      </c>
      <c r="I33" s="96">
        <f t="shared" ref="I33:I34" si="6">H33+(H33*$J$10)</f>
        <v>16.320975000000001</v>
      </c>
      <c r="J33" s="72">
        <v>2796.92</v>
      </c>
      <c r="L33" s="13"/>
      <c r="R33" s="13"/>
    </row>
    <row r="34" spans="1:18" ht="26.4">
      <c r="A34" s="3"/>
      <c r="B34" s="90" t="s">
        <v>77</v>
      </c>
      <c r="C34" s="114" t="s">
        <v>30</v>
      </c>
      <c r="D34" s="114">
        <v>88488</v>
      </c>
      <c r="E34" s="117" t="s">
        <v>44</v>
      </c>
      <c r="F34" s="114" t="s">
        <v>31</v>
      </c>
      <c r="G34" s="93">
        <f>2.54+2.54+3.12+9.03+4.95+9.9+2.8+4.7+3.78+18.06</f>
        <v>61.42</v>
      </c>
      <c r="H34" s="115">
        <v>16.13</v>
      </c>
      <c r="I34" s="96">
        <f t="shared" si="6"/>
        <v>19.428584999999998</v>
      </c>
      <c r="J34" s="72">
        <f>1193.39</f>
        <v>1193.3900000000001</v>
      </c>
      <c r="L34" s="13"/>
      <c r="R34" s="13"/>
    </row>
    <row r="35" spans="1:18" ht="9.9" customHeight="1">
      <c r="A35" s="3"/>
      <c r="B35" s="73">
        <v>11</v>
      </c>
      <c r="C35" s="52"/>
      <c r="D35" s="52"/>
      <c r="E35" s="52" t="s">
        <v>29</v>
      </c>
      <c r="F35" s="86"/>
      <c r="G35" s="87"/>
      <c r="H35" s="88"/>
      <c r="I35" s="86"/>
      <c r="J35" s="89">
        <f>SUM(J36:J36)</f>
        <v>616.04</v>
      </c>
      <c r="L35" s="79"/>
      <c r="R35" s="13"/>
    </row>
    <row r="36" spans="1:18" ht="20.100000000000001" customHeight="1">
      <c r="B36" s="90" t="s">
        <v>78</v>
      </c>
      <c r="C36" s="115" t="s">
        <v>33</v>
      </c>
      <c r="D36" s="118" t="s">
        <v>45</v>
      </c>
      <c r="E36" s="121" t="s">
        <v>46</v>
      </c>
      <c r="F36" s="115" t="s">
        <v>31</v>
      </c>
      <c r="G36" s="93">
        <f>2.54+2.54+3.12+9.03+4.95+9.9+2.8+4.7+3.78+18.06</f>
        <v>61.42</v>
      </c>
      <c r="H36" s="100">
        <v>8.33</v>
      </c>
      <c r="I36" s="96">
        <f>H36+(H36*$J$10)</f>
        <v>10.033485000000001</v>
      </c>
      <c r="J36" s="72">
        <v>616.04</v>
      </c>
      <c r="L36" s="79"/>
      <c r="R36" s="85"/>
    </row>
    <row r="37" spans="1:18" ht="20.100000000000001" customHeight="1">
      <c r="B37" s="143"/>
      <c r="C37" s="144"/>
      <c r="D37" s="144"/>
      <c r="E37" s="144"/>
      <c r="F37" s="144"/>
      <c r="G37" s="144"/>
      <c r="H37" s="145" t="s">
        <v>75</v>
      </c>
      <c r="I37" s="146"/>
      <c r="J37" s="147">
        <f>SUM(J15+J30+J35+J32+J26+J23+J18)</f>
        <v>41589.220855</v>
      </c>
      <c r="L37" s="175"/>
      <c r="M37" s="110"/>
    </row>
    <row r="38" spans="1:18" ht="9.9" customHeight="1">
      <c r="A38" s="3"/>
      <c r="B38" s="70"/>
      <c r="C38" s="3"/>
      <c r="D38" s="3"/>
      <c r="E38" s="22"/>
      <c r="F38" s="3"/>
      <c r="G38" s="12"/>
      <c r="H38" s="13"/>
      <c r="I38" s="7"/>
      <c r="J38" s="71"/>
      <c r="L38" s="79"/>
      <c r="M38" s="110"/>
    </row>
    <row r="39" spans="1:18" ht="9.9" customHeight="1">
      <c r="A39" s="3"/>
      <c r="B39" s="70"/>
      <c r="C39" s="3"/>
      <c r="D39" s="3"/>
      <c r="E39" s="22"/>
      <c r="F39" s="3"/>
      <c r="G39" s="12"/>
      <c r="H39" s="13"/>
      <c r="I39" s="7"/>
      <c r="J39" s="71"/>
      <c r="L39" s="79"/>
      <c r="M39" s="110"/>
    </row>
    <row r="40" spans="1:18" ht="75.599999999999994" customHeight="1">
      <c r="A40" s="3"/>
      <c r="B40" s="70"/>
      <c r="C40" s="3"/>
      <c r="D40" s="3"/>
      <c r="E40" s="50"/>
      <c r="F40" s="3"/>
      <c r="G40" s="197" t="s">
        <v>90</v>
      </c>
      <c r="H40" s="197"/>
      <c r="I40" s="197"/>
      <c r="J40" s="198"/>
      <c r="L40" s="79"/>
      <c r="M40" s="110"/>
    </row>
    <row r="41" spans="1:18" ht="18" customHeight="1">
      <c r="A41" s="3"/>
      <c r="B41" s="70"/>
      <c r="C41" s="3"/>
      <c r="D41" s="3"/>
      <c r="E41" s="104" t="s">
        <v>15</v>
      </c>
      <c r="F41" s="3"/>
      <c r="G41" s="7"/>
      <c r="H41" s="7"/>
      <c r="I41" s="7"/>
      <c r="J41" s="71"/>
      <c r="L41" s="13"/>
      <c r="M41" s="110"/>
    </row>
    <row r="42" spans="1:18" ht="19.95" customHeight="1">
      <c r="A42" s="3"/>
      <c r="B42" s="70"/>
      <c r="C42" s="3"/>
      <c r="D42" s="3"/>
      <c r="E42" s="3" t="s">
        <v>16</v>
      </c>
      <c r="F42" s="3"/>
      <c r="G42" s="12"/>
      <c r="H42" s="13"/>
      <c r="I42" s="7"/>
      <c r="J42" s="71"/>
      <c r="L42" s="13"/>
      <c r="M42" s="110"/>
    </row>
    <row r="43" spans="1:18" ht="21.6" customHeight="1">
      <c r="A43" s="3"/>
      <c r="B43" s="70"/>
      <c r="C43" s="3"/>
      <c r="D43" s="3"/>
      <c r="E43" s="3" t="s">
        <v>17</v>
      </c>
      <c r="F43" s="3"/>
      <c r="G43" s="12"/>
      <c r="H43" s="13"/>
      <c r="I43" s="7"/>
      <c r="J43" s="71"/>
      <c r="L43" s="13"/>
      <c r="M43" s="110"/>
    </row>
    <row r="44" spans="1:18">
      <c r="A44" s="1"/>
      <c r="B44" s="80"/>
      <c r="G44" s="81"/>
      <c r="H44" s="79"/>
      <c r="J44" s="55"/>
      <c r="L44" s="79"/>
    </row>
    <row r="45" spans="1:18">
      <c r="B45" s="80"/>
      <c r="G45" s="81"/>
      <c r="H45" s="79"/>
      <c r="J45" s="55"/>
      <c r="L45" s="79"/>
    </row>
    <row r="46" spans="1:18" ht="13.8" thickBot="1">
      <c r="B46" s="105"/>
      <c r="C46" s="106"/>
      <c r="D46" s="106"/>
      <c r="E46" s="32"/>
      <c r="F46" s="33"/>
      <c r="G46" s="107"/>
      <c r="H46" s="108"/>
      <c r="I46" s="35"/>
      <c r="J46" s="82"/>
      <c r="L46" s="79"/>
    </row>
    <row r="47" spans="1:18">
      <c r="L47" s="79"/>
    </row>
    <row r="48" spans="1:18" s="4" customFormat="1">
      <c r="B48" s="5"/>
      <c r="C48" s="5"/>
      <c r="D48" s="5"/>
      <c r="E48" s="6"/>
      <c r="G48" s="9"/>
      <c r="H48" s="8"/>
      <c r="I48" s="1"/>
      <c r="J48" s="1"/>
      <c r="K48" s="1"/>
      <c r="L48" s="79"/>
    </row>
    <row r="49" spans="1:12">
      <c r="L49" s="79"/>
    </row>
    <row r="50" spans="1:12">
      <c r="L50" s="79"/>
    </row>
    <row r="51" spans="1:12">
      <c r="L51" s="79"/>
    </row>
    <row r="52" spans="1:12">
      <c r="L52" s="79"/>
    </row>
    <row r="53" spans="1:12">
      <c r="L53" s="79"/>
    </row>
    <row r="54" spans="1:12">
      <c r="L54" s="79"/>
    </row>
    <row r="55" spans="1:12">
      <c r="L55" s="79"/>
    </row>
    <row r="56" spans="1:12">
      <c r="L56" s="79"/>
    </row>
    <row r="57" spans="1:12">
      <c r="L57" s="79"/>
    </row>
    <row r="58" spans="1:12">
      <c r="L58" s="79"/>
    </row>
    <row r="59" spans="1:12">
      <c r="A59" s="1"/>
      <c r="B59" s="1"/>
      <c r="C59" s="1"/>
      <c r="D59" s="1"/>
      <c r="E59" s="1"/>
      <c r="F59" s="1"/>
      <c r="G59" s="1"/>
      <c r="H59" s="1"/>
      <c r="L59" s="1"/>
    </row>
    <row r="60" spans="1:12">
      <c r="A60" s="1"/>
      <c r="B60" s="1"/>
      <c r="C60" s="1"/>
      <c r="D60" s="1"/>
      <c r="E60" s="1"/>
      <c r="F60" s="1"/>
      <c r="G60" s="1"/>
      <c r="H60" s="1"/>
      <c r="L60" s="1"/>
    </row>
    <row r="61" spans="1:12">
      <c r="L61" s="79"/>
    </row>
    <row r="62" spans="1:12">
      <c r="L62" s="79"/>
    </row>
    <row r="63" spans="1:12">
      <c r="L63" s="79"/>
    </row>
    <row r="64" spans="1:12">
      <c r="L64" s="79"/>
    </row>
    <row r="65" spans="12:12">
      <c r="L65" s="79"/>
    </row>
    <row r="66" spans="12:12">
      <c r="L66" s="79"/>
    </row>
    <row r="67" spans="12:12">
      <c r="L67" s="79"/>
    </row>
    <row r="68" spans="12:12">
      <c r="L68" s="79"/>
    </row>
    <row r="69" spans="12:12">
      <c r="L69" s="79"/>
    </row>
    <row r="70" spans="12:12">
      <c r="L70" s="79"/>
    </row>
    <row r="71" spans="12:12">
      <c r="L71" s="79"/>
    </row>
    <row r="72" spans="12:12">
      <c r="L72" s="79"/>
    </row>
    <row r="81" s="1" customFormat="1"/>
    <row r="86" s="1" customFormat="1"/>
  </sheetData>
  <mergeCells count="3">
    <mergeCell ref="B1:J5"/>
    <mergeCell ref="F6:J6"/>
    <mergeCell ref="G40:J40"/>
  </mergeCells>
  <phoneticPr fontId="29" type="noConversion"/>
  <conditionalFormatting sqref="D16 D31">
    <cfRule type="expression" dxfId="8" priority="36">
      <formula>AND(ROW(D16)&gt;5,$F16+$G16=0)</formula>
    </cfRule>
  </conditionalFormatting>
  <conditionalFormatting sqref="D19:D24">
    <cfRule type="expression" dxfId="7" priority="20">
      <formula>AND(ROW(D19)&gt;5,$F19+$G19=0)</formula>
    </cfRule>
  </conditionalFormatting>
  <conditionalFormatting sqref="E16 E31">
    <cfRule type="expression" dxfId="6" priority="37">
      <formula>AND($B16&lt;&gt;"",$C16&lt;&gt;"",$C16&lt;&gt;0,E16="CÓDIGO REPETIDO")</formula>
    </cfRule>
  </conditionalFormatting>
  <conditionalFormatting sqref="E19:E24">
    <cfRule type="expression" dxfId="5" priority="21">
      <formula>AND($B19&lt;&gt;"",$C19&lt;&gt;"",$C19&lt;&gt;0,E19="CÓDIGO REPETIDO")</formula>
    </cfRule>
  </conditionalFormatting>
  <conditionalFormatting sqref="G14:I14">
    <cfRule type="cellIs" dxfId="4" priority="828" stopIfTrue="1" operator="equal">
      <formula>0</formula>
    </cfRule>
  </conditionalFormatting>
  <conditionalFormatting sqref="H16">
    <cfRule type="expression" dxfId="3" priority="35">
      <formula>AND($B16&lt;&gt;"",$C16&lt;&gt;"",$C16&lt;&gt;0,H16=0)</formula>
    </cfRule>
  </conditionalFormatting>
  <conditionalFormatting sqref="H24">
    <cfRule type="expression" dxfId="2" priority="91">
      <formula>AND($B24&lt;&gt;"",$C24&lt;&gt;"",$C24&lt;&gt;0,H24=0)</formula>
    </cfRule>
  </conditionalFormatting>
  <conditionalFormatting sqref="L14">
    <cfRule type="cellIs" dxfId="1" priority="191" stopIfTrue="1" operator="equal">
      <formula>0</formula>
    </cfRule>
  </conditionalFormatting>
  <conditionalFormatting sqref="R14">
    <cfRule type="cellIs" dxfId="0" priority="185" stopIfTrue="1" operator="equal">
      <formula>0</formula>
    </cfRule>
  </conditionalFormatting>
  <printOptions horizontalCentered="1"/>
  <pageMargins left="0.23622047244094488" right="0.23622047244094488" top="0.74803149606299213" bottom="0.74803149606299213" header="0.31496062992125984" footer="0.31496062992125984"/>
  <pageSetup paperSize="9" scale="74" fitToHeight="0" orientation="landscape" horizontalDpi="4294967293" verticalDpi="4294967293" r:id="rId1"/>
  <headerFooter alignWithMargins="0"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4"/>
  <sheetViews>
    <sheetView showGridLines="0" zoomScaleNormal="100" zoomScaleSheetLayoutView="80" workbookViewId="0">
      <selection activeCell="I32" sqref="I32"/>
    </sheetView>
  </sheetViews>
  <sheetFormatPr defaultRowHeight="13.2"/>
  <cols>
    <col min="1" max="1" width="9" style="18"/>
    <col min="2" max="2" width="36.59765625" style="18" customWidth="1"/>
    <col min="3" max="3" width="14" style="18" customWidth="1"/>
    <col min="4" max="4" width="13.09765625" style="18" bestFit="1" customWidth="1"/>
    <col min="5" max="5" width="12.3984375" style="18" bestFit="1" customWidth="1"/>
    <col min="6" max="8" width="12.59765625" style="18" customWidth="1"/>
    <col min="9" max="9" width="9" style="18"/>
    <col min="10" max="10" width="21.19921875" style="18" bestFit="1" customWidth="1"/>
    <col min="11" max="256" width="9" style="18"/>
    <col min="257" max="257" width="60" style="18" customWidth="1"/>
    <col min="258" max="258" width="14" style="18" customWidth="1"/>
    <col min="259" max="259" width="9.19921875" style="18" bestFit="1" customWidth="1"/>
    <col min="260" max="260" width="11.19921875" style="18" customWidth="1"/>
    <col min="261" max="263" width="12.59765625" style="18" customWidth="1"/>
    <col min="264" max="264" width="10.5" style="18" customWidth="1"/>
    <col min="265" max="512" width="9" style="18"/>
    <col min="513" max="513" width="60" style="18" customWidth="1"/>
    <col min="514" max="514" width="14" style="18" customWidth="1"/>
    <col min="515" max="515" width="9.19921875" style="18" bestFit="1" customWidth="1"/>
    <col min="516" max="516" width="11.19921875" style="18" customWidth="1"/>
    <col min="517" max="519" width="12.59765625" style="18" customWidth="1"/>
    <col min="520" max="520" width="10.5" style="18" customWidth="1"/>
    <col min="521" max="768" width="9" style="18"/>
    <col min="769" max="769" width="60" style="18" customWidth="1"/>
    <col min="770" max="770" width="14" style="18" customWidth="1"/>
    <col min="771" max="771" width="9.19921875" style="18" bestFit="1" customWidth="1"/>
    <col min="772" max="772" width="11.19921875" style="18" customWidth="1"/>
    <col min="773" max="775" width="12.59765625" style="18" customWidth="1"/>
    <col min="776" max="776" width="10.5" style="18" customWidth="1"/>
    <col min="777" max="1024" width="9" style="18"/>
    <col min="1025" max="1025" width="60" style="18" customWidth="1"/>
    <col min="1026" max="1026" width="14" style="18" customWidth="1"/>
    <col min="1027" max="1027" width="9.19921875" style="18" bestFit="1" customWidth="1"/>
    <col min="1028" max="1028" width="11.19921875" style="18" customWidth="1"/>
    <col min="1029" max="1031" width="12.59765625" style="18" customWidth="1"/>
    <col min="1032" max="1032" width="10.5" style="18" customWidth="1"/>
    <col min="1033" max="1280" width="9" style="18"/>
    <col min="1281" max="1281" width="60" style="18" customWidth="1"/>
    <col min="1282" max="1282" width="14" style="18" customWidth="1"/>
    <col min="1283" max="1283" width="9.19921875" style="18" bestFit="1" customWidth="1"/>
    <col min="1284" max="1284" width="11.19921875" style="18" customWidth="1"/>
    <col min="1285" max="1287" width="12.59765625" style="18" customWidth="1"/>
    <col min="1288" max="1288" width="10.5" style="18" customWidth="1"/>
    <col min="1289" max="1536" width="9" style="18"/>
    <col min="1537" max="1537" width="60" style="18" customWidth="1"/>
    <col min="1538" max="1538" width="14" style="18" customWidth="1"/>
    <col min="1539" max="1539" width="9.19921875" style="18" bestFit="1" customWidth="1"/>
    <col min="1540" max="1540" width="11.19921875" style="18" customWidth="1"/>
    <col min="1541" max="1543" width="12.59765625" style="18" customWidth="1"/>
    <col min="1544" max="1544" width="10.5" style="18" customWidth="1"/>
    <col min="1545" max="1792" width="9" style="18"/>
    <col min="1793" max="1793" width="60" style="18" customWidth="1"/>
    <col min="1794" max="1794" width="14" style="18" customWidth="1"/>
    <col min="1795" max="1795" width="9.19921875" style="18" bestFit="1" customWidth="1"/>
    <col min="1796" max="1796" width="11.19921875" style="18" customWidth="1"/>
    <col min="1797" max="1799" width="12.59765625" style="18" customWidth="1"/>
    <col min="1800" max="1800" width="10.5" style="18" customWidth="1"/>
    <col min="1801" max="2048" width="9" style="18"/>
    <col min="2049" max="2049" width="60" style="18" customWidth="1"/>
    <col min="2050" max="2050" width="14" style="18" customWidth="1"/>
    <col min="2051" max="2051" width="9.19921875" style="18" bestFit="1" customWidth="1"/>
    <col min="2052" max="2052" width="11.19921875" style="18" customWidth="1"/>
    <col min="2053" max="2055" width="12.59765625" style="18" customWidth="1"/>
    <col min="2056" max="2056" width="10.5" style="18" customWidth="1"/>
    <col min="2057" max="2304" width="9" style="18"/>
    <col min="2305" max="2305" width="60" style="18" customWidth="1"/>
    <col min="2306" max="2306" width="14" style="18" customWidth="1"/>
    <col min="2307" max="2307" width="9.19921875" style="18" bestFit="1" customWidth="1"/>
    <col min="2308" max="2308" width="11.19921875" style="18" customWidth="1"/>
    <col min="2309" max="2311" width="12.59765625" style="18" customWidth="1"/>
    <col min="2312" max="2312" width="10.5" style="18" customWidth="1"/>
    <col min="2313" max="2560" width="9" style="18"/>
    <col min="2561" max="2561" width="60" style="18" customWidth="1"/>
    <col min="2562" max="2562" width="14" style="18" customWidth="1"/>
    <col min="2563" max="2563" width="9.19921875" style="18" bestFit="1" customWidth="1"/>
    <col min="2564" max="2564" width="11.19921875" style="18" customWidth="1"/>
    <col min="2565" max="2567" width="12.59765625" style="18" customWidth="1"/>
    <col min="2568" max="2568" width="10.5" style="18" customWidth="1"/>
    <col min="2569" max="2816" width="9" style="18"/>
    <col min="2817" max="2817" width="60" style="18" customWidth="1"/>
    <col min="2818" max="2818" width="14" style="18" customWidth="1"/>
    <col min="2819" max="2819" width="9.19921875" style="18" bestFit="1" customWidth="1"/>
    <col min="2820" max="2820" width="11.19921875" style="18" customWidth="1"/>
    <col min="2821" max="2823" width="12.59765625" style="18" customWidth="1"/>
    <col min="2824" max="2824" width="10.5" style="18" customWidth="1"/>
    <col min="2825" max="3072" width="9" style="18"/>
    <col min="3073" max="3073" width="60" style="18" customWidth="1"/>
    <col min="3074" max="3074" width="14" style="18" customWidth="1"/>
    <col min="3075" max="3075" width="9.19921875" style="18" bestFit="1" customWidth="1"/>
    <col min="3076" max="3076" width="11.19921875" style="18" customWidth="1"/>
    <col min="3077" max="3079" width="12.59765625" style="18" customWidth="1"/>
    <col min="3080" max="3080" width="10.5" style="18" customWidth="1"/>
    <col min="3081" max="3328" width="9" style="18"/>
    <col min="3329" max="3329" width="60" style="18" customWidth="1"/>
    <col min="3330" max="3330" width="14" style="18" customWidth="1"/>
    <col min="3331" max="3331" width="9.19921875" style="18" bestFit="1" customWidth="1"/>
    <col min="3332" max="3332" width="11.19921875" style="18" customWidth="1"/>
    <col min="3333" max="3335" width="12.59765625" style="18" customWidth="1"/>
    <col min="3336" max="3336" width="10.5" style="18" customWidth="1"/>
    <col min="3337" max="3584" width="9" style="18"/>
    <col min="3585" max="3585" width="60" style="18" customWidth="1"/>
    <col min="3586" max="3586" width="14" style="18" customWidth="1"/>
    <col min="3587" max="3587" width="9.19921875" style="18" bestFit="1" customWidth="1"/>
    <col min="3588" max="3588" width="11.19921875" style="18" customWidth="1"/>
    <col min="3589" max="3591" width="12.59765625" style="18" customWidth="1"/>
    <col min="3592" max="3592" width="10.5" style="18" customWidth="1"/>
    <col min="3593" max="3840" width="9" style="18"/>
    <col min="3841" max="3841" width="60" style="18" customWidth="1"/>
    <col min="3842" max="3842" width="14" style="18" customWidth="1"/>
    <col min="3843" max="3843" width="9.19921875" style="18" bestFit="1" customWidth="1"/>
    <col min="3844" max="3844" width="11.19921875" style="18" customWidth="1"/>
    <col min="3845" max="3847" width="12.59765625" style="18" customWidth="1"/>
    <col min="3848" max="3848" width="10.5" style="18" customWidth="1"/>
    <col min="3849" max="4096" width="9" style="18"/>
    <col min="4097" max="4097" width="60" style="18" customWidth="1"/>
    <col min="4098" max="4098" width="14" style="18" customWidth="1"/>
    <col min="4099" max="4099" width="9.19921875" style="18" bestFit="1" customWidth="1"/>
    <col min="4100" max="4100" width="11.19921875" style="18" customWidth="1"/>
    <col min="4101" max="4103" width="12.59765625" style="18" customWidth="1"/>
    <col min="4104" max="4104" width="10.5" style="18" customWidth="1"/>
    <col min="4105" max="4352" width="9" style="18"/>
    <col min="4353" max="4353" width="60" style="18" customWidth="1"/>
    <col min="4354" max="4354" width="14" style="18" customWidth="1"/>
    <col min="4355" max="4355" width="9.19921875" style="18" bestFit="1" customWidth="1"/>
    <col min="4356" max="4356" width="11.19921875" style="18" customWidth="1"/>
    <col min="4357" max="4359" width="12.59765625" style="18" customWidth="1"/>
    <col min="4360" max="4360" width="10.5" style="18" customWidth="1"/>
    <col min="4361" max="4608" width="9" style="18"/>
    <col min="4609" max="4609" width="60" style="18" customWidth="1"/>
    <col min="4610" max="4610" width="14" style="18" customWidth="1"/>
    <col min="4611" max="4611" width="9.19921875" style="18" bestFit="1" customWidth="1"/>
    <col min="4612" max="4612" width="11.19921875" style="18" customWidth="1"/>
    <col min="4613" max="4615" width="12.59765625" style="18" customWidth="1"/>
    <col min="4616" max="4616" width="10.5" style="18" customWidth="1"/>
    <col min="4617" max="4864" width="9" style="18"/>
    <col min="4865" max="4865" width="60" style="18" customWidth="1"/>
    <col min="4866" max="4866" width="14" style="18" customWidth="1"/>
    <col min="4867" max="4867" width="9.19921875" style="18" bestFit="1" customWidth="1"/>
    <col min="4868" max="4868" width="11.19921875" style="18" customWidth="1"/>
    <col min="4869" max="4871" width="12.59765625" style="18" customWidth="1"/>
    <col min="4872" max="4872" width="10.5" style="18" customWidth="1"/>
    <col min="4873" max="5120" width="9" style="18"/>
    <col min="5121" max="5121" width="60" style="18" customWidth="1"/>
    <col min="5122" max="5122" width="14" style="18" customWidth="1"/>
    <col min="5123" max="5123" width="9.19921875" style="18" bestFit="1" customWidth="1"/>
    <col min="5124" max="5124" width="11.19921875" style="18" customWidth="1"/>
    <col min="5125" max="5127" width="12.59765625" style="18" customWidth="1"/>
    <col min="5128" max="5128" width="10.5" style="18" customWidth="1"/>
    <col min="5129" max="5376" width="9" style="18"/>
    <col min="5377" max="5377" width="60" style="18" customWidth="1"/>
    <col min="5378" max="5378" width="14" style="18" customWidth="1"/>
    <col min="5379" max="5379" width="9.19921875" style="18" bestFit="1" customWidth="1"/>
    <col min="5380" max="5380" width="11.19921875" style="18" customWidth="1"/>
    <col min="5381" max="5383" width="12.59765625" style="18" customWidth="1"/>
    <col min="5384" max="5384" width="10.5" style="18" customWidth="1"/>
    <col min="5385" max="5632" width="9" style="18"/>
    <col min="5633" max="5633" width="60" style="18" customWidth="1"/>
    <col min="5634" max="5634" width="14" style="18" customWidth="1"/>
    <col min="5635" max="5635" width="9.19921875" style="18" bestFit="1" customWidth="1"/>
    <col min="5636" max="5636" width="11.19921875" style="18" customWidth="1"/>
    <col min="5637" max="5639" width="12.59765625" style="18" customWidth="1"/>
    <col min="5640" max="5640" width="10.5" style="18" customWidth="1"/>
    <col min="5641" max="5888" width="9" style="18"/>
    <col min="5889" max="5889" width="60" style="18" customWidth="1"/>
    <col min="5890" max="5890" width="14" style="18" customWidth="1"/>
    <col min="5891" max="5891" width="9.19921875" style="18" bestFit="1" customWidth="1"/>
    <col min="5892" max="5892" width="11.19921875" style="18" customWidth="1"/>
    <col min="5893" max="5895" width="12.59765625" style="18" customWidth="1"/>
    <col min="5896" max="5896" width="10.5" style="18" customWidth="1"/>
    <col min="5897" max="6144" width="9" style="18"/>
    <col min="6145" max="6145" width="60" style="18" customWidth="1"/>
    <col min="6146" max="6146" width="14" style="18" customWidth="1"/>
    <col min="6147" max="6147" width="9.19921875" style="18" bestFit="1" customWidth="1"/>
    <col min="6148" max="6148" width="11.19921875" style="18" customWidth="1"/>
    <col min="6149" max="6151" width="12.59765625" style="18" customWidth="1"/>
    <col min="6152" max="6152" width="10.5" style="18" customWidth="1"/>
    <col min="6153" max="6400" width="9" style="18"/>
    <col min="6401" max="6401" width="60" style="18" customWidth="1"/>
    <col min="6402" max="6402" width="14" style="18" customWidth="1"/>
    <col min="6403" max="6403" width="9.19921875" style="18" bestFit="1" customWidth="1"/>
    <col min="6404" max="6404" width="11.19921875" style="18" customWidth="1"/>
    <col min="6405" max="6407" width="12.59765625" style="18" customWidth="1"/>
    <col min="6408" max="6408" width="10.5" style="18" customWidth="1"/>
    <col min="6409" max="6656" width="9" style="18"/>
    <col min="6657" max="6657" width="60" style="18" customWidth="1"/>
    <col min="6658" max="6658" width="14" style="18" customWidth="1"/>
    <col min="6659" max="6659" width="9.19921875" style="18" bestFit="1" customWidth="1"/>
    <col min="6660" max="6660" width="11.19921875" style="18" customWidth="1"/>
    <col min="6661" max="6663" width="12.59765625" style="18" customWidth="1"/>
    <col min="6664" max="6664" width="10.5" style="18" customWidth="1"/>
    <col min="6665" max="6912" width="9" style="18"/>
    <col min="6913" max="6913" width="60" style="18" customWidth="1"/>
    <col min="6914" max="6914" width="14" style="18" customWidth="1"/>
    <col min="6915" max="6915" width="9.19921875" style="18" bestFit="1" customWidth="1"/>
    <col min="6916" max="6916" width="11.19921875" style="18" customWidth="1"/>
    <col min="6917" max="6919" width="12.59765625" style="18" customWidth="1"/>
    <col min="6920" max="6920" width="10.5" style="18" customWidth="1"/>
    <col min="6921" max="7168" width="9" style="18"/>
    <col min="7169" max="7169" width="60" style="18" customWidth="1"/>
    <col min="7170" max="7170" width="14" style="18" customWidth="1"/>
    <col min="7171" max="7171" width="9.19921875" style="18" bestFit="1" customWidth="1"/>
    <col min="7172" max="7172" width="11.19921875" style="18" customWidth="1"/>
    <col min="7173" max="7175" width="12.59765625" style="18" customWidth="1"/>
    <col min="7176" max="7176" width="10.5" style="18" customWidth="1"/>
    <col min="7177" max="7424" width="9" style="18"/>
    <col min="7425" max="7425" width="60" style="18" customWidth="1"/>
    <col min="7426" max="7426" width="14" style="18" customWidth="1"/>
    <col min="7427" max="7427" width="9.19921875" style="18" bestFit="1" customWidth="1"/>
    <col min="7428" max="7428" width="11.19921875" style="18" customWidth="1"/>
    <col min="7429" max="7431" width="12.59765625" style="18" customWidth="1"/>
    <col min="7432" max="7432" width="10.5" style="18" customWidth="1"/>
    <col min="7433" max="7680" width="9" style="18"/>
    <col min="7681" max="7681" width="60" style="18" customWidth="1"/>
    <col min="7682" max="7682" width="14" style="18" customWidth="1"/>
    <col min="7683" max="7683" width="9.19921875" style="18" bestFit="1" customWidth="1"/>
    <col min="7684" max="7684" width="11.19921875" style="18" customWidth="1"/>
    <col min="7685" max="7687" width="12.59765625" style="18" customWidth="1"/>
    <col min="7688" max="7688" width="10.5" style="18" customWidth="1"/>
    <col min="7689" max="7936" width="9" style="18"/>
    <col min="7937" max="7937" width="60" style="18" customWidth="1"/>
    <col min="7938" max="7938" width="14" style="18" customWidth="1"/>
    <col min="7939" max="7939" width="9.19921875" style="18" bestFit="1" customWidth="1"/>
    <col min="7940" max="7940" width="11.19921875" style="18" customWidth="1"/>
    <col min="7941" max="7943" width="12.59765625" style="18" customWidth="1"/>
    <col min="7944" max="7944" width="10.5" style="18" customWidth="1"/>
    <col min="7945" max="8192" width="9" style="18"/>
    <col min="8193" max="8193" width="60" style="18" customWidth="1"/>
    <col min="8194" max="8194" width="14" style="18" customWidth="1"/>
    <col min="8195" max="8195" width="9.19921875" style="18" bestFit="1" customWidth="1"/>
    <col min="8196" max="8196" width="11.19921875" style="18" customWidth="1"/>
    <col min="8197" max="8199" width="12.59765625" style="18" customWidth="1"/>
    <col min="8200" max="8200" width="10.5" style="18" customWidth="1"/>
    <col min="8201" max="8448" width="9" style="18"/>
    <col min="8449" max="8449" width="60" style="18" customWidth="1"/>
    <col min="8450" max="8450" width="14" style="18" customWidth="1"/>
    <col min="8451" max="8451" width="9.19921875" style="18" bestFit="1" customWidth="1"/>
    <col min="8452" max="8452" width="11.19921875" style="18" customWidth="1"/>
    <col min="8453" max="8455" width="12.59765625" style="18" customWidth="1"/>
    <col min="8456" max="8456" width="10.5" style="18" customWidth="1"/>
    <col min="8457" max="8704" width="9" style="18"/>
    <col min="8705" max="8705" width="60" style="18" customWidth="1"/>
    <col min="8706" max="8706" width="14" style="18" customWidth="1"/>
    <col min="8707" max="8707" width="9.19921875" style="18" bestFit="1" customWidth="1"/>
    <col min="8708" max="8708" width="11.19921875" style="18" customWidth="1"/>
    <col min="8709" max="8711" width="12.59765625" style="18" customWidth="1"/>
    <col min="8712" max="8712" width="10.5" style="18" customWidth="1"/>
    <col min="8713" max="8960" width="9" style="18"/>
    <col min="8961" max="8961" width="60" style="18" customWidth="1"/>
    <col min="8962" max="8962" width="14" style="18" customWidth="1"/>
    <col min="8963" max="8963" width="9.19921875" style="18" bestFit="1" customWidth="1"/>
    <col min="8964" max="8964" width="11.19921875" style="18" customWidth="1"/>
    <col min="8965" max="8967" width="12.59765625" style="18" customWidth="1"/>
    <col min="8968" max="8968" width="10.5" style="18" customWidth="1"/>
    <col min="8969" max="9216" width="9" style="18"/>
    <col min="9217" max="9217" width="60" style="18" customWidth="1"/>
    <col min="9218" max="9218" width="14" style="18" customWidth="1"/>
    <col min="9219" max="9219" width="9.19921875" style="18" bestFit="1" customWidth="1"/>
    <col min="9220" max="9220" width="11.19921875" style="18" customWidth="1"/>
    <col min="9221" max="9223" width="12.59765625" style="18" customWidth="1"/>
    <col min="9224" max="9224" width="10.5" style="18" customWidth="1"/>
    <col min="9225" max="9472" width="9" style="18"/>
    <col min="9473" max="9473" width="60" style="18" customWidth="1"/>
    <col min="9474" max="9474" width="14" style="18" customWidth="1"/>
    <col min="9475" max="9475" width="9.19921875" style="18" bestFit="1" customWidth="1"/>
    <col min="9476" max="9476" width="11.19921875" style="18" customWidth="1"/>
    <col min="9477" max="9479" width="12.59765625" style="18" customWidth="1"/>
    <col min="9480" max="9480" width="10.5" style="18" customWidth="1"/>
    <col min="9481" max="9728" width="9" style="18"/>
    <col min="9729" max="9729" width="60" style="18" customWidth="1"/>
    <col min="9730" max="9730" width="14" style="18" customWidth="1"/>
    <col min="9731" max="9731" width="9.19921875" style="18" bestFit="1" customWidth="1"/>
    <col min="9732" max="9732" width="11.19921875" style="18" customWidth="1"/>
    <col min="9733" max="9735" width="12.59765625" style="18" customWidth="1"/>
    <col min="9736" max="9736" width="10.5" style="18" customWidth="1"/>
    <col min="9737" max="9984" width="9" style="18"/>
    <col min="9985" max="9985" width="60" style="18" customWidth="1"/>
    <col min="9986" max="9986" width="14" style="18" customWidth="1"/>
    <col min="9987" max="9987" width="9.19921875" style="18" bestFit="1" customWidth="1"/>
    <col min="9988" max="9988" width="11.19921875" style="18" customWidth="1"/>
    <col min="9989" max="9991" width="12.59765625" style="18" customWidth="1"/>
    <col min="9992" max="9992" width="10.5" style="18" customWidth="1"/>
    <col min="9993" max="10240" width="9" style="18"/>
    <col min="10241" max="10241" width="60" style="18" customWidth="1"/>
    <col min="10242" max="10242" width="14" style="18" customWidth="1"/>
    <col min="10243" max="10243" width="9.19921875" style="18" bestFit="1" customWidth="1"/>
    <col min="10244" max="10244" width="11.19921875" style="18" customWidth="1"/>
    <col min="10245" max="10247" width="12.59765625" style="18" customWidth="1"/>
    <col min="10248" max="10248" width="10.5" style="18" customWidth="1"/>
    <col min="10249" max="10496" width="9" style="18"/>
    <col min="10497" max="10497" width="60" style="18" customWidth="1"/>
    <col min="10498" max="10498" width="14" style="18" customWidth="1"/>
    <col min="10499" max="10499" width="9.19921875" style="18" bestFit="1" customWidth="1"/>
    <col min="10500" max="10500" width="11.19921875" style="18" customWidth="1"/>
    <col min="10501" max="10503" width="12.59765625" style="18" customWidth="1"/>
    <col min="10504" max="10504" width="10.5" style="18" customWidth="1"/>
    <col min="10505" max="10752" width="9" style="18"/>
    <col min="10753" max="10753" width="60" style="18" customWidth="1"/>
    <col min="10754" max="10754" width="14" style="18" customWidth="1"/>
    <col min="10755" max="10755" width="9.19921875" style="18" bestFit="1" customWidth="1"/>
    <col min="10756" max="10756" width="11.19921875" style="18" customWidth="1"/>
    <col min="10757" max="10759" width="12.59765625" style="18" customWidth="1"/>
    <col min="10760" max="10760" width="10.5" style="18" customWidth="1"/>
    <col min="10761" max="11008" width="9" style="18"/>
    <col min="11009" max="11009" width="60" style="18" customWidth="1"/>
    <col min="11010" max="11010" width="14" style="18" customWidth="1"/>
    <col min="11011" max="11011" width="9.19921875" style="18" bestFit="1" customWidth="1"/>
    <col min="11012" max="11012" width="11.19921875" style="18" customWidth="1"/>
    <col min="11013" max="11015" width="12.59765625" style="18" customWidth="1"/>
    <col min="11016" max="11016" width="10.5" style="18" customWidth="1"/>
    <col min="11017" max="11264" width="9" style="18"/>
    <col min="11265" max="11265" width="60" style="18" customWidth="1"/>
    <col min="11266" max="11266" width="14" style="18" customWidth="1"/>
    <col min="11267" max="11267" width="9.19921875" style="18" bestFit="1" customWidth="1"/>
    <col min="11268" max="11268" width="11.19921875" style="18" customWidth="1"/>
    <col min="11269" max="11271" width="12.59765625" style="18" customWidth="1"/>
    <col min="11272" max="11272" width="10.5" style="18" customWidth="1"/>
    <col min="11273" max="11520" width="9" style="18"/>
    <col min="11521" max="11521" width="60" style="18" customWidth="1"/>
    <col min="11522" max="11522" width="14" style="18" customWidth="1"/>
    <col min="11523" max="11523" width="9.19921875" style="18" bestFit="1" customWidth="1"/>
    <col min="11524" max="11524" width="11.19921875" style="18" customWidth="1"/>
    <col min="11525" max="11527" width="12.59765625" style="18" customWidth="1"/>
    <col min="11528" max="11528" width="10.5" style="18" customWidth="1"/>
    <col min="11529" max="11776" width="9" style="18"/>
    <col min="11777" max="11777" width="60" style="18" customWidth="1"/>
    <col min="11778" max="11778" width="14" style="18" customWidth="1"/>
    <col min="11779" max="11779" width="9.19921875" style="18" bestFit="1" customWidth="1"/>
    <col min="11780" max="11780" width="11.19921875" style="18" customWidth="1"/>
    <col min="11781" max="11783" width="12.59765625" style="18" customWidth="1"/>
    <col min="11784" max="11784" width="10.5" style="18" customWidth="1"/>
    <col min="11785" max="12032" width="9" style="18"/>
    <col min="12033" max="12033" width="60" style="18" customWidth="1"/>
    <col min="12034" max="12034" width="14" style="18" customWidth="1"/>
    <col min="12035" max="12035" width="9.19921875" style="18" bestFit="1" customWidth="1"/>
    <col min="12036" max="12036" width="11.19921875" style="18" customWidth="1"/>
    <col min="12037" max="12039" width="12.59765625" style="18" customWidth="1"/>
    <col min="12040" max="12040" width="10.5" style="18" customWidth="1"/>
    <col min="12041" max="12288" width="9" style="18"/>
    <col min="12289" max="12289" width="60" style="18" customWidth="1"/>
    <col min="12290" max="12290" width="14" style="18" customWidth="1"/>
    <col min="12291" max="12291" width="9.19921875" style="18" bestFit="1" customWidth="1"/>
    <col min="12292" max="12292" width="11.19921875" style="18" customWidth="1"/>
    <col min="12293" max="12295" width="12.59765625" style="18" customWidth="1"/>
    <col min="12296" max="12296" width="10.5" style="18" customWidth="1"/>
    <col min="12297" max="12544" width="9" style="18"/>
    <col min="12545" max="12545" width="60" style="18" customWidth="1"/>
    <col min="12546" max="12546" width="14" style="18" customWidth="1"/>
    <col min="12547" max="12547" width="9.19921875" style="18" bestFit="1" customWidth="1"/>
    <col min="12548" max="12548" width="11.19921875" style="18" customWidth="1"/>
    <col min="12549" max="12551" width="12.59765625" style="18" customWidth="1"/>
    <col min="12552" max="12552" width="10.5" style="18" customWidth="1"/>
    <col min="12553" max="12800" width="9" style="18"/>
    <col min="12801" max="12801" width="60" style="18" customWidth="1"/>
    <col min="12802" max="12802" width="14" style="18" customWidth="1"/>
    <col min="12803" max="12803" width="9.19921875" style="18" bestFit="1" customWidth="1"/>
    <col min="12804" max="12804" width="11.19921875" style="18" customWidth="1"/>
    <col min="12805" max="12807" width="12.59765625" style="18" customWidth="1"/>
    <col min="12808" max="12808" width="10.5" style="18" customWidth="1"/>
    <col min="12809" max="13056" width="9" style="18"/>
    <col min="13057" max="13057" width="60" style="18" customWidth="1"/>
    <col min="13058" max="13058" width="14" style="18" customWidth="1"/>
    <col min="13059" max="13059" width="9.19921875" style="18" bestFit="1" customWidth="1"/>
    <col min="13060" max="13060" width="11.19921875" style="18" customWidth="1"/>
    <col min="13061" max="13063" width="12.59765625" style="18" customWidth="1"/>
    <col min="13064" max="13064" width="10.5" style="18" customWidth="1"/>
    <col min="13065" max="13312" width="9" style="18"/>
    <col min="13313" max="13313" width="60" style="18" customWidth="1"/>
    <col min="13314" max="13314" width="14" style="18" customWidth="1"/>
    <col min="13315" max="13315" width="9.19921875" style="18" bestFit="1" customWidth="1"/>
    <col min="13316" max="13316" width="11.19921875" style="18" customWidth="1"/>
    <col min="13317" max="13319" width="12.59765625" style="18" customWidth="1"/>
    <col min="13320" max="13320" width="10.5" style="18" customWidth="1"/>
    <col min="13321" max="13568" width="9" style="18"/>
    <col min="13569" max="13569" width="60" style="18" customWidth="1"/>
    <col min="13570" max="13570" width="14" style="18" customWidth="1"/>
    <col min="13571" max="13571" width="9.19921875" style="18" bestFit="1" customWidth="1"/>
    <col min="13572" max="13572" width="11.19921875" style="18" customWidth="1"/>
    <col min="13573" max="13575" width="12.59765625" style="18" customWidth="1"/>
    <col min="13576" max="13576" width="10.5" style="18" customWidth="1"/>
    <col min="13577" max="13824" width="9" style="18"/>
    <col min="13825" max="13825" width="60" style="18" customWidth="1"/>
    <col min="13826" max="13826" width="14" style="18" customWidth="1"/>
    <col min="13827" max="13827" width="9.19921875" style="18" bestFit="1" customWidth="1"/>
    <col min="13828" max="13828" width="11.19921875" style="18" customWidth="1"/>
    <col min="13829" max="13831" width="12.59765625" style="18" customWidth="1"/>
    <col min="13832" max="13832" width="10.5" style="18" customWidth="1"/>
    <col min="13833" max="14080" width="9" style="18"/>
    <col min="14081" max="14081" width="60" style="18" customWidth="1"/>
    <col min="14082" max="14082" width="14" style="18" customWidth="1"/>
    <col min="14083" max="14083" width="9.19921875" style="18" bestFit="1" customWidth="1"/>
    <col min="14084" max="14084" width="11.19921875" style="18" customWidth="1"/>
    <col min="14085" max="14087" width="12.59765625" style="18" customWidth="1"/>
    <col min="14088" max="14088" width="10.5" style="18" customWidth="1"/>
    <col min="14089" max="14336" width="9" style="18"/>
    <col min="14337" max="14337" width="60" style="18" customWidth="1"/>
    <col min="14338" max="14338" width="14" style="18" customWidth="1"/>
    <col min="14339" max="14339" width="9.19921875" style="18" bestFit="1" customWidth="1"/>
    <col min="14340" max="14340" width="11.19921875" style="18" customWidth="1"/>
    <col min="14341" max="14343" width="12.59765625" style="18" customWidth="1"/>
    <col min="14344" max="14344" width="10.5" style="18" customWidth="1"/>
    <col min="14345" max="14592" width="9" style="18"/>
    <col min="14593" max="14593" width="60" style="18" customWidth="1"/>
    <col min="14594" max="14594" width="14" style="18" customWidth="1"/>
    <col min="14595" max="14595" width="9.19921875" style="18" bestFit="1" customWidth="1"/>
    <col min="14596" max="14596" width="11.19921875" style="18" customWidth="1"/>
    <col min="14597" max="14599" width="12.59765625" style="18" customWidth="1"/>
    <col min="14600" max="14600" width="10.5" style="18" customWidth="1"/>
    <col min="14601" max="14848" width="9" style="18"/>
    <col min="14849" max="14849" width="60" style="18" customWidth="1"/>
    <col min="14850" max="14850" width="14" style="18" customWidth="1"/>
    <col min="14851" max="14851" width="9.19921875" style="18" bestFit="1" customWidth="1"/>
    <col min="14852" max="14852" width="11.19921875" style="18" customWidth="1"/>
    <col min="14853" max="14855" width="12.59765625" style="18" customWidth="1"/>
    <col min="14856" max="14856" width="10.5" style="18" customWidth="1"/>
    <col min="14857" max="15104" width="9" style="18"/>
    <col min="15105" max="15105" width="60" style="18" customWidth="1"/>
    <col min="15106" max="15106" width="14" style="18" customWidth="1"/>
    <col min="15107" max="15107" width="9.19921875" style="18" bestFit="1" customWidth="1"/>
    <col min="15108" max="15108" width="11.19921875" style="18" customWidth="1"/>
    <col min="15109" max="15111" width="12.59765625" style="18" customWidth="1"/>
    <col min="15112" max="15112" width="10.5" style="18" customWidth="1"/>
    <col min="15113" max="15360" width="9" style="18"/>
    <col min="15361" max="15361" width="60" style="18" customWidth="1"/>
    <col min="15362" max="15362" width="14" style="18" customWidth="1"/>
    <col min="15363" max="15363" width="9.19921875" style="18" bestFit="1" customWidth="1"/>
    <col min="15364" max="15364" width="11.19921875" style="18" customWidth="1"/>
    <col min="15365" max="15367" width="12.59765625" style="18" customWidth="1"/>
    <col min="15368" max="15368" width="10.5" style="18" customWidth="1"/>
    <col min="15369" max="15616" width="9" style="18"/>
    <col min="15617" max="15617" width="60" style="18" customWidth="1"/>
    <col min="15618" max="15618" width="14" style="18" customWidth="1"/>
    <col min="15619" max="15619" width="9.19921875" style="18" bestFit="1" customWidth="1"/>
    <col min="15620" max="15620" width="11.19921875" style="18" customWidth="1"/>
    <col min="15621" max="15623" width="12.59765625" style="18" customWidth="1"/>
    <col min="15624" max="15624" width="10.5" style="18" customWidth="1"/>
    <col min="15625" max="15872" width="9" style="18"/>
    <col min="15873" max="15873" width="60" style="18" customWidth="1"/>
    <col min="15874" max="15874" width="14" style="18" customWidth="1"/>
    <col min="15875" max="15875" width="9.19921875" style="18" bestFit="1" customWidth="1"/>
    <col min="15876" max="15876" width="11.19921875" style="18" customWidth="1"/>
    <col min="15877" max="15879" width="12.59765625" style="18" customWidth="1"/>
    <col min="15880" max="15880" width="10.5" style="18" customWidth="1"/>
    <col min="15881" max="16128" width="9" style="18"/>
    <col min="16129" max="16129" width="60" style="18" customWidth="1"/>
    <col min="16130" max="16130" width="14" style="18" customWidth="1"/>
    <col min="16131" max="16131" width="9.19921875" style="18" bestFit="1" customWidth="1"/>
    <col min="16132" max="16132" width="11.19921875" style="18" customWidth="1"/>
    <col min="16133" max="16135" width="12.59765625" style="18" customWidth="1"/>
    <col min="16136" max="16136" width="10.5" style="18" customWidth="1"/>
    <col min="16137" max="16383" width="9" style="18"/>
    <col min="16384" max="16384" width="9" style="18" customWidth="1"/>
  </cols>
  <sheetData>
    <row r="1" spans="1:8" ht="15.9" customHeight="1">
      <c r="A1" s="204" t="s">
        <v>51</v>
      </c>
      <c r="B1" s="205"/>
      <c r="C1" s="205"/>
      <c r="D1" s="205"/>
      <c r="E1" s="205"/>
      <c r="F1" s="205"/>
      <c r="G1" s="205"/>
      <c r="H1" s="206"/>
    </row>
    <row r="2" spans="1:8" ht="61.5" customHeight="1" thickBot="1">
      <c r="A2" s="207"/>
      <c r="B2" s="208"/>
      <c r="C2" s="208"/>
      <c r="D2" s="208"/>
      <c r="E2" s="208"/>
      <c r="F2" s="208"/>
      <c r="G2" s="208"/>
      <c r="H2" s="209"/>
    </row>
    <row r="3" spans="1:8" ht="8.1" customHeight="1" thickBot="1">
      <c r="A3" s="53"/>
      <c r="B3" s="1"/>
      <c r="C3" s="6"/>
      <c r="D3" s="4"/>
      <c r="E3" s="54"/>
      <c r="F3" s="1"/>
      <c r="G3" s="1"/>
      <c r="H3" s="55"/>
    </row>
    <row r="4" spans="1:8">
      <c r="A4" s="62" t="s">
        <v>80</v>
      </c>
      <c r="B4" s="24"/>
      <c r="C4" s="25"/>
      <c r="D4" s="26"/>
      <c r="E4" s="27"/>
      <c r="F4" s="28"/>
      <c r="G4" s="28"/>
      <c r="H4" s="176"/>
    </row>
    <row r="5" spans="1:8">
      <c r="A5" s="29" t="s">
        <v>48</v>
      </c>
      <c r="B5" s="7"/>
      <c r="C5" s="6"/>
      <c r="D5" s="4"/>
      <c r="E5" s="30"/>
      <c r="F5" s="1"/>
      <c r="G5" s="1"/>
      <c r="H5" s="55"/>
    </row>
    <row r="6" spans="1:8" ht="13.8" thickBot="1">
      <c r="A6" s="61" t="s">
        <v>96</v>
      </c>
      <c r="B6" s="31"/>
      <c r="C6" s="32"/>
      <c r="D6" s="33"/>
      <c r="E6" s="34"/>
      <c r="F6" s="35"/>
      <c r="G6" s="35"/>
      <c r="H6" s="82"/>
    </row>
    <row r="7" spans="1:8" ht="8.1" customHeight="1" thickBot="1">
      <c r="A7" s="29"/>
      <c r="B7" s="177"/>
      <c r="C7" s="6"/>
      <c r="D7" s="4"/>
      <c r="E7" s="30"/>
      <c r="F7" s="1"/>
      <c r="G7" s="1"/>
      <c r="H7" s="55"/>
    </row>
    <row r="8" spans="1:8" ht="15" customHeight="1" thickBot="1">
      <c r="A8" s="210" t="s">
        <v>49</v>
      </c>
      <c r="B8" s="211"/>
      <c r="C8" s="211"/>
      <c r="D8" s="211"/>
      <c r="E8" s="211"/>
      <c r="F8" s="211"/>
      <c r="G8" s="211"/>
      <c r="H8" s="212"/>
    </row>
    <row r="9" spans="1:8" ht="8.1" customHeight="1" thickBot="1">
      <c r="A9" s="45"/>
      <c r="H9" s="178"/>
    </row>
    <row r="10" spans="1:8">
      <c r="A10" s="36" t="s">
        <v>1</v>
      </c>
      <c r="B10" s="37" t="s">
        <v>4</v>
      </c>
      <c r="C10" s="38" t="s">
        <v>6</v>
      </c>
      <c r="D10" s="37" t="s">
        <v>7</v>
      </c>
      <c r="E10" s="37">
        <v>1</v>
      </c>
      <c r="F10" s="37">
        <v>2</v>
      </c>
      <c r="G10" s="37">
        <v>3</v>
      </c>
      <c r="H10" s="179">
        <v>4</v>
      </c>
    </row>
    <row r="11" spans="1:8" ht="8.1" customHeight="1">
      <c r="A11" s="39"/>
      <c r="B11" s="17"/>
      <c r="C11" s="40"/>
      <c r="D11" s="15"/>
      <c r="E11" s="15"/>
      <c r="F11" s="15"/>
      <c r="G11" s="63"/>
      <c r="H11" s="180"/>
    </row>
    <row r="12" spans="1:8" ht="13.8">
      <c r="A12" s="14">
        <v>1</v>
      </c>
      <c r="B12" s="15" t="str">
        <f>FARMÁCIA!E15</f>
        <v>SERVIÇOS PRELIMINARES</v>
      </c>
      <c r="C12" s="56">
        <f>FARMÁCIA!J15</f>
        <v>8996.7908549999993</v>
      </c>
      <c r="D12" s="75">
        <f>C12/$C$27</f>
        <v>0.2163250638036027</v>
      </c>
      <c r="E12" s="74">
        <v>1</v>
      </c>
      <c r="F12" s="74"/>
      <c r="G12" s="74"/>
      <c r="H12" s="181"/>
    </row>
    <row r="13" spans="1:8" ht="13.8">
      <c r="A13" s="14"/>
      <c r="B13" s="15"/>
      <c r="C13" s="16"/>
      <c r="D13" s="57"/>
      <c r="E13" s="58">
        <f>$C12*E12</f>
        <v>8996.7908549999993</v>
      </c>
      <c r="F13" s="58">
        <f>$C12*F12</f>
        <v>0</v>
      </c>
      <c r="G13" s="164"/>
      <c r="H13" s="59">
        <f t="shared" ref="H13" si="0">$C12*H12</f>
        <v>0</v>
      </c>
    </row>
    <row r="14" spans="1:8" ht="13.8">
      <c r="A14" s="14">
        <v>5</v>
      </c>
      <c r="B14" s="15" t="str">
        <f>FARMÁCIA!E18</f>
        <v>DEMOLIÇÃO</v>
      </c>
      <c r="C14" s="56">
        <f>FARMÁCIA!J18</f>
        <v>14495.19</v>
      </c>
      <c r="D14" s="75">
        <f>C14/$C$27</f>
        <v>0.34853237694779604</v>
      </c>
      <c r="E14" s="74"/>
      <c r="F14" s="74">
        <v>0.25</v>
      </c>
      <c r="G14" s="74">
        <v>0.75</v>
      </c>
      <c r="H14" s="181"/>
    </row>
    <row r="15" spans="1:8" ht="13.8">
      <c r="A15" s="14"/>
      <c r="B15" s="15"/>
      <c r="C15" s="56"/>
      <c r="D15" s="57"/>
      <c r="E15" s="58">
        <f>$C14*E14</f>
        <v>0</v>
      </c>
      <c r="F15" s="58">
        <f>$C14*F14</f>
        <v>3623.7975000000001</v>
      </c>
      <c r="G15" s="58">
        <f>$C14*G14</f>
        <v>10871.3925</v>
      </c>
      <c r="H15" s="59">
        <f>$C14*H14</f>
        <v>0</v>
      </c>
    </row>
    <row r="16" spans="1:8" ht="13.8">
      <c r="A16" s="14">
        <v>6</v>
      </c>
      <c r="B16" s="15" t="str">
        <f>FARMÁCIA!E23</f>
        <v>COBERTURA DA FARMÁCIA EXISTENTE</v>
      </c>
      <c r="C16" s="56">
        <f>FARMÁCIA!J23</f>
        <v>4838.38</v>
      </c>
      <c r="D16" s="75">
        <f>C16/$C$27</f>
        <v>0.11633735618344275</v>
      </c>
      <c r="E16" s="74"/>
      <c r="F16" s="74"/>
      <c r="G16" s="74">
        <v>1</v>
      </c>
      <c r="H16" s="181"/>
    </row>
    <row r="17" spans="1:10" ht="13.8">
      <c r="A17" s="14"/>
      <c r="B17" s="15"/>
      <c r="C17" s="56"/>
      <c r="D17" s="57"/>
      <c r="E17" s="58">
        <f>$C16*E16</f>
        <v>0</v>
      </c>
      <c r="F17" s="58">
        <f t="shared" ref="F17:G17" si="1">$C16*F16</f>
        <v>0</v>
      </c>
      <c r="G17" s="58">
        <f t="shared" si="1"/>
        <v>4838.38</v>
      </c>
      <c r="H17" s="59">
        <f t="shared" ref="H17" si="2">$C16*H16</f>
        <v>0</v>
      </c>
    </row>
    <row r="18" spans="1:10" ht="13.8">
      <c r="A18" s="14">
        <v>7</v>
      </c>
      <c r="B18" s="15" t="str">
        <f>FARMÁCIA!E26</f>
        <v>PISO</v>
      </c>
      <c r="C18" s="56">
        <f>FARMÁCIA!J26</f>
        <v>8119.23</v>
      </c>
      <c r="D18" s="75">
        <f>C18/$C$27</f>
        <v>0.19522438346002044</v>
      </c>
      <c r="E18" s="74"/>
      <c r="F18" s="74"/>
      <c r="G18" s="74">
        <v>0.75</v>
      </c>
      <c r="H18" s="181">
        <v>0.25</v>
      </c>
    </row>
    <row r="19" spans="1:10" ht="13.8">
      <c r="A19" s="14"/>
      <c r="B19" s="15"/>
      <c r="C19" s="56"/>
      <c r="D19" s="75"/>
      <c r="E19" s="58">
        <f>$C18*E18</f>
        <v>0</v>
      </c>
      <c r="F19" s="58">
        <f>$C18*F18</f>
        <v>0</v>
      </c>
      <c r="G19" s="58">
        <f>$C18*G18</f>
        <v>6089.4224999999997</v>
      </c>
      <c r="H19" s="59">
        <f>$C18*H18</f>
        <v>2029.8074999999999</v>
      </c>
    </row>
    <row r="20" spans="1:10" ht="13.8">
      <c r="A20" s="14">
        <v>9</v>
      </c>
      <c r="B20" s="15" t="str">
        <f>FARMÁCIA!E30</f>
        <v>ESQUADRIAS</v>
      </c>
      <c r="C20" s="56">
        <f>FARMÁCIA!J30</f>
        <v>533.28</v>
      </c>
      <c r="D20" s="75">
        <f>C20/$C$27</f>
        <v>1.2822553273100985E-2</v>
      </c>
      <c r="E20" s="74"/>
      <c r="F20" s="74"/>
      <c r="G20" s="98"/>
      <c r="H20" s="181">
        <v>1</v>
      </c>
    </row>
    <row r="21" spans="1:10" ht="13.8">
      <c r="A21" s="14"/>
      <c r="B21" s="15"/>
      <c r="C21" s="56"/>
      <c r="D21" s="75"/>
      <c r="E21" s="99">
        <f>$C20*E20</f>
        <v>0</v>
      </c>
      <c r="F21" s="99">
        <f t="shared" ref="F21:H21" si="3">$C20*F20</f>
        <v>0</v>
      </c>
      <c r="G21" s="99">
        <f t="shared" ref="G21:G25" si="4">$C20*G20</f>
        <v>0</v>
      </c>
      <c r="H21" s="182">
        <f t="shared" si="3"/>
        <v>533.28</v>
      </c>
    </row>
    <row r="22" spans="1:10" ht="13.8">
      <c r="A22" s="14"/>
      <c r="B22" s="15" t="str">
        <f>FARMÁCIA!E32</f>
        <v>PINTURA</v>
      </c>
      <c r="C22" s="56">
        <f>FARMÁCIA!J32</f>
        <v>3990.3100000000004</v>
      </c>
      <c r="D22" s="75">
        <f>C22/$C$27</f>
        <v>9.5945774360912839E-2</v>
      </c>
      <c r="E22" s="74"/>
      <c r="F22" s="74"/>
      <c r="G22" s="98"/>
      <c r="H22" s="181">
        <v>1</v>
      </c>
    </row>
    <row r="23" spans="1:10" ht="13.8">
      <c r="A23" s="14"/>
      <c r="B23" s="15"/>
      <c r="C23" s="56"/>
      <c r="D23" s="75"/>
      <c r="E23" s="99">
        <f>$C22*E22</f>
        <v>0</v>
      </c>
      <c r="F23" s="99">
        <f t="shared" ref="F23:H23" si="5">$C22*F22</f>
        <v>0</v>
      </c>
      <c r="G23" s="99">
        <f t="shared" si="4"/>
        <v>0</v>
      </c>
      <c r="H23" s="182">
        <f t="shared" si="5"/>
        <v>3990.3100000000004</v>
      </c>
    </row>
    <row r="24" spans="1:10" ht="13.8">
      <c r="A24" s="14">
        <v>10</v>
      </c>
      <c r="B24" s="15" t="str">
        <f>FARMÁCIA!E35</f>
        <v>ENTREGA DA OBRA</v>
      </c>
      <c r="C24" s="56">
        <f>FARMÁCIA!J35</f>
        <v>616.04</v>
      </c>
      <c r="D24" s="75">
        <f>C24/$C$27</f>
        <v>1.4812491971124232E-2</v>
      </c>
      <c r="E24" s="74"/>
      <c r="F24" s="74"/>
      <c r="G24" s="98"/>
      <c r="H24" s="181">
        <v>1</v>
      </c>
    </row>
    <row r="25" spans="1:10" ht="13.8">
      <c r="A25" s="14"/>
      <c r="B25" s="15"/>
      <c r="C25" s="56"/>
      <c r="D25" s="75"/>
      <c r="E25" s="99">
        <f>$C24*E24</f>
        <v>0</v>
      </c>
      <c r="F25" s="99">
        <f t="shared" ref="F25:H25" si="6">$C24*F24</f>
        <v>0</v>
      </c>
      <c r="G25" s="99">
        <f t="shared" si="4"/>
        <v>0</v>
      </c>
      <c r="H25" s="182">
        <f t="shared" si="6"/>
        <v>616.04</v>
      </c>
    </row>
    <row r="26" spans="1:10" ht="8.1" customHeight="1" thickBot="1">
      <c r="A26" s="45"/>
      <c r="C26" s="46"/>
      <c r="H26" s="178"/>
    </row>
    <row r="27" spans="1:10" ht="13.8" thickBot="1">
      <c r="A27" s="202" t="s">
        <v>8</v>
      </c>
      <c r="B27" s="203"/>
      <c r="C27" s="41">
        <f>SUM(C12:C25)</f>
        <v>41589.220855</v>
      </c>
      <c r="D27" s="165">
        <f>SUM(D12:D24)</f>
        <v>1.0000000000000002</v>
      </c>
      <c r="E27" s="60">
        <f>E13</f>
        <v>8996.7908549999993</v>
      </c>
      <c r="F27" s="60">
        <f>F15</f>
        <v>3623.7975000000001</v>
      </c>
      <c r="G27" s="60">
        <f>G17+G15+G19</f>
        <v>21799.195</v>
      </c>
      <c r="H27" s="183">
        <f>H19+H21+H23+H25</f>
        <v>7169.4375</v>
      </c>
      <c r="J27" s="42"/>
    </row>
    <row r="28" spans="1:10" ht="13.8">
      <c r="A28" s="45"/>
      <c r="B28" s="51"/>
      <c r="C28" s="46"/>
      <c r="E28" s="76">
        <f>E27/$C$27</f>
        <v>0.2163250638036027</v>
      </c>
      <c r="F28" s="76">
        <f>F27/$C$27</f>
        <v>8.713309423694901E-2</v>
      </c>
      <c r="G28" s="76">
        <f>G27/$C$27</f>
        <v>0.52415492648930506</v>
      </c>
      <c r="H28" s="184">
        <f>H27/$C$27</f>
        <v>0.17238691547014315</v>
      </c>
      <c r="J28" s="97"/>
    </row>
    <row r="29" spans="1:10" ht="14.4" thickBot="1">
      <c r="A29" s="47"/>
      <c r="B29" s="48"/>
      <c r="C29" s="49"/>
      <c r="D29" s="48"/>
      <c r="E29" s="77">
        <f t="shared" ref="E29:G29" si="7">D29+E28</f>
        <v>0.2163250638036027</v>
      </c>
      <c r="F29" s="77">
        <f t="shared" si="7"/>
        <v>0.30345815804055171</v>
      </c>
      <c r="G29" s="77">
        <f t="shared" si="7"/>
        <v>0.82761308452985682</v>
      </c>
      <c r="H29" s="185">
        <f>G29+H28</f>
        <v>1</v>
      </c>
    </row>
    <row r="30" spans="1:10" ht="13.8">
      <c r="A30" s="45"/>
      <c r="C30" s="46"/>
      <c r="H30" s="178"/>
    </row>
    <row r="31" spans="1:10" ht="13.8">
      <c r="A31" s="45"/>
      <c r="C31" s="46"/>
      <c r="E31" s="213" t="s">
        <v>91</v>
      </c>
      <c r="F31" s="213"/>
      <c r="G31" s="213"/>
      <c r="H31" s="214"/>
    </row>
    <row r="32" spans="1:10" ht="66.599999999999994" customHeight="1">
      <c r="A32" s="199" t="s">
        <v>53</v>
      </c>
      <c r="B32" s="200"/>
      <c r="C32" s="200"/>
      <c r="D32" s="200"/>
      <c r="E32" s="200"/>
      <c r="F32" s="200"/>
      <c r="G32" s="200"/>
      <c r="H32" s="201"/>
    </row>
    <row r="33" spans="1:8" ht="14.4" customHeight="1">
      <c r="A33" s="199" t="s">
        <v>17</v>
      </c>
      <c r="B33" s="200"/>
      <c r="C33" s="200"/>
      <c r="D33" s="200"/>
      <c r="E33" s="200"/>
      <c r="F33" s="200"/>
      <c r="G33" s="200"/>
      <c r="H33" s="201"/>
    </row>
    <row r="34" spans="1:8" ht="13.8" thickBot="1">
      <c r="A34" s="47"/>
      <c r="B34" s="48"/>
      <c r="C34" s="48"/>
      <c r="D34" s="48"/>
      <c r="E34" s="48"/>
      <c r="F34" s="48"/>
      <c r="G34" s="48"/>
      <c r="H34" s="186"/>
    </row>
  </sheetData>
  <mergeCells count="6">
    <mergeCell ref="A33:H33"/>
    <mergeCell ref="A27:B27"/>
    <mergeCell ref="A1:H2"/>
    <mergeCell ref="A8:H8"/>
    <mergeCell ref="E31:H31"/>
    <mergeCell ref="A32:H32"/>
  </mergeCells>
  <printOptions horizontalCentered="1"/>
  <pageMargins left="3.937007874015748E-2" right="3.937007874015748E-2" top="0.59055118110236227" bottom="0.39370078740157483" header="0.31496062992125984" footer="0.31496062992125984"/>
  <pageSetup paperSize="9" scale="96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MEMORIAL DE CÁLCULO</vt:lpstr>
      <vt:lpstr>FARMÁCIA</vt:lpstr>
      <vt:lpstr>cronograma</vt:lpstr>
      <vt:lpstr>cronograma!Area_de_impressao</vt:lpstr>
      <vt:lpstr>FARMÁCIA!Area_de_impressao</vt:lpstr>
      <vt:lpstr>'MEMORIAL DE CÁLCULO'!Area_de_impressao</vt:lpstr>
      <vt:lpstr>FARMÁCIA!Titulos_de_impressao</vt:lpstr>
      <vt:lpstr>'MEMORIAL DE CÁLCULO'!Titulos_de_impressao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Priscilla</cp:lastModifiedBy>
  <cp:lastPrinted>2026-04-07T18:30:38Z</cp:lastPrinted>
  <dcterms:created xsi:type="dcterms:W3CDTF">2012-10-15T18:57:41Z</dcterms:created>
  <dcterms:modified xsi:type="dcterms:W3CDTF">2026-06-08T12:06:43Z</dcterms:modified>
</cp:coreProperties>
</file>