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efeitura\Aslfato Estrada Santa Cruz\2024\Licitação\1ª Etapa\"/>
    </mc:Choice>
  </mc:AlternateContent>
  <xr:revisionPtr revIDLastSave="0" documentId="8_{A7FF3299-7CB3-4428-AEBC-178707F2AB81}" xr6:coauthVersionLast="46" xr6:coauthVersionMax="46" xr10:uidLastSave="{00000000-0000-0000-0000-000000000000}"/>
  <bookViews>
    <workbookView xWindow="-120" yWindow="-120" windowWidth="24240" windowHeight="13020" xr2:uid="{DA1DDC7F-199E-4343-A3CC-623142786C3B}"/>
  </bookViews>
  <sheets>
    <sheet name="Planilha Orcamentaria" sheetId="1" r:id="rId1"/>
  </sheets>
  <externalReferences>
    <externalReference r:id="rId2"/>
  </externalReferences>
  <definedNames>
    <definedName name="_xlnm.Print_Area" localSheetId="0">'Planilha Orcamentaria'!$A$1:$I$55</definedName>
    <definedName name="EMPRESAS">OFFSET(#REF!,1,0):OFFSET(#REF!,-1,0)</definedName>
    <definedName name="INDICES">OFFSET(#REF!,1,0):OFFSET(#REF!,-1,0)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H35" i="1"/>
  <c r="H34" i="1"/>
  <c r="H33" i="1"/>
  <c r="I33" i="1" s="1"/>
  <c r="H32" i="1"/>
  <c r="F32" i="1"/>
  <c r="I32" i="1" s="1"/>
  <c r="H31" i="1"/>
  <c r="F31" i="1"/>
  <c r="I31" i="1" s="1"/>
  <c r="H30" i="1"/>
  <c r="I30" i="1" s="1"/>
  <c r="H29" i="1"/>
  <c r="I29" i="1" s="1"/>
  <c r="H28" i="1"/>
  <c r="I28" i="1" s="1"/>
  <c r="H27" i="1"/>
  <c r="I27" i="1" s="1"/>
  <c r="I26" i="1"/>
  <c r="H26" i="1"/>
  <c r="H25" i="1"/>
  <c r="I25" i="1" s="1"/>
  <c r="H24" i="1"/>
  <c r="I24" i="1" s="1"/>
  <c r="I21" i="1"/>
  <c r="I22" i="1" s="1"/>
  <c r="H21" i="1"/>
  <c r="H18" i="1"/>
  <c r="I18" i="1" s="1"/>
  <c r="I17" i="1"/>
  <c r="H17" i="1"/>
  <c r="I14" i="1"/>
  <c r="I15" i="1" s="1"/>
  <c r="H14" i="1"/>
  <c r="I19" i="1" l="1"/>
  <c r="F34" i="1"/>
  <c r="F36" i="1" l="1"/>
  <c r="I36" i="1" s="1"/>
  <c r="F35" i="1"/>
  <c r="I35" i="1" s="1"/>
  <c r="I34" i="1"/>
  <c r="I37" i="1" l="1"/>
  <c r="I38" i="1" s="1"/>
</calcChain>
</file>

<file path=xl/sharedStrings.xml><?xml version="1.0" encoding="utf-8"?>
<sst xmlns="http://schemas.openxmlformats.org/spreadsheetml/2006/main" count="109" uniqueCount="81">
  <si>
    <t xml:space="preserve">PREFEITURA MUNICIPAL DE MONTE BELO
ESTADO DE MINAS GERAIS
CNPJ – 18.668.376/0001-34
</t>
  </si>
  <si>
    <t>PLANILHA ORÇAMENTÁRIA DE CUSTOS</t>
  </si>
  <si>
    <t>PREFEITURA: Prefeitura Municipal de Monte Belo</t>
  </si>
  <si>
    <t>FOLHA Nº:  01/01</t>
  </si>
  <si>
    <t>OBRA: Pavimentação asfáltica Estrada Vicinal Santa Cruz da Aparecida</t>
  </si>
  <si>
    <t>DATA:  18/07/2024</t>
  </si>
  <si>
    <t>LOCAL: Estrada Vicinal Santa Cruz da Aparecida - Monte Belo/MG</t>
  </si>
  <si>
    <t xml:space="preserve">FORMA DE EXECUÇÃO: </t>
  </si>
  <si>
    <t>REGIÃO/MÊS DE REFERÊNCIA:  SINAPI 06/2024 - Ñ Desonerado - Sicro 01/2024 - SETOP 04/2024</t>
  </si>
  <si>
    <t>(  ) DIRETA</t>
  </si>
  <si>
    <t>( X )</t>
  </si>
  <si>
    <t>INDIRETA</t>
  </si>
  <si>
    <t>PRAZO DE EXECUÇÃO: 03 meses</t>
  </si>
  <si>
    <t>BDI</t>
  </si>
  <si>
    <t>ITEM</t>
  </si>
  <si>
    <t>Ref.</t>
  </si>
  <si>
    <t>CÓDIGO</t>
  </si>
  <si>
    <t>DESCRIÇÃO</t>
  </si>
  <si>
    <t>UNIDADE</t>
  </si>
  <si>
    <t>QUANTIDADE</t>
  </si>
  <si>
    <t>PREÇO UNITÁRIO S/ BDI</t>
  </si>
  <si>
    <t>PREÇO UNITÁRIO C/ BDI</t>
  </si>
  <si>
    <t>PREÇO TOTAL</t>
  </si>
  <si>
    <t>ADMINISTRAÇÃO LOCAL</t>
  </si>
  <si>
    <t>1.1</t>
  </si>
  <si>
    <t>Composição</t>
  </si>
  <si>
    <t>COMP-01</t>
  </si>
  <si>
    <t>MÊS</t>
  </si>
  <si>
    <t>Sub Total:</t>
  </si>
  <si>
    <t>SERVIÇOS PRELIMINARES</t>
  </si>
  <si>
    <t>2.1</t>
  </si>
  <si>
    <t>SINAPI</t>
  </si>
  <si>
    <t>FORNECIMENTO E INSTALAÇÃO DE PLACA DE OBRA COM CHAPA GALVANIZADA E ESTRUTURA DE MADEIRA</t>
  </si>
  <si>
    <t>M2</t>
  </si>
  <si>
    <t>2.2</t>
  </si>
  <si>
    <t>SETOP</t>
  </si>
  <si>
    <t>ED-51100</t>
  </si>
  <si>
    <t>CORTE E DESATERRO MECÂNICO PARA REGULARIZAÇÃO, COM TRATOR DE ESTEIRA, INCLUSIVE ARRASTAMENTO NIVELADO, AFASTAMENTO E EMPILHAMENTO, EXCLUSIVE CARGA, TRANSPORTE E DESCARGA</t>
  </si>
  <si>
    <t>M3</t>
  </si>
  <si>
    <t>DRENAGEM SUPERFICIAL</t>
  </si>
  <si>
    <t>3.1</t>
  </si>
  <si>
    <t>EXECUÇÃO DE SARJETA DE CONCRETO USINADO, MOLDADA IN LOCO EM TRECHO RETO, 30 CM BASE X 15 CM ALTURA. AF_01/2024</t>
  </si>
  <si>
    <t>M</t>
  </si>
  <si>
    <t>PAVIMENTAÇÃO</t>
  </si>
  <si>
    <t>4.1</t>
  </si>
  <si>
    <t>REGULARIZAÇÃO E COMPACTAÇÃO DE SUBLEITO DE SOLO PREDOMINANTEMENTE ARGILOSO. AF_11/2019</t>
  </si>
  <si>
    <t>4.2</t>
  </si>
  <si>
    <t>SICRO</t>
  </si>
  <si>
    <t>Base estabilizada granulometricamente com mistura solo brita (70% - 30%) na pista com material de jazida e brita comercial</t>
  </si>
  <si>
    <t>4.3</t>
  </si>
  <si>
    <t>TRANSPORTE COM CAMINHÃO BASCULANTE DE 10 M³, EM VIA URBANA PAVIMENTADA, DMT ATÉ 30 KM (UNIDADE: M3XKM). AF_07/2020</t>
  </si>
  <si>
    <t>M3XKM</t>
  </si>
  <si>
    <t>4.4</t>
  </si>
  <si>
    <t>TRANSPORTE COM CAMINHÃO BASCULANTE DE 10 M³, EM VIA URBANA EM LEITO NATURAL (UNIDADE: M3XKM). AF_07/2020</t>
  </si>
  <si>
    <t>4.5</t>
  </si>
  <si>
    <t>Imprimação com asfalto diluído</t>
  </si>
  <si>
    <t>4.6</t>
  </si>
  <si>
    <t>M0104</t>
  </si>
  <si>
    <t>Asfalto diluído de petróleo - CM-30</t>
  </si>
  <si>
    <t>T</t>
  </si>
  <si>
    <t>4.7</t>
  </si>
  <si>
    <t>TRANSPORTE COM CAMINHÃO TANQUE DE TRANSPORTE DE MATERIAL ASFÁLTICO DE 30000 L, EM VIA URBANA PAVIMENTADA, DMT ATÉ 30KM (UNIDADE: TXKM).</t>
  </si>
  <si>
    <t>TXKM</t>
  </si>
  <si>
    <t>4.8</t>
  </si>
  <si>
    <t>TRANSPORTE COM CAMINHÃO TANQUE DE TRANSPORTE DE MATERIAL ASFÁLTICO DE 30000 L, EM VIA URBANA PAVIMENTADA, ADICIONAL PARA DMT EXCEDENTE A 30 KM</t>
  </si>
  <si>
    <t>4.9</t>
  </si>
  <si>
    <t>Pintura de ligação</t>
  </si>
  <si>
    <t>4.10</t>
  </si>
  <si>
    <t>M1946</t>
  </si>
  <si>
    <t>Emulsão asfáltica - RR-1C</t>
  </si>
  <si>
    <t>4.11</t>
  </si>
  <si>
    <t>CARGA DE MISTURA ASFÁLTICA EM CAMINHÃO BASCULANTE 6 M³ (UNIDADE: M3).AF_07/2020</t>
  </si>
  <si>
    <t>4.12</t>
  </si>
  <si>
    <t>4.13</t>
  </si>
  <si>
    <t>ED-7623</t>
  </si>
  <si>
    <t>EXECUÇÃO E APLICAÇÃO DE CONCRETO BETUMINOSO USINADO A QUENTE (CBUQ), MASSA COMERCIAL, INCLUINDO FORNECIMENTO E TRANSPORTE DOS AGREGADOS E MATERIAL BETUMINOSO, EXCLUSIVE TRANSPORTE DA MASSA ASFÁLTICA
ATÉ A PISTA</t>
  </si>
  <si>
    <t>TOTAL GERAL DA OBRA</t>
  </si>
  <si>
    <t>188.265/D</t>
  </si>
  <si>
    <t>Carimbo e assinatura do engenheiro responsável técnico pela elaboração da planilha</t>
  </si>
  <si>
    <t>CREA</t>
  </si>
  <si>
    <t>Carimbo e assinatura do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</si>
</sst>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_(* #,##0.00_);_(* \(#,##0.00\);_(* &quot;-&quot;??_);_(@_)"/>
  </numFmts>
  <fonts count="12" x14ac:knownFonts="1">
    <font>
      <sz val="10"/>
      <name val="Arial"/>
    </font>
    <font>
      <sz val="10"/>
      <name val="Arial"/>
    </font>
    <font>
      <b/>
      <sz val="14"/>
      <color indexed="8"/>
      <name val="Arial"/>
      <family val="2"/>
    </font>
    <font>
      <sz val="10"/>
      <color indexed="8"/>
      <name val="Arial"/>
    </font>
    <font>
      <b/>
      <sz val="10"/>
      <color indexed="8"/>
      <name val="Arial"/>
    </font>
    <font>
      <b/>
      <sz val="10"/>
      <color indexed="8"/>
      <name val="Arial"/>
      <family val="2"/>
    </font>
    <font>
      <b/>
      <sz val="8"/>
      <color indexed="8"/>
      <name val="Arial"/>
    </font>
    <font>
      <b/>
      <sz val="8"/>
      <color indexed="8"/>
      <name val="Arial"/>
      <family val="2"/>
    </font>
    <font>
      <sz val="8"/>
      <color indexed="8"/>
      <name val="Arial"/>
    </font>
    <font>
      <sz val="8"/>
      <name val="Arial"/>
      <family val="2"/>
    </font>
    <font>
      <sz val="8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7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0" fontId="4" fillId="0" borderId="14" xfId="0" applyFont="1" applyBorder="1" applyAlignment="1">
      <alignment horizontal="left" vertical="top"/>
    </xf>
    <xf numFmtId="0" fontId="5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0" xfId="0" applyFont="1" applyBorder="1" applyAlignment="1">
      <alignment horizontal="left" vertical="center"/>
    </xf>
    <xf numFmtId="0" fontId="4" fillId="0" borderId="16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5" fillId="0" borderId="12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/>
    </xf>
    <xf numFmtId="0" fontId="4" fillId="0" borderId="23" xfId="0" applyFont="1" applyBorder="1" applyAlignment="1">
      <alignment horizontal="center" vertical="center"/>
    </xf>
    <xf numFmtId="10" fontId="4" fillId="0" borderId="26" xfId="3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left" vertical="center" wrapText="1"/>
    </xf>
    <xf numFmtId="2" fontId="8" fillId="2" borderId="9" xfId="1" applyNumberFormat="1" applyFont="1" applyFill="1" applyBorder="1" applyAlignment="1">
      <alignment horizontal="center" vertical="center" wrapText="1"/>
    </xf>
    <xf numFmtId="4" fontId="8" fillId="2" borderId="9" xfId="0" applyNumberFormat="1" applyFont="1" applyFill="1" applyBorder="1" applyAlignment="1">
      <alignment horizontal="center" vertical="center" wrapText="1"/>
    </xf>
    <xf numFmtId="44" fontId="9" fillId="2" borderId="9" xfId="2" applyFont="1" applyFill="1" applyBorder="1" applyAlignment="1">
      <alignment horizontal="center" vertical="center" wrapText="1"/>
    </xf>
    <xf numFmtId="44" fontId="9" fillId="2" borderId="11" xfId="2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left" vertical="center" wrapText="1"/>
    </xf>
    <xf numFmtId="2" fontId="10" fillId="0" borderId="15" xfId="1" applyNumberFormat="1" applyFont="1" applyFill="1" applyBorder="1" applyAlignment="1">
      <alignment horizontal="center" vertical="center" wrapText="1"/>
    </xf>
    <xf numFmtId="4" fontId="8" fillId="0" borderId="15" xfId="0" applyNumberFormat="1" applyFont="1" applyBorder="1" applyAlignment="1">
      <alignment horizontal="center" vertical="center" wrapText="1"/>
    </xf>
    <xf numFmtId="44" fontId="9" fillId="0" borderId="15" xfId="2" applyFont="1" applyBorder="1" applyAlignment="1">
      <alignment horizontal="center" vertical="center" wrapText="1"/>
    </xf>
    <xf numFmtId="44" fontId="9" fillId="0" borderId="17" xfId="2" applyFont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49" fontId="10" fillId="3" borderId="23" xfId="0" applyNumberFormat="1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left" vertical="center" wrapText="1"/>
    </xf>
    <xf numFmtId="2" fontId="10" fillId="3" borderId="23" xfId="1" applyNumberFormat="1" applyFont="1" applyFill="1" applyBorder="1" applyAlignment="1">
      <alignment horizontal="center" vertical="center" wrapText="1"/>
    </xf>
    <xf numFmtId="4" fontId="8" fillId="3" borderId="23" xfId="0" applyNumberFormat="1" applyFont="1" applyFill="1" applyBorder="1" applyAlignment="1">
      <alignment horizontal="center" vertical="center" wrapText="1"/>
    </xf>
    <xf numFmtId="4" fontId="8" fillId="3" borderId="24" xfId="0" applyNumberFormat="1" applyFont="1" applyFill="1" applyBorder="1" applyAlignment="1">
      <alignment horizontal="center" vertical="center" wrapText="1"/>
    </xf>
    <xf numFmtId="44" fontId="9" fillId="3" borderId="15" xfId="2" applyFont="1" applyFill="1" applyBorder="1" applyAlignment="1">
      <alignment horizontal="center" vertical="center" wrapText="1"/>
    </xf>
    <xf numFmtId="44" fontId="9" fillId="3" borderId="17" xfId="2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2" fontId="8" fillId="0" borderId="15" xfId="1" applyNumberFormat="1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49" fontId="10" fillId="3" borderId="13" xfId="0" applyNumberFormat="1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left" vertical="center" wrapText="1"/>
    </xf>
    <xf numFmtId="2" fontId="10" fillId="3" borderId="13" xfId="1" applyNumberFormat="1" applyFont="1" applyFill="1" applyBorder="1" applyAlignment="1">
      <alignment horizontal="center" vertical="center" wrapText="1"/>
    </xf>
    <xf numFmtId="4" fontId="8" fillId="3" borderId="13" xfId="0" applyNumberFormat="1" applyFont="1" applyFill="1" applyBorder="1" applyAlignment="1">
      <alignment horizontal="center" vertical="center" wrapText="1"/>
    </xf>
    <xf numFmtId="4" fontId="8" fillId="3" borderId="14" xfId="0" applyNumberFormat="1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left" vertical="center" wrapText="1"/>
    </xf>
    <xf numFmtId="2" fontId="8" fillId="2" borderId="15" xfId="1" applyNumberFormat="1" applyFont="1" applyFill="1" applyBorder="1" applyAlignment="1">
      <alignment horizontal="center" vertical="center" wrapText="1"/>
    </xf>
    <xf numFmtId="4" fontId="8" fillId="2" borderId="15" xfId="0" applyNumberFormat="1" applyFont="1" applyFill="1" applyBorder="1" applyAlignment="1">
      <alignment horizontal="center" vertical="center" wrapText="1"/>
    </xf>
    <xf numFmtId="44" fontId="9" fillId="2" borderId="15" xfId="2" applyFont="1" applyFill="1" applyBorder="1" applyAlignment="1">
      <alignment horizontal="center" vertical="center" wrapText="1"/>
    </xf>
    <xf numFmtId="44" fontId="9" fillId="2" borderId="17" xfId="2" applyFont="1" applyFill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left" vertical="center" wrapText="1"/>
    </xf>
    <xf numFmtId="4" fontId="9" fillId="0" borderId="15" xfId="0" applyNumberFormat="1" applyFont="1" applyBorder="1" applyAlignment="1">
      <alignment horizontal="center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34" xfId="0" applyFont="1" applyBorder="1" applyAlignment="1">
      <alignment horizontal="right" vertical="center" wrapText="1"/>
    </xf>
    <xf numFmtId="44" fontId="6" fillId="0" borderId="35" xfId="2" applyFont="1" applyBorder="1" applyAlignment="1">
      <alignment horizontal="center" vertical="center" wrapText="1"/>
    </xf>
    <xf numFmtId="44" fontId="3" fillId="0" borderId="0" xfId="0" applyNumberFormat="1" applyFont="1"/>
    <xf numFmtId="0" fontId="6" fillId="0" borderId="0" xfId="0" applyFont="1" applyAlignment="1">
      <alignment horizontal="right" vertical="center" wrapText="1"/>
    </xf>
    <xf numFmtId="44" fontId="6" fillId="0" borderId="0" xfId="2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36" xfId="0" applyFont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19" xfId="0" applyFont="1" applyBorder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95250</xdr:rowOff>
        </xdr:from>
        <xdr:to>
          <xdr:col>1</xdr:col>
          <xdr:colOff>561975</xdr:colOff>
          <xdr:row>2</xdr:row>
          <xdr:rowOff>400050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45D5B1A7-D33E-4B1E-9826-63A1E0586D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Prefeitura/Aslfato%20Estrada%20Santa%20Cruz/2024/Planilha%20Or&#231;ament&#225;ria%20-%20Estrada%20Vicinal%20Sta%20Cruz%20-%201&#170;%20Etap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camentaria"/>
      <sheetName val="Composições"/>
      <sheetName val="BDI Onerado"/>
      <sheetName val="Cronograma  Físico Financeir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37A57-6AAB-481B-886C-87F676F8EDAE}">
  <sheetPr>
    <pageSetUpPr fitToPage="1"/>
  </sheetPr>
  <dimension ref="A1:K51"/>
  <sheetViews>
    <sheetView showGridLines="0" showZeros="0" tabSelected="1" zoomScaleNormal="100" zoomScaleSheetLayoutView="100" workbookViewId="0">
      <selection activeCell="L13" sqref="L13"/>
    </sheetView>
  </sheetViews>
  <sheetFormatPr defaultColWidth="9.140625" defaultRowHeight="12.75" x14ac:dyDescent="0.2"/>
  <cols>
    <col min="1" max="1" width="5.42578125" style="2" bestFit="1" customWidth="1"/>
    <col min="2" max="2" width="9.140625" style="2" customWidth="1"/>
    <col min="3" max="3" width="10.7109375" style="2" bestFit="1" customWidth="1"/>
    <col min="4" max="4" width="48" style="2" customWidth="1"/>
    <col min="5" max="5" width="9.140625" style="2"/>
    <col min="6" max="8" width="12.28515625" style="2" customWidth="1"/>
    <col min="9" max="9" width="13.28515625" style="2" bestFit="1" customWidth="1"/>
    <col min="10" max="10" width="9.140625" style="2"/>
    <col min="11" max="11" width="14.28515625" style="2" bestFit="1" customWidth="1"/>
    <col min="12" max="16384" width="9.140625" style="2"/>
  </cols>
  <sheetData>
    <row r="1" spans="1:9" ht="13.1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9.45" customHeight="1" x14ac:dyDescent="0.2">
      <c r="A2" s="1"/>
      <c r="B2" s="1"/>
      <c r="C2" s="1"/>
      <c r="D2" s="1"/>
      <c r="E2" s="1"/>
      <c r="F2" s="1"/>
      <c r="G2" s="1"/>
      <c r="H2" s="1"/>
      <c r="I2" s="1"/>
    </row>
    <row r="3" spans="1:9" ht="44.45" customHeight="1" thickBot="1" x14ac:dyDescent="0.25">
      <c r="A3" s="3"/>
      <c r="B3" s="3"/>
      <c r="C3" s="3"/>
      <c r="D3" s="3"/>
      <c r="E3" s="3"/>
      <c r="F3" s="3"/>
      <c r="G3" s="3"/>
      <c r="H3" s="3"/>
      <c r="I3" s="3"/>
    </row>
    <row r="4" spans="1:9" ht="13.5" thickBot="1" x14ac:dyDescent="0.25">
      <c r="A4" s="4" t="s">
        <v>1</v>
      </c>
      <c r="B4" s="5"/>
      <c r="C4" s="5"/>
      <c r="D4" s="5"/>
      <c r="E4" s="5"/>
      <c r="F4" s="5"/>
      <c r="G4" s="5"/>
      <c r="H4" s="5"/>
      <c r="I4" s="6"/>
    </row>
    <row r="5" spans="1:9" ht="13.5" thickBot="1" x14ac:dyDescent="0.25">
      <c r="A5" s="7"/>
      <c r="B5" s="7"/>
      <c r="C5" s="7"/>
      <c r="D5" s="7"/>
      <c r="E5" s="7"/>
      <c r="F5" s="7"/>
      <c r="G5" s="7"/>
      <c r="H5" s="7"/>
      <c r="I5" s="7"/>
    </row>
    <row r="6" spans="1:9" x14ac:dyDescent="0.2">
      <c r="A6" s="8" t="s">
        <v>2</v>
      </c>
      <c r="B6" s="9"/>
      <c r="C6" s="9"/>
      <c r="D6" s="9"/>
      <c r="E6" s="9"/>
      <c r="F6" s="10"/>
      <c r="G6" s="11" t="s">
        <v>3</v>
      </c>
      <c r="H6" s="12"/>
      <c r="I6" s="13"/>
    </row>
    <row r="7" spans="1:9" x14ac:dyDescent="0.2">
      <c r="A7" s="14" t="s">
        <v>4</v>
      </c>
      <c r="B7" s="15"/>
      <c r="C7" s="15"/>
      <c r="D7" s="15"/>
      <c r="E7" s="15"/>
      <c r="F7" s="16"/>
      <c r="G7" s="17" t="s">
        <v>5</v>
      </c>
      <c r="H7" s="18"/>
      <c r="I7" s="19"/>
    </row>
    <row r="8" spans="1:9" x14ac:dyDescent="0.2">
      <c r="A8" s="20" t="s">
        <v>6</v>
      </c>
      <c r="B8" s="21"/>
      <c r="C8" s="21"/>
      <c r="D8" s="21"/>
      <c r="E8" s="21"/>
      <c r="F8" s="22"/>
      <c r="G8" s="23" t="s">
        <v>7</v>
      </c>
      <c r="H8" s="24"/>
      <c r="I8" s="25"/>
    </row>
    <row r="9" spans="1:9" x14ac:dyDescent="0.2">
      <c r="A9" s="26" t="s">
        <v>8</v>
      </c>
      <c r="B9" s="27"/>
      <c r="C9" s="27"/>
      <c r="D9" s="27"/>
      <c r="E9" s="27"/>
      <c r="F9" s="28"/>
      <c r="G9" s="29" t="s">
        <v>9</v>
      </c>
      <c r="H9" s="30" t="s">
        <v>10</v>
      </c>
      <c r="I9" s="31" t="s">
        <v>11</v>
      </c>
    </row>
    <row r="10" spans="1:9" ht="13.5" customHeight="1" thickBot="1" x14ac:dyDescent="0.25">
      <c r="A10" s="32" t="s">
        <v>12</v>
      </c>
      <c r="B10" s="33"/>
      <c r="C10" s="33"/>
      <c r="D10" s="33"/>
      <c r="E10" s="33"/>
      <c r="F10" s="34"/>
      <c r="G10" s="35"/>
      <c r="H10" s="36" t="s">
        <v>13</v>
      </c>
      <c r="I10" s="37">
        <v>0.2135</v>
      </c>
    </row>
    <row r="11" spans="1:9" ht="13.5" thickBot="1" x14ac:dyDescent="0.25">
      <c r="A11" s="38"/>
      <c r="B11" s="38"/>
      <c r="C11" s="38"/>
      <c r="D11" s="38"/>
      <c r="E11" s="38"/>
      <c r="F11" s="38"/>
      <c r="G11" s="38"/>
      <c r="H11" s="38"/>
      <c r="I11" s="38"/>
    </row>
    <row r="12" spans="1:9" ht="39" thickBot="1" x14ac:dyDescent="0.25">
      <c r="A12" s="39" t="s">
        <v>14</v>
      </c>
      <c r="B12" s="40" t="s">
        <v>15</v>
      </c>
      <c r="C12" s="41" t="s">
        <v>16</v>
      </c>
      <c r="D12" s="41" t="s">
        <v>17</v>
      </c>
      <c r="E12" s="41" t="s">
        <v>18</v>
      </c>
      <c r="F12" s="41" t="s">
        <v>19</v>
      </c>
      <c r="G12" s="42" t="s">
        <v>20</v>
      </c>
      <c r="H12" s="42" t="s">
        <v>21</v>
      </c>
      <c r="I12" s="43" t="s">
        <v>22</v>
      </c>
    </row>
    <row r="13" spans="1:9" x14ac:dyDescent="0.2">
      <c r="A13" s="44">
        <v>1</v>
      </c>
      <c r="B13" s="45"/>
      <c r="C13" s="46"/>
      <c r="D13" s="47" t="s">
        <v>23</v>
      </c>
      <c r="E13" s="48"/>
      <c r="F13" s="49"/>
      <c r="G13" s="49"/>
      <c r="H13" s="50"/>
      <c r="I13" s="51"/>
    </row>
    <row r="14" spans="1:9" ht="22.5" x14ac:dyDescent="0.2">
      <c r="A14" s="52" t="s">
        <v>24</v>
      </c>
      <c r="B14" s="53" t="s">
        <v>25</v>
      </c>
      <c r="C14" s="54" t="s">
        <v>26</v>
      </c>
      <c r="D14" s="55" t="s">
        <v>23</v>
      </c>
      <c r="E14" s="56" t="s">
        <v>27</v>
      </c>
      <c r="F14" s="57">
        <v>1</v>
      </c>
      <c r="G14" s="57">
        <v>3513.2000000000003</v>
      </c>
      <c r="H14" s="58">
        <f>ROUND(G14+(G14*$I$10),2)</f>
        <v>4263.2700000000004</v>
      </c>
      <c r="I14" s="59">
        <f>ROUND((F14*H14),2)</f>
        <v>4263.2700000000004</v>
      </c>
    </row>
    <row r="15" spans="1:9" ht="13.5" thickBot="1" x14ac:dyDescent="0.25">
      <c r="A15" s="60"/>
      <c r="B15" s="61"/>
      <c r="C15" s="62"/>
      <c r="D15" s="63"/>
      <c r="E15" s="64"/>
      <c r="F15" s="65"/>
      <c r="G15" s="66">
        <v>0</v>
      </c>
      <c r="H15" s="67" t="s">
        <v>28</v>
      </c>
      <c r="I15" s="68">
        <f>SUM(I14:I14)</f>
        <v>4263.2700000000004</v>
      </c>
    </row>
    <row r="16" spans="1:9" x14ac:dyDescent="0.2">
      <c r="A16" s="44">
        <v>2</v>
      </c>
      <c r="B16" s="45"/>
      <c r="C16" s="46"/>
      <c r="D16" s="47" t="s">
        <v>29</v>
      </c>
      <c r="E16" s="48"/>
      <c r="F16" s="49"/>
      <c r="G16" s="49"/>
      <c r="H16" s="50"/>
      <c r="I16" s="51"/>
    </row>
    <row r="17" spans="1:9" ht="22.5" x14ac:dyDescent="0.2">
      <c r="A17" s="52" t="s">
        <v>30</v>
      </c>
      <c r="B17" s="53" t="s">
        <v>31</v>
      </c>
      <c r="C17" s="54">
        <v>103689</v>
      </c>
      <c r="D17" s="55" t="s">
        <v>32</v>
      </c>
      <c r="E17" s="56" t="s">
        <v>33</v>
      </c>
      <c r="F17" s="57">
        <v>4.5</v>
      </c>
      <c r="G17" s="57">
        <v>308.43</v>
      </c>
      <c r="H17" s="58">
        <f>ROUND(G17+(G17*$I$10),2)</f>
        <v>374.28</v>
      </c>
      <c r="I17" s="59">
        <f>ROUND((F17*H17),2)</f>
        <v>1684.26</v>
      </c>
    </row>
    <row r="18" spans="1:9" ht="45" x14ac:dyDescent="0.2">
      <c r="A18" s="52" t="s">
        <v>34</v>
      </c>
      <c r="B18" s="69" t="s">
        <v>35</v>
      </c>
      <c r="C18" s="54" t="s">
        <v>36</v>
      </c>
      <c r="D18" s="55" t="s">
        <v>37</v>
      </c>
      <c r="E18" s="70" t="s">
        <v>38</v>
      </c>
      <c r="F18" s="57">
        <v>1200</v>
      </c>
      <c r="G18" s="57">
        <v>3.56</v>
      </c>
      <c r="H18" s="58">
        <f>ROUND(G18+(G18*$I$10),2)</f>
        <v>4.32</v>
      </c>
      <c r="I18" s="59">
        <f>ROUND((F18*H18),2)</f>
        <v>5184</v>
      </c>
    </row>
    <row r="19" spans="1:9" ht="13.5" thickBot="1" x14ac:dyDescent="0.25">
      <c r="A19" s="60"/>
      <c r="B19" s="61"/>
      <c r="C19" s="62"/>
      <c r="D19" s="63"/>
      <c r="E19" s="64"/>
      <c r="F19" s="65"/>
      <c r="G19" s="66">
        <v>0</v>
      </c>
      <c r="H19" s="67" t="s">
        <v>28</v>
      </c>
      <c r="I19" s="68">
        <f>SUM(I17:I18)</f>
        <v>6868.26</v>
      </c>
    </row>
    <row r="20" spans="1:9" x14ac:dyDescent="0.2">
      <c r="A20" s="44">
        <v>3</v>
      </c>
      <c r="B20" s="45"/>
      <c r="C20" s="46"/>
      <c r="D20" s="47" t="s">
        <v>39</v>
      </c>
      <c r="E20" s="48"/>
      <c r="F20" s="49"/>
      <c r="G20" s="49"/>
      <c r="H20" s="50"/>
      <c r="I20" s="51"/>
    </row>
    <row r="21" spans="1:9" ht="33.75" x14ac:dyDescent="0.2">
      <c r="A21" s="52" t="s">
        <v>40</v>
      </c>
      <c r="B21" s="53" t="s">
        <v>31</v>
      </c>
      <c r="C21" s="54">
        <v>94281</v>
      </c>
      <c r="D21" s="55" t="s">
        <v>41</v>
      </c>
      <c r="E21" s="56" t="s">
        <v>42</v>
      </c>
      <c r="F21" s="57">
        <v>800</v>
      </c>
      <c r="G21" s="57">
        <v>44.78</v>
      </c>
      <c r="H21" s="58">
        <f>ROUND(G21+(G21*$I$10),2)</f>
        <v>54.34</v>
      </c>
      <c r="I21" s="59">
        <f>ROUND((F21*H21),2)</f>
        <v>43472</v>
      </c>
    </row>
    <row r="22" spans="1:9" x14ac:dyDescent="0.2">
      <c r="A22" s="71"/>
      <c r="B22" s="72"/>
      <c r="C22" s="73"/>
      <c r="D22" s="74"/>
      <c r="E22" s="75"/>
      <c r="F22" s="76"/>
      <c r="G22" s="77">
        <v>0</v>
      </c>
      <c r="H22" s="67" t="s">
        <v>28</v>
      </c>
      <c r="I22" s="68">
        <f>SUM(I21:I21)</f>
        <v>43472</v>
      </c>
    </row>
    <row r="23" spans="1:9" x14ac:dyDescent="0.2">
      <c r="A23" s="78">
        <v>4</v>
      </c>
      <c r="B23" s="79"/>
      <c r="C23" s="80"/>
      <c r="D23" s="81" t="s">
        <v>43</v>
      </c>
      <c r="E23" s="82"/>
      <c r="F23" s="83"/>
      <c r="G23" s="83">
        <v>0</v>
      </c>
      <c r="H23" s="84"/>
      <c r="I23" s="85"/>
    </row>
    <row r="24" spans="1:9" ht="22.5" x14ac:dyDescent="0.2">
      <c r="A24" s="53" t="s">
        <v>44</v>
      </c>
      <c r="B24" s="53" t="s">
        <v>31</v>
      </c>
      <c r="C24" s="53">
        <v>100576</v>
      </c>
      <c r="D24" s="55" t="s">
        <v>45</v>
      </c>
      <c r="E24" s="70" t="s">
        <v>33</v>
      </c>
      <c r="F24" s="57">
        <v>3040</v>
      </c>
      <c r="G24" s="57">
        <v>2.5</v>
      </c>
      <c r="H24" s="58">
        <f t="shared" ref="H24:H36" si="0">ROUND(G24+(G24*$I$10),2)</f>
        <v>3.03</v>
      </c>
      <c r="I24" s="59">
        <f>ROUND((F24*H24),2)</f>
        <v>9211.2000000000007</v>
      </c>
    </row>
    <row r="25" spans="1:9" ht="22.5" x14ac:dyDescent="0.2">
      <c r="A25" s="53" t="s">
        <v>46</v>
      </c>
      <c r="B25" s="53" t="s">
        <v>47</v>
      </c>
      <c r="C25" s="54">
        <v>4011256</v>
      </c>
      <c r="D25" s="86" t="s">
        <v>48</v>
      </c>
      <c r="E25" s="70" t="s">
        <v>38</v>
      </c>
      <c r="F25" s="87">
        <v>608</v>
      </c>
      <c r="G25" s="57">
        <v>79.180000000000007</v>
      </c>
      <c r="H25" s="58">
        <f t="shared" si="0"/>
        <v>96.08</v>
      </c>
      <c r="I25" s="59">
        <f>ROUND((F25*H25),2)</f>
        <v>58416.639999999999</v>
      </c>
    </row>
    <row r="26" spans="1:9" ht="33.75" x14ac:dyDescent="0.2">
      <c r="A26" s="53" t="s">
        <v>49</v>
      </c>
      <c r="B26" s="53" t="s">
        <v>31</v>
      </c>
      <c r="C26" s="53">
        <v>95875</v>
      </c>
      <c r="D26" s="55" t="s">
        <v>50</v>
      </c>
      <c r="E26" s="70" t="s">
        <v>51</v>
      </c>
      <c r="F26" s="57">
        <v>1036.83</v>
      </c>
      <c r="G26" s="57">
        <v>2.4500000000000002</v>
      </c>
      <c r="H26" s="58">
        <f t="shared" si="0"/>
        <v>2.97</v>
      </c>
      <c r="I26" s="59">
        <f t="shared" ref="I26:I36" si="1">ROUND((F26*H26),2)</f>
        <v>3079.39</v>
      </c>
    </row>
    <row r="27" spans="1:9" ht="22.5" x14ac:dyDescent="0.2">
      <c r="A27" s="53" t="s">
        <v>52</v>
      </c>
      <c r="B27" s="53" t="s">
        <v>31</v>
      </c>
      <c r="C27" s="53">
        <v>93588</v>
      </c>
      <c r="D27" s="55" t="s">
        <v>53</v>
      </c>
      <c r="E27" s="70" t="s">
        <v>51</v>
      </c>
      <c r="F27" s="57">
        <v>5017.22</v>
      </c>
      <c r="G27" s="57">
        <v>3.09</v>
      </c>
      <c r="H27" s="58">
        <f t="shared" si="0"/>
        <v>3.75</v>
      </c>
      <c r="I27" s="59">
        <f t="shared" si="1"/>
        <v>18814.580000000002</v>
      </c>
    </row>
    <row r="28" spans="1:9" x14ac:dyDescent="0.2">
      <c r="A28" s="53" t="s">
        <v>54</v>
      </c>
      <c r="B28" s="53" t="s">
        <v>47</v>
      </c>
      <c r="C28" s="53">
        <v>4011351</v>
      </c>
      <c r="D28" s="55" t="s">
        <v>55</v>
      </c>
      <c r="E28" s="70" t="s">
        <v>33</v>
      </c>
      <c r="F28" s="57">
        <v>2800</v>
      </c>
      <c r="G28" s="57">
        <v>0.37</v>
      </c>
      <c r="H28" s="58">
        <f t="shared" si="0"/>
        <v>0.45</v>
      </c>
      <c r="I28" s="59">
        <f t="shared" si="1"/>
        <v>1260</v>
      </c>
    </row>
    <row r="29" spans="1:9" x14ac:dyDescent="0.2">
      <c r="A29" s="53" t="s">
        <v>56</v>
      </c>
      <c r="B29" s="53" t="s">
        <v>47</v>
      </c>
      <c r="C29" s="53" t="s">
        <v>57</v>
      </c>
      <c r="D29" s="55" t="s">
        <v>58</v>
      </c>
      <c r="E29" s="70" t="s">
        <v>59</v>
      </c>
      <c r="F29" s="57">
        <v>3.36</v>
      </c>
      <c r="G29" s="57">
        <v>4693.09</v>
      </c>
      <c r="H29" s="58">
        <f t="shared" si="0"/>
        <v>5695.06</v>
      </c>
      <c r="I29" s="59">
        <f t="shared" si="1"/>
        <v>19135.400000000001</v>
      </c>
    </row>
    <row r="30" spans="1:9" ht="33.75" x14ac:dyDescent="0.2">
      <c r="A30" s="53" t="s">
        <v>60</v>
      </c>
      <c r="B30" s="53" t="s">
        <v>31</v>
      </c>
      <c r="C30" s="53">
        <v>102330</v>
      </c>
      <c r="D30" s="55" t="s">
        <v>61</v>
      </c>
      <c r="E30" s="70" t="s">
        <v>62</v>
      </c>
      <c r="F30" s="57">
        <v>100.8</v>
      </c>
      <c r="G30" s="57">
        <v>1.39</v>
      </c>
      <c r="H30" s="58">
        <f t="shared" si="0"/>
        <v>1.69</v>
      </c>
      <c r="I30" s="59">
        <f t="shared" si="1"/>
        <v>170.35</v>
      </c>
    </row>
    <row r="31" spans="1:9" ht="33.75" x14ac:dyDescent="0.2">
      <c r="A31" s="53" t="s">
        <v>63</v>
      </c>
      <c r="B31" s="53" t="s">
        <v>31</v>
      </c>
      <c r="C31" s="53">
        <v>102331</v>
      </c>
      <c r="D31" s="55" t="s">
        <v>64</v>
      </c>
      <c r="E31" s="70" t="s">
        <v>62</v>
      </c>
      <c r="F31" s="57">
        <f>F29*341</f>
        <v>1145.76</v>
      </c>
      <c r="G31" s="57">
        <v>0.54</v>
      </c>
      <c r="H31" s="58">
        <f t="shared" si="0"/>
        <v>0.66</v>
      </c>
      <c r="I31" s="59">
        <f t="shared" si="1"/>
        <v>756.2</v>
      </c>
    </row>
    <row r="32" spans="1:9" x14ac:dyDescent="0.2">
      <c r="A32" s="53" t="s">
        <v>65</v>
      </c>
      <c r="B32" s="53" t="s">
        <v>47</v>
      </c>
      <c r="C32" s="53">
        <v>4011353</v>
      </c>
      <c r="D32" s="55" t="s">
        <v>66</v>
      </c>
      <c r="E32" s="70" t="s">
        <v>33</v>
      </c>
      <c r="F32" s="57">
        <f>F28</f>
        <v>2800</v>
      </c>
      <c r="G32" s="57">
        <v>0.28000000000000003</v>
      </c>
      <c r="H32" s="58">
        <f t="shared" si="0"/>
        <v>0.34</v>
      </c>
      <c r="I32" s="59">
        <f t="shared" si="1"/>
        <v>952</v>
      </c>
    </row>
    <row r="33" spans="1:11" ht="13.9" customHeight="1" x14ac:dyDescent="0.2">
      <c r="A33" s="53" t="s">
        <v>67</v>
      </c>
      <c r="B33" s="53" t="s">
        <v>47</v>
      </c>
      <c r="C33" s="53" t="s">
        <v>68</v>
      </c>
      <c r="D33" s="55" t="s">
        <v>69</v>
      </c>
      <c r="E33" s="70" t="s">
        <v>59</v>
      </c>
      <c r="F33" s="57">
        <v>1.26</v>
      </c>
      <c r="G33" s="57">
        <v>2701</v>
      </c>
      <c r="H33" s="58">
        <f t="shared" si="0"/>
        <v>3277.66</v>
      </c>
      <c r="I33" s="59">
        <f t="shared" si="1"/>
        <v>4129.8500000000004</v>
      </c>
    </row>
    <row r="34" spans="1:11" ht="22.5" x14ac:dyDescent="0.2">
      <c r="A34" s="53" t="s">
        <v>70</v>
      </c>
      <c r="B34" s="53" t="s">
        <v>31</v>
      </c>
      <c r="C34" s="53">
        <v>100985</v>
      </c>
      <c r="D34" s="55" t="s">
        <v>71</v>
      </c>
      <c r="E34" s="70" t="s">
        <v>38</v>
      </c>
      <c r="F34" s="57">
        <f>F32*0.04</f>
        <v>112</v>
      </c>
      <c r="G34" s="57">
        <v>7.51</v>
      </c>
      <c r="H34" s="58">
        <f t="shared" si="0"/>
        <v>9.11</v>
      </c>
      <c r="I34" s="59">
        <f t="shared" si="1"/>
        <v>1020.32</v>
      </c>
    </row>
    <row r="35" spans="1:11" ht="33.75" x14ac:dyDescent="0.2">
      <c r="A35" s="53" t="s">
        <v>72</v>
      </c>
      <c r="B35" s="53" t="s">
        <v>31</v>
      </c>
      <c r="C35" s="53">
        <v>95875</v>
      </c>
      <c r="D35" s="55" t="s">
        <v>50</v>
      </c>
      <c r="E35" s="70" t="s">
        <v>51</v>
      </c>
      <c r="F35" s="57">
        <f>F34*28.1</f>
        <v>3147.2000000000003</v>
      </c>
      <c r="G35" s="57">
        <v>2.4500000000000002</v>
      </c>
      <c r="H35" s="58">
        <f t="shared" si="0"/>
        <v>2.97</v>
      </c>
      <c r="I35" s="59">
        <f t="shared" si="1"/>
        <v>9347.18</v>
      </c>
    </row>
    <row r="36" spans="1:11" ht="56.25" x14ac:dyDescent="0.2">
      <c r="A36" s="53" t="s">
        <v>73</v>
      </c>
      <c r="B36" s="53" t="s">
        <v>35</v>
      </c>
      <c r="C36" s="53" t="s">
        <v>74</v>
      </c>
      <c r="D36" s="55" t="s">
        <v>75</v>
      </c>
      <c r="E36" s="70" t="s">
        <v>38</v>
      </c>
      <c r="F36" s="57">
        <f>F34</f>
        <v>112</v>
      </c>
      <c r="G36" s="57">
        <v>1612.1</v>
      </c>
      <c r="H36" s="58">
        <f t="shared" si="0"/>
        <v>1956.28</v>
      </c>
      <c r="I36" s="59">
        <f t="shared" si="1"/>
        <v>219103.35999999999</v>
      </c>
    </row>
    <row r="37" spans="1:11" ht="13.5" thickBot="1" x14ac:dyDescent="0.25">
      <c r="A37" s="71"/>
      <c r="B37" s="72"/>
      <c r="C37" s="73"/>
      <c r="D37" s="74"/>
      <c r="E37" s="75"/>
      <c r="F37" s="76"/>
      <c r="G37" s="77">
        <v>0</v>
      </c>
      <c r="H37" s="67" t="s">
        <v>28</v>
      </c>
      <c r="I37" s="68">
        <f>SUM(I24:I36)</f>
        <v>345396.47</v>
      </c>
    </row>
    <row r="38" spans="1:11" ht="13.5" thickBot="1" x14ac:dyDescent="0.25">
      <c r="A38" s="88" t="s">
        <v>76</v>
      </c>
      <c r="B38" s="89"/>
      <c r="C38" s="89"/>
      <c r="D38" s="89"/>
      <c r="E38" s="89"/>
      <c r="F38" s="89"/>
      <c r="G38" s="89"/>
      <c r="H38" s="90"/>
      <c r="I38" s="91">
        <f>SUM(I15,I19,I22,I37)</f>
        <v>400000</v>
      </c>
      <c r="K38" s="92"/>
    </row>
    <row r="39" spans="1:11" x14ac:dyDescent="0.2">
      <c r="A39" s="93"/>
      <c r="B39" s="93"/>
      <c r="C39" s="93"/>
      <c r="D39" s="93"/>
      <c r="E39" s="93"/>
      <c r="F39" s="93"/>
      <c r="G39" s="93"/>
      <c r="H39" s="93"/>
      <c r="I39" s="94"/>
    </row>
    <row r="40" spans="1:11" x14ac:dyDescent="0.2">
      <c r="A40" s="93"/>
      <c r="B40" s="93"/>
      <c r="C40" s="93"/>
      <c r="D40" s="93"/>
      <c r="E40" s="93"/>
      <c r="F40" s="93"/>
      <c r="G40" s="93"/>
      <c r="H40" s="93"/>
      <c r="I40" s="94"/>
    </row>
    <row r="41" spans="1:11" x14ac:dyDescent="0.2">
      <c r="A41" s="95"/>
      <c r="B41" s="95"/>
      <c r="C41" s="95"/>
      <c r="D41" s="95"/>
      <c r="E41" s="95"/>
      <c r="F41" s="95"/>
      <c r="G41" s="95"/>
      <c r="H41" s="95"/>
      <c r="I41" s="96"/>
    </row>
    <row r="42" spans="1:11" x14ac:dyDescent="0.2">
      <c r="A42" s="97"/>
      <c r="B42" s="97"/>
      <c r="C42" s="97"/>
      <c r="D42" s="97"/>
      <c r="E42" s="97"/>
      <c r="F42" s="97"/>
      <c r="G42" s="97"/>
      <c r="H42" s="97"/>
      <c r="I42" s="97"/>
    </row>
    <row r="43" spans="1:11" x14ac:dyDescent="0.2">
      <c r="A43" s="97"/>
      <c r="B43" s="97"/>
      <c r="C43" s="98"/>
      <c r="D43" s="98"/>
      <c r="E43" s="97"/>
      <c r="F43" s="99" t="s">
        <v>77</v>
      </c>
      <c r="G43" s="98"/>
      <c r="H43" s="100"/>
      <c r="I43" s="97"/>
    </row>
    <row r="44" spans="1:11" x14ac:dyDescent="0.2">
      <c r="A44" s="101"/>
      <c r="B44" s="101"/>
      <c r="C44" s="102" t="s">
        <v>78</v>
      </c>
      <c r="D44" s="102"/>
      <c r="E44" s="101"/>
      <c r="F44" s="103" t="s">
        <v>79</v>
      </c>
      <c r="G44" s="103"/>
      <c r="H44" s="104"/>
      <c r="I44" s="101"/>
    </row>
    <row r="50" spans="1:9" x14ac:dyDescent="0.2">
      <c r="A50" s="97"/>
      <c r="B50" s="97"/>
      <c r="C50" s="98"/>
      <c r="D50" s="98"/>
      <c r="E50" s="97"/>
      <c r="F50" s="105"/>
      <c r="G50" s="105"/>
      <c r="H50" s="100"/>
      <c r="I50" s="97"/>
    </row>
    <row r="51" spans="1:9" x14ac:dyDescent="0.2">
      <c r="A51" s="101"/>
      <c r="B51" s="101"/>
      <c r="C51" s="106" t="s">
        <v>80</v>
      </c>
      <c r="D51" s="102"/>
      <c r="E51" s="101"/>
      <c r="F51" s="103"/>
      <c r="G51" s="103"/>
      <c r="H51" s="104"/>
      <c r="I51" s="101"/>
    </row>
  </sheetData>
  <mergeCells count="20">
    <mergeCell ref="C51:D51"/>
    <mergeCell ref="F51:G51"/>
    <mergeCell ref="C43:D43"/>
    <mergeCell ref="F43:G43"/>
    <mergeCell ref="C44:D44"/>
    <mergeCell ref="F44:G44"/>
    <mergeCell ref="C50:D50"/>
    <mergeCell ref="F50:G50"/>
    <mergeCell ref="A8:F8"/>
    <mergeCell ref="A9:F9"/>
    <mergeCell ref="G9:G10"/>
    <mergeCell ref="A10:F10"/>
    <mergeCell ref="A11:I11"/>
    <mergeCell ref="A38:H38"/>
    <mergeCell ref="A1:I3"/>
    <mergeCell ref="A4:I4"/>
    <mergeCell ref="A6:F6"/>
    <mergeCell ref="G6:I6"/>
    <mergeCell ref="A7:F7"/>
    <mergeCell ref="G7:I7"/>
  </mergeCells>
  <printOptions horizontalCentered="1"/>
  <pageMargins left="0.47244094488188981" right="0.19685039370078741" top="0.59055118110236227" bottom="0.39370078740157483" header="0" footer="0"/>
  <pageSetup paperSize="9" scale="74" fitToHeight="0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_ClipArt_Gallery" shapeId="1025" r:id="rId4">
          <objectPr defaultSize="0" autoPict="0" r:id="rId5">
            <anchor moveWithCells="1" sizeWithCells="1">
              <from>
                <xdr:col>0</xdr:col>
                <xdr:colOff>133350</xdr:colOff>
                <xdr:row>0</xdr:row>
                <xdr:rowOff>95250</xdr:rowOff>
              </from>
              <to>
                <xdr:col>1</xdr:col>
                <xdr:colOff>561975</xdr:colOff>
                <xdr:row>2</xdr:row>
                <xdr:rowOff>400050</xdr:rowOff>
              </to>
            </anchor>
          </objectPr>
        </oleObject>
      </mc:Choice>
      <mc:Fallback>
        <oleObject progId="MS_ClipArt_Gallery" shapeId="1025" r:id="rId4"/>
      </mc:Fallback>
    </mc:AlternateContent>
  </oleObjects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2URHjKxsLrmVtiW8/4xUJnGsjVvUgKLhrdK+VXFY+n0=</DigestValue>
    </Reference>
    <Reference Type="http://www.w3.org/2000/09/xmldsig#Object" URI="#idOfficeObject">
      <DigestMethod Algorithm="http://www.w3.org/2001/04/xmlenc#sha256"/>
      <DigestValue>Dd7pzvPKeO8hJdzD7EU/CaOzA9YvsHaMgN7Tf+VmwkY=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WuhjjkS5LPKTzcqYuEVgE+4llXbNujaxakl9lPc7CN0=</DigestValue>
    </Reference>
  </SignedInfo>
  <SignatureValue>Cl4d1oyvUCP8tODBgQSn+F7guaNqzfp4qnRrkczbbq5BBrHVHPy1+9D5NQBjkZpPRR1AhkVCE1TN
vzoh5hIEdTYXOtKY4K6Ggn63dbLw0xGojXdBaar3/bF85ptiLWIFJLjpbg5Do3X1MFMPLoN9eOLN
8eoSJkafOGfFsjgXj57Dqh5Aof61PiKN5IiFjRroT1i4M8pMIOm7mg6sjWD4XKpmg7bkIuZihoCU
AixtesL84VgZxX+6a+zkli/HU2NDc8lwdRPMuJBLMkZzOVXhS5uORUKhLB2Y4Rb5qJTaQFg46eyk
CKZ473HmkjJHCc62+B/HH+pRnm7UjnxYnx2J7g==</SignatureValue>
  <KeyInfo>
    <X509Data>
      <X509Certificate>MIIHAzCCBOugAwIBAgIIfg4jBSJBY4MwDQYJKoZIhvcNAQELBQAwWTELMAkGA1UEBhMCQlIxEzARBgNVBAoTCklDUC1CcmFzaWwxFTATBgNVBAsTDEFDIFNPTFVUSSB2NTEeMBwGA1UEAxMVQUMgU09MVVRJIE11bHRpcGxhIHY1MB4XDTIzMDUyMjE0MzMwMFoXDTI2MDUyMjE0MzMwMFowgb0xCzAJBgNVBAYTAkJSMRMwEQYDVQQKEwpJQ1AtQnJhc2lsMR4wHAYDVQQLExVBQyBTT0xVVEkgTXVsdGlwbGEgdjUxFzAVBgNVBAsTDjE4Nzk5ODk3MDAwMTIwMRkwFwYDVQQLExBWaWRlb2NvbmZlcmVuY2lhMRowGAYDVQQLExFDZXJ0aWZpY2FkbyBQRiBBMzEpMCcGA1UEAxMgTUFUSEVVUyBBTFZFUyBEVUFSVEU6MDE2MTAxMDI2MTQwggEiMA0GCSqGSIb3DQEBAQUAA4IBDwAwggEKAoIBAQDWPFTy590NP1iyXZJ2JTcaO4Hy53k+OVFefbaRxRzXJ8y9P8sD+KaINOxE/SOliFY64FEGlgy4I06dXNFTzYPMAnkdWrxF07Ztte28ejgE03W+/dKRT1MJ8cN/Li6+jyN6p13kFbRWT1ZbALd5o0W1QW8dI7bdju8uh4f7h2zf8VyLezVAhjEYZhbwZSaFTfajW/YyYT27WQffGFuBJPHETI+/l+oOD7YZkGvcvLdm0Ay9+uoIHBYw7NF5b/g3g5HTT0RWiiKPExEul3sngUsUtwVWWO7IhUEgsi6YHAYCUXaXf+PMuvBAz+uMEh0oKpnWAcNnnbHlDTJjlfKDMkP3AgMBAAGjggJoMIICZDAJBgNVHRMEAjAAMB8GA1UdIwQYMBaAFMVS7SWACd+cgsifR8bdtF8x3bmxMFQGCCsGAQUFBwEBBEgwRjBEBggrBgEFBQcwAoY4aHR0cDovL2NjZC5hY3NvbHV0aS5jb20uYnIvbGNyL2FjLXNvbHV0aS1tdWx0aXBsYS12NS5wN2IwgZcGA1UdEQSBjzCBjIEXbWR1YXJ0ZS5lbmdAaG90bWFpbC5jb22gOAYFYEwBAwGgLxMtMzAwODE5OTIwMTYxMDEwMjYxNDAwMDAwMDAwMDAwMDAwMDAwMDAwMDAwMDAwoBcGBWBMAQMGoA4TDDAwMDAwMDAwMDAwMKAeBgVgTAEDBaAVExMwMDAwMDAwMDAwMDAwMDAwMDAwMF0GA1UdIARWMFQwUgYGYEwBAgMlMEgwRgYIKwYBBQUHAgEWOmh0dHA6Ly9jY2QuYWNzb2x1dGkuY29tLmJyL2RvY3MvZHBjLWFjLXNvbHV0aS1tdWx0aXBsYS5wZGYwKQYDVR0lBCIwIAYIKwYBBQUHAwIGCCsGAQUFBwMEBgorBgEEAYI3FAICMIGMBgNVHR8EgYQwgYEwPqA8oDqGOGh0dHA6Ly9jY2QuYWNzb2x1dGkuY29tLmJyL2xjci9hYy1zb2x1dGktbXVsdGlwbGEtdjUuY3JsMD+gPaA7hjlodHRwOi8vY2NkMi5hY3NvbHV0aS5jb20uYnIvbGNyL2FjLXNvbHV0aS1tdWx0aXBsYS12NS5jcmwwHQYDVR0OBBYEFK3OZzBxP8UIC1AtxPcc0faVioQQMA4GA1UdDwEB/wQEAwIF4DANBgkqhkiG9w0BAQsFAAOCAgEAJiu60ur6z0ONjeU1DfqSjpCvHghvYLvGWwrBlWwgD98EywWbrZttceTWMJR4WWbC1p4TLK9UoaT8tfxJdzPMVqWHZ3rUa4mANduwU/Vv9cT+ikwW/4A4J3KiC3yKdN1oPSneYNu+mbXlyl7A9sdAFzhqA2P6vMkBwGDRHxN8LdHAZAMCbJlRXSD0fGTwYvUyuccGDHWvyTg44pPktlNNbVVhcm3Ax59v0GarpLJ1PLF+kxdaIjQUUz5mc3wTlKFFSYw0oBGQZo2L3//n8w+L1H0DF5mv/5aDprTGh+EqYd6ehmAZU6/lv0P4t46AyNb0wq61gxYFiuQixstRlCKfUUJJcnzC6m4NggkMs18SssJOFZVuX45Hv1/ihzID5lXs/obliiXZNncL3S5Ek5EVo2sQ7ducQG12LUn44TwaxyNJUfNG7qjDveG09XEf0WGulrgq1grd7XLy6/XZnM8Wr0uxeR6YNhEt0vi7kvZRRpF/3iee/gBxsYSWxPBqGcNv5N9orJHj+lbvO4fOE6il/NiQiupOXuae2oEmDzbnUROCQGowksaR9gHJnPXjmMGc7VNJsQtDpILppU7Bh0MhgeufAuXk71ltx6taIAl2yFarSF/XHk786BspeQfaPM38s4afCwrCKNKUtN0oSiZZKQO0bxuOuLdBr35nawAsCJc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UWT6/LjEjB/AwVgZ9knweCsO94tYoJdKkD1WK58wc1k=</DigestValue>
      </Reference>
      <Reference URI="/xl/calcChain.xml?ContentType=application/vnd.openxmlformats-officedocument.spreadsheetml.calcChain+xml">
        <DigestMethod Algorithm="http://www.w3.org/2001/04/xmlenc#sha256"/>
        <DigestValue>IjH83cNSEsjaSweC4/hQeJmGlQMeXyluo9kwOvkiLiw=</DigestValue>
      </Reference>
      <Reference URI="/xl/drawings/_rels/vmlDrawing1.v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/EhOnSGw8aZYRisqJWZA0AbIlKt9vRB5y8T6HemDKmA=</DigestValue>
      </Reference>
      <Reference URI="/xl/drawings/vmlDrawing1.vml?ContentType=application/vnd.openxmlformats-officedocument.vmlDrawing">
        <DigestMethod Algorithm="http://www.w3.org/2001/04/xmlenc#sha256"/>
        <DigestValue>hWsG5rxXSFfJlcO320TjIz6+V9mqQqXaKuLmFulY6YM=</DigestValue>
      </Reference>
      <Reference URI="/xl/embeddings/oleObject1.bin?ContentType=application/vnd.openxmlformats-officedocument.oleObject">
        <DigestMethod Algorithm="http://www.w3.org/2001/04/xmlenc#sha256"/>
        <DigestValue>AhHI8gCwWfroVXdU2kjZQFrRjC5rDSntkr/P6dsm2kE=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OwYI4QTC5tpv2/xvNW5su8YcdA/NgLgPhP2UKmQue8A=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TqVk6Hqa4L0QEFwg4Xy76ueXZdVLNYfWMsKCL3YqAGQ=</DigestValue>
      </Reference>
      <Reference URI="/xl/media/image1.png?ContentType=image/png">
        <DigestMethod Algorithm="http://www.w3.org/2001/04/xmlenc#sha256"/>
        <DigestValue>BXHAMEBfmo3W28SzhJ6wDhwLJ/jF0WUioxE6WKjMTT8=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TaA6KX/SRWPpmiasS8KGCRFI/mFTpQlGqiM07LbibG8=</DigestValue>
      </Reference>
      <Reference URI="/xl/sharedStrings.xml?ContentType=application/vnd.openxmlformats-officedocument.spreadsheetml.sharedStrings+xml">
        <DigestMethod Algorithm="http://www.w3.org/2001/04/xmlenc#sha256"/>
        <DigestValue>OOTTeFRaxwXYuT94nSR+G9N8Z0xaUUR/Jm6FeO+VUqg=</DigestValue>
      </Reference>
      <Reference URI="/xl/styles.xml?ContentType=application/vnd.openxmlformats-officedocument.spreadsheetml.styles+xml">
        <DigestMethod Algorithm="http://www.w3.org/2001/04/xmlenc#sha256"/>
        <DigestValue>SCQ57e6Kn++yLHxX3jlUqjOVfB4VP5TsQOAD5C6nUTE=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OfsmQGoejBRXHQqG3ha2f0nLYw9s9w1He5LF104gAyM=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6EU8pGb7/4r7serPHOTaQDMo05G1yp9FUfo+hetbYfU=</DigestValue>
      </Reference>
      <Reference URI="/xl/worksheets/sheet1.xml?ContentType=application/vnd.openxmlformats-officedocument.spreadsheetml.worksheet+xml">
        <DigestMethod Algorithm="http://www.w3.org/2001/04/xmlenc#sha256"/>
        <DigestValue>53iWxn/pqMWGOr56ZRVk00ZPfvC0ZPKTOpn8SMzlKts=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2024-07-18T12:09:35Z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16.0.13801/22</OfficeVersion>
          <ApplicationVersion>16.0.13801</ApplicationVersion>
          <Monitors>1</Monitors>
          <HorizontalResolution>1600</HorizontalResolution>
          <VerticalResolution>900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2024-07-18T12:09:35Z</xd:SigningTime>
          <xd:SigningCertificate>
            <xd:Cert>
              <xd:CertDigest>
                <DigestMethod Algorithm="http://www.w3.org/2001/04/xmlenc#sha256"/>
                <DigestValue>vTkaX2JM+9VhrJDW+S1XoBOwiCwYVlOOXO7BOWe1IJk=</DigestValue>
              </xd:CertDigest>
              <xd:IssuerSerial>
                <X509IssuerName>CN=AC SOLUTI Multipla v5, OU=AC SOLUTI v5, O=ICP-Brasil, C=BR</X509IssuerName>
                <X509SerialNumber>9083236003409388419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  <xd:SignedDataObjectProperties>
          <xd:CommitmentTypeIndication>
            <xd:CommitmentTypeId>
              <xd:Identifier>http://uri.etsi.org/01903/v1.2.2#ProofOfOrigin</xd:Identifier>
              <xd:Description>Criou e aprovou este documento</xd:Description>
            </xd:CommitmentTypeId>
            <xd:AllSignedDataObjects/>
          </xd:CommitmentTypeIndication>
        </xd:SignedDataObjectProperties>
      </xd:SignedProperties>
      <xd:UnsignedProperties>
        <xd:UnsignedSignatureProperties>
          <xd:CertificateValues>
            <xd:EncapsulatedX509Certificate>MIIHFjCCBP6gAwIBAgIBDDANBgkqhkiG9w0BAQ0FADBvMQswCQYDVQQGEwJCUjETMBEGA1UEChMKSUNQLUJyYXNpbDE0MDIGA1UECxMrQXV0b3JpZGFkZSBDZXJ0aWZpY2Fkb3JhIFJhaXogQnJhc2lsZWlyYSB2NTEVMBMGA1UEAxMMQUMgU09MVVRJIHY1MB4XDTE5MDIwNTE0MzQ1NloXDTI5MDMwMjExNTg1OVowWTELMAkGA1UEBhMCQlIxEzARBgNVBAoTCklDUC1CcmFzaWwxFTATBgNVBAsTDEFDIFNPTFVUSSB2NTEeMBwGA1UEAxMVQUMgU09MVVRJIE11bHRpcGxhIHY1MIICIjANBgkqhkiG9w0BAQEFAAOCAg8AMIICCgKCAgEAuIIdPZR/Ntz47joJvl7bf95r1gdFRBMo+evFua6ExWPPifqy6/gO97XvtjJuMdJIYqExiijS0STmUP2Sq1BDOz8VkpTBAzF6wiDMX4224uWn7ndK8J3BmOWzmIj4Lfk+lFNbwIYSeJ6/C6TSwcZpqQy6NOhLW3eOIr+EWdJFEiyr2yU0hzSRvDtdmpl2DzntlUO+5pgM5YD5GR/YxsrrycCV10ZSXN7BJLGIVZAg0BBc5d8/QYBqzk7FKdviRi2k79XV+feH1UzpUaOD2s/fTQqqhDDaNEbd+LpP9pVeuB/xxuSK70SDDWFoaKP4dqxgDBEZIAPUOJ9aIFiVUFJxNPTBgQVTb5mdKknLywVCMPA8Nf88iv1gEk3wZq3y4kyJddg5UrIVnY2xzoG3z61/N93ty1B7Inpm3D917bvuLXaYcGfDGyPYSKXITc8yvdB8FuUW3C3ugTUxU7IywrP0M58jGYXbEWotHG1CwDwureKRVaYnzt062NDYOha7r88bXD4FymU4ieMyYN/SX0VviCXnzG+x4lWYwj+r29gSZ2LBSAe3q5MePTRkU3V25Fopm7olQka7zpuKTN7ITFQWJ78yhKEdcUEAsTB03BhAPXdJ0iUjoPzFIdUZAtfa4KP/C/YODMo/oY9ru/OrOoOixte8koyHAbQube9OFZ7ATNsCAwEAAaOCAdEwggHNMB0GA1UdDgQWBBTFUu0lgAnfnILIn0fG3bRfMd25sTAPBgNVHRMBAf8EBTADAQH/MB8GA1UdIwQYMBaAFErHl9y4Wa0KBztHVSbf1bInrnpxMIHvBgNVHSAEgecwgeQwSgYGYEwBAgEmMEAwPgYIKwYBBQUHAgEWMmh0dHBzOi8vY2NkLmFjc29sdXRpLmNvbS5ici9kb2NzL2RwYy1hYy1zb2x1dGkucGRmMEoGBmBMAQIEDzBAMD4GCCsGAQUFBwIBFjJodHRwczovL2NjZC5hY3NvbHV0aS5jb20uYnIvZG9jcy9kcGMtYWMtc29sdXRpLnBkZjBKBgZgTAECAyU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LRfV/fT9jlFPGFrAa1Hnri1WgOlG9dhBL2orVahlkeS4NXe2FyT8VbOmhOkWGsHoCd7jwly7v5Q1CMo3Uw92E8akgqtbXj9kTXB80tSDctkIC++eAilOJCFMYomK5/X8TjVwj9KSnWRgXihEd+Hc/bowV7nIe3B6Ebs+C2VoVkkMT6qT/TqafrmIH9uJfvKWuOWtGv4RLNTg6YHxqEUnD+R+l0iohxuh29+uaJhjElRrd8gNFqvEDWm4EdhWTvzMkZdH4Zun1yMUl5Y3CdD5zSLOVcgGrmE0Skh9drDZTN4BdV84FJTGrj0DwANXUNSihpaMr32Cnav7J0zmDFXeM7tIj/CVfmxQczVfRlwSb2LM+NE8+XkQFZfeHOOa2ioeI1jlGuLjuLqj9yVAX2Vn/MkFsA1tt9CeHCEI7cEBi55B9bgjBNN1kOC9XZBdxp5RS3eZSe6T1AZovxgAQEirEKmCxmlICDz4qVh1SgT3Gvj7Pubrv6SqL7dJK6VxQlUPJAibQDn29uyqwHwFX/jmbxol3GOE3ae1AKBFONwlE2YkwJb5li+IGnUeFgIwiQwZdm43TFu68QeTE2Mq30w0GsY6nbLhOnBbsrmX+dBwWi85JFtZsy9y3Kr+jNdExUPIc7VQbYZGu+5cdHthRJcTnllZeQU36sTKznw5NK0QhdR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Orcamentaria</vt:lpstr>
      <vt:lpstr>'Planilha Orcamentaria'!Area_de_impressao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2024-07-18T12:09:02Z</dcterms:created>
  <dcterms:modified xsi:type="dcterms:W3CDTF">2024-07-18T12:09:11Z</dcterms:modified>
</cp:coreProperties>
</file>