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3.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nnections.xml" ContentType="application/vnd.openxmlformats-officedocument.spreadsheetml.connections+xml"/>
  <Override PartName="/docProps/core.xml" ContentType="application/vnd.openxmlformats-package.core-properties+xml"/>
  <Override PartName="/docProps/app.xml" ContentType="application/vnd.openxmlformats-officedocument.extended-properties+xml"/>
  <Override PartName="/xl/calcChain.xml" ContentType="application/vnd.openxmlformats-officedocument.spreadsheetml.calcChain+xml"/>
  <Override PartName="/customXml/itemProps1.xml" ContentType="application/vnd.openxmlformats-officedocument.customXml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66925"/>
  <mc:AlternateContent xmlns:mc="http://schemas.openxmlformats.org/markup-compatibility/2006">
    <mc:Choice Requires="x15">
      <x15ac:absPath xmlns:x15ac="http://schemas.microsoft.com/office/spreadsheetml/2010/11/ac" url="E:\Prefeitura\Secretarias\Secretaria de Obras e Serviços Públicos\Caixa dágua Sta Cruz\Licitação\"/>
    </mc:Choice>
  </mc:AlternateContent>
  <xr:revisionPtr revIDLastSave="0" documentId="8_{1DACB879-B50A-4A47-A7CE-D3F4A0C0947D}" xr6:coauthVersionLast="47" xr6:coauthVersionMax="47" xr10:uidLastSave="{00000000-0000-0000-0000-000000000000}"/>
  <bookViews>
    <workbookView xWindow="-108" yWindow="-108" windowWidth="23256" windowHeight="13896" xr2:uid="{00000000-000D-0000-FFFF-FFFF00000000}"/>
  </bookViews>
  <sheets>
    <sheet name="Planilha Orçamentária" sheetId="1" r:id="rId1"/>
    <sheet name="Composições" sheetId="2" r:id="rId2"/>
    <sheet name="BDI Onerado" sheetId="3" r:id="rId3"/>
    <sheet name="Cronograma  Físico Financeiro" sheetId="7" r:id="rId4"/>
  </sheets>
  <definedNames>
    <definedName name="_xlnm.Print_Area" localSheetId="2">'BDI Onerado'!$A$1:$J$55</definedName>
    <definedName name="_xlnm.Print_Area" localSheetId="3">'Cronograma  Físico Financeiro'!$A$1:$J$36</definedName>
    <definedName name="_xlnm.Print_Area" localSheetId="0">'Planilha Orçamentária'!$A$1:$H$58</definedName>
    <definedName name="EMPRESAS">OFFSET(#REF!,1,0):OFFSET(#REF!,-1,0)</definedName>
    <definedName name="INDICES">OFFSET(#REF!,1,0):OFFSET(#REF!,-1,0)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7" l="1"/>
  <c r="I24" i="7"/>
  <c r="H24" i="7"/>
  <c r="D22" i="7"/>
  <c r="D20" i="7"/>
  <c r="D18" i="7"/>
  <c r="D16" i="7"/>
  <c r="D14" i="7"/>
  <c r="D12" i="7"/>
  <c r="D10" i="7"/>
  <c r="G38" i="2"/>
  <c r="G37" i="2"/>
  <c r="G36" i="2"/>
  <c r="G35" i="2"/>
  <c r="G34" i="2"/>
  <c r="G47" i="1"/>
  <c r="H47" i="1" s="1"/>
  <c r="H48" i="1" s="1"/>
  <c r="G14" i="1"/>
  <c r="H14" i="1" s="1"/>
  <c r="G15" i="1"/>
  <c r="H15" i="1" s="1"/>
  <c r="G35" i="1"/>
  <c r="H35" i="1" s="1"/>
  <c r="G29" i="1"/>
  <c r="H29" i="1" s="1"/>
  <c r="G30" i="1"/>
  <c r="H30" i="1" s="1"/>
  <c r="G28" i="1"/>
  <c r="H28" i="1" s="1"/>
  <c r="G29" i="2"/>
  <c r="G28" i="2"/>
  <c r="G27" i="2"/>
  <c r="G26" i="2"/>
  <c r="G30" i="2"/>
  <c r="G27" i="1"/>
  <c r="H27" i="1" s="1"/>
  <c r="G22" i="2"/>
  <c r="G21" i="2"/>
  <c r="G20" i="2"/>
  <c r="G19" i="2"/>
  <c r="G18" i="2"/>
  <c r="G33" i="1"/>
  <c r="H33" i="1" s="1"/>
  <c r="G34" i="1"/>
  <c r="H34" i="1" s="1"/>
  <c r="G14" i="2"/>
  <c r="G13" i="2"/>
  <c r="G12" i="2"/>
  <c r="G11" i="2"/>
  <c r="G10" i="2"/>
  <c r="G9" i="2"/>
  <c r="G8" i="2"/>
  <c r="N21" i="7"/>
  <c r="N19" i="7"/>
  <c r="N17" i="7"/>
  <c r="N15" i="7"/>
  <c r="N13" i="7"/>
  <c r="N11" i="7"/>
  <c r="N9" i="7"/>
  <c r="K21" i="7"/>
  <c r="K19" i="7"/>
  <c r="K17" i="7"/>
  <c r="K15" i="7"/>
  <c r="K13" i="7"/>
  <c r="K11" i="7"/>
  <c r="K9" i="7"/>
  <c r="D24" i="7" l="1"/>
  <c r="G33" i="2"/>
  <c r="G25" i="2"/>
  <c r="G7" i="2"/>
  <c r="G17" i="2"/>
  <c r="G31" i="1" l="1"/>
  <c r="H31" i="1" s="1"/>
  <c r="G43" i="1" l="1"/>
  <c r="H43" i="1" s="1"/>
  <c r="G39" i="1"/>
  <c r="H39" i="1" s="1"/>
  <c r="G32" i="1"/>
  <c r="H32" i="1" s="1"/>
  <c r="G26" i="1"/>
  <c r="H26" i="1" s="1"/>
  <c r="G25" i="1"/>
  <c r="H25" i="1" s="1"/>
  <c r="G24" i="1"/>
  <c r="H24" i="1" s="1"/>
  <c r="G20" i="1"/>
  <c r="H20" i="1" s="1"/>
  <c r="G13" i="1"/>
  <c r="H13" i="1" s="1"/>
  <c r="H16" i="1" s="1"/>
  <c r="H36" i="1" l="1"/>
  <c r="H40" i="1"/>
  <c r="H44" i="1"/>
  <c r="G19" i="1"/>
  <c r="H19" i="1" s="1"/>
  <c r="G16" i="7" l="1"/>
  <c r="J22" i="7"/>
  <c r="G22" i="7"/>
  <c r="H22" i="7"/>
  <c r="I22" i="7"/>
  <c r="E22" i="7"/>
  <c r="F22" i="7"/>
  <c r="J20" i="7"/>
  <c r="E20" i="7"/>
  <c r="F20" i="7"/>
  <c r="G20" i="7"/>
  <c r="H20" i="7"/>
  <c r="I20" i="7"/>
  <c r="J12" i="7"/>
  <c r="F12" i="7"/>
  <c r="G12" i="7"/>
  <c r="H12" i="7"/>
  <c r="I12" i="7"/>
  <c r="E12" i="7"/>
  <c r="H21" i="1"/>
  <c r="G4" i="2"/>
  <c r="G3" i="2"/>
  <c r="J16" i="7" l="1"/>
  <c r="I16" i="7"/>
  <c r="F16" i="7"/>
  <c r="E16" i="7"/>
  <c r="H16" i="7"/>
  <c r="K22" i="7"/>
  <c r="J14" i="7"/>
  <c r="G14" i="7"/>
  <c r="H14" i="7"/>
  <c r="I14" i="7"/>
  <c r="E14" i="7"/>
  <c r="F14" i="7"/>
  <c r="K20" i="7"/>
  <c r="K12" i="7"/>
  <c r="G2" i="2"/>
  <c r="F10" i="1" s="1"/>
  <c r="G10" i="1" s="1"/>
  <c r="H10" i="1" s="1"/>
  <c r="J17" i="3"/>
  <c r="J16" i="3"/>
  <c r="J15" i="3"/>
  <c r="J14" i="3"/>
  <c r="K16" i="7" l="1"/>
  <c r="K14" i="7"/>
  <c r="D46" i="3"/>
  <c r="H11" i="1"/>
  <c r="H50" i="1" s="1"/>
  <c r="E10" i="7" l="1"/>
  <c r="I10" i="7" l="1"/>
  <c r="H10" i="7"/>
  <c r="G10" i="7"/>
  <c r="G24" i="7" s="1"/>
  <c r="F10" i="7"/>
  <c r="J10" i="7"/>
  <c r="K10" i="7" l="1"/>
  <c r="J18" i="7"/>
  <c r="F18" i="7"/>
  <c r="F24" i="7" s="1"/>
  <c r="G18" i="7"/>
  <c r="H18" i="7"/>
  <c r="I18" i="7"/>
  <c r="E18" i="7"/>
  <c r="E24" i="7" s="1"/>
  <c r="D17" i="7"/>
  <c r="G23" i="7" l="1"/>
  <c r="D26" i="7"/>
  <c r="D13" i="7"/>
  <c r="D11" i="7"/>
  <c r="D15" i="7"/>
  <c r="D19" i="7"/>
  <c r="D21" i="7"/>
  <c r="D9" i="7"/>
  <c r="D23" i="7" s="1"/>
  <c r="K18" i="7"/>
  <c r="I23" i="7"/>
  <c r="H23" i="7"/>
  <c r="F23" i="7"/>
  <c r="J23" i="7"/>
  <c r="E6" i="7"/>
  <c r="D25" i="7" l="1"/>
  <c r="E26" i="7"/>
  <c r="E23" i="7"/>
  <c r="K23" i="7" s="1"/>
  <c r="E25" i="7" l="1"/>
  <c r="K25" i="7" l="1"/>
  <c r="K26"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56AF84B-6A86-4A6D-A617-25C35B392188}" keepAlive="1" name="Consulta - Tabela1" description="Conexão com a consulta 'Tabela1' na pasta de trabalho." type="5" refreshedVersion="6" background="1">
    <dbPr connection="Provider=Microsoft.Mashup.OleDb.1;Data Source=$Workbook$;Location=Tabela1;Extended Properties=&quot;&quot;" command="SELECT * FROM [Tabela1]"/>
  </connection>
</connections>
</file>

<file path=xl/sharedStrings.xml><?xml version="1.0" encoding="utf-8"?>
<sst xmlns="http://schemas.openxmlformats.org/spreadsheetml/2006/main" count="340" uniqueCount="203">
  <si>
    <t>PREFEITURA MUNICIPAL DE MONTE BELO/MG</t>
  </si>
  <si>
    <t>PLANILHA ORÇAMENTÁRIA</t>
  </si>
  <si>
    <t>Obra:</t>
  </si>
  <si>
    <t>Referência:</t>
  </si>
  <si>
    <t>Local:</t>
  </si>
  <si>
    <t>BDI:</t>
  </si>
  <si>
    <t>Autor:</t>
  </si>
  <si>
    <t>Data:</t>
  </si>
  <si>
    <t>CREA/CAU</t>
  </si>
  <si>
    <t>Item</t>
  </si>
  <si>
    <t>Código</t>
  </si>
  <si>
    <t>Descriminação do ítem</t>
  </si>
  <si>
    <t>Unid.</t>
  </si>
  <si>
    <t>Quant.</t>
  </si>
  <si>
    <t>Valor Unit.</t>
  </si>
  <si>
    <t>Valor Unit. c/ BDI</t>
  </si>
  <si>
    <t>Valor total c/ BDI</t>
  </si>
  <si>
    <t>1.1</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</si>
  <si>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</si>
  <si>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</si>
  <si>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</si>
  <si>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M</t>
  </si>
  <si>
    <t>SUB TOTAL DO ITEM</t>
  </si>
  <si>
    <t xml:space="preserve"> M3 </t>
  </si>
  <si>
    <t xml:space="preserve"> M</t>
  </si>
  <si>
    <t>3.1</t>
  </si>
  <si>
    <t xml:space="preserve">M3 </t>
  </si>
  <si>
    <t>KG</t>
  </si>
  <si>
    <t>M3</t>
  </si>
  <si>
    <t>4.1</t>
  </si>
  <si>
    <t>4.2</t>
  </si>
  <si>
    <t>4.3</t>
  </si>
  <si>
    <t>4.4</t>
  </si>
  <si>
    <t>6.1</t>
  </si>
  <si>
    <t>7.1</t>
  </si>
  <si>
    <t>TOTAL DA OBRA</t>
  </si>
  <si>
    <t>__________________________________________________________</t>
  </si>
  <si>
    <t>Engenheiro Civil</t>
  </si>
  <si>
    <t>PREPARO DE FUNDO DE VALA COM LARGURA MENOR QUE 1,5 M (ACERTO DO SOLO NATURAL). AF_08/2020</t>
  </si>
  <si>
    <t>1.0</t>
  </si>
  <si>
    <t>ADMINISTRAÇÃO LOCAL</t>
  </si>
  <si>
    <t>Matheus Alves Duarte</t>
  </si>
  <si>
    <t>188.265/D</t>
  </si>
  <si>
    <t>SINAPI</t>
  </si>
  <si>
    <t>COMP - 01</t>
  </si>
  <si>
    <t>Responsável Técnico:</t>
  </si>
  <si>
    <t>CREA/CAU:</t>
  </si>
  <si>
    <t>PREFEITURA MUNICIPAL DE MONTE BELO - MG</t>
  </si>
  <si>
    <t>Av. Francisco W. dos Anjos, 453 - Centro</t>
  </si>
  <si>
    <t>COMPOSIÇÃO DO BDI</t>
  </si>
  <si>
    <t>INTERVALOS CALCULADOS DE ACORDO COM ACÓRDÃO 2622/2013</t>
  </si>
  <si>
    <t>Seguros, administ. Central, administ. Local, taxax, ferramentas, equip.</t>
  </si>
  <si>
    <t>Despesas financeiras</t>
  </si>
  <si>
    <t>Bonificação/lucro</t>
  </si>
  <si>
    <t>COFIS/PIS/ISS/CPMF</t>
  </si>
  <si>
    <t>6) TAXAS, EMOLUMENTOS, FERRAMENTAS E EQUIPAMENTOS ( 0%)</t>
  </si>
  <si>
    <t>Obs- este item é mais adequado que seja orçado, incluído nos serviços preliminares</t>
  </si>
  <si>
    <t>7) Impostos - tais itens podem variar, mas principalmente o ISS, que pode ser isento,</t>
  </si>
  <si>
    <t>ou variar até 5%, porem deduzindo-se o valor dos materiais aplicados o que corresponde em torno de 2 a 3 %.</t>
  </si>
  <si>
    <t>COFINS=</t>
  </si>
  <si>
    <t>PIS=</t>
  </si>
  <si>
    <t>ISS=</t>
  </si>
  <si>
    <t>CPRB=</t>
  </si>
  <si>
    <t>BDI=</t>
  </si>
  <si>
    <t>RT.: Matheus Alves Duarte</t>
  </si>
  <si>
    <t>Eng. Civ. - CREA: 188265/D-MG</t>
  </si>
  <si>
    <t>1) DESPESAS FINANCEIRAS - ( 0,59 % a 1,39%)</t>
  </si>
  <si>
    <t>2) RISCOS  -  ( 0,97% A 1,27%)</t>
  </si>
  <si>
    <t>3) TAXA DE ADMINISTRAÇÃO - ESCRITÓRIO CENTRAL - ( 3,00%  a 5,50%)</t>
  </si>
  <si>
    <t>4) BONIFICAÇÃO / LUCRO  - ( 6,16% a 8,96%)</t>
  </si>
  <si>
    <t>5)SEGURO E GARANTIA - ( 0,80% a 1,00%)</t>
  </si>
  <si>
    <t>ENGENHEIRO CIVIL DE OBRA PLENO COM ENCARGOS COMPLEMENTARES</t>
  </si>
  <si>
    <t>H</t>
  </si>
  <si>
    <t>MESTRE DE OBRAS COM ENCARGOS COMPLEMENTARES</t>
  </si>
  <si>
    <t>Sub Total:</t>
  </si>
  <si>
    <t>SERVIÇOS PRELIMINARES</t>
  </si>
  <si>
    <t>3.0</t>
  </si>
  <si>
    <t>CREA MG 188.265/D</t>
  </si>
  <si>
    <t>4.0</t>
  </si>
  <si>
    <t>ED-51107</t>
  </si>
  <si>
    <t>ESCAVAÇÃO MANUAL DE VALA COM PROFUNDIDADE MENOR OU IGUAL A 1,5M, INCLUSIVE DESCARGA LATERAL (VIGAS BALDRAMES)</t>
  </si>
  <si>
    <t>MOVIMENTAÇÕES DE TERRAS</t>
  </si>
  <si>
    <t>5.0</t>
  </si>
  <si>
    <t>6.0</t>
  </si>
  <si>
    <t>FONTE</t>
  </si>
  <si>
    <t>CÓDIGO</t>
  </si>
  <si>
    <t>DESCRIÇÃO</t>
  </si>
  <si>
    <t>UNIDADE</t>
  </si>
  <si>
    <t>COEFIC.</t>
  </si>
  <si>
    <t>CUSTO UNIT.</t>
  </si>
  <si>
    <t>CUSTO TOTAL</t>
  </si>
  <si>
    <t>UN</t>
  </si>
  <si>
    <t>7.0</t>
  </si>
  <si>
    <t>VEDAÇÃO</t>
  </si>
  <si>
    <t>ESQUADRIAS</t>
  </si>
  <si>
    <t>MÊS</t>
  </si>
  <si>
    <t>ART nº.: MG20242881427</t>
  </si>
  <si>
    <t>Obra: Reforma de quadra poliesportiva</t>
  </si>
  <si>
    <t>90778</t>
  </si>
  <si>
    <t>90780</t>
  </si>
  <si>
    <t>ED-26408</t>
  </si>
  <si>
    <t xml:space="preserve">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 </t>
  </si>
  <si>
    <t>2.0</t>
  </si>
  <si>
    <t>2.1</t>
  </si>
  <si>
    <t>3.3</t>
  </si>
  <si>
    <t>COMP - 02</t>
  </si>
  <si>
    <t>COMP - 03</t>
  </si>
  <si>
    <t>COMP - 04</t>
  </si>
  <si>
    <t>PREFEITURA MUNICIPAL DE MONTE BELO
CNPJ – 18.668.376/0001-34</t>
  </si>
  <si>
    <t>CRONOGRAMA FÍSICO-FINANCEIRO</t>
  </si>
  <si>
    <t>PREFEITURA: Prefeitura Municipal de Monte Belo</t>
  </si>
  <si>
    <t xml:space="preserve">VALOR TOTAL: </t>
  </si>
  <si>
    <t>ITEM</t>
  </si>
  <si>
    <t>ETAPAS/DESCRIÇÃO</t>
  </si>
  <si>
    <t>FÍSICO/ FINANCEIRO</t>
  </si>
  <si>
    <t>TOTAL  ETAPAS</t>
  </si>
  <si>
    <t>MÊS 1</t>
  </si>
  <si>
    <t>MÊS 2</t>
  </si>
  <si>
    <t>MÊS 3</t>
  </si>
  <si>
    <t>MÊS 4</t>
  </si>
  <si>
    <t>MÊS 5</t>
  </si>
  <si>
    <t>MÊS 6</t>
  </si>
  <si>
    <t>Físico %</t>
  </si>
  <si>
    <t>Financeiro</t>
  </si>
  <si>
    <t>INFRAESTRUTURA</t>
  </si>
  <si>
    <t>TOTAL :</t>
  </si>
  <si>
    <t>TOTAL ACUMULADO:</t>
  </si>
  <si>
    <t xml:space="preserve"> </t>
  </si>
  <si>
    <t>Observações:</t>
  </si>
  <si>
    <t>Responsável Técnico</t>
  </si>
  <si>
    <t>CREA ou CAU</t>
  </si>
  <si>
    <t>Santa Cruz da Aparecida</t>
  </si>
  <si>
    <t>SINAPI 01/2026 e SETOP 10/25</t>
  </si>
  <si>
    <t>LOCAL:  Santa Cruz da Aparecida</t>
  </si>
  <si>
    <t>PRAZO DA OBRA: 1 mês</t>
  </si>
  <si>
    <t>DATA: 02/03/2026</t>
  </si>
  <si>
    <t>Instalação da Caixa D'água da Santa Cruz de Aparecida</t>
  </si>
  <si>
    <t>OBRA: Instalação da Caixa D'água no Distrito de Santa Cruz da Aparecida</t>
  </si>
  <si>
    <t>038406</t>
  </si>
  <si>
    <t>SINAPI-I</t>
  </si>
  <si>
    <t>SERVENTE COM ENCARGOS COMPLEMENTARES</t>
  </si>
  <si>
    <t>CARGA, MANOBRA E DESCARGA DE SOLOS E MATERIAIS GRANULARES EM CAMINHÃO BASCULANTE 6 M³ - CARGA COM PÁ CARREGADEIRA (CAÇAMBA DE 1,7 A 2,8 M³ / 128 HP) E DESCARGA LIVRE (UNIDADE: M3). AF_07/2020</t>
  </si>
  <si>
    <t>TRANSPORTE COM CAMINHÃO BASCULANTE DE 6 M³, EM VIA URBANA EM REVESTIMENTO PRIMÁRIO (UNIDADE: M3XKM). AF_07/2020</t>
  </si>
  <si>
    <t>M3XKM</t>
  </si>
  <si>
    <t>PERFURATRIZ HIDRÁULICA SOBRE CAMINHÃO COM TRADO CURTO ACOPLADO, PROFUNDIDADE MÁXIMA DE 20 M, DIÂMETRO MÁXIMO DE 1500 MM, POTÊNCIA INSTALADA DE 137 HP, MESA ROTATIVA COM TORQUE MÁXIMO DE 30 KNM - CHI DIURNO. AF_06/2015</t>
  </si>
  <si>
    <t>CHI</t>
  </si>
  <si>
    <t>PERFURATRIZ HIDRÁULICA SOBRE CAMINHÃO COM TRADO CURTO ACOPLADO, PROFUNDIDADE MÁXIMA DE 20 M, DIÂMETRO MÁXIMO DE 1500 MM, POTÊNCIA INSTALADA DE 137 HP, MESA ROTATIVA COM TORQUE MÁXIMO DE 30 KNM - CHP DIURNO. AF_06/2015</t>
  </si>
  <si>
    <t>CHP</t>
  </si>
  <si>
    <t>CONCRETO USINADO BOMBEAVEL, CLASSE DE RESISTENCIA C30, COM BRITA 0 E 1, SLUMP = 130 +/- 20 MM, EXCLUI SERVICO DE BOMBEAMENTO (NBR 8953)</t>
  </si>
  <si>
    <t>COMP-02</t>
  </si>
  <si>
    <t>ESTACA BROCA DE CONCRETO, DIÂMETRO DE 20CM, ESCAVAÇÃO MANUAL COM TRADO CONCHA, COM ARMADURA DE ARRANQUE. AF_05/2020</t>
  </si>
  <si>
    <t>CONCRETAGEM DE BLOCO DE COROAMENTO OU VIGA BALDRAME, FCK 25 MPA, COM USO DE BOMBA - LANÇAMENTO, ADENSAMENTO E ACABAMENTO. AF_01/2024</t>
  </si>
  <si>
    <t>VIBRADOR DE IMERSÃO, DIÂMETRO DE PONTEIRA 45MM, MOTOR ELÉTRICO TRIFÁSICO POTÊNCIA DE 2 CV - CHI DIURNO. AF_06/2015</t>
  </si>
  <si>
    <t>VIBRADOR DE IMERSÃO, DIÂMETRO DE PONTEIRA 45MM, MOTOR ELÉTRICO TRIFÁSICO POTÊNCIA DE 2 CV - CHP DIURNO. AF_06/2015</t>
  </si>
  <si>
    <t>PEDREIRO COM ENCARGOS COMPLEMENTARES</t>
  </si>
  <si>
    <t>001527</t>
  </si>
  <si>
    <t>CONCRETO USINADO BOMBEAVEL, CLASSE DE RESISTENCIA C25, BRITA 0 E 1, SLUMP = 100 +/- 20 MM, COM BOMBEAMENTO (DISPONIBILIZACAO DE BOMBA), SEM O LANCAMENTO (NBR 8953)</t>
  </si>
  <si>
    <t>COMP-03</t>
  </si>
  <si>
    <t>4.6</t>
  </si>
  <si>
    <t>4.7</t>
  </si>
  <si>
    <t>MONTAGEM DE ARMADURA DE ESTACAS, DIÂMETRO = 12,5 MM. AF_09/2021_PS</t>
  </si>
  <si>
    <t>MONTAGEM DE ARMADURA TRANSVERSAL DE ESTACAS DE SEÇÃO CIRCULAR, DIÂMETRO = 5,0 MM. AF_09/2021_PS</t>
  </si>
  <si>
    <t>ARMAÇÃO DE BLOCO, SAPATA ISOLADA, VIGA BALDRAME E SAPATA CORRIDA UTILIZANDO AÇO CA-50 DE 12,5MM - MONTAGEM. AF_01/2024</t>
  </si>
  <si>
    <t>INFRA ESTRUTURA</t>
  </si>
  <si>
    <t>CONCRETAGEM DE RADIER, PISO DE CONCRETO OU LAJE SOBRE SOLO, FCK 25 MPA - LANÇAMENTO,ADENSAMENTO E ACABAMENTO. AF_09/2021</t>
  </si>
  <si>
    <t>ARMAÇÃO DE BLOCO UTILIZANDO AÇO CA-60 DE 5 MM - MONTAGEM. AF_01/2024</t>
  </si>
  <si>
    <t>ARMAÇÃO DE SAPATA ISOLADA, VIGA BALDRAME E SAPATA CORRIDA UTILIZANDO AÇO CA-50 DE 8 MM -MONTAGEM. AF_01/2024</t>
  </si>
  <si>
    <t>ARMAÇÃO DE SAPATA ISOLADA, VIGA BALDRAME E SAPATA CORRIDA UTILIZANDO AÇO CA-60 DE 5 MM -MONTAGEM. AF_01/2024</t>
  </si>
  <si>
    <t>4.8</t>
  </si>
  <si>
    <t>4.9</t>
  </si>
  <si>
    <t>4.10</t>
  </si>
  <si>
    <t>4.12</t>
  </si>
  <si>
    <t>LANÇAMENTO COM USO DE BOMBA, ADENSAMENTO E ACABAMENTO DE CONCRETO EM ESTRUTURAS. AF_02/2022</t>
  </si>
  <si>
    <t>ED-29817</t>
  </si>
  <si>
    <t>MOBILIZAÇÃO E DESMOBILIZAÇÃO DE EQUIPAMENTO PARA ESTACA TIPO TRADO ROTATIVO (CUSTO FIXO), INCLUSIVE CARGA E DESCARGA, EXCLUSIVE TRANSPORTE EM QUILÔMETRO RODADO (CUSTO VARIÁVEL)</t>
  </si>
  <si>
    <t>un</t>
  </si>
  <si>
    <t>MOBILIZAÇÃO E DESMOBILIZAÇÃO DE EQUIPAMENTO PARA ESTACA TIPO TRADO ROTATIVO (CUSTO VARIÁVEL), EXCLUSIVE CUSTO FIXO DE TRANSPORTE</t>
  </si>
  <si>
    <t>km</t>
  </si>
  <si>
    <t>2.2</t>
  </si>
  <si>
    <t>2.3</t>
  </si>
  <si>
    <t>ED-29818</t>
  </si>
  <si>
    <t>RESERVATÓRIO</t>
  </si>
  <si>
    <t>ESTACA ESCAVADA MECANICAMENTE, SEM FLUIDO ESTABILIZANTE, COM 50CM DE DIÂMETRO, CONCRETO LANÇADO POR CAMINHÃO BETONEIRA (EXCLUSIVE MOBILIZAÇÃO E DESMOBILIZAÇÃO). AF_01/2020</t>
  </si>
  <si>
    <t>ESTACA ESCAVADA MECANICAMENTE, SEM FLUIDO ESTABILIZANTE, COM 50CM DE DIÂMETRO, CONCRETO LANÇADO POR CAMINHÃO BETONEIRA (EXCLUSIVE MOBILIZAÇÃO E DESMOBILIZAÇÃO). AF_01/2020 (PROFUNDIDADE 13M)</t>
  </si>
  <si>
    <t>RESERVATÓRIO METÁLICO, TIPO TAÇA COM COLUNA SECA E CAPACIDADE IGUAL A 40.000 L - INSTALAÇÃO. AF_12/2025</t>
  </si>
  <si>
    <t>SINAPI - 106430</t>
  </si>
  <si>
    <t>SINAPI - 96557</t>
  </si>
  <si>
    <t>SINAPI - 100898</t>
  </si>
  <si>
    <t>SINAPI - 97096</t>
  </si>
  <si>
    <t>COMP - 05</t>
  </si>
  <si>
    <t>RESERVATÓRIO METÁLICO, TIPO TAÇA COM COLUNA SECA E CAPACIDADE IGUAL A 40.000 L -INSTALAÇÃO. AF_12/2025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</si>
  <si>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</si>
  <si>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</si>
  <si>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CONCRETO FCK = 30MPA, TRAÇO 1:2,1:2,5 (EM MASSA SECA DE CIMENTO/ AREIA MÉDIA/ BRITA 1) - PREPARO MECÂNICO COM BETONEIRA 400 L. AF_05/2021</t>
  </si>
  <si>
    <t>MONTADOR DE ESTRUTURAS METÁLICAS COM ENCARGOS COMPLEMENTARES</t>
  </si>
  <si>
    <t>CONCRETAGEM DE BLOCO DE COROAMENTO, RADIER OU VIGA BALDRAME, FCK 25 MPA, COM USO DE BOMBA - LANÇAMENTO, ADENSAMENTO E ACABAMENTO. AF_01/2024</t>
  </si>
  <si>
    <t>ALAMBRADO EM MOURÕES DE CONCRETO, COM TELA DE ARAME GALVANIZADO (INCLUSIVE MURETA EM CONCRETO). AF_12/2025</t>
  </si>
  <si>
    <t>FABRICAÇÃO, MONTAGEM E DESMONTAGEM DE FORMA PARA RADIER, PISO DE CONCRETO OU LAJE SOBRE SOLO, EM MADEIRA SERRADA, 4 UTILIZAÇÕES. AF_09/2021</t>
  </si>
  <si>
    <t>4.5</t>
  </si>
  <si>
    <t>4.11</t>
  </si>
  <si>
    <t>LASTRO COM MATERIAL GRANULAR, APLICADO EM PISOS OU LAJES SOBRE SOLO, ESPESSURA DE *3 CM*. AF_01/2024</t>
  </si>
  <si>
    <t>5.1</t>
  </si>
  <si>
    <t>Monte Belo, 02 de março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</si>
</sst>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R$&quot;\ * #,##0.00_-;\-&quot;R$&quot;\ * #,##0.00_-;_-&quot;R$&quot;\ * &quot;-&quot;??_-;_-@_-"/>
    <numFmt numFmtId="164" formatCode="&quot;R$ &quot;#,##0.00"/>
    <numFmt numFmtId="165" formatCode="&quot;R$&quot;\ #,##0.00"/>
    <numFmt numFmtId="166" formatCode="_(* #,##0.00_);_(* \(#,##0.00\);_(* &quot;-&quot;??_);_(@_)"/>
    <numFmt numFmtId="167" formatCode="_(* #,##0.000_);_(* \(#,##0.000\);_(* &quot;-&quot;??_);_(@_)"/>
  </numFmts>
  <fonts count="31" x14ac:knownFonts="1">
    <font>
      <sz val="11"/>
      <color rgb="FF000000"/>
      <name val="Calibri"/>
      <family val="2"/>
      <charset val="1"/>
    </font>
    <font>
      <sz val="11"/>
      <color theme="1"/>
      <name val="Calibri"/>
      <family val="2"/>
      <scheme val="minor"/>
    </font>
    <font>
      <sz val="11"/>
      <color rgb="FF000000"/>
      <name val="Calibri"/>
      <family val="2"/>
      <charset val="1"/>
    </font>
    <font>
      <sz val="11"/>
      <color rgb="FF000000"/>
      <name val="Arial"/>
      <family val="2"/>
    </font>
    <font>
      <b/>
      <sz val="18"/>
      <color rgb="FF222222"/>
      <name val="Arial"/>
      <family val="2"/>
    </font>
    <font>
      <b/>
      <sz val="14"/>
      <color rgb="FF222222"/>
      <name val="Arial"/>
      <family val="2"/>
    </font>
    <font>
      <b/>
      <sz val="12"/>
      <color rgb="FF222222"/>
      <name val="Arial"/>
      <family val="2"/>
    </font>
    <font>
      <sz val="12"/>
      <color rgb="FF222222"/>
      <name val="Arial"/>
      <family val="2"/>
    </font>
    <font>
      <sz val="14"/>
      <color rgb="FF000000"/>
      <name val="Arial"/>
      <family val="2"/>
    </font>
    <font>
      <sz val="12"/>
      <color rgb="FF000000"/>
      <name val="Arial"/>
      <family val="2"/>
    </font>
    <font>
      <b/>
      <sz val="8"/>
      <name val="Calibri"/>
      <family val="2"/>
    </font>
    <font>
      <sz val="8"/>
      <name val="Calibri"/>
      <family val="2"/>
    </font>
    <font>
      <b/>
      <sz val="8"/>
      <color indexed="8"/>
      <name val="Calibri"/>
      <family val="2"/>
    </font>
    <font>
      <sz val="10"/>
      <name val="Arial"/>
      <family val="2"/>
    </font>
    <font>
      <b/>
      <sz val="10"/>
      <name val="Arial"/>
      <family val="2"/>
    </font>
    <font>
      <b/>
      <sz val="28"/>
      <name val="Arial"/>
      <family val="2"/>
    </font>
    <font>
      <sz val="6"/>
      <name val="Arial"/>
      <family val="2"/>
    </font>
    <font>
      <sz val="10"/>
      <color indexed="48"/>
      <name val="Arial"/>
      <family val="2"/>
    </font>
    <font>
      <b/>
      <sz val="24"/>
      <name val="Arial"/>
      <family val="2"/>
    </font>
    <font>
      <b/>
      <sz val="24"/>
      <color indexed="10"/>
      <name val="Arial"/>
      <family val="2"/>
    </font>
    <font>
      <sz val="10"/>
      <name val="Arial"/>
      <family val="2"/>
    </font>
    <font>
      <sz val="8"/>
      <name val="Calibri"/>
      <family val="2"/>
      <charset val="1"/>
    </font>
    <font>
      <b/>
      <sz val="10"/>
      <name val="Calibri"/>
      <family val="2"/>
    </font>
    <font>
      <sz val="10"/>
      <name val="Calibri"/>
      <family val="2"/>
    </font>
    <font>
      <b/>
      <sz val="16"/>
      <name val="Arial"/>
      <family val="2"/>
    </font>
    <font>
      <b/>
      <sz val="14"/>
      <name val="Arial"/>
      <family val="2"/>
    </font>
    <font>
      <b/>
      <sz val="12"/>
      <name val="Arial"/>
      <family val="2"/>
    </font>
    <font>
      <b/>
      <sz val="12"/>
      <color indexed="8"/>
      <name val="Arial"/>
      <family val="2"/>
    </font>
    <font>
      <sz val="10"/>
      <name val="Arial"/>
    </font>
    <font>
      <sz val="12"/>
      <color indexed="8"/>
      <name val="Arial"/>
      <family val="2"/>
    </font>
    <font>
      <sz val="12"/>
      <name val="Arial"/>
      <family val="2"/>
    </font>
  </fonts>
  <fills count="12">
    <fill>
      <patternFill patternType="none"/>
    </fill>
    <fill>
      <patternFill patternType="gray125"/>
    </fill>
    <fill>
      <patternFill patternType="solid">
        <fgColor theme="0" tint="-0.34998626667073579"/>
        <bgColor rgb="FF008080"/>
      </patternFill>
    </fill>
    <fill>
      <patternFill patternType="solid">
        <fgColor theme="0" tint="-0.14999847407452621"/>
        <bgColor rgb="FF008080"/>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79998168889431442"/>
        <bgColor indexed="64"/>
      </patternFill>
    </fill>
  </fills>
  <borders count="60">
    <border>
      <left/>
      <right/>
      <top/>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top style="medium">
        <color auto="1"/>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medium">
        <color indexed="64"/>
      </right>
      <top/>
      <bottom/>
      <diagonal/>
    </border>
    <border>
      <left style="medium">
        <color auto="1"/>
      </left>
      <right/>
      <top/>
      <bottom style="medium">
        <color auto="1"/>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style="medium">
        <color indexed="64"/>
      </bottom>
      <diagonal/>
    </border>
  </borders>
  <cellStyleXfs count="10">
    <xf numFmtId="0" fontId="0" fillId="0" borderId="0"/>
    <xf numFmtId="9" fontId="2" fillId="0" borderId="0"/>
    <xf numFmtId="44" fontId="2" fillId="0" borderId="0" applyFont="0" applyFill="0" applyBorder="0" applyAlignment="0" applyProtection="0"/>
    <xf numFmtId="0" fontId="1" fillId="0" borderId="0"/>
    <xf numFmtId="0" fontId="13" fillId="0" borderId="0"/>
    <xf numFmtId="9" fontId="13" fillId="0" borderId="0" applyFont="0" applyFill="0" applyBorder="0" applyAlignment="0" applyProtection="0"/>
    <xf numFmtId="166" fontId="13" fillId="0" borderId="0" applyFont="0" applyFill="0" applyBorder="0" applyAlignment="0" applyProtection="0"/>
    <xf numFmtId="0" fontId="20" fillId="0" borderId="0"/>
    <xf numFmtId="9" fontId="28" fillId="0" borderId="0" applyFont="0" applyFill="0" applyBorder="0" applyAlignment="0" applyProtection="0"/>
    <xf numFmtId="44" fontId="13" fillId="0" borderId="0" applyFont="0" applyFill="0" applyBorder="0" applyAlignment="0" applyProtection="0"/>
  </cellStyleXfs>
  <cellXfs count="227">
    <xf numFmtId="0" fontId="0" fillId="0" borderId="0" xfId="0"/>
    <xf numFmtId="0" fontId="3" fillId="0" borderId="0" xfId="0" applyFont="1"/>
    <xf numFmtId="0" fontId="6" fillId="3" borderId="2" xfId="0" applyFont="1" applyFill="1" applyBorder="1"/>
    <xf numFmtId="0" fontId="6" fillId="3" borderId="2" xfId="0" applyFont="1" applyFill="1" applyBorder="1" applyAlignment="1">
      <alignment vertical="center"/>
    </xf>
    <xf numFmtId="0" fontId="7" fillId="0" borderId="7" xfId="0" applyFont="1" applyBorder="1" applyAlignment="1">
      <alignment vertical="center" wrapText="1"/>
    </xf>
    <xf numFmtId="0" fontId="7" fillId="0" borderId="7" xfId="0" applyFont="1" applyBorder="1" applyAlignment="1">
      <alignment horizontal="center" vertical="center"/>
    </xf>
    <xf numFmtId="2" fontId="7" fillId="0" borderId="7" xfId="0" applyNumberFormat="1" applyFont="1" applyBorder="1" applyAlignment="1">
      <alignment horizontal="center" vertical="center" wrapText="1"/>
    </xf>
    <xf numFmtId="164" fontId="7" fillId="0" borderId="7" xfId="0" applyNumberFormat="1" applyFont="1" applyBorder="1" applyAlignment="1">
      <alignment horizontal="center" vertical="center"/>
    </xf>
    <xf numFmtId="0" fontId="3" fillId="0" borderId="0" xfId="0" applyFont="1" applyAlignment="1">
      <alignment wrapText="1"/>
    </xf>
    <xf numFmtId="0" fontId="8" fillId="0" borderId="0" xfId="0" applyFont="1"/>
    <xf numFmtId="0" fontId="9" fillId="0" borderId="0" xfId="0" applyFont="1"/>
    <xf numFmtId="0" fontId="7" fillId="0" borderId="7" xfId="0" applyFont="1" applyBorder="1" applyAlignment="1">
      <alignment horizontal="center" vertical="center" wrapText="1"/>
    </xf>
    <xf numFmtId="0" fontId="3" fillId="0" borderId="3" xfId="0" applyFont="1" applyBorder="1"/>
    <xf numFmtId="0" fontId="3" fillId="0" borderId="4" xfId="0" applyFont="1" applyBorder="1"/>
    <xf numFmtId="0" fontId="5" fillId="2" borderId="7" xfId="0" applyFont="1" applyFill="1" applyBorder="1" applyAlignment="1">
      <alignment vertical="center"/>
    </xf>
    <xf numFmtId="164" fontId="6" fillId="3" borderId="7" xfId="0" applyNumberFormat="1" applyFont="1" applyFill="1" applyBorder="1" applyAlignment="1">
      <alignment horizontal="center"/>
    </xf>
    <xf numFmtId="0" fontId="5" fillId="2" borderId="7" xfId="0" applyFont="1" applyFill="1" applyBorder="1" applyAlignment="1">
      <alignment horizontal="center" vertical="center"/>
    </xf>
    <xf numFmtId="165" fontId="6" fillId="2" borderId="7" xfId="0" applyNumberFormat="1" applyFont="1" applyFill="1" applyBorder="1" applyAlignment="1">
      <alignment horizontal="center"/>
    </xf>
    <xf numFmtId="0" fontId="6" fillId="3" borderId="8" xfId="0" applyFont="1" applyFill="1" applyBorder="1" applyAlignment="1">
      <alignment horizontal="center"/>
    </xf>
    <xf numFmtId="0" fontId="6" fillId="3" borderId="10" xfId="0" applyFont="1" applyFill="1" applyBorder="1" applyAlignment="1">
      <alignment horizontal="center"/>
    </xf>
    <xf numFmtId="0" fontId="6" fillId="3" borderId="10" xfId="0" applyFont="1" applyFill="1" applyBorder="1" applyAlignment="1">
      <alignment wrapText="1"/>
    </xf>
    <xf numFmtId="0" fontId="6" fillId="3" borderId="10" xfId="0" applyFont="1" applyFill="1" applyBorder="1" applyAlignment="1">
      <alignment horizontal="center" vertical="center"/>
    </xf>
    <xf numFmtId="0" fontId="6" fillId="3" borderId="10" xfId="0" applyFont="1" applyFill="1" applyBorder="1" applyAlignment="1">
      <alignment horizontal="center" vertical="center" wrapText="1"/>
    </xf>
    <xf numFmtId="44" fontId="6" fillId="3" borderId="7" xfId="2" applyFont="1" applyFill="1" applyBorder="1" applyAlignment="1">
      <alignment horizontal="center"/>
    </xf>
    <xf numFmtId="49" fontId="10" fillId="4" borderId="12" xfId="0" applyNumberFormat="1" applyFont="1" applyFill="1" applyBorder="1" applyAlignment="1" applyProtection="1">
      <alignment horizontal="center" wrapText="1"/>
      <protection locked="0"/>
    </xf>
    <xf numFmtId="49" fontId="10" fillId="4" borderId="12" xfId="0" applyNumberFormat="1" applyFont="1" applyFill="1" applyBorder="1" applyAlignment="1" applyProtection="1">
      <alignment wrapText="1"/>
      <protection locked="0"/>
    </xf>
    <xf numFmtId="0" fontId="10" fillId="5" borderId="12" xfId="0" applyFont="1" applyFill="1" applyBorder="1"/>
    <xf numFmtId="49" fontId="11" fillId="4" borderId="14" xfId="0" applyNumberFormat="1" applyFont="1" applyFill="1" applyBorder="1" applyAlignment="1" applyProtection="1">
      <alignment horizontal="center" wrapText="1"/>
      <protection locked="0"/>
    </xf>
    <xf numFmtId="0" fontId="11" fillId="0" borderId="14" xfId="0" applyFont="1" applyBorder="1" applyAlignment="1">
      <alignment horizontal="left" wrapText="1"/>
    </xf>
    <xf numFmtId="0" fontId="11" fillId="0" borderId="14" xfId="0" applyFont="1" applyBorder="1" applyAlignment="1">
      <alignment horizontal="center" wrapText="1"/>
    </xf>
    <xf numFmtId="0" fontId="11" fillId="4" borderId="14" xfId="0" applyFont="1" applyFill="1" applyBorder="1" applyAlignment="1" applyProtection="1">
      <alignment horizontal="center" wrapText="1"/>
      <protection locked="0"/>
    </xf>
    <xf numFmtId="0" fontId="12" fillId="6" borderId="0" xfId="3" applyFont="1" applyFill="1" applyAlignment="1">
      <alignment horizontal="center" vertical="center"/>
    </xf>
    <xf numFmtId="49" fontId="12" fillId="6" borderId="0" xfId="3" applyNumberFormat="1" applyFont="1" applyFill="1" applyAlignment="1">
      <alignment horizontal="center" vertical="center"/>
    </xf>
    <xf numFmtId="0" fontId="12" fillId="6" borderId="0" xfId="3" applyFont="1" applyFill="1" applyAlignment="1">
      <alignment vertical="center"/>
    </xf>
    <xf numFmtId="4" fontId="12" fillId="6" borderId="0" xfId="3" applyNumberFormat="1" applyFont="1" applyFill="1" applyAlignment="1">
      <alignment horizontal="center" vertical="center"/>
    </xf>
    <xf numFmtId="0" fontId="11" fillId="0" borderId="0" xfId="0" applyFont="1"/>
    <xf numFmtId="0" fontId="11" fillId="0" borderId="16" xfId="0" applyFont="1" applyBorder="1"/>
    <xf numFmtId="0" fontId="13" fillId="0" borderId="0" xfId="4"/>
    <xf numFmtId="0" fontId="14" fillId="0" borderId="0" xfId="4" applyFont="1"/>
    <xf numFmtId="0" fontId="13" fillId="6" borderId="21" xfId="4" applyFill="1" applyBorder="1"/>
    <xf numFmtId="0" fontId="13" fillId="6" borderId="17" xfId="4" applyFill="1" applyBorder="1"/>
    <xf numFmtId="0" fontId="13" fillId="6" borderId="22" xfId="4" applyFill="1" applyBorder="1"/>
    <xf numFmtId="0" fontId="13" fillId="6" borderId="23" xfId="4" applyFill="1" applyBorder="1"/>
    <xf numFmtId="0" fontId="13" fillId="6" borderId="0" xfId="4" applyFill="1"/>
    <xf numFmtId="0" fontId="13" fillId="6" borderId="24" xfId="4" applyFill="1" applyBorder="1"/>
    <xf numFmtId="0" fontId="13" fillId="6" borderId="15" xfId="4" applyFill="1" applyBorder="1"/>
    <xf numFmtId="10" fontId="13" fillId="4" borderId="7" xfId="5" applyNumberFormat="1" applyFont="1" applyFill="1" applyBorder="1" applyProtection="1">
      <protection locked="0"/>
    </xf>
    <xf numFmtId="0" fontId="13" fillId="6" borderId="16" xfId="4" applyFill="1" applyBorder="1"/>
    <xf numFmtId="0" fontId="13" fillId="6" borderId="25" xfId="4" applyFill="1" applyBorder="1"/>
    <xf numFmtId="167" fontId="17" fillId="6" borderId="7" xfId="6" applyNumberFormat="1" applyFont="1" applyFill="1" applyBorder="1"/>
    <xf numFmtId="10" fontId="13" fillId="6" borderId="16" xfId="5" applyNumberFormat="1" applyFont="1" applyFill="1" applyBorder="1"/>
    <xf numFmtId="10" fontId="13" fillId="6" borderId="17" xfId="5" applyNumberFormat="1" applyFont="1" applyFill="1" applyBorder="1"/>
    <xf numFmtId="0" fontId="13" fillId="6" borderId="0" xfId="4" applyFill="1" applyAlignment="1">
      <alignment horizontal="center"/>
    </xf>
    <xf numFmtId="0" fontId="18" fillId="4" borderId="7" xfId="4" applyFont="1" applyFill="1" applyBorder="1"/>
    <xf numFmtId="0" fontId="13" fillId="4" borderId="7" xfId="4" applyFill="1" applyBorder="1"/>
    <xf numFmtId="10" fontId="19" fillId="4" borderId="7" xfId="5" applyNumberFormat="1" applyFont="1" applyFill="1" applyBorder="1"/>
    <xf numFmtId="44" fontId="7" fillId="0" borderId="7" xfId="2" applyFont="1" applyFill="1" applyBorder="1" applyAlignment="1">
      <alignment horizontal="center" vertical="center"/>
    </xf>
    <xf numFmtId="0" fontId="11" fillId="0" borderId="17" xfId="0" applyFont="1" applyBorder="1"/>
    <xf numFmtId="49" fontId="11" fillId="4" borderId="17" xfId="0" applyNumberFormat="1" applyFont="1" applyFill="1" applyBorder="1" applyProtection="1">
      <protection locked="0"/>
    </xf>
    <xf numFmtId="49" fontId="11" fillId="4" borderId="0" xfId="0" applyNumberFormat="1" applyFont="1" applyFill="1" applyProtection="1">
      <protection locked="0"/>
    </xf>
    <xf numFmtId="4" fontId="22" fillId="5" borderId="12" xfId="0" applyNumberFormat="1" applyFont="1" applyFill="1" applyBorder="1" applyAlignment="1">
      <alignment horizontal="center"/>
    </xf>
    <xf numFmtId="44" fontId="22" fillId="5" borderId="13" xfId="2" applyFont="1" applyFill="1" applyBorder="1" applyAlignment="1">
      <alignment horizontal="center"/>
    </xf>
    <xf numFmtId="44" fontId="23" fillId="0" borderId="14" xfId="2" applyFont="1" applyBorder="1" applyAlignment="1">
      <alignment horizontal="center" wrapText="1"/>
    </xf>
    <xf numFmtId="49" fontId="11" fillId="0" borderId="0" xfId="0" applyNumberFormat="1" applyFont="1" applyAlignment="1" applyProtection="1">
      <alignment horizontal="center" wrapText="1"/>
      <protection locked="0"/>
    </xf>
    <xf numFmtId="0" fontId="11" fillId="0" borderId="0" xfId="0" applyFont="1" applyAlignment="1">
      <alignment horizontal="left" wrapText="1"/>
    </xf>
    <xf numFmtId="0" fontId="11" fillId="0" borderId="0" xfId="0" applyFont="1" applyAlignment="1">
      <alignment horizontal="center" wrapText="1"/>
    </xf>
    <xf numFmtId="0" fontId="11" fillId="0" borderId="0" xfId="0" applyFont="1" applyAlignment="1" applyProtection="1">
      <alignment horizontal="center" wrapText="1"/>
      <protection locked="0"/>
    </xf>
    <xf numFmtId="44" fontId="23" fillId="0" borderId="0" xfId="2" applyFont="1" applyFill="1" applyBorder="1" applyAlignment="1">
      <alignment horizontal="center" wrapText="1"/>
    </xf>
    <xf numFmtId="0" fontId="6" fillId="0" borderId="10" xfId="0" applyFont="1" applyBorder="1" applyAlignment="1">
      <alignment horizontal="center"/>
    </xf>
    <xf numFmtId="0" fontId="7" fillId="8" borderId="7" xfId="0" applyFont="1" applyFill="1" applyBorder="1" applyAlignment="1">
      <alignment horizontal="center" vertical="center"/>
    </xf>
    <xf numFmtId="0" fontId="5" fillId="9" borderId="7" xfId="0" applyFont="1" applyFill="1" applyBorder="1" applyAlignment="1">
      <alignment vertical="center"/>
    </xf>
    <xf numFmtId="10" fontId="2" fillId="0" borderId="0" xfId="1" applyNumberFormat="1"/>
    <xf numFmtId="2" fontId="13" fillId="6" borderId="0" xfId="4" applyNumberFormat="1" applyFill="1" applyProtection="1">
      <protection locked="0"/>
    </xf>
    <xf numFmtId="0" fontId="13" fillId="6" borderId="0" xfId="4" applyFill="1" applyProtection="1">
      <protection locked="0"/>
    </xf>
    <xf numFmtId="0" fontId="25" fillId="6" borderId="29" xfId="4" applyFont="1" applyFill="1" applyBorder="1" applyAlignment="1" applyProtection="1">
      <alignment vertical="center"/>
      <protection locked="0"/>
    </xf>
    <xf numFmtId="0" fontId="26" fillId="10" borderId="38" xfId="4" applyFont="1" applyFill="1" applyBorder="1" applyAlignment="1" applyProtection="1">
      <alignment horizontal="center" vertical="center"/>
      <protection locked="0"/>
    </xf>
    <xf numFmtId="0" fontId="26" fillId="10" borderId="39" xfId="4" applyFont="1" applyFill="1" applyBorder="1" applyAlignment="1" applyProtection="1">
      <alignment horizontal="center" vertical="center"/>
      <protection locked="0"/>
    </xf>
    <xf numFmtId="0" fontId="26" fillId="10" borderId="39" xfId="4" applyFont="1" applyFill="1" applyBorder="1" applyAlignment="1" applyProtection="1">
      <alignment horizontal="center" vertical="center" wrapText="1"/>
      <protection locked="0"/>
    </xf>
    <xf numFmtId="0" fontId="26" fillId="10" borderId="40" xfId="4" applyFont="1" applyFill="1" applyBorder="1" applyAlignment="1" applyProtection="1">
      <alignment horizontal="center" vertical="center"/>
      <protection locked="0"/>
    </xf>
    <xf numFmtId="49" fontId="27" fillId="0" borderId="42" xfId="4" applyNumberFormat="1" applyFont="1" applyBorder="1" applyAlignment="1" applyProtection="1">
      <alignment horizontal="center" vertical="top" wrapText="1"/>
      <protection locked="0"/>
    </xf>
    <xf numFmtId="10" fontId="27" fillId="0" borderId="42" xfId="4" applyNumberFormat="1" applyFont="1" applyBorder="1" applyAlignment="1">
      <alignment horizontal="center" vertical="center" wrapText="1"/>
    </xf>
    <xf numFmtId="10" fontId="27" fillId="11" borderId="42" xfId="4" applyNumberFormat="1" applyFont="1" applyFill="1" applyBorder="1" applyAlignment="1" applyProtection="1">
      <alignment vertical="top" wrapText="1"/>
      <protection locked="0"/>
    </xf>
    <xf numFmtId="10" fontId="27" fillId="11" borderId="43" xfId="4" applyNumberFormat="1" applyFont="1" applyFill="1" applyBorder="1" applyAlignment="1" applyProtection="1">
      <alignment vertical="top" wrapText="1"/>
      <protection locked="0"/>
    </xf>
    <xf numFmtId="10" fontId="14" fillId="6" borderId="0" xfId="8" applyNumberFormat="1" applyFont="1" applyFill="1" applyProtection="1">
      <protection locked="0"/>
    </xf>
    <xf numFmtId="0" fontId="14" fillId="6" borderId="0" xfId="4" applyFont="1" applyFill="1" applyProtection="1">
      <protection locked="0"/>
    </xf>
    <xf numFmtId="49" fontId="27" fillId="0" borderId="45" xfId="4" applyNumberFormat="1" applyFont="1" applyBorder="1" applyAlignment="1" applyProtection="1">
      <alignment horizontal="center" vertical="top" wrapText="1"/>
      <protection locked="0"/>
    </xf>
    <xf numFmtId="4" fontId="27" fillId="0" borderId="45" xfId="4" applyNumberFormat="1" applyFont="1" applyBorder="1" applyAlignment="1" applyProtection="1">
      <alignment horizontal="center" vertical="center" wrapText="1"/>
      <protection locked="0"/>
    </xf>
    <xf numFmtId="44" fontId="29" fillId="6" borderId="45" xfId="9" applyFont="1" applyFill="1" applyBorder="1" applyAlignment="1" applyProtection="1">
      <alignment vertical="top" wrapText="1"/>
    </xf>
    <xf numFmtId="44" fontId="29" fillId="6" borderId="46" xfId="9" applyFont="1" applyFill="1" applyBorder="1" applyAlignment="1" applyProtection="1">
      <alignment vertical="top" wrapText="1"/>
    </xf>
    <xf numFmtId="2" fontId="14" fillId="6" borderId="0" xfId="4" applyNumberFormat="1" applyFont="1" applyFill="1" applyProtection="1">
      <protection locked="0"/>
    </xf>
    <xf numFmtId="10" fontId="13" fillId="6" borderId="0" xfId="8" applyNumberFormat="1" applyFont="1" applyFill="1" applyProtection="1">
      <protection locked="0"/>
    </xf>
    <xf numFmtId="49" fontId="27" fillId="11" borderId="48" xfId="4" applyNumberFormat="1" applyFont="1" applyFill="1" applyBorder="1" applyAlignment="1" applyProtection="1">
      <alignment horizontal="center" vertical="top" wrapText="1"/>
      <protection locked="0"/>
    </xf>
    <xf numFmtId="10" fontId="27" fillId="11" borderId="49" xfId="8" applyNumberFormat="1" applyFont="1" applyFill="1" applyBorder="1" applyAlignment="1">
      <alignment horizontal="center" vertical="center" wrapText="1"/>
    </xf>
    <xf numFmtId="10" fontId="27" fillId="11" borderId="48" xfId="4" applyNumberFormat="1" applyFont="1" applyFill="1" applyBorder="1" applyAlignment="1">
      <alignment vertical="top" wrapText="1"/>
    </xf>
    <xf numFmtId="10" fontId="27" fillId="11" borderId="50" xfId="4" applyNumberFormat="1" applyFont="1" applyFill="1" applyBorder="1" applyAlignment="1">
      <alignment vertical="top" wrapText="1"/>
    </xf>
    <xf numFmtId="49" fontId="27" fillId="11" borderId="49" xfId="4" applyNumberFormat="1" applyFont="1" applyFill="1" applyBorder="1" applyAlignment="1" applyProtection="1">
      <alignment horizontal="center" vertical="top" wrapText="1"/>
      <protection locked="0"/>
    </xf>
    <xf numFmtId="164" fontId="27" fillId="11" borderId="49" xfId="4" applyNumberFormat="1" applyFont="1" applyFill="1" applyBorder="1" applyAlignment="1">
      <alignment horizontal="center" vertical="center" wrapText="1"/>
    </xf>
    <xf numFmtId="164" fontId="27" fillId="11" borderId="49" xfId="4" applyNumberFormat="1" applyFont="1" applyFill="1" applyBorder="1" applyAlignment="1">
      <alignment vertical="top" wrapText="1"/>
    </xf>
    <xf numFmtId="49" fontId="27" fillId="10" borderId="48" xfId="4" applyNumberFormat="1" applyFont="1" applyFill="1" applyBorder="1" applyAlignment="1" applyProtection="1">
      <alignment horizontal="center" vertical="top" wrapText="1"/>
      <protection locked="0"/>
    </xf>
    <xf numFmtId="10" fontId="27" fillId="10" borderId="48" xfId="4" applyNumberFormat="1" applyFont="1" applyFill="1" applyBorder="1" applyAlignment="1">
      <alignment horizontal="center" vertical="top" wrapText="1"/>
    </xf>
    <xf numFmtId="10" fontId="27" fillId="10" borderId="48" xfId="4" applyNumberFormat="1" applyFont="1" applyFill="1" applyBorder="1" applyAlignment="1">
      <alignment vertical="top" wrapText="1"/>
    </xf>
    <xf numFmtId="10" fontId="27" fillId="10" borderId="50" xfId="4" applyNumberFormat="1" applyFont="1" applyFill="1" applyBorder="1" applyAlignment="1">
      <alignment vertical="top" wrapText="1"/>
    </xf>
    <xf numFmtId="49" fontId="27" fillId="10" borderId="53" xfId="4" applyNumberFormat="1" applyFont="1" applyFill="1" applyBorder="1" applyAlignment="1" applyProtection="1">
      <alignment horizontal="center" vertical="top" wrapText="1"/>
      <protection locked="0"/>
    </xf>
    <xf numFmtId="164" fontId="27" fillId="10" borderId="53" xfId="4" applyNumberFormat="1" applyFont="1" applyFill="1" applyBorder="1" applyAlignment="1">
      <alignment horizontal="center" vertical="top" wrapText="1"/>
    </xf>
    <xf numFmtId="164" fontId="27" fillId="10" borderId="53" xfId="4" applyNumberFormat="1" applyFont="1" applyFill="1" applyBorder="1" applyAlignment="1">
      <alignment vertical="top" wrapText="1"/>
    </xf>
    <xf numFmtId="164" fontId="27" fillId="10" borderId="54" xfId="4" applyNumberFormat="1" applyFont="1" applyFill="1" applyBorder="1" applyAlignment="1">
      <alignment vertical="top" wrapText="1"/>
    </xf>
    <xf numFmtId="0" fontId="13" fillId="6" borderId="0" xfId="4" applyFill="1" applyAlignment="1" applyProtection="1">
      <alignment vertical="center"/>
      <protection locked="0"/>
    </xf>
    <xf numFmtId="0" fontId="13" fillId="6" borderId="0" xfId="4" applyFill="1" applyAlignment="1" applyProtection="1">
      <alignment vertical="center" wrapText="1"/>
      <protection locked="0"/>
    </xf>
    <xf numFmtId="0" fontId="14" fillId="6" borderId="6" xfId="4" applyFont="1" applyFill="1" applyBorder="1" applyAlignment="1" applyProtection="1">
      <alignment wrapText="1"/>
      <protection locked="0"/>
    </xf>
    <xf numFmtId="0" fontId="14" fillId="6" borderId="26" xfId="4" applyFont="1" applyFill="1" applyBorder="1" applyAlignment="1" applyProtection="1">
      <alignment wrapText="1"/>
      <protection locked="0"/>
    </xf>
    <xf numFmtId="0" fontId="14" fillId="6" borderId="55" xfId="4" applyFont="1" applyFill="1" applyBorder="1" applyAlignment="1" applyProtection="1">
      <alignment wrapText="1"/>
      <protection locked="0"/>
    </xf>
    <xf numFmtId="0" fontId="13" fillId="6" borderId="56" xfId="4" applyFill="1" applyBorder="1" applyProtection="1">
      <protection locked="0"/>
    </xf>
    <xf numFmtId="0" fontId="13" fillId="6" borderId="26" xfId="4" applyFill="1" applyBorder="1" applyProtection="1">
      <protection locked="0"/>
    </xf>
    <xf numFmtId="0" fontId="13" fillId="6" borderId="9" xfId="4" applyFill="1" applyBorder="1" applyProtection="1">
      <protection locked="0"/>
    </xf>
    <xf numFmtId="0" fontId="14" fillId="6" borderId="57" xfId="4" applyFont="1" applyFill="1" applyBorder="1" applyAlignment="1" applyProtection="1">
      <alignment wrapText="1"/>
      <protection locked="0"/>
    </xf>
    <xf numFmtId="0" fontId="14" fillId="6" borderId="0" xfId="4" applyFont="1" applyFill="1" applyAlignment="1" applyProtection="1">
      <alignment wrapText="1"/>
      <protection locked="0"/>
    </xf>
    <xf numFmtId="0" fontId="14" fillId="6" borderId="24" xfId="4" applyFont="1" applyFill="1" applyBorder="1" applyAlignment="1" applyProtection="1">
      <alignment wrapText="1"/>
      <protection locked="0"/>
    </xf>
    <xf numFmtId="0" fontId="13" fillId="6" borderId="23" xfId="4" applyFill="1" applyBorder="1" applyProtection="1">
      <protection locked="0"/>
    </xf>
    <xf numFmtId="0" fontId="13" fillId="6" borderId="58" xfId="4" applyFill="1" applyBorder="1" applyProtection="1">
      <protection locked="0"/>
    </xf>
    <xf numFmtId="0" fontId="30" fillId="0" borderId="16" xfId="4" applyFont="1" applyBorder="1" applyAlignment="1" applyProtection="1">
      <alignment vertical="center"/>
      <protection locked="0"/>
    </xf>
    <xf numFmtId="0" fontId="26" fillId="6" borderId="0" xfId="4" applyFont="1" applyFill="1" applyAlignment="1" applyProtection="1">
      <alignment wrapText="1"/>
      <protection locked="0"/>
    </xf>
    <xf numFmtId="0" fontId="30" fillId="0" borderId="24" xfId="4" applyFont="1" applyBorder="1" applyAlignment="1" applyProtection="1">
      <alignment vertical="center"/>
      <protection locked="0"/>
    </xf>
    <xf numFmtId="0" fontId="26" fillId="6" borderId="23" xfId="4" applyFont="1" applyFill="1" applyBorder="1" applyProtection="1">
      <protection locked="0"/>
    </xf>
    <xf numFmtId="0" fontId="14" fillId="6" borderId="57" xfId="4" applyFont="1" applyFill="1" applyBorder="1" applyProtection="1">
      <protection locked="0"/>
    </xf>
    <xf numFmtId="0" fontId="30" fillId="6" borderId="0" xfId="4" applyFont="1" applyFill="1" applyAlignment="1" applyProtection="1">
      <alignment wrapText="1"/>
      <protection locked="0"/>
    </xf>
    <xf numFmtId="0" fontId="30" fillId="6" borderId="23" xfId="4" applyFont="1" applyFill="1" applyBorder="1" applyProtection="1">
      <protection locked="0"/>
    </xf>
    <xf numFmtId="0" fontId="13" fillId="6" borderId="57" xfId="4" applyFill="1" applyBorder="1" applyProtection="1">
      <protection locked="0"/>
    </xf>
    <xf numFmtId="0" fontId="13" fillId="6" borderId="0" xfId="4" applyFill="1" applyAlignment="1" applyProtection="1">
      <alignment wrapText="1"/>
      <protection locked="0"/>
    </xf>
    <xf numFmtId="0" fontId="13" fillId="6" borderId="24" xfId="4" applyFill="1" applyBorder="1" applyProtection="1">
      <protection locked="0"/>
    </xf>
    <xf numFmtId="0" fontId="13" fillId="6" borderId="11" xfId="4" applyFill="1" applyBorder="1" applyProtection="1">
      <protection locked="0"/>
    </xf>
    <xf numFmtId="0" fontId="13" fillId="6" borderId="27" xfId="4" applyFill="1" applyBorder="1" applyProtection="1">
      <protection locked="0"/>
    </xf>
    <xf numFmtId="0" fontId="13" fillId="6" borderId="27" xfId="4" applyFill="1" applyBorder="1" applyAlignment="1" applyProtection="1">
      <alignment wrapText="1"/>
      <protection locked="0"/>
    </xf>
    <xf numFmtId="0" fontId="13" fillId="6" borderId="59" xfId="4" applyFill="1" applyBorder="1" applyProtection="1">
      <protection locked="0"/>
    </xf>
    <xf numFmtId="0" fontId="13" fillId="6" borderId="1" xfId="4" applyFill="1" applyBorder="1" applyProtection="1">
      <protection locked="0"/>
    </xf>
    <xf numFmtId="10" fontId="14" fillId="6" borderId="0" xfId="4" applyNumberFormat="1" applyFont="1" applyFill="1" applyProtection="1">
      <protection locked="0"/>
    </xf>
    <xf numFmtId="49" fontId="10" fillId="4" borderId="12" xfId="0" applyNumberFormat="1" applyFont="1" applyFill="1" applyBorder="1" applyAlignment="1" applyProtection="1">
      <alignment horizontal="center" vertical="center" wrapText="1"/>
      <protection locked="0"/>
    </xf>
    <xf numFmtId="0" fontId="3" fillId="0" borderId="19" xfId="0" applyFont="1" applyBorder="1" applyAlignment="1">
      <alignment horizontal="center"/>
    </xf>
    <xf numFmtId="0" fontId="3" fillId="0" borderId="18" xfId="0" applyFont="1" applyBorder="1" applyAlignment="1">
      <alignment horizontal="center"/>
    </xf>
    <xf numFmtId="0" fontId="3" fillId="0" borderId="20" xfId="0" applyFont="1" applyBorder="1" applyAlignment="1">
      <alignment horizontal="center"/>
    </xf>
    <xf numFmtId="0" fontId="8" fillId="0" borderId="0" xfId="0" applyFont="1" applyAlignment="1">
      <alignment horizontal="center"/>
    </xf>
    <xf numFmtId="0" fontId="6" fillId="2" borderId="7" xfId="0" applyFont="1" applyFill="1" applyBorder="1" applyAlignment="1">
      <alignment horizontal="right"/>
    </xf>
    <xf numFmtId="0" fontId="3" fillId="0" borderId="17"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6" fillId="3" borderId="7" xfId="0" applyFont="1" applyFill="1" applyBorder="1" applyAlignment="1">
      <alignment horizontal="right" vertical="center"/>
    </xf>
    <xf numFmtId="0" fontId="3" fillId="0" borderId="6" xfId="0" applyFont="1" applyBorder="1" applyAlignment="1">
      <alignment horizontal="center"/>
    </xf>
    <xf numFmtId="0" fontId="3" fillId="0" borderId="9" xfId="0" applyFont="1" applyBorder="1" applyAlignment="1">
      <alignment horizontal="center"/>
    </xf>
    <xf numFmtId="0" fontId="3" fillId="0" borderId="11" xfId="0" applyFont="1" applyBorder="1" applyAlignment="1">
      <alignment horizontal="center"/>
    </xf>
    <xf numFmtId="0" fontId="3" fillId="0" borderId="1" xfId="0" applyFont="1" applyBorder="1" applyAlignment="1">
      <alignment horizontal="center"/>
    </xf>
    <xf numFmtId="0" fontId="4" fillId="2" borderId="5"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6" fillId="0" borderId="3" xfId="0" applyFont="1" applyBorder="1" applyAlignment="1">
      <alignment horizontal="left"/>
    </xf>
    <xf numFmtId="0" fontId="6" fillId="0" borderId="4" xfId="0" applyFont="1" applyBorder="1" applyAlignment="1">
      <alignment horizontal="left"/>
    </xf>
    <xf numFmtId="0" fontId="6" fillId="3" borderId="2" xfId="0" applyFont="1" applyFill="1" applyBorder="1" applyAlignment="1">
      <alignment horizontal="left"/>
    </xf>
    <xf numFmtId="14" fontId="6" fillId="0" borderId="2" xfId="0" applyNumberFormat="1" applyFont="1" applyBorder="1" applyAlignment="1">
      <alignment horizontal="left"/>
    </xf>
    <xf numFmtId="0" fontId="6" fillId="3" borderId="5" xfId="0" applyFont="1" applyFill="1" applyBorder="1" applyAlignment="1">
      <alignment horizontal="center"/>
    </xf>
    <xf numFmtId="0" fontId="6" fillId="3" borderId="3" xfId="0" applyFont="1" applyFill="1" applyBorder="1" applyAlignment="1">
      <alignment horizontal="center"/>
    </xf>
    <xf numFmtId="0" fontId="6" fillId="3" borderId="4" xfId="0" applyFont="1" applyFill="1" applyBorder="1" applyAlignment="1">
      <alignment horizontal="center"/>
    </xf>
    <xf numFmtId="0" fontId="6" fillId="3" borderId="7" xfId="0" applyFont="1" applyFill="1" applyBorder="1" applyAlignment="1">
      <alignment horizontal="right"/>
    </xf>
    <xf numFmtId="0" fontId="6" fillId="0" borderId="3" xfId="0" applyFont="1" applyBorder="1" applyAlignment="1">
      <alignment horizontal="left" wrapText="1"/>
    </xf>
    <xf numFmtId="0" fontId="6" fillId="0" borderId="4" xfId="0" applyFont="1" applyBorder="1" applyAlignment="1">
      <alignment horizontal="left" wrapText="1"/>
    </xf>
    <xf numFmtId="0" fontId="6" fillId="3" borderId="2" xfId="0" applyFont="1" applyFill="1" applyBorder="1" applyAlignment="1">
      <alignment horizontal="left" vertical="center"/>
    </xf>
    <xf numFmtId="10" fontId="6" fillId="0" borderId="2" xfId="1" applyNumberFormat="1" applyFont="1" applyBorder="1" applyAlignment="1">
      <alignment horizontal="left" vertical="center"/>
    </xf>
    <xf numFmtId="0" fontId="6" fillId="0" borderId="2" xfId="0" applyFont="1" applyBorder="1" applyAlignment="1">
      <alignment horizontal="left" wrapText="1"/>
    </xf>
    <xf numFmtId="14" fontId="11" fillId="0" borderId="15" xfId="0" applyNumberFormat="1" applyFont="1" applyBorder="1" applyAlignment="1" applyProtection="1">
      <alignment horizontal="center"/>
      <protection locked="0"/>
    </xf>
    <xf numFmtId="14" fontId="11" fillId="0" borderId="16" xfId="0" applyNumberFormat="1" applyFont="1" applyBorder="1" applyAlignment="1" applyProtection="1">
      <alignment horizontal="center"/>
      <protection locked="0"/>
    </xf>
    <xf numFmtId="0" fontId="14" fillId="4" borderId="19" xfId="4" applyFont="1" applyFill="1" applyBorder="1" applyAlignment="1">
      <alignment horizontal="center"/>
    </xf>
    <xf numFmtId="0" fontId="14" fillId="4" borderId="18" xfId="4" applyFont="1" applyFill="1" applyBorder="1" applyAlignment="1">
      <alignment horizontal="center"/>
    </xf>
    <xf numFmtId="0" fontId="14" fillId="4" borderId="20" xfId="4" applyFont="1" applyFill="1" applyBorder="1" applyAlignment="1">
      <alignment horizontal="center"/>
    </xf>
    <xf numFmtId="0" fontId="14" fillId="0" borderId="0" xfId="4" applyFont="1" applyAlignment="1">
      <alignment horizontal="center"/>
    </xf>
    <xf numFmtId="0" fontId="13" fillId="0" borderId="18" xfId="4" applyBorder="1" applyAlignment="1">
      <alignment horizontal="left"/>
    </xf>
    <xf numFmtId="0" fontId="15" fillId="4" borderId="19" xfId="4" applyFont="1" applyFill="1" applyBorder="1" applyAlignment="1">
      <alignment horizontal="center"/>
    </xf>
    <xf numFmtId="0" fontId="15" fillId="4" borderId="18" xfId="4" applyFont="1" applyFill="1" applyBorder="1" applyAlignment="1">
      <alignment horizontal="center"/>
    </xf>
    <xf numFmtId="0" fontId="15" fillId="4" borderId="20" xfId="4" applyFont="1" applyFill="1" applyBorder="1" applyAlignment="1">
      <alignment horizontal="center"/>
    </xf>
    <xf numFmtId="0" fontId="20" fillId="0" borderId="0" xfId="7" applyAlignment="1">
      <alignment horizontal="center"/>
    </xf>
    <xf numFmtId="0" fontId="14" fillId="7" borderId="19" xfId="4" applyFont="1" applyFill="1" applyBorder="1" applyAlignment="1">
      <alignment horizontal="center"/>
    </xf>
    <xf numFmtId="0" fontId="14" fillId="7" borderId="18" xfId="4" applyFont="1" applyFill="1" applyBorder="1" applyAlignment="1">
      <alignment horizontal="center"/>
    </xf>
    <xf numFmtId="0" fontId="14" fillId="7" borderId="20" xfId="4" applyFont="1" applyFill="1" applyBorder="1" applyAlignment="1">
      <alignment horizontal="center"/>
    </xf>
    <xf numFmtId="0" fontId="16" fillId="6" borderId="21" xfId="4" applyFont="1" applyFill="1" applyBorder="1" applyAlignment="1">
      <alignment horizontal="left"/>
    </xf>
    <xf numFmtId="0" fontId="16" fillId="6" borderId="17" xfId="4" applyFont="1" applyFill="1" applyBorder="1" applyAlignment="1">
      <alignment horizontal="left"/>
    </xf>
    <xf numFmtId="0" fontId="16" fillId="6" borderId="22" xfId="4" applyFont="1" applyFill="1" applyBorder="1" applyAlignment="1">
      <alignment horizontal="left"/>
    </xf>
    <xf numFmtId="0" fontId="16" fillId="6" borderId="23" xfId="4" applyFont="1" applyFill="1" applyBorder="1" applyAlignment="1">
      <alignment horizontal="left"/>
    </xf>
    <xf numFmtId="0" fontId="16" fillId="6" borderId="0" xfId="4" applyFont="1" applyFill="1" applyAlignment="1">
      <alignment horizontal="left"/>
    </xf>
    <xf numFmtId="0" fontId="16" fillId="6" borderId="24" xfId="4" applyFont="1" applyFill="1" applyBorder="1" applyAlignment="1">
      <alignment horizontal="left"/>
    </xf>
    <xf numFmtId="0" fontId="16" fillId="6" borderId="15" xfId="4" applyFont="1" applyFill="1" applyBorder="1" applyAlignment="1">
      <alignment horizontal="left"/>
    </xf>
    <xf numFmtId="0" fontId="16" fillId="6" borderId="16" xfId="4" applyFont="1" applyFill="1" applyBorder="1" applyAlignment="1">
      <alignment horizontal="left"/>
    </xf>
    <xf numFmtId="0" fontId="16" fillId="6" borderId="25" xfId="4" applyFont="1" applyFill="1" applyBorder="1" applyAlignment="1">
      <alignment horizontal="left"/>
    </xf>
    <xf numFmtId="0" fontId="25" fillId="6" borderId="33" xfId="4" applyFont="1" applyFill="1" applyBorder="1" applyAlignment="1" applyProtection="1">
      <alignment horizontal="left" vertical="center" wrapText="1"/>
      <protection locked="0"/>
    </xf>
    <xf numFmtId="0" fontId="25" fillId="6" borderId="34" xfId="4" applyFont="1" applyFill="1" applyBorder="1" applyAlignment="1" applyProtection="1">
      <alignment horizontal="left" vertical="center" wrapText="1"/>
      <protection locked="0"/>
    </xf>
    <xf numFmtId="0" fontId="25" fillId="6" borderId="35" xfId="4" applyFont="1" applyFill="1" applyBorder="1" applyAlignment="1" applyProtection="1">
      <alignment horizontal="left" vertical="center" wrapText="1"/>
      <protection locked="0"/>
    </xf>
    <xf numFmtId="0" fontId="25" fillId="6" borderId="34" xfId="4" applyFont="1" applyFill="1" applyBorder="1" applyAlignment="1" applyProtection="1">
      <alignment horizontal="left" vertical="center"/>
      <protection locked="0"/>
    </xf>
    <xf numFmtId="0" fontId="25" fillId="6" borderId="36" xfId="4" applyFont="1" applyFill="1" applyBorder="1" applyAlignment="1" applyProtection="1">
      <alignment horizontal="center" vertical="center"/>
      <protection locked="0"/>
    </xf>
    <xf numFmtId="0" fontId="25" fillId="6" borderId="37" xfId="4" applyFont="1" applyFill="1" applyBorder="1" applyAlignment="1" applyProtection="1">
      <alignment horizontal="center" vertical="center"/>
      <protection locked="0"/>
    </xf>
    <xf numFmtId="0" fontId="24" fillId="6" borderId="26" xfId="4" applyFont="1" applyFill="1" applyBorder="1" applyAlignment="1" applyProtection="1">
      <alignment horizontal="center" vertical="center" wrapText="1"/>
      <protection locked="0"/>
    </xf>
    <xf numFmtId="0" fontId="24" fillId="6" borderId="0" xfId="4" applyFont="1" applyFill="1" applyAlignment="1" applyProtection="1">
      <alignment horizontal="center" vertical="center" wrapText="1"/>
      <protection locked="0"/>
    </xf>
    <xf numFmtId="0" fontId="24" fillId="6" borderId="27" xfId="4" applyFont="1" applyFill="1" applyBorder="1" applyAlignment="1" applyProtection="1">
      <alignment horizontal="center" vertical="center" wrapText="1"/>
      <protection locked="0"/>
    </xf>
    <xf numFmtId="0" fontId="25" fillId="6" borderId="6" xfId="4" applyFont="1" applyFill="1" applyBorder="1" applyAlignment="1" applyProtection="1">
      <alignment horizontal="center" vertical="center"/>
      <protection locked="0"/>
    </xf>
    <xf numFmtId="0" fontId="25" fillId="6" borderId="26" xfId="4" applyFont="1" applyFill="1" applyBorder="1" applyAlignment="1" applyProtection="1">
      <alignment horizontal="center" vertical="center"/>
      <protection locked="0"/>
    </xf>
    <xf numFmtId="0" fontId="25" fillId="6" borderId="9" xfId="4" applyFont="1" applyFill="1" applyBorder="1" applyAlignment="1" applyProtection="1">
      <alignment horizontal="center" vertical="center"/>
      <protection locked="0"/>
    </xf>
    <xf numFmtId="0" fontId="25" fillId="6" borderId="11" xfId="4" applyFont="1" applyFill="1" applyBorder="1" applyAlignment="1" applyProtection="1">
      <alignment horizontal="center" vertical="center"/>
      <protection locked="0"/>
    </xf>
    <xf numFmtId="0" fontId="25" fillId="6" borderId="27" xfId="4" applyFont="1" applyFill="1" applyBorder="1" applyAlignment="1" applyProtection="1">
      <alignment horizontal="center" vertical="center"/>
      <protection locked="0"/>
    </xf>
    <xf numFmtId="0" fontId="25" fillId="6" borderId="1" xfId="4" applyFont="1" applyFill="1" applyBorder="1" applyAlignment="1" applyProtection="1">
      <alignment horizontal="center" vertical="center"/>
      <protection locked="0"/>
    </xf>
    <xf numFmtId="0" fontId="25" fillId="6" borderId="28" xfId="4" applyFont="1" applyFill="1" applyBorder="1" applyAlignment="1" applyProtection="1">
      <alignment horizontal="left" vertical="center"/>
      <protection locked="0"/>
    </xf>
    <xf numFmtId="0" fontId="25" fillId="6" borderId="29" xfId="4" applyFont="1" applyFill="1" applyBorder="1" applyAlignment="1" applyProtection="1">
      <alignment horizontal="left" vertical="center"/>
      <protection locked="0"/>
    </xf>
    <xf numFmtId="0" fontId="25" fillId="6" borderId="30" xfId="4" applyFont="1" applyFill="1" applyBorder="1" applyAlignment="1" applyProtection="1">
      <alignment horizontal="left" vertical="center"/>
      <protection locked="0"/>
    </xf>
    <xf numFmtId="164" fontId="25" fillId="6" borderId="29" xfId="4" applyNumberFormat="1" applyFont="1" applyFill="1" applyBorder="1" applyAlignment="1">
      <alignment horizontal="left" vertical="center"/>
    </xf>
    <xf numFmtId="0" fontId="25" fillId="6" borderId="29" xfId="4" applyFont="1" applyFill="1" applyBorder="1" applyAlignment="1">
      <alignment horizontal="left" vertical="center"/>
    </xf>
    <xf numFmtId="0" fontId="25" fillId="6" borderId="30" xfId="4" applyFont="1" applyFill="1" applyBorder="1" applyAlignment="1">
      <alignment horizontal="left" vertical="center"/>
    </xf>
    <xf numFmtId="0" fontId="25" fillId="6" borderId="31" xfId="4" applyFont="1" applyFill="1" applyBorder="1" applyAlignment="1" applyProtection="1">
      <alignment horizontal="center" vertical="center"/>
      <protection locked="0"/>
    </xf>
    <xf numFmtId="0" fontId="25" fillId="6" borderId="32" xfId="4" applyFont="1" applyFill="1" applyBorder="1" applyAlignment="1" applyProtection="1">
      <alignment horizontal="center" vertical="center"/>
      <protection locked="0"/>
    </xf>
    <xf numFmtId="0" fontId="26" fillId="6" borderId="41" xfId="4" applyFont="1" applyFill="1" applyBorder="1" applyAlignment="1" applyProtection="1">
      <alignment horizontal="center" vertical="top" wrapText="1"/>
      <protection locked="0"/>
    </xf>
    <xf numFmtId="0" fontId="26" fillId="6" borderId="44" xfId="4" applyFont="1" applyFill="1" applyBorder="1" applyAlignment="1" applyProtection="1">
      <alignment horizontal="center" vertical="top" wrapText="1"/>
      <protection locked="0"/>
    </xf>
    <xf numFmtId="0" fontId="26" fillId="6" borderId="42" xfId="4" applyFont="1" applyFill="1" applyBorder="1" applyAlignment="1" applyProtection="1">
      <alignment vertical="top" wrapText="1"/>
      <protection locked="0"/>
    </xf>
    <xf numFmtId="0" fontId="26" fillId="6" borderId="45" xfId="4" applyFont="1" applyFill="1" applyBorder="1" applyAlignment="1" applyProtection="1">
      <alignment vertical="top" wrapText="1"/>
      <protection locked="0"/>
    </xf>
    <xf numFmtId="0" fontId="26" fillId="6" borderId="16" xfId="4" applyFont="1" applyFill="1" applyBorder="1" applyAlignment="1" applyProtection="1">
      <alignment horizontal="center" wrapText="1"/>
      <protection locked="0"/>
    </xf>
    <xf numFmtId="0" fontId="30" fillId="0" borderId="17" xfId="4" applyFont="1" applyBorder="1" applyAlignment="1" applyProtection="1">
      <alignment horizontal="center" vertical="center" wrapText="1"/>
      <protection locked="0"/>
    </xf>
    <xf numFmtId="0" fontId="30" fillId="0" borderId="0" xfId="4" applyFont="1" applyAlignment="1" applyProtection="1">
      <alignment horizontal="center" vertical="center"/>
      <protection locked="0"/>
    </xf>
    <xf numFmtId="0" fontId="26" fillId="6" borderId="47" xfId="4" applyFont="1" applyFill="1" applyBorder="1" applyAlignment="1" applyProtection="1">
      <alignment horizontal="right" vertical="center" wrapText="1"/>
      <protection locked="0"/>
    </xf>
    <xf numFmtId="0" fontId="26" fillId="6" borderId="22" xfId="4" applyFont="1" applyFill="1" applyBorder="1" applyAlignment="1" applyProtection="1">
      <alignment horizontal="right" vertical="center" wrapText="1"/>
      <protection locked="0"/>
    </xf>
    <xf numFmtId="0" fontId="26" fillId="6" borderId="11" xfId="4" applyFont="1" applyFill="1" applyBorder="1" applyAlignment="1" applyProtection="1">
      <alignment horizontal="right" vertical="center" wrapText="1"/>
      <protection locked="0"/>
    </xf>
    <xf numFmtId="0" fontId="26" fillId="6" borderId="52" xfId="4" applyFont="1" applyFill="1" applyBorder="1" applyAlignment="1" applyProtection="1">
      <alignment horizontal="right" vertical="center" wrapText="1"/>
      <protection locked="0"/>
    </xf>
    <xf numFmtId="0" fontId="26" fillId="6" borderId="51" xfId="4" applyFont="1" applyFill="1" applyBorder="1" applyAlignment="1" applyProtection="1">
      <alignment horizontal="right" vertical="center" wrapText="1"/>
      <protection locked="0"/>
    </xf>
    <xf numFmtId="0" fontId="26" fillId="6" borderId="25" xfId="4" applyFont="1" applyFill="1" applyBorder="1" applyAlignment="1" applyProtection="1">
      <alignment horizontal="right" vertical="center" wrapText="1"/>
      <protection locked="0"/>
    </xf>
  </cellXfs>
  <cellStyles count="10">
    <cellStyle name="Moeda" xfId="2" builtinId="4"/>
    <cellStyle name="Moeda 3" xfId="9" xr:uid="{95B4CB63-F697-4CC8-986D-E8BB58653D62}"/>
    <cellStyle name="Normal" xfId="0" builtinId="0"/>
    <cellStyle name="Normal 2" xfId="4" xr:uid="{02FBFD71-BDA2-41B0-956E-87A81313F285}"/>
    <cellStyle name="Normal 2 2" xfId="3" xr:uid="{E211FE71-FB23-40FB-851E-AA4A6C697C3E}"/>
    <cellStyle name="Normal 3" xfId="7" xr:uid="{E3F8EC21-62C5-432B-93E3-2F3A7F15E073}"/>
    <cellStyle name="Porcentagem" xfId="1" builtinId="5"/>
    <cellStyle name="Porcentagem 2" xfId="5" xr:uid="{96700F7D-A6CC-429C-BAC7-7D1E29323409}"/>
    <cellStyle name="Porcentagem 3" xfId="8" xr:uid="{AF1F7734-A02E-4AE8-BB3A-D22E90393D6C}"/>
    <cellStyle name="Vírgula 2" xfId="6" xr:uid="{5838488E-65D2-45D6-96E7-0FAEEA09FA47}"/>
  </cellStyles>
  <dxfs count="3">
    <dxf>
      <fill>
        <patternFill patternType="none">
          <bgColor indexed="65"/>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219709</xdr:colOff>
      <xdr:row>0</xdr:row>
      <xdr:rowOff>71440</xdr:rowOff>
    </xdr:from>
    <xdr:to>
      <xdr:col>1</xdr:col>
      <xdr:colOff>297656</xdr:colOff>
      <xdr:row>1</xdr:row>
      <xdr:rowOff>405460</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9709" y="71440"/>
          <a:ext cx="970916" cy="9650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160020</xdr:colOff>
          <xdr:row>0</xdr:row>
          <xdr:rowOff>22860</xdr:rowOff>
        </xdr:from>
        <xdr:to>
          <xdr:col>1</xdr:col>
          <xdr:colOff>289560</xdr:colOff>
          <xdr:row>4</xdr:row>
          <xdr:rowOff>137160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160020</xdr:colOff>
          <xdr:row>0</xdr:row>
          <xdr:rowOff>121920</xdr:rowOff>
        </xdr:from>
        <xdr:to>
          <xdr:col>1</xdr:col>
          <xdr:colOff>228600</xdr:colOff>
          <xdr:row>2</xdr:row>
          <xdr:rowOff>693420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image" Target="../media/image3.png"/><Relationship Id="rId4" Type="http://schemas.openxmlformats.org/officeDocument/2006/relationships/oleObject" Target="../embeddings/oleObject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58"/>
  <sheetViews>
    <sheetView tabSelected="1" zoomScale="80" zoomScaleNormal="80" workbookViewId="0">
      <selection activeCell="M13" sqref="M13"/>
    </sheetView>
  </sheetViews>
  <sheetFormatPr defaultColWidth="9.109375" defaultRowHeight="14.4" x14ac:dyDescent="0.3"/>
  <cols>
    <col min="1" max="1" width="13.44140625" style="1" bestFit="1" customWidth="1"/>
    <col min="2" max="2" width="15" style="1" bestFit="1" customWidth="1"/>
    <col min="3" max="3" width="66.88671875" style="8" bestFit="1" customWidth="1"/>
    <col min="4" max="4" width="9.109375" style="1"/>
    <col min="5" max="5" width="12.6640625" style="8" customWidth="1"/>
    <col min="6" max="6" width="15.109375" style="1" bestFit="1" customWidth="1"/>
    <col min="7" max="7" width="20.88671875" style="1" bestFit="1" customWidth="1"/>
    <col min="8" max="8" width="20.6640625" style="1" bestFit="1" customWidth="1"/>
    <col min="9" max="9" width="10" style="71" bestFit="1" customWidth="1"/>
    <col min="10" max="11" width="9.33203125" style="1" bestFit="1" customWidth="1"/>
    <col min="12" max="12" width="15.88671875" style="1" customWidth="1"/>
    <col min="13" max="13" width="14.5546875" style="1" bestFit="1" customWidth="1"/>
    <col min="14" max="15" width="16" style="1" bestFit="1" customWidth="1"/>
    <col min="16" max="16384" width="9.109375" style="1"/>
  </cols>
  <sheetData>
    <row r="1" spans="1:12" ht="49.5" customHeight="1" thickBot="1" x14ac:dyDescent="0.35">
      <c r="A1" s="145"/>
      <c r="B1" s="146"/>
      <c r="C1" s="149" t="s">
        <v>0</v>
      </c>
      <c r="D1" s="150"/>
      <c r="E1" s="150"/>
      <c r="F1" s="150"/>
      <c r="G1" s="150"/>
      <c r="H1" s="151"/>
    </row>
    <row r="2" spans="1:12" ht="37.5" customHeight="1" thickBot="1" x14ac:dyDescent="0.35">
      <c r="A2" s="147"/>
      <c r="B2" s="148"/>
      <c r="C2" s="152" t="s">
        <v>1</v>
      </c>
      <c r="D2" s="153"/>
      <c r="E2" s="153"/>
      <c r="F2" s="153"/>
      <c r="G2" s="153"/>
      <c r="H2" s="154"/>
    </row>
    <row r="3" spans="1:12" ht="38.25" customHeight="1" thickBot="1" x14ac:dyDescent="0.35">
      <c r="A3" s="2" t="s">
        <v>2</v>
      </c>
      <c r="B3" s="155" t="s">
        <v>136</v>
      </c>
      <c r="C3" s="156"/>
      <c r="D3" s="165" t="s">
        <v>3</v>
      </c>
      <c r="E3" s="165"/>
      <c r="F3" s="167" t="s">
        <v>132</v>
      </c>
      <c r="G3" s="167"/>
      <c r="H3" s="167"/>
    </row>
    <row r="4" spans="1:12" ht="16.2" thickBot="1" x14ac:dyDescent="0.35">
      <c r="A4" s="3" t="s">
        <v>4</v>
      </c>
      <c r="B4" s="163" t="s">
        <v>131</v>
      </c>
      <c r="C4" s="164"/>
      <c r="D4" s="165" t="s">
        <v>5</v>
      </c>
      <c r="E4" s="165"/>
      <c r="F4" s="166">
        <v>0.2346</v>
      </c>
      <c r="G4" s="166"/>
      <c r="H4" s="166"/>
    </row>
    <row r="5" spans="1:12" ht="16.2" thickBot="1" x14ac:dyDescent="0.35">
      <c r="A5" s="2" t="s">
        <v>6</v>
      </c>
      <c r="B5" s="155" t="s">
        <v>41</v>
      </c>
      <c r="C5" s="156"/>
      <c r="D5" s="157" t="s">
        <v>7</v>
      </c>
      <c r="E5" s="157"/>
      <c r="F5" s="158">
        <v>46083</v>
      </c>
      <c r="G5" s="158"/>
      <c r="H5" s="158"/>
    </row>
    <row r="6" spans="1:12" ht="16.2" thickBot="1" x14ac:dyDescent="0.35">
      <c r="A6" s="2" t="s">
        <v>8</v>
      </c>
      <c r="B6" s="155" t="s">
        <v>42</v>
      </c>
      <c r="C6" s="156"/>
      <c r="D6" s="159"/>
      <c r="E6" s="160"/>
      <c r="F6" s="160"/>
      <c r="G6" s="160"/>
      <c r="H6" s="161"/>
    </row>
    <row r="7" spans="1:12" ht="15" thickBot="1" x14ac:dyDescent="0.35">
      <c r="A7" s="12"/>
      <c r="B7" s="12"/>
      <c r="C7" s="12"/>
      <c r="D7" s="12"/>
      <c r="E7" s="12"/>
      <c r="F7" s="12"/>
      <c r="G7" s="12"/>
      <c r="H7" s="13"/>
    </row>
    <row r="8" spans="1:12" ht="15.6" x14ac:dyDescent="0.3">
      <c r="A8" s="18" t="s">
        <v>9</v>
      </c>
      <c r="B8" s="68" t="s">
        <v>10</v>
      </c>
      <c r="C8" s="20" t="s">
        <v>11</v>
      </c>
      <c r="D8" s="21" t="s">
        <v>12</v>
      </c>
      <c r="E8" s="22" t="s">
        <v>13</v>
      </c>
      <c r="F8" s="19" t="s">
        <v>14</v>
      </c>
      <c r="G8" s="21" t="s">
        <v>15</v>
      </c>
      <c r="H8" s="21" t="s">
        <v>16</v>
      </c>
      <c r="I8" s="71">
        <v>1.2345999999999999</v>
      </c>
    </row>
    <row r="9" spans="1:12" ht="17.399999999999999" x14ac:dyDescent="0.3">
      <c r="A9" s="16" t="s">
        <v>39</v>
      </c>
      <c r="B9" s="14"/>
      <c r="C9" s="14" t="s">
        <v>40</v>
      </c>
      <c r="D9" s="14"/>
      <c r="E9" s="14"/>
      <c r="F9" s="14"/>
      <c r="G9" s="14"/>
      <c r="H9" s="14"/>
    </row>
    <row r="10" spans="1:12" ht="15" x14ac:dyDescent="0.3">
      <c r="A10" s="5" t="s">
        <v>17</v>
      </c>
      <c r="B10" s="5" t="s">
        <v>44</v>
      </c>
      <c r="C10" s="4" t="s">
        <v>40</v>
      </c>
      <c r="D10" s="5" t="s">
        <v>95</v>
      </c>
      <c r="E10" s="6">
        <v>1</v>
      </c>
      <c r="F10" s="56">
        <f>Composições!G2</f>
        <v>4531.3599999999997</v>
      </c>
      <c r="G10" s="7">
        <f>ROUND(F10*$I$8,2)</f>
        <v>5594.42</v>
      </c>
      <c r="H10" s="7">
        <f>ROUND(G10*E10,2)</f>
        <v>5594.42</v>
      </c>
      <c r="L10" s="71"/>
    </row>
    <row r="11" spans="1:12" ht="15.6" x14ac:dyDescent="0.3">
      <c r="A11" s="144" t="s">
        <v>74</v>
      </c>
      <c r="B11" s="144"/>
      <c r="C11" s="144"/>
      <c r="D11" s="144"/>
      <c r="E11" s="144"/>
      <c r="F11" s="144"/>
      <c r="G11" s="144"/>
      <c r="H11" s="23">
        <f>SUM(H10:H10)</f>
        <v>5594.42</v>
      </c>
      <c r="L11" s="71"/>
    </row>
    <row r="12" spans="1:12" ht="17.399999999999999" x14ac:dyDescent="0.3">
      <c r="A12" s="16" t="s">
        <v>102</v>
      </c>
      <c r="B12" s="70"/>
      <c r="C12" s="14" t="s">
        <v>75</v>
      </c>
      <c r="D12" s="14"/>
      <c r="E12" s="14"/>
      <c r="F12" s="14"/>
      <c r="G12" s="14"/>
      <c r="H12" s="14"/>
      <c r="L12" s="71"/>
    </row>
    <row r="13" spans="1:12" ht="90" x14ac:dyDescent="0.3">
      <c r="A13" s="5" t="s">
        <v>103</v>
      </c>
      <c r="B13" s="5" t="s">
        <v>18</v>
      </c>
      <c r="C13" s="4" t="s">
        <v>19</v>
      </c>
      <c r="D13" s="5" t="s">
        <v>20</v>
      </c>
      <c r="E13" s="6">
        <v>4.5</v>
      </c>
      <c r="F13" s="7">
        <v>262.08999999999997</v>
      </c>
      <c r="G13" s="7">
        <f t="shared" ref="G13" si="0">ROUND(F13*$I$8,2)</f>
        <v>323.58</v>
      </c>
      <c r="H13" s="7">
        <f t="shared" ref="H13" si="1">ROUND(G13*E13,2)</f>
        <v>1456.11</v>
      </c>
      <c r="L13" s="71"/>
    </row>
    <row r="14" spans="1:12" ht="60" x14ac:dyDescent="0.3">
      <c r="A14" s="5" t="s">
        <v>178</v>
      </c>
      <c r="B14" s="5" t="s">
        <v>173</v>
      </c>
      <c r="C14" s="4" t="s">
        <v>174</v>
      </c>
      <c r="D14" s="5" t="s">
        <v>175</v>
      </c>
      <c r="E14" s="6">
        <v>1</v>
      </c>
      <c r="F14" s="7">
        <v>3531.16</v>
      </c>
      <c r="G14" s="7">
        <f t="shared" ref="G14:G15" si="2">ROUND(F14*$I$8,2)</f>
        <v>4359.57</v>
      </c>
      <c r="H14" s="7">
        <f t="shared" ref="H14:H15" si="3">ROUND(G14*E14,2)</f>
        <v>4359.57</v>
      </c>
      <c r="L14" s="71"/>
    </row>
    <row r="15" spans="1:12" ht="45" x14ac:dyDescent="0.3">
      <c r="A15" s="5" t="s">
        <v>179</v>
      </c>
      <c r="B15" s="5" t="s">
        <v>180</v>
      </c>
      <c r="C15" s="4" t="s">
        <v>176</v>
      </c>
      <c r="D15" s="5" t="s">
        <v>177</v>
      </c>
      <c r="E15" s="6">
        <v>60</v>
      </c>
      <c r="F15" s="7">
        <v>20.02</v>
      </c>
      <c r="G15" s="7">
        <f t="shared" si="2"/>
        <v>24.72</v>
      </c>
      <c r="H15" s="7">
        <f t="shared" si="3"/>
        <v>1483.2</v>
      </c>
      <c r="L15" s="71"/>
    </row>
    <row r="16" spans="1:12" ht="15.6" x14ac:dyDescent="0.3">
      <c r="A16" s="162" t="s">
        <v>22</v>
      </c>
      <c r="B16" s="162"/>
      <c r="C16" s="162"/>
      <c r="D16" s="162"/>
      <c r="E16" s="162"/>
      <c r="F16" s="162"/>
      <c r="G16" s="162"/>
      <c r="H16" s="15">
        <f>SUM(H13:H15)</f>
        <v>7298.8799999999992</v>
      </c>
      <c r="J16" s="8"/>
      <c r="L16" s="71"/>
    </row>
    <row r="17" spans="1:15" x14ac:dyDescent="0.3">
      <c r="A17" s="143"/>
      <c r="B17" s="143"/>
      <c r="C17" s="143"/>
      <c r="D17" s="143"/>
      <c r="E17" s="143"/>
      <c r="F17" s="143"/>
      <c r="G17" s="143"/>
      <c r="H17" s="143"/>
      <c r="J17" s="8"/>
      <c r="L17" s="71"/>
    </row>
    <row r="18" spans="1:15" ht="17.399999999999999" x14ac:dyDescent="0.3">
      <c r="A18" s="16" t="s">
        <v>76</v>
      </c>
      <c r="B18" s="70"/>
      <c r="C18" s="14" t="s">
        <v>81</v>
      </c>
      <c r="D18" s="14"/>
      <c r="E18" s="14"/>
      <c r="F18" s="14"/>
      <c r="G18" s="14"/>
      <c r="H18" s="14"/>
      <c r="J18" s="8"/>
      <c r="L18" s="71"/>
    </row>
    <row r="19" spans="1:15" ht="45" x14ac:dyDescent="0.3">
      <c r="A19" s="5" t="s">
        <v>25</v>
      </c>
      <c r="B19" s="5" t="s">
        <v>79</v>
      </c>
      <c r="C19" s="4" t="s">
        <v>80</v>
      </c>
      <c r="D19" s="5" t="s">
        <v>23</v>
      </c>
      <c r="E19" s="6">
        <v>13.89</v>
      </c>
      <c r="F19" s="7">
        <v>77.290000000000006</v>
      </c>
      <c r="G19" s="7">
        <f t="shared" ref="G19:G20" si="4">ROUND(F19*$I$8,2)</f>
        <v>95.42</v>
      </c>
      <c r="H19" s="7">
        <f t="shared" ref="H19" si="5">ROUND(G19*E19,2)</f>
        <v>1325.38</v>
      </c>
      <c r="L19" s="71"/>
    </row>
    <row r="20" spans="1:15" ht="30" x14ac:dyDescent="0.3">
      <c r="A20" s="5" t="s">
        <v>104</v>
      </c>
      <c r="B20" s="5">
        <v>101616</v>
      </c>
      <c r="C20" s="4" t="s">
        <v>38</v>
      </c>
      <c r="D20" s="5" t="s">
        <v>20</v>
      </c>
      <c r="E20" s="6">
        <v>18.09</v>
      </c>
      <c r="F20" s="7">
        <v>7.38</v>
      </c>
      <c r="G20" s="7">
        <f t="shared" si="4"/>
        <v>9.11</v>
      </c>
      <c r="H20" s="7">
        <f>ROUND(G20*E20,2)</f>
        <v>164.8</v>
      </c>
      <c r="K20" s="9"/>
      <c r="L20" s="71"/>
      <c r="M20" s="9"/>
      <c r="N20" s="9"/>
      <c r="O20" s="9"/>
    </row>
    <row r="21" spans="1:15" ht="17.399999999999999" x14ac:dyDescent="0.3">
      <c r="A21" s="144" t="s">
        <v>22</v>
      </c>
      <c r="B21" s="144"/>
      <c r="C21" s="144"/>
      <c r="D21" s="144"/>
      <c r="E21" s="144"/>
      <c r="F21" s="144"/>
      <c r="G21" s="144"/>
      <c r="H21" s="15">
        <f>SUM(H19:H20)</f>
        <v>1490.18</v>
      </c>
      <c r="K21" s="9"/>
      <c r="L21" s="71"/>
      <c r="M21" s="9"/>
      <c r="N21" s="9"/>
      <c r="O21" s="9"/>
    </row>
    <row r="22" spans="1:15" ht="17.399999999999999" x14ac:dyDescent="0.3">
      <c r="A22" s="143"/>
      <c r="B22" s="143"/>
      <c r="C22" s="143"/>
      <c r="D22" s="143"/>
      <c r="E22" s="143"/>
      <c r="F22" s="143"/>
      <c r="G22" s="143"/>
      <c r="H22" s="143"/>
      <c r="K22" s="9"/>
      <c r="L22" s="71"/>
      <c r="M22" s="9"/>
      <c r="N22" s="9"/>
      <c r="O22" s="9"/>
    </row>
    <row r="23" spans="1:15" ht="17.399999999999999" x14ac:dyDescent="0.3">
      <c r="A23" s="16" t="s">
        <v>78</v>
      </c>
      <c r="B23" s="70"/>
      <c r="C23" s="14" t="s">
        <v>163</v>
      </c>
      <c r="D23" s="14"/>
      <c r="E23" s="14"/>
      <c r="F23" s="14"/>
      <c r="G23" s="14"/>
      <c r="H23" s="14"/>
      <c r="K23" s="9"/>
      <c r="L23" s="71"/>
      <c r="M23" s="9"/>
      <c r="N23" s="9"/>
      <c r="O23" s="9"/>
    </row>
    <row r="24" spans="1:15" ht="45" x14ac:dyDescent="0.3">
      <c r="A24" s="5" t="s">
        <v>29</v>
      </c>
      <c r="B24" s="5">
        <v>96622</v>
      </c>
      <c r="C24" s="4" t="s">
        <v>200</v>
      </c>
      <c r="D24" s="5" t="s">
        <v>26</v>
      </c>
      <c r="E24" s="6">
        <v>0.54</v>
      </c>
      <c r="F24" s="7">
        <v>268.19</v>
      </c>
      <c r="G24" s="7">
        <f t="shared" ref="G24:G32" si="6">ROUND(F24*$I$8,2)</f>
        <v>331.11</v>
      </c>
      <c r="H24" s="7">
        <f t="shared" ref="H24:H32" si="7">ROUND(G24*E24,2)</f>
        <v>178.8</v>
      </c>
      <c r="K24" s="9"/>
      <c r="L24" s="71"/>
      <c r="M24" s="9"/>
      <c r="N24" s="9"/>
      <c r="O24" s="9"/>
    </row>
    <row r="25" spans="1:15" ht="30" x14ac:dyDescent="0.3">
      <c r="A25" s="5" t="s">
        <v>30</v>
      </c>
      <c r="B25" s="5">
        <v>95578</v>
      </c>
      <c r="C25" s="4" t="s">
        <v>160</v>
      </c>
      <c r="D25" s="5" t="s">
        <v>27</v>
      </c>
      <c r="E25" s="6">
        <v>182.58</v>
      </c>
      <c r="F25" s="7">
        <v>8.3000000000000007</v>
      </c>
      <c r="G25" s="7">
        <f t="shared" si="6"/>
        <v>10.25</v>
      </c>
      <c r="H25" s="7">
        <f t="shared" si="7"/>
        <v>1871.45</v>
      </c>
      <c r="K25" s="9"/>
      <c r="L25" s="71"/>
      <c r="M25" s="9"/>
      <c r="N25" s="9"/>
      <c r="O25" s="9"/>
    </row>
    <row r="26" spans="1:15" ht="30" x14ac:dyDescent="0.3">
      <c r="A26" s="5" t="s">
        <v>31</v>
      </c>
      <c r="B26" s="5">
        <v>95583</v>
      </c>
      <c r="C26" s="4" t="s">
        <v>161</v>
      </c>
      <c r="D26" s="5" t="s">
        <v>27</v>
      </c>
      <c r="E26" s="6">
        <v>30.49</v>
      </c>
      <c r="F26" s="7">
        <v>16.62</v>
      </c>
      <c r="G26" s="7">
        <f t="shared" si="6"/>
        <v>20.52</v>
      </c>
      <c r="H26" s="7">
        <f t="shared" si="7"/>
        <v>625.65</v>
      </c>
      <c r="K26" s="9"/>
      <c r="L26" s="71"/>
      <c r="M26" s="9"/>
      <c r="N26" s="9"/>
      <c r="O26" s="9"/>
    </row>
    <row r="27" spans="1:15" ht="45" x14ac:dyDescent="0.3">
      <c r="A27" s="5" t="s">
        <v>32</v>
      </c>
      <c r="B27" s="5">
        <v>104920</v>
      </c>
      <c r="C27" s="4" t="s">
        <v>162</v>
      </c>
      <c r="D27" s="5" t="s">
        <v>27</v>
      </c>
      <c r="E27" s="6">
        <v>426.3</v>
      </c>
      <c r="F27" s="7">
        <v>10.56</v>
      </c>
      <c r="G27" s="7">
        <f t="shared" ref="G27" si="8">ROUND(F27*$I$8,2)</f>
        <v>13.04</v>
      </c>
      <c r="H27" s="7">
        <f t="shared" ref="H27" si="9">ROUND(G27*E27,2)</f>
        <v>5558.95</v>
      </c>
      <c r="K27" s="9"/>
      <c r="L27" s="71"/>
      <c r="M27" s="9"/>
      <c r="N27" s="9"/>
      <c r="O27" s="9"/>
    </row>
    <row r="28" spans="1:15" ht="30" x14ac:dyDescent="0.3">
      <c r="A28" s="5" t="s">
        <v>198</v>
      </c>
      <c r="B28" s="5">
        <v>96543</v>
      </c>
      <c r="C28" s="4" t="s">
        <v>165</v>
      </c>
      <c r="D28" s="5" t="s">
        <v>27</v>
      </c>
      <c r="E28" s="6">
        <v>19.899999999999999</v>
      </c>
      <c r="F28" s="7">
        <v>21.37</v>
      </c>
      <c r="G28" s="7">
        <f t="shared" ref="G28" si="10">ROUND(F28*$I$8,2)</f>
        <v>26.38</v>
      </c>
      <c r="H28" s="7">
        <f t="shared" ref="H28" si="11">ROUND(G28*E28,2)</f>
        <v>524.96</v>
      </c>
      <c r="K28" s="9"/>
      <c r="L28" s="71"/>
      <c r="M28" s="9"/>
      <c r="N28" s="9"/>
      <c r="O28" s="9"/>
    </row>
    <row r="29" spans="1:15" ht="45" x14ac:dyDescent="0.3">
      <c r="A29" s="5" t="s">
        <v>158</v>
      </c>
      <c r="B29" s="5">
        <v>104918</v>
      </c>
      <c r="C29" s="4" t="s">
        <v>166</v>
      </c>
      <c r="D29" s="5" t="s">
        <v>27</v>
      </c>
      <c r="E29" s="6">
        <v>43.1</v>
      </c>
      <c r="F29" s="7">
        <v>14.27</v>
      </c>
      <c r="G29" s="7">
        <f t="shared" ref="G29:G30" si="12">ROUND(F29*$I$8,2)</f>
        <v>17.62</v>
      </c>
      <c r="H29" s="7">
        <f t="shared" ref="H29:H30" si="13">ROUND(G29*E29,2)</f>
        <v>759.42</v>
      </c>
      <c r="K29" s="9"/>
      <c r="L29" s="71"/>
      <c r="M29" s="9"/>
      <c r="N29" s="9"/>
      <c r="O29" s="9"/>
    </row>
    <row r="30" spans="1:15" ht="45" x14ac:dyDescent="0.3">
      <c r="A30" s="5" t="s">
        <v>159</v>
      </c>
      <c r="B30" s="5">
        <v>104916</v>
      </c>
      <c r="C30" s="4" t="s">
        <v>167</v>
      </c>
      <c r="D30" s="5" t="s">
        <v>27</v>
      </c>
      <c r="E30" s="6">
        <v>22.6</v>
      </c>
      <c r="F30" s="7">
        <v>17.52</v>
      </c>
      <c r="G30" s="7">
        <f t="shared" si="12"/>
        <v>21.63</v>
      </c>
      <c r="H30" s="7">
        <f t="shared" si="13"/>
        <v>488.84</v>
      </c>
      <c r="K30" s="9"/>
      <c r="L30" s="71"/>
      <c r="M30" s="9"/>
      <c r="N30" s="9"/>
      <c r="O30" s="9"/>
    </row>
    <row r="31" spans="1:15" ht="45" x14ac:dyDescent="0.3">
      <c r="A31" s="5" t="s">
        <v>168</v>
      </c>
      <c r="B31" s="69">
        <v>97086</v>
      </c>
      <c r="C31" s="4" t="s">
        <v>197</v>
      </c>
      <c r="D31" s="5" t="s">
        <v>20</v>
      </c>
      <c r="E31" s="6">
        <v>10.75</v>
      </c>
      <c r="F31" s="7">
        <v>158.94999999999999</v>
      </c>
      <c r="G31" s="7">
        <f>ROUND(F31*$I$8,2)</f>
        <v>196.24</v>
      </c>
      <c r="H31" s="7">
        <f>ROUND(G31*E31,2)</f>
        <v>2109.58</v>
      </c>
      <c r="J31" s="10"/>
      <c r="K31" s="10"/>
      <c r="L31" s="71"/>
      <c r="M31" s="9"/>
    </row>
    <row r="32" spans="1:15" ht="60" x14ac:dyDescent="0.3">
      <c r="A32" s="5" t="s">
        <v>169</v>
      </c>
      <c r="B32" s="5" t="s">
        <v>157</v>
      </c>
      <c r="C32" s="4" t="s">
        <v>195</v>
      </c>
      <c r="D32" s="5" t="s">
        <v>28</v>
      </c>
      <c r="E32" s="6">
        <v>11.88</v>
      </c>
      <c r="F32" s="7">
        <v>721.23</v>
      </c>
      <c r="G32" s="7">
        <f t="shared" si="6"/>
        <v>890.43</v>
      </c>
      <c r="H32" s="7">
        <f t="shared" si="7"/>
        <v>10578.31</v>
      </c>
      <c r="J32" s="10"/>
      <c r="K32" s="10"/>
      <c r="L32" s="71"/>
      <c r="M32" s="9"/>
    </row>
    <row r="33" spans="1:13" ht="45" x14ac:dyDescent="0.3">
      <c r="A33" s="5" t="s">
        <v>170</v>
      </c>
      <c r="B33" s="69">
        <v>101173</v>
      </c>
      <c r="C33" s="4" t="s">
        <v>150</v>
      </c>
      <c r="D33" s="5" t="s">
        <v>21</v>
      </c>
      <c r="E33" s="6">
        <v>12</v>
      </c>
      <c r="F33" s="7">
        <v>68.12</v>
      </c>
      <c r="G33" s="7">
        <f t="shared" ref="G33:G34" si="14">ROUND(F33*$I$8,2)</f>
        <v>84.1</v>
      </c>
      <c r="H33" s="7">
        <f t="shared" ref="H33:H34" si="15">ROUND(G33*E33,2)</f>
        <v>1009.2</v>
      </c>
      <c r="J33" s="10"/>
      <c r="K33" s="10"/>
      <c r="L33" s="71"/>
      <c r="M33" s="9"/>
    </row>
    <row r="34" spans="1:13" ht="75" x14ac:dyDescent="0.3">
      <c r="A34" s="5" t="s">
        <v>199</v>
      </c>
      <c r="B34" s="5" t="s">
        <v>149</v>
      </c>
      <c r="C34" s="4" t="s">
        <v>183</v>
      </c>
      <c r="D34" s="5" t="s">
        <v>24</v>
      </c>
      <c r="E34" s="6">
        <v>78</v>
      </c>
      <c r="F34" s="7">
        <v>165.58</v>
      </c>
      <c r="G34" s="7">
        <f t="shared" si="14"/>
        <v>204.43</v>
      </c>
      <c r="H34" s="7">
        <f t="shared" si="15"/>
        <v>15945.54</v>
      </c>
      <c r="J34" s="10"/>
      <c r="K34" s="10"/>
      <c r="L34" s="71"/>
      <c r="M34" s="9"/>
    </row>
    <row r="35" spans="1:13" ht="45" x14ac:dyDescent="0.3">
      <c r="A35" s="5" t="s">
        <v>171</v>
      </c>
      <c r="B35" s="69">
        <v>103673</v>
      </c>
      <c r="C35" s="4" t="s">
        <v>172</v>
      </c>
      <c r="D35" s="5" t="s">
        <v>28</v>
      </c>
      <c r="E35" s="6">
        <v>15.31</v>
      </c>
      <c r="F35" s="7">
        <v>48.55</v>
      </c>
      <c r="G35" s="7">
        <f t="shared" ref="G35" si="16">ROUND(F35*$I$8,2)</f>
        <v>59.94</v>
      </c>
      <c r="H35" s="7">
        <f t="shared" ref="H35" si="17">ROUND(G35*E35,2)</f>
        <v>917.68</v>
      </c>
      <c r="J35" s="10"/>
      <c r="K35" s="10"/>
      <c r="L35" s="71"/>
      <c r="M35" s="9"/>
    </row>
    <row r="36" spans="1:13" ht="17.399999999999999" x14ac:dyDescent="0.3">
      <c r="A36" s="144" t="s">
        <v>22</v>
      </c>
      <c r="B36" s="144"/>
      <c r="C36" s="144"/>
      <c r="D36" s="144"/>
      <c r="E36" s="144"/>
      <c r="F36" s="144"/>
      <c r="G36" s="144"/>
      <c r="H36" s="15">
        <f>SUM(H24:H35)</f>
        <v>40568.379999999997</v>
      </c>
      <c r="J36" s="10"/>
      <c r="K36" s="10"/>
      <c r="L36" s="71"/>
      <c r="M36" s="9"/>
    </row>
    <row r="37" spans="1:13" x14ac:dyDescent="0.3">
      <c r="A37" s="143"/>
      <c r="B37" s="143"/>
      <c r="C37" s="143"/>
      <c r="D37" s="143"/>
      <c r="E37" s="143"/>
      <c r="F37" s="143"/>
      <c r="G37" s="143"/>
      <c r="H37" s="143"/>
      <c r="L37" s="71"/>
    </row>
    <row r="38" spans="1:13" ht="17.399999999999999" x14ac:dyDescent="0.3">
      <c r="A38" s="16" t="s">
        <v>82</v>
      </c>
      <c r="B38" s="70"/>
      <c r="C38" s="14" t="s">
        <v>93</v>
      </c>
      <c r="D38" s="14"/>
      <c r="E38" s="14"/>
      <c r="F38" s="14"/>
      <c r="G38" s="14"/>
      <c r="H38" s="14"/>
      <c r="L38" s="71"/>
    </row>
    <row r="39" spans="1:13" ht="45" x14ac:dyDescent="0.3">
      <c r="A39" s="5" t="s">
        <v>201</v>
      </c>
      <c r="B39" s="5">
        <v>98522</v>
      </c>
      <c r="C39" s="4" t="s">
        <v>196</v>
      </c>
      <c r="D39" s="5" t="s">
        <v>21</v>
      </c>
      <c r="E39" s="11">
        <v>24</v>
      </c>
      <c r="F39" s="7">
        <v>186.87</v>
      </c>
      <c r="G39" s="7">
        <f t="shared" ref="G39" si="18">ROUND(F39*$I$8,2)</f>
        <v>230.71</v>
      </c>
      <c r="H39" s="7">
        <f t="shared" ref="H39" si="19">ROUND(G39*E39,2)</f>
        <v>5537.04</v>
      </c>
      <c r="L39" s="71"/>
    </row>
    <row r="40" spans="1:13" ht="15.6" x14ac:dyDescent="0.3">
      <c r="A40" s="144" t="s">
        <v>22</v>
      </c>
      <c r="B40" s="144"/>
      <c r="C40" s="144"/>
      <c r="D40" s="144"/>
      <c r="E40" s="144"/>
      <c r="F40" s="144"/>
      <c r="G40" s="144"/>
      <c r="H40" s="15">
        <f>SUM(H39:H39)</f>
        <v>5537.04</v>
      </c>
      <c r="L40" s="71"/>
    </row>
    <row r="41" spans="1:13" x14ac:dyDescent="0.3">
      <c r="A41" s="143"/>
      <c r="B41" s="143"/>
      <c r="C41" s="143"/>
      <c r="D41" s="143"/>
      <c r="E41" s="143"/>
      <c r="F41" s="143"/>
      <c r="G41" s="143"/>
      <c r="H41" s="143"/>
      <c r="L41" s="71"/>
    </row>
    <row r="42" spans="1:13" ht="17.399999999999999" x14ac:dyDescent="0.3">
      <c r="A42" s="16" t="s">
        <v>83</v>
      </c>
      <c r="B42" s="70"/>
      <c r="C42" s="14" t="s">
        <v>94</v>
      </c>
      <c r="D42" s="14"/>
      <c r="E42" s="14"/>
      <c r="F42" s="14"/>
      <c r="G42" s="14"/>
      <c r="H42" s="14"/>
      <c r="L42" s="71"/>
    </row>
    <row r="43" spans="1:13" ht="120" x14ac:dyDescent="0.3">
      <c r="A43" s="5" t="s">
        <v>33</v>
      </c>
      <c r="B43" s="5" t="s">
        <v>100</v>
      </c>
      <c r="C43" s="4" t="s">
        <v>101</v>
      </c>
      <c r="D43" s="5" t="s">
        <v>91</v>
      </c>
      <c r="E43" s="11">
        <v>1</v>
      </c>
      <c r="F43" s="7">
        <v>694.55</v>
      </c>
      <c r="G43" s="7">
        <f t="shared" ref="G43" si="20">ROUND(F43*$I$8,2)</f>
        <v>857.49</v>
      </c>
      <c r="H43" s="7">
        <f t="shared" ref="H43" si="21">ROUND(G43*E43,2)</f>
        <v>857.49</v>
      </c>
      <c r="L43" s="71"/>
    </row>
    <row r="44" spans="1:13" ht="15.6" x14ac:dyDescent="0.3">
      <c r="A44" s="144" t="s">
        <v>22</v>
      </c>
      <c r="B44" s="144"/>
      <c r="C44" s="144"/>
      <c r="D44" s="144"/>
      <c r="E44" s="144"/>
      <c r="F44" s="144"/>
      <c r="G44" s="144"/>
      <c r="H44" s="15">
        <f>SUM(H43:H43)</f>
        <v>857.49</v>
      </c>
      <c r="L44" s="71"/>
    </row>
    <row r="45" spans="1:13" x14ac:dyDescent="0.3">
      <c r="A45" s="136"/>
      <c r="B45" s="137"/>
      <c r="C45" s="137"/>
      <c r="D45" s="137"/>
      <c r="E45" s="137"/>
      <c r="F45" s="137"/>
      <c r="G45" s="137"/>
      <c r="H45" s="138"/>
      <c r="L45" s="71"/>
    </row>
    <row r="46" spans="1:13" ht="17.399999999999999" x14ac:dyDescent="0.3">
      <c r="A46" s="16" t="s">
        <v>92</v>
      </c>
      <c r="B46" s="70"/>
      <c r="C46" s="14" t="s">
        <v>181</v>
      </c>
      <c r="D46" s="14"/>
      <c r="E46" s="14"/>
      <c r="F46" s="14"/>
      <c r="G46" s="14"/>
      <c r="H46" s="14"/>
      <c r="L46" s="71"/>
    </row>
    <row r="47" spans="1:13" ht="45" x14ac:dyDescent="0.3">
      <c r="A47" s="5" t="s">
        <v>34</v>
      </c>
      <c r="B47" s="5" t="s">
        <v>189</v>
      </c>
      <c r="C47" s="4" t="s">
        <v>184</v>
      </c>
      <c r="D47" s="5" t="s">
        <v>91</v>
      </c>
      <c r="E47" s="11">
        <v>1</v>
      </c>
      <c r="F47" s="7">
        <v>3820.06</v>
      </c>
      <c r="G47" s="7">
        <f t="shared" ref="G47" si="22">ROUND(F47*$I$8,2)</f>
        <v>4716.25</v>
      </c>
      <c r="H47" s="7">
        <f t="shared" ref="H47" si="23">ROUND(G47*E47,2)</f>
        <v>4716.25</v>
      </c>
      <c r="L47" s="71"/>
    </row>
    <row r="48" spans="1:13" ht="15.6" x14ac:dyDescent="0.3">
      <c r="A48" s="144" t="s">
        <v>22</v>
      </c>
      <c r="B48" s="144"/>
      <c r="C48" s="144"/>
      <c r="D48" s="144"/>
      <c r="E48" s="144"/>
      <c r="F48" s="144"/>
      <c r="G48" s="144"/>
      <c r="H48" s="15">
        <f>SUM(H47:H47)</f>
        <v>4716.25</v>
      </c>
      <c r="L48" s="71"/>
    </row>
    <row r="49" spans="1:12" x14ac:dyDescent="0.3">
      <c r="A49" s="143"/>
      <c r="B49" s="143"/>
      <c r="C49" s="143"/>
      <c r="D49" s="143"/>
      <c r="E49" s="143"/>
      <c r="F49" s="143"/>
      <c r="G49" s="143"/>
      <c r="H49" s="143"/>
      <c r="L49" s="71"/>
    </row>
    <row r="50" spans="1:12" ht="15.6" x14ac:dyDescent="0.3">
      <c r="A50" s="140" t="s">
        <v>35</v>
      </c>
      <c r="B50" s="140"/>
      <c r="C50" s="140"/>
      <c r="D50" s="140"/>
      <c r="E50" s="140"/>
      <c r="F50" s="140"/>
      <c r="G50" s="140"/>
      <c r="H50" s="17">
        <f>H11+H16+H21+H36+H40+H44+H48</f>
        <v>66062.64</v>
      </c>
      <c r="L50" s="71"/>
    </row>
    <row r="51" spans="1:12" x14ac:dyDescent="0.3">
      <c r="A51" s="141" t="s">
        <v>36</v>
      </c>
      <c r="B51" s="141"/>
      <c r="C51" s="141"/>
      <c r="D51" s="141"/>
      <c r="E51" s="141"/>
      <c r="F51" s="141"/>
      <c r="G51" s="141"/>
      <c r="H51" s="141"/>
    </row>
    <row r="52" spans="1:12" x14ac:dyDescent="0.3">
      <c r="A52" s="142"/>
      <c r="B52" s="142"/>
      <c r="C52" s="142"/>
      <c r="D52" s="142"/>
      <c r="E52" s="142"/>
      <c r="F52" s="142"/>
      <c r="G52" s="142"/>
      <c r="H52" s="142"/>
    </row>
    <row r="53" spans="1:12" x14ac:dyDescent="0.3">
      <c r="A53" s="142"/>
      <c r="B53" s="142"/>
      <c r="C53" s="142"/>
      <c r="D53" s="142"/>
      <c r="E53" s="142"/>
      <c r="F53" s="142"/>
      <c r="G53" s="142"/>
      <c r="H53" s="142"/>
    </row>
    <row r="54" spans="1:12" x14ac:dyDescent="0.3">
      <c r="A54" s="142"/>
      <c r="B54" s="142"/>
      <c r="C54" s="142"/>
      <c r="D54" s="142"/>
      <c r="E54" s="142"/>
      <c r="F54" s="142"/>
      <c r="G54" s="142"/>
      <c r="H54" s="142"/>
    </row>
    <row r="55" spans="1:12" x14ac:dyDescent="0.3">
      <c r="A55" s="142"/>
      <c r="B55" s="142"/>
      <c r="C55" s="142"/>
      <c r="D55" s="142"/>
      <c r="E55" s="142"/>
      <c r="F55" s="142"/>
      <c r="G55" s="142"/>
      <c r="H55" s="142"/>
    </row>
    <row r="56" spans="1:12" ht="17.399999999999999" x14ac:dyDescent="0.3">
      <c r="C56" s="139" t="s">
        <v>41</v>
      </c>
      <c r="D56" s="139"/>
      <c r="E56" s="139"/>
      <c r="F56" s="139"/>
      <c r="G56" s="139"/>
    </row>
    <row r="57" spans="1:12" ht="17.399999999999999" x14ac:dyDescent="0.3">
      <c r="C57" s="139" t="s">
        <v>37</v>
      </c>
      <c r="D57" s="139"/>
      <c r="E57" s="139"/>
      <c r="F57" s="139"/>
      <c r="G57" s="139"/>
    </row>
    <row r="58" spans="1:12" ht="17.399999999999999" x14ac:dyDescent="0.3">
      <c r="C58" s="139" t="s">
        <v>77</v>
      </c>
      <c r="D58" s="139"/>
      <c r="E58" s="139"/>
      <c r="F58" s="139"/>
      <c r="G58" s="139"/>
    </row>
  </sheetData>
  <mergeCells count="32">
    <mergeCell ref="F4:H4"/>
    <mergeCell ref="B3:C3"/>
    <mergeCell ref="D3:E3"/>
    <mergeCell ref="F3:H3"/>
    <mergeCell ref="A44:G44"/>
    <mergeCell ref="A37:H37"/>
    <mergeCell ref="A40:G40"/>
    <mergeCell ref="A41:H41"/>
    <mergeCell ref="A1:B2"/>
    <mergeCell ref="C1:H1"/>
    <mergeCell ref="C2:H2"/>
    <mergeCell ref="A11:G11"/>
    <mergeCell ref="A36:G36"/>
    <mergeCell ref="A22:H22"/>
    <mergeCell ref="B5:C5"/>
    <mergeCell ref="D5:E5"/>
    <mergeCell ref="F5:H5"/>
    <mergeCell ref="B6:C6"/>
    <mergeCell ref="D6:H6"/>
    <mergeCell ref="A16:G16"/>
    <mergeCell ref="A17:H17"/>
    <mergeCell ref="A21:G21"/>
    <mergeCell ref="B4:C4"/>
    <mergeCell ref="D4:E4"/>
    <mergeCell ref="A45:H45"/>
    <mergeCell ref="C58:G58"/>
    <mergeCell ref="A50:G50"/>
    <mergeCell ref="A51:H55"/>
    <mergeCell ref="C56:G56"/>
    <mergeCell ref="C57:G57"/>
    <mergeCell ref="A49:H49"/>
    <mergeCell ref="A48:G48"/>
  </mergeCells>
  <phoneticPr fontId="21" type="noConversion"/>
  <conditionalFormatting sqref="L1:L1048576">
    <cfRule type="cellIs" dxfId="2" priority="1" operator="greaterThan">
      <formula>0.04</formula>
    </cfRule>
    <cfRule type="cellIs" dxfId="1" priority="2" operator="greaterThan">
      <formula>4</formula>
    </cfRule>
  </conditionalFormatting>
  <pageMargins left="0.25" right="0.25" top="0.75" bottom="0.75" header="0.3" footer="0.3"/>
  <pageSetup paperSize="9" scale="56" firstPageNumber="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D20B9-E799-4538-B786-2F1E63DE2823}">
  <sheetPr>
    <pageSetUpPr fitToPage="1"/>
  </sheetPr>
  <dimension ref="A1:N42"/>
  <sheetViews>
    <sheetView topLeftCell="A29" workbookViewId="0">
      <selection activeCell="A41" sqref="A41"/>
    </sheetView>
  </sheetViews>
  <sheetFormatPr defaultRowHeight="14.4" x14ac:dyDescent="0.3"/>
  <cols>
    <col min="1" max="1" width="10.5546875" bestFit="1" customWidth="1"/>
    <col min="2" max="2" width="15.88671875" customWidth="1"/>
    <col min="3" max="3" width="40.109375" customWidth="1"/>
    <col min="4" max="4" width="15.5546875" bestFit="1" customWidth="1"/>
    <col min="6" max="6" width="11.109375" bestFit="1" customWidth="1"/>
    <col min="7" max="7" width="12.44140625" bestFit="1" customWidth="1"/>
    <col min="14" max="14" width="11.88671875" bestFit="1" customWidth="1"/>
  </cols>
  <sheetData>
    <row r="1" spans="1:9" x14ac:dyDescent="0.3">
      <c r="A1" s="31" t="s">
        <v>84</v>
      </c>
      <c r="B1" s="32" t="s">
        <v>85</v>
      </c>
      <c r="C1" s="33" t="s">
        <v>86</v>
      </c>
      <c r="D1" s="31" t="s">
        <v>87</v>
      </c>
      <c r="E1" s="31" t="s">
        <v>88</v>
      </c>
      <c r="F1" s="31" t="s">
        <v>89</v>
      </c>
      <c r="G1" s="31" t="s">
        <v>90</v>
      </c>
      <c r="H1" s="34"/>
      <c r="I1" s="31"/>
    </row>
    <row r="2" spans="1:9" x14ac:dyDescent="0.3">
      <c r="A2" s="24" t="s">
        <v>43</v>
      </c>
      <c r="B2" s="24" t="s">
        <v>44</v>
      </c>
      <c r="C2" s="25" t="s">
        <v>40</v>
      </c>
      <c r="D2" s="24" t="s">
        <v>95</v>
      </c>
      <c r="E2" s="26"/>
      <c r="F2" s="60"/>
      <c r="G2" s="61">
        <f>SUM(G3:G4)</f>
        <v>4531.3599999999997</v>
      </c>
    </row>
    <row r="3" spans="1:9" ht="21.6" x14ac:dyDescent="0.3">
      <c r="A3" s="27" t="s">
        <v>43</v>
      </c>
      <c r="B3" s="27" t="s">
        <v>98</v>
      </c>
      <c r="C3" s="28" t="s">
        <v>71</v>
      </c>
      <c r="D3" s="29" t="s">
        <v>72</v>
      </c>
      <c r="E3" s="30">
        <v>8</v>
      </c>
      <c r="F3" s="62">
        <v>147.13999999999999</v>
      </c>
      <c r="G3" s="62">
        <f>F3*E3</f>
        <v>1177.1199999999999</v>
      </c>
    </row>
    <row r="4" spans="1:9" x14ac:dyDescent="0.3">
      <c r="A4" s="27" t="s">
        <v>43</v>
      </c>
      <c r="B4" s="27" t="s">
        <v>99</v>
      </c>
      <c r="C4" s="28" t="s">
        <v>73</v>
      </c>
      <c r="D4" s="29" t="s">
        <v>72</v>
      </c>
      <c r="E4" s="30">
        <v>32</v>
      </c>
      <c r="F4" s="62">
        <v>104.82</v>
      </c>
      <c r="G4" s="62">
        <f t="shared" ref="G4" si="0">F4*E4</f>
        <v>3354.24</v>
      </c>
    </row>
    <row r="5" spans="1:9" ht="32.25" customHeight="1" x14ac:dyDescent="0.3"/>
    <row r="6" spans="1:9" x14ac:dyDescent="0.3">
      <c r="A6" s="31" t="s">
        <v>84</v>
      </c>
      <c r="B6" s="32" t="s">
        <v>85</v>
      </c>
      <c r="C6" s="33" t="s">
        <v>86</v>
      </c>
      <c r="D6" s="31" t="s">
        <v>87</v>
      </c>
      <c r="E6" s="31" t="s">
        <v>88</v>
      </c>
      <c r="F6" s="31" t="s">
        <v>89</v>
      </c>
      <c r="G6" s="31" t="s">
        <v>90</v>
      </c>
    </row>
    <row r="7" spans="1:9" ht="42" x14ac:dyDescent="0.3">
      <c r="A7" s="24" t="s">
        <v>187</v>
      </c>
      <c r="B7" s="24" t="s">
        <v>105</v>
      </c>
      <c r="C7" s="25" t="s">
        <v>182</v>
      </c>
      <c r="D7" s="24" t="s">
        <v>21</v>
      </c>
      <c r="E7" s="26"/>
      <c r="F7" s="60"/>
      <c r="G7" s="61">
        <f>SUM(G8:G14)</f>
        <v>165.5776966</v>
      </c>
    </row>
    <row r="8" spans="1:9" ht="42" x14ac:dyDescent="0.3">
      <c r="A8" s="27" t="s">
        <v>139</v>
      </c>
      <c r="B8" s="27">
        <v>100973</v>
      </c>
      <c r="C8" s="28" t="s">
        <v>141</v>
      </c>
      <c r="D8" s="29" t="s">
        <v>28</v>
      </c>
      <c r="E8" s="30">
        <v>0.35339999999999999</v>
      </c>
      <c r="F8" s="62">
        <v>9.34</v>
      </c>
      <c r="G8" s="62">
        <f>F8*E8</f>
        <v>3.3007559999999998</v>
      </c>
    </row>
    <row r="9" spans="1:9" ht="31.8" x14ac:dyDescent="0.3">
      <c r="A9" s="27" t="s">
        <v>43</v>
      </c>
      <c r="B9" s="27">
        <v>97913</v>
      </c>
      <c r="C9" s="28" t="s">
        <v>142</v>
      </c>
      <c r="D9" s="29" t="s">
        <v>143</v>
      </c>
      <c r="E9" s="30">
        <v>0.1178</v>
      </c>
      <c r="F9" s="62">
        <v>3.42</v>
      </c>
      <c r="G9" s="62">
        <f t="shared" ref="G9" si="1">F9*E9</f>
        <v>0.40287600000000001</v>
      </c>
    </row>
    <row r="10" spans="1:9" ht="21.6" x14ac:dyDescent="0.3">
      <c r="A10" s="27" t="s">
        <v>43</v>
      </c>
      <c r="B10" s="27">
        <v>90778</v>
      </c>
      <c r="C10" s="28" t="s">
        <v>71</v>
      </c>
      <c r="D10" s="29" t="s">
        <v>72</v>
      </c>
      <c r="E10" s="30">
        <v>7.4999999999999997E-3</v>
      </c>
      <c r="F10" s="62">
        <v>147.13999999999999</v>
      </c>
      <c r="G10" s="62">
        <f t="shared" ref="G10" si="2">F10*E10</f>
        <v>1.1035499999999998</v>
      </c>
    </row>
    <row r="11" spans="1:9" ht="52.2" x14ac:dyDescent="0.3">
      <c r="A11" s="27" t="s">
        <v>43</v>
      </c>
      <c r="B11" s="27">
        <v>90681</v>
      </c>
      <c r="C11" s="28" t="s">
        <v>144</v>
      </c>
      <c r="D11" s="29" t="s">
        <v>145</v>
      </c>
      <c r="E11" s="30">
        <v>7.2300000000000003E-2</v>
      </c>
      <c r="F11" s="62">
        <v>172.97</v>
      </c>
      <c r="G11" s="62">
        <f>F11*E11</f>
        <v>12.505731000000001</v>
      </c>
    </row>
    <row r="12" spans="1:9" ht="52.2" x14ac:dyDescent="0.3">
      <c r="A12" s="27" t="s">
        <v>43</v>
      </c>
      <c r="B12" s="27">
        <v>90680</v>
      </c>
      <c r="C12" s="28" t="s">
        <v>146</v>
      </c>
      <c r="D12" s="29" t="s">
        <v>147</v>
      </c>
      <c r="E12" s="30">
        <v>4.0399999999999998E-2</v>
      </c>
      <c r="F12" s="62">
        <v>394.05</v>
      </c>
      <c r="G12" s="62">
        <f t="shared" ref="G12" si="3">F12*E12</f>
        <v>15.91962</v>
      </c>
    </row>
    <row r="13" spans="1:9" x14ac:dyDescent="0.3">
      <c r="A13" s="27" t="s">
        <v>43</v>
      </c>
      <c r="B13" s="27">
        <v>88316</v>
      </c>
      <c r="C13" s="28" t="s">
        <v>140</v>
      </c>
      <c r="D13" s="29" t="s">
        <v>72</v>
      </c>
      <c r="E13" s="30">
        <v>0.34010000000000001</v>
      </c>
      <c r="F13" s="62">
        <v>24.88</v>
      </c>
      <c r="G13" s="62">
        <f>F13*E13</f>
        <v>8.4616880000000005</v>
      </c>
    </row>
    <row r="14" spans="1:9" ht="31.8" x14ac:dyDescent="0.3">
      <c r="A14" s="27" t="s">
        <v>139</v>
      </c>
      <c r="B14" s="27" t="s">
        <v>138</v>
      </c>
      <c r="C14" s="28" t="s">
        <v>148</v>
      </c>
      <c r="D14" s="29" t="s">
        <v>28</v>
      </c>
      <c r="E14" s="30">
        <v>0.21587000000000001</v>
      </c>
      <c r="F14" s="62">
        <v>573.88</v>
      </c>
      <c r="G14" s="62">
        <f t="shared" ref="G14" si="4">F14*E14</f>
        <v>123.8834756</v>
      </c>
    </row>
    <row r="16" spans="1:9" x14ac:dyDescent="0.3">
      <c r="A16" s="31" t="s">
        <v>84</v>
      </c>
      <c r="B16" s="32" t="s">
        <v>85</v>
      </c>
      <c r="C16" s="33" t="s">
        <v>86</v>
      </c>
      <c r="D16" s="31" t="s">
        <v>87</v>
      </c>
      <c r="E16" s="31" t="s">
        <v>88</v>
      </c>
      <c r="F16" s="31" t="s">
        <v>89</v>
      </c>
      <c r="G16" s="31" t="s">
        <v>90</v>
      </c>
    </row>
    <row r="17" spans="1:14" ht="31.8" x14ac:dyDescent="0.3">
      <c r="A17" s="135" t="s">
        <v>186</v>
      </c>
      <c r="B17" s="24" t="s">
        <v>106</v>
      </c>
      <c r="C17" s="25" t="s">
        <v>151</v>
      </c>
      <c r="D17" s="24" t="s">
        <v>28</v>
      </c>
      <c r="E17" s="26"/>
      <c r="F17" s="60"/>
      <c r="G17" s="61">
        <f>SUM(G18:G22)</f>
        <v>721.23292000000004</v>
      </c>
    </row>
    <row r="18" spans="1:14" ht="31.8" x14ac:dyDescent="0.3">
      <c r="A18" s="27" t="s">
        <v>43</v>
      </c>
      <c r="B18" s="27">
        <v>90587</v>
      </c>
      <c r="C18" s="28" t="s">
        <v>152</v>
      </c>
      <c r="D18" s="29" t="s">
        <v>145</v>
      </c>
      <c r="E18" s="30">
        <v>7.4999999999999997E-2</v>
      </c>
      <c r="F18" s="62">
        <v>0.56000000000000005</v>
      </c>
      <c r="G18" s="62">
        <f>F18*E18</f>
        <v>4.2000000000000003E-2</v>
      </c>
    </row>
    <row r="19" spans="1:14" ht="31.8" x14ac:dyDescent="0.3">
      <c r="A19" s="27" t="s">
        <v>43</v>
      </c>
      <c r="B19" s="27">
        <v>90586</v>
      </c>
      <c r="C19" s="28" t="s">
        <v>153</v>
      </c>
      <c r="D19" s="29" t="s">
        <v>147</v>
      </c>
      <c r="E19" s="30">
        <v>9.1999999999999998E-2</v>
      </c>
      <c r="F19" s="62">
        <v>1.48</v>
      </c>
      <c r="G19" s="62">
        <f t="shared" ref="G19" si="5">F19*E19</f>
        <v>0.13616</v>
      </c>
    </row>
    <row r="20" spans="1:14" x14ac:dyDescent="0.3">
      <c r="A20" s="27" t="s">
        <v>43</v>
      </c>
      <c r="B20" s="27">
        <v>88316</v>
      </c>
      <c r="C20" s="28" t="s">
        <v>140</v>
      </c>
      <c r="D20" s="29" t="s">
        <v>72</v>
      </c>
      <c r="E20" s="30">
        <v>0.501</v>
      </c>
      <c r="F20" s="62">
        <v>24.88</v>
      </c>
      <c r="G20" s="62">
        <f>F20*E20</f>
        <v>12.464879999999999</v>
      </c>
    </row>
    <row r="21" spans="1:14" x14ac:dyDescent="0.3">
      <c r="A21" s="27" t="s">
        <v>43</v>
      </c>
      <c r="B21" s="27">
        <v>88309</v>
      </c>
      <c r="C21" s="28" t="s">
        <v>154</v>
      </c>
      <c r="D21" s="29" t="s">
        <v>72</v>
      </c>
      <c r="E21" s="30">
        <v>0.33400000000000002</v>
      </c>
      <c r="F21" s="62">
        <v>33.619999999999997</v>
      </c>
      <c r="G21" s="62">
        <f t="shared" ref="G21" si="6">F21*E21</f>
        <v>11.22908</v>
      </c>
    </row>
    <row r="22" spans="1:14" ht="42" x14ac:dyDescent="0.3">
      <c r="A22" s="27" t="s">
        <v>139</v>
      </c>
      <c r="B22" s="27" t="s">
        <v>155</v>
      </c>
      <c r="C22" s="28" t="s">
        <v>156</v>
      </c>
      <c r="D22" s="29" t="s">
        <v>28</v>
      </c>
      <c r="E22" s="30">
        <v>1.23</v>
      </c>
      <c r="F22" s="62">
        <v>566.96</v>
      </c>
      <c r="G22" s="62">
        <f>F22*E22</f>
        <v>697.36080000000004</v>
      </c>
    </row>
    <row r="24" spans="1:14" x14ac:dyDescent="0.3">
      <c r="A24" s="31" t="s">
        <v>84</v>
      </c>
      <c r="B24" s="32" t="s">
        <v>85</v>
      </c>
      <c r="C24" s="33" t="s">
        <v>86</v>
      </c>
      <c r="D24" s="31" t="s">
        <v>87</v>
      </c>
      <c r="E24" s="31" t="s">
        <v>88</v>
      </c>
      <c r="F24" s="31" t="s">
        <v>89</v>
      </c>
      <c r="G24" s="31" t="s">
        <v>90</v>
      </c>
    </row>
    <row r="25" spans="1:14" ht="31.8" x14ac:dyDescent="0.3">
      <c r="A25" s="24" t="s">
        <v>188</v>
      </c>
      <c r="B25" s="24" t="s">
        <v>107</v>
      </c>
      <c r="C25" s="25" t="s">
        <v>164</v>
      </c>
      <c r="D25" s="24" t="s">
        <v>28</v>
      </c>
      <c r="E25" s="26"/>
      <c r="F25" s="60"/>
      <c r="G25" s="61">
        <f>SUM(G26:G30)</f>
        <v>625.12698</v>
      </c>
    </row>
    <row r="26" spans="1:14" ht="31.8" x14ac:dyDescent="0.3">
      <c r="A26" s="27" t="s">
        <v>43</v>
      </c>
      <c r="B26" s="27">
        <v>90587</v>
      </c>
      <c r="C26" s="28" t="s">
        <v>152</v>
      </c>
      <c r="D26" s="29" t="s">
        <v>145</v>
      </c>
      <c r="E26" s="30">
        <v>4.9000000000000002E-2</v>
      </c>
      <c r="F26" s="62">
        <v>0.56000000000000005</v>
      </c>
      <c r="G26" s="62">
        <f>F26*E26</f>
        <v>2.7440000000000003E-2</v>
      </c>
    </row>
    <row r="27" spans="1:14" ht="31.8" x14ac:dyDescent="0.3">
      <c r="A27" s="27" t="s">
        <v>43</v>
      </c>
      <c r="B27" s="27">
        <v>90586</v>
      </c>
      <c r="C27" s="28" t="s">
        <v>153</v>
      </c>
      <c r="D27" s="29" t="s">
        <v>147</v>
      </c>
      <c r="E27" s="30">
        <v>5.2999999999999999E-2</v>
      </c>
      <c r="F27" s="62">
        <v>1.48</v>
      </c>
      <c r="G27" s="62">
        <f t="shared" ref="G27" si="7">F27*E27</f>
        <v>7.8439999999999996E-2</v>
      </c>
    </row>
    <row r="28" spans="1:14" x14ac:dyDescent="0.3">
      <c r="A28" s="27" t="s">
        <v>43</v>
      </c>
      <c r="B28" s="27">
        <v>88316</v>
      </c>
      <c r="C28" s="28" t="s">
        <v>140</v>
      </c>
      <c r="D28" s="29" t="s">
        <v>72</v>
      </c>
      <c r="E28" s="30">
        <v>0.41099999999999998</v>
      </c>
      <c r="F28" s="62">
        <v>24.88</v>
      </c>
      <c r="G28" s="62">
        <f>F28*E28</f>
        <v>10.225679999999999</v>
      </c>
    </row>
    <row r="29" spans="1:14" x14ac:dyDescent="0.3">
      <c r="A29" s="27" t="s">
        <v>43</v>
      </c>
      <c r="B29" s="27">
        <v>88309</v>
      </c>
      <c r="C29" s="28" t="s">
        <v>154</v>
      </c>
      <c r="D29" s="29" t="s">
        <v>72</v>
      </c>
      <c r="E29" s="30">
        <v>0.41099999999999998</v>
      </c>
      <c r="F29" s="62">
        <v>33.619999999999997</v>
      </c>
      <c r="G29" s="62">
        <f t="shared" ref="G29" si="8">F29*E29</f>
        <v>13.817819999999998</v>
      </c>
      <c r="H29" s="63"/>
      <c r="I29" s="63"/>
      <c r="J29" s="64"/>
      <c r="K29" s="65"/>
      <c r="L29" s="66"/>
      <c r="M29" s="67"/>
      <c r="N29" s="67"/>
    </row>
    <row r="30" spans="1:14" ht="42" x14ac:dyDescent="0.3">
      <c r="A30" s="27" t="s">
        <v>139</v>
      </c>
      <c r="B30" s="27" t="s">
        <v>155</v>
      </c>
      <c r="C30" s="28" t="s">
        <v>156</v>
      </c>
      <c r="D30" s="29" t="s">
        <v>28</v>
      </c>
      <c r="E30" s="30">
        <v>1.06</v>
      </c>
      <c r="F30" s="62">
        <v>566.96</v>
      </c>
      <c r="G30" s="62">
        <f>F30*E30</f>
        <v>600.97760000000005</v>
      </c>
      <c r="H30" s="168"/>
      <c r="I30" s="169"/>
      <c r="J30" s="35"/>
      <c r="K30" s="36"/>
      <c r="L30" s="36"/>
      <c r="M30" s="36"/>
      <c r="N30" s="36"/>
    </row>
    <row r="31" spans="1:14" x14ac:dyDescent="0.3">
      <c r="A31" s="35"/>
      <c r="B31" s="35"/>
      <c r="C31" s="35"/>
      <c r="D31" s="35"/>
      <c r="E31" s="35"/>
      <c r="F31" s="35"/>
      <c r="G31" s="35"/>
    </row>
    <row r="32" spans="1:14" x14ac:dyDescent="0.3">
      <c r="A32" s="31" t="s">
        <v>84</v>
      </c>
      <c r="B32" s="32" t="s">
        <v>85</v>
      </c>
      <c r="C32" s="33" t="s">
        <v>86</v>
      </c>
      <c r="D32" s="31" t="s">
        <v>87</v>
      </c>
      <c r="E32" s="31" t="s">
        <v>88</v>
      </c>
      <c r="F32" s="31" t="s">
        <v>89</v>
      </c>
      <c r="G32" s="31" t="s">
        <v>90</v>
      </c>
    </row>
    <row r="33" spans="1:7" ht="21.6" x14ac:dyDescent="0.3">
      <c r="A33" s="24" t="s">
        <v>185</v>
      </c>
      <c r="B33" s="24" t="s">
        <v>189</v>
      </c>
      <c r="C33" s="25" t="s">
        <v>190</v>
      </c>
      <c r="D33" s="24" t="s">
        <v>91</v>
      </c>
      <c r="E33" s="26"/>
      <c r="F33" s="60"/>
      <c r="G33" s="61">
        <f>SUM(G34:G38)</f>
        <v>3820.0591889779998</v>
      </c>
    </row>
    <row r="34" spans="1:7" ht="52.2" x14ac:dyDescent="0.3">
      <c r="A34" s="27" t="s">
        <v>43</v>
      </c>
      <c r="B34" s="27">
        <v>105985</v>
      </c>
      <c r="C34" s="28" t="s">
        <v>191</v>
      </c>
      <c r="D34" s="29" t="s">
        <v>145</v>
      </c>
      <c r="E34" s="30">
        <v>7.1058703999999997</v>
      </c>
      <c r="F34" s="62">
        <v>104.28</v>
      </c>
      <c r="G34" s="62">
        <f>F34*E34</f>
        <v>741.00016531199992</v>
      </c>
    </row>
    <row r="35" spans="1:7" ht="52.2" x14ac:dyDescent="0.3">
      <c r="A35" s="27" t="s">
        <v>43</v>
      </c>
      <c r="B35" s="27">
        <v>105984</v>
      </c>
      <c r="C35" s="28" t="s">
        <v>192</v>
      </c>
      <c r="D35" s="29" t="s">
        <v>147</v>
      </c>
      <c r="E35" s="30">
        <v>6.0938888999999996</v>
      </c>
      <c r="F35" s="62">
        <v>328.96</v>
      </c>
      <c r="G35" s="62">
        <f t="shared" ref="G35" si="9">F35*E35</f>
        <v>2004.6456925439998</v>
      </c>
    </row>
    <row r="36" spans="1:7" ht="31.8" x14ac:dyDescent="0.3">
      <c r="A36" s="27" t="s">
        <v>43</v>
      </c>
      <c r="B36" s="27">
        <v>94966</v>
      </c>
      <c r="C36" s="28" t="s">
        <v>193</v>
      </c>
      <c r="D36" s="29" t="s">
        <v>28</v>
      </c>
      <c r="E36" s="30">
        <v>7.0592000000000002E-2</v>
      </c>
      <c r="F36" s="62">
        <v>601.42999999999995</v>
      </c>
      <c r="G36" s="62">
        <f>F36*E36</f>
        <v>42.456146560000001</v>
      </c>
    </row>
    <row r="37" spans="1:7" x14ac:dyDescent="0.3">
      <c r="A37" s="27" t="s">
        <v>43</v>
      </c>
      <c r="B37" s="27">
        <v>88316</v>
      </c>
      <c r="C37" s="28" t="s">
        <v>140</v>
      </c>
      <c r="D37" s="29" t="s">
        <v>72</v>
      </c>
      <c r="E37" s="30">
        <v>28.285198600000001</v>
      </c>
      <c r="F37" s="62">
        <v>24.88</v>
      </c>
      <c r="G37" s="62">
        <f t="shared" ref="G37" si="10">F37*E37</f>
        <v>703.735741168</v>
      </c>
    </row>
    <row r="38" spans="1:7" ht="21.6" x14ac:dyDescent="0.3">
      <c r="A38" s="27" t="s">
        <v>139</v>
      </c>
      <c r="B38" s="27">
        <v>88278</v>
      </c>
      <c r="C38" s="28" t="s">
        <v>194</v>
      </c>
      <c r="D38" s="29" t="s">
        <v>72</v>
      </c>
      <c r="E38" s="30">
        <v>11.314079400000001</v>
      </c>
      <c r="F38" s="62">
        <v>29.01</v>
      </c>
      <c r="G38" s="62">
        <f>F38*E38</f>
        <v>328.22144339400006</v>
      </c>
    </row>
    <row r="39" spans="1:7" x14ac:dyDescent="0.3">
      <c r="A39" s="35"/>
      <c r="B39" s="35"/>
      <c r="C39" s="35"/>
      <c r="D39" s="35"/>
      <c r="E39" s="35"/>
      <c r="F39" s="35"/>
      <c r="G39" s="35"/>
    </row>
    <row r="40" spans="1:7" x14ac:dyDescent="0.3">
      <c r="A40" s="35"/>
      <c r="B40" s="35"/>
      <c r="C40" s="35"/>
      <c r="D40" s="35"/>
      <c r="E40" s="35"/>
      <c r="F40" s="35"/>
      <c r="G40" s="35"/>
    </row>
    <row r="41" spans="1:7" x14ac:dyDescent="0.3">
      <c r="A41" s="35"/>
      <c r="B41" s="35"/>
      <c r="C41" s="35"/>
      <c r="D41" s="57" t="s">
        <v>45</v>
      </c>
      <c r="E41" s="57"/>
      <c r="F41" s="58" t="s">
        <v>41</v>
      </c>
      <c r="G41" s="58"/>
    </row>
    <row r="42" spans="1:7" x14ac:dyDescent="0.3">
      <c r="A42" s="35"/>
      <c r="B42" s="35"/>
      <c r="C42" s="35"/>
      <c r="D42" s="35" t="s">
        <v>46</v>
      </c>
      <c r="E42" s="35"/>
      <c r="F42" s="59" t="s">
        <v>42</v>
      </c>
      <c r="G42" s="59"/>
    </row>
  </sheetData>
  <mergeCells count="1">
    <mergeCell ref="H30:I30"/>
  </mergeCells>
  <conditionalFormatting sqref="H30:I30">
    <cfRule type="expression" dxfId="0" priority="1" stopIfTrue="1">
      <formula>H30&lt;&gt;""</formula>
    </cfRule>
  </conditionalFormatting>
  <pageMargins left="0.511811024" right="0.511811024" top="0.78740157499999996" bottom="0.78740157499999996" header="0.31496062000000002" footer="0.31496062000000002"/>
  <pageSetup paperSize="9" scale="76"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F045A-27D7-42A5-8865-61AA1EF7186F}">
  <dimension ref="A2:J54"/>
  <sheetViews>
    <sheetView view="pageBreakPreview" topLeftCell="A23" zoomScale="98" zoomScaleNormal="100" zoomScaleSheetLayoutView="98" workbookViewId="0">
      <selection activeCell="H51" sqref="H51"/>
    </sheetView>
  </sheetViews>
  <sheetFormatPr defaultColWidth="9.109375" defaultRowHeight="13.2" x14ac:dyDescent="0.25"/>
  <cols>
    <col min="1" max="3" width="9.109375" style="37"/>
    <col min="4" max="4" width="20" style="37" bestFit="1" customWidth="1"/>
    <col min="5" max="9" width="9.109375" style="37"/>
    <col min="10" max="10" width="16.44140625" style="37" customWidth="1"/>
    <col min="11" max="16384" width="9.109375" style="37"/>
  </cols>
  <sheetData>
    <row r="2" spans="1:10" x14ac:dyDescent="0.25">
      <c r="A2" s="173" t="s">
        <v>47</v>
      </c>
      <c r="B2" s="173"/>
      <c r="C2" s="173"/>
      <c r="D2" s="173"/>
      <c r="E2" s="173"/>
      <c r="F2" s="173"/>
      <c r="G2" s="173"/>
      <c r="H2" s="173"/>
      <c r="I2" s="173"/>
      <c r="J2" s="173"/>
    </row>
    <row r="3" spans="1:10" x14ac:dyDescent="0.25">
      <c r="A3" s="173" t="s">
        <v>48</v>
      </c>
      <c r="B3" s="173"/>
      <c r="C3" s="173"/>
      <c r="D3" s="173"/>
      <c r="E3" s="173"/>
      <c r="F3" s="173"/>
      <c r="G3" s="173"/>
      <c r="H3" s="173"/>
      <c r="I3" s="173"/>
      <c r="J3" s="173"/>
    </row>
    <row r="5" spans="1:10" x14ac:dyDescent="0.25">
      <c r="A5" s="38"/>
      <c r="B5" s="38"/>
      <c r="C5" s="38"/>
      <c r="D5" s="38"/>
      <c r="E5" s="38"/>
      <c r="F5" s="38"/>
      <c r="G5" s="38"/>
      <c r="H5" s="38"/>
      <c r="I5" s="38"/>
      <c r="J5" s="38"/>
    </row>
    <row r="6" spans="1:10" x14ac:dyDescent="0.25">
      <c r="A6" s="174" t="s">
        <v>97</v>
      </c>
      <c r="B6" s="174"/>
      <c r="C6" s="174"/>
      <c r="D6" s="174"/>
      <c r="E6" s="174"/>
      <c r="F6" s="174"/>
      <c r="G6" s="174"/>
      <c r="H6" s="174"/>
      <c r="I6" s="174"/>
      <c r="J6" s="174"/>
    </row>
    <row r="7" spans="1:10" x14ac:dyDescent="0.25">
      <c r="A7" s="174" t="s">
        <v>96</v>
      </c>
      <c r="B7" s="174"/>
      <c r="C7" s="174"/>
      <c r="D7" s="174"/>
      <c r="E7" s="174"/>
      <c r="F7" s="174"/>
      <c r="G7" s="174"/>
      <c r="H7" s="174"/>
      <c r="I7" s="174"/>
      <c r="J7" s="174"/>
    </row>
    <row r="8" spans="1:10" ht="35.4" x14ac:dyDescent="0.6">
      <c r="A8" s="175" t="s">
        <v>49</v>
      </c>
      <c r="B8" s="176"/>
      <c r="C8" s="176"/>
      <c r="D8" s="176"/>
      <c r="E8" s="176"/>
      <c r="F8" s="176"/>
      <c r="G8" s="176"/>
      <c r="H8" s="176"/>
      <c r="I8" s="176"/>
      <c r="J8" s="177"/>
    </row>
    <row r="9" spans="1:10" x14ac:dyDescent="0.25">
      <c r="A9" s="170" t="s">
        <v>50</v>
      </c>
      <c r="B9" s="171"/>
      <c r="C9" s="171"/>
      <c r="D9" s="171"/>
      <c r="E9" s="171"/>
      <c r="F9" s="171"/>
      <c r="G9" s="171"/>
      <c r="H9" s="171"/>
      <c r="I9" s="171"/>
      <c r="J9" s="172"/>
    </row>
    <row r="10" spans="1:10" x14ac:dyDescent="0.25">
      <c r="A10" s="179"/>
      <c r="B10" s="180"/>
      <c r="C10" s="180"/>
      <c r="D10" s="180"/>
      <c r="E10" s="180"/>
      <c r="F10" s="180"/>
      <c r="G10" s="180"/>
      <c r="H10" s="180"/>
      <c r="I10" s="180"/>
      <c r="J10" s="181"/>
    </row>
    <row r="11" spans="1:10" x14ac:dyDescent="0.25">
      <c r="A11" s="39" t="s">
        <v>66</v>
      </c>
      <c r="B11" s="40"/>
      <c r="C11" s="40"/>
      <c r="D11" s="40"/>
      <c r="E11" s="40"/>
      <c r="F11" s="40"/>
      <c r="G11" s="40"/>
      <c r="H11" s="40"/>
      <c r="I11" s="40"/>
      <c r="J11" s="41"/>
    </row>
    <row r="12" spans="1:10" x14ac:dyDescent="0.25">
      <c r="A12" s="42"/>
      <c r="B12" s="43"/>
      <c r="C12" s="43"/>
      <c r="D12" s="43"/>
      <c r="E12" s="43"/>
      <c r="F12" s="43"/>
      <c r="G12" s="43"/>
      <c r="H12" s="43"/>
      <c r="I12" s="43"/>
      <c r="J12" s="44"/>
    </row>
    <row r="13" spans="1:10" x14ac:dyDescent="0.25">
      <c r="A13" s="45"/>
      <c r="B13" s="46">
        <v>1.15E-2</v>
      </c>
      <c r="C13" s="47"/>
      <c r="D13" s="47"/>
      <c r="E13" s="43"/>
      <c r="F13" s="43"/>
      <c r="G13" s="43"/>
      <c r="H13" s="43"/>
      <c r="I13" s="43"/>
      <c r="J13" s="48"/>
    </row>
    <row r="14" spans="1:10" x14ac:dyDescent="0.25">
      <c r="A14" s="39"/>
      <c r="B14" s="40"/>
      <c r="C14" s="40"/>
      <c r="D14" s="40"/>
      <c r="E14" s="182" t="s">
        <v>51</v>
      </c>
      <c r="F14" s="183"/>
      <c r="G14" s="183"/>
      <c r="H14" s="183"/>
      <c r="I14" s="184"/>
      <c r="J14" s="49">
        <f>1+B17+B22+B30+B34</f>
        <v>1.0549999999999999</v>
      </c>
    </row>
    <row r="15" spans="1:10" x14ac:dyDescent="0.25">
      <c r="A15" s="42" t="s">
        <v>67</v>
      </c>
      <c r="B15" s="43"/>
      <c r="C15" s="43"/>
      <c r="D15" s="43"/>
      <c r="E15" s="185" t="s">
        <v>52</v>
      </c>
      <c r="F15" s="186"/>
      <c r="G15" s="186"/>
      <c r="H15" s="186"/>
      <c r="I15" s="187">
        <v>2</v>
      </c>
      <c r="J15" s="49">
        <f>1+B13</f>
        <v>1.0115000000000001</v>
      </c>
    </row>
    <row r="16" spans="1:10" x14ac:dyDescent="0.25">
      <c r="A16" s="42"/>
      <c r="B16" s="43"/>
      <c r="C16" s="43"/>
      <c r="D16" s="43"/>
      <c r="E16" s="185" t="s">
        <v>53</v>
      </c>
      <c r="F16" s="186"/>
      <c r="G16" s="186"/>
      <c r="H16" s="186"/>
      <c r="I16" s="187">
        <v>3</v>
      </c>
      <c r="J16" s="49">
        <f>1+B26</f>
        <v>1.08</v>
      </c>
    </row>
    <row r="17" spans="1:10" x14ac:dyDescent="0.25">
      <c r="A17" s="42"/>
      <c r="B17" s="46">
        <v>1.2E-2</v>
      </c>
      <c r="C17" s="43"/>
      <c r="D17" s="43"/>
      <c r="E17" s="188" t="s">
        <v>54</v>
      </c>
      <c r="F17" s="189"/>
      <c r="G17" s="189"/>
      <c r="H17" s="189"/>
      <c r="I17" s="190">
        <v>4</v>
      </c>
      <c r="J17" s="49">
        <f>1-C39-E39-G39-C41</f>
        <v>0.9335</v>
      </c>
    </row>
    <row r="18" spans="1:10" x14ac:dyDescent="0.25">
      <c r="A18" s="39"/>
      <c r="B18" s="40"/>
      <c r="C18" s="40"/>
      <c r="D18" s="40"/>
      <c r="E18" s="43"/>
      <c r="F18" s="43"/>
      <c r="G18" s="43"/>
      <c r="H18" s="43"/>
      <c r="I18" s="43"/>
      <c r="J18" s="41"/>
    </row>
    <row r="19" spans="1:10" x14ac:dyDescent="0.25">
      <c r="A19" s="42"/>
      <c r="B19" s="43"/>
      <c r="C19" s="43"/>
      <c r="D19" s="43"/>
      <c r="E19" s="43"/>
      <c r="F19" s="43"/>
      <c r="G19" s="43"/>
      <c r="H19" s="43"/>
      <c r="I19" s="43"/>
      <c r="J19" s="44"/>
    </row>
    <row r="20" spans="1:10" x14ac:dyDescent="0.25">
      <c r="A20" s="42" t="s">
        <v>68</v>
      </c>
      <c r="B20" s="43"/>
      <c r="C20" s="43"/>
      <c r="D20" s="43"/>
      <c r="E20" s="43"/>
      <c r="F20" s="43"/>
      <c r="G20" s="43"/>
      <c r="H20" s="43"/>
      <c r="I20" s="43"/>
      <c r="J20" s="44"/>
    </row>
    <row r="21" spans="1:10" x14ac:dyDescent="0.25">
      <c r="A21" s="42"/>
      <c r="B21" s="43"/>
      <c r="C21" s="43"/>
      <c r="D21" s="43"/>
      <c r="E21" s="43"/>
      <c r="F21" s="43"/>
      <c r="G21" s="43"/>
      <c r="H21" s="43"/>
      <c r="I21" s="43"/>
      <c r="J21" s="44"/>
    </row>
    <row r="22" spans="1:10" x14ac:dyDescent="0.25">
      <c r="A22" s="45"/>
      <c r="B22" s="46">
        <v>3.5000000000000003E-2</v>
      </c>
      <c r="C22" s="47"/>
      <c r="D22" s="47"/>
      <c r="E22" s="47"/>
      <c r="F22" s="47"/>
      <c r="G22" s="47"/>
      <c r="H22" s="47"/>
      <c r="I22" s="47"/>
      <c r="J22" s="48"/>
    </row>
    <row r="23" spans="1:10" x14ac:dyDescent="0.25">
      <c r="A23" s="39"/>
      <c r="B23" s="40"/>
      <c r="C23" s="40"/>
      <c r="D23" s="40"/>
      <c r="E23" s="40"/>
      <c r="F23" s="40"/>
      <c r="G23" s="40"/>
      <c r="H23" s="40"/>
      <c r="I23" s="40"/>
      <c r="J23" s="41"/>
    </row>
    <row r="24" spans="1:10" x14ac:dyDescent="0.25">
      <c r="A24" s="42" t="s">
        <v>69</v>
      </c>
      <c r="B24" s="43"/>
      <c r="C24" s="43"/>
      <c r="D24" s="43"/>
      <c r="E24" s="43"/>
      <c r="F24" s="43"/>
      <c r="G24" s="43"/>
      <c r="H24" s="43"/>
      <c r="I24" s="43"/>
      <c r="J24" s="44"/>
    </row>
    <row r="25" spans="1:10" x14ac:dyDescent="0.25">
      <c r="A25" s="42"/>
      <c r="B25" s="43"/>
      <c r="C25" s="43"/>
      <c r="D25" s="43"/>
      <c r="E25" s="43"/>
      <c r="F25" s="43"/>
      <c r="G25" s="43"/>
      <c r="H25" s="43"/>
      <c r="I25" s="43"/>
      <c r="J25" s="44"/>
    </row>
    <row r="26" spans="1:10" x14ac:dyDescent="0.25">
      <c r="A26" s="42"/>
      <c r="B26" s="46">
        <v>0.08</v>
      </c>
      <c r="C26" s="43"/>
      <c r="D26" s="43"/>
      <c r="E26" s="43"/>
      <c r="F26" s="43"/>
      <c r="G26" s="43"/>
      <c r="H26" s="43"/>
      <c r="I26" s="43"/>
      <c r="J26" s="44"/>
    </row>
    <row r="27" spans="1:10" x14ac:dyDescent="0.25">
      <c r="A27" s="45"/>
      <c r="B27" s="47"/>
      <c r="C27" s="47"/>
      <c r="D27" s="47"/>
      <c r="E27" s="47"/>
      <c r="F27" s="47"/>
      <c r="G27" s="47"/>
      <c r="H27" s="47"/>
      <c r="I27" s="47"/>
      <c r="J27" s="48"/>
    </row>
    <row r="28" spans="1:10" x14ac:dyDescent="0.25">
      <c r="A28" s="39" t="s">
        <v>70</v>
      </c>
      <c r="B28" s="40"/>
      <c r="C28" s="40"/>
      <c r="D28" s="40"/>
      <c r="E28" s="40"/>
      <c r="F28" s="40"/>
      <c r="G28" s="40"/>
      <c r="H28" s="40"/>
      <c r="I28" s="40"/>
      <c r="J28" s="41"/>
    </row>
    <row r="29" spans="1:10" x14ac:dyDescent="0.25">
      <c r="A29" s="42"/>
      <c r="B29" s="43"/>
      <c r="C29" s="43"/>
      <c r="D29" s="43"/>
      <c r="E29" s="43"/>
      <c r="F29" s="43"/>
      <c r="G29" s="43"/>
      <c r="H29" s="43"/>
      <c r="I29" s="43"/>
      <c r="J29" s="44"/>
    </row>
    <row r="30" spans="1:10" x14ac:dyDescent="0.25">
      <c r="A30" s="42"/>
      <c r="B30" s="46">
        <v>8.0000000000000002E-3</v>
      </c>
      <c r="C30" s="43"/>
      <c r="D30" s="43"/>
      <c r="E30" s="43"/>
      <c r="F30" s="43"/>
      <c r="G30" s="43"/>
      <c r="H30" s="43"/>
      <c r="I30" s="43"/>
      <c r="J30" s="44"/>
    </row>
    <row r="31" spans="1:10" x14ac:dyDescent="0.25">
      <c r="A31" s="45"/>
      <c r="B31" s="47"/>
      <c r="C31" s="47"/>
      <c r="D31" s="47"/>
      <c r="E31" s="47"/>
      <c r="F31" s="47"/>
      <c r="G31" s="47"/>
      <c r="H31" s="47"/>
      <c r="I31" s="47"/>
      <c r="J31" s="48"/>
    </row>
    <row r="32" spans="1:10" x14ac:dyDescent="0.25">
      <c r="A32" s="39" t="s">
        <v>55</v>
      </c>
      <c r="B32" s="40"/>
      <c r="C32" s="40"/>
      <c r="D32" s="40"/>
      <c r="E32" s="40"/>
      <c r="F32" s="40"/>
      <c r="G32" s="40"/>
      <c r="H32" s="40"/>
      <c r="I32" s="40"/>
      <c r="J32" s="41"/>
    </row>
    <row r="33" spans="1:10" x14ac:dyDescent="0.25">
      <c r="A33" s="42" t="s">
        <v>56</v>
      </c>
      <c r="B33" s="43"/>
      <c r="C33" s="43"/>
      <c r="D33" s="43"/>
      <c r="E33" s="43"/>
      <c r="F33" s="43"/>
      <c r="G33" s="43"/>
      <c r="H33" s="43"/>
      <c r="I33" s="43"/>
      <c r="J33" s="44"/>
    </row>
    <row r="34" spans="1:10" x14ac:dyDescent="0.25">
      <c r="A34" s="42"/>
      <c r="B34" s="46">
        <v>0</v>
      </c>
      <c r="C34" s="43"/>
      <c r="D34" s="43"/>
      <c r="E34" s="43"/>
      <c r="F34" s="43"/>
      <c r="G34" s="43"/>
      <c r="H34" s="43"/>
      <c r="I34" s="43"/>
      <c r="J34" s="44"/>
    </row>
    <row r="35" spans="1:10" x14ac:dyDescent="0.25">
      <c r="A35" s="45"/>
      <c r="B35" s="50"/>
      <c r="C35" s="47"/>
      <c r="D35" s="47"/>
      <c r="E35" s="47"/>
      <c r="F35" s="47"/>
      <c r="G35" s="47"/>
      <c r="H35" s="47"/>
      <c r="I35" s="47"/>
      <c r="J35" s="48"/>
    </row>
    <row r="36" spans="1:10" x14ac:dyDescent="0.25">
      <c r="A36" s="39" t="s">
        <v>57</v>
      </c>
      <c r="B36" s="51"/>
      <c r="C36" s="40"/>
      <c r="D36" s="40"/>
      <c r="E36" s="40"/>
      <c r="F36" s="40"/>
      <c r="G36" s="40"/>
      <c r="H36" s="40"/>
      <c r="I36" s="40"/>
      <c r="J36" s="41"/>
    </row>
    <row r="37" spans="1:10" x14ac:dyDescent="0.25">
      <c r="A37" s="42" t="s">
        <v>58</v>
      </c>
      <c r="B37" s="43"/>
      <c r="C37" s="43"/>
      <c r="D37" s="43"/>
      <c r="E37" s="43"/>
      <c r="F37" s="43"/>
      <c r="G37" s="43"/>
      <c r="H37" s="43"/>
      <c r="I37" s="43"/>
      <c r="J37" s="44"/>
    </row>
    <row r="38" spans="1:10" x14ac:dyDescent="0.25">
      <c r="A38" s="42"/>
      <c r="B38" s="43"/>
      <c r="C38" s="43"/>
      <c r="D38" s="43"/>
      <c r="E38" s="43"/>
      <c r="F38" s="43"/>
      <c r="G38" s="43"/>
      <c r="H38" s="43"/>
      <c r="I38" s="43"/>
      <c r="J38" s="44"/>
    </row>
    <row r="39" spans="1:10" x14ac:dyDescent="0.25">
      <c r="A39" s="42"/>
      <c r="B39" s="43" t="s">
        <v>59</v>
      </c>
      <c r="C39" s="46">
        <v>0.03</v>
      </c>
      <c r="D39" s="52" t="s">
        <v>60</v>
      </c>
      <c r="E39" s="46">
        <v>6.4999999999999997E-3</v>
      </c>
      <c r="F39" s="52" t="s">
        <v>61</v>
      </c>
      <c r="G39" s="46">
        <v>0.03</v>
      </c>
      <c r="H39" s="43"/>
      <c r="I39" s="43"/>
      <c r="J39" s="44"/>
    </row>
    <row r="40" spans="1:10" x14ac:dyDescent="0.25">
      <c r="A40" s="42"/>
      <c r="B40" s="43"/>
      <c r="C40" s="43"/>
      <c r="D40" s="43"/>
      <c r="E40" s="43"/>
      <c r="F40" s="43"/>
      <c r="G40" s="43"/>
      <c r="H40" s="43"/>
      <c r="I40" s="43"/>
      <c r="J40" s="44"/>
    </row>
    <row r="41" spans="1:10" x14ac:dyDescent="0.25">
      <c r="A41" s="42"/>
      <c r="B41" s="43" t="s">
        <v>62</v>
      </c>
      <c r="C41" s="46">
        <v>0</v>
      </c>
      <c r="D41" s="43"/>
      <c r="E41" s="43"/>
      <c r="F41" s="43"/>
      <c r="G41" s="43"/>
      <c r="H41" s="43"/>
      <c r="I41" s="43"/>
      <c r="J41" s="44"/>
    </row>
    <row r="42" spans="1:10" x14ac:dyDescent="0.25">
      <c r="A42" s="45"/>
      <c r="B42" s="47"/>
      <c r="C42" s="47"/>
      <c r="D42" s="47"/>
      <c r="E42" s="47"/>
      <c r="F42" s="47"/>
      <c r="G42" s="47"/>
      <c r="H42" s="47"/>
      <c r="I42" s="47"/>
      <c r="J42" s="48"/>
    </row>
    <row r="43" spans="1:10" x14ac:dyDescent="0.25">
      <c r="A43" s="42"/>
      <c r="B43" s="43"/>
      <c r="C43" s="43"/>
      <c r="D43" s="43"/>
      <c r="E43" s="43"/>
      <c r="F43" s="43"/>
      <c r="G43" s="43"/>
      <c r="H43" s="43"/>
      <c r="I43" s="43"/>
      <c r="J43" s="44"/>
    </row>
    <row r="44" spans="1:10" x14ac:dyDescent="0.25">
      <c r="A44" s="42"/>
      <c r="B44" s="43"/>
      <c r="C44" s="43"/>
      <c r="D44" s="43"/>
      <c r="E44" s="43"/>
      <c r="F44" s="43"/>
      <c r="G44" s="43"/>
      <c r="H44" s="43"/>
      <c r="I44" s="43"/>
      <c r="J44" s="44"/>
    </row>
    <row r="45" spans="1:10" x14ac:dyDescent="0.25">
      <c r="A45" s="42"/>
      <c r="B45" s="43"/>
      <c r="C45" s="43"/>
      <c r="D45" s="43"/>
      <c r="E45" s="43"/>
      <c r="F45" s="43"/>
      <c r="G45" s="43"/>
      <c r="H45" s="43"/>
      <c r="I45" s="43"/>
      <c r="J45" s="44"/>
    </row>
    <row r="46" spans="1:10" ht="30" x14ac:dyDescent="0.5">
      <c r="A46" s="45"/>
      <c r="B46" s="53" t="s">
        <v>63</v>
      </c>
      <c r="C46" s="54"/>
      <c r="D46" s="55">
        <f>(J14*J15*J16/J17)-1</f>
        <v>0.23460428494911634</v>
      </c>
      <c r="E46" s="47"/>
      <c r="F46" s="47"/>
      <c r="G46" s="47"/>
      <c r="H46" s="47"/>
      <c r="I46" s="47"/>
      <c r="J46" s="48"/>
    </row>
    <row r="48" spans="1:10" x14ac:dyDescent="0.25">
      <c r="F48" s="37" t="s">
        <v>202</v>
      </c>
    </row>
    <row r="53" spans="4:7" x14ac:dyDescent="0.25">
      <c r="D53" s="178" t="s">
        <v>64</v>
      </c>
      <c r="E53" s="178"/>
      <c r="F53" s="178"/>
      <c r="G53" s="178"/>
    </row>
    <row r="54" spans="4:7" x14ac:dyDescent="0.25">
      <c r="D54" s="178" t="s">
        <v>65</v>
      </c>
      <c r="E54" s="178"/>
      <c r="F54" s="178"/>
      <c r="G54" s="178"/>
    </row>
  </sheetData>
  <mergeCells count="13">
    <mergeCell ref="D54:G54"/>
    <mergeCell ref="A10:J10"/>
    <mergeCell ref="E14:I14"/>
    <mergeCell ref="E15:I15"/>
    <mergeCell ref="E16:I16"/>
    <mergeCell ref="E17:I17"/>
    <mergeCell ref="D53:G53"/>
    <mergeCell ref="A9:J9"/>
    <mergeCell ref="A2:J2"/>
    <mergeCell ref="A3:J3"/>
    <mergeCell ref="A6:J6"/>
    <mergeCell ref="A7:J7"/>
    <mergeCell ref="A8:J8"/>
  </mergeCells>
  <pageMargins left="0.511811024" right="0.511811024" top="0.78740157499999996" bottom="0.78740157499999996" header="0.31496062000000002" footer="0.31496062000000002"/>
  <pageSetup paperSize="9" scale="84" orientation="portrait" r:id="rId1"/>
  <drawing r:id="rId2"/>
  <legacyDrawing r:id="rId3"/>
  <oleObjects>
    <mc:AlternateContent xmlns:mc="http://schemas.openxmlformats.org/markup-compatibility/2006">
      <mc:Choice Requires="x14">
        <oleObject shapeId="2049" r:id="rId4">
          <objectPr defaultSize="0" autoPict="0" r:id="rId5">
            <anchor moveWithCells="1" sizeWithCells="1">
              <from>
                <xdr:col>0</xdr:col>
                <xdr:colOff>160020</xdr:colOff>
                <xdr:row>0</xdr:row>
                <xdr:rowOff>22860</xdr:rowOff>
              </from>
              <to>
                <xdr:col>1</xdr:col>
                <xdr:colOff>289560</xdr:colOff>
                <xdr:row>4</xdr:row>
                <xdr:rowOff>137160</xdr:rowOff>
              </to>
            </anchor>
          </objectPr>
        </oleObject>
      </mc:Choice>
      <mc:Fallback>
        <oleObject shapeId="2049"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957B8-A2A3-472F-9953-62F91A7E234F}">
  <sheetPr>
    <pageSetUpPr fitToPage="1"/>
  </sheetPr>
  <dimension ref="A1:R36"/>
  <sheetViews>
    <sheetView showGridLines="0" showZeros="0" zoomScale="75" zoomScaleNormal="75" zoomScaleSheetLayoutView="75" workbookViewId="0">
      <selection activeCell="A4" sqref="A4:J26"/>
    </sheetView>
  </sheetViews>
  <sheetFormatPr defaultColWidth="9.109375" defaultRowHeight="13.2" x14ac:dyDescent="0.25"/>
  <cols>
    <col min="1" max="1" width="12.109375" style="73" customWidth="1"/>
    <col min="2" max="2" width="36.6640625" style="73" bestFit="1" customWidth="1"/>
    <col min="3" max="3" width="21.44140625" style="73" bestFit="1" customWidth="1"/>
    <col min="4" max="4" width="23" style="127" bestFit="1" customWidth="1"/>
    <col min="5" max="5" width="18" style="127" bestFit="1" customWidth="1"/>
    <col min="6" max="7" width="18.5546875" style="73" bestFit="1" customWidth="1"/>
    <col min="8" max="8" width="16.33203125" style="73" bestFit="1" customWidth="1"/>
    <col min="9" max="9" width="16.6640625" style="73" bestFit="1" customWidth="1"/>
    <col min="10" max="10" width="19.5546875" style="73" customWidth="1"/>
    <col min="11" max="11" width="15.109375" style="72" hidden="1" customWidth="1"/>
    <col min="12" max="16384" width="9.109375" style="73"/>
  </cols>
  <sheetData>
    <row r="1" spans="1:18" x14ac:dyDescent="0.25">
      <c r="A1" s="197" t="s">
        <v>108</v>
      </c>
      <c r="B1" s="197"/>
      <c r="C1" s="197"/>
      <c r="D1" s="197"/>
      <c r="E1" s="197"/>
      <c r="F1" s="197"/>
      <c r="G1" s="197"/>
      <c r="H1" s="197"/>
      <c r="I1" s="197"/>
      <c r="J1" s="197"/>
    </row>
    <row r="2" spans="1:18" x14ac:dyDescent="0.25">
      <c r="A2" s="198"/>
      <c r="B2" s="198"/>
      <c r="C2" s="198"/>
      <c r="D2" s="198"/>
      <c r="E2" s="198"/>
      <c r="F2" s="198"/>
      <c r="G2" s="198"/>
      <c r="H2" s="198"/>
      <c r="I2" s="198"/>
      <c r="J2" s="198"/>
    </row>
    <row r="3" spans="1:18" ht="62.25" customHeight="1" thickBot="1" x14ac:dyDescent="0.3">
      <c r="A3" s="199"/>
      <c r="B3" s="199"/>
      <c r="C3" s="199"/>
      <c r="D3" s="199"/>
      <c r="E3" s="199"/>
      <c r="F3" s="199"/>
      <c r="G3" s="199"/>
      <c r="H3" s="199"/>
      <c r="I3" s="199"/>
      <c r="J3" s="199"/>
    </row>
    <row r="4" spans="1:18" ht="15.75" customHeight="1" x14ac:dyDescent="0.25">
      <c r="A4" s="200" t="s">
        <v>109</v>
      </c>
      <c r="B4" s="201"/>
      <c r="C4" s="201"/>
      <c r="D4" s="201"/>
      <c r="E4" s="201"/>
      <c r="F4" s="201"/>
      <c r="G4" s="201"/>
      <c r="H4" s="201"/>
      <c r="I4" s="201"/>
      <c r="J4" s="202"/>
    </row>
    <row r="5" spans="1:18" ht="13.8" thickBot="1" x14ac:dyDescent="0.3">
      <c r="A5" s="203"/>
      <c r="B5" s="204"/>
      <c r="C5" s="204"/>
      <c r="D5" s="204"/>
      <c r="E5" s="204"/>
      <c r="F5" s="204"/>
      <c r="G5" s="204"/>
      <c r="H5" s="204"/>
      <c r="I5" s="204"/>
      <c r="J5" s="205"/>
    </row>
    <row r="6" spans="1:18" ht="17.399999999999999" x14ac:dyDescent="0.25">
      <c r="A6" s="206" t="s">
        <v>110</v>
      </c>
      <c r="B6" s="207"/>
      <c r="C6" s="208"/>
      <c r="D6" s="74" t="s">
        <v>111</v>
      </c>
      <c r="E6" s="209">
        <f>'Planilha Orçamentária'!H50</f>
        <v>66062.64</v>
      </c>
      <c r="F6" s="210"/>
      <c r="G6" s="210"/>
      <c r="H6" s="211"/>
      <c r="I6" s="212" t="s">
        <v>135</v>
      </c>
      <c r="J6" s="213"/>
    </row>
    <row r="7" spans="1:18" ht="39.6" customHeight="1" thickBot="1" x14ac:dyDescent="0.3">
      <c r="A7" s="191" t="s">
        <v>137</v>
      </c>
      <c r="B7" s="192"/>
      <c r="C7" s="193"/>
      <c r="D7" s="194" t="s">
        <v>133</v>
      </c>
      <c r="E7" s="194"/>
      <c r="F7" s="194"/>
      <c r="G7" s="194"/>
      <c r="H7" s="194"/>
      <c r="I7" s="195" t="s">
        <v>134</v>
      </c>
      <c r="J7" s="196"/>
    </row>
    <row r="8" spans="1:18" ht="31.2" x14ac:dyDescent="0.25">
      <c r="A8" s="75" t="s">
        <v>112</v>
      </c>
      <c r="B8" s="76" t="s">
        <v>113</v>
      </c>
      <c r="C8" s="77" t="s">
        <v>114</v>
      </c>
      <c r="D8" s="77" t="s">
        <v>115</v>
      </c>
      <c r="E8" s="76" t="s">
        <v>116</v>
      </c>
      <c r="F8" s="76" t="s">
        <v>117</v>
      </c>
      <c r="G8" s="76" t="s">
        <v>118</v>
      </c>
      <c r="H8" s="76" t="s">
        <v>119</v>
      </c>
      <c r="I8" s="76" t="s">
        <v>120</v>
      </c>
      <c r="J8" s="78" t="s">
        <v>121</v>
      </c>
    </row>
    <row r="9" spans="1:18" s="84" customFormat="1" ht="15.6" x14ac:dyDescent="0.25">
      <c r="A9" s="214" t="s">
        <v>39</v>
      </c>
      <c r="B9" s="216" t="s">
        <v>40</v>
      </c>
      <c r="C9" s="79" t="s">
        <v>122</v>
      </c>
      <c r="D9" s="80">
        <f>D10/$D$24</f>
        <v>8.4683566990359449E-2</v>
      </c>
      <c r="E9" s="81">
        <v>1</v>
      </c>
      <c r="F9" s="81"/>
      <c r="G9" s="81"/>
      <c r="H9" s="81"/>
      <c r="I9" s="81"/>
      <c r="J9" s="82"/>
      <c r="K9" s="83">
        <f>SUM(E9:J9)</f>
        <v>1</v>
      </c>
      <c r="N9" s="134">
        <f>E9+F9+G9+H9+I9+J9</f>
        <v>1</v>
      </c>
    </row>
    <row r="10" spans="1:18" ht="15.6" x14ac:dyDescent="0.25">
      <c r="A10" s="215"/>
      <c r="B10" s="217"/>
      <c r="C10" s="85" t="s">
        <v>123</v>
      </c>
      <c r="D10" s="86">
        <f>'Planilha Orçamentária'!H11</f>
        <v>5594.42</v>
      </c>
      <c r="E10" s="87">
        <f t="shared" ref="E10:J10" si="0">E9*$D10</f>
        <v>5594.42</v>
      </c>
      <c r="F10" s="87">
        <f t="shared" si="0"/>
        <v>0</v>
      </c>
      <c r="G10" s="87">
        <f t="shared" si="0"/>
        <v>0</v>
      </c>
      <c r="H10" s="87">
        <f t="shared" si="0"/>
        <v>0</v>
      </c>
      <c r="I10" s="87">
        <f t="shared" si="0"/>
        <v>0</v>
      </c>
      <c r="J10" s="88">
        <f t="shared" si="0"/>
        <v>0</v>
      </c>
      <c r="K10" s="72">
        <f>SUM(E10:J10)</f>
        <v>5594.42</v>
      </c>
    </row>
    <row r="11" spans="1:18" s="84" customFormat="1" ht="15" customHeight="1" x14ac:dyDescent="0.25">
      <c r="A11" s="214" t="s">
        <v>102</v>
      </c>
      <c r="B11" s="217" t="s">
        <v>75</v>
      </c>
      <c r="C11" s="85" t="s">
        <v>122</v>
      </c>
      <c r="D11" s="80">
        <f>D12/$D$24</f>
        <v>0.11048423132953814</v>
      </c>
      <c r="E11" s="81">
        <v>1</v>
      </c>
      <c r="F11" s="81"/>
      <c r="G11" s="81"/>
      <c r="H11" s="81"/>
      <c r="I11" s="81"/>
      <c r="J11" s="82"/>
      <c r="K11" s="89">
        <f t="shared" ref="K11:K23" si="1">SUM(E11:J11)</f>
        <v>1</v>
      </c>
      <c r="N11" s="134">
        <f>E11+F11+G11+H11+I11+J11</f>
        <v>1</v>
      </c>
    </row>
    <row r="12" spans="1:18" ht="15" customHeight="1" x14ac:dyDescent="0.25">
      <c r="A12" s="215"/>
      <c r="B12" s="217"/>
      <c r="C12" s="85" t="s">
        <v>123</v>
      </c>
      <c r="D12" s="86">
        <f>'Planilha Orçamentária'!H16</f>
        <v>7298.8799999999992</v>
      </c>
      <c r="E12" s="87">
        <f t="shared" ref="E12:J12" si="2">E11*$D12</f>
        <v>7298.8799999999992</v>
      </c>
      <c r="F12" s="87">
        <f t="shared" si="2"/>
        <v>0</v>
      </c>
      <c r="G12" s="87">
        <f t="shared" si="2"/>
        <v>0</v>
      </c>
      <c r="H12" s="87">
        <f t="shared" si="2"/>
        <v>0</v>
      </c>
      <c r="I12" s="87">
        <f t="shared" si="2"/>
        <v>0</v>
      </c>
      <c r="J12" s="88">
        <f t="shared" si="2"/>
        <v>0</v>
      </c>
      <c r="K12" s="72">
        <f t="shared" si="1"/>
        <v>7298.8799999999992</v>
      </c>
      <c r="O12" s="90"/>
      <c r="P12" s="90"/>
      <c r="Q12" s="90"/>
      <c r="R12" s="90"/>
    </row>
    <row r="13" spans="1:18" s="84" customFormat="1" ht="15" customHeight="1" x14ac:dyDescent="0.25">
      <c r="A13" s="214" t="s">
        <v>76</v>
      </c>
      <c r="B13" s="217" t="s">
        <v>81</v>
      </c>
      <c r="C13" s="79" t="s">
        <v>122</v>
      </c>
      <c r="D13" s="80">
        <f>D14/$D$24</f>
        <v>2.2557076132591735E-2</v>
      </c>
      <c r="E13" s="81">
        <v>1</v>
      </c>
      <c r="F13" s="81"/>
      <c r="G13" s="81"/>
      <c r="H13" s="81"/>
      <c r="I13" s="81"/>
      <c r="J13" s="82"/>
      <c r="K13" s="89">
        <f t="shared" si="1"/>
        <v>1</v>
      </c>
      <c r="N13" s="134">
        <f>E13+F13+G13+H13+I13+J13</f>
        <v>1</v>
      </c>
    </row>
    <row r="14" spans="1:18" ht="15" customHeight="1" x14ac:dyDescent="0.25">
      <c r="A14" s="215"/>
      <c r="B14" s="217"/>
      <c r="C14" s="85" t="s">
        <v>123</v>
      </c>
      <c r="D14" s="86">
        <f>'Planilha Orçamentária'!H21</f>
        <v>1490.18</v>
      </c>
      <c r="E14" s="87">
        <f t="shared" ref="E14:J14" si="3">E13*$D14</f>
        <v>1490.18</v>
      </c>
      <c r="F14" s="87">
        <f t="shared" si="3"/>
        <v>0</v>
      </c>
      <c r="G14" s="87">
        <f t="shared" si="3"/>
        <v>0</v>
      </c>
      <c r="H14" s="87">
        <f t="shared" si="3"/>
        <v>0</v>
      </c>
      <c r="I14" s="87">
        <f t="shared" si="3"/>
        <v>0</v>
      </c>
      <c r="J14" s="88">
        <f t="shared" si="3"/>
        <v>0</v>
      </c>
      <c r="K14" s="72">
        <f t="shared" si="1"/>
        <v>1490.18</v>
      </c>
    </row>
    <row r="15" spans="1:18" ht="15" customHeight="1" x14ac:dyDescent="0.25">
      <c r="A15" s="214" t="s">
        <v>78</v>
      </c>
      <c r="B15" s="217" t="s">
        <v>124</v>
      </c>
      <c r="C15" s="79" t="s">
        <v>122</v>
      </c>
      <c r="D15" s="80">
        <f>D16/$D$24</f>
        <v>0.61408959738817581</v>
      </c>
      <c r="E15" s="81">
        <v>1</v>
      </c>
      <c r="F15" s="81"/>
      <c r="G15" s="81"/>
      <c r="H15" s="81"/>
      <c r="I15" s="81"/>
      <c r="J15" s="82"/>
      <c r="K15" s="89">
        <f t="shared" si="1"/>
        <v>1</v>
      </c>
      <c r="N15" s="134">
        <f>E15+F15+G15+H15+I15+J15</f>
        <v>1</v>
      </c>
      <c r="O15" s="90"/>
      <c r="P15" s="90"/>
      <c r="Q15" s="90"/>
      <c r="R15" s="90"/>
    </row>
    <row r="16" spans="1:18" ht="15" customHeight="1" x14ac:dyDescent="0.25">
      <c r="A16" s="215"/>
      <c r="B16" s="217"/>
      <c r="C16" s="85" t="s">
        <v>123</v>
      </c>
      <c r="D16" s="86">
        <f>'Planilha Orçamentária'!H36</f>
        <v>40568.379999999997</v>
      </c>
      <c r="E16" s="87">
        <f t="shared" ref="E16:J16" si="4">E15*$D16</f>
        <v>40568.379999999997</v>
      </c>
      <c r="F16" s="87">
        <f t="shared" si="4"/>
        <v>0</v>
      </c>
      <c r="G16" s="87">
        <f t="shared" si="4"/>
        <v>0</v>
      </c>
      <c r="H16" s="87">
        <f t="shared" si="4"/>
        <v>0</v>
      </c>
      <c r="I16" s="87">
        <f t="shared" si="4"/>
        <v>0</v>
      </c>
      <c r="J16" s="88">
        <f t="shared" si="4"/>
        <v>0</v>
      </c>
      <c r="K16" s="72">
        <f t="shared" si="1"/>
        <v>40568.379999999997</v>
      </c>
    </row>
    <row r="17" spans="1:18" ht="15" customHeight="1" x14ac:dyDescent="0.25">
      <c r="A17" s="214" t="s">
        <v>82</v>
      </c>
      <c r="B17" s="217" t="s">
        <v>93</v>
      </c>
      <c r="C17" s="79" t="s">
        <v>122</v>
      </c>
      <c r="D17" s="80">
        <f>D18/$D$24</f>
        <v>8.3814997402465299E-2</v>
      </c>
      <c r="E17" s="81">
        <v>1</v>
      </c>
      <c r="F17" s="81"/>
      <c r="G17" s="81"/>
      <c r="H17" s="81"/>
      <c r="I17" s="81"/>
      <c r="J17" s="82"/>
      <c r="K17" s="89">
        <f t="shared" si="1"/>
        <v>1</v>
      </c>
      <c r="N17" s="134">
        <f>E17+F17+G17+H17+I17+J17</f>
        <v>1</v>
      </c>
    </row>
    <row r="18" spans="1:18" ht="15" customHeight="1" x14ac:dyDescent="0.25">
      <c r="A18" s="215"/>
      <c r="B18" s="217"/>
      <c r="C18" s="85" t="s">
        <v>123</v>
      </c>
      <c r="D18" s="86">
        <f>'Planilha Orçamentária'!H40</f>
        <v>5537.04</v>
      </c>
      <c r="E18" s="87">
        <f t="shared" ref="E18:J18" si="5">E17*$D18</f>
        <v>5537.04</v>
      </c>
      <c r="F18" s="87">
        <f t="shared" si="5"/>
        <v>0</v>
      </c>
      <c r="G18" s="87">
        <f t="shared" si="5"/>
        <v>0</v>
      </c>
      <c r="H18" s="87">
        <f t="shared" si="5"/>
        <v>0</v>
      </c>
      <c r="I18" s="87">
        <f t="shared" si="5"/>
        <v>0</v>
      </c>
      <c r="J18" s="88">
        <f t="shared" si="5"/>
        <v>0</v>
      </c>
      <c r="K18" s="72">
        <f t="shared" si="1"/>
        <v>5537.04</v>
      </c>
    </row>
    <row r="19" spans="1:18" ht="15" customHeight="1" x14ac:dyDescent="0.25">
      <c r="A19" s="214" t="s">
        <v>83</v>
      </c>
      <c r="B19" s="217" t="s">
        <v>94</v>
      </c>
      <c r="C19" s="79" t="s">
        <v>122</v>
      </c>
      <c r="D19" s="80">
        <f>D20/$D$24</f>
        <v>1.2979953571337749E-2</v>
      </c>
      <c r="E19" s="81">
        <v>1</v>
      </c>
      <c r="F19" s="81"/>
      <c r="G19" s="81"/>
      <c r="H19" s="81"/>
      <c r="I19" s="81"/>
      <c r="J19" s="82"/>
      <c r="K19" s="89">
        <f t="shared" si="1"/>
        <v>1</v>
      </c>
      <c r="N19" s="134">
        <f>E19+F19+G19+H19+I19+J19</f>
        <v>1</v>
      </c>
    </row>
    <row r="20" spans="1:18" ht="15" customHeight="1" x14ac:dyDescent="0.25">
      <c r="A20" s="215"/>
      <c r="B20" s="217"/>
      <c r="C20" s="85" t="s">
        <v>123</v>
      </c>
      <c r="D20" s="86">
        <f>'Planilha Orçamentária'!H44</f>
        <v>857.49</v>
      </c>
      <c r="E20" s="87">
        <f t="shared" ref="E20:J20" si="6">E19*$D20</f>
        <v>857.49</v>
      </c>
      <c r="F20" s="87">
        <f t="shared" si="6"/>
        <v>0</v>
      </c>
      <c r="G20" s="87">
        <f t="shared" si="6"/>
        <v>0</v>
      </c>
      <c r="H20" s="87">
        <f t="shared" si="6"/>
        <v>0</v>
      </c>
      <c r="I20" s="87">
        <f t="shared" si="6"/>
        <v>0</v>
      </c>
      <c r="J20" s="88">
        <f t="shared" si="6"/>
        <v>0</v>
      </c>
      <c r="K20" s="72">
        <f t="shared" si="1"/>
        <v>857.49</v>
      </c>
    </row>
    <row r="21" spans="1:18" ht="15" customHeight="1" x14ac:dyDescent="0.25">
      <c r="A21" s="214" t="s">
        <v>92</v>
      </c>
      <c r="B21" s="217" t="s">
        <v>181</v>
      </c>
      <c r="C21" s="79" t="s">
        <v>122</v>
      </c>
      <c r="D21" s="80">
        <f>D22/$D$24</f>
        <v>7.1390577185531795E-2</v>
      </c>
      <c r="E21" s="81">
        <v>1</v>
      </c>
      <c r="F21" s="81"/>
      <c r="G21" s="81"/>
      <c r="H21" s="81"/>
      <c r="I21" s="81"/>
      <c r="J21" s="82"/>
      <c r="K21" s="89">
        <f t="shared" si="1"/>
        <v>1</v>
      </c>
      <c r="N21" s="134">
        <f>E21+F21+G21+H21+I21+J21</f>
        <v>1</v>
      </c>
    </row>
    <row r="22" spans="1:18" ht="15" customHeight="1" x14ac:dyDescent="0.25">
      <c r="A22" s="215"/>
      <c r="B22" s="217"/>
      <c r="C22" s="85" t="s">
        <v>123</v>
      </c>
      <c r="D22" s="86">
        <f>'Planilha Orçamentária'!H48</f>
        <v>4716.25</v>
      </c>
      <c r="E22" s="87">
        <f t="shared" ref="E22:J22" si="7">E21*$D22</f>
        <v>4716.25</v>
      </c>
      <c r="F22" s="87">
        <f t="shared" si="7"/>
        <v>0</v>
      </c>
      <c r="G22" s="87">
        <f t="shared" si="7"/>
        <v>0</v>
      </c>
      <c r="H22" s="87">
        <f t="shared" si="7"/>
        <v>0</v>
      </c>
      <c r="I22" s="87">
        <f t="shared" si="7"/>
        <v>0</v>
      </c>
      <c r="J22" s="88">
        <f t="shared" si="7"/>
        <v>0</v>
      </c>
      <c r="K22" s="72">
        <f t="shared" si="1"/>
        <v>4716.25</v>
      </c>
    </row>
    <row r="23" spans="1:18" ht="15.6" x14ac:dyDescent="0.25">
      <c r="A23" s="221" t="s">
        <v>125</v>
      </c>
      <c r="B23" s="222"/>
      <c r="C23" s="91" t="s">
        <v>122</v>
      </c>
      <c r="D23" s="92">
        <f>D9+D11+D13+D15+D17+D19+D21</f>
        <v>1</v>
      </c>
      <c r="E23" s="93">
        <f t="shared" ref="E23:J23" si="8">E24/$D$24</f>
        <v>1</v>
      </c>
      <c r="F23" s="93">
        <f t="shared" si="8"/>
        <v>0</v>
      </c>
      <c r="G23" s="93">
        <f t="shared" si="8"/>
        <v>0</v>
      </c>
      <c r="H23" s="93">
        <f t="shared" si="8"/>
        <v>0</v>
      </c>
      <c r="I23" s="93">
        <f t="shared" si="8"/>
        <v>0</v>
      </c>
      <c r="J23" s="94">
        <f t="shared" si="8"/>
        <v>0</v>
      </c>
      <c r="K23" s="89">
        <f t="shared" si="1"/>
        <v>1</v>
      </c>
    </row>
    <row r="24" spans="1:18" ht="15.6" x14ac:dyDescent="0.25">
      <c r="A24" s="225"/>
      <c r="B24" s="226"/>
      <c r="C24" s="95" t="s">
        <v>123</v>
      </c>
      <c r="D24" s="96">
        <f>D10+D12+D14+D16+D18+D20+D22</f>
        <v>66062.64</v>
      </c>
      <c r="E24" s="97">
        <f t="shared" ref="E24:J24" si="9">E10+E12+E14+E16+E18+E20+E22</f>
        <v>66062.64</v>
      </c>
      <c r="F24" s="97">
        <f t="shared" si="9"/>
        <v>0</v>
      </c>
      <c r="G24" s="97">
        <f t="shared" si="9"/>
        <v>0</v>
      </c>
      <c r="H24" s="97">
        <f t="shared" si="9"/>
        <v>0</v>
      </c>
      <c r="I24" s="97">
        <f t="shared" si="9"/>
        <v>0</v>
      </c>
      <c r="J24" s="97">
        <f t="shared" si="9"/>
        <v>0</v>
      </c>
    </row>
    <row r="25" spans="1:18" ht="15.6" x14ac:dyDescent="0.25">
      <c r="A25" s="221" t="s">
        <v>126</v>
      </c>
      <c r="B25" s="222"/>
      <c r="C25" s="98" t="s">
        <v>122</v>
      </c>
      <c r="D25" s="99">
        <f>D23</f>
        <v>1</v>
      </c>
      <c r="E25" s="100">
        <f>E26/$D$24</f>
        <v>1</v>
      </c>
      <c r="F25" s="100"/>
      <c r="G25" s="100"/>
      <c r="H25" s="100"/>
      <c r="I25" s="100"/>
      <c r="J25" s="101"/>
      <c r="K25" s="72">
        <f t="shared" ref="K25:K26" si="10">SUM(D25:J25)</f>
        <v>2</v>
      </c>
    </row>
    <row r="26" spans="1:18" ht="16.2" thickBot="1" x14ac:dyDescent="0.3">
      <c r="A26" s="223"/>
      <c r="B26" s="224"/>
      <c r="C26" s="102" t="s">
        <v>123</v>
      </c>
      <c r="D26" s="103">
        <f>D24</f>
        <v>66062.64</v>
      </c>
      <c r="E26" s="104">
        <f>E24</f>
        <v>66062.64</v>
      </c>
      <c r="F26" s="104"/>
      <c r="G26" s="104"/>
      <c r="H26" s="104"/>
      <c r="I26" s="104"/>
      <c r="J26" s="105"/>
      <c r="K26" s="72">
        <f t="shared" si="10"/>
        <v>132125.28</v>
      </c>
    </row>
    <row r="27" spans="1:18" ht="13.8" thickBot="1" x14ac:dyDescent="0.3">
      <c r="A27" s="106"/>
      <c r="B27" s="106"/>
      <c r="C27" s="106"/>
      <c r="D27" s="107"/>
      <c r="E27" s="107"/>
      <c r="F27" s="106"/>
      <c r="G27" s="106"/>
      <c r="H27" s="106"/>
      <c r="I27" s="106"/>
      <c r="J27" s="106"/>
    </row>
    <row r="28" spans="1:18" x14ac:dyDescent="0.25">
      <c r="A28" s="108"/>
      <c r="B28" s="109"/>
      <c r="C28" s="109"/>
      <c r="D28" s="109"/>
      <c r="E28" s="109"/>
      <c r="F28" s="109"/>
      <c r="G28" s="110"/>
      <c r="H28" s="111"/>
      <c r="I28" s="112"/>
      <c r="J28" s="113"/>
      <c r="L28" s="73" t="s">
        <v>127</v>
      </c>
    </row>
    <row r="29" spans="1:18" x14ac:dyDescent="0.25">
      <c r="A29" s="114"/>
      <c r="B29" s="115"/>
      <c r="C29" s="115"/>
      <c r="D29" s="115"/>
      <c r="E29" s="115"/>
      <c r="F29" s="115"/>
      <c r="G29" s="116"/>
      <c r="H29" s="117"/>
      <c r="J29" s="118"/>
    </row>
    <row r="30" spans="1:18" x14ac:dyDescent="0.25">
      <c r="A30" s="114"/>
      <c r="B30" s="115"/>
      <c r="C30" s="115"/>
      <c r="D30" s="115"/>
      <c r="E30" s="115"/>
      <c r="F30" s="115"/>
      <c r="G30" s="116"/>
      <c r="H30" s="117"/>
      <c r="J30" s="118"/>
    </row>
    <row r="31" spans="1:18" s="72" customFormat="1" x14ac:dyDescent="0.25">
      <c r="A31" s="114"/>
      <c r="B31" s="115"/>
      <c r="C31" s="115"/>
      <c r="D31" s="115"/>
      <c r="E31" s="115"/>
      <c r="F31" s="115"/>
      <c r="G31" s="116"/>
      <c r="H31" s="117"/>
      <c r="I31" s="73"/>
      <c r="J31" s="118"/>
      <c r="L31" s="73"/>
      <c r="M31" s="73"/>
      <c r="N31" s="73"/>
      <c r="O31" s="73"/>
      <c r="P31" s="73"/>
      <c r="Q31" s="73"/>
      <c r="R31" s="73"/>
    </row>
    <row r="32" spans="1:18" s="72" customFormat="1" x14ac:dyDescent="0.25">
      <c r="A32" s="114"/>
      <c r="B32" s="115"/>
      <c r="C32" s="115"/>
      <c r="D32" s="115"/>
      <c r="E32" s="115"/>
      <c r="F32" s="115"/>
      <c r="G32" s="116"/>
      <c r="H32" s="117"/>
      <c r="I32" s="73"/>
      <c r="J32" s="118"/>
      <c r="L32" s="73"/>
      <c r="M32" s="73"/>
      <c r="N32" s="73"/>
      <c r="O32" s="73"/>
      <c r="P32" s="73"/>
      <c r="Q32" s="73"/>
      <c r="R32" s="73"/>
    </row>
    <row r="33" spans="1:18" s="72" customFormat="1" ht="15.6" x14ac:dyDescent="0.3">
      <c r="A33" s="114"/>
      <c r="B33" s="119"/>
      <c r="C33" s="119"/>
      <c r="D33" s="120"/>
      <c r="E33" s="218" t="s">
        <v>42</v>
      </c>
      <c r="F33" s="218"/>
      <c r="G33" s="121"/>
      <c r="H33" s="122" t="s">
        <v>128</v>
      </c>
      <c r="I33" s="73"/>
      <c r="J33" s="118"/>
      <c r="L33" s="73"/>
      <c r="M33" s="73"/>
      <c r="N33" s="73"/>
      <c r="O33" s="73"/>
      <c r="P33" s="73"/>
      <c r="Q33" s="73"/>
      <c r="R33" s="73"/>
    </row>
    <row r="34" spans="1:18" s="72" customFormat="1" ht="15" x14ac:dyDescent="0.25">
      <c r="A34" s="123"/>
      <c r="B34" s="219" t="s">
        <v>129</v>
      </c>
      <c r="C34" s="219"/>
      <c r="D34" s="124"/>
      <c r="E34" s="220" t="s">
        <v>130</v>
      </c>
      <c r="F34" s="220"/>
      <c r="G34" s="121"/>
      <c r="H34" s="125"/>
      <c r="I34" s="73"/>
      <c r="J34" s="118"/>
      <c r="L34" s="73"/>
      <c r="M34" s="73"/>
      <c r="N34" s="73"/>
      <c r="O34" s="73"/>
      <c r="P34" s="73"/>
      <c r="Q34" s="73"/>
      <c r="R34" s="73"/>
    </row>
    <row r="35" spans="1:18" s="72" customFormat="1" x14ac:dyDescent="0.25">
      <c r="A35" s="126"/>
      <c r="B35" s="73"/>
      <c r="C35" s="73"/>
      <c r="D35" s="127"/>
      <c r="E35" s="127"/>
      <c r="F35" s="73"/>
      <c r="G35" s="128"/>
      <c r="H35" s="117"/>
      <c r="I35" s="73"/>
      <c r="J35" s="118"/>
      <c r="L35" s="73"/>
      <c r="M35" s="73"/>
      <c r="N35" s="73"/>
      <c r="O35" s="73"/>
      <c r="P35" s="73"/>
      <c r="Q35" s="73"/>
      <c r="R35" s="73"/>
    </row>
    <row r="36" spans="1:18" s="72" customFormat="1" ht="13.8" thickBot="1" x14ac:dyDescent="0.3">
      <c r="A36" s="129"/>
      <c r="B36" s="130"/>
      <c r="C36" s="130"/>
      <c r="D36" s="131"/>
      <c r="E36" s="131"/>
      <c r="F36" s="130"/>
      <c r="G36" s="130"/>
      <c r="H36" s="132"/>
      <c r="I36" s="130"/>
      <c r="J36" s="133"/>
      <c r="L36" s="73"/>
      <c r="M36" s="73"/>
      <c r="N36" s="73"/>
      <c r="O36" s="73"/>
      <c r="P36" s="73"/>
      <c r="Q36" s="73"/>
      <c r="R36" s="73"/>
    </row>
  </sheetData>
  <mergeCells count="27">
    <mergeCell ref="E33:F33"/>
    <mergeCell ref="B34:C34"/>
    <mergeCell ref="E34:F34"/>
    <mergeCell ref="A25:B26"/>
    <mergeCell ref="A21:A22"/>
    <mergeCell ref="B21:B22"/>
    <mergeCell ref="A23:B24"/>
    <mergeCell ref="A15:A16"/>
    <mergeCell ref="B15:B16"/>
    <mergeCell ref="A17:A18"/>
    <mergeCell ref="B17:B18"/>
    <mergeCell ref="A19:A20"/>
    <mergeCell ref="B19:B20"/>
    <mergeCell ref="A9:A10"/>
    <mergeCell ref="B9:B10"/>
    <mergeCell ref="A11:A12"/>
    <mergeCell ref="B11:B12"/>
    <mergeCell ref="A13:A14"/>
    <mergeCell ref="B13:B14"/>
    <mergeCell ref="A7:C7"/>
    <mergeCell ref="D7:H7"/>
    <mergeCell ref="I7:J7"/>
    <mergeCell ref="A1:J3"/>
    <mergeCell ref="A4:J5"/>
    <mergeCell ref="A6:C6"/>
    <mergeCell ref="E6:H6"/>
    <mergeCell ref="I6:J6"/>
  </mergeCells>
  <phoneticPr fontId="21" type="noConversion"/>
  <printOptions horizontalCentered="1"/>
  <pageMargins left="0.39370078740157483" right="0.19685039370078741" top="0.59055118110236227" bottom="0.19685039370078741" header="0.19685039370078741" footer="0"/>
  <pageSetup paperSize="9" scale="71" fitToHeight="0" orientation="landscape" r:id="rId1"/>
  <headerFooter alignWithMargins="0"/>
  <drawing r:id="rId2"/>
  <legacyDrawing r:id="rId3"/>
  <oleObjects>
    <mc:AlternateContent xmlns:mc="http://schemas.openxmlformats.org/markup-compatibility/2006">
      <mc:Choice Requires="x14">
        <oleObject progId="MS_ClipArt_Gallery" shapeId="3073" r:id="rId4">
          <objectPr defaultSize="0" autoPict="0" r:id="rId5">
            <anchor moveWithCells="1" sizeWithCells="1">
              <from>
                <xdr:col>0</xdr:col>
                <xdr:colOff>160020</xdr:colOff>
                <xdr:row>0</xdr:row>
                <xdr:rowOff>121920</xdr:rowOff>
              </from>
              <to>
                <xdr:col>1</xdr:col>
                <xdr:colOff>228600</xdr:colOff>
                <xdr:row>2</xdr:row>
                <xdr:rowOff>693420</xdr:rowOff>
              </to>
            </anchor>
          </objectPr>
        </oleObject>
      </mc:Choice>
      <mc:Fallback>
        <oleObject progId="MS_ClipArt_Gallery" shapeId="3073" r:id="rId4"/>
      </mc:Fallback>
    </mc:AlternateContent>
  </oleObjects>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47u2u1fizx3pBlMjmnwNhCs0Kmk8wA0Tpz9GDrki9VM=</DigestValue>
    </Reference>
    <Reference Type="http://www.w3.org/2000/09/xmldsig#Object" URI="#idOfficeObject">
      <DigestMethod Algorithm="http://www.w3.org/2001/04/xmlenc#sha256"/>
      <DigestValue>n3khw7ajFynveXFWZxljEt4m7lSF4W2oRxuZQ0iHTyA=</DigestValue>
    </Reference>
    <Reference Type="http://uri.etsi.org/01903#SignedProperties" URI="#idSignedProperties">
      <Transforms>
        <Transform Algorithm="http://www.w3.org/TR/2001/REC-xml-c14n-20010315"/>
      </Transforms>
      <DigestMethod Algorithm="http://www.w3.org/2001/04/xmlenc#sha256"/>
      <DigestValue>FqPpnZI8dZJKaiZ9c0cxwAFgpfdIFqTDUmt+EjlWXRM=</DigestValue>
    </Reference>
  </SignedInfo>
  <SignatureValue>J7rXqgXqfNlhBlcWEiwzeKFcKoDfNUpIgwiXsjW15o1ZLvJ4ugiH+IAasJE218QE/D3jro1+EvcI
70vjTDFukHaksDRfxQNQkwwmL5SFXhMX9F1Py1eoEcAEoru38jhFmyid0mNhh1tZxXY9kSm1fNQX
drFkxwbpU780Arh5Bvu3VmRAQRWjDE8noveA5M+lE5FADM13mEWanhkhekYTDd+k92sYlUUkauQ3
LgxyTvd6UGUVhh/TBQrnx027WJKYAG2whYYJrgUfU1G5tsF4Sc7ThY142ZLkX5qCT+CuBWDI2bCw
3JWw3EAIjj+Bo3Z8IS+VFvvgm1wE5a2Ux7CEzQ==</SignatureValue>
  <KeyInfo>
    <X509Data>
      <X509Certificate>MIIHAzCCBOugAwIBAgIIfg4jBSJBY4MwDQYJKoZIhvcNAQELBQAwWTELMAkGA1UEBhMCQlIxEzARBgNVBAoTCklDUC1CcmFzaWwxFTATBgNVBAsTDEFDIFNPTFVUSSB2NTEeMBwGA1UEAxMVQUMgU09MVVRJIE11bHRpcGxhIHY1MB4XDTIzMDUyMjE0MzMwMFoXDTI2MDUyMjE0MzMwMFowgb0xCzAJBgNVBAYTAkJSMRMwEQYDVQQKEwpJQ1AtQnJhc2lsMR4wHAYDVQQLExVBQyBTT0xVVEkgTXVsdGlwbGEgdjUxFzAVBgNVBAsTDjE4Nzk5ODk3MDAwMTIwMRkwFwYDVQQLExBWaWRlb2NvbmZlcmVuY2lhMRowGAYDVQQLExFDZXJ0aWZpY2FkbyBQRiBBMzEpMCcGA1UEAxMgTUFUSEVVUyBBTFZFUyBEVUFSVEU6MDE2MTAxMDI2MTQwggEiMA0GCSqGSIb3DQEBAQUAA4IBDwAwggEKAoIBAQDWPFTy590NP1iyXZJ2JTcaO4Hy53k+OVFefbaRxRzXJ8y9P8sD+KaINOxE/SOliFY64FEGlgy4I06dXNFTzYPMAnkdWrxF07Ztte28ejgE03W+/dKRT1MJ8cN/Li6+jyN6p13kFbRWT1ZbALd5o0W1QW8dI7bdju8uh4f7h2zf8VyLezVAhjEYZhbwZSaFTfajW/YyYT27WQffGFuBJPHETI+/l+oOD7YZkGvcvLdm0Ay9+uoIHBYw7NF5b/g3g5HTT0RWiiKPExEul3sngUsUtwVWWO7IhUEgsi6YHAYCUXaXf+PMuvBAz+uMEh0oKpnWAcNnnbHlDTJjlfKDMkP3AgMBAAGjggJoMIICZDAJBgNVHRMEAjAAMB8GA1UdIwQYMBaAFMVS7SWACd+cgsifR8bdtF8x3bmxMFQGCCsGAQUFBwEBBEgwRjBEBggrBgEFBQcwAoY4aHR0cDovL2NjZC5hY3NvbHV0aS5jb20uYnIvbGNyL2FjLXNvbHV0aS1tdWx0aXBsYS12NS5wN2IwgZcGA1UdEQSBjzCBjIEXbWR1YXJ0ZS5lbmdAaG90bWFpbC5jb22gOAYFYEwBAwGgLxMtMzAwODE5OTIwMTYxMDEwMjYxNDAwMDAwMDAwMDAwMDAwMDAwMDAwMDAwMDAwoBcGBWBMAQMGoA4TDDAwMDAwMDAwMDAwMKAeBgVgTAEDBaAVExMwMDAwMDAwMDAwMDAwMDAwMDAwMF0GA1UdIARWMFQwUgYGYEwBAgMlMEgwRgYIKwYBBQUHAgEWOmh0dHA6Ly9jY2QuYWNzb2x1dGkuY29tLmJyL2RvY3MvZHBjLWFjLXNvbHV0aS1tdWx0aXBsYS5wZGYwKQYDVR0lBCIwIAYIKwYBBQUHAwIGCCsGAQUFBwMEBgorBgEEAYI3FAICMIGMBgNVHR8EgYQwgYEwPqA8oDqGOGh0dHA6Ly9jY2QuYWNzb2x1dGkuY29tLmJyL2xjci9hYy1zb2x1dGktbXVsdGlwbGEtdjUuY3JsMD+gPaA7hjlodHRwOi8vY2NkMi5hY3NvbHV0aS5jb20uYnIvbGNyL2FjLXNvbHV0aS1tdWx0aXBsYS12NS5jcmwwHQYDVR0OBBYEFK3OZzBxP8UIC1AtxPcc0faVioQQMA4GA1UdDwEB/wQEAwIF4DANBgkqhkiG9w0BAQsFAAOCAgEAJiu60ur6z0ONjeU1DfqSjpCvHghvYLvGWwrBlWwgD98EywWbrZttceTWMJR4WWbC1p4TLK9UoaT8tfxJdzPMVqWHZ3rUa4mANduwU/Vv9cT+ikwW/4A4J3KiC3yKdN1oPSneYNu+mbXlyl7A9sdAFzhqA2P6vMkBwGDRHxN8LdHAZAMCbJlRXSD0fGTwYvUyuccGDHWvyTg44pPktlNNbVVhcm3Ax59v0GarpLJ1PLF+kxdaIjQUUz5mc3wTlKFFSYw0oBGQZo2L3//n8w+L1H0DF5mv/5aDprTGh+EqYd6ehmAZU6/lv0P4t46AyNb0wq61gxYFiuQixstRlCKfUUJJcnzC6m4NggkMs18SssJOFZVuX45Hv1/ihzID5lXs/obliiXZNncL3S5Ek5EVo2sQ7ducQG12LUn44TwaxyNJUfNG7qjDveG09XEf0WGulrgq1grd7XLy6/XZnM8Wr0uxeR6YNhEt0vi7kvZRRpF/3iee/gBxsYSWxPBqGcNv5N9orJHj+lbvO4fOE6il/NiQiupOXuae2oEmDzbnUROCQGowksaR9gHJnPXjmMGc7VNJsQtDpILppU7Bh0MhgeufAuXk71ltx6taIAl2yFarSF/XHk786BspeQfaPM38s4afCwrCKNKUtN0oSiZZKQO0bxuOuLdBr35nawAsCJc=</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YhTnmD9ZmaPaTjQVkp4j3INcTHUMIp7Rl1/2aEzzRIE=</DigestValue>
      </Reference>
      <Reference URI="/xl/calcChain.xml?ContentType=application/vnd.openxmlformats-officedocument.spreadsheetml.calcChain+xml">
        <DigestMethod Algorithm="http://www.w3.org/2001/04/xmlenc#sha256"/>
        <DigestValue>zKKMZt+U1VuStrsTjP8OhrV5V/2W3MaIJUCLH2dwahk=</DigestValue>
      </Reference>
      <Reference URI="/xl/connections.xml?ContentType=application/vnd.openxmlformats-officedocument.spreadsheetml.connections+xml">
        <DigestMethod Algorithm="http://www.w3.org/2001/04/xmlenc#sha256"/>
        <DigestValue>OtFf6cul6psx5pebq/MdJuM3PldPagHANaABR/9YbkI=</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_rels/vmlDrawing2.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8j3pe7mg3Uo1mW+UclCsYddhSA0wJ4miKmFAFXMAroY=</DigestValue>
      </Reference>
      <Reference URI="/xl/drawings/drawing1.xml?ContentType=application/vnd.openxmlformats-officedocument.drawing+xml">
        <DigestMethod Algorithm="http://www.w3.org/2001/04/xmlenc#sha256"/>
        <DigestValue>c10G2GqzfSZ1QwpxdqdkivV0g+hJaOupmmnzmbJ8IOA=</DigestValue>
      </Reference>
      <Reference URI="/xl/drawings/drawing2.xml?ContentType=application/vnd.openxmlformats-officedocument.drawing+xml">
        <DigestMethod Algorithm="http://www.w3.org/2001/04/xmlenc#sha256"/>
        <DigestValue>2TNhgDrCt2yrjqy8j6vs17EvjiOXAavxy6ha2+ERD9c=</DigestValue>
      </Reference>
      <Reference URI="/xl/drawings/drawing3.xml?ContentType=application/vnd.openxmlformats-officedocument.drawing+xml">
        <DigestMethod Algorithm="http://www.w3.org/2001/04/xmlenc#sha256"/>
        <DigestValue>eGa4XTnlVItexzAE5GMmfRzagzurIGDNwmZjlFjIz28=</DigestValue>
      </Reference>
      <Reference URI="/xl/drawings/vmlDrawing1.vml?ContentType=application/vnd.openxmlformats-officedocument.vmlDrawing">
        <DigestMethod Algorithm="http://www.w3.org/2001/04/xmlenc#sha256"/>
        <DigestValue>/4hoeGageaujb5KOK/HDkrg6KH0iLXqnayay8nJz/Fs=</DigestValue>
      </Reference>
      <Reference URI="/xl/drawings/vmlDrawing2.vml?ContentType=application/vnd.openxmlformats-officedocument.vmlDrawing">
        <DigestMethod Algorithm="http://www.w3.org/2001/04/xmlenc#sha256"/>
        <DigestValue>EKMmhGe/A1/Xv3x0xQW/mowMAtJ4Jj+ZIi2N06fMb4k=</DigestValue>
      </Reference>
      <Reference URI="/xl/embeddings/oleObject1.bin?ContentType=application/vnd.openxmlformats-officedocument.oleObject">
        <DigestMethod Algorithm="http://www.w3.org/2001/04/xmlenc#sha256"/>
        <DigestValue>4Cw2qjMUoCiR4jmvBKU1K92rX+60wwy7bdH0c3D34BU=</DigestValue>
      </Reference>
      <Reference URI="/xl/embeddings/oleObject2.bin?ContentType=application/vnd.openxmlformats-officedocument.oleObject">
        <DigestMethod Algorithm="http://www.w3.org/2001/04/xmlenc#sha256"/>
        <DigestValue>AhHI8gCwWfroVXdU2kjZQFrRjC5rDSntkr/P6dsm2kE=</DigestValue>
      </Reference>
      <Reference URI="/xl/media/image1.png?ContentType=image/png">
        <DigestMethod Algorithm="http://www.w3.org/2001/04/xmlenc#sha256"/>
        <DigestValue>X79RNeq37RtLzTM+Of87OhTIAH7vH8/OFNgEjNZ29PQ=</DigestValue>
      </Reference>
      <Reference URI="/xl/media/image2.emf?ContentType=image/x-emf">
        <DigestMethod Algorithm="http://www.w3.org/2001/04/xmlenc#sha256"/>
        <DigestValue>eWE4rG6uUm0WiqumC6S4H690jBz9dmHSQsce+n1tA1w=</DigestValue>
      </Reference>
      <Reference URI="/xl/media/image3.png?ContentType=image/png">
        <DigestMethod Algorithm="http://www.w3.org/2001/04/xmlenc#sha256"/>
        <DigestValue>BXHAMEBfmo3W28SzhJ6wDhwLJ/jF0WUioxE6WKjMTT8=</DigestValue>
      </Reference>
      <Reference URI="/xl/printerSettings/printerSettings1.bin?ContentType=application/vnd.openxmlformats-officedocument.spreadsheetml.printerSettings">
        <DigestMethod Algorithm="http://www.w3.org/2001/04/xmlenc#sha256"/>
        <DigestValue>eY2o0SrUxF0+pyYfenMvV6C1SJlEDulb2NfXc5pbZEE=</DigestValue>
      </Reference>
      <Reference URI="/xl/printerSettings/printerSettings2.bin?ContentType=application/vnd.openxmlformats-officedocument.spreadsheetml.printerSettings">
        <DigestMethod Algorithm="http://www.w3.org/2001/04/xmlenc#sha256"/>
        <DigestValue>BcQpujfXXrNRy+Fwi4DfFQ3OFHlBlqhxXfvQk8856gE=</DigestValue>
      </Reference>
      <Reference URI="/xl/printerSettings/printerSettings3.bin?ContentType=application/vnd.openxmlformats-officedocument.spreadsheetml.printerSettings">
        <DigestMethod Algorithm="http://www.w3.org/2001/04/xmlenc#sha256"/>
        <DigestValue>QZeqqdzI51ZqjnsHuhIXajZ34QZnT0R8kC1OPFTeb+8=</DigestValue>
      </Reference>
      <Reference URI="/xl/printerSettings/printerSettings4.bin?ContentType=application/vnd.openxmlformats-officedocument.spreadsheetml.printerSettings">
        <DigestMethod Algorithm="http://www.w3.org/2001/04/xmlenc#sha256"/>
        <DigestValue>PngQUJCq+1PB+8O3D8hfTMlp/oQ1sSj5ICuc4dQjCYI=</DigestValue>
      </Reference>
      <Reference URI="/xl/sharedStrings.xml?ContentType=application/vnd.openxmlformats-officedocument.spreadsheetml.sharedStrings+xml">
        <DigestMethod Algorithm="http://www.w3.org/2001/04/xmlenc#sha256"/>
        <DigestValue>ACvOPHHzZrpgdM820Ns3oP+dzmK6qT7cHRwdhFSFDtU=</DigestValue>
      </Reference>
      <Reference URI="/xl/styles.xml?ContentType=application/vnd.openxmlformats-officedocument.spreadsheetml.styles+xml">
        <DigestMethod Algorithm="http://www.w3.org/2001/04/xmlenc#sha256"/>
        <DigestValue>PAN+2ZkRtSCDc/R8OXnfDGL3XbXfMWzFMo6HS2pNGCQ=</DigestValue>
      </Reference>
      <Reference URI="/xl/theme/theme1.xml?ContentType=application/vnd.openxmlformats-officedocument.theme+xml">
        <DigestMethod Algorithm="http://www.w3.org/2001/04/xmlenc#sha256"/>
        <DigestValue>t/JWobfJxe3pnp+78W3CGN1g1NL6g51bFmTbvn6Cqjw=</DigestValue>
      </Reference>
      <Reference URI="/xl/workbook.xml?ContentType=application/vnd.openxmlformats-officedocument.spreadsheetml.sheet.main+xml">
        <DigestMethod Algorithm="http://www.w3.org/2001/04/xmlenc#sha256"/>
        <DigestValue>AgAJwwiL02Elxq+wg47tbDKYrrvccPfOUhTJ9ZsKFN4=</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AkNhP713P2yRa4Dh2ARGFlwE9QoRTO7fyLFTfcPffHI=</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Transform>
          <Transform Algorithm="http://www.w3.org/TR/2001/REC-xml-c14n-20010315"/>
        </Transforms>
        <DigestMethod Algorithm="http://www.w3.org/2001/04/xmlenc#sha256"/>
        <DigestValue>m7dWBZuN1cp1tfA0xmnBWmjntl43bjoXwtGZZq1wCcE=</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AeQAWh0EZsIv+64SSCMQpzs0dytY91QLoYM9JSi37g0=</DigestValue>
      </Reference>
      <Reference URI="/xl/worksheets/sheet1.xml?ContentType=application/vnd.openxmlformats-officedocument.spreadsheetml.worksheet+xml">
        <DigestMethod Algorithm="http://www.w3.org/2001/04/xmlenc#sha256"/>
        <DigestValue>weJPKPP0CorUZn5lO2rQZpOg8GrEbEj5gRr/v9Ewzjc=</DigestValue>
      </Reference>
      <Reference URI="/xl/worksheets/sheet2.xml?ContentType=application/vnd.openxmlformats-officedocument.spreadsheetml.worksheet+xml">
        <DigestMethod Algorithm="http://www.w3.org/2001/04/xmlenc#sha256"/>
        <DigestValue>uinzN6nwAcWo4PGGC2MXXLNJrGu3hFCDMI6XUA6nmUQ=</DigestValue>
      </Reference>
      <Reference URI="/xl/worksheets/sheet3.xml?ContentType=application/vnd.openxmlformats-officedocument.spreadsheetml.worksheet+xml">
        <DigestMethod Algorithm="http://www.w3.org/2001/04/xmlenc#sha256"/>
        <DigestValue>G7NQ2U8FiRqwVFBkfd7Hfrgp6u1ti8GVn4TrljqpAgQ=</DigestValue>
      </Reference>
      <Reference URI="/xl/worksheets/sheet4.xml?ContentType=application/vnd.openxmlformats-officedocument.spreadsheetml.worksheet+xml">
        <DigestMethod Algorithm="http://www.w3.org/2001/04/xmlenc#sha256"/>
        <DigestValue>Bo7dXTBLvQsHAAD3fx0qhCUKJZY/UYsk+9sGdHuugi4=</DigestValue>
      </Reference>
    </Manifest>
    <SignatureProperties>
      <SignatureProperty Id="idSignatureTime" Target="#idPackageSignature">
        <mdssi:SignatureTime xmlns:mdssi="http://schemas.openxmlformats.org/package/2006/digital-signature">
          <mdssi:Format>YYYY-MM-DDThh:mm:ssTZD</mdssi:Format>
          <mdssi:Value>2026-03-13T16:32:25Z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16.0.19725/27</OfficeVersion>
          <ApplicationVersion>16.0.19725</ApplicationVersion>
          <Monitors>1</Monitors>
          <HorizontalResolution>1920</HorizontalResolution>
          <VerticalResolution>1200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2026-03-13T16:32:25Z</xd:SigningTime>
          <xd:SigningCertificate>
            <xd:Cert>
              <xd:CertDigest>
                <DigestMethod Algorithm="http://www.w3.org/2001/04/xmlenc#sha256"/>
                <DigestValue>vTkaX2JM+9VhrJDW+S1XoBOwiCwYVlOOXO7BOWe1IJk=</DigestValue>
              </xd:CertDigest>
              <xd:IssuerSerial>
                <X509IssuerName>CN=AC SOLUTI Multipla v5, OU=AC SOLUTI v5, O=ICP-Brasil, C=BR</X509IssuerName>
                <X509SerialNumber>9083236003409388419</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http://uri.etsi.org/01903/v1.2.2#ProofOfOrigin</xd:Identifier>
              <xd:Description>Criou e aprovou este documento</xd:Description>
            </xd:CommitmentTypeId>
            <xd:AllSignedDataObjects/>
          </xd:CommitmentTypeIndication>
        </xd:SignedDataObjectProperties>
      </xd:SignedProperties>
      <xd:UnsignedProperties>
        <xd:UnsignedSignatureProperties>
          <xd:CertificateValues>
            <xd:EncapsulatedX509Certificate>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Ntz47joJvl7bf95r1gdFRBMo+evFua6ExWPPifqy6/gO97XvtjJuMdJIYqExiijS0STmUP2Sq1BDOz8VkpTBAzF6wiDMX4224uWn7ndK8J3BmOWzmIj4Lfk+lFNbwIYSeJ6/C6TSwcZpqQy6NOhLW3eOIr+EWdJFEiyr2yU0hzSRvDtdmpl2DzntlUO+5pgM5YD5GR/YxsrrycCV10ZSXN7BJLGIVZAg0BBc5d8/QYBqzk7FKdviRi2k79XV+feH1UzpUaOD2s/fTQqqhDDaNEbd+LpP9pVeuB/xxuSK70SDDWFoaKP4dqxgDBEZIAPUOJ9aIFiVUFJxNPTBgQVTb5mdKknLywVCMPA8Nf88iv1gEk3wZq3y4kyJddg5UrIVnY2xzoG3z61/N93ty1B7Inpm3D917bvuLXaYcGfDGyPYSKXITc8yvdB8FuUW3C3ugTUxU7IywrP0M58jGYXbEWotHG1CwDwureKRVaYnzt062NDYOha7r88bXD4FymU4ieMyYN/SX0VviCXnzG+x4lWYwj+r29gSZ2LBSAe3q5MePTRkU3V25Fopm7olQka7zpuKTN7ITFQWJ78yhKEdcUEAsTB03BhAPXdJ0iUjoPzFIdUZAtfa4KP/C/YODMo/oY9ru/OrOoOixte8koyHAbQube9OFZ7ATNsCAwEAAaOCAdEwggHNMB0GA1UdDgQWBBTFUu0lgAnfnILIn0fG3bRfMd25sTAPBgNVHRMBAf8EBTADAQH/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fT9jlFPGFrAa1Hnri1WgOlG9dhBL2orVahlkeS4NXe2FyT8VbOmhOkWGsHoCd7jwly7v5Q1CMo3Uw92E8akgqtbXj9kTXB80tSDctkIC++eAilOJCFMYomK5/X8TjVwj9KSnWRgXihEd+Hc/bowV7nIe3B6Ebs+C2VoVkkMT6qT/TqafrmIH9uJfvKWuOWtGv4RLNTg6YHxqEUnD+R+l0iohxuh29+uaJhjElRrd8gNFqvEDWm4EdhWTvzMkZdH4Zun1yMUl5Y3CdD5zSLOVcgGrmE0Skh9drDZTN4BdV84FJTGrj0DwANXUNSihpaMr32Cnav7J0zmDFXeM7tIj/CVfmxQczVfRlwSb2LM+NE8+XkQFZfeHOOa2ioeI1jlGuLjuLqj9yVAX2Vn/MkFsA1tt9CeHCEI7cEBi55B9bgjBNN1kOC9XZBdxp5RS3eZSe6T1AZovxgAQEirEKmCxmlICDz4qVh1SgT3Gvj7Pubrv6SqL7dJK6VxQlUPJAibQDn29uyqwHwFX/jmbxol3GOE3ae1AKBFONwlE2YkwJb5li+IGnUeFgIwiQwZdm43TFu68QeTE2Mq30w0GsY6nbLhOnBbsrmX+dBwWi85JFtZsy9y3Kr+jNdExUPIc7VQbYZGu+5cdHthRJcTnllZeQU36sTKznw5NK0QhdR</xd:EncapsulatedX509Certificate>
            <xd:EncapsulatedX509Certificate>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Un9kiyaLa1Yf0OtZ1HtRX8dEJ/a8gMegdj8octdGAid1SKe7IMYRCN554iZldoDhfK7YLJxbjQaT/OfA7fRu6uA7z7joS34zdYhEN4P4EgL3DTCQPVzStjExIhu+qG0VV4cuZQ8n+jrRL653/liXqTwgVJd1YHZO/vQnjWWUmuANO1Gxp/cIRjASUenWfT0LV3Uiu9x9ZwYi/fS6eX7ihmpxVgRrzf717EcYZziVjNJj/wwLRbVs4pgz005d+W96iqxhi0Hb/f4rBYqYci9DwEFzYdvkkk62KbrbHw+lhpGXdQs+wHPYR8rh6nxdNwMuXLyF1UU9EXxy5TGsrbQmCdjWVDcJs2ViLDcmBHSdvLcgkOQYj7vCw5Mpfu+7s2veGa0H/U+FrdYSn4JXy9E78TNcRv5mV1y98eDR4iHSSJMPcPmn54QImkoXwch6t5EmmPEd1FpPD0bw5cs8Fm30GFkIH1245ANRI298V9s3qcR+hHTKianI7uFmrgZEPu8hl8rNnQmAo1q8XOShp8h9XB1xh6I9yETNX+LbaPsoZ7iFNbvQ6+TLxBzM6wcKaT9eW6DXscIRFviyqeLy2finG9IE9hGYVeWoLl2uGVqFr124HTLppej/0Wbfel7QjDL0I99u2vKviD14J+2E+UBLjsFgOf5UCAwEAAaOBuzCBuDAUBgNVHSAEDTALMAkGBWBMAQEuMAAwPwYDVR0fBDgwNjA0oDKgMIYuaHR0cDovL2FjcmFpei5pY3BicmFzaWwuZ292LmJyL0xDUmFjcmFpenY1LmNybDAfBgNVHSMEGDAWgBRpqL512cTvbOcTReRhbuVo+LZAXjAdBgNVHQ4EFgQUSseX3LhZrQoHO0dVJt/VsieuenEwDwYDVR0TAQH/BAUwAwEB/zAOBgNVHQ8BAf8EBAMCAQYwDQYJKoZIhvcNAQENBQADggIBAHTHprVP4HJFNsMWtG/1uj+CRSITHaIqKokRSoDFGRuxKLWNAXv1G59Ioyn0iiQimDUijBSVizNBHRFYpxs6J+0Ju9z8cHUWahqBkqhMLNNzPDjWCgxiBCGwMHvkSku1nJHkKf0Tbo7XL5GvZTE7rXY4phop6hqImfCPdaG9uoI2RENAuGF5Vsa/7I7x3pbKwQV78UbmrFfCoLrZB8e3pawY5JVxZU5PHyf59A+g8l9o5g7IqMtkKdpq2r52q/1SRaRZHWYwMc2o823nb57fjP+n21Ccxnve2j3a1lmsCbpvfwgkku9xTzOE3BhTSFYMUGeD7FUfSmztTxuvtYGG4dKqfHXYmKE/GHtrKwbj4zU9DNsItO4BXCGnJg+Cm/1qJAvCBT8NHMwPp82jvxc7JC3KSREmLFQfhj5ndMi0T/B0HWhOEpe30GeZQToRxjPjV68UBjURNzEybWMTQwPf5hx6TtxCQ1ogUNR9Em/qmt3EWxXB+JDv3CgjeCNgzQQ8AQHdAvRYDu7z8xNhTaE+SL9+Ctp1LS9O9n8Miu4ZwsG/WP0A36ftUQSZ9QizDue2iS4HCvK8qhBWmqq8bF5pnPWCXSxxj7x+rKo648BBJSKpd4B5sQW+YG43ONUuE6VmFio4ofrwjvf+xZVoghfkADeq6/5hsGNJsLzXDfr6hCDB</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DD767F9-A969-4ADD-98C8-F098C8D7483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3</vt:i4>
      </vt:variant>
    </vt:vector>
  </HeadingPairs>
  <TitlesOfParts>
    <vt:vector size="7" baseType="lpstr">
      <vt:lpstr>Planilha Orçamentária</vt:lpstr>
      <vt:lpstr>Composições</vt:lpstr>
      <vt:lpstr>BDI Onerado</vt:lpstr>
      <vt:lpstr>Cronograma  Físico Financeiro</vt:lpstr>
      <vt:lpstr>'BDI Onerado'!Area_de_impressao</vt:lpstr>
      <vt:lpstr>'Cronograma  Físico Financeiro'!Area_de_impressao</vt:lpstr>
      <vt:lpstr>'Planilha Orçamentária'!Area_de_impressao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Engenharia Civil</dc:creator>
  <cp:lastModifiedBy>Matheus Duarte</cp:lastModifiedBy>
  <cp:lastPrinted>2026-03-05T13:24:06Z</cp:lastPrinted>
  <dcterms:created xsi:type="dcterms:W3CDTF">2023-09-21T17:13:24Z</dcterms:created>
  <dcterms:modified xsi:type="dcterms:W3CDTF">2026-03-13T16:32:04Z</dcterms:modified>
</cp:coreProperties>
</file>